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8" windowWidth="22992" windowHeight="10032"/>
  </bookViews>
  <sheets>
    <sheet name="1" sheetId="1" r:id="rId1"/>
    <sheet name="2" sheetId="2" r:id="rId2"/>
    <sheet name="3" sheetId="3" r:id="rId3"/>
    <sheet name="4" sheetId="4" r:id="rId4"/>
    <sheet name="5" sheetId="7" r:id="rId5"/>
    <sheet name="6" sheetId="8" r:id="rId6"/>
    <sheet name="7" sheetId="9" r:id="rId7"/>
    <sheet name="8" sheetId="10" r:id="rId8"/>
    <sheet name="9" sheetId="11" r:id="rId9"/>
    <sheet name="10" sheetId="12" r:id="rId10"/>
    <sheet name="11" sheetId="14" r:id="rId11"/>
    <sheet name="12" sheetId="15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\a">#REF!</definedName>
    <definedName name="\m">#REF!</definedName>
    <definedName name="\n">#REF!</definedName>
    <definedName name="\o">#REF!</definedName>
    <definedName name="_">#REF!</definedName>
    <definedName name="__123Graph_A" hidden="1">#N/A</definedName>
    <definedName name="__123Graph_AGraph1" hidden="1">#N/A</definedName>
    <definedName name="__123Graph_AGraph2" hidden="1">#N/A</definedName>
    <definedName name="__123Graph_AGraph3" hidden="1">#N/A</definedName>
    <definedName name="__123Graph_AGraph4" hidden="1">#N/A</definedName>
    <definedName name="__123Graph_BGRAPH1" hidden="1">'[1]на 1 тут'!#REF!</definedName>
    <definedName name="__123Graph_BGRAPH2" hidden="1">'[1]на 1 тут'!#REF!</definedName>
    <definedName name="__123Graph_CGRAPH1" hidden="1">'[1]на 1 тут'!#REF!</definedName>
    <definedName name="__123Graph_CGRAPH2" hidden="1">'[1]на 1 тут'!#REF!</definedName>
    <definedName name="__123Graph_LBL_AGRAPH1" hidden="1">'[1]на 1 тут'!#REF!</definedName>
    <definedName name="__123Graph_X" hidden="1">#N/A</definedName>
    <definedName name="__123Graph_XGraph1" hidden="1">#N/A</definedName>
    <definedName name="__123Graph_XGraph2" hidden="1">#N/A</definedName>
    <definedName name="__123Graph_XGraph3" hidden="1">#N/A</definedName>
    <definedName name="__123Graph_XGraph4" hidden="1">#N/A</definedName>
    <definedName name="__IntlFixup" hidden="1">TRUE</definedName>
    <definedName name="__SP1">[2]FES!#REF!</definedName>
    <definedName name="__SP10">[2]FES!#REF!</definedName>
    <definedName name="__SP11">[2]FES!#REF!</definedName>
    <definedName name="__SP12">[2]FES!#REF!</definedName>
    <definedName name="__SP13">[2]FES!#REF!</definedName>
    <definedName name="__SP14">[2]FES!#REF!</definedName>
    <definedName name="__SP15">[2]FES!#REF!</definedName>
    <definedName name="__SP16">[2]FES!#REF!</definedName>
    <definedName name="__SP17">[2]FES!#REF!</definedName>
    <definedName name="__SP18">[2]FES!#REF!</definedName>
    <definedName name="__SP19">[2]FES!#REF!</definedName>
    <definedName name="__SP2">[2]FES!#REF!</definedName>
    <definedName name="__SP20">[2]FES!#REF!</definedName>
    <definedName name="__SP3">[2]FES!#REF!</definedName>
    <definedName name="__SP4">[2]FES!#REF!</definedName>
    <definedName name="__SP5">[2]FES!#REF!</definedName>
    <definedName name="__SP7">[2]FES!#REF!</definedName>
    <definedName name="__SP8">[2]FES!#REF!</definedName>
    <definedName name="__SP9">[2]FES!#REF!</definedName>
    <definedName name="_001">#REF!</definedName>
    <definedName name="_123Graph_XGraph4" hidden="1">#N/A</definedName>
    <definedName name="_asdfgh">#REF!</definedName>
    <definedName name="_ew1">[0]!_ew1</definedName>
    <definedName name="_fg33">[0]!_fg33</definedName>
    <definedName name="_S116">#REF!</definedName>
    <definedName name="_S118">#REF!</definedName>
    <definedName name="_S119">#REF!</definedName>
    <definedName name="_S120">#REF!</definedName>
    <definedName name="_S123">[3]FES!#REF!</definedName>
    <definedName name="_S22">#REF!</definedName>
    <definedName name="_S220">#REF!</definedName>
    <definedName name="_S330">#REF!</definedName>
    <definedName name="_S551">#REF!</definedName>
    <definedName name="_Sort" hidden="1">#REF!</definedName>
    <definedName name="_SP1">[3]FES!#REF!</definedName>
    <definedName name="_SP10">[3]FES!#REF!</definedName>
    <definedName name="_SP11">[3]FES!#REF!</definedName>
    <definedName name="_SP12">[3]FES!#REF!</definedName>
    <definedName name="_SP13">[3]FES!#REF!</definedName>
    <definedName name="_SP14">[3]FES!#REF!</definedName>
    <definedName name="_SP15">[3]FES!#REF!</definedName>
    <definedName name="_SP16">[3]FES!#REF!</definedName>
    <definedName name="_SP17">[3]FES!#REF!</definedName>
    <definedName name="_SP18">[3]FES!#REF!</definedName>
    <definedName name="_SP19">[3]FES!#REF!</definedName>
    <definedName name="_SP2">[3]FES!#REF!</definedName>
    <definedName name="_SP20">[3]FES!#REF!</definedName>
    <definedName name="_SP3">[3]FES!#REF!</definedName>
    <definedName name="_SP4">[3]FES!#REF!</definedName>
    <definedName name="_SP5">[3]FES!#REF!</definedName>
    <definedName name="_SP7">[3]FES!#REF!</definedName>
    <definedName name="_SP8">[3]FES!#REF!</definedName>
    <definedName name="_SP9">[3]FES!#REF!</definedName>
    <definedName name="_xlnm._FilterDatabase" hidden="1">#N/A</definedName>
    <definedName name="a">#REF!</definedName>
    <definedName name="aa">[0]!aa</definedName>
    <definedName name="aaaaa">[0]!aaaaa</definedName>
    <definedName name="AccessDatabase" hidden="1">"C:\My Documents\vlad\Var_2\can270398v2t05.mdb"</definedName>
    <definedName name="anscount" hidden="1">1</definedName>
    <definedName name="asd">[0]!asd</definedName>
    <definedName name="BazPotrEEList">[4]Лист!$A$90</definedName>
    <definedName name="Beg_Bal">#REF!</definedName>
    <definedName name="BoilList">[4]Лист!$A$270</definedName>
    <definedName name="BoilQnt">[4]Лист!$B$271</definedName>
    <definedName name="BudPotrEE">[4]Параметры!$B$9</definedName>
    <definedName name="BudPotrEEList">[4]Лист!$A$120</definedName>
    <definedName name="BudPotrTE">[4]Лист!$B$311</definedName>
    <definedName name="BudPotrTEList">[4]Лист!$A$310</definedName>
    <definedName name="BuzPotrEE">[4]Параметры!$B$8</definedName>
    <definedName name="CalcMethod">#REF!</definedName>
    <definedName name="cghjj">[3]FES!#REF!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alQnt">[4]Лист!$B$12</definedName>
    <definedName name="Comment">[5]clone!$B$33:$E$35</definedName>
    <definedName name="CompO">[0]!CompO</definedName>
    <definedName name="CompO1">[0]!CompO1</definedName>
    <definedName name="CompOt">[0]!CompOt</definedName>
    <definedName name="CompOt1">[0]!CompOt1</definedName>
    <definedName name="CompOtq">[0]!CompOtq</definedName>
    <definedName name="CompRas">[0]!CompRas</definedName>
    <definedName name="CompRAss">[0]!CompRAss</definedName>
    <definedName name="ComRas1">[0]!ComRas1</definedName>
    <definedName name="CUR_I_Report">#REF!</definedName>
    <definedName name="CUR_Report">#REF!</definedName>
    <definedName name="CUR_VER">[6]Заголовок!$B$21</definedName>
    <definedName name="cv">[7]!cv</definedName>
    <definedName name="DaNet">[8]TEHSHEET!$G$2:$G$3</definedName>
    <definedName name="Data">#REF!</definedName>
    <definedName name="dd">[0]!dd</definedName>
    <definedName name="ddd">[0]!ddd</definedName>
    <definedName name="dddd">[0]!dddd</definedName>
    <definedName name="dddddd">[0]!dddddd</definedName>
    <definedName name="ddddddddd">[0]!ddddddddd</definedName>
    <definedName name="ddfggvv">[3]FES!#REF!</definedName>
    <definedName name="dfds">[0]!dfds</definedName>
    <definedName name="dffghghjhj">[0]!dffghghjhj</definedName>
    <definedName name="dfrgtt">[7]!dfrgtt</definedName>
    <definedName name="dip">P2_dip,P3_dip,P4_dip</definedName>
    <definedName name="Doh_Август">'[9]Перечень корректировок'!#REF!</definedName>
    <definedName name="Doh_Апрель">'[9]Перечень корректировок'!#REF!</definedName>
    <definedName name="Doh_Декабрь">'[9]Перечень корректировок'!#REF!</definedName>
    <definedName name="Doh_Июль">'[9]Перечень корректировок'!#REF!</definedName>
    <definedName name="Doh_Июнь">'[9]Перечень корректировок'!#REF!</definedName>
    <definedName name="Doh_Май">'[9]Перечень корректировок'!#REF!</definedName>
    <definedName name="Doh_Март">'[9]Перечень корректировок'!#REF!</definedName>
    <definedName name="Doh_Ноябрь">'[9]Перечень корректировок'!#REF!</definedName>
    <definedName name="Doh_Октябрь">'[9]Перечень корректировок'!#REF!</definedName>
    <definedName name="Doh_Сентябрь">'[9]Перечень корректировок'!#REF!</definedName>
    <definedName name="Doh_Февраль">'[9]Перечень корректировок'!#REF!</definedName>
    <definedName name="Doh_Январь">'[9]Перечень корректировок'!#REF!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nd_Bal">#REF!</definedName>
    <definedName name="ew">[0]!ew</definedName>
    <definedName name="eww">[0]!eww</definedName>
    <definedName name="Extra_Pay">#REF!</definedName>
    <definedName name="fdc">[0]!fdc</definedName>
    <definedName name="ffgy">[0]!ffgy</definedName>
    <definedName name="fg">[0]!fg</definedName>
    <definedName name="first">'[9]Перечень корректировок'!#REF!</definedName>
    <definedName name="first_998">'[9]Перечень корректировок'!#REF!</definedName>
    <definedName name="first_998_Add">'[9]Перечень корректировок'!#REF!</definedName>
    <definedName name="first_999">'[9]Перечень корректировок'!#REF!</definedName>
    <definedName name="first_999_Add">'[9]Перечень корректировок'!#REF!</definedName>
    <definedName name="FixTarifList">[4]Лист!$A$410</definedName>
    <definedName name="FuelQnt">[4]Лист!$B$17</definedName>
    <definedName name="Full_Print">#REF!</definedName>
    <definedName name="GESList">[4]Лист!$A$30</definedName>
    <definedName name="GESQnt">[4]Параметры!$B$6</definedName>
    <definedName name="gghjjbn">[3]FES!#REF!</definedName>
    <definedName name="ghhbb123">#REF!</definedName>
    <definedName name="ghhjj">[3]FES!#REF!</definedName>
    <definedName name="ghhjnn">[3]FES!#REF!</definedName>
    <definedName name="ghjbn">#REF!</definedName>
    <definedName name="ghjjb">#REF!</definedName>
    <definedName name="gjgfjg">[0]!gjgfjg</definedName>
    <definedName name="god">[10]Титульный!$F$9</definedName>
    <definedName name="Header_Row">ROW(#REF!)</definedName>
    <definedName name="hhhhhhhhhhhhhhhhhhhhhhhhhhhhhhhhhhhhhhhhhhhhhhhhhhhhhhhhhhhhhh">[7]!hhhhhhhhhhhhhhhhhhhhhhhhhhhhhhhhhhhhhhhhhhhhhhhhhhhhhhhhhhhhhh</definedName>
    <definedName name="hhjkl">[0]!hhjkl</definedName>
    <definedName name="iiioopp">[0]!iiioopp</definedName>
    <definedName name="Int">#REF!</definedName>
    <definedName name="Interest_Rate">#REF!</definedName>
    <definedName name="jhggf">[0]!jhggf</definedName>
    <definedName name="jiooi">[0]!jiooi</definedName>
    <definedName name="jjjjj">[0]!jjjjj</definedName>
    <definedName name="k">[0]!k</definedName>
    <definedName name="klhlkhlkhlhlkhlkhlkhl">[0]!klhlkhlkhlhlkhlkhlkhl</definedName>
    <definedName name="kolmakov">[0]!kolmakov</definedName>
    <definedName name="KorQnt">[4]Параметры!$B$5</definedName>
    <definedName name="KotList">[4]Лист!$A$260</definedName>
    <definedName name="KotQnt">[4]Лист!$B$261</definedName>
    <definedName name="l">#REF!</definedName>
    <definedName name="LANGUAGE">#REF!</definedName>
    <definedName name="Last_Row">IF(Values_Entered,Header_Row+Number_of_Payments,Header_Row)</definedName>
    <definedName name="limcount" hidden="1">1</definedName>
    <definedName name="lkbljbkljvikvcjkhcujgxuj">[0]!lkbljbkljvikvcjkhcujgxuj</definedName>
    <definedName name="Loan_Amount">#REF!</definedName>
    <definedName name="Loan_Start">#REF!</definedName>
    <definedName name="Loan_Years">#REF!</definedName>
    <definedName name="mmmmmmmm">[0]!mmmmmmmm</definedName>
    <definedName name="MONTH">[8]TEHSHEET!$E$2:$E$14</definedName>
    <definedName name="MR_LIST">[8]REESTR_MO!$D$2:$D$24</definedName>
    <definedName name="N">[7]!N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110">#REF!,#REF!,#REF!,#REF!,#REF!,#REF!,#REF!,#REF!</definedName>
    <definedName name="NAME111">#REF!,#REF!,#REF!,#REF!,#REF!,#REF!,#REF!,#REF!</definedName>
    <definedName name="NAME112">#REF!,#REF!,#REF!,#REF!,#REF!,#REF!,#REF!,#REF!</definedName>
    <definedName name="NAME113">#REF!,#REF!,#REF!,#REF!,#REF!,#REF!,#REF!,#REF!</definedName>
    <definedName name="NAME114">#REF!,#REF!,#REF!,#REF!,#REF!,#REF!,#REF!,#REF!</definedName>
    <definedName name="NAME115">#REF!,#REF!,#REF!,#REF!,#REF!,#REF!,#REF!,#REF!</definedName>
    <definedName name="NAME116">#REF!,#REF!,#REF!,#REF!,#REF!,#REF!,#REF!,#REF!</definedName>
    <definedName name="NAME117">#REF!,#REF!,#REF!,#REF!,#REF!,#REF!,#REF!,#REF!</definedName>
    <definedName name="NAME118">#REF!,#REF!,#REF!,#REF!,#REF!,#REF!,#REF!,#REF!</definedName>
    <definedName name="NAME119">#REF!,#REF!,#REF!,#REF!,#REF!,#REF!,#REF!,#REF!</definedName>
    <definedName name="NAME12">#REF!,#REF!,#REF!,#REF!,#REF!,#REF!,#REF!,#REF!</definedName>
    <definedName name="NAME120">#REF!,#REF!,#REF!,#REF!,#REF!,#REF!,#REF!,#REF!</definedName>
    <definedName name="NAME121">#REF!,#REF!,#REF!,#REF!,#REF!,#REF!,#REF!,#REF!</definedName>
    <definedName name="NAME122">#REF!,#REF!,#REF!,#REF!,#REF!,#REF!,#REF!,#REF!</definedName>
    <definedName name="NAME123">#REF!,#REF!,#REF!,#REF!,#REF!,#REF!,#REF!,#REF!</definedName>
    <definedName name="NAME124">#REF!,#REF!,#REF!,#REF!,#REF!,#REF!,#REF!,#REF!</definedName>
    <definedName name="NAME125">#REF!,#REF!,#REF!,#REF!,#REF!,#REF!,#REF!,#REF!</definedName>
    <definedName name="NAME126">#REF!,#REF!,#REF!,#REF!,#REF!,#REF!,#REF!,#REF!</definedName>
    <definedName name="NAME127">#REF!,#REF!,#REF!,#REF!,#REF!,#REF!,#REF!,#REF!</definedName>
    <definedName name="NAME128">#REF!,#REF!,#REF!,#REF!,#REF!,#REF!,#REF!,#REF!</definedName>
    <definedName name="NAME129">#REF!,#REF!,#REF!,#REF!,#REF!,#REF!,#REF!,#REF!</definedName>
    <definedName name="NAME13">#REF!,#REF!,#REF!,#REF!,#REF!,#REF!,#REF!,#REF!</definedName>
    <definedName name="NAME130">#REF!,#REF!,#REF!,#REF!,#REF!,#REF!,#REF!,#REF!</definedName>
    <definedName name="NAME131">#REF!,#REF!,#REF!,#REF!,#REF!,#REF!,#REF!,#REF!</definedName>
    <definedName name="NAME132">#REF!,#REF!,#REF!,#REF!,#REF!,#REF!,#REF!,#REF!</definedName>
    <definedName name="NAME133">#REF!,#REF!,#REF!,#REF!,#REF!,#REF!,#REF!,#REF!</definedName>
    <definedName name="NAME134">#REF!,#REF!,#REF!,#REF!,#REF!,#REF!,#REF!,#REF!</definedName>
    <definedName name="NAME135">#REF!,#REF!,#REF!,#REF!,#REF!,#REF!,#REF!,#REF!</definedName>
    <definedName name="NAME136">#REF!,#REF!,#REF!,#REF!,#REF!,#REF!,#REF!,#REF!</definedName>
    <definedName name="NAME137">#REF!,#REF!,#REF!,#REF!,#REF!,#REF!,#REF!,#REF!</definedName>
    <definedName name="NAME138">#REF!,#REF!,#REF!,#REF!,#REF!,#REF!,#REF!,#REF!</definedName>
    <definedName name="NAME139">#REF!,#REF!,#REF!,#REF!,#REF!,#REF!,#REF!,#REF!</definedName>
    <definedName name="NAME14">#REF!,#REF!,#REF!,#REF!,#REF!,#REF!,#REF!,#REF!</definedName>
    <definedName name="NAME140">#REF!,#REF!,#REF!,#REF!,#REF!,#REF!,#REF!,#REF!</definedName>
    <definedName name="NAME141">#REF!,#REF!,#REF!,#REF!,#REF!,#REF!,#REF!,#REF!</definedName>
    <definedName name="NAME142">#REF!,#REF!,#REF!,#REF!,#REF!,#REF!,#REF!,#REF!</definedName>
    <definedName name="NAME143">#REF!,#REF!,#REF!,#REF!,#REF!,#REF!,#REF!,#REF!</definedName>
    <definedName name="NAME144">#REF!,#REF!,#REF!,#REF!,#REF!,#REF!,#REF!,#REF!</definedName>
    <definedName name="NAME145">#REF!,#REF!,#REF!,#REF!,#REF!,#REF!,#REF!,#REF!</definedName>
    <definedName name="NAME146">#REF!,#REF!,#REF!,#REF!,#REF!,#REF!,#REF!,#REF!</definedName>
    <definedName name="NAME147">#REF!,#REF!,#REF!,#REF!,#REF!,#REF!,#REF!,#REF!</definedName>
    <definedName name="NAME148">#REF!,#REF!,#REF!,#REF!,#REF!,#REF!,#REF!,#REF!</definedName>
    <definedName name="NAME149">#REF!,#REF!,#REF!,#REF!,#REF!,#REF!,#REF!,#REF!</definedName>
    <definedName name="NAME15">#REF!,#REF!,#REF!,#REF!,#REF!,#REF!,#REF!,#REF!</definedName>
    <definedName name="NAME150">#REF!,#REF!,#REF!,#REF!,#REF!,#REF!,#REF!,#REF!</definedName>
    <definedName name="NAME151">#REF!,#REF!,#REF!,#REF!,#REF!,#REF!,#REF!,#REF!</definedName>
    <definedName name="NAME152">#REF!,#REF!,#REF!,#REF!,#REF!,#REF!,#REF!,#REF!</definedName>
    <definedName name="NAME153">#REF!,#REF!,#REF!,#REF!,#REF!,#REF!,#REF!,#REF!</definedName>
    <definedName name="NAME154">#REF!,#REF!,#REF!,#REF!,#REF!,#REF!,#REF!,#REF!</definedName>
    <definedName name="NAME155">#REF!,#REF!,#REF!,#REF!,#REF!,#REF!,#REF!,#REF!</definedName>
    <definedName name="NAME156">#REF!,#REF!,#REF!,#REF!,#REF!,#REF!,#REF!,#REF!</definedName>
    <definedName name="NAME157">#REF!,#REF!,#REF!,#REF!,#REF!,#REF!,#REF!,#REF!</definedName>
    <definedName name="NAME158">#REF!,#REF!,#REF!,#REF!,#REF!,#REF!,#REF!,#REF!</definedName>
    <definedName name="NAME159">#REF!,#REF!,#REF!,#REF!,#REF!,#REF!,#REF!,#REF!</definedName>
    <definedName name="NAME16">#REF!,#REF!,#REF!,#REF!,#REF!,#REF!,#REF!,#REF!</definedName>
    <definedName name="NAME160">#REF!,#REF!,#REF!,#REF!,#REF!,#REF!,#REF!,#REF!</definedName>
    <definedName name="NAME161">#REF!,#REF!,#REF!,#REF!,#REF!,#REF!,#REF!,#REF!</definedName>
    <definedName name="NAME162">#REF!,#REF!,#REF!,#REF!,#REF!,#REF!,#REF!,#REF!</definedName>
    <definedName name="NAME17">#REF!,#REF!,#REF!,#REF!,#REF!,#REF!,#REF!,#REF!</definedName>
    <definedName name="NAME18">#REF!,#REF!,#REF!,#REF!,#REF!,#REF!,#REF!,#REF!</definedName>
    <definedName name="NAME19">#REF!,#REF!,#REF!,#REF!,#REF!,#REF!,#REF!,#REF!</definedName>
    <definedName name="NAME210">#REF!,#REF!,#REF!,#REF!,#REF!,#REF!,#REF!</definedName>
    <definedName name="NAME211">#REF!,#REF!,#REF!,#REF!,#REF!,#REF!,#REF!</definedName>
    <definedName name="NAME212">#REF!,#REF!,#REF!,#REF!,#REF!,#REF!,#REF!</definedName>
    <definedName name="NAME213">#REF!,#REF!,#REF!,#REF!,#REF!,#REF!,#REF!</definedName>
    <definedName name="NAME214">#REF!,#REF!,#REF!,#REF!,#REF!,#REF!,#REF!</definedName>
    <definedName name="NAME215">#REF!,#REF!,#REF!,#REF!,#REF!,#REF!,#REF!</definedName>
    <definedName name="NAME216">#REF!,#REF!,#REF!,#REF!,#REF!,#REF!,#REF!</definedName>
    <definedName name="NAME217">#REF!,#REF!,#REF!,#REF!,#REF!,#REF!,#REF!</definedName>
    <definedName name="NAME218">#REF!,#REF!,#REF!,#REF!,#REF!,#REF!,#REF!</definedName>
    <definedName name="NAME219">#REF!,#REF!,#REF!,#REF!,#REF!,#REF!,#REF!</definedName>
    <definedName name="NAME22">#REF!</definedName>
    <definedName name="NAME220">#REF!,#REF!,#REF!,#REF!,#REF!,#REF!,#REF!</definedName>
    <definedName name="NAME221">#REF!,#REF!,#REF!,#REF!,#REF!,#REF!,#REF!</definedName>
    <definedName name="NAME222">#REF!,#REF!,#REF!,#REF!,#REF!,#REF!,#REF!</definedName>
    <definedName name="NAME223">#REF!,#REF!,#REF!,#REF!,#REF!,#REF!,#REF!</definedName>
    <definedName name="NAME224">#REF!,#REF!,#REF!,#REF!,#REF!,#REF!,#REF!</definedName>
    <definedName name="NAME225">#REF!,#REF!,#REF!,#REF!,#REF!,#REF!,#REF!</definedName>
    <definedName name="NAME226">#REF!,#REF!,#REF!,#REF!,#REF!,#REF!,#REF!</definedName>
    <definedName name="NAME227">#REF!,#REF!,#REF!,#REF!,#REF!,#REF!,#REF!</definedName>
    <definedName name="NAME228">#REF!,#REF!,#REF!,#REF!,#REF!,#REF!,#REF!</definedName>
    <definedName name="NAME229">#REF!,#REF!,#REF!,#REF!,#REF!,#REF!,#REF!</definedName>
    <definedName name="NAME23">#REF!,#REF!,#REF!,#REF!,#REF!,#REF!,#REF!</definedName>
    <definedName name="NAME230">#REF!,#REF!,#REF!,#REF!,#REF!,#REF!,#REF!</definedName>
    <definedName name="NAME231">#REF!,#REF!,#REF!,#REF!,#REF!,#REF!,#REF!</definedName>
    <definedName name="NAME232">#REF!,#REF!,#REF!,#REF!,#REF!,#REF!,#REF!</definedName>
    <definedName name="NAME233">#REF!,#REF!,#REF!,#REF!,#REF!,#REF!,#REF!</definedName>
    <definedName name="NAME234">#REF!,#REF!,#REF!,#REF!,#REF!,#REF!,#REF!</definedName>
    <definedName name="NAME235">#REF!,#REF!,#REF!,#REF!,#REF!,#REF!,#REF!</definedName>
    <definedName name="NAME236">#REF!,#REF!,#REF!,#REF!,#REF!,#REF!,#REF!</definedName>
    <definedName name="NAME237">#REF!,#REF!,#REF!,#REF!,#REF!,#REF!,#REF!</definedName>
    <definedName name="NAME238">#REF!,#REF!,#REF!,#REF!,#REF!,#REF!,#REF!</definedName>
    <definedName name="NAME239">#REF!,#REF!,#REF!,#REF!,#REF!,#REF!,#REF!</definedName>
    <definedName name="NAME24">#REF!,#REF!,#REF!,#REF!,#REF!,#REF!,#REF!</definedName>
    <definedName name="NAME240">#REF!,#REF!,#REF!,#REF!,#REF!,#REF!,#REF!</definedName>
    <definedName name="NAME241">#REF!,#REF!,#REF!,#REF!,#REF!,#REF!,#REF!</definedName>
    <definedName name="NAME242">#REF!,#REF!,#REF!,#REF!,#REF!,#REF!,#REF!</definedName>
    <definedName name="NAME243">#REF!,#REF!,#REF!,#REF!,#REF!,#REF!,#REF!</definedName>
    <definedName name="NAME244">#REF!,#REF!,#REF!,#REF!,#REF!,#REF!,#REF!</definedName>
    <definedName name="NAME245">#REF!,#REF!,#REF!,#REF!,#REF!,#REF!,#REF!</definedName>
    <definedName name="NAME246">#REF!,#REF!,#REF!,#REF!,#REF!,#REF!,#REF!</definedName>
    <definedName name="NAME247">#REF!,#REF!,#REF!,#REF!,#REF!,#REF!,#REF!</definedName>
    <definedName name="NAME248">#REF!,#REF!,#REF!,#REF!,#REF!,#REF!,#REF!</definedName>
    <definedName name="NAME249">#REF!,#REF!,#REF!,#REF!,#REF!,#REF!,#REF!</definedName>
    <definedName name="NAME25">#REF!,#REF!,#REF!,#REF!,#REF!,#REF!,#REF!</definedName>
    <definedName name="NAME250">#REF!,#REF!,#REF!,#REF!,#REF!,#REF!,#REF!</definedName>
    <definedName name="NAME251">#REF!,#REF!,#REF!,#REF!,#REF!,#REF!,#REF!</definedName>
    <definedName name="NAME252">#REF!,#REF!,#REF!,#REF!,#REF!,#REF!,#REF!</definedName>
    <definedName name="NAME253">#REF!,#REF!,#REF!,#REF!,#REF!,#REF!,#REF!</definedName>
    <definedName name="NAME254">#REF!,#REF!,#REF!,#REF!,#REF!,#REF!,#REF!</definedName>
    <definedName name="NAME255">#REF!,#REF!,#REF!,#REF!,#REF!,#REF!,#REF!</definedName>
    <definedName name="NAME256">#REF!,#REF!,#REF!,#REF!,#REF!,#REF!,#REF!</definedName>
    <definedName name="NAME257">#REF!,#REF!,#REF!,#REF!,#REF!,#REF!,#REF!</definedName>
    <definedName name="NAME258">#REF!,#REF!,#REF!,#REF!,#REF!,#REF!,#REF!</definedName>
    <definedName name="NAME259">#REF!,#REF!,#REF!,#REF!,#REF!,#REF!,#REF!</definedName>
    <definedName name="NAME26">#REF!,#REF!,#REF!,#REF!,#REF!,#REF!,#REF!</definedName>
    <definedName name="NAME260">#REF!,#REF!,#REF!,#REF!,#REF!,#REF!,#REF!</definedName>
    <definedName name="NAME261">#REF!,#REF!,#REF!,#REF!,#REF!,#REF!,#REF!</definedName>
    <definedName name="NAME262">#REF!,#REF!,#REF!,#REF!,#REF!,#REF!,#REF!</definedName>
    <definedName name="NAME27">#REF!,#REF!,#REF!,#REF!,#REF!,#REF!,#REF!</definedName>
    <definedName name="NAME28">#REF!,#REF!,#REF!,#REF!,#REF!,#REF!,#REF!</definedName>
    <definedName name="NAME29">#REF!,#REF!,#REF!,#REF!,#REF!,#REF!,#REF!</definedName>
    <definedName name="Names">#REF!</definedName>
    <definedName name="NasPotrEE">[4]Параметры!$B$10</definedName>
    <definedName name="NasPotrEEList">[4]Лист!$A$150</definedName>
    <definedName name="NSRF">[5]Свод!$E$3</definedName>
    <definedName name="nsrf2">'[5]Свод по регионам'!$E$3</definedName>
    <definedName name="NSRF3">[5]clone!$C$4</definedName>
    <definedName name="Num_Pmt_Per_Year">#REF!</definedName>
    <definedName name="Number_of_Payments">MATCH(0.01,End_Bal,-1)+1</definedName>
    <definedName name="NVV">#REF!</definedName>
    <definedName name="org">[8]Титульный!$G$16</definedName>
    <definedName name="ORG_U">#REF!</definedName>
    <definedName name="P1_dip" hidden="1">[11]FST5!$G$70:$G$75,[11]FST5!$G$77:$G$78,[11]FST5!$G$80:$G$83,[11]FST5!$G$85,[11]FST5!$G$87:$G$91,[11]FST5!$G$93:$G$97,[11]FST5!$G$100:$G$116,[11]FST5!$G$118:$G$123</definedName>
    <definedName name="P1_SC22" hidden="1">'[11]2008 -2010'!$G$51,'[11]2008 -2010'!$J$48,'[11]2008 -2010'!$T$48,'[11]2008 -2010'!$AD$48,'[11]2008 -2010'!$AF$36:$AF$37,'[11]2008 -2010'!$AD$36:$AD$37</definedName>
    <definedName name="P1_SCOPE_DOP" hidden="1">[11]Регионы!#REF!,[11]Регионы!#REF!,[11]Регионы!#REF!,[11]Регионы!#REF!,[11]Регионы!#REF!,[11]Регионы!#REF!</definedName>
    <definedName name="P1_SCOPE_FST7" hidden="1">'[11]2008 -2010'!$AL$41:$AL$43,'[11]2008 -2010'!$AL$39,'[11]2008 -2010'!$AL$31:$AL$37,'[11]2008 -2010'!$AL$28:$AL$29,'[11]2008 -2010'!$AL$23,'[11]2008 -2010'!$AL$21</definedName>
    <definedName name="P1_SCOPE_FULL_LOAD" hidden="1">'[11]2008 -2010'!$G$27:$G$44,'[11]2008 -2010'!$G$46,'[11]2008 -2010'!$G$48,'[11]2008 -2010'!$G$50:$G$56,'[11]2008 -2010'!$G$58:$G$61,'[11]2008 -2010'!$J$13:$J$24</definedName>
    <definedName name="P1_SCOPE_IND" hidden="1">'[11]2008 -2010'!$R$41:$S$43,'[11]2008 -2010'!$H$41:$I$43,'[11]2008 -2010'!$H$39:$I$39,'[11]2008 -2010'!$R$39:$S$39,'[11]2008 -2010'!$R$30:$S$35,'[11]2008 -2010'!$H$30:$I$35</definedName>
    <definedName name="P1_SCOPE_IND2" hidden="1">'[11]2008 -2010'!$R$58:$S$58,'[11]2008 -2010'!$AB$41:$AC$43,'[11]2008 -2010'!$R$41:$S$43,'[11]2008 -2010'!$R$39:$S$39,'[11]2008 -2010'!$AB$39:$AC$39</definedName>
    <definedName name="P1_SCOPE_NET_DATE" hidden="1">#REF!,#REF!,#REF!,#REF!</definedName>
    <definedName name="P1_SCOPE_NET_NVV" hidden="1">#REF!,#REF!,#REF!,#REF!,#REF!,#REF!,#REF!</definedName>
    <definedName name="P1_SCOPE_NOTIND" hidden="1">'[11]2008 -2010'!$T$51:$T$52,'[11]2008 -2010'!$V$51:$V$52,'[11]2008 -2010'!$AD$51:$AD$52,'[11]2008 -2010'!$AF$51:$AF$52,'[11]2008 -2010'!$L$36:$L$37,'[11]2008 -2010'!$J$29</definedName>
    <definedName name="P1_SCOPE_NotInd2" hidden="1">'[11]2008 -2010'!$J$36:$J$37,'[11]2008 -2010'!$L$36:$L$37,'[11]2008 -2010'!$J$29,'[11]2008 -2010'!$J$21,'[11]2008 -2010'!$J$14,'[11]2008 -2010'!$T$14,'[11]2008 -2010'!$T$21</definedName>
    <definedName name="P1_SCOPE_NotInd3" hidden="1">'[11]2008 -2010'!$G$51,'[11]2008 -2010'!$J$48,'[11]2008 -2010'!$L$48,'[11]2008 -2010'!$J$36:$J$37,'[11]2008 -2010'!$L$36:$L$37,'[11]2008 -2010'!$J$29,'[11]2008 -2010'!$J$21</definedName>
    <definedName name="P1_SCOPE_NotInt" hidden="1">'[11]2008 -2010'!$G$51,'[11]2008 -2010'!$J$48,'[11]2008 -2010'!$T$48,'[11]2008 -2010'!$AD$48,'[11]2008 -2010'!$AF$36:$AF$37,'[11]2008 -2010'!$AD$36:$AD$37</definedName>
    <definedName name="P1_SCOPE_REGS" hidden="1">#REF!,#REF!,#REF!,#REF!,#REF!</definedName>
    <definedName name="P1_SCOPE_SAVE2" hidden="1">'[11]2008 -2010'!$AD$36:$AD$37,'[11]2008 -2010'!$AF$36:$AF$37,'[11]2008 -2010'!$AD$29,'[11]2008 -2010'!$AD$21,'[11]2008 -2010'!$AD$14,'[11]2008 -2010'!$T$14,'[11]2008 -2010'!$T$21</definedName>
    <definedName name="P1_SCOPE_SYS_SVOD" hidden="1">[12]Свод!$L$27:$N$37,[12]Свод!$L$39:$N$51,[12]Свод!$L$53:$N$66,[12]Свод!$L$68:$N$73,[12]Свод!$L$75:$N$89,[12]Свод!$L$91:$N$101,[12]Свод!$L$103:$N$111</definedName>
    <definedName name="P1_SCOPE_TAR" hidden="1">[12]Свод!$G$27:$AA$37,[12]Свод!$G$39:$AA$51,[12]Свод!$G$53:$AA$66,[12]Свод!$G$68:$AA$73,[12]Свод!$G$75:$AA$89,[12]Свод!$G$91:$AA$101,[12]Свод!$G$103:$AA$111</definedName>
    <definedName name="P1_SCOPE_TAR_OLD" hidden="1">[12]Свод!$H$27:$H$37,[12]Свод!$H$39:$H$51,[12]Свод!$H$53:$H$66,[12]Свод!$H$68:$H$73,[12]Свод!$H$75:$H$89,[12]Свод!$H$91:$H$101,[12]Свод!$H$103:$H$108</definedName>
    <definedName name="P10_SCOPE_FULL_LOAD" hidden="1">'[11]2008 -2010'!$AF$58:$AF$61,'[11]2008 -2010'!$AD$50:$AD$56,'[11]2008 -2010'!$AF$50:$AF$56,'[11]2008 -2010'!$AD$48,'[11]2008 -2010'!$AF$48,'[11]2008 -2010'!$AD$46</definedName>
    <definedName name="P11_SCOPE_FULL_LOAD" hidden="1">'[11]2008 -2010'!$AF$46,'[11]2008 -2010'!$AD$27:$AD$44,'[11]2008 -2010'!$AF$27:$AF$44,'[11]2008 -2010'!$AD$13:$AD$24,'[11]2008 -2010'!$AF$13:$AF$24</definedName>
    <definedName name="P12_SCOPE_FULL_LOAD" hidden="1">'[11]2008 -2010'!$AH$13:$AH$24,'[11]2008 -2010'!$AJ$13:$AJ$24,'[11]2008 -2010'!$AH$27:$AH$44,'[11]2008 -2010'!$AJ$27:$AJ$44,'[11]2008 -2010'!$AH$46,'[11]2008 -2010'!$AJ$46</definedName>
    <definedName name="P13_SCOPE_FULL_LOAD" hidden="1">'[11]2008 -2010'!$AH$48,'[11]2008 -2010'!$AJ$48,'[11]2008 -2010'!$AH$50:$AH$56,'[11]2008 -2010'!$AJ$50:$AJ$56,'[11]2008 -2010'!$AH$58:$AH$61,'[11]2008 -2010'!$AJ$58:$AJ$61</definedName>
    <definedName name="P14_SCOPE_FULL_LOAD" hidden="1">'[11]2008 -2010'!$AL$13:$AL$14,'[11]2008 -2010'!$AL$17,'[11]2008 -2010'!$AL$19,'[11]2008 -2010'!$AL$21,'[11]2008 -2010'!$AL$23,'[11]2008 -2010'!$AL$28:$AL$29</definedName>
    <definedName name="P15_SCOPE_FULL_LOAD" hidden="1">'[11]2008 -2010'!$AL$31:$AL$37,'[11]2008 -2010'!$AL$39,'[11]2008 -2010'!$AL$41:$AL$43,'[11]2008 -2010'!$AL$48,'[11]2008 -2010'!$G$13:$G$24,P1_SCOPE_FULL_LOAD</definedName>
    <definedName name="P16_SCOPE_FULL_LOAD" hidden="1">P2_SCOPE_FULL_LOAD,P3_SCOPE_FULL_LOAD,P4_SCOPE_FULL_LOAD,P5_SCOPE_FULL_LOAD,P6_SCOPE_FULL_LOAD,P7_SCOPE_FULL_LOAD,P8_SCOPE_FULL_LOAD</definedName>
    <definedName name="P17_SCOPE_FULL_LOAD" hidden="1">P9_SCOPE_FULL_LOAD,P10_SCOPE_FULL_LOAD,P11_SCOPE_FULL_LOAD,P12_SCOPE_FULL_LOAD,P13_SCOPE_FULL_LOAD,P14_SCOPE_FULL_LOAD,P15_SCOPE_FULL_LOAD</definedName>
    <definedName name="P19_T1_Protect" hidden="1">P5_T1_Protect,P6_T1_Protect,P7_T1_Protect,P8_T1_Protect,P9_T1_Protect,P10_T1_Protect,P11_T1_Protect,P12_T1_Protect,P13_T1_Protect,P14_T1_Protect</definedName>
    <definedName name="p2_">#REF!</definedName>
    <definedName name="P2_dip" hidden="1">[11]FST5!$G$125:$G$126,[11]FST5!$G$128:$G$131,[11]FST5!$G$133,[11]FST5!$G$135:$G$139,[11]FST5!$G$141,[11]FST5!$G$143:$G$145,[11]FST5!$G$149:$G$165</definedName>
    <definedName name="P2_SC22" hidden="1">'[11]2008 -2010'!$AD$29,'[11]2008 -2010'!$AD$21,'[11]2008 -2010'!$AD$14,'[11]2008 -2010'!$T$14,'[11]2008 -2010'!$T$21,'[11]2008 -2010'!$T$29,'[11]2008 -2010'!$T$36:$T$37</definedName>
    <definedName name="P2_SCOPE_FULL_LOAD" hidden="1">'[11]2008 -2010'!$J$27:$J$44,'[11]2008 -2010'!$J$46,'[11]2008 -2010'!$J$48,'[11]2008 -2010'!$J$50:$J$56,'[11]2008 -2010'!$J$58:$J$61,'[11]2008 -2010'!$L$58:$L$61</definedName>
    <definedName name="P2_SCOPE_IND" hidden="1">'[11]2008 -2010'!$H$22:$I$23,'[11]2008 -2010'!$R$22:$S$23,'[11]2008 -2010'!$R$19:$S$19,'[11]2008 -2010'!$H$19:$I$19,'[11]2008 -2010'!$H$17:$I$17,'[11]2008 -2010'!$H$15:$I$15</definedName>
    <definedName name="P2_SCOPE_IND2" hidden="1">'[11]2008 -2010'!$AB$30:$AC$35,'[11]2008 -2010'!$R$30:$S$35,'[11]2008 -2010'!$AB$22:$AC$23,'[11]2008 -2010'!$R$22:$S$23,'[11]2008 -2010'!$R$19:$S$19</definedName>
    <definedName name="P2_SCOPE_NOTIND" hidden="1">'[11]2008 -2010'!$J$21,'[11]2008 -2010'!$L$21,'[11]2008 -2010'!$L$14,'[11]2008 -2010'!$J$14,'[11]2008 -2010'!$T$29,'[11]2008 -2010'!$T$36:$T$37,'[11]2008 -2010'!$V$36:$V$37</definedName>
    <definedName name="P2_SCOPE_NotInd2" hidden="1">'[11]2008 -2010'!$T$29,'[11]2008 -2010'!$T$36:$T$37,'[11]2008 -2010'!$T$48,'[11]2008 -2010'!$V$36:$V$37,'[11]2008 -2010'!$AD$48,'[11]2008 -2010'!$AD$36:$AD$37</definedName>
    <definedName name="P2_SCOPE_NotInd3" hidden="1">'[11]2008 -2010'!$L$21,'[11]2008 -2010'!$L$14,'[11]2008 -2010'!$J$14,'[11]2008 -2010'!$T$29,'[11]2008 -2010'!$T$36:$T$37,'[11]2008 -2010'!$V$36:$V$37,'[11]2008 -2010'!$AD$29</definedName>
    <definedName name="P2_SCOPE_NotInt" hidden="1">'[11]2008 -2010'!$AD$29,'[11]2008 -2010'!$AD$21,'[11]2008 -2010'!$AD$14,'[11]2008 -2010'!$T$14,'[11]2008 -2010'!$T$21,'[11]2008 -2010'!$T$29,'[11]2008 -2010'!$T$36:$T$37</definedName>
    <definedName name="P2_SCOPE_SAVE2" hidden="1">'[11]2008 -2010'!$T$29,'[11]2008 -2010'!$T$36:$T$37,'[11]2008 -2010'!$V$36:$V$37,'[11]2008 -2010'!$T$48,'[11]2008 -2010'!$J$48,'[11]2008 -2010'!$J$36:$J$37</definedName>
    <definedName name="P2_SCOPE_TAR_OLD" hidden="1">[12]Свод!$W$8:$W$25,[12]Свод!$W$27:$W$37,[12]Свод!$W$39:$W$51,[12]Свод!$W$53:$W$66,[12]Свод!$W$68:$W$73,[12]Свод!$W$75:$W$89,[12]Свод!$W$91:$W$101</definedName>
    <definedName name="p3_">#REF!</definedName>
    <definedName name="P3_dip" hidden="1">[11]FST5!$G$167:$G$172,[11]FST5!$G$174:$G$175,[11]FST5!$G$177:$G$180,[11]FST5!$G$182,[11]FST5!$G$184:$G$188,[11]FST5!$G$190,[11]FST5!$G$192:$G$194</definedName>
    <definedName name="P3_SC22" hidden="1">'[11]2008 -2010'!$V$36:$V$37,'[11]2008 -2010'!$L$36:$L$37,'[11]2008 -2010'!$J$29,'[11]2008 -2010'!$J$21,'[11]2008 -2010'!$J$14,'[11]2008 -2010'!$J$36:$J$37</definedName>
    <definedName name="P3_SCOPE_FULL_LOAD" hidden="1">'[11]2008 -2010'!$L$50:$L$56,'[11]2008 -2010'!$L$48,'[11]2008 -2010'!$L$46,'[11]2008 -2010'!$L$27:$L$44,'[11]2008 -2010'!$L$13:$L$24,'[11]2008 -2010'!$N$13:$N$24</definedName>
    <definedName name="P3_SCOPE_IND" hidden="1">'[11]2008 -2010'!$R$17:$S$17,'[11]2008 -2010'!$R$15:$S$15,'[11]2008 -2010'!$AB$15:$AC$15,'[11]2008 -2010'!$AB$17:$AC$17,'[11]2008 -2010'!$AB$19:$AC$19</definedName>
    <definedName name="P3_SCOPE_IND2" hidden="1">'[11]2008 -2010'!$R$17:$S$17,'[11]2008 -2010'!$R$15:$S$15,'[11]2008 -2010'!$AB$15:$AC$15,'[11]2008 -2010'!$AB$17:$AC$17,'[11]2008 -2010'!$AB$19:$AC$19</definedName>
    <definedName name="P3_SCOPE_NOTIND" hidden="1">'[11]2008 -2010'!$AD$29,'[11]2008 -2010'!$AD$48,'[11]2008 -2010'!$AF$48,'[11]2008 -2010'!$AD$21,'[11]2008 -2010'!$AF$21,'[11]2008 -2010'!$AD$14,'[11]2008 -2010'!$AF$14</definedName>
    <definedName name="P3_SCOPE_NotInd2" hidden="1">'[11]2008 -2010'!$AF$36:$AF$37,'[11]2008 -2010'!$AD$29,'[11]2008 -2010'!$AD$21,'[11]2008 -2010'!$AD$14,'[11]2008 -2010'!$G$59:$G$60,'[11]2008 -2010'!$L$14,'[11]2008 -2010'!$L$21</definedName>
    <definedName name="P3_SCOPE_NotInt" hidden="1">'[11]2008 -2010'!$V$36:$V$37,'[11]2008 -2010'!$L$36:$L$37,'[11]2008 -2010'!$J$29,'[11]2008 -2010'!$J$21,'[11]2008 -2010'!$J$14,'[11]2008 -2010'!$J$36:$J$37</definedName>
    <definedName name="p4_">#REF!</definedName>
    <definedName name="P4_dip" hidden="1">[11]FST5!$G$197:$G$212,[11]FST5!$G$214:$G$217,[11]FST5!$G$219:$G$224,[11]FST5!$G$226,[11]FST5!$G$228,[11]FST5!$G$230,[11]FST5!$G$232,[11]FST5!$G$52:$G$68,P1_dip</definedName>
    <definedName name="P4_SCOPE_FULL_LOAD" hidden="1">'[11]2008 -2010'!$P$13:$P$24,'[11]2008 -2010'!$N$27:$N$44,'[11]2008 -2010'!$P$27:$P$44,'[11]2008 -2010'!$N$46,'[11]2008 -2010'!$P$46,'[11]2008 -2010'!$N$48</definedName>
    <definedName name="P4_SCOPE_IND" hidden="1">'[11]2008 -2010'!$AB$22:$AC$23,'[11]2008 -2010'!$AB$30:$AC$35,'[11]2008 -2010'!$AB$39:$AC$39,'[11]2008 -2010'!$AB$41:$AC$43,'[11]2008 -2010'!$H$58:$I$58</definedName>
    <definedName name="P4_SCOPE_IND2" hidden="1">'[11]2008 -2010'!$H$58:$I$58,'[11]2008 -2010'!$H$41:$I$43,'[11]2008 -2010'!$H$39:$I$39,'[11]2008 -2010'!$H$30:$I$35,'[11]2008 -2010'!$H$22:$I$23,'[11]2008 -2010'!$H$19:$I$19</definedName>
    <definedName name="P4_SCOPE_NOTIND" hidden="1">'[11]2008 -2010'!$AD$17,'[11]2008 -2010'!$AF$17,'[11]2008 -2010'!$AD$19,'[11]2008 -2010'!$AF$19,'[11]2008 -2010'!$AD$23,'[11]2008 -2010'!$AF$23,'[11]2008 -2010'!$T$14</definedName>
    <definedName name="P4_SCOPE_NotInd2" hidden="1">'[11]2008 -2010'!$J$17,'[11]2008 -2010'!$L$17,'[11]2008 -2010'!$J$19,'[11]2008 -2010'!$L$19,'[11]2008 -2010'!$J$23,'[11]2008 -2010'!$L$23,'[11]2008 -2010'!$T$17</definedName>
    <definedName name="P5_SCOPE_FULL_LOAD" hidden="1">'[11]2008 -2010'!$P$48,'[11]2008 -2010'!$N$50:$N$56,'[11]2008 -2010'!$P$50:$P$56,'[11]2008 -2010'!$N$58:$N$61,'[11]2008 -2010'!$P$58:$P$61,'[11]2008 -2010'!$T$58:$T$61</definedName>
    <definedName name="P5_SCOPE_NOTIND" hidden="1">'[11]2008 -2010'!$V$14,'[11]2008 -2010'!$T$17,'[11]2008 -2010'!$V$17,'[11]2008 -2010'!$T$19,'[11]2008 -2010'!$V$19,'[11]2008 -2010'!$T$21,'[11]2008 -2010'!$V$21</definedName>
    <definedName name="P5_SCOPE_NotInd2" hidden="1">'[11]2008 -2010'!$V$17,'[11]2008 -2010'!$T$19,'[11]2008 -2010'!$V$19,'[11]2008 -2010'!$V$23,'[11]2008 -2010'!$T$23,'[11]2008 -2010'!$AD$17,'[11]2008 -2010'!$AF$17</definedName>
    <definedName name="P6_SCOPE_FULL_LOAD" hidden="1">'[11]2008 -2010'!$V$58:$V$61,'[11]2008 -2010'!$T$50:$T$56,'[11]2008 -2010'!$V$50:$V$56,'[11]2008 -2010'!$T$48,'[11]2008 -2010'!$V$48,'[11]2008 -2010'!$T$46</definedName>
    <definedName name="P6_SCOPE_NOTIND" hidden="1">'[11]2008 -2010'!$T$23,'[11]2008 -2010'!$V$23,'[11]2008 -2010'!$J$17,'[11]2008 -2010'!$L$17,'[11]2008 -2010'!$J$19,'[11]2008 -2010'!$L$19,'[11]2008 -2010'!$J$23</definedName>
    <definedName name="P6_SCOPE_NotInd2" hidden="1">'[11]2008 -2010'!$AD$19,'[11]2008 -2010'!$AF$19,'[11]2008 -2010'!$AD$23,'[11]2008 -2010'!$AF$23,'[11]2008 -2010'!$L$48,'[11]2008 -2010'!$V$48,'[11]2008 -2010'!$V$14</definedName>
    <definedName name="P7_SCOPE_FULL_LOAD" hidden="1">'[11]2008 -2010'!$V$46,'[11]2008 -2010'!$T$27:$T$44,'[11]2008 -2010'!$V$27:$V$44,'[11]2008 -2010'!$T$13:$T$24,'[11]2008 -2010'!$V$13:$V$24,'[11]2008 -2010'!$X$13:$X$24</definedName>
    <definedName name="P7_SCOPE_NOTIND" hidden="1">'[11]2008 -2010'!$L$23,'[11]2008 -2010'!$T$48,'[11]2008 -2010'!$V$48,'[11]2008 -2010'!$AD$36:$AD$37,'[11]2008 -2010'!$AF$36:$AF$37,'[11]2008 -2010'!$G$59:$G$60</definedName>
    <definedName name="P7_SCOPE_NotInd2" hidden="1">'[11]2008 -2010'!$V$21,'[11]2008 -2010'!$AF$14,'[11]2008 -2010'!$AF$21,'[11]2008 -2010'!$AF$48,'[11]2008 -2010'!$J$48,P1_SCOPE_NotInd2,P2_SCOPE_NotInd2,P3_SCOPE_NotInd2</definedName>
    <definedName name="P8_SCOPE_FULL_LOAD" hidden="1">'[11]2008 -2010'!$Z$13:$Z$24,'[11]2008 -2010'!$X$27:$X$44,'[11]2008 -2010'!$Z$27:$Z$44,'[11]2008 -2010'!$X$46,'[11]2008 -2010'!$Z$46,'[11]2008 -2010'!$X$48</definedName>
    <definedName name="P8_SCOPE_NOTIND" hidden="1">'[11]2008 -2010'!$J$48,'[11]2008 -2010'!$L$48,'[11]2008 -2010'!$J$36:$J$37,'[11]2008 -2010'!$J$51:$J$52,'[11]2008 -2010'!$G$51:$G$52,'[11]2008 -2010'!$L$51:$L$52</definedName>
    <definedName name="P9_SCOPE_FULL_LOAD" hidden="1">'[11]2008 -2010'!$Z$48,'[11]2008 -2010'!$X$50:$X$56,'[11]2008 -2010'!$Z$50:$Z$56,'[11]2008 -2010'!$X$58:$X$61,'[11]2008 -2010'!$Z$58:$Z$61,'[11]2008 -2010'!$AD$58:$AD$61</definedName>
    <definedName name="P9_SCOPE_NotInd" hidden="1">'[11]2008 -2010'!$L$36:$L$37,P1_SCOPE_NOTIND,P2_SCOPE_NOTIND,P3_SCOPE_NOTIND,P4_SCOPE_NOTIND,P5_SCOPE_NOTIND,P6_SCOPE_NOTIND,P7_SCOPE_NOTIND</definedName>
    <definedName name="Pay_Date">#REF!</definedName>
    <definedName name="Pay_Num">#REF!</definedName>
    <definedName name="Payment_Date">DATE(YEAR(Loan_Start),MONTH(Loan_Start)+Payment_Number,DAY(Loan_Start))</definedName>
    <definedName name="PeriodTitle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stEE">[4]Параметры!$B$7</definedName>
    <definedName name="PostEEList">[4]Лист!$A$60</definedName>
    <definedName name="PostTE">[4]Лист!$B$281</definedName>
    <definedName name="PostTEList">[4]Лист!$A$280</definedName>
    <definedName name="pr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c">#REF!</definedName>
    <definedName name="PRINT">'[5]Свод по регионам'!$G$8:$G$112</definedName>
    <definedName name="Print_Area_Reset">OFFSET(Full_Print,0,0,Last_Row)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chPotrEE">[4]Параметры!$B$11</definedName>
    <definedName name="ProchPotrEEList">[4]Лист!$A$180</definedName>
    <definedName name="ProchPotrTE">[4]Лист!$B$331</definedName>
    <definedName name="ProchPotrTEList">[4]Лист!$A$330</definedName>
    <definedName name="PROT">#REF!,#REF!,#REF!,#REF!,#REF!</definedName>
    <definedName name="PROT_22">P3_PROT_22,P4_PROT_22,P5_PROT_22</definedName>
    <definedName name="qq">[7]!qq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EGNUM">#REF!</definedName>
    <definedName name="rghh">[0]!rghh</definedName>
    <definedName name="rt">[7]!rt</definedName>
    <definedName name="rtyyhbnn">[3]FES!#REF!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PBEXrevision" hidden="1">1</definedName>
    <definedName name="SAPBEXsysID" hidden="1">"BW2"</definedName>
    <definedName name="SAPBEXwbID" hidden="1">"479GSPMTNK9HM4ZSIVE5K2SH6"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COPE_16_PRT">P1_SCOPE_16_PRT,P2_SCOPE_16_PRT</definedName>
    <definedName name="Scope_17_PRT">P1_SCOPE_16_PRT,P2_SCOPE_16_PRT</definedName>
    <definedName name="SCOPE_BAL_PW">'[13]Баланс мощности 2007'!$D$17:$P$31,'[13]Баланс мощности 2007'!$S$17:$AE$31,'[13]Баланс мощности 2007'!$AH$17:$AT$31,'[13]Баланс мощности 2007'!$AW$17:$BI$31,'[13]Баланс мощности 2007'!$BL$17:$BX$31,'[13]Баланс мощности 2007'!$CA$17:$CM$31,'[13]Баланс мощности 2007'!$CP$17:$DB$31,'[13]Баланс мощности 2007'!$DE$17:$DQ$31,'[13]Баланс мощности 2007'!$DT$17:$EF$31,'[13]Баланс мощности 2007'!$EI$17:$EU$31,'[13]Баланс мощности 2007'!$EX$17:$FJ$31,'[13]Баланс мощности 2007'!$FM$17:$FY$31,'[13]Баланс мощности 2007'!$GD$17:$GP$31</definedName>
    <definedName name="SCOPE_CPR">[11]Регионы!#REF!</definedName>
    <definedName name="SCOPE_DATA_CNG">#REF!,#REF!,#REF!</definedName>
    <definedName name="SCOPE_DOP">[11]Регионы!#REF!,P1_SCOPE_DOP</definedName>
    <definedName name="SCOPE_DOP2">'[11]2008 -2010'!$L$51,'[11]2008 -2010'!$T$51,'[11]2008 -2010'!$V$51,'[11]2008 -2010'!$AD$51,'[11]2008 -2010'!$AF$51,'[11]2008 -2010'!$J$51</definedName>
    <definedName name="SCOPE_DOP3">'[11]2008 -2010'!$AD$52,'[11]2008 -2010'!$V$52,'[11]2008 -2010'!$T$52,'[11]2008 -2010'!$L$52,'[11]2008 -2010'!$J$52,'[11]2008 -2010'!$AF$52</definedName>
    <definedName name="SCOPE_FST7">'[11]2008 -2010'!$AL$19,'[11]2008 -2010'!$AL$17,'[11]2008 -2010'!$AL$13:$AL$14,'[11]2008 -2010'!$AL$48,P1_SCOPE_FST7</definedName>
    <definedName name="SCOPE_FULL_LOAD">P16_SCOPE_FULL_LOAD,P17_SCOPE_FULL_LOAD</definedName>
    <definedName name="SCOPE_IND">'[11]2008 -2010'!$R$58:$S$58,'[11]2008 -2010'!$AB$58:$AC$58,P1_SCOPE_IND,P2_SCOPE_IND,P3_SCOPE_IND,P4_SCOPE_IND</definedName>
    <definedName name="SCOPE_IND2">'[11]2008 -2010'!$H$17:$I$17,'[11]2008 -2010'!$H$15:$I$15,'[11]2008 -2010'!$AB$58:$AC$58,P1_SCOPE_IND2,P2_SCOPE_IND2,P3_SCOPE_IND2,P4_SCOPE_IND2</definedName>
    <definedName name="SCOPE_NET_DATE">#REF!,#REF!,#REF!,P1_SCOPE_NET_DATE</definedName>
    <definedName name="SCOPE_NET_NVV">#REF!,P1_SCOPE_NET_NVV</definedName>
    <definedName name="SCOPE_NOTIND">P1_SCOPE_NOTIND,P2_SCOPE_NOTIND,P3_SCOPE_NOTIND,P4_SCOPE_NOTIND,P5_SCOPE_NOTIND,P6_SCOPE_NOTIND,P7_SCOPE_NOTIND,P8_SCOPE_NOTIND</definedName>
    <definedName name="SCOPE_NotInd2">P4_SCOPE_NotInd2,P5_SCOPE_NotInd2,P6_SCOPE_NotInd2,P7_SCOPE_NotInd2</definedName>
    <definedName name="SCOPE_NotInd3">'[11]2008 -2010'!$AD$36:$AD$37,'[11]2008 -2010'!$AF$36:$AF$37,'[11]2008 -2010'!$G$59:$G$60,P1_SCOPE_NotInd3,P2_SCOPE_NotInd3</definedName>
    <definedName name="SCOPE_OUTD">[11]FST5!$G$23:$G$30,[11]FST5!$G$32:$G$35,[11]FST5!$G$37,[11]FST5!$G$39:$G$45,[11]FST5!$G$47,[11]FST5!$G$49,[11]FST5!$G$5:$G$21</definedName>
    <definedName name="SCOPE_PER_PRT">P5_SCOPE_PER_PRT,P6_SCOPE_PER_PRT,P7_SCOPE_PER_PRT,P8_SCOPE_PER_PRT</definedName>
    <definedName name="SCOPE_PRIM">#REF!,#REF!,#REF!,#REF!</definedName>
    <definedName name="SCOPE_REGS">#REF!,#REF!,#REF!,P1_SCOPE_REGS</definedName>
    <definedName name="SCOPE_SAVE2">'[11]2008 -2010'!$L$36:$L$37,'[11]2008 -2010'!$J$29,'[11]2008 -2010'!$J$21,'[11]2008 -2010'!$J$14,'[11]2008 -2010'!$AD$48,P1_SCOPE_SAVE2,P2_SCOPE_SAVE2</definedName>
    <definedName name="SCOPE_SS">[14]Регионы!$J$25:$J$31,[14]Регионы!$J$33,[14]Регионы!$I$14,[14]Регионы!$J$35:$J$37</definedName>
    <definedName name="SCOPE_SS2">[14]Регионы!$K$50:$L$50</definedName>
    <definedName name="SCOPE_SV_PRT">P1_SCOPE_SV_PRT,P2_SCOPE_SV_PRT,P3_SCOPE_SV_PRT</definedName>
    <definedName name="SCOPE_SYS_B">#REF!</definedName>
    <definedName name="SCOPE_SYS_SVOD">[12]Свод!$L$8:$N$25,P1_SCOPE_SYS_SVOD</definedName>
    <definedName name="SCOPE_TAR">[12]Свод!$G$8:$AA$25,P1_SCOPE_TAR</definedName>
    <definedName name="SCOPE_TAR_B">#REF!,#REF!,#REF!</definedName>
    <definedName name="SCOPE_TAR_OLD">[12]Свод!$W$103:$W$108,[12]Свод!$H$8:$H$25,P1_SCOPE_TAR_OLD,P2_SCOPE_TAR_OLD</definedName>
    <definedName name="SCOPE_TAR_REG">#REF!,#REF!,#REF!,#REF!,#REF!</definedName>
    <definedName name="SCOPE_TAR_SAVE">#REF!,#REF!</definedName>
    <definedName name="SCOPE_TAR_SAVE_B">#REF!</definedName>
    <definedName name="SCOPE_TAR_SYS">#REF!</definedName>
    <definedName name="SCOPE_TP">[11]FST5!$L$12:$L$23,[11]FST5!$L$5:$L$8</definedName>
    <definedName name="second">'[9]Перечень корректировок'!#REF!</definedName>
    <definedName name="second_998">'[9]Перечень корректировок'!#REF!</definedName>
    <definedName name="second_998_Add">'[9]Перечень корректировок'!#REF!</definedName>
    <definedName name="second_999">'[9]Перечень корректировок'!#REF!</definedName>
    <definedName name="second_999_Add">'[9]Перечень корректировок'!#REF!</definedName>
    <definedName name="sencount" hidden="1">1</definedName>
    <definedName name="SET">#REF!</definedName>
    <definedName name="Shap">MATCH(0.01,End_Bal,-1)+1</definedName>
    <definedName name="SKQnt">[4]Параметры!$B$4</definedName>
    <definedName name="SmetaList">[15]Лист!#REF!</definedName>
    <definedName name="Sposob_Priobr_Range">[8]TEHSHEET!$H$2:$H$4</definedName>
    <definedName name="ssss">[0]!ssss</definedName>
    <definedName name="ssssssss">[0]!ssssssss</definedName>
    <definedName name="ssssssssssssss">[0]!ssssssssssssss</definedName>
    <definedName name="SYS">#REF!,#REF!,P1_SYS</definedName>
    <definedName name="T2.1_Protect">P4_T2.1_Protect,P5_T2.1_Protect,P6_T2.1_Protect,P7_T2.1_Protect</definedName>
    <definedName name="T2_1_Protect">P4_T2_1_Protect,P5_T2_1_Protect,P6_T2_1_Protect,P7_T2_1_Protect</definedName>
    <definedName name="T2_2_Protect">P4_T2_2_Protect,P5_T2_2_Protect,P6_T2_2_Protect,P7_T2_2_Protect</definedName>
    <definedName name="T2_DiapProt">P1_T2_DiapProt,P2_T2_DiapProt</definedName>
    <definedName name="T2_Protect">P4_T2_Protect,P5_T2_Protect,P6_T2_Protect</definedName>
    <definedName name="T6_Protect">P1_T6_Protect,P2_T6_Protect</definedName>
    <definedName name="TESList">[4]Лист!$A$220</definedName>
    <definedName name="TESQnt">[4]Лист!$B$221</definedName>
    <definedName name="TEST2">#REF!,#REF!</definedName>
    <definedName name="third">'[9]Перечень корректировок'!#REF!</definedName>
    <definedName name="third_998">'[9]Перечень корректировок'!#REF!</definedName>
    <definedName name="third_998_Add">'[9]Перечень корректировок'!#REF!</definedName>
    <definedName name="third_999">'[9]Перечень корректировок'!#REF!</definedName>
    <definedName name="third_999_Add">'[9]Перечень корректировок'!#REF!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otal_Interest">#REF!</definedName>
    <definedName name="Total_Pay">#REF!</definedName>
    <definedName name="Total_Payment">Scheduled_Payment+Extra_Payment</definedName>
    <definedName name="ttui">[0]!ttui</definedName>
    <definedName name="ttuu">[0]!ttuu</definedName>
    <definedName name="ttyu">[0]!ttyu</definedName>
    <definedName name="ttyui">[0]!ttyui</definedName>
    <definedName name="ttyuu">[0]!ttyuu</definedName>
    <definedName name="ttyuui">[0]!ttyuui</definedName>
    <definedName name="ttyuuu">[0]!ttyuuu</definedName>
    <definedName name="TUList">[4]Лист!$A$210</definedName>
    <definedName name="TUQnt">[4]Лист!$B$211</definedName>
    <definedName name="tyuu">[0]!tyuu</definedName>
    <definedName name="tyyuu">[0]!tyyuu</definedName>
    <definedName name="tyyuuu">[0]!tyyuuu</definedName>
    <definedName name="TСвод??NSRF">[5]Свод!$E$3</definedName>
    <definedName name="Uitprav">#REF!</definedName>
    <definedName name="ujkkl">[0]!ujkkl</definedName>
    <definedName name="USE">#REF!</definedName>
    <definedName name="USED">#REF!</definedName>
    <definedName name="uuuuuu">[0]!uuuuuu</definedName>
    <definedName name="VALS">[5]Лист3!$D$5:$D$6</definedName>
    <definedName name="Values_Entered">IF(Loan_Amount*Interest_Rate*Loan_Years*Loan_Start&gt;0,1,0)</definedName>
    <definedName name="version">[8]Инструкция!$B$3</definedName>
    <definedName name="w">[0]!w</definedName>
    <definedName name="wrn.Сравнение._.с._.отраслями." hidden="1">{#N/A,#N/A,TRUE,"Лист1";#N/A,#N/A,TRUE,"Лист2";#N/A,#N/A,TRUE,"Лист3"}</definedName>
    <definedName name="wwww">[0]!wwww</definedName>
    <definedName name="YEAR">[8]TEHSHEET!$F$2:$F$5</definedName>
    <definedName name="YES_NO">'[5]Свод по регионам'!$E$122:$E$123</definedName>
    <definedName name="ytr">[0]!ytr</definedName>
    <definedName name="yuuii">[0]!yuuii</definedName>
    <definedName name="yuujj">[0]!yuujj</definedName>
    <definedName name="yyhuj">[0]!yyhuj</definedName>
    <definedName name="yyiik">[0]!yyiik</definedName>
    <definedName name="yyuiii">[0]!yyuiii</definedName>
    <definedName name="yyuu">[0]!yyuu</definedName>
    <definedName name="Z_30FEE15E_D26F_11D4_A6F7_00508B6A7686_.wvu.FilterData" hidden="1">#N/A</definedName>
    <definedName name="Z_30FEE15E_D26F_11D4_A6F7_00508B6A7686_.wvu.PrintArea" hidden="1">#N/A</definedName>
    <definedName name="Z_30FEE15E_D26F_11D4_A6F7_00508B6A7686_.wvu.PrintTitles" hidden="1">#N/A</definedName>
    <definedName name="Z_30FEE15E_D26F_11D4_A6F7_00508B6A7686_.wvu.Rows" hidden="1">#N/A</definedName>
    <definedName name="Z_873CEF44_B56D_4642_A9F6_4DED5C15F69E_.wvu.PrintArea">#REF!</definedName>
    <definedName name="Z_A89E60AC_3467_45A7_8AD6_1B29F6F985F4_.wvu.PrintTitles" localSheetId="10" hidden="1">'11'!$10:$12</definedName>
    <definedName name="Z_B83A8A3C_81DD_4C00_BC2E_F0FFEFDF8711_.wvu.PrintArea">#REF!</definedName>
    <definedName name="Z_CC598C78_B7E9_418A_8287_8C700EA38E2C_.wvu.PrintArea">#REF!</definedName>
    <definedName name="а">[0]!а</definedName>
    <definedName name="аа">[0]!аа</definedName>
    <definedName name="ааааа">[0]!ааааа</definedName>
    <definedName name="АААААААА">[0]!АААААААА</definedName>
    <definedName name="аанр">[0]!аанр</definedName>
    <definedName name="аб">[0]!аб</definedName>
    <definedName name="абон.пл">[7]!абон.пл</definedName>
    <definedName name="Август_ув">'[9]Перечень корректировок'!#REF!</definedName>
    <definedName name="Август_ум">'[9]Перечень корректировок'!#REF!</definedName>
    <definedName name="авт">[7]!авт</definedName>
    <definedName name="аепгоык">[0]!аепгоык</definedName>
    <definedName name="ан">[7]!ан</definedName>
    <definedName name="анализ">[7]!анализ</definedName>
    <definedName name="ап">[0]!ап</definedName>
    <definedName name="Аппарат">[0]!Аппарат</definedName>
    <definedName name="апр">[0]!апр</definedName>
    <definedName name="Апрель_ув">'[9]Перечень корректировок'!#REF!</definedName>
    <definedName name="Апрель_ум">'[9]Перечень корректировок'!#REF!</definedName>
    <definedName name="апрен">[0]!апрен</definedName>
    <definedName name="апрпро">[0]!апрпро</definedName>
    <definedName name="ароено">[0]!ароено</definedName>
    <definedName name="арпнл">[0]!арпнл</definedName>
    <definedName name="Базовые">'[16]Производство электроэнергии'!$A$95</definedName>
    <definedName name="БазовыйПериод">[17]Заголовок!$B$15</definedName>
    <definedName name="БС">[18]Справочники!$A$4:$A$6</definedName>
    <definedName name="Бюджетные_электроэнергии">'[16]Производство электроэнергии'!$A$111</definedName>
    <definedName name="бюджетный_период">[19]Списки!$B$136:$B$145</definedName>
    <definedName name="бюжлж">[0]!бюжлж</definedName>
    <definedName name="в23ё">[0]!в23ё</definedName>
    <definedName name="вв">[0]!вв</definedName>
    <definedName name="ввер">[0]!ввер</definedName>
    <definedName name="вкевк">[0]!вкевк</definedName>
    <definedName name="ВОRef">[20]Enums!$A$1:$A$5</definedName>
    <definedName name="впча">[0]!впча</definedName>
    <definedName name="второй">#REF!</definedName>
    <definedName name="вуув" hidden="1">{#N/A,#N/A,TRUE,"Лист1";#N/A,#N/A,TRUE,"Лист2";#N/A,#N/A,TRUE,"Лист3"}</definedName>
    <definedName name="вчс">[0]!вчс</definedName>
    <definedName name="грприрцфв00ав98" hidden="1">{#N/A,#N/A,TRUE,"Лист1";#N/A,#N/A,TRUE,"Лист2";#N/A,#N/A,TRUE,"Лист3"}</definedName>
    <definedName name="Группы">#REF!</definedName>
    <definedName name="грфинцкавг98Х" hidden="1">{#N/A,#N/A,TRUE,"Лист1";#N/A,#N/A,TRUE,"Лист2";#N/A,#N/A,TRUE,"Лист3"}</definedName>
    <definedName name="гш">[7]!гш</definedName>
    <definedName name="да">[0]!да</definedName>
    <definedName name="дд">[7]!дд</definedName>
    <definedName name="Декабрь_ув">'[9]Перечень корректировок'!#REF!</definedName>
    <definedName name="Декабрь_ум">'[9]Перечень корректировок'!#REF!</definedName>
    <definedName name="Доб.кв." hidden="1">#N/A</definedName>
    <definedName name="ДРУГОЕ">[21]Справочники!$A$26:$A$28</definedName>
    <definedName name="дщ">[7]!дщ</definedName>
    <definedName name="дщл">[7]!дщл</definedName>
    <definedName name="екргерр">[7]!екргерр</definedName>
    <definedName name="енлепнл">[0]!енлепнл</definedName>
    <definedName name="енлнл">[0]!енлнл</definedName>
    <definedName name="еннгл">[0]!еннгл</definedName>
    <definedName name="енолел">[0]!енолел</definedName>
    <definedName name="енонгл">[0]!енонгл</definedName>
    <definedName name="еншлеш">[0]!еншлеш</definedName>
    <definedName name="еншонг">[0]!еншонг</definedName>
    <definedName name="еншоне">[0]!еншоне</definedName>
    <definedName name="еп">[0]!еп</definedName>
    <definedName name="епке">[7]!епке</definedName>
    <definedName name="з4">#REF!</definedName>
    <definedName name="_xlnm.Print_Titles" localSheetId="10">'11'!$10:$12</definedName>
    <definedName name="_xlnm.Print_Titles" localSheetId="11">'12'!$10:$10</definedName>
    <definedName name="_xlnm.Print_Titles">'[22]ИТОГИ  по Н,Р,Э,Q'!$A$2:$IV$4</definedName>
    <definedName name="ЗП1">[23]Лист13!$A$2</definedName>
    <definedName name="ЗП2">[23]Лист13!$B$2</definedName>
    <definedName name="ЗП3">[23]Лист13!$C$2</definedName>
    <definedName name="ЗП4">[23]Лист13!$D$2</definedName>
    <definedName name="зщ">[7]!зщ</definedName>
    <definedName name="и">[0]!и</definedName>
    <definedName name="й">[0]!й</definedName>
    <definedName name="йй">[0]!йй</definedName>
    <definedName name="ййй" hidden="1">#REF!</definedName>
    <definedName name="ййц" hidden="1">#REF!</definedName>
    <definedName name="ИНДЕКСАЦИЯ">[0]!ИНДЕКСАЦИЯ</definedName>
    <definedName name="индцкавг98" hidden="1">{#N/A,#N/A,TRUE,"Лист1";#N/A,#N/A,TRUE,"Лист2";#N/A,#N/A,TRUE,"Лист3"}</definedName>
    <definedName name="Итог">'[9]Перечень корректировок'!#REF!</definedName>
    <definedName name="итрорпим">[7]!итрорпим</definedName>
    <definedName name="Июль_ув">'[9]Перечень корректировок'!#REF!</definedName>
    <definedName name="Июль_ум">'[9]Перечень корректировок'!#REF!</definedName>
    <definedName name="Июнь_ув">'[9]Перечень корректировок'!#REF!</definedName>
    <definedName name="Июнь_ум">'[9]Перечень корректировок'!#REF!</definedName>
    <definedName name="К1">#REF!</definedName>
    <definedName name="к2">#REF!</definedName>
    <definedName name="к3">#REF!</definedName>
    <definedName name="категория">[24]!Таблица2[Категория спора]</definedName>
    <definedName name="ке">[0]!ке</definedName>
    <definedName name="кеено">[0]!кеено</definedName>
    <definedName name="кеное">[0]!кеное</definedName>
    <definedName name="кео" hidden="1">[25]Кедровский!#REF!</definedName>
    <definedName name="кеоено">[0]!кеоено</definedName>
    <definedName name="кеоеуно">[0]!кеоеуно</definedName>
    <definedName name="кеппппппппппп" hidden="1">{#N/A,#N/A,TRUE,"Лист1";#N/A,#N/A,TRUE,"Лист2";#N/A,#N/A,TRUE,"Лист3"}</definedName>
    <definedName name="кероено">[0]!кероено</definedName>
    <definedName name="кнег">[0]!кнег</definedName>
    <definedName name="КодыБаланса5Ref">[20]Enums!$X$1</definedName>
    <definedName name="кпрп" hidden="1">[25]Кедровский!#REF!</definedName>
    <definedName name="л">[0]!л</definedName>
    <definedName name="лдршд">[0]!лдршд</definedName>
    <definedName name="лист">[0]!лист</definedName>
    <definedName name="лл">[7]!лл</definedName>
    <definedName name="лллл">'[9]Перечень корректировок'!#REF!</definedName>
    <definedName name="лш">[7]!лш</definedName>
    <definedName name="лщд">[7]!лщд</definedName>
    <definedName name="люодж">[0]!люодж</definedName>
    <definedName name="Май_ув">'[9]Перечень корректировок'!#REF!</definedName>
    <definedName name="Май_ум">'[9]Перечень корректировок'!#REF!</definedName>
    <definedName name="Март_ув">'[9]Перечень корректировок'!#REF!</definedName>
    <definedName name="Март_ум">'[9]Перечень корректировок'!#REF!</definedName>
    <definedName name="мд">#REF!</definedName>
    <definedName name="Месяца">[26]Списки!$B$67:$B$78</definedName>
    <definedName name="мроьиролб">[0]!мроьиролб</definedName>
    <definedName name="мрьиоб">[0]!мрьиоб</definedName>
    <definedName name="мым">[0]!мым</definedName>
    <definedName name="Нав_ПерТЭ">[4]навигация!$A$39</definedName>
    <definedName name="Нав_ПерЭЭ">[4]навигация!$A$13</definedName>
    <definedName name="Нав_ПрТЭ">[4]навигация!$A$21</definedName>
    <definedName name="Нав_ПрЭЭ">[4]навигация!$A$4</definedName>
    <definedName name="Нав_Финансы">[4]навигация!$A$41</definedName>
    <definedName name="Нав_Финансы2">[15]навигация!#REF!</definedName>
    <definedName name="Население">'[16]Производство электроэнергии'!$A$124</definedName>
    <definedName name="нгл" hidden="1">[25]Кедровский!#REF!</definedName>
    <definedName name="ндршд">[0]!ндршд</definedName>
    <definedName name="нет">[0]!нет</definedName>
    <definedName name="нлпенл">[0]!нлпенл</definedName>
    <definedName name="нм">#REF!</definedName>
    <definedName name="нол">[0]!нол</definedName>
    <definedName name="Нояб">[7]!Нояб</definedName>
    <definedName name="Ноябрь">[7]!Ноябрь</definedName>
    <definedName name="Ноябрь_ув">'[9]Перечень корректировок'!#REF!</definedName>
    <definedName name="Ноябрь_ум">'[9]Перечень корректировок'!#REF!</definedName>
    <definedName name="нрлргш">[0]!нрлргш</definedName>
    <definedName name="НСРФ">[27]Регионы!$A$2:$A$88</definedName>
    <definedName name="нщшрдл">[7]!нщшрдл</definedName>
    <definedName name="о">[0]!о</definedName>
    <definedName name="_xlnm.Print_Area" localSheetId="11">'12'!$A$1:$M$45</definedName>
    <definedName name="_xlnm.Print_Area">#REF!</definedName>
    <definedName name="оилрмосо">[0]!оилрмосо</definedName>
    <definedName name="Октябрь_ув">'[9]Перечень корректировок'!#REF!</definedName>
    <definedName name="Октябрь_ум">'[9]Перечень корректировок'!#REF!</definedName>
    <definedName name="ол">[0]!ол</definedName>
    <definedName name="олб">[0]!олб</definedName>
    <definedName name="олдолж">[0]!олдолж</definedName>
    <definedName name="оллл">[0]!оллл</definedName>
    <definedName name="олол">[0]!олол</definedName>
    <definedName name="олрлпо">[7]!олрлпо</definedName>
    <definedName name="оолл">[0]!оолл</definedName>
    <definedName name="ооо">[0]!ооо</definedName>
    <definedName name="ОптРынок">'[4]Производство электроэнергии'!$A$23</definedName>
    <definedName name="п">[0]!п</definedName>
    <definedName name="пглдошд">[0]!пглдошд</definedName>
    <definedName name="первый">#REF!</definedName>
    <definedName name="период">[19]Списки!$B$151:$B$162</definedName>
    <definedName name="период_отчет">[19]Списки!$B$96:$B$134</definedName>
    <definedName name="ПериодРегулирования">[17]Заголовок!$B$14</definedName>
    <definedName name="пз">[0]!пз</definedName>
    <definedName name="план">[7]!план</definedName>
    <definedName name="плрдж">[0]!плрдж</definedName>
    <definedName name="пнлпг">[0]!пнлпг</definedName>
    <definedName name="пнлргл">[0]!пнлргл</definedName>
    <definedName name="пнлрглршд">[0]!пнлрглршд</definedName>
    <definedName name="пнрлпргргл">[0]!пнрлпргргл</definedName>
    <definedName name="пншлнргд">[0]!пншлнргд</definedName>
    <definedName name="ПодразделенияRef">[20]Enums!$AC$1:$AC$17</definedName>
    <definedName name="ПоследнийГод">[21]Заголовок!$B$16</definedName>
    <definedName name="ПотериТЭ">[4]Лист!$A$400</definedName>
    <definedName name="ппппрр">[0]!ппппрр</definedName>
    <definedName name="пр">[7]!пр</definedName>
    <definedName name="прглршд">[0]!прглршд</definedName>
    <definedName name="прглршлд">[0]!прглршлд</definedName>
    <definedName name="пргрошдж">[0]!пргрошдж</definedName>
    <definedName name="прибыль3" hidden="1">{#N/A,#N/A,TRUE,"Лист1";#N/A,#N/A,TRUE,"Лист2";#N/A,#N/A,TRUE,"Лист3"}</definedName>
    <definedName name="прием">[0]!прием</definedName>
    <definedName name="прлншлд">[0]!прлншлд</definedName>
    <definedName name="прлрглрол">[0]!прлрглрол</definedName>
    <definedName name="пром.">[7]!пром.</definedName>
    <definedName name="проч">[7]!проч</definedName>
    <definedName name="проч.расх">[7]!проч.расх</definedName>
    <definedName name="Прочие_электроэнергии">'[16]Производство электроэнергии'!$A$132</definedName>
    <definedName name="прр">#REF!</definedName>
    <definedName name="пс">#REF!</definedName>
    <definedName name="ПЭ">[21]Справочники!$A$10:$A$12</definedName>
    <definedName name="р">[0]!р</definedName>
    <definedName name="ра">[0]!ра</definedName>
    <definedName name="расх">[7]!расх</definedName>
    <definedName name="расчет">[0]!расчет</definedName>
    <definedName name="РГК">[21]Справочники!$A$4:$A$4</definedName>
    <definedName name="рглдошж">[0]!рглдошж</definedName>
    <definedName name="рглнгщд">[0]!рглнгщд</definedName>
    <definedName name="РГРЭС">[7]!РГРЭС</definedName>
    <definedName name="Рез_ГенДир">'[9]Перечень корректировок'!#REF!</definedName>
    <definedName name="Рез_КЗ">'[9]Перечень корректировок'!#REF!</definedName>
    <definedName name="рем">[7]!рем</definedName>
    <definedName name="рис1" hidden="1">{#N/A,#N/A,TRUE,"Лист1";#N/A,#N/A,TRUE,"Лист2";#N/A,#N/A,TRUE,"Лист3"}</definedName>
    <definedName name="ркуекено">[0]!ркуекено</definedName>
    <definedName name="рл">[0]!рл</definedName>
    <definedName name="рол">[0]!рол</definedName>
    <definedName name="ропопопмо">[7]!ропопопмо</definedName>
    <definedName name="ророщ">[0]!ророщ</definedName>
    <definedName name="рпол">[0]!рпол</definedName>
    <definedName name="рр">[0]!рр</definedName>
    <definedName name="ррр">[0]!ррр</definedName>
    <definedName name="с">[0]!с</definedName>
    <definedName name="с1">[0]!с1</definedName>
    <definedName name="СальдоПереток">'[4]Производство электроэнергии'!$A$38</definedName>
    <definedName name="сель">[7]!сель</definedName>
    <definedName name="сельск.хоз">[7]!сельск.хоз</definedName>
    <definedName name="Сентябрь_ув">'[9]Перечень корректировок'!#REF!</definedName>
    <definedName name="Сентябрь_ум">'[9]Перечень корректировок'!#REF!</definedName>
    <definedName name="список">#REF!</definedName>
    <definedName name="сс">[0]!сс</definedName>
    <definedName name="сссс">[0]!сссс</definedName>
    <definedName name="ссссс">[7]!ссссс</definedName>
    <definedName name="ссф">[0]!ссф</definedName>
    <definedName name="ссы">[0]!ссы</definedName>
    <definedName name="Стадия">[24]!Таблица4[Стадия]</definedName>
    <definedName name="Стр_Кот">[4]структура!$A$38</definedName>
    <definedName name="Стр_ПерТЭ">[4]структура!$A$48</definedName>
    <definedName name="Стр_ПерЭЭ">[4]структура!$A$16</definedName>
    <definedName name="Стр_ПрТЭ">[4]структура!$A$26</definedName>
    <definedName name="Стр_ПрЭЭ">[4]структура!$A$5</definedName>
    <definedName name="Стр_ТЭС">[4]структура!$A$32</definedName>
    <definedName name="Стр_Финансы">[4]структура!$A$84</definedName>
    <definedName name="Стр_Финансы2">[4]структура!$A$49</definedName>
    <definedName name="т">[0]!т</definedName>
    <definedName name="т11всего_1">[4]Т11!$B$38</definedName>
    <definedName name="т11всего_2">[4]Т11!$B$69</definedName>
    <definedName name="т12п1_1">[15]Т12!$A$10</definedName>
    <definedName name="т12п1_2">[15]Т12!$A$22</definedName>
    <definedName name="т12п2_1">[15]Т12!$A$15</definedName>
    <definedName name="т12п2_2">[15]Т12!$A$27</definedName>
    <definedName name="т19.1п16">[4]Т19.1!$B$39</definedName>
    <definedName name="т1п15">[4]Т1!$B$36</definedName>
    <definedName name="т2п11">[4]Т2!$B$42</definedName>
    <definedName name="т2п12">[4]Т2!$B$47</definedName>
    <definedName name="т2п13">[4]Т2!$B$48</definedName>
    <definedName name="т3итого">[4]Т3!$B$31</definedName>
    <definedName name="т3п3">[15]Т3!#REF!</definedName>
    <definedName name="т6п5_1">[4]Т6!$B$12</definedName>
    <definedName name="т6п5_2">[4]Т6!$B$18</definedName>
    <definedName name="Т7_тепло">[7]!Т7_тепло</definedName>
    <definedName name="т7п4_1">[4]Т7!$B$20</definedName>
    <definedName name="т7п4_2">[4]Т7!$B$37</definedName>
    <definedName name="т7п5_1">[4]Т7!$B$22</definedName>
    <definedName name="т7п5_2">[4]Т7!$B$39</definedName>
    <definedName name="т7п6_1">[4]Т7!$B$25</definedName>
    <definedName name="т7п6_2">[4]Т7!$B$42</definedName>
    <definedName name="т8п1">[4]Т8!$B$8</definedName>
    <definedName name="Тип_бизнеса">[19]Списки!$B$79:$B$92</definedName>
    <definedName name="тип_плана">[19]Списки!$B$147:$B$148</definedName>
    <definedName name="тобтлю">[0]!тобтлю</definedName>
    <definedName name="тов">[7]!тов</definedName>
    <definedName name="тоо">[0]!тоо</definedName>
    <definedName name="тоюбтлб">[0]!тоюбтлб</definedName>
    <definedName name="тп" hidden="1">{#N/A,#N/A,TRUE,"Лист1";#N/A,#N/A,TRUE,"Лист2";#N/A,#N/A,TRUE,"Лист3"}</definedName>
    <definedName name="третий">#REF!</definedName>
    <definedName name="три">[7]!три</definedName>
    <definedName name="ттт">[0]!ттт</definedName>
    <definedName name="ттттт">[0]!ттттт</definedName>
    <definedName name="у">[0]!у</definedName>
    <definedName name="УГОЛЬ">[21]Справочники!$A$19:$A$21</definedName>
    <definedName name="УЗ_22_1кв">#REF!</definedName>
    <definedName name="УЗ_22_2кв">#REF!</definedName>
    <definedName name="УЗ_22_3кв">#REF!</definedName>
    <definedName name="УЗ_22_4кв">#REF!</definedName>
    <definedName name="УЗ_22_год">#REF!</definedName>
    <definedName name="УЗ_26_1кв">#REF!</definedName>
    <definedName name="УЗ_26_2кв">#REF!</definedName>
    <definedName name="УЗ_26_3кв">#REF!</definedName>
    <definedName name="УЗ_26_4кв">#REF!</definedName>
    <definedName name="УЗ_26_год">#REF!</definedName>
    <definedName name="УИ_39_1кв">#REF!</definedName>
    <definedName name="УИ_39_2кв">#REF!</definedName>
    <definedName name="УИ_39_3кв">#REF!</definedName>
    <definedName name="УИ_39_4кв">#REF!</definedName>
    <definedName name="УИ_39_год">#REF!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н">[0]!укун</definedName>
    <definedName name="усчукапир">[7]!усчукапир</definedName>
    <definedName name="уу">[0]!уу</definedName>
    <definedName name="ууу">[0]!ууу</definedName>
    <definedName name="уууу">[0]!уууу</definedName>
    <definedName name="ууууу">[0]!ууууу</definedName>
    <definedName name="УФ">[7]!УФ</definedName>
    <definedName name="Февраль_ув">'[9]Перечень корректировок'!#REF!</definedName>
    <definedName name="Февраль_ум">'[9]Перечень корректировок'!#REF!</definedName>
    <definedName name="фф">[7]!фф</definedName>
    <definedName name="фыв">[0]!фыв</definedName>
    <definedName name="фывфывфыв">[0]!фывфывфыв</definedName>
    <definedName name="х">[7]!х</definedName>
    <definedName name="ц">[0]!ц</definedName>
    <definedName name="ЦП1">#REF!</definedName>
    <definedName name="ЦП2">#REF!</definedName>
    <definedName name="ЦП3">#REF!</definedName>
    <definedName name="ЦП4">#REF!</definedName>
    <definedName name="цу">[0]!цу</definedName>
    <definedName name="цуа">[7]!цуа</definedName>
    <definedName name="цукц" hidden="1">[25]Кедровский!#REF!</definedName>
    <definedName name="четвертый">#REF!</definedName>
    <definedName name="Читаэнергосбыт">[24]!Таблица3[Признаны незаконными действия ОАО "Читаэнергосбыт"]</definedName>
    <definedName name="Ш_СК">[4]Ш_Передача_ЭЭ!$A$79</definedName>
    <definedName name="шщэшх">[0]!шщэшх</definedName>
    <definedName name="щ">[0]!щ</definedName>
    <definedName name="ы">[0]!ы</definedName>
    <definedName name="ыв">[0]!ыв</definedName>
    <definedName name="ывы">[7]!ывы</definedName>
    <definedName name="ыуаы" hidden="1">{#N/A,#N/A,TRUE,"Лист1";#N/A,#N/A,TRUE,"Лист2";#N/A,#N/A,TRUE,"Лист3"}</definedName>
    <definedName name="ыы">[0]!ыы</definedName>
    <definedName name="ыыыы">[0]!ыыыы</definedName>
    <definedName name="ЬЬ">'[28]ИТОГИ  по Н,Р,Э,Q'!$A$2:$IV$4</definedName>
    <definedName name="ЬЬЬ">#REF!</definedName>
    <definedName name="ььььь">[0]!ььььь</definedName>
    <definedName name="Январь_ув">'[9]Перечень корректировок'!#REF!</definedName>
    <definedName name="Январь_ум">'[9]Перечень корректировок'!#REF!</definedName>
    <definedName name="яя">[7]!яя</definedName>
  </definedNames>
  <calcPr calcId="145621"/>
</workbook>
</file>

<file path=xl/calcChain.xml><?xml version="1.0" encoding="utf-8"?>
<calcChain xmlns="http://schemas.openxmlformats.org/spreadsheetml/2006/main">
  <c r="CO30" i="4" l="1"/>
  <c r="CJ30" i="4"/>
  <c r="CO29" i="4"/>
  <c r="CJ29" i="4"/>
  <c r="CJ27" i="4" s="1"/>
  <c r="CO28" i="4"/>
  <c r="CO27" i="4" s="1"/>
  <c r="CI27" i="4"/>
  <c r="CI22" i="4" s="1"/>
  <c r="CE27" i="4"/>
  <c r="CE22" i="4"/>
  <c r="CI21" i="4"/>
  <c r="CE21" i="4"/>
  <c r="CO20" i="4"/>
  <c r="CJ20" i="4"/>
  <c r="CI20" i="4"/>
  <c r="CE20" i="4"/>
  <c r="CO19" i="4"/>
  <c r="CJ19" i="4"/>
  <c r="CI19" i="4"/>
  <c r="CE19" i="4"/>
  <c r="CO18" i="4"/>
  <c r="CJ18" i="4"/>
  <c r="CI18" i="4"/>
  <c r="CE18" i="4"/>
  <c r="CO17" i="4"/>
  <c r="CJ17" i="4"/>
  <c r="CI17" i="4"/>
  <c r="CE17" i="4"/>
  <c r="CI16" i="4"/>
  <c r="CE16" i="4"/>
  <c r="BK30" i="4"/>
  <c r="BF30" i="4"/>
  <c r="BK29" i="4"/>
  <c r="BF29" i="4"/>
  <c r="BF27" i="4" s="1"/>
  <c r="BK28" i="4"/>
  <c r="BK27" i="4" s="1"/>
  <c r="BE27" i="4"/>
  <c r="BE21" i="4" s="1"/>
  <c r="BE16" i="4" s="1"/>
  <c r="BA27" i="4"/>
  <c r="BA22" i="4"/>
  <c r="BA21" i="4"/>
  <c r="BK20" i="4"/>
  <c r="BF20" i="4"/>
  <c r="BE20" i="4"/>
  <c r="BA20" i="4"/>
  <c r="BK19" i="4"/>
  <c r="BF19" i="4"/>
  <c r="BE19" i="4"/>
  <c r="BA19" i="4"/>
  <c r="BK18" i="4"/>
  <c r="BF18" i="4"/>
  <c r="BE18" i="4"/>
  <c r="BA18" i="4"/>
  <c r="BK17" i="4"/>
  <c r="BF17" i="4"/>
  <c r="BE17" i="4"/>
  <c r="BA17" i="4"/>
  <c r="BA16" i="4"/>
  <c r="M45" i="15"/>
  <c r="L45" i="15"/>
  <c r="M44" i="15"/>
  <c r="L44" i="15"/>
  <c r="M43" i="15"/>
  <c r="L43" i="15"/>
  <c r="M41" i="15"/>
  <c r="L41" i="15"/>
  <c r="M40" i="15"/>
  <c r="L40" i="15"/>
  <c r="M39" i="15"/>
  <c r="L39" i="15"/>
  <c r="M38" i="15"/>
  <c r="L38" i="15"/>
  <c r="M37" i="15"/>
  <c r="L37" i="15"/>
  <c r="M36" i="15"/>
  <c r="L36" i="15"/>
  <c r="M35" i="15"/>
  <c r="L35" i="15"/>
  <c r="K34" i="15"/>
  <c r="J34" i="15"/>
  <c r="J30" i="15" s="1"/>
  <c r="I34" i="15"/>
  <c r="I30" i="15" s="1"/>
  <c r="H34" i="15"/>
  <c r="H30" i="15" s="1"/>
  <c r="G34" i="15"/>
  <c r="F34" i="15"/>
  <c r="F30" i="15" s="1"/>
  <c r="E34" i="15"/>
  <c r="E30" i="15" s="1"/>
  <c r="D34" i="15"/>
  <c r="D30" i="15" s="1"/>
  <c r="C34" i="15"/>
  <c r="M33" i="15"/>
  <c r="L33" i="15"/>
  <c r="M32" i="15"/>
  <c r="L32" i="15"/>
  <c r="M31" i="15"/>
  <c r="L31" i="15"/>
  <c r="K30" i="15"/>
  <c r="G30" i="15"/>
  <c r="C30" i="15"/>
  <c r="M29" i="15"/>
  <c r="L29" i="15"/>
  <c r="M28" i="15"/>
  <c r="L28" i="15"/>
  <c r="M27" i="15"/>
  <c r="L27" i="15"/>
  <c r="M26" i="15"/>
  <c r="L26" i="15"/>
  <c r="M25" i="15"/>
  <c r="J25" i="15"/>
  <c r="H25" i="15"/>
  <c r="L25" i="15" s="1"/>
  <c r="M24" i="15"/>
  <c r="L24" i="15"/>
  <c r="M23" i="15"/>
  <c r="L23" i="15"/>
  <c r="M22" i="15"/>
  <c r="K22" i="15"/>
  <c r="J22" i="15"/>
  <c r="J14" i="15" s="1"/>
  <c r="L14" i="15" s="1"/>
  <c r="I22" i="15"/>
  <c r="H22" i="15"/>
  <c r="G22" i="15"/>
  <c r="F22" i="15"/>
  <c r="E22" i="15"/>
  <c r="D22" i="15"/>
  <c r="C22" i="15"/>
  <c r="M21" i="15"/>
  <c r="L21" i="15"/>
  <c r="M20" i="15"/>
  <c r="L20" i="15"/>
  <c r="M19" i="15"/>
  <c r="L19" i="15"/>
  <c r="M18" i="15"/>
  <c r="L18" i="15"/>
  <c r="M17" i="15"/>
  <c r="L17" i="15"/>
  <c r="L16" i="15" s="1"/>
  <c r="M16" i="15"/>
  <c r="K16" i="15"/>
  <c r="J16" i="15"/>
  <c r="I16" i="15"/>
  <c r="I13" i="15" s="1"/>
  <c r="I12" i="15" s="1"/>
  <c r="H16" i="15"/>
  <c r="H13" i="15" s="1"/>
  <c r="H12" i="15" s="1"/>
  <c r="H11" i="15" s="1"/>
  <c r="G16" i="15"/>
  <c r="F16" i="15"/>
  <c r="E16" i="15"/>
  <c r="E13" i="15" s="1"/>
  <c r="E12" i="15" s="1"/>
  <c r="D16" i="15"/>
  <c r="D13" i="15" s="1"/>
  <c r="D12" i="15" s="1"/>
  <c r="D11" i="15" s="1"/>
  <c r="C16" i="15"/>
  <c r="M15" i="15"/>
  <c r="L15" i="15"/>
  <c r="M14" i="15"/>
  <c r="M13" i="15" s="1"/>
  <c r="M12" i="15" s="1"/>
  <c r="K13" i="15"/>
  <c r="K12" i="15" s="1"/>
  <c r="G13" i="15"/>
  <c r="G12" i="15" s="1"/>
  <c r="F13" i="15"/>
  <c r="F12" i="15" s="1"/>
  <c r="C13" i="15"/>
  <c r="C12" i="15" s="1"/>
  <c r="I11" i="15" l="1"/>
  <c r="L22" i="15"/>
  <c r="L13" i="15"/>
  <c r="L12" i="15" s="1"/>
  <c r="L34" i="15"/>
  <c r="L30" i="15" s="1"/>
  <c r="L11" i="15" s="1"/>
  <c r="K11" i="15"/>
  <c r="M34" i="15"/>
  <c r="M30" i="15" s="1"/>
  <c r="M11" i="15" s="1"/>
  <c r="CJ22" i="4"/>
  <c r="CJ21" i="4"/>
  <c r="CJ16" i="4" s="1"/>
  <c r="CO22" i="4"/>
  <c r="CO21" i="4"/>
  <c r="CO16" i="4" s="1"/>
  <c r="BF22" i="4"/>
  <c r="BF21" i="4"/>
  <c r="BF16" i="4" s="1"/>
  <c r="BK22" i="4"/>
  <c r="BK21" i="4"/>
  <c r="BK16" i="4" s="1"/>
  <c r="BE22" i="4"/>
  <c r="E11" i="15"/>
  <c r="F11" i="15"/>
  <c r="C11" i="15"/>
  <c r="G11" i="15"/>
  <c r="J13" i="15"/>
  <c r="J12" i="15" s="1"/>
  <c r="J11" i="15" s="1"/>
  <c r="S441" i="14" l="1"/>
  <c r="R441" i="14"/>
  <c r="S440" i="14"/>
  <c r="R440" i="14"/>
  <c r="S439" i="14"/>
  <c r="R439" i="14"/>
  <c r="S438" i="14"/>
  <c r="R438" i="14"/>
  <c r="S437" i="14"/>
  <c r="R437" i="14"/>
  <c r="S436" i="14"/>
  <c r="R436" i="14"/>
  <c r="S435" i="14"/>
  <c r="R435" i="14"/>
  <c r="Q434" i="14"/>
  <c r="P434" i="14"/>
  <c r="O434" i="14"/>
  <c r="N434" i="14"/>
  <c r="M434" i="14"/>
  <c r="L434" i="14"/>
  <c r="K434" i="14"/>
  <c r="J434" i="14"/>
  <c r="I434" i="14"/>
  <c r="S433" i="14"/>
  <c r="R433" i="14"/>
  <c r="S432" i="14"/>
  <c r="R432" i="14"/>
  <c r="S431" i="14"/>
  <c r="R431" i="14"/>
  <c r="S430" i="14"/>
  <c r="R430" i="14"/>
  <c r="S429" i="14"/>
  <c r="R429" i="14"/>
  <c r="S428" i="14"/>
  <c r="R428" i="14"/>
  <c r="S427" i="14"/>
  <c r="R427" i="14"/>
  <c r="Q426" i="14"/>
  <c r="Q421" i="14" s="1"/>
  <c r="P426" i="14"/>
  <c r="O426" i="14"/>
  <c r="O421" i="14" s="1"/>
  <c r="N426" i="14"/>
  <c r="M426" i="14"/>
  <c r="L426" i="14"/>
  <c r="K426" i="14"/>
  <c r="K421" i="14" s="1"/>
  <c r="J426" i="14"/>
  <c r="I426" i="14"/>
  <c r="S425" i="14"/>
  <c r="R425" i="14"/>
  <c r="S424" i="14"/>
  <c r="R424" i="14"/>
  <c r="S423" i="14"/>
  <c r="R423" i="14"/>
  <c r="S422" i="14"/>
  <c r="R422" i="14"/>
  <c r="P421" i="14"/>
  <c r="N421" i="14"/>
  <c r="L421" i="14"/>
  <c r="J421" i="14"/>
  <c r="S420" i="14"/>
  <c r="R420" i="14"/>
  <c r="S419" i="14"/>
  <c r="R419" i="14"/>
  <c r="Q418" i="14"/>
  <c r="P418" i="14"/>
  <c r="O418" i="14"/>
  <c r="N418" i="14"/>
  <c r="M418" i="14"/>
  <c r="L418" i="14"/>
  <c r="K418" i="14"/>
  <c r="J418" i="14"/>
  <c r="I418" i="14"/>
  <c r="S417" i="14"/>
  <c r="R417" i="14"/>
  <c r="S416" i="14"/>
  <c r="R416" i="14"/>
  <c r="S415" i="14"/>
  <c r="R415" i="14"/>
  <c r="Q414" i="14"/>
  <c r="Q404" i="14" s="1"/>
  <c r="P414" i="14"/>
  <c r="P404" i="14" s="1"/>
  <c r="O414" i="14"/>
  <c r="O404" i="14" s="1"/>
  <c r="N414" i="14"/>
  <c r="N404" i="14" s="1"/>
  <c r="M414" i="14"/>
  <c r="M404" i="14" s="1"/>
  <c r="L414" i="14"/>
  <c r="L404" i="14" s="1"/>
  <c r="K414" i="14"/>
  <c r="J414" i="14"/>
  <c r="J404" i="14" s="1"/>
  <c r="I414" i="14"/>
  <c r="I404" i="14" s="1"/>
  <c r="S413" i="14"/>
  <c r="R413" i="14"/>
  <c r="S412" i="14"/>
  <c r="R412" i="14"/>
  <c r="S411" i="14"/>
  <c r="R411" i="14"/>
  <c r="S410" i="14"/>
  <c r="R410" i="14"/>
  <c r="S409" i="14"/>
  <c r="R409" i="14"/>
  <c r="S408" i="14"/>
  <c r="R408" i="14"/>
  <c r="S407" i="14"/>
  <c r="R407" i="14"/>
  <c r="S406" i="14"/>
  <c r="R406" i="14"/>
  <c r="S405" i="14"/>
  <c r="R405" i="14"/>
  <c r="K404" i="14"/>
  <c r="S403" i="14"/>
  <c r="R403" i="14"/>
  <c r="S402" i="14"/>
  <c r="R402" i="14"/>
  <c r="S401" i="14"/>
  <c r="R401" i="14"/>
  <c r="Q400" i="14"/>
  <c r="P400" i="14"/>
  <c r="P390" i="14" s="1"/>
  <c r="P389" i="14" s="1"/>
  <c r="O400" i="14"/>
  <c r="N400" i="14"/>
  <c r="M400" i="14"/>
  <c r="L400" i="14"/>
  <c r="L390" i="14" s="1"/>
  <c r="L389" i="14" s="1"/>
  <c r="K400" i="14"/>
  <c r="J400" i="14"/>
  <c r="I400" i="14"/>
  <c r="S399" i="14"/>
  <c r="R399" i="14"/>
  <c r="S398" i="14"/>
  <c r="R398" i="14"/>
  <c r="S397" i="14"/>
  <c r="R397" i="14"/>
  <c r="S396" i="14"/>
  <c r="R396" i="14"/>
  <c r="S395" i="14"/>
  <c r="R395" i="14"/>
  <c r="S394" i="14"/>
  <c r="R394" i="14"/>
  <c r="S393" i="14"/>
  <c r="R393" i="14"/>
  <c r="S392" i="14"/>
  <c r="R392" i="14"/>
  <c r="Q391" i="14"/>
  <c r="Q390" i="14" s="1"/>
  <c r="P391" i="14"/>
  <c r="O391" i="14"/>
  <c r="O390" i="14" s="1"/>
  <c r="N391" i="14"/>
  <c r="M391" i="14"/>
  <c r="M390" i="14" s="1"/>
  <c r="M389" i="14" s="1"/>
  <c r="L391" i="14"/>
  <c r="K391" i="14"/>
  <c r="K390" i="14" s="1"/>
  <c r="K389" i="14" s="1"/>
  <c r="J391" i="14"/>
  <c r="J390" i="14" s="1"/>
  <c r="J389" i="14" s="1"/>
  <c r="I391" i="14"/>
  <c r="S388" i="14"/>
  <c r="R388" i="14"/>
  <c r="S387" i="14"/>
  <c r="R387" i="14"/>
  <c r="S386" i="14"/>
  <c r="R386" i="14"/>
  <c r="S385" i="14"/>
  <c r="R385" i="14"/>
  <c r="Q384" i="14"/>
  <c r="P384" i="14"/>
  <c r="O384" i="14"/>
  <c r="S384" i="14" s="1"/>
  <c r="N384" i="14"/>
  <c r="M384" i="14"/>
  <c r="L384" i="14"/>
  <c r="K384" i="14"/>
  <c r="J384" i="14"/>
  <c r="I384" i="14"/>
  <c r="S383" i="14"/>
  <c r="R383" i="14"/>
  <c r="S382" i="14"/>
  <c r="R382" i="14"/>
  <c r="Q381" i="14"/>
  <c r="P381" i="14"/>
  <c r="O381" i="14"/>
  <c r="N381" i="14"/>
  <c r="M381" i="14"/>
  <c r="L381" i="14"/>
  <c r="K381" i="14"/>
  <c r="J381" i="14"/>
  <c r="I381" i="14"/>
  <c r="S380" i="14"/>
  <c r="R380" i="14"/>
  <c r="S379" i="14"/>
  <c r="R379" i="14"/>
  <c r="S378" i="14"/>
  <c r="R378" i="14"/>
  <c r="S377" i="14"/>
  <c r="R377" i="14"/>
  <c r="S376" i="14"/>
  <c r="R376" i="14"/>
  <c r="S375" i="14"/>
  <c r="R375" i="14"/>
  <c r="S374" i="14"/>
  <c r="R374" i="14"/>
  <c r="S373" i="14"/>
  <c r="R373" i="14"/>
  <c r="S372" i="14"/>
  <c r="R372" i="14"/>
  <c r="S371" i="14"/>
  <c r="R371" i="14"/>
  <c r="S370" i="14"/>
  <c r="R370" i="14"/>
  <c r="S369" i="14"/>
  <c r="R369" i="14"/>
  <c r="S368" i="14"/>
  <c r="R368" i="14"/>
  <c r="Q367" i="14"/>
  <c r="P367" i="14"/>
  <c r="O367" i="14"/>
  <c r="S367" i="14" s="1"/>
  <c r="N367" i="14"/>
  <c r="M367" i="14"/>
  <c r="L367" i="14"/>
  <c r="K367" i="14"/>
  <c r="J367" i="14"/>
  <c r="I367" i="14"/>
  <c r="S361" i="14"/>
  <c r="R361" i="14"/>
  <c r="Q361" i="14"/>
  <c r="P361" i="14"/>
  <c r="O361" i="14"/>
  <c r="N361" i="14"/>
  <c r="M361" i="14"/>
  <c r="L361" i="14"/>
  <c r="K361" i="14"/>
  <c r="J361" i="14"/>
  <c r="I361" i="14"/>
  <c r="Q360" i="14"/>
  <c r="P360" i="14"/>
  <c r="O360" i="14"/>
  <c r="N360" i="14"/>
  <c r="M360" i="14"/>
  <c r="L360" i="14"/>
  <c r="K360" i="14"/>
  <c r="J360" i="14"/>
  <c r="I360" i="14"/>
  <c r="S358" i="14"/>
  <c r="R358" i="14"/>
  <c r="S357" i="14"/>
  <c r="R357" i="14"/>
  <c r="S356" i="14"/>
  <c r="R356" i="14"/>
  <c r="S355" i="14"/>
  <c r="R355" i="14"/>
  <c r="S354" i="14"/>
  <c r="R354" i="14"/>
  <c r="S353" i="14"/>
  <c r="R353" i="14"/>
  <c r="S352" i="14"/>
  <c r="R352" i="14"/>
  <c r="S351" i="14"/>
  <c r="R351" i="14"/>
  <c r="S350" i="14"/>
  <c r="R350" i="14"/>
  <c r="S349" i="14"/>
  <c r="R349" i="14"/>
  <c r="S348" i="14"/>
  <c r="R348" i="14"/>
  <c r="S346" i="14"/>
  <c r="R346" i="14"/>
  <c r="S345" i="14"/>
  <c r="R345" i="14"/>
  <c r="S344" i="14"/>
  <c r="R344" i="14"/>
  <c r="S343" i="14"/>
  <c r="R343" i="14"/>
  <c r="S341" i="14"/>
  <c r="R341" i="14"/>
  <c r="S340" i="14"/>
  <c r="R340" i="14"/>
  <c r="S339" i="14"/>
  <c r="R339" i="14"/>
  <c r="S338" i="14"/>
  <c r="R338" i="14"/>
  <c r="S337" i="14"/>
  <c r="R337" i="14"/>
  <c r="S336" i="14"/>
  <c r="R336" i="14"/>
  <c r="S335" i="14"/>
  <c r="R335" i="14"/>
  <c r="S334" i="14"/>
  <c r="R334" i="14"/>
  <c r="S333" i="14"/>
  <c r="R333" i="14"/>
  <c r="S332" i="14"/>
  <c r="R332" i="14"/>
  <c r="S331" i="14"/>
  <c r="R331" i="14"/>
  <c r="S329" i="14"/>
  <c r="R329" i="14"/>
  <c r="S328" i="14"/>
  <c r="R328" i="14"/>
  <c r="S327" i="14"/>
  <c r="R327" i="14"/>
  <c r="S325" i="14"/>
  <c r="R325" i="14"/>
  <c r="S324" i="14"/>
  <c r="R324" i="14"/>
  <c r="S322" i="14"/>
  <c r="R322" i="14"/>
  <c r="S321" i="14"/>
  <c r="R321" i="14"/>
  <c r="S320" i="14"/>
  <c r="R320" i="14"/>
  <c r="S318" i="14"/>
  <c r="R318" i="14"/>
  <c r="S317" i="14"/>
  <c r="R317" i="14"/>
  <c r="S315" i="14"/>
  <c r="R315" i="14"/>
  <c r="S314" i="14"/>
  <c r="R314" i="14"/>
  <c r="S313" i="14"/>
  <c r="R313" i="14"/>
  <c r="S312" i="14"/>
  <c r="R312" i="14"/>
  <c r="S311" i="14"/>
  <c r="R311" i="14"/>
  <c r="S308" i="14"/>
  <c r="R308" i="14"/>
  <c r="S307" i="14"/>
  <c r="R307" i="14"/>
  <c r="S306" i="14"/>
  <c r="R306" i="14"/>
  <c r="S305" i="14"/>
  <c r="R305" i="14"/>
  <c r="S303" i="14"/>
  <c r="R303" i="14"/>
  <c r="S302" i="14"/>
  <c r="R302" i="14"/>
  <c r="S301" i="14"/>
  <c r="R301" i="14"/>
  <c r="S300" i="14"/>
  <c r="R300" i="14"/>
  <c r="S299" i="14"/>
  <c r="R299" i="14"/>
  <c r="S298" i="14"/>
  <c r="R298" i="14"/>
  <c r="S297" i="14"/>
  <c r="R297" i="14"/>
  <c r="S295" i="14"/>
  <c r="I295" i="14"/>
  <c r="R295" i="14" s="1"/>
  <c r="S294" i="14"/>
  <c r="S293" i="14"/>
  <c r="R293" i="14"/>
  <c r="S292" i="14"/>
  <c r="R292" i="14"/>
  <c r="S291" i="14"/>
  <c r="R291" i="14"/>
  <c r="S290" i="14"/>
  <c r="R290" i="14"/>
  <c r="S289" i="14"/>
  <c r="R289" i="14"/>
  <c r="S288" i="14"/>
  <c r="I288" i="14"/>
  <c r="R288" i="14" s="1"/>
  <c r="S287" i="14"/>
  <c r="R287" i="14"/>
  <c r="S286" i="14"/>
  <c r="J286" i="14"/>
  <c r="I286" i="14"/>
  <c r="S285" i="14"/>
  <c r="J285" i="14"/>
  <c r="I285" i="14"/>
  <c r="S284" i="14"/>
  <c r="K284" i="14"/>
  <c r="J284" i="14"/>
  <c r="I284" i="14"/>
  <c r="S283" i="14"/>
  <c r="R283" i="14"/>
  <c r="S282" i="14"/>
  <c r="R282" i="14"/>
  <c r="S281" i="14"/>
  <c r="R281" i="14"/>
  <c r="S280" i="14"/>
  <c r="R280" i="14"/>
  <c r="S279" i="14"/>
  <c r="R279" i="14"/>
  <c r="S278" i="14"/>
  <c r="K278" i="14"/>
  <c r="K277" i="14" s="1"/>
  <c r="K294" i="14" s="1"/>
  <c r="J278" i="14"/>
  <c r="I278" i="14"/>
  <c r="Q277" i="14"/>
  <c r="Q274" i="14" s="1"/>
  <c r="P277" i="14"/>
  <c r="P274" i="14" s="1"/>
  <c r="O277" i="14"/>
  <c r="S277" i="14" s="1"/>
  <c r="N277" i="14"/>
  <c r="N274" i="14" s="1"/>
  <c r="M277" i="14"/>
  <c r="M274" i="14" s="1"/>
  <c r="L277" i="14"/>
  <c r="L274" i="14" s="1"/>
  <c r="J277" i="14"/>
  <c r="S276" i="14"/>
  <c r="R276" i="14"/>
  <c r="S275" i="14"/>
  <c r="R275" i="14"/>
  <c r="K274" i="14"/>
  <c r="S273" i="14"/>
  <c r="R273" i="14"/>
  <c r="S272" i="14"/>
  <c r="J272" i="14"/>
  <c r="J262" i="14" s="1"/>
  <c r="I272" i="14"/>
  <c r="S271" i="14"/>
  <c r="R271" i="14"/>
  <c r="S270" i="14"/>
  <c r="R270" i="14"/>
  <c r="S269" i="14"/>
  <c r="R269" i="14"/>
  <c r="S268" i="14"/>
  <c r="R268" i="14"/>
  <c r="S267" i="14"/>
  <c r="R267" i="14"/>
  <c r="S266" i="14"/>
  <c r="R266" i="14"/>
  <c r="S265" i="14"/>
  <c r="R265" i="14"/>
  <c r="S264" i="14"/>
  <c r="R264" i="14"/>
  <c r="S263" i="14"/>
  <c r="J263" i="14"/>
  <c r="I263" i="14"/>
  <c r="R263" i="14" s="1"/>
  <c r="S262" i="14"/>
  <c r="K262" i="14"/>
  <c r="S261" i="14"/>
  <c r="R261" i="14"/>
  <c r="S260" i="14"/>
  <c r="R260" i="14"/>
  <c r="S259" i="14"/>
  <c r="R259" i="14"/>
  <c r="S258" i="14"/>
  <c r="R258" i="14"/>
  <c r="S257" i="14"/>
  <c r="R257" i="14"/>
  <c r="S256" i="14"/>
  <c r="R256" i="14"/>
  <c r="S255" i="14"/>
  <c r="R255" i="14"/>
  <c r="S254" i="14"/>
  <c r="R254" i="14"/>
  <c r="S253" i="14"/>
  <c r="R253" i="14"/>
  <c r="S252" i="14"/>
  <c r="R252" i="14"/>
  <c r="S251" i="14"/>
  <c r="R251" i="14"/>
  <c r="S250" i="14"/>
  <c r="R250" i="14"/>
  <c r="S249" i="14"/>
  <c r="R249" i="14"/>
  <c r="S248" i="14"/>
  <c r="R248" i="14"/>
  <c r="S247" i="14"/>
  <c r="R247" i="14"/>
  <c r="Q246" i="14"/>
  <c r="Q245" i="14" s="1"/>
  <c r="P246" i="14"/>
  <c r="O246" i="14"/>
  <c r="O245" i="14" s="1"/>
  <c r="N246" i="14"/>
  <c r="N245" i="14" s="1"/>
  <c r="M246" i="14"/>
  <c r="L246" i="14"/>
  <c r="L245" i="14" s="1"/>
  <c r="K246" i="14"/>
  <c r="J246" i="14"/>
  <c r="I246" i="14"/>
  <c r="P245" i="14"/>
  <c r="S244" i="14"/>
  <c r="R244" i="14"/>
  <c r="S242" i="14"/>
  <c r="I242" i="14"/>
  <c r="R242" i="14" s="1"/>
  <c r="S240" i="14"/>
  <c r="R240" i="14"/>
  <c r="S239" i="14"/>
  <c r="R239" i="14"/>
  <c r="S238" i="14"/>
  <c r="R238" i="14"/>
  <c r="S236" i="14"/>
  <c r="R236" i="14"/>
  <c r="S235" i="14"/>
  <c r="R235" i="14"/>
  <c r="S232" i="14"/>
  <c r="P232" i="14"/>
  <c r="L232" i="14"/>
  <c r="N232" i="14" s="1"/>
  <c r="J232" i="14"/>
  <c r="I232" i="14"/>
  <c r="S231" i="14"/>
  <c r="R231" i="14"/>
  <c r="S230" i="14"/>
  <c r="R230" i="14"/>
  <c r="S229" i="14"/>
  <c r="R229" i="14"/>
  <c r="S228" i="14"/>
  <c r="J228" i="14"/>
  <c r="J227" i="14" s="1"/>
  <c r="I228" i="14"/>
  <c r="I227" i="14" s="1"/>
  <c r="Q227" i="14"/>
  <c r="P227" i="14"/>
  <c r="O227" i="14"/>
  <c r="S227" i="14" s="1"/>
  <c r="N227" i="14"/>
  <c r="N226" i="14" s="1"/>
  <c r="M227" i="14"/>
  <c r="L227" i="14"/>
  <c r="L226" i="14" s="1"/>
  <c r="K227" i="14"/>
  <c r="K226" i="14" s="1"/>
  <c r="Q226" i="14"/>
  <c r="M226" i="14"/>
  <c r="S225" i="14"/>
  <c r="J225" i="14"/>
  <c r="I225" i="14"/>
  <c r="S224" i="14"/>
  <c r="R224" i="14"/>
  <c r="S223" i="14"/>
  <c r="R223" i="14"/>
  <c r="S222" i="14"/>
  <c r="R222" i="14"/>
  <c r="S221" i="14"/>
  <c r="R221" i="14"/>
  <c r="Q220" i="14"/>
  <c r="P220" i="14"/>
  <c r="O220" i="14"/>
  <c r="N220" i="14"/>
  <c r="M220" i="14"/>
  <c r="L220" i="14"/>
  <c r="K220" i="14"/>
  <c r="J220" i="14"/>
  <c r="I220" i="14"/>
  <c r="S219" i="14"/>
  <c r="R219" i="14"/>
  <c r="S218" i="14"/>
  <c r="R218" i="14"/>
  <c r="S217" i="14"/>
  <c r="R217" i="14"/>
  <c r="S216" i="14"/>
  <c r="J216" i="14"/>
  <c r="I216" i="14"/>
  <c r="Q215" i="14"/>
  <c r="Q213" i="14" s="1"/>
  <c r="P215" i="14"/>
  <c r="O215" i="14"/>
  <c r="N215" i="14"/>
  <c r="N213" i="14" s="1"/>
  <c r="N237" i="14" s="1"/>
  <c r="M215" i="14"/>
  <c r="M213" i="14" s="1"/>
  <c r="L215" i="14"/>
  <c r="K215" i="14"/>
  <c r="I215" i="14"/>
  <c r="S214" i="14"/>
  <c r="R214" i="14"/>
  <c r="L213" i="14"/>
  <c r="L237" i="14" s="1"/>
  <c r="S212" i="14"/>
  <c r="R212" i="14"/>
  <c r="S211" i="14"/>
  <c r="R211" i="14"/>
  <c r="S210" i="14"/>
  <c r="R210" i="14"/>
  <c r="S209" i="14"/>
  <c r="R209" i="14"/>
  <c r="S208" i="14"/>
  <c r="R208" i="14"/>
  <c r="S207" i="14"/>
  <c r="R207" i="14"/>
  <c r="S206" i="14"/>
  <c r="J206" i="14"/>
  <c r="I206" i="14"/>
  <c r="S205" i="14"/>
  <c r="R205" i="14"/>
  <c r="S204" i="14"/>
  <c r="R204" i="14"/>
  <c r="S203" i="14"/>
  <c r="R203" i="14"/>
  <c r="Q202" i="14"/>
  <c r="Q201" i="14" s="1"/>
  <c r="O202" i="14"/>
  <c r="M202" i="14"/>
  <c r="M201" i="14" s="1"/>
  <c r="K202" i="14"/>
  <c r="J202" i="14"/>
  <c r="J201" i="14" s="1"/>
  <c r="O201" i="14"/>
  <c r="K201" i="14"/>
  <c r="S200" i="14"/>
  <c r="R200" i="14"/>
  <c r="S199" i="14"/>
  <c r="R199" i="14"/>
  <c r="S198" i="14"/>
  <c r="R198" i="14"/>
  <c r="Q197" i="14"/>
  <c r="P197" i="14"/>
  <c r="O197" i="14"/>
  <c r="N197" i="14"/>
  <c r="M197" i="14"/>
  <c r="L197" i="14"/>
  <c r="K197" i="14"/>
  <c r="J197" i="14"/>
  <c r="I197" i="14"/>
  <c r="S196" i="14"/>
  <c r="R196" i="14"/>
  <c r="S195" i="14"/>
  <c r="J195" i="14"/>
  <c r="R195" i="14" s="1"/>
  <c r="Q194" i="14"/>
  <c r="P194" i="14"/>
  <c r="O194" i="14"/>
  <c r="N194" i="14"/>
  <c r="M194" i="14"/>
  <c r="L194" i="14"/>
  <c r="K194" i="14"/>
  <c r="J194" i="14"/>
  <c r="I194" i="14"/>
  <c r="S193" i="14"/>
  <c r="S192" i="14"/>
  <c r="R192" i="14"/>
  <c r="S191" i="14"/>
  <c r="K191" i="14"/>
  <c r="J191" i="14"/>
  <c r="I191" i="14"/>
  <c r="R191" i="14" s="1"/>
  <c r="S190" i="14"/>
  <c r="K190" i="14"/>
  <c r="J190" i="14"/>
  <c r="I190" i="14"/>
  <c r="S189" i="14"/>
  <c r="K189" i="14"/>
  <c r="J189" i="14"/>
  <c r="R189" i="14" s="1"/>
  <c r="I189" i="14"/>
  <c r="S188" i="14"/>
  <c r="I188" i="14"/>
  <c r="R188" i="14" s="1"/>
  <c r="S187" i="14"/>
  <c r="K187" i="14"/>
  <c r="J187" i="14"/>
  <c r="I187" i="14"/>
  <c r="S186" i="14"/>
  <c r="K186" i="14"/>
  <c r="J186" i="14"/>
  <c r="I186" i="14"/>
  <c r="S185" i="14"/>
  <c r="K185" i="14"/>
  <c r="J185" i="14"/>
  <c r="I185" i="14"/>
  <c r="R185" i="14" s="1"/>
  <c r="S184" i="14"/>
  <c r="R184" i="14"/>
  <c r="S183" i="14"/>
  <c r="K183" i="14"/>
  <c r="J183" i="14"/>
  <c r="I183" i="14"/>
  <c r="S182" i="14"/>
  <c r="R182" i="14"/>
  <c r="S181" i="14"/>
  <c r="R181" i="14"/>
  <c r="S180" i="14"/>
  <c r="K180" i="14"/>
  <c r="K178" i="14" s="1"/>
  <c r="J180" i="14"/>
  <c r="I180" i="14"/>
  <c r="S179" i="14"/>
  <c r="R179" i="14"/>
  <c r="K179" i="14"/>
  <c r="J179" i="14"/>
  <c r="J178" i="14" s="1"/>
  <c r="I179" i="14"/>
  <c r="S178" i="14"/>
  <c r="Q178" i="14"/>
  <c r="P178" i="14"/>
  <c r="P176" i="14" s="1"/>
  <c r="O178" i="14"/>
  <c r="N178" i="14"/>
  <c r="N176" i="14" s="1"/>
  <c r="M178" i="14"/>
  <c r="L178" i="14"/>
  <c r="L176" i="14" s="1"/>
  <c r="S177" i="14"/>
  <c r="R177" i="14"/>
  <c r="Q176" i="14"/>
  <c r="O176" i="14"/>
  <c r="M176" i="14"/>
  <c r="S175" i="14"/>
  <c r="K175" i="14"/>
  <c r="J175" i="14"/>
  <c r="J167" i="14" s="1"/>
  <c r="I175" i="14"/>
  <c r="I167" i="14" s="1"/>
  <c r="S174" i="14"/>
  <c r="R174" i="14"/>
  <c r="S173" i="14"/>
  <c r="R173" i="14"/>
  <c r="Q172" i="14"/>
  <c r="P172" i="14"/>
  <c r="O172" i="14"/>
  <c r="S172" i="14" s="1"/>
  <c r="N172" i="14"/>
  <c r="M172" i="14"/>
  <c r="L172" i="14"/>
  <c r="K172" i="14"/>
  <c r="J172" i="14"/>
  <c r="I172" i="14"/>
  <c r="S171" i="14"/>
  <c r="R171" i="14"/>
  <c r="S170" i="14"/>
  <c r="R170" i="14"/>
  <c r="Q169" i="14"/>
  <c r="P169" i="14"/>
  <c r="O169" i="14"/>
  <c r="S169" i="14" s="1"/>
  <c r="N169" i="14"/>
  <c r="M169" i="14"/>
  <c r="L169" i="14"/>
  <c r="K169" i="14"/>
  <c r="J169" i="14"/>
  <c r="I169" i="14"/>
  <c r="S168" i="14"/>
  <c r="R168" i="14"/>
  <c r="S167" i="14"/>
  <c r="K167" i="14"/>
  <c r="S166" i="14"/>
  <c r="R166" i="14"/>
  <c r="S165" i="14"/>
  <c r="R165" i="14"/>
  <c r="S164" i="14"/>
  <c r="R164" i="14"/>
  <c r="S163" i="14"/>
  <c r="R163" i="14"/>
  <c r="S162" i="14"/>
  <c r="R162" i="14"/>
  <c r="S161" i="14"/>
  <c r="R161" i="14"/>
  <c r="S160" i="14"/>
  <c r="R160" i="14"/>
  <c r="Q159" i="14"/>
  <c r="Q158" i="14" s="1"/>
  <c r="Q233" i="14" s="1"/>
  <c r="P159" i="14"/>
  <c r="O159" i="14"/>
  <c r="S159" i="14" s="1"/>
  <c r="N159" i="14"/>
  <c r="M159" i="14"/>
  <c r="L159" i="14"/>
  <c r="K159" i="14"/>
  <c r="J159" i="14"/>
  <c r="I159" i="14"/>
  <c r="J158" i="14"/>
  <c r="S155" i="14"/>
  <c r="R155" i="14"/>
  <c r="S154" i="14"/>
  <c r="R154" i="14"/>
  <c r="S153" i="14"/>
  <c r="R153" i="14"/>
  <c r="S152" i="14"/>
  <c r="R152" i="14"/>
  <c r="S150" i="14"/>
  <c r="R150" i="14"/>
  <c r="S149" i="14"/>
  <c r="R149" i="14"/>
  <c r="S148" i="14"/>
  <c r="R148" i="14"/>
  <c r="S147" i="14"/>
  <c r="R147" i="14"/>
  <c r="S146" i="14"/>
  <c r="R146" i="14"/>
  <c r="Q145" i="14"/>
  <c r="P145" i="14"/>
  <c r="O145" i="14"/>
  <c r="N145" i="14"/>
  <c r="M145" i="14"/>
  <c r="L145" i="14"/>
  <c r="K145" i="14"/>
  <c r="J145" i="14"/>
  <c r="I145" i="14"/>
  <c r="O134" i="14"/>
  <c r="S128" i="14"/>
  <c r="R128" i="14"/>
  <c r="S127" i="14"/>
  <c r="R127" i="14"/>
  <c r="Q126" i="14"/>
  <c r="P126" i="14"/>
  <c r="O126" i="14"/>
  <c r="N126" i="14"/>
  <c r="M126" i="14"/>
  <c r="S126" i="14" s="1"/>
  <c r="L126" i="14"/>
  <c r="K126" i="14"/>
  <c r="J126" i="14"/>
  <c r="I126" i="14"/>
  <c r="S125" i="14"/>
  <c r="R125" i="14"/>
  <c r="S123" i="14"/>
  <c r="R123" i="14"/>
  <c r="S122" i="14"/>
  <c r="R122" i="14"/>
  <c r="S121" i="14"/>
  <c r="R121" i="14"/>
  <c r="S120" i="14"/>
  <c r="R120" i="14"/>
  <c r="S119" i="14"/>
  <c r="R119" i="14"/>
  <c r="S118" i="14"/>
  <c r="R118" i="14"/>
  <c r="S117" i="14"/>
  <c r="R117" i="14"/>
  <c r="Q116" i="14"/>
  <c r="P116" i="14"/>
  <c r="O116" i="14"/>
  <c r="S116" i="14" s="1"/>
  <c r="N116" i="14"/>
  <c r="M116" i="14"/>
  <c r="L116" i="14"/>
  <c r="K116" i="14"/>
  <c r="J116" i="14"/>
  <c r="I116" i="14"/>
  <c r="L114" i="14"/>
  <c r="J107" i="14"/>
  <c r="J137" i="14" s="1"/>
  <c r="J102" i="14"/>
  <c r="J132" i="14" s="1"/>
  <c r="S99" i="14"/>
  <c r="S98" i="14"/>
  <c r="J98" i="14"/>
  <c r="I98" i="14"/>
  <c r="R98" i="14" s="1"/>
  <c r="S97" i="14"/>
  <c r="J97" i="14"/>
  <c r="I97" i="14"/>
  <c r="S96" i="14"/>
  <c r="J96" i="14"/>
  <c r="I96" i="14"/>
  <c r="R96" i="14" s="1"/>
  <c r="S95" i="14"/>
  <c r="J95" i="14"/>
  <c r="I95" i="14"/>
  <c r="S94" i="14"/>
  <c r="Q94" i="14"/>
  <c r="P94" i="14"/>
  <c r="O94" i="14"/>
  <c r="N94" i="14"/>
  <c r="M94" i="14"/>
  <c r="L94" i="14"/>
  <c r="K94" i="14"/>
  <c r="S93" i="14"/>
  <c r="S92" i="14"/>
  <c r="J92" i="14"/>
  <c r="I92" i="14"/>
  <c r="R92" i="14" s="1"/>
  <c r="S91" i="14"/>
  <c r="J91" i="14"/>
  <c r="I91" i="14"/>
  <c r="R91" i="14" s="1"/>
  <c r="S90" i="14"/>
  <c r="J90" i="14"/>
  <c r="J93" i="14" s="1"/>
  <c r="J88" i="14" s="1"/>
  <c r="I90" i="14"/>
  <c r="I93" i="14" s="1"/>
  <c r="I88" i="14" s="1"/>
  <c r="S89" i="14"/>
  <c r="R89" i="14"/>
  <c r="Q88" i="14"/>
  <c r="Q87" i="14" s="1"/>
  <c r="P88" i="14"/>
  <c r="O88" i="14"/>
  <c r="N88" i="14"/>
  <c r="M88" i="14"/>
  <c r="L88" i="14"/>
  <c r="K88" i="14"/>
  <c r="O87" i="14"/>
  <c r="K87" i="14"/>
  <c r="Q86" i="14"/>
  <c r="Q114" i="14" s="1"/>
  <c r="Q129" i="14" s="1"/>
  <c r="P86" i="14"/>
  <c r="P114" i="14" s="1"/>
  <c r="O86" i="14"/>
  <c r="O114" i="14" s="1"/>
  <c r="N86" i="14"/>
  <c r="N114" i="14" s="1"/>
  <c r="M86" i="14"/>
  <c r="M114" i="14" s="1"/>
  <c r="L86" i="14"/>
  <c r="K86" i="14"/>
  <c r="K114" i="14" s="1"/>
  <c r="I86" i="14"/>
  <c r="I114" i="14" s="1"/>
  <c r="Q85" i="14"/>
  <c r="Q113" i="14" s="1"/>
  <c r="Q143" i="14" s="1"/>
  <c r="P85" i="14"/>
  <c r="P113" i="14" s="1"/>
  <c r="P143" i="14" s="1"/>
  <c r="O85" i="14"/>
  <c r="O113" i="14" s="1"/>
  <c r="O143" i="14" s="1"/>
  <c r="N85" i="14"/>
  <c r="N113" i="14" s="1"/>
  <c r="N143" i="14" s="1"/>
  <c r="M85" i="14"/>
  <c r="L85" i="14"/>
  <c r="L113" i="14" s="1"/>
  <c r="L143" i="14" s="1"/>
  <c r="K85" i="14"/>
  <c r="K113" i="14" s="1"/>
  <c r="K143" i="14" s="1"/>
  <c r="J85" i="14"/>
  <c r="J113" i="14" s="1"/>
  <c r="J143" i="14" s="1"/>
  <c r="I85" i="14"/>
  <c r="I113" i="14" s="1"/>
  <c r="Q84" i="14"/>
  <c r="Q112" i="14" s="1"/>
  <c r="Q142" i="14" s="1"/>
  <c r="P84" i="14"/>
  <c r="P112" i="14" s="1"/>
  <c r="P142" i="14" s="1"/>
  <c r="O84" i="14"/>
  <c r="O112" i="14" s="1"/>
  <c r="O142" i="14" s="1"/>
  <c r="N84" i="14"/>
  <c r="N112" i="14" s="1"/>
  <c r="N142" i="14" s="1"/>
  <c r="M84" i="14"/>
  <c r="L84" i="14"/>
  <c r="L112" i="14" s="1"/>
  <c r="L142" i="14" s="1"/>
  <c r="K84" i="14"/>
  <c r="K112" i="14" s="1"/>
  <c r="K142" i="14" s="1"/>
  <c r="J84" i="14"/>
  <c r="J112" i="14" s="1"/>
  <c r="J142" i="14" s="1"/>
  <c r="I84" i="14"/>
  <c r="Q82" i="14"/>
  <c r="Q110" i="14" s="1"/>
  <c r="Q140" i="14" s="1"/>
  <c r="P82" i="14"/>
  <c r="P110" i="14" s="1"/>
  <c r="P140" i="14" s="1"/>
  <c r="O82" i="14"/>
  <c r="O110" i="14" s="1"/>
  <c r="O140" i="14" s="1"/>
  <c r="N82" i="14"/>
  <c r="N110" i="14" s="1"/>
  <c r="N140" i="14" s="1"/>
  <c r="M82" i="14"/>
  <c r="M110" i="14" s="1"/>
  <c r="M140" i="14" s="1"/>
  <c r="L82" i="14"/>
  <c r="L110" i="14" s="1"/>
  <c r="L140" i="14" s="1"/>
  <c r="K82" i="14"/>
  <c r="K110" i="14" s="1"/>
  <c r="K140" i="14" s="1"/>
  <c r="J82" i="14"/>
  <c r="J110" i="14" s="1"/>
  <c r="I82" i="14"/>
  <c r="I110" i="14" s="1"/>
  <c r="I140" i="14" s="1"/>
  <c r="Q80" i="14"/>
  <c r="Q108" i="14" s="1"/>
  <c r="Q138" i="14" s="1"/>
  <c r="P80" i="14"/>
  <c r="P108" i="14" s="1"/>
  <c r="P138" i="14" s="1"/>
  <c r="O80" i="14"/>
  <c r="O108" i="14" s="1"/>
  <c r="O138" i="14" s="1"/>
  <c r="N80" i="14"/>
  <c r="N108" i="14" s="1"/>
  <c r="N138" i="14" s="1"/>
  <c r="M80" i="14"/>
  <c r="L80" i="14"/>
  <c r="L108" i="14" s="1"/>
  <c r="L138" i="14" s="1"/>
  <c r="K80" i="14"/>
  <c r="K108" i="14" s="1"/>
  <c r="K138" i="14" s="1"/>
  <c r="J80" i="14"/>
  <c r="J108" i="14" s="1"/>
  <c r="J138" i="14" s="1"/>
  <c r="I80" i="14"/>
  <c r="Q79" i="14"/>
  <c r="Q107" i="14" s="1"/>
  <c r="Q137" i="14" s="1"/>
  <c r="P79" i="14"/>
  <c r="P107" i="14" s="1"/>
  <c r="P137" i="14" s="1"/>
  <c r="O79" i="14"/>
  <c r="O107" i="14" s="1"/>
  <c r="O137" i="14" s="1"/>
  <c r="N79" i="14"/>
  <c r="N107" i="14" s="1"/>
  <c r="N137" i="14" s="1"/>
  <c r="M79" i="14"/>
  <c r="M107" i="14" s="1"/>
  <c r="L79" i="14"/>
  <c r="L107" i="14" s="1"/>
  <c r="L137" i="14" s="1"/>
  <c r="K79" i="14"/>
  <c r="K107" i="14" s="1"/>
  <c r="K137" i="14" s="1"/>
  <c r="J79" i="14"/>
  <c r="I79" i="14"/>
  <c r="I107" i="14" s="1"/>
  <c r="I137" i="14" s="1"/>
  <c r="Q78" i="14"/>
  <c r="Q106" i="14" s="1"/>
  <c r="Q136" i="14" s="1"/>
  <c r="P78" i="14"/>
  <c r="P106" i="14" s="1"/>
  <c r="P136" i="14" s="1"/>
  <c r="O78" i="14"/>
  <c r="O106" i="14" s="1"/>
  <c r="O136" i="14" s="1"/>
  <c r="N78" i="14"/>
  <c r="N106" i="14" s="1"/>
  <c r="N136" i="14" s="1"/>
  <c r="M78" i="14"/>
  <c r="M106" i="14" s="1"/>
  <c r="L78" i="14"/>
  <c r="L106" i="14" s="1"/>
  <c r="L136" i="14" s="1"/>
  <c r="K78" i="14"/>
  <c r="K106" i="14" s="1"/>
  <c r="K136" i="14" s="1"/>
  <c r="J78" i="14"/>
  <c r="J106" i="14" s="1"/>
  <c r="J136" i="14" s="1"/>
  <c r="I78" i="14"/>
  <c r="I106" i="14" s="1"/>
  <c r="I136" i="14" s="1"/>
  <c r="Q77" i="14"/>
  <c r="Q105" i="14" s="1"/>
  <c r="Q135" i="14" s="1"/>
  <c r="P77" i="14"/>
  <c r="P105" i="14" s="1"/>
  <c r="P135" i="14" s="1"/>
  <c r="O77" i="14"/>
  <c r="O105" i="14" s="1"/>
  <c r="O135" i="14" s="1"/>
  <c r="N77" i="14"/>
  <c r="N105" i="14" s="1"/>
  <c r="N135" i="14" s="1"/>
  <c r="M77" i="14"/>
  <c r="L77" i="14"/>
  <c r="L105" i="14" s="1"/>
  <c r="L135" i="14" s="1"/>
  <c r="K77" i="14"/>
  <c r="K105" i="14" s="1"/>
  <c r="K135" i="14" s="1"/>
  <c r="J77" i="14"/>
  <c r="J105" i="14" s="1"/>
  <c r="J135" i="14" s="1"/>
  <c r="I77" i="14"/>
  <c r="Q76" i="14"/>
  <c r="Q104" i="14" s="1"/>
  <c r="Q134" i="14" s="1"/>
  <c r="P76" i="14"/>
  <c r="P104" i="14" s="1"/>
  <c r="P134" i="14" s="1"/>
  <c r="O76" i="14"/>
  <c r="O104" i="14" s="1"/>
  <c r="N76" i="14"/>
  <c r="N104" i="14" s="1"/>
  <c r="N134" i="14" s="1"/>
  <c r="M76" i="14"/>
  <c r="S76" i="14" s="1"/>
  <c r="L76" i="14"/>
  <c r="L104" i="14" s="1"/>
  <c r="L134" i="14" s="1"/>
  <c r="K76" i="14"/>
  <c r="K104" i="14" s="1"/>
  <c r="K134" i="14" s="1"/>
  <c r="J76" i="14"/>
  <c r="J104" i="14" s="1"/>
  <c r="J134" i="14" s="1"/>
  <c r="I76" i="14"/>
  <c r="S75" i="14"/>
  <c r="Q75" i="14"/>
  <c r="Q103" i="14" s="1"/>
  <c r="Q133" i="14" s="1"/>
  <c r="P75" i="14"/>
  <c r="P103" i="14" s="1"/>
  <c r="P133" i="14" s="1"/>
  <c r="O75" i="14"/>
  <c r="O103" i="14" s="1"/>
  <c r="O133" i="14" s="1"/>
  <c r="N75" i="14"/>
  <c r="N103" i="14" s="1"/>
  <c r="N133" i="14" s="1"/>
  <c r="M75" i="14"/>
  <c r="M103" i="14" s="1"/>
  <c r="M133" i="14" s="1"/>
  <c r="L75" i="14"/>
  <c r="L103" i="14" s="1"/>
  <c r="L133" i="14" s="1"/>
  <c r="K75" i="14"/>
  <c r="K103" i="14" s="1"/>
  <c r="K133" i="14" s="1"/>
  <c r="J75" i="14"/>
  <c r="J103" i="14" s="1"/>
  <c r="J133" i="14" s="1"/>
  <c r="I75" i="14"/>
  <c r="Q74" i="14"/>
  <c r="Q102" i="14" s="1"/>
  <c r="Q132" i="14" s="1"/>
  <c r="P74" i="14"/>
  <c r="P102" i="14" s="1"/>
  <c r="P132" i="14" s="1"/>
  <c r="O74" i="14"/>
  <c r="O102" i="14" s="1"/>
  <c r="O132" i="14" s="1"/>
  <c r="N74" i="14"/>
  <c r="N102" i="14" s="1"/>
  <c r="N132" i="14" s="1"/>
  <c r="M74" i="14"/>
  <c r="M102" i="14" s="1"/>
  <c r="M132" i="14" s="1"/>
  <c r="L74" i="14"/>
  <c r="L102" i="14" s="1"/>
  <c r="L132" i="14" s="1"/>
  <c r="K74" i="14"/>
  <c r="K102" i="14" s="1"/>
  <c r="K132" i="14" s="1"/>
  <c r="J74" i="14"/>
  <c r="I74" i="14"/>
  <c r="I102" i="14" s="1"/>
  <c r="I132" i="14" s="1"/>
  <c r="S71" i="14"/>
  <c r="R71" i="14"/>
  <c r="S70" i="14"/>
  <c r="J70" i="14"/>
  <c r="K70" i="14" s="1"/>
  <c r="K68" i="14" s="1"/>
  <c r="I70" i="14"/>
  <c r="S69" i="14"/>
  <c r="R69" i="14"/>
  <c r="Q68" i="14"/>
  <c r="P68" i="14"/>
  <c r="O68" i="14"/>
  <c r="N68" i="14"/>
  <c r="M68" i="14"/>
  <c r="L68" i="14"/>
  <c r="I68" i="14"/>
  <c r="S67" i="14"/>
  <c r="S66" i="14"/>
  <c r="J66" i="14"/>
  <c r="I66" i="14"/>
  <c r="S65" i="14"/>
  <c r="R65" i="14"/>
  <c r="Q64" i="14"/>
  <c r="P64" i="14"/>
  <c r="O64" i="14"/>
  <c r="S64" i="14" s="1"/>
  <c r="N64" i="14"/>
  <c r="M64" i="14"/>
  <c r="L64" i="14"/>
  <c r="S63" i="14"/>
  <c r="K63" i="14"/>
  <c r="S62" i="14"/>
  <c r="J62" i="14"/>
  <c r="J63" i="14" s="1"/>
  <c r="J61" i="14" s="1"/>
  <c r="J67" i="14" s="1"/>
  <c r="J64" i="14" s="1"/>
  <c r="I62" i="14"/>
  <c r="Q61" i="14"/>
  <c r="P61" i="14"/>
  <c r="O61" i="14"/>
  <c r="S61" i="14" s="1"/>
  <c r="N61" i="14"/>
  <c r="M61" i="14"/>
  <c r="L61" i="14"/>
  <c r="K61" i="14"/>
  <c r="K67" i="14" s="1"/>
  <c r="K64" i="14" s="1"/>
  <c r="S60" i="14"/>
  <c r="J60" i="14"/>
  <c r="R60" i="14" s="1"/>
  <c r="I60" i="14"/>
  <c r="S59" i="14"/>
  <c r="J59" i="14"/>
  <c r="I59" i="14"/>
  <c r="S58" i="14"/>
  <c r="K58" i="14"/>
  <c r="R58" i="14" s="1"/>
  <c r="J58" i="14"/>
  <c r="I58" i="14"/>
  <c r="I53" i="14" s="1"/>
  <c r="S57" i="14"/>
  <c r="R57" i="14"/>
  <c r="K57" i="14"/>
  <c r="J57" i="14"/>
  <c r="I57" i="14"/>
  <c r="S56" i="14"/>
  <c r="R56" i="14"/>
  <c r="S55" i="14"/>
  <c r="K55" i="14"/>
  <c r="J55" i="14"/>
  <c r="J53" i="14" s="1"/>
  <c r="I55" i="14"/>
  <c r="S54" i="14"/>
  <c r="R54" i="14"/>
  <c r="Q53" i="14"/>
  <c r="P53" i="14"/>
  <c r="O53" i="14"/>
  <c r="N53" i="14"/>
  <c r="M53" i="14"/>
  <c r="S53" i="14" s="1"/>
  <c r="L53" i="14"/>
  <c r="S52" i="14"/>
  <c r="R52" i="14"/>
  <c r="S51" i="14"/>
  <c r="K51" i="14"/>
  <c r="J51" i="14"/>
  <c r="I51" i="14"/>
  <c r="S50" i="14"/>
  <c r="R50" i="14"/>
  <c r="S49" i="14"/>
  <c r="K49" i="14"/>
  <c r="J49" i="14"/>
  <c r="R49" i="14" s="1"/>
  <c r="S48" i="14"/>
  <c r="R48" i="14"/>
  <c r="Q47" i="14"/>
  <c r="P47" i="14"/>
  <c r="P46" i="14" s="1"/>
  <c r="P44" i="14" s="1"/>
  <c r="P29" i="14" s="1"/>
  <c r="P38" i="14" s="1"/>
  <c r="P81" i="14" s="1"/>
  <c r="O47" i="14"/>
  <c r="O46" i="14" s="1"/>
  <c r="N47" i="14"/>
  <c r="N46" i="14" s="1"/>
  <c r="N44" i="14" s="1"/>
  <c r="N29" i="14" s="1"/>
  <c r="N38" i="14" s="1"/>
  <c r="N81" i="14" s="1"/>
  <c r="M47" i="14"/>
  <c r="L47" i="14"/>
  <c r="L46" i="14" s="1"/>
  <c r="L44" i="14" s="1"/>
  <c r="L29" i="14" s="1"/>
  <c r="L38" i="14" s="1"/>
  <c r="L81" i="14" s="1"/>
  <c r="K47" i="14"/>
  <c r="K46" i="14" s="1"/>
  <c r="I47" i="14"/>
  <c r="Q46" i="14"/>
  <c r="Q44" i="14" s="1"/>
  <c r="Q29" i="14" s="1"/>
  <c r="Q38" i="14" s="1"/>
  <c r="Q81" i="14" s="1"/>
  <c r="Q109" i="14" s="1"/>
  <c r="M46" i="14"/>
  <c r="I46" i="14"/>
  <c r="I44" i="14" s="1"/>
  <c r="S45" i="14"/>
  <c r="R45" i="14"/>
  <c r="O44" i="14"/>
  <c r="K44" i="14"/>
  <c r="S43" i="14"/>
  <c r="J43" i="14"/>
  <c r="R43" i="14" s="1"/>
  <c r="S42" i="14"/>
  <c r="R42" i="14"/>
  <c r="S41" i="14"/>
  <c r="R41" i="14"/>
  <c r="Q40" i="14"/>
  <c r="P40" i="14"/>
  <c r="O40" i="14"/>
  <c r="N40" i="14"/>
  <c r="M40" i="14"/>
  <c r="L40" i="14"/>
  <c r="K40" i="14"/>
  <c r="J40" i="14"/>
  <c r="I40" i="14"/>
  <c r="S39" i="14"/>
  <c r="R39" i="14"/>
  <c r="S37" i="14"/>
  <c r="R37" i="14"/>
  <c r="S36" i="14"/>
  <c r="R36" i="14"/>
  <c r="S35" i="14"/>
  <c r="R35" i="14"/>
  <c r="S34" i="14"/>
  <c r="R34" i="14"/>
  <c r="S33" i="14"/>
  <c r="R33" i="14"/>
  <c r="S32" i="14"/>
  <c r="R32" i="14"/>
  <c r="S31" i="14"/>
  <c r="R31" i="14"/>
  <c r="Q30" i="14"/>
  <c r="P30" i="14"/>
  <c r="O30" i="14"/>
  <c r="N30" i="14"/>
  <c r="M30" i="14"/>
  <c r="L30" i="14"/>
  <c r="K30" i="14"/>
  <c r="J30" i="14"/>
  <c r="I30" i="14"/>
  <c r="S28" i="14"/>
  <c r="R28" i="14"/>
  <c r="S27" i="14"/>
  <c r="R27" i="14"/>
  <c r="S26" i="14"/>
  <c r="R26" i="14"/>
  <c r="Q25" i="14"/>
  <c r="P25" i="14"/>
  <c r="O25" i="14"/>
  <c r="S25" i="14" s="1"/>
  <c r="N25" i="14"/>
  <c r="M25" i="14"/>
  <c r="L25" i="14"/>
  <c r="K25" i="14"/>
  <c r="J25" i="14"/>
  <c r="I25" i="14"/>
  <c r="S24" i="14"/>
  <c r="R24" i="14"/>
  <c r="S23" i="14"/>
  <c r="J23" i="14"/>
  <c r="R23" i="14" s="1"/>
  <c r="S22" i="14"/>
  <c r="R22" i="14"/>
  <c r="S21" i="14"/>
  <c r="R21" i="14"/>
  <c r="S20" i="14"/>
  <c r="R20" i="14"/>
  <c r="S19" i="14"/>
  <c r="R19" i="14"/>
  <c r="S18" i="14"/>
  <c r="R18" i="14"/>
  <c r="S17" i="14"/>
  <c r="R17" i="14"/>
  <c r="S16" i="14"/>
  <c r="R16" i="14"/>
  <c r="R15" i="14" s="1"/>
  <c r="Q15" i="14"/>
  <c r="Q14" i="14" s="1"/>
  <c r="Q304" i="14" s="1"/>
  <c r="Q296" i="14" s="1"/>
  <c r="P15" i="14"/>
  <c r="O15" i="14"/>
  <c r="N15" i="14"/>
  <c r="N14" i="14" s="1"/>
  <c r="M15" i="14"/>
  <c r="L15" i="14"/>
  <c r="K15" i="14"/>
  <c r="J15" i="14"/>
  <c r="J14" i="14" s="1"/>
  <c r="I15" i="14"/>
  <c r="I14" i="14" s="1"/>
  <c r="P14" i="14"/>
  <c r="O14" i="14"/>
  <c r="O304" i="14" s="1"/>
  <c r="O296" i="14" s="1"/>
  <c r="L14" i="14"/>
  <c r="K14" i="14"/>
  <c r="O274" i="14" l="1"/>
  <c r="S274" i="14" s="1"/>
  <c r="L83" i="14"/>
  <c r="L111" i="14" s="1"/>
  <c r="L141" i="14" s="1"/>
  <c r="R187" i="14"/>
  <c r="S194" i="14"/>
  <c r="R197" i="14"/>
  <c r="J366" i="14"/>
  <c r="J365" i="14" s="1"/>
  <c r="J364" i="14" s="1"/>
  <c r="J363" i="14" s="1"/>
  <c r="N366" i="14"/>
  <c r="N365" i="14" s="1"/>
  <c r="K366" i="14"/>
  <c r="K365" i="14" s="1"/>
  <c r="J47" i="14"/>
  <c r="R47" i="14" s="1"/>
  <c r="N109" i="14"/>
  <c r="S68" i="14"/>
  <c r="N87" i="14"/>
  <c r="R90" i="14"/>
  <c r="P87" i="14"/>
  <c r="R145" i="14"/>
  <c r="R180" i="14"/>
  <c r="S197" i="14"/>
  <c r="J245" i="14"/>
  <c r="R404" i="14"/>
  <c r="Q389" i="14"/>
  <c r="J83" i="14"/>
  <c r="J111" i="14" s="1"/>
  <c r="J141" i="14" s="1"/>
  <c r="N83" i="14"/>
  <c r="N111" i="14" s="1"/>
  <c r="N141" i="14" s="1"/>
  <c r="J73" i="14"/>
  <c r="J101" i="14" s="1"/>
  <c r="J131" i="14" s="1"/>
  <c r="R62" i="14"/>
  <c r="M158" i="14"/>
  <c r="M233" i="14" s="1"/>
  <c r="R225" i="14"/>
  <c r="J226" i="14"/>
  <c r="K245" i="14"/>
  <c r="R285" i="14"/>
  <c r="O366" i="14"/>
  <c r="O365" i="14" s="1"/>
  <c r="L366" i="14"/>
  <c r="P366" i="14"/>
  <c r="P365" i="14" s="1"/>
  <c r="Q366" i="14"/>
  <c r="Q365" i="14" s="1"/>
  <c r="N390" i="14"/>
  <c r="N389" i="14" s="1"/>
  <c r="N364" i="14" s="1"/>
  <c r="N363" i="14" s="1"/>
  <c r="N206" i="14" s="1"/>
  <c r="N202" i="14" s="1"/>
  <c r="N201" i="14" s="1"/>
  <c r="N234" i="14" s="1"/>
  <c r="M129" i="14"/>
  <c r="M144" i="14" s="1"/>
  <c r="K364" i="14"/>
  <c r="K363" i="14" s="1"/>
  <c r="S40" i="14"/>
  <c r="J68" i="14"/>
  <c r="R68" i="14" s="1"/>
  <c r="R132" i="14"/>
  <c r="R77" i="14"/>
  <c r="S77" i="14"/>
  <c r="L87" i="14"/>
  <c r="L109" i="14" s="1"/>
  <c r="R159" i="14"/>
  <c r="R169" i="14"/>
  <c r="K234" i="14"/>
  <c r="S202" i="14"/>
  <c r="K213" i="14"/>
  <c r="K237" i="14" s="1"/>
  <c r="S220" i="14"/>
  <c r="O234" i="14"/>
  <c r="Q364" i="14"/>
  <c r="Q363" i="14" s="1"/>
  <c r="L365" i="14"/>
  <c r="L72" i="14"/>
  <c r="K83" i="14"/>
  <c r="K111" i="14" s="1"/>
  <c r="K141" i="14" s="1"/>
  <c r="K73" i="14"/>
  <c r="K101" i="14" s="1"/>
  <c r="K131" i="14" s="1"/>
  <c r="O73" i="14"/>
  <c r="O101" i="14" s="1"/>
  <c r="O131" i="14" s="1"/>
  <c r="O29" i="14"/>
  <c r="O38" i="14" s="1"/>
  <c r="O81" i="14" s="1"/>
  <c r="O109" i="14" s="1"/>
  <c r="J46" i="14"/>
  <c r="J44" i="14" s="1"/>
  <c r="R59" i="14"/>
  <c r="R74" i="14"/>
  <c r="S133" i="14"/>
  <c r="R116" i="14"/>
  <c r="R126" i="14"/>
  <c r="S176" i="14"/>
  <c r="J234" i="14"/>
  <c r="R284" i="14"/>
  <c r="R418" i="14"/>
  <c r="S418" i="14"/>
  <c r="S434" i="14"/>
  <c r="I105" i="14"/>
  <c r="I135" i="14" s="1"/>
  <c r="R135" i="14" s="1"/>
  <c r="S226" i="14"/>
  <c r="R384" i="14"/>
  <c r="S400" i="14"/>
  <c r="S404" i="14"/>
  <c r="S414" i="14"/>
  <c r="R434" i="14"/>
  <c r="L73" i="14"/>
  <c r="L101" i="14" s="1"/>
  <c r="L131" i="14" s="1"/>
  <c r="P73" i="14"/>
  <c r="P101" i="14" s="1"/>
  <c r="P131" i="14" s="1"/>
  <c r="I83" i="14"/>
  <c r="M83" i="14"/>
  <c r="M111" i="14" s="1"/>
  <c r="Q83" i="14"/>
  <c r="Q111" i="14" s="1"/>
  <c r="Q141" i="14" s="1"/>
  <c r="P83" i="14"/>
  <c r="P111" i="14" s="1"/>
  <c r="P141" i="14" s="1"/>
  <c r="R51" i="14"/>
  <c r="K53" i="14"/>
  <c r="R53" i="14" s="1"/>
  <c r="N73" i="14"/>
  <c r="N101" i="14" s="1"/>
  <c r="N131" i="14" s="1"/>
  <c r="S79" i="14"/>
  <c r="R97" i="14"/>
  <c r="M105" i="14"/>
  <c r="I178" i="14"/>
  <c r="I193" i="14" s="1"/>
  <c r="Q234" i="14"/>
  <c r="P213" i="14"/>
  <c r="O226" i="14"/>
  <c r="P226" i="14"/>
  <c r="R228" i="14"/>
  <c r="R286" i="14"/>
  <c r="S391" i="14"/>
  <c r="N124" i="14"/>
  <c r="N139" i="14" s="1"/>
  <c r="R88" i="14"/>
  <c r="R44" i="14"/>
  <c r="J29" i="14"/>
  <c r="J38" i="14" s="1"/>
  <c r="J81" i="14" s="1"/>
  <c r="R137" i="14"/>
  <c r="Q124" i="14"/>
  <c r="Q115" i="14" s="1"/>
  <c r="R14" i="14"/>
  <c r="S15" i="14"/>
  <c r="M14" i="14"/>
  <c r="S30" i="14"/>
  <c r="K29" i="14"/>
  <c r="K38" i="14" s="1"/>
  <c r="K81" i="14" s="1"/>
  <c r="K109" i="14" s="1"/>
  <c r="R46" i="14"/>
  <c r="P109" i="14"/>
  <c r="P72" i="14"/>
  <c r="S132" i="14"/>
  <c r="R136" i="14"/>
  <c r="S106" i="14"/>
  <c r="M136" i="14"/>
  <c r="S136" i="14" s="1"/>
  <c r="J86" i="14"/>
  <c r="R102" i="14"/>
  <c r="N72" i="14"/>
  <c r="N100" i="14" s="1"/>
  <c r="M44" i="14"/>
  <c r="S46" i="14"/>
  <c r="Q72" i="14"/>
  <c r="Q100" i="14" s="1"/>
  <c r="R110" i="14"/>
  <c r="J140" i="14"/>
  <c r="R140" i="14" s="1"/>
  <c r="R82" i="14"/>
  <c r="O83" i="14"/>
  <c r="O111" i="14" s="1"/>
  <c r="O141" i="14" s="1"/>
  <c r="O129" i="14"/>
  <c r="S129" i="14" s="1"/>
  <c r="R93" i="14"/>
  <c r="S102" i="14"/>
  <c r="M104" i="14"/>
  <c r="R106" i="14"/>
  <c r="R66" i="14"/>
  <c r="I73" i="14"/>
  <c r="Q73" i="14"/>
  <c r="Q101" i="14" s="1"/>
  <c r="Q131" i="14" s="1"/>
  <c r="S74" i="14"/>
  <c r="S78" i="14"/>
  <c r="S82" i="14"/>
  <c r="R85" i="14"/>
  <c r="S88" i="14"/>
  <c r="M87" i="14"/>
  <c r="S87" i="14" s="1"/>
  <c r="S103" i="14"/>
  <c r="R107" i="14"/>
  <c r="S140" i="14"/>
  <c r="R426" i="14"/>
  <c r="I421" i="14"/>
  <c r="R421" i="14" s="1"/>
  <c r="M421" i="14"/>
  <c r="S421" i="14" s="1"/>
  <c r="S426" i="14"/>
  <c r="R25" i="14"/>
  <c r="M73" i="14"/>
  <c r="I112" i="14"/>
  <c r="R84" i="14"/>
  <c r="M112" i="14"/>
  <c r="S84" i="14"/>
  <c r="N129" i="14"/>
  <c r="N144" i="14" s="1"/>
  <c r="R105" i="14"/>
  <c r="M137" i="14"/>
  <c r="S137" i="14" s="1"/>
  <c r="S107" i="14"/>
  <c r="R381" i="14"/>
  <c r="I366" i="14"/>
  <c r="M366" i="14"/>
  <c r="S381" i="14"/>
  <c r="J304" i="14"/>
  <c r="J296" i="14" s="1"/>
  <c r="R70" i="14"/>
  <c r="R76" i="14"/>
  <c r="R78" i="14"/>
  <c r="I108" i="14"/>
  <c r="R80" i="14"/>
  <c r="M108" i="14"/>
  <c r="S80" i="14"/>
  <c r="R113" i="14"/>
  <c r="I143" i="14"/>
  <c r="R143" i="14" s="1"/>
  <c r="M113" i="14"/>
  <c r="S85" i="14"/>
  <c r="S86" i="14"/>
  <c r="M135" i="14"/>
  <c r="S135" i="14" s="1"/>
  <c r="S105" i="14"/>
  <c r="I111" i="14"/>
  <c r="M141" i="14"/>
  <c r="R30" i="14"/>
  <c r="R40" i="14"/>
  <c r="S47" i="14"/>
  <c r="R55" i="14"/>
  <c r="R75" i="14"/>
  <c r="R79" i="14"/>
  <c r="I129" i="14"/>
  <c r="R95" i="14"/>
  <c r="I99" i="14"/>
  <c r="I104" i="14"/>
  <c r="P129" i="14"/>
  <c r="P144" i="14" s="1"/>
  <c r="K129" i="14"/>
  <c r="K144" i="14" s="1"/>
  <c r="S110" i="14"/>
  <c r="Q144" i="14"/>
  <c r="J99" i="14"/>
  <c r="J94" i="14" s="1"/>
  <c r="J87" i="14" s="1"/>
  <c r="I103" i="14"/>
  <c r="S114" i="14"/>
  <c r="I262" i="14"/>
  <c r="R262" i="14" s="1"/>
  <c r="R272" i="14"/>
  <c r="L129" i="14"/>
  <c r="L144" i="14" s="1"/>
  <c r="I63" i="14"/>
  <c r="R63" i="14" s="1"/>
  <c r="O158" i="14"/>
  <c r="K158" i="14"/>
  <c r="K304" i="14" s="1"/>
  <c r="K296" i="14" s="1"/>
  <c r="R227" i="14"/>
  <c r="P364" i="14"/>
  <c r="P363" i="14" s="1"/>
  <c r="P206" i="14" s="1"/>
  <c r="P202" i="14" s="1"/>
  <c r="P201" i="14" s="1"/>
  <c r="P234" i="14" s="1"/>
  <c r="R167" i="14"/>
  <c r="I158" i="14"/>
  <c r="R194" i="14"/>
  <c r="O213" i="14"/>
  <c r="S215" i="14"/>
  <c r="R216" i="14"/>
  <c r="J215" i="14"/>
  <c r="J213" i="14" s="1"/>
  <c r="J237" i="14" s="1"/>
  <c r="J294" i="14"/>
  <c r="J274" i="14" s="1"/>
  <c r="R278" i="14"/>
  <c r="I277" i="14"/>
  <c r="R367" i="14"/>
  <c r="L364" i="14"/>
  <c r="L363" i="14" s="1"/>
  <c r="L206" i="14" s="1"/>
  <c r="L202" i="14" s="1"/>
  <c r="L201" i="14" s="1"/>
  <c r="L234" i="14" s="1"/>
  <c r="O389" i="14"/>
  <c r="S389" i="14" s="1"/>
  <c r="N158" i="14"/>
  <c r="N233" i="14" s="1"/>
  <c r="R175" i="14"/>
  <c r="K193" i="14"/>
  <c r="K176" i="14" s="1"/>
  <c r="S201" i="14"/>
  <c r="R220" i="14"/>
  <c r="R232" i="14"/>
  <c r="I226" i="14"/>
  <c r="M234" i="14"/>
  <c r="R246" i="14"/>
  <c r="I245" i="14"/>
  <c r="M245" i="14"/>
  <c r="S245" i="14" s="1"/>
  <c r="S246" i="14"/>
  <c r="R400" i="14"/>
  <c r="R172" i="14"/>
  <c r="R186" i="14"/>
  <c r="R190" i="14"/>
  <c r="M237" i="14"/>
  <c r="S213" i="14"/>
  <c r="Q237" i="14"/>
  <c r="R414" i="14"/>
  <c r="S145" i="14"/>
  <c r="L158" i="14"/>
  <c r="L233" i="14" s="1"/>
  <c r="P158" i="14"/>
  <c r="P233" i="14" s="1"/>
  <c r="J193" i="14"/>
  <c r="J176" i="14" s="1"/>
  <c r="J233" i="14" s="1"/>
  <c r="J241" i="14" s="1"/>
  <c r="J243" i="14" s="1"/>
  <c r="R183" i="14"/>
  <c r="I202" i="14"/>
  <c r="I213" i="14"/>
  <c r="R391" i="14"/>
  <c r="I390" i="14"/>
  <c r="S390" i="14"/>
  <c r="R178" i="14" l="1"/>
  <c r="L100" i="14"/>
  <c r="R245" i="14"/>
  <c r="O237" i="14"/>
  <c r="K72" i="14"/>
  <c r="K100" i="14" s="1"/>
  <c r="N115" i="14"/>
  <c r="N130" i="14" s="1"/>
  <c r="P100" i="14"/>
  <c r="Q241" i="14"/>
  <c r="Q243" i="14" s="1"/>
  <c r="R83" i="14"/>
  <c r="L124" i="14"/>
  <c r="L115" i="14" s="1"/>
  <c r="L130" i="14" s="1"/>
  <c r="S234" i="14"/>
  <c r="S111" i="14"/>
  <c r="J72" i="14"/>
  <c r="R206" i="14"/>
  <c r="L241" i="14"/>
  <c r="L243" i="14" s="1"/>
  <c r="R226" i="14"/>
  <c r="N241" i="14"/>
  <c r="N243" i="14" s="1"/>
  <c r="S83" i="14"/>
  <c r="S141" i="14"/>
  <c r="P237" i="14"/>
  <c r="P241" i="14" s="1"/>
  <c r="P243" i="14" s="1"/>
  <c r="R243" i="14" s="1"/>
  <c r="O72" i="14"/>
  <c r="O100" i="14" s="1"/>
  <c r="R390" i="14"/>
  <c r="I389" i="14"/>
  <c r="R389" i="14" s="1"/>
  <c r="I201" i="14"/>
  <c r="R202" i="14"/>
  <c r="J100" i="14"/>
  <c r="M29" i="14"/>
  <c r="S44" i="14"/>
  <c r="P124" i="14"/>
  <c r="P115" i="14" s="1"/>
  <c r="P130" i="14" s="1"/>
  <c r="S237" i="14"/>
  <c r="M241" i="14"/>
  <c r="R103" i="14"/>
  <c r="I133" i="14"/>
  <c r="R133" i="14" s="1"/>
  <c r="I134" i="14"/>
  <c r="R134" i="14" s="1"/>
  <c r="R104" i="14"/>
  <c r="M138" i="14"/>
  <c r="S138" i="14" s="1"/>
  <c r="S108" i="14"/>
  <c r="O144" i="14"/>
  <c r="S144" i="14" s="1"/>
  <c r="J109" i="14"/>
  <c r="I237" i="14"/>
  <c r="R213" i="14"/>
  <c r="R99" i="14"/>
  <c r="I124" i="14"/>
  <c r="I141" i="14"/>
  <c r="R141" i="14" s="1"/>
  <c r="R111" i="14"/>
  <c r="P304" i="14"/>
  <c r="P296" i="14" s="1"/>
  <c r="O364" i="14"/>
  <c r="O363" i="14" s="1"/>
  <c r="L304" i="14"/>
  <c r="L296" i="14" s="1"/>
  <c r="Q130" i="14"/>
  <c r="Q151" i="14"/>
  <c r="Q156" i="14" s="1"/>
  <c r="N304" i="14"/>
  <c r="N296" i="14" s="1"/>
  <c r="J114" i="14"/>
  <c r="R86" i="14"/>
  <c r="K124" i="14"/>
  <c r="K115" i="14" s="1"/>
  <c r="K130" i="14" s="1"/>
  <c r="Q139" i="14"/>
  <c r="R193" i="14"/>
  <c r="I176" i="14"/>
  <c r="R176" i="14" s="1"/>
  <c r="O233" i="14"/>
  <c r="O241" i="14" s="1"/>
  <c r="O243" i="14" s="1"/>
  <c r="S158" i="14"/>
  <c r="K151" i="14"/>
  <c r="K156" i="14" s="1"/>
  <c r="R366" i="14"/>
  <c r="I365" i="14"/>
  <c r="S73" i="14"/>
  <c r="M101" i="14"/>
  <c r="M304" i="14"/>
  <c r="M72" i="14"/>
  <c r="S14" i="14"/>
  <c r="I294" i="14"/>
  <c r="R294" i="14" s="1"/>
  <c r="R277" i="14"/>
  <c r="S113" i="14"/>
  <c r="M143" i="14"/>
  <c r="S143" i="14" s="1"/>
  <c r="M142" i="14"/>
  <c r="S142" i="14" s="1"/>
  <c r="S112" i="14"/>
  <c r="M134" i="14"/>
  <c r="S134" i="14" s="1"/>
  <c r="S104" i="14"/>
  <c r="N151" i="14"/>
  <c r="N156" i="14" s="1"/>
  <c r="R215" i="14"/>
  <c r="R158" i="14"/>
  <c r="R304" i="14" s="1"/>
  <c r="R296" i="14" s="1"/>
  <c r="K233" i="14"/>
  <c r="K241" i="14" s="1"/>
  <c r="K243" i="14" s="1"/>
  <c r="I94" i="14"/>
  <c r="I144" i="14"/>
  <c r="I61" i="14"/>
  <c r="I138" i="14"/>
  <c r="R138" i="14" s="1"/>
  <c r="R108" i="14"/>
  <c r="M365" i="14"/>
  <c r="S366" i="14"/>
  <c r="I142" i="14"/>
  <c r="R142" i="14" s="1"/>
  <c r="R112" i="14"/>
  <c r="R73" i="14"/>
  <c r="I101" i="14"/>
  <c r="O124" i="14"/>
  <c r="O115" i="14" s="1"/>
  <c r="O130" i="14" s="1"/>
  <c r="O151" i="14"/>
  <c r="O156" i="14" s="1"/>
  <c r="P151" i="14"/>
  <c r="P156" i="14" s="1"/>
  <c r="I304" i="14"/>
  <c r="I296" i="14" s="1"/>
  <c r="L151" i="14"/>
  <c r="L156" i="14" s="1"/>
  <c r="O139" i="14" l="1"/>
  <c r="S233" i="14"/>
  <c r="I233" i="14"/>
  <c r="R237" i="14"/>
  <c r="L139" i="14"/>
  <c r="M243" i="14"/>
  <c r="S243" i="14" s="1"/>
  <c r="S241" i="14"/>
  <c r="I131" i="14"/>
  <c r="R131" i="14" s="1"/>
  <c r="R101" i="14"/>
  <c r="I67" i="14"/>
  <c r="R61" i="14"/>
  <c r="I364" i="14"/>
  <c r="R365" i="14"/>
  <c r="R201" i="14"/>
  <c r="I234" i="14"/>
  <c r="R234" i="14" s="1"/>
  <c r="S365" i="14"/>
  <c r="M364" i="14"/>
  <c r="I241" i="14"/>
  <c r="R233" i="14"/>
  <c r="I274" i="14"/>
  <c r="R274" i="14" s="1"/>
  <c r="M296" i="14"/>
  <c r="S296" i="14" s="1"/>
  <c r="S304" i="14"/>
  <c r="J129" i="14"/>
  <c r="R114" i="14"/>
  <c r="S29" i="14"/>
  <c r="M38" i="14"/>
  <c r="S72" i="14"/>
  <c r="M100" i="14"/>
  <c r="R94" i="14"/>
  <c r="I87" i="14"/>
  <c r="R87" i="14" s="1"/>
  <c r="S101" i="14"/>
  <c r="M131" i="14"/>
  <c r="S131" i="14" s="1"/>
  <c r="K139" i="14"/>
  <c r="I115" i="14"/>
  <c r="P139" i="14"/>
  <c r="J151" i="14"/>
  <c r="J156" i="14" s="1"/>
  <c r="R241" i="14" l="1"/>
  <c r="I243" i="14"/>
  <c r="M151" i="14"/>
  <c r="S100" i="14"/>
  <c r="J124" i="14"/>
  <c r="R129" i="14"/>
  <c r="M363" i="14"/>
  <c r="S363" i="14" s="1"/>
  <c r="S364" i="14"/>
  <c r="R67" i="14"/>
  <c r="I64" i="14"/>
  <c r="S38" i="14"/>
  <c r="M81" i="14"/>
  <c r="J144" i="14"/>
  <c r="R144" i="14" s="1"/>
  <c r="R364" i="14"/>
  <c r="I363" i="14"/>
  <c r="R363" i="14" s="1"/>
  <c r="R64" i="14" l="1"/>
  <c r="I29" i="14"/>
  <c r="M156" i="14"/>
  <c r="S156" i="14" s="1"/>
  <c r="S151" i="14"/>
  <c r="M109" i="14"/>
  <c r="S81" i="14"/>
  <c r="J115" i="14"/>
  <c r="J139" i="14"/>
  <c r="R124" i="14"/>
  <c r="J130" i="14" l="1"/>
  <c r="R115" i="14"/>
  <c r="I38" i="14"/>
  <c r="R29" i="14"/>
  <c r="I72" i="14"/>
  <c r="S109" i="14"/>
  <c r="M124" i="14"/>
  <c r="M139" i="14" s="1"/>
  <c r="S139" i="14" s="1"/>
  <c r="R38" i="14" l="1"/>
  <c r="I81" i="14"/>
  <c r="M115" i="14"/>
  <c r="S124" i="14"/>
  <c r="R72" i="14"/>
  <c r="I100" i="14"/>
  <c r="S115" i="14" l="1"/>
  <c r="M130" i="14"/>
  <c r="S130" i="14" s="1"/>
  <c r="I151" i="14"/>
  <c r="I130" i="14"/>
  <c r="R130" i="14" s="1"/>
  <c r="R100" i="14"/>
  <c r="I109" i="14"/>
  <c r="R81" i="14"/>
  <c r="R151" i="14" l="1"/>
  <c r="R156" i="14" s="1"/>
  <c r="I156" i="14"/>
  <c r="I139" i="14"/>
  <c r="R139" i="14" s="1"/>
  <c r="R109" i="14"/>
  <c r="E20" i="11" l="1"/>
  <c r="F19" i="11"/>
  <c r="E19" i="11"/>
  <c r="F18" i="11"/>
  <c r="E18" i="11"/>
  <c r="F17" i="11"/>
  <c r="E17" i="11"/>
  <c r="D15" i="11"/>
  <c r="A15" i="11"/>
  <c r="A16" i="11" s="1"/>
  <c r="A17" i="11" s="1"/>
  <c r="A18" i="11" s="1"/>
  <c r="A19" i="11" s="1"/>
  <c r="A20" i="11" s="1"/>
  <c r="D14" i="11"/>
  <c r="D17" i="11" s="1"/>
  <c r="T24" i="10" l="1"/>
  <c r="T19" i="10"/>
  <c r="T18" i="10" s="1"/>
  <c r="T13" i="10" s="1"/>
  <c r="I29" i="8" l="1"/>
  <c r="I27" i="8" s="1"/>
  <c r="I22" i="8" s="1"/>
  <c r="I21" i="8" s="1"/>
  <c r="I16" i="8" s="1"/>
  <c r="F28" i="8"/>
  <c r="F27" i="8" s="1"/>
  <c r="F22" i="8" s="1"/>
  <c r="F21" i="8" s="1"/>
  <c r="F16" i="8" s="1"/>
  <c r="E28" i="8"/>
  <c r="M27" i="8"/>
  <c r="L27" i="8"/>
  <c r="K27" i="8"/>
  <c r="K21" i="8" s="1"/>
  <c r="K16" i="8" s="1"/>
  <c r="J27" i="8"/>
  <c r="H27" i="8"/>
  <c r="H22" i="8" s="1"/>
  <c r="H21" i="8" s="1"/>
  <c r="H16" i="8" s="1"/>
  <c r="G27" i="8"/>
  <c r="G22" i="8" s="1"/>
  <c r="G21" i="8" s="1"/>
  <c r="G16" i="8" s="1"/>
  <c r="E27" i="8"/>
  <c r="E22" i="8" s="1"/>
  <c r="E21" i="8" s="1"/>
  <c r="E16" i="8" s="1"/>
  <c r="D27" i="8"/>
  <c r="D22" i="8" s="1"/>
  <c r="D21" i="8" s="1"/>
  <c r="D16" i="8" s="1"/>
  <c r="M22" i="8"/>
  <c r="L22" i="8"/>
  <c r="K22" i="8"/>
  <c r="J22" i="8"/>
  <c r="J21" i="8" s="1"/>
  <c r="J16" i="8" s="1"/>
  <c r="M21" i="8"/>
  <c r="M16" i="8" s="1"/>
  <c r="L21" i="8"/>
  <c r="L16" i="8" s="1"/>
  <c r="AU28" i="7" l="1"/>
  <c r="AU27" i="7"/>
  <c r="AU26" i="7"/>
  <c r="AG28" i="4" l="1"/>
  <c r="AG27" i="4" s="1"/>
  <c r="AB28" i="4"/>
  <c r="AB27" i="4" s="1"/>
  <c r="AA27" i="4"/>
  <c r="W27" i="4"/>
  <c r="AA22" i="4"/>
  <c r="W22" i="4"/>
  <c r="AA21" i="4"/>
  <c r="W21" i="4"/>
  <c r="AG20" i="4"/>
  <c r="AB20" i="4"/>
  <c r="AA20" i="4"/>
  <c r="W20" i="4"/>
  <c r="AG19" i="4"/>
  <c r="AB19" i="4"/>
  <c r="AA19" i="4"/>
  <c r="W19" i="4"/>
  <c r="AG18" i="4"/>
  <c r="AB18" i="4"/>
  <c r="AA18" i="4"/>
  <c r="W18" i="4"/>
  <c r="AG17" i="4"/>
  <c r="AB17" i="4"/>
  <c r="AA17" i="4"/>
  <c r="W17" i="4"/>
  <c r="AA16" i="4"/>
  <c r="W16" i="4"/>
  <c r="AB22" i="4" l="1"/>
  <c r="AB21" i="4"/>
  <c r="AB16" i="4" s="1"/>
  <c r="AG22" i="4"/>
  <c r="AG21" i="4"/>
  <c r="AG16" i="4" s="1"/>
  <c r="BG30" i="3" l="1"/>
  <c r="BC30" i="3"/>
  <c r="BG29" i="3"/>
  <c r="BC29" i="3"/>
  <c r="BG28" i="3"/>
  <c r="S28" i="3"/>
  <c r="BC28" i="3" s="1"/>
  <c r="AQ27" i="3"/>
  <c r="AQ22" i="3" s="1"/>
  <c r="AE27" i="3"/>
  <c r="AE22" i="3" s="1"/>
  <c r="AU21" i="3"/>
  <c r="AI21" i="3"/>
  <c r="AE21" i="3"/>
  <c r="W21" i="3"/>
  <c r="BC20" i="3"/>
  <c r="AU20" i="3"/>
  <c r="AQ20" i="3"/>
  <c r="AI20" i="3"/>
  <c r="AE20" i="3"/>
  <c r="W20" i="3"/>
  <c r="S20" i="3"/>
  <c r="BC19" i="3"/>
  <c r="AU19" i="3"/>
  <c r="AQ19" i="3"/>
  <c r="AI19" i="3"/>
  <c r="AE19" i="3"/>
  <c r="W19" i="3"/>
  <c r="S19" i="3"/>
  <c r="BC18" i="3"/>
  <c r="AU18" i="3"/>
  <c r="AQ18" i="3"/>
  <c r="AI18" i="3"/>
  <c r="AE18" i="3"/>
  <c r="AE16" i="3" s="1"/>
  <c r="W18" i="3"/>
  <c r="S18" i="3"/>
  <c r="BC17" i="3"/>
  <c r="AU17" i="3"/>
  <c r="AU16" i="3" s="1"/>
  <c r="AQ17" i="3"/>
  <c r="AI17" i="3"/>
  <c r="AE17" i="3"/>
  <c r="W17" i="3"/>
  <c r="W16" i="3" s="1"/>
  <c r="S17" i="3"/>
  <c r="AQ16" i="3" l="1"/>
  <c r="AI16" i="3"/>
  <c r="AQ21" i="3"/>
  <c r="BC27" i="3"/>
  <c r="BC21" i="3" s="1"/>
  <c r="BC16" i="3" s="1"/>
  <c r="S27" i="3"/>
  <c r="BC22" i="3"/>
  <c r="S21" i="3" l="1"/>
  <c r="S16" i="3" s="1"/>
  <c r="S22" i="3"/>
  <c r="AI27" i="2" l="1"/>
  <c r="V27" i="2"/>
  <c r="K27" i="2"/>
  <c r="AI26" i="2"/>
  <c r="K26" i="2"/>
  <c r="V26" i="2" s="1"/>
  <c r="AC25" i="2"/>
  <c r="AI25" i="2" s="1"/>
  <c r="K25" i="2"/>
  <c r="V25" i="2" s="1"/>
  <c r="AG24" i="2"/>
  <c r="AG19" i="2" s="1"/>
  <c r="AE24" i="2"/>
  <c r="AE19" i="2" s="1"/>
  <c r="AC24" i="2"/>
  <c r="AI24" i="2" s="1"/>
  <c r="U24" i="2"/>
  <c r="U19" i="2" s="1"/>
  <c r="O24" i="2"/>
  <c r="O19" i="2" s="1"/>
  <c r="N24" i="2"/>
  <c r="M24" i="2"/>
  <c r="M19" i="2" s="1"/>
  <c r="L24" i="2"/>
  <c r="L19" i="2" s="1"/>
  <c r="AI23" i="2"/>
  <c r="K23" i="2"/>
  <c r="V23" i="2" s="1"/>
  <c r="AI22" i="2"/>
  <c r="K22" i="2"/>
  <c r="V22" i="2" s="1"/>
  <c r="AI21" i="2"/>
  <c r="K21" i="2"/>
  <c r="V21" i="2" s="1"/>
  <c r="AI20" i="2"/>
  <c r="K20" i="2"/>
  <c r="V20" i="2" s="1"/>
  <c r="E19" i="2"/>
  <c r="U18" i="2"/>
  <c r="L18" i="2"/>
  <c r="F18" i="2"/>
  <c r="F13" i="2" s="1"/>
  <c r="E18" i="2"/>
  <c r="E13" i="2" s="1"/>
  <c r="AG17" i="2"/>
  <c r="AE17" i="2"/>
  <c r="AI17" i="2" s="1"/>
  <c r="AC17" i="2"/>
  <c r="K17" i="2"/>
  <c r="V17" i="2" s="1"/>
  <c r="AG16" i="2"/>
  <c r="AI16" i="2" s="1"/>
  <c r="AE16" i="2"/>
  <c r="AC16" i="2"/>
  <c r="K16" i="2"/>
  <c r="V16" i="2" s="1"/>
  <c r="AG15" i="2"/>
  <c r="AE15" i="2"/>
  <c r="AC15" i="2"/>
  <c r="K15" i="2"/>
  <c r="V15" i="2" s="1"/>
  <c r="AG14" i="2"/>
  <c r="AE14" i="2"/>
  <c r="AC14" i="2"/>
  <c r="K14" i="2"/>
  <c r="V14" i="2" s="1"/>
  <c r="U13" i="2"/>
  <c r="L13" i="2"/>
  <c r="M18" i="2" l="1"/>
  <c r="M13" i="2" s="1"/>
  <c r="AC18" i="2"/>
  <c r="K24" i="2"/>
  <c r="V24" i="2" s="1"/>
  <c r="AI15" i="2"/>
  <c r="N18" i="2"/>
  <c r="N13" i="2" s="1"/>
  <c r="K13" i="2" s="1"/>
  <c r="V13" i="2" s="1"/>
  <c r="AE18" i="2"/>
  <c r="AE13" i="2" s="1"/>
  <c r="AI14" i="2"/>
  <c r="O18" i="2"/>
  <c r="O13" i="2" s="1"/>
  <c r="AG18" i="2"/>
  <c r="AG13" i="2" s="1"/>
  <c r="K19" i="2"/>
  <c r="V19" i="2" s="1"/>
  <c r="F19" i="2"/>
  <c r="N19" i="2"/>
  <c r="AC19" i="2"/>
  <c r="AI19" i="2" s="1"/>
  <c r="AI18" i="2" l="1"/>
  <c r="K18" i="2"/>
  <c r="V18" i="2" s="1"/>
  <c r="AC13" i="2"/>
  <c r="AI13" i="2" s="1"/>
  <c r="BK27" i="1" l="1"/>
  <c r="AH27" i="1"/>
  <c r="BL27" i="1" s="1"/>
  <c r="AG27" i="1"/>
  <c r="AF27" i="1"/>
  <c r="BJ27" i="1" s="1"/>
  <c r="AE27" i="1"/>
  <c r="AE22" i="1" s="1"/>
  <c r="AD27" i="1"/>
  <c r="BH27" i="1" s="1"/>
  <c r="R27" i="1"/>
  <c r="Q27" i="1"/>
  <c r="BK26" i="1"/>
  <c r="AH26" i="1"/>
  <c r="BL26" i="1" s="1"/>
  <c r="AG26" i="1"/>
  <c r="AF26" i="1"/>
  <c r="BJ26" i="1" s="1"/>
  <c r="AE26" i="1"/>
  <c r="BI26" i="1" s="1"/>
  <c r="AD26" i="1"/>
  <c r="BH26" i="1" s="1"/>
  <c r="R26" i="1"/>
  <c r="Q26" i="1"/>
  <c r="AH25" i="1"/>
  <c r="BL25" i="1" s="1"/>
  <c r="AF25" i="1"/>
  <c r="BJ25" i="1" s="1"/>
  <c r="AE25" i="1"/>
  <c r="AE19" i="1" s="1"/>
  <c r="AD25" i="1"/>
  <c r="BH25" i="1" s="1"/>
  <c r="R25" i="1"/>
  <c r="Q25" i="1"/>
  <c r="BA24" i="1"/>
  <c r="BA18" i="1" s="1"/>
  <c r="AX24" i="1"/>
  <c r="AQ24" i="1"/>
  <c r="AN24" i="1"/>
  <c r="AN19" i="1" s="1"/>
  <c r="AH24" i="1"/>
  <c r="AH18" i="1" s="1"/>
  <c r="BL18" i="1" s="1"/>
  <c r="AF24" i="1"/>
  <c r="BJ24" i="1" s="1"/>
  <c r="AE24" i="1"/>
  <c r="BI24" i="1" s="1"/>
  <c r="AD24" i="1"/>
  <c r="BH24" i="1" s="1"/>
  <c r="O24" i="1"/>
  <c r="R24" i="1" s="1"/>
  <c r="BL23" i="1"/>
  <c r="BK23" i="1"/>
  <c r="BH23" i="1"/>
  <c r="AH23" i="1"/>
  <c r="AF23" i="1"/>
  <c r="BJ23" i="1" s="1"/>
  <c r="AE23" i="1"/>
  <c r="BI23" i="1" s="1"/>
  <c r="R23" i="1"/>
  <c r="Q23" i="1"/>
  <c r="BK22" i="1"/>
  <c r="BH22" i="1"/>
  <c r="AF22" i="1"/>
  <c r="AF16" i="1" s="1"/>
  <c r="BJ16" i="1" s="1"/>
  <c r="R22" i="1"/>
  <c r="Q22" i="1"/>
  <c r="BL21" i="1"/>
  <c r="BK21" i="1"/>
  <c r="BJ21" i="1"/>
  <c r="BI21" i="1"/>
  <c r="BH21" i="1"/>
  <c r="R21" i="1"/>
  <c r="Q21" i="1"/>
  <c r="BK20" i="1"/>
  <c r="BH20" i="1"/>
  <c r="AH20" i="1"/>
  <c r="BL20" i="1" s="1"/>
  <c r="R20" i="1"/>
  <c r="Q20" i="1"/>
  <c r="AX19" i="1"/>
  <c r="AQ19" i="1"/>
  <c r="AF19" i="1"/>
  <c r="BJ19" i="1" s="1"/>
  <c r="AX18" i="1"/>
  <c r="AQ18" i="1"/>
  <c r="AN18" i="1"/>
  <c r="AF18" i="1"/>
  <c r="BJ18" i="1" s="1"/>
  <c r="AE18" i="1"/>
  <c r="BI18" i="1" s="1"/>
  <c r="O18" i="1"/>
  <c r="R18" i="1" s="1"/>
  <c r="N18" i="1"/>
  <c r="F18" i="1"/>
  <c r="F19" i="1" s="1"/>
  <c r="E18" i="1"/>
  <c r="E19" i="1" s="1"/>
  <c r="BL17" i="1"/>
  <c r="BA17" i="1"/>
  <c r="AX17" i="1"/>
  <c r="AQ17" i="1"/>
  <c r="AN17" i="1"/>
  <c r="BH17" i="1" s="1"/>
  <c r="AH17" i="1"/>
  <c r="AG17" i="1"/>
  <c r="BK17" i="1" s="1"/>
  <c r="AF17" i="1"/>
  <c r="BJ17" i="1" s="1"/>
  <c r="AE17" i="1"/>
  <c r="BI17" i="1" s="1"/>
  <c r="AD17" i="1"/>
  <c r="O17" i="1"/>
  <c r="Q17" i="1" s="1"/>
  <c r="N17" i="1"/>
  <c r="BA16" i="1"/>
  <c r="AX16" i="1"/>
  <c r="AQ16" i="1"/>
  <c r="AN16" i="1"/>
  <c r="AG16" i="1"/>
  <c r="BK16" i="1" s="1"/>
  <c r="AD16" i="1"/>
  <c r="BH16" i="1" s="1"/>
  <c r="R16" i="1"/>
  <c r="O16" i="1"/>
  <c r="Q16" i="1" s="1"/>
  <c r="N16" i="1"/>
  <c r="BL15" i="1"/>
  <c r="BA15" i="1"/>
  <c r="AX15" i="1"/>
  <c r="AQ15" i="1"/>
  <c r="AN15" i="1"/>
  <c r="BH15" i="1" s="1"/>
  <c r="AH15" i="1"/>
  <c r="AG15" i="1"/>
  <c r="BK15" i="1" s="1"/>
  <c r="AF15" i="1"/>
  <c r="BJ15" i="1" s="1"/>
  <c r="AE15" i="1"/>
  <c r="BI15" i="1" s="1"/>
  <c r="AD15" i="1"/>
  <c r="O15" i="1"/>
  <c r="Q15" i="1" s="1"/>
  <c r="N15" i="1"/>
  <c r="BA14" i="1"/>
  <c r="AX14" i="1"/>
  <c r="AX13" i="1" s="1"/>
  <c r="AQ14" i="1"/>
  <c r="AN14" i="1"/>
  <c r="AG14" i="1"/>
  <c r="AD14" i="1"/>
  <c r="R14" i="1"/>
  <c r="O14" i="1"/>
  <c r="Q14" i="1" s="1"/>
  <c r="N14" i="1"/>
  <c r="N13" i="1" s="1"/>
  <c r="AQ13" i="1"/>
  <c r="AN13" i="1"/>
  <c r="O13" i="1"/>
  <c r="F13" i="1"/>
  <c r="E13" i="1"/>
  <c r="BI19" i="1" l="1"/>
  <c r="AE13" i="1"/>
  <c r="BI13" i="1" s="1"/>
  <c r="BA13" i="1"/>
  <c r="AD13" i="1"/>
  <c r="BH13" i="1" s="1"/>
  <c r="R13" i="1"/>
  <c r="BI22" i="1"/>
  <c r="AE16" i="1"/>
  <c r="BI16" i="1" s="1"/>
  <c r="BJ22" i="1"/>
  <c r="Q13" i="1"/>
  <c r="AF13" i="1"/>
  <c r="BJ13" i="1" s="1"/>
  <c r="BK14" i="1"/>
  <c r="Q18" i="1"/>
  <c r="BL24" i="1"/>
  <c r="BH14" i="1"/>
  <c r="R15" i="1"/>
  <c r="R17" i="1"/>
  <c r="AD19" i="1"/>
  <c r="BH19" i="1" s="1"/>
  <c r="AH19" i="1"/>
  <c r="BA19" i="1"/>
  <c r="AE20" i="1"/>
  <c r="Q24" i="1"/>
  <c r="BI25" i="1"/>
  <c r="BI27" i="1"/>
  <c r="AD18" i="1"/>
  <c r="BH18" i="1" s="1"/>
  <c r="O19" i="1"/>
  <c r="AF20" i="1"/>
  <c r="AG25" i="1"/>
  <c r="AH14" i="1"/>
  <c r="BL14" i="1" s="1"/>
  <c r="AH22" i="1"/>
  <c r="BJ20" i="1" l="1"/>
  <c r="AF14" i="1"/>
  <c r="BJ14" i="1" s="1"/>
  <c r="BL19" i="1"/>
  <c r="AH13" i="1"/>
  <c r="BL13" i="1" s="1"/>
  <c r="BL22" i="1"/>
  <c r="AH16" i="1"/>
  <c r="BL16" i="1" s="1"/>
  <c r="R19" i="1"/>
  <c r="Q19" i="1"/>
  <c r="BK25" i="1"/>
  <c r="AG24" i="1"/>
  <c r="BI20" i="1"/>
  <c r="AE14" i="1"/>
  <c r="BI14" i="1" s="1"/>
  <c r="AG19" i="1" l="1"/>
  <c r="BK19" i="1" s="1"/>
  <c r="AG18" i="1"/>
  <c r="BK24" i="1"/>
  <c r="BK18" i="1" l="1"/>
  <c r="AG13" i="1"/>
  <c r="BK13" i="1" s="1"/>
</calcChain>
</file>

<file path=xl/sharedStrings.xml><?xml version="1.0" encoding="utf-8"?>
<sst xmlns="http://schemas.openxmlformats.org/spreadsheetml/2006/main" count="6988" uniqueCount="1154">
  <si>
    <t>Приложение  № 1</t>
  </si>
  <si>
    <t xml:space="preserve">к приказу </t>
  </si>
  <si>
    <t>Форма 1. Перечни инвестиционных проектов и план финансирования капитальных вложений по ним</t>
  </si>
  <si>
    <t>Инвестиционная программа Акционерное общество "Читаэнергосбыт" Территориальное подразделение "Энергосбыт Бурятии"</t>
  </si>
  <si>
    <t xml:space="preserve">                                                         полное наименование субъекта электроэнергетики</t>
  </si>
  <si>
    <t>Номер группы инвести-ционных проектов</t>
  </si>
  <si>
    <t xml:space="preserve">  Наименование инвестиционного проекта (группы инвестиционных проектов)</t>
  </si>
  <si>
    <t>Идентифика-тор инвестицион-ного проекта</t>
  </si>
  <si>
    <t>Текущая стадия реализации инвестиционного проекта</t>
  </si>
  <si>
    <t>Год начала  реализации инвестиционного проекта</t>
  </si>
  <si>
    <t>Год окончания реализации инвестицион-ного проекта</t>
  </si>
  <si>
    <t>Полная сметная стоимость инвестиционного проекта в соответствии с утвержденной проектной документацией</t>
  </si>
  <si>
    <r>
      <t xml:space="preserve">Фактический объем финансирования на 01.01.года 
</t>
    </r>
    <r>
      <rPr>
        <b/>
        <sz val="12"/>
        <rFont val="Times New Roman"/>
        <family val="1"/>
        <charset val="204"/>
      </rPr>
      <t xml:space="preserve">2018 </t>
    </r>
    <r>
      <rPr>
        <sz val="12"/>
        <rFont val="Times New Roman"/>
        <family val="1"/>
        <charset val="204"/>
      </rPr>
      <t>(N-1)</t>
    </r>
    <r>
      <rPr>
        <vertAlign val="superscript"/>
        <sz val="12"/>
        <rFont val="Times New Roman"/>
        <family val="1"/>
        <charset val="204"/>
      </rPr>
      <t>3)</t>
    </r>
    <r>
      <rPr>
        <sz val="12"/>
        <rFont val="Times New Roman"/>
        <family val="1"/>
        <charset val="204"/>
      </rPr>
      <t xml:space="preserve">, млн рублей 
(с НДС) </t>
    </r>
  </si>
  <si>
    <t xml:space="preserve">Оценка полной стоимости инвестиционного проекта в прогнозных ценах соответствующих лет, млн рублей (с НДС) </t>
  </si>
  <si>
    <t xml:space="preserve">Остаток финансирования капитальных вложений в прогнозных ценах соответствующих лет,  млн рублей 
(с НДС) </t>
  </si>
  <si>
    <r>
      <t xml:space="preserve">Финансирование капитальных вложений 
</t>
    </r>
    <r>
      <rPr>
        <b/>
        <sz val="12"/>
        <rFont val="Times New Roman"/>
        <family val="1"/>
        <charset val="204"/>
      </rPr>
      <t>2018 г</t>
    </r>
    <r>
      <rPr>
        <sz val="12"/>
        <rFont val="Times New Roman"/>
        <family val="1"/>
        <charset val="204"/>
      </rPr>
      <t>ода (N-1) в прогнозных ценах, млн рублей (с НДС)</t>
    </r>
  </si>
  <si>
    <t>Финансирование капитальных вложений в прогнозных ценах соответствующих лет, млн рублей (с НДС)</t>
  </si>
  <si>
    <t>Краткое обоснование  корректировки утвержденного плана</t>
  </si>
  <si>
    <t>План</t>
  </si>
  <si>
    <t>Предложение по корректировке утвержденного плана</t>
  </si>
  <si>
    <r>
      <t xml:space="preserve">План </t>
    </r>
    <r>
      <rPr>
        <vertAlign val="superscript"/>
        <sz val="12"/>
        <rFont val="Times New Roman"/>
        <family val="1"/>
        <charset val="204"/>
      </rPr>
      <t xml:space="preserve">2) </t>
    </r>
  </si>
  <si>
    <r>
      <t>Факт 
(Предложение по корректировке утвержденного плана)</t>
    </r>
    <r>
      <rPr>
        <vertAlign val="superscript"/>
        <sz val="12"/>
        <rFont val="Times New Roman"/>
        <family val="1"/>
        <charset val="204"/>
      </rPr>
      <t>1)</t>
    </r>
  </si>
  <si>
    <r>
      <t xml:space="preserve">План </t>
    </r>
    <r>
      <rPr>
        <vertAlign val="superscript"/>
        <sz val="12"/>
        <rFont val="Times New Roman"/>
        <family val="1"/>
        <charset val="204"/>
      </rPr>
      <t>2)</t>
    </r>
    <r>
      <rPr>
        <sz val="12"/>
        <rFont val="Times New Roman"/>
        <family val="1"/>
        <charset val="204"/>
      </rPr>
      <t xml:space="preserve"> 
</t>
    </r>
    <r>
      <rPr>
        <b/>
        <sz val="12"/>
        <rFont val="Times New Roman"/>
        <family val="1"/>
        <charset val="204"/>
      </rPr>
      <t>2019</t>
    </r>
    <r>
      <rPr>
        <sz val="12"/>
        <rFont val="Times New Roman"/>
        <family val="1"/>
        <charset val="204"/>
      </rPr>
      <t xml:space="preserve"> года N</t>
    </r>
    <r>
      <rPr>
        <vertAlign val="superscript"/>
        <sz val="12"/>
        <rFont val="Times New Roman"/>
        <family val="1"/>
        <charset val="204"/>
      </rPr>
      <t>3)</t>
    </r>
  </si>
  <si>
    <r>
      <t>Факт 
(Предложение по корректировке утвержденного плана)</t>
    </r>
    <r>
      <rPr>
        <vertAlign val="superscript"/>
        <sz val="12"/>
        <rFont val="Times New Roman"/>
        <family val="1"/>
        <charset val="204"/>
      </rPr>
      <t xml:space="preserve">1) </t>
    </r>
    <r>
      <rPr>
        <sz val="12"/>
        <rFont val="Times New Roman"/>
        <family val="1"/>
        <charset val="204"/>
      </rPr>
      <t xml:space="preserve">
</t>
    </r>
    <r>
      <rPr>
        <b/>
        <sz val="12"/>
        <rFont val="Times New Roman"/>
        <family val="1"/>
        <charset val="204"/>
      </rPr>
      <t>2019</t>
    </r>
    <r>
      <rPr>
        <sz val="12"/>
        <rFont val="Times New Roman"/>
        <family val="1"/>
        <charset val="204"/>
      </rPr>
      <t xml:space="preserve"> года N</t>
    </r>
  </si>
  <si>
    <r>
      <t xml:space="preserve">План </t>
    </r>
    <r>
      <rPr>
        <vertAlign val="superscript"/>
        <sz val="12"/>
        <rFont val="Times New Roman"/>
        <family val="1"/>
        <charset val="204"/>
      </rPr>
      <t xml:space="preserve">  2) </t>
    </r>
    <r>
      <rPr>
        <sz val="12"/>
        <rFont val="Times New Roman"/>
        <family val="1"/>
        <charset val="204"/>
      </rPr>
      <t xml:space="preserve">
</t>
    </r>
    <r>
      <rPr>
        <b/>
        <sz val="12"/>
        <rFont val="Times New Roman"/>
        <family val="1"/>
        <charset val="204"/>
      </rPr>
      <t>2020</t>
    </r>
    <r>
      <rPr>
        <sz val="12"/>
        <rFont val="Times New Roman"/>
        <family val="1"/>
        <charset val="204"/>
      </rPr>
      <t xml:space="preserve"> года (N+1)</t>
    </r>
    <r>
      <rPr>
        <vertAlign val="superscript"/>
        <sz val="12"/>
        <rFont val="Times New Roman"/>
        <family val="1"/>
        <charset val="204"/>
      </rPr>
      <t>3)</t>
    </r>
  </si>
  <si>
    <r>
      <t>Факт 
(Предложение по корректировке утвержденного плана)</t>
    </r>
    <r>
      <rPr>
        <vertAlign val="superscript"/>
        <sz val="12"/>
        <rFont val="Times New Roman"/>
        <family val="1"/>
        <charset val="204"/>
      </rPr>
      <t xml:space="preserve">1) </t>
    </r>
    <r>
      <rPr>
        <sz val="12"/>
        <rFont val="Times New Roman"/>
        <family val="1"/>
        <charset val="204"/>
      </rPr>
      <t xml:space="preserve">
</t>
    </r>
    <r>
      <rPr>
        <b/>
        <sz val="12"/>
        <rFont val="Times New Roman"/>
        <family val="1"/>
        <charset val="204"/>
      </rPr>
      <t xml:space="preserve">2020 </t>
    </r>
    <r>
      <rPr>
        <sz val="12"/>
        <rFont val="Times New Roman"/>
        <family val="1"/>
        <charset val="204"/>
      </rPr>
      <t>года (N+1)</t>
    </r>
  </si>
  <si>
    <r>
      <t xml:space="preserve">План </t>
    </r>
    <r>
      <rPr>
        <vertAlign val="superscript"/>
        <sz val="12"/>
        <rFont val="Times New Roman"/>
        <family val="1"/>
        <charset val="204"/>
      </rPr>
      <t xml:space="preserve">2)  </t>
    </r>
    <r>
      <rPr>
        <sz val="12"/>
        <rFont val="Times New Roman"/>
        <family val="1"/>
        <charset val="204"/>
      </rPr>
      <t xml:space="preserve">
</t>
    </r>
    <r>
      <rPr>
        <b/>
        <sz val="12"/>
        <rFont val="Times New Roman"/>
        <family val="1"/>
        <charset val="204"/>
      </rPr>
      <t>2021</t>
    </r>
    <r>
      <rPr>
        <sz val="12"/>
        <rFont val="Times New Roman"/>
        <family val="1"/>
        <charset val="204"/>
      </rPr>
      <t xml:space="preserve"> года (N+2)</t>
    </r>
    <r>
      <rPr>
        <vertAlign val="superscript"/>
        <sz val="12"/>
        <rFont val="Times New Roman"/>
        <family val="1"/>
        <charset val="204"/>
      </rPr>
      <t>3)</t>
    </r>
  </si>
  <si>
    <r>
      <t>Факт 
(Предложение по корректировке утвержденного плана)</t>
    </r>
    <r>
      <rPr>
        <vertAlign val="superscript"/>
        <sz val="12"/>
        <rFont val="Times New Roman"/>
        <family val="1"/>
        <charset val="204"/>
      </rPr>
      <t xml:space="preserve">1) </t>
    </r>
    <r>
      <rPr>
        <sz val="12"/>
        <rFont val="Times New Roman"/>
        <family val="1"/>
        <charset val="204"/>
      </rPr>
      <t xml:space="preserve">
</t>
    </r>
    <r>
      <rPr>
        <b/>
        <sz val="12"/>
        <rFont val="Times New Roman"/>
        <family val="1"/>
        <charset val="204"/>
      </rPr>
      <t>2021</t>
    </r>
    <r>
      <rPr>
        <sz val="12"/>
        <rFont val="Times New Roman"/>
        <family val="1"/>
        <charset val="204"/>
      </rPr>
      <t xml:space="preserve"> года (N+2)</t>
    </r>
  </si>
  <si>
    <t>Итого за период реализации инвестиционной программы
(план)</t>
  </si>
  <si>
    <t>Итого за период реализации инвестиционной программы
(с учетом предложений по корректировке утвержденного плана)</t>
  </si>
  <si>
    <t xml:space="preserve">План </t>
  </si>
  <si>
    <t>в базисном уровне цен, млн рублей 
(с НДС)</t>
  </si>
  <si>
    <t>в ценах, сложившихся ко времени составления сметной документации, млн рублей (с НДС)</t>
  </si>
  <si>
    <t>месяц и год составления сметной документации</t>
  </si>
  <si>
    <r>
      <t xml:space="preserve">План 
на 01.01. </t>
    </r>
    <r>
      <rPr>
        <b/>
        <sz val="12"/>
        <rFont val="Times New Roman"/>
        <family val="1"/>
        <charset val="204"/>
      </rPr>
      <t>2018</t>
    </r>
    <r>
      <rPr>
        <sz val="12"/>
        <rFont val="Times New Roman"/>
        <family val="1"/>
        <charset val="204"/>
      </rPr>
      <t xml:space="preserve"> года (N-1)</t>
    </r>
  </si>
  <si>
    <r>
      <t>План 
на 01.01.</t>
    </r>
    <r>
      <rPr>
        <b/>
        <sz val="12"/>
        <rFont val="Times New Roman"/>
        <family val="1"/>
        <charset val="204"/>
      </rPr>
      <t>2018</t>
    </r>
    <r>
      <rPr>
        <sz val="12"/>
        <rFont val="Times New Roman"/>
        <family val="1"/>
        <charset val="204"/>
      </rPr>
      <t xml:space="preserve"> года X</t>
    </r>
    <r>
      <rPr>
        <vertAlign val="superscript"/>
        <sz val="12"/>
        <rFont val="Times New Roman"/>
        <family val="1"/>
        <charset val="204"/>
      </rPr>
      <t>4)</t>
    </r>
  </si>
  <si>
    <t>Предложение по корректировке утвержденного плана на 01.01.года X</t>
  </si>
  <si>
    <t>Общий объем финансирования, в том числе за счет:</t>
  </si>
  <si>
    <t>федерального бюджета</t>
  </si>
  <si>
    <t>бюджетов субъектов Российской Федерации  и муниципальных образований</t>
  </si>
  <si>
    <t>средств, полученных от оказания услуг, реализации товаров по регулируемым государством ценам (тарифам)</t>
  </si>
  <si>
    <t>иных источников финансирования</t>
  </si>
  <si>
    <t>30.1</t>
  </si>
  <si>
    <t>30.2</t>
  </si>
  <si>
    <t>30.3</t>
  </si>
  <si>
    <t>30.4</t>
  </si>
  <si>
    <t>30.5</t>
  </si>
  <si>
    <t>30.6</t>
  </si>
  <si>
    <t>30.7</t>
  </si>
  <si>
    <t>30.8</t>
  </si>
  <si>
    <t>30.9</t>
  </si>
  <si>
    <t>30.10</t>
  </si>
  <si>
    <t>30.11</t>
  </si>
  <si>
    <t>30.12</t>
  </si>
  <si>
    <t>30.13</t>
  </si>
  <si>
    <t>30.14</t>
  </si>
  <si>
    <t>30.15</t>
  </si>
  <si>
    <t>30.16</t>
  </si>
  <si>
    <t>30.17</t>
  </si>
  <si>
    <t>30.18</t>
  </si>
  <si>
    <t>30.19</t>
  </si>
  <si>
    <t>30.20</t>
  </si>
  <si>
    <t>30.21</t>
  </si>
  <si>
    <t>30.22</t>
  </si>
  <si>
    <t>30.23</t>
  </si>
  <si>
    <t>30.24</t>
  </si>
  <si>
    <t>30.25</t>
  </si>
  <si>
    <t>30.26</t>
  </si>
  <si>
    <t>30.27</t>
  </si>
  <si>
    <t>30.28</t>
  </si>
  <si>
    <t>30.29</t>
  </si>
  <si>
    <t>30.30</t>
  </si>
  <si>
    <t>0</t>
  </si>
  <si>
    <t>Всего по инвестиционной программе, в том числе:</t>
  </si>
  <si>
    <t>Г</t>
  </si>
  <si>
    <t>нд</t>
  </si>
  <si>
    <t>0.1</t>
  </si>
  <si>
    <t>Реконструкция, всего</t>
  </si>
  <si>
    <t>0.2</t>
  </si>
  <si>
    <t>Модернизация, техническое перевооружение, модификация, всего</t>
  </si>
  <si>
    <t>0.3</t>
  </si>
  <si>
    <t>Новое строительство, создание, покупка, всего</t>
  </si>
  <si>
    <t>0.4</t>
  </si>
  <si>
    <t>Покупка земельных участков для целей реализации инвестиционных, всего</t>
  </si>
  <si>
    <t>0.5</t>
  </si>
  <si>
    <t>Прочие инвестиционные проекты, всего</t>
  </si>
  <si>
    <t>1</t>
  </si>
  <si>
    <t xml:space="preserve">Республика Бурятия </t>
  </si>
  <si>
    <t>1.1</t>
  </si>
  <si>
    <t>1.2</t>
  </si>
  <si>
    <t>1.3</t>
  </si>
  <si>
    <t>1.4</t>
  </si>
  <si>
    <t>1.5</t>
  </si>
  <si>
    <t>1.5.1</t>
  </si>
  <si>
    <t>Приобретение и установка систем АСКУЭ (6 МКД г. Гусиноозерск)</t>
  </si>
  <si>
    <t>G_03АСКУЭ6</t>
  </si>
  <si>
    <t>1.5.2</t>
  </si>
  <si>
    <t>Приобретение автотранспортных средств (32 ед. легковых автомобилей)</t>
  </si>
  <si>
    <t>G_03АВТО32</t>
  </si>
  <si>
    <t>1.5.3</t>
  </si>
  <si>
    <t>Приобретение информационно - вычислительного, серверного и офисного оборудования (в количестве 20 ед.)</t>
  </si>
  <si>
    <t>G_03IT20</t>
  </si>
  <si>
    <r>
      <rPr>
        <vertAlign val="superscript"/>
        <sz val="12"/>
        <rFont val="Times New Roman"/>
        <family val="1"/>
        <charset val="204"/>
      </rPr>
      <t>1)</t>
    </r>
    <r>
      <rPr>
        <sz val="12"/>
        <rFont val="Times New Roman"/>
        <family val="1"/>
        <charset val="204"/>
      </rPr>
      <t xml:space="preserve"> Вместо слов «Факт (Предложение по корректировке утвержденного плана)» указывается слово «Факт», если год, в отношении которого заполняется столбец, будет завершен по состоянию на плановую дату раскрытия информации об инвестиционной программе (о проекте инвестиционной программы и (или) проекте изменений, вносимых в инвестиционную программу), либо в противном случае – слова «Предложение по корректировке утвержденного плана».</t>
    </r>
  </si>
  <si>
    <r>
      <rPr>
        <vertAlign val="superscript"/>
        <sz val="12"/>
        <rFont val="Times New Roman"/>
        <family val="1"/>
        <charset val="204"/>
      </rPr>
      <t>2)</t>
    </r>
    <r>
      <rPr>
        <sz val="12"/>
        <rFont val="Times New Roman"/>
        <family val="1"/>
        <charset val="204"/>
      </rPr>
      <t xml:space="preserve"> Вместо слов «План (Утвержденный план)» указывается слово «План», если на год, в отношении которого заполняется столбец, отсутствует утвержденная инвестиционная программа, либо в противном случае – слова «Утвержденный план».</t>
    </r>
  </si>
  <si>
    <r>
      <rPr>
        <vertAlign val="superscript"/>
        <sz val="12"/>
        <rFont val="Times New Roman"/>
        <family val="1"/>
        <charset val="204"/>
      </rPr>
      <t>3)</t>
    </r>
    <r>
      <rPr>
        <sz val="12"/>
        <rFont val="Times New Roman"/>
        <family val="1"/>
        <charset val="204"/>
      </rPr>
      <t xml:space="preserve"> Словосочетания вида «год N», «год (N-1)», «год (N+1)» в различных падежах заменяются указанием года (четыре цифры и слово «год» в соответствующем падеже), который определяется как первый год реализации инвестиционной программы (проекта инвестиционной программы и (или) изменений, вносимых в утвержденную инвестиционную программу) плюс или минус количество лет, равных числу указанному в словосочетании соответственно после знака «+» или «-».</t>
    </r>
  </si>
  <si>
    <r>
      <rPr>
        <vertAlign val="superscript"/>
        <sz val="12"/>
        <rFont val="Times New Roman"/>
        <family val="1"/>
        <charset val="204"/>
      </rPr>
      <t>4)</t>
    </r>
    <r>
      <rPr>
        <sz val="12"/>
        <rFont val="Times New Roman"/>
        <family val="1"/>
        <charset val="204"/>
      </rPr>
      <t xml:space="preserve"> «год X» заменяется указанием года (четыре цифры и слово «год» в соответствующем падеже), который определяется как год, в котором раскрывается информация об инвестиционной программе (о проекте инвестиционной программе и (или) изменений, вносимых в инвестиционную программу).</t>
    </r>
  </si>
  <si>
    <t>Приложение  № 2</t>
  </si>
  <si>
    <t>Форма 2. Перечни инвестиционных проектов и план освоения капитальных вложений по ним</t>
  </si>
  <si>
    <r>
      <t>Инвестиционная программа</t>
    </r>
    <r>
      <rPr>
        <b/>
        <u/>
        <sz val="14"/>
        <color theme="1"/>
        <rFont val="Times New Roman"/>
        <family val="1"/>
        <charset val="204"/>
      </rPr>
      <t xml:space="preserve"> Акционерное общество "Читаэнергосбыт" Территориальное подразделение "Энергосбыт Бурятии"</t>
    </r>
  </si>
  <si>
    <t xml:space="preserve">Текущая стадия реализации инвестиционного проекта  </t>
  </si>
  <si>
    <t>Год окончания реализации инвестиционного проекта</t>
  </si>
  <si>
    <r>
      <t>Полная сметная стоимость инвестиционного проекта в соответствии с утвержденной проектной документацией</t>
    </r>
    <r>
      <rPr>
        <vertAlign val="superscript"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в базисном уровне цен, млн рублей (без НДС)</t>
    </r>
  </si>
  <si>
    <t xml:space="preserve">Фактический объем освоения капитальных вложений на 01.01.года 
2018 (N-1), млн рублей 
(без НДС) </t>
  </si>
  <si>
    <t>Оценка полной стоимости в прогнозных ценах соответствующих лет, 
млн рублей (без НДС)</t>
  </si>
  <si>
    <t>Остаток освоения капитальных вложений, 
млн рублей (без НДС)</t>
  </si>
  <si>
    <t>Освоение капитальных вложений года (2018) в прогнозных ценах соответствующих лет, млн рублей (без НДС)</t>
  </si>
  <si>
    <t>Освоение капитальных вложений в прогнозных ценах соответствующих лет, млн рублей  (без НДС)</t>
  </si>
  <si>
    <t>Краткое обоснование корректировки утвержденного плана</t>
  </si>
  <si>
    <t>Предложение по корректировке утвержденного  плана</t>
  </si>
  <si>
    <t>План на 01.01.  года 2018 (N-1)</t>
  </si>
  <si>
    <t>План 
на 01.01.года 2018</t>
  </si>
  <si>
    <t>Предложение по корректировке утвержденного плана 
на 01.01.года 2018</t>
  </si>
  <si>
    <t>2019 год N</t>
  </si>
  <si>
    <t>2020 год (N+1)</t>
  </si>
  <si>
    <t>2021 год (N+2)</t>
  </si>
  <si>
    <t>Итого за период реализации инвестиционной программы
(предложение по корректировке утвержденного плана)</t>
  </si>
  <si>
    <t>Всего, в т.ч.:</t>
  </si>
  <si>
    <t>проектно-изыскательские работы</t>
  </si>
  <si>
    <t>строительные работы, реконструкция, монтаж оборудования</t>
  </si>
  <si>
    <t>оборудование</t>
  </si>
  <si>
    <t>прочие затраты</t>
  </si>
  <si>
    <t>в базисном уровне цен</t>
  </si>
  <si>
    <t>в прогнозных ценах соответствующих лет</t>
  </si>
  <si>
    <t xml:space="preserve">
План</t>
  </si>
  <si>
    <t xml:space="preserve">Факт 
(Предложение по корректировке утвержденного плана) </t>
  </si>
  <si>
    <t xml:space="preserve">План
</t>
  </si>
  <si>
    <t>Факт 
(Предложение по корректировке плана)</t>
  </si>
  <si>
    <t>29.1</t>
  </si>
  <si>
    <t>29.2</t>
  </si>
  <si>
    <t>29.3</t>
  </si>
  <si>
    <t>29.4</t>
  </si>
  <si>
    <t>29.5</t>
  </si>
  <si>
    <t>29.6</t>
  </si>
  <si>
    <t>Приложение  № 3</t>
  </si>
  <si>
    <t>Форма 3. План ввода основных средств</t>
  </si>
  <si>
    <r>
      <t xml:space="preserve">Инвестиционная программа </t>
    </r>
    <r>
      <rPr>
        <b/>
        <u/>
        <sz val="14"/>
        <color theme="1"/>
        <rFont val="Times New Roman"/>
        <family val="1"/>
        <charset val="204"/>
      </rPr>
      <t>Акционерное общество "Читаэнергосбыт" Территориальное подразделение "Энергосбыт Бурятии"</t>
    </r>
  </si>
  <si>
    <t>Первоначальная стоимость принимаемых к учету основных средств и нематериальных активов, млн рублей (без НДС)</t>
  </si>
  <si>
    <t>Принятие основных средств и нематериальных активов к бухгалтерскому учету в год 2018(N-1)</t>
  </si>
  <si>
    <t>Принятие основных средств и нематериальных активов к бухгалтерскому учету</t>
  </si>
  <si>
    <t>Год 2019  N</t>
  </si>
  <si>
    <t>Год 2020  N+1</t>
  </si>
  <si>
    <t>Год 2021 N+2</t>
  </si>
  <si>
    <t>Итого за период реализации инвестиционной программы</t>
  </si>
  <si>
    <t>Утвержденный план</t>
  </si>
  <si>
    <t>Факт (Предложение по корректировке утвержденного плана)</t>
  </si>
  <si>
    <t>нематериальные активы</t>
  </si>
  <si>
    <t>основные средства</t>
  </si>
  <si>
    <t>млн рублей (без НДС)</t>
  </si>
  <si>
    <t>км ВОЛС</t>
  </si>
  <si>
    <t>км иных линий связи</t>
  </si>
  <si>
    <r>
      <t>м</t>
    </r>
    <r>
      <rPr>
        <vertAlign val="superscript"/>
        <sz val="12"/>
        <color indexed="8"/>
        <rFont val="Times New Roman"/>
        <family val="1"/>
        <charset val="204"/>
      </rPr>
      <t>2</t>
    </r>
  </si>
  <si>
    <t>Другое</t>
  </si>
  <si>
    <t>штук</t>
  </si>
  <si>
    <t>6.1.1</t>
  </si>
  <si>
    <t>6.1.2</t>
  </si>
  <si>
    <t>6.1.3</t>
  </si>
  <si>
    <t>6.1.4</t>
  </si>
  <si>
    <t>6.1.5</t>
  </si>
  <si>
    <t>6.1.6</t>
  </si>
  <si>
    <t>6.2.1</t>
  </si>
  <si>
    <t>6.2.2</t>
  </si>
  <si>
    <t>6.2.3</t>
  </si>
  <si>
    <t>6.2.4</t>
  </si>
  <si>
    <t>6.2.5</t>
  </si>
  <si>
    <t>6.2.6</t>
  </si>
  <si>
    <t>7.1.1</t>
  </si>
  <si>
    <t>7.1.2</t>
  </si>
  <si>
    <t>7.1.3</t>
  </si>
  <si>
    <t>7.1.4</t>
  </si>
  <si>
    <t>7.1.5</t>
  </si>
  <si>
    <t>7.1.6</t>
  </si>
  <si>
    <t>7.2.1</t>
  </si>
  <si>
    <t>7.2.2</t>
  </si>
  <si>
    <t>7.2.3</t>
  </si>
  <si>
    <t>7.2.4</t>
  </si>
  <si>
    <t>7.2.5</t>
  </si>
  <si>
    <t>7.2.6</t>
  </si>
  <si>
    <t>7.3.1</t>
  </si>
  <si>
    <t>7.3.2</t>
  </si>
  <si>
    <t>7.3.3</t>
  </si>
  <si>
    <t>7.3.4</t>
  </si>
  <si>
    <t>7.3.5</t>
  </si>
  <si>
    <t>7.3.6</t>
  </si>
  <si>
    <t>7.4.1</t>
  </si>
  <si>
    <t>7.4.2</t>
  </si>
  <si>
    <t>7.4.3</t>
  </si>
  <si>
    <t>7.4.4</t>
  </si>
  <si>
    <t>7.4.5</t>
  </si>
  <si>
    <t>7.4.6</t>
  </si>
  <si>
    <t>7.5.1</t>
  </si>
  <si>
    <t>7.5.2</t>
  </si>
  <si>
    <t>7.5.3</t>
  </si>
  <si>
    <t>7.5.4</t>
  </si>
  <si>
    <t>7.5.5</t>
  </si>
  <si>
    <t>7.5.6</t>
  </si>
  <si>
    <t>7.6.1</t>
  </si>
  <si>
    <t>7.6.2</t>
  </si>
  <si>
    <t>7.6.3</t>
  </si>
  <si>
    <t>7.6.4</t>
  </si>
  <si>
    <t>7.6.5</t>
  </si>
  <si>
    <t>7.6.6</t>
  </si>
  <si>
    <t>8.1.1</t>
  </si>
  <si>
    <t>8.1.2</t>
  </si>
  <si>
    <t>8.1.3</t>
  </si>
  <si>
    <t>8.1.4</t>
  </si>
  <si>
    <t>8.1.5</t>
  </si>
  <si>
    <t>8.1.6</t>
  </si>
  <si>
    <t>8.2.1</t>
  </si>
  <si>
    <t>8.2.2</t>
  </si>
  <si>
    <t>8.2.3</t>
  </si>
  <si>
    <t>8.2.4</t>
  </si>
  <si>
    <t>8.2.5</t>
  </si>
  <si>
    <t>8.2.6</t>
  </si>
  <si>
    <t>9</t>
  </si>
  <si>
    <t>Форма 4. План ввода основных средств (с распределением по кварталам)</t>
  </si>
  <si>
    <r>
      <t xml:space="preserve">Инвестиционная программа </t>
    </r>
    <r>
      <rPr>
        <b/>
        <sz val="14"/>
        <color theme="1"/>
        <rFont val="Times New Roman"/>
        <family val="1"/>
        <charset val="204"/>
      </rPr>
      <t>Акционерное общество "Читаэнергосбыт" Территориальное подразделение "Энергосбыт Бурятии"</t>
    </r>
  </si>
  <si>
    <t>I кв.</t>
  </si>
  <si>
    <t>II кв.</t>
  </si>
  <si>
    <t>III кв.</t>
  </si>
  <si>
    <t>IV кв.</t>
  </si>
  <si>
    <t xml:space="preserve">Итого план </t>
  </si>
  <si>
    <t>штук (ИПУ)</t>
  </si>
  <si>
    <t>4.1.1</t>
  </si>
  <si>
    <t>4.1.2</t>
  </si>
  <si>
    <t>4.1.3</t>
  </si>
  <si>
    <t>4.1.4</t>
  </si>
  <si>
    <t>4.1.5</t>
  </si>
  <si>
    <t>4.1.6</t>
  </si>
  <si>
    <t>4.2.1</t>
  </si>
  <si>
    <t>4.2.2</t>
  </si>
  <si>
    <t>4.2.3</t>
  </si>
  <si>
    <t>4.2.4</t>
  </si>
  <si>
    <t>4.2.5</t>
  </si>
  <si>
    <t>4.2.6</t>
  </si>
  <si>
    <t>4.3.1</t>
  </si>
  <si>
    <t>4.3.2</t>
  </si>
  <si>
    <t>4.3.3</t>
  </si>
  <si>
    <t>4.3.4</t>
  </si>
  <si>
    <t>4.3.5</t>
  </si>
  <si>
    <t>4.3.6</t>
  </si>
  <si>
    <t>4.4.1</t>
  </si>
  <si>
    <t>4.4.2</t>
  </si>
  <si>
    <t>4.4.3</t>
  </si>
  <si>
    <t>4.4.4</t>
  </si>
  <si>
    <t>4.4.5</t>
  </si>
  <si>
    <t>4.4.6</t>
  </si>
  <si>
    <t>5</t>
  </si>
  <si>
    <t>6</t>
  </si>
  <si>
    <t>7</t>
  </si>
  <si>
    <t>8</t>
  </si>
  <si>
    <t>10</t>
  </si>
  <si>
    <t>Приложение  № 5</t>
  </si>
  <si>
    <t>Форма 5. Краткое описание инвестиционной программы. Ввод объектов инвестиционной деятельности (мощностей) в эксплуатацию</t>
  </si>
  <si>
    <t>Характеристики объекта электроэнергетики (объекта инвестиционной деятельности)</t>
  </si>
  <si>
    <t>Ввод объектов инвестиционной деятельности (мощностей) в эксплуатацию в год 2018 (N-1)</t>
  </si>
  <si>
    <t>Ввод объектов инвестиционной деятельности (мощностей) в эксплуатацию</t>
  </si>
  <si>
    <t>Год 2019 N</t>
  </si>
  <si>
    <t>Год 2020 N+1</t>
  </si>
  <si>
    <t xml:space="preserve">Итого за период реализации инвестиционной программы </t>
  </si>
  <si>
    <t>Факт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</si>
  <si>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</si>
  <si>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</si>
  <si>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</si>
  <si>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</si>
  <si>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</si>
  <si>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</si>
  <si>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</si>
  <si>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</si>
  <si>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6.3.1</t>
  </si>
  <si>
    <t>6.3.2</t>
  </si>
  <si>
    <t>6.3.3</t>
  </si>
  <si>
    <t>6.3.4</t>
  </si>
  <si>
    <t>6.4.1</t>
  </si>
  <si>
    <t>6.4.2</t>
  </si>
  <si>
    <t>6.4.3</t>
  </si>
  <si>
    <t>6.4.4</t>
  </si>
  <si>
    <t>6.5.1</t>
  </si>
  <si>
    <t>6.5.2</t>
  </si>
  <si>
    <t>6.5.3</t>
  </si>
  <si>
    <t>6.5.4</t>
  </si>
  <si>
    <t>6.6.1</t>
  </si>
  <si>
    <t>6.6.2</t>
  </si>
  <si>
    <t>6.6.3</t>
  </si>
  <si>
    <t>6.6.4</t>
  </si>
  <si>
    <t>Приобретение автотранспортных средств (32 штю легковых автомобилей)</t>
  </si>
  <si>
    <t>1.5.4</t>
  </si>
  <si>
    <t>Приобретение информационно - вычислительного, серверного и офисного оборудования (в количестве 20 шт.)</t>
  </si>
  <si>
    <t>к приказу</t>
  </si>
  <si>
    <t>Приложение  № 6</t>
  </si>
  <si>
    <t>Форма 6. Краткое описание инвестиционной программы. Показатели энергетической эффективности</t>
  </si>
  <si>
    <r>
      <t>Инвестиционная программа</t>
    </r>
    <r>
      <rPr>
        <b/>
        <sz val="12"/>
        <color theme="1"/>
        <rFont val="Times New Roman"/>
        <family val="1"/>
        <charset val="204"/>
      </rPr>
      <t xml:space="preserve"> Акционерное общество "Читаэнергосбыт" Территориальное подразделение "Энергосбыт Бурятии"</t>
    </r>
  </si>
  <si>
    <t>____________________________________________________________________________________________________________________________________________________________________________________________________________</t>
  </si>
  <si>
    <t>реквизиты решения уполномоченного органа исполнительной власти, утвердившего требования к программам в области энергосбережения и повышения энергетической эффективности организаций, осуществляющих регулируемые виды деятельности</t>
  </si>
  <si>
    <t>Идентификатор инвестиционного проекта</t>
  </si>
  <si>
    <t>Плановые значения показателей энергетической эффективности строящихся (реконструируемых, приобретаемых) объектов (показатели энергетической эффективности объектов, предусмотренные требованиями к программам в области энергосбережения и повышения энергетической эффективности, установленными уполномоченным органом исполнительной власти)</t>
  </si>
  <si>
    <t>Примечание</t>
  </si>
  <si>
    <t>Приобретение IT и офисного оборудования (в количестве 20 ед.)</t>
  </si>
  <si>
    <t>Снижение сверхнормативного ОДН; тыс. кВтч</t>
  </si>
  <si>
    <t>Снижение расходов на снятие достоверных показаний приборов учета; млн. руб./ год (в ценах соотв. лет)</t>
  </si>
  <si>
    <t>Снижение расходов на введение режима ограничения потребителей; млн. руб./ год (в ценах соотв. лет)</t>
  </si>
  <si>
    <t xml:space="preserve">Снижение удельного расхода топлива;% </t>
  </si>
  <si>
    <t>Снижение удельного расхода  смазочных материалов; %</t>
  </si>
  <si>
    <t>Снижение расходов на аренду 2 транспортных средств с экипажем; млн. руб. (в ценах соотв. лет)</t>
  </si>
  <si>
    <t>Соответствие требованиям безопасности дорожного движения;</t>
  </si>
  <si>
    <t>Соответствие требованиям экологической безопасности;</t>
  </si>
  <si>
    <t>Снижение износа транспортного парка до; %</t>
  </si>
  <si>
    <t>4.1.3.</t>
  </si>
  <si>
    <t>4.2.3.</t>
  </si>
  <si>
    <t>требования отсутствуют</t>
  </si>
  <si>
    <t>полное соответствие</t>
  </si>
  <si>
    <t>&lt;5 %</t>
  </si>
  <si>
    <t>Приобретение информационно - вычислительного, серверного и офисного оборудования (IT оборудования) (в количестве 20 ед.)</t>
  </si>
  <si>
    <t>&lt;20 %</t>
  </si>
  <si>
    <t>Приложение  № 7</t>
  </si>
  <si>
    <t>Форма 7. Краткое описание инвестиционной программы. Места расположения объектов инвестиционной деятельности и другие показатели инвестиционных проектов</t>
  </si>
  <si>
    <t>Федеральные округа, на территории 
которых 
реализуется 
инвестиционный 
проект</t>
  </si>
  <si>
    <t>Субъекты Российской Федерации, 
на территории 
которых 
реализуется 
инвестиционный 
проект</t>
  </si>
  <si>
    <t>Территории муниципальных образований, на территории которых реализуется инвестиционный проект</t>
  </si>
  <si>
    <t>Наименование обособленного подразделения субъекта электроэнергетики, реализующего инвестиционный проект 
(если применимо)</t>
  </si>
  <si>
    <t>Наличие решения о резервировании земель
(+; -; не требуется)</t>
  </si>
  <si>
    <t>Наличие решения  об изъятии земельных участков для государственных или муниципальных нужд
(+; -; не требуется)</t>
  </si>
  <si>
    <t>Наличие решения о переводе земель или земельных участков из одной категории в другую
(+; -; не требуется)</t>
  </si>
  <si>
    <t>Наличие  правоустанав-ливающих документов на земельный участок
(+; -; не требуется)</t>
  </si>
  <si>
    <t>Наличие утвержденной документации по планировке территории
(+; -; не требуется)</t>
  </si>
  <si>
    <t>Наличие заключения по результатам 
технологического и ценового аудита инвестиционного проекта
(+; -; не требуется)</t>
  </si>
  <si>
    <t>Наличие положительного заключения 
экспертизы проектной документации
(+; -; не требуется)</t>
  </si>
  <si>
    <t>Наличие утвержденной  
проектной 
документации
(+; -; не требуется)</t>
  </si>
  <si>
    <t>Наличие разрешения 
на строи-
тельство
(+; -; не требуется)</t>
  </si>
  <si>
    <t>СФО</t>
  </si>
  <si>
    <t>Территориальное подразделение "Энергосбыт Бурятии" АО "Читаэнергосбыт"</t>
  </si>
  <si>
    <t>не требуется</t>
  </si>
  <si>
    <t>Селенгинский район город Гусиноозерск</t>
  </si>
  <si>
    <t>Городской округ город Улан-Удэ;Заиграевский район   поселок Заиграево;Тарбагатайский район село Тарбагатай;Иволгинский район  село Иволгинск;Мухоршибирский район село  Мухоршибирь;Курумканский район село Курумкан;Баргузинский район  село Баргузин;Кабанский район село Кабанск;Селенгинский район город Гусиноозерск;Кяхтинский район город Кяхта;Закаменский район город Закаменск;Джидинский район село Петропавловка;Бичурский район село Бичура;Городской округ город Северобайкальск; Хоринский район село Хоринск; Кабанский район город Бабушкин; Кижингинский район село Кижинга; Еравнинский район село Сосново- Озерское; Баунтовский эвенкийский район поселок Баунт</t>
  </si>
  <si>
    <t>Городской округ город Улан-Удэ</t>
  </si>
  <si>
    <t>Приложение  № 8</t>
  </si>
  <si>
    <t>Форма 8. Краткое описание инвестиционной программы. Обоснование необходимости реализации инвестиционных проектов</t>
  </si>
  <si>
    <r>
      <t>Инвестиционная программа</t>
    </r>
    <r>
      <rPr>
        <u/>
        <sz val="12"/>
        <color theme="1"/>
        <rFont val="Times New Roman"/>
        <family val="1"/>
        <charset val="204"/>
      </rPr>
      <t xml:space="preserve"> Акционерное общество "Читаэнергосбыт" Территориальное подразделение "Энергосбыт Бурятии"</t>
    </r>
  </si>
  <si>
    <t xml:space="preserve">                                              полное наименование субъекта электроэнергетики</t>
  </si>
  <si>
    <t>Инвестиционным проектом предусматривается выполнение:</t>
  </si>
  <si>
    <t>Реализация инвестиционного проекта обсулавливается необходимостью выполнения требований:</t>
  </si>
  <si>
    <t>Инвестиционным проектом осуществляются  мероприятия по энергосбережению и повышению энергетической эффективности, предусмотренные утвержденной программой в области энергосбережения и повышения энергетической эффективности и
 обеспечивающие достижение утвержденных целевых показателей энергосбережения и повышения энергетической эффективности
(+;-)</t>
  </si>
  <si>
    <t xml:space="preserve">Инвестиционным проектом осуществляются  обязательные мероприятия по энергосбережению и повышению энергетической эффективности, предусмотренные утвержденной программой в области энергосбережения и повышения энергетической эффективности
(+;-)
</t>
  </si>
  <si>
    <t>Задачи, решаемые в рамках инвестиционного проекта</t>
  </si>
  <si>
    <t>Год принятия к бухгалтерскому учету объекта основных средств (нематериальных активов)  
до реализации инвестиционного проекта</t>
  </si>
  <si>
    <t>Показатель  оценки технического состояния</t>
  </si>
  <si>
    <t>Показатель оценки последствий отказа</t>
  </si>
  <si>
    <t>Год определения показателей оценки технического состояния и последствий отказа</t>
  </si>
  <si>
    <t>Необходимость замены физически изношенного оборудования подтверждается  результатами:</t>
  </si>
  <si>
    <t>Реализация инвестиционного проекта предусматривается решением Правительства Российской Федерации (федерального органа исполнительной власти, органа государственной власти субъекта Российской Федерации, органа местного самоуправления)  (+;-)</t>
  </si>
  <si>
    <t>Наименование документа, обосновывающего оценку полной стоимости инвестиционного проекта</t>
  </si>
  <si>
    <t>Идентификатор инвестиционного проекта, для целей реализации которого инвестиционным проектом предусматривается покупка земельного участка</t>
  </si>
  <si>
    <t>Характеристики объектов инвестиционной деятельности</t>
  </si>
  <si>
    <t>противоаварийных мероприятий, предусмотренных актами о расследовании причин аварии (реквизиты актов)</t>
  </si>
  <si>
    <t>предписаний федерального органа исполнительной власти, уполномоченного на осуществление федерального государственного энергетического надзора вынесенных по результатам расследования причин аварий (реквизиты предписаний)</t>
  </si>
  <si>
    <t>иных  предписаний федерального органа исполнительной власти, уполномоченного на осуществление федерального государственного энергетического надзора (реквизиты предписаний)</t>
  </si>
  <si>
    <t>предписаний иных органов государственной власти (указать наименования органов исполнительной власти)</t>
  </si>
  <si>
    <t>Расход эл.энергии на ОДН; кВтч./ год</t>
  </si>
  <si>
    <t>Удельный расход топлива; л/ 100 км</t>
  </si>
  <si>
    <t>Удельный расход масел; л/ 100 км</t>
  </si>
  <si>
    <t>Соответствие требованиям безопасности дорожного движения</t>
  </si>
  <si>
    <t>Соответствие требованиям экологической безопасности</t>
  </si>
  <si>
    <t>Износ основных средств на начало года реализации проекта (по ОС, включенным в проект ИП);%</t>
  </si>
  <si>
    <t>законодательства Российской Федерации (+;-)</t>
  </si>
  <si>
    <t>регламентов рынков электрической энергии  (+;-)</t>
  </si>
  <si>
    <t>технического освидетельст-вования (+;-)</t>
  </si>
  <si>
    <t>технического обследования 
(+;-)</t>
  </si>
  <si>
    <t>значение до</t>
  </si>
  <si>
    <t>значение после</t>
  </si>
  <si>
    <t>23.1.1</t>
  </si>
  <si>
    <t>23.1.2</t>
  </si>
  <si>
    <t>23.2.1</t>
  </si>
  <si>
    <t>23.2.2</t>
  </si>
  <si>
    <t>23.3.1</t>
  </si>
  <si>
    <t>23.3.2</t>
  </si>
  <si>
    <t>23.4.1</t>
  </si>
  <si>
    <t>23.4.2</t>
  </si>
  <si>
    <t>23.5.1</t>
  </si>
  <si>
    <t>23.5.2</t>
  </si>
  <si>
    <t>23.6.1</t>
  </si>
  <si>
    <t>23.6.2</t>
  </si>
  <si>
    <t>+</t>
  </si>
  <si>
    <t>-</t>
  </si>
  <si>
    <t>Протоколы совещаний Правительства Республики Бурятия №01.08-007-и1812 от 17.03.2015г. и №06-03-08-вн21 от 10.02.2016г., письмо администрации г. Гусиноозерск № 584 от 29.10.2017 г.</t>
  </si>
  <si>
    <t>снижение ОДН, одномоментное снятие показаний ИПУ и ОДПУ, снижение расходов на снятие показаний ИПУ, ОДПУ, снижение расходов на введение ограничений, выявление незаконных подключений</t>
  </si>
  <si>
    <t>локальный сметный расчет</t>
  </si>
  <si>
    <t>снижение удельного расхода топлива, масел (смазочных материалов), снижение размера арендной платы, улучшение экологической ситуации, снижение износа, замена физически изношенных ОС</t>
  </si>
  <si>
    <t>год изготовления ОС с 2002г.; принятие к бухгалтерскому учету с июля 2014 г. (с даты создания ТП)</t>
  </si>
  <si>
    <t>коммерческие предложения потенциальных поставщиков</t>
  </si>
  <si>
    <t>частично</t>
  </si>
  <si>
    <t>полностью</t>
  </si>
  <si>
    <t>&lt; 5% (3,28%)</t>
  </si>
  <si>
    <t>обеспечение  безопасности хранения персональных сведений потребителей, повышение оперативности расчетов, снижение % износа информационно- вычислительной техники, замена морально устаревших  и физически изношенных средств</t>
  </si>
  <si>
    <t>принятие к бухгалтерскому учету с июля 2014 г. (с даты создания ТП)</t>
  </si>
  <si>
    <t>&lt;20% (18,56%)</t>
  </si>
  <si>
    <t>Приложение  № 9</t>
  </si>
  <si>
    <t>Форма 9. Краткое описание инвестиционной программы. Показатели, достижение которых планируется в результате реализации инвестиционных проектов, предусмотренных инвестиционной программой</t>
  </si>
  <si>
    <r>
      <t xml:space="preserve">Инвестиционная программа </t>
    </r>
    <r>
      <rPr>
        <b/>
        <u/>
        <sz val="12"/>
        <color theme="1"/>
        <rFont val="Times New Roman"/>
        <family val="1"/>
        <charset val="204"/>
      </rPr>
      <t>Акционерное общество "Читаэнергосбыт" Территориальное подразделение "Энергосбыт Бурятии"</t>
    </r>
  </si>
  <si>
    <t>№ п/п</t>
  </si>
  <si>
    <t>Наименование показателя</t>
  </si>
  <si>
    <t>Единицы измерения</t>
  </si>
  <si>
    <t>Значения целевых показателей, годы</t>
  </si>
  <si>
    <t xml:space="preserve">год 2019 (N) </t>
  </si>
  <si>
    <t>год 2020 (N + 1)</t>
  </si>
  <si>
    <t>год 2021 (N + 2)</t>
  </si>
  <si>
    <t>Расход электрической энергии на общедомовые нужды (по 6 МКД г Гусиноозерск согласно перечню)</t>
  </si>
  <si>
    <t>тыс.кВтч</t>
  </si>
  <si>
    <t>АСКУЭ</t>
  </si>
  <si>
    <t>Затраты на снятие показаний приборов учета в МКД</t>
  </si>
  <si>
    <t>млн. руб.</t>
  </si>
  <si>
    <t>Затраты по введению режима ограничения электроэнергии абонентов</t>
  </si>
  <si>
    <t>Удельный расход электроэнергии на общедомовые нужды</t>
  </si>
  <si>
    <t>кВтч/кв.м. МОП/месяц</t>
  </si>
  <si>
    <t>Удельный расход топлива л/ 100 км</t>
  </si>
  <si>
    <t>л/ 100 км</t>
  </si>
  <si>
    <t>Авто</t>
  </si>
  <si>
    <t>Удельный расход масел л/ 100 км</t>
  </si>
  <si>
    <t>Затраты на арендную плату арендуемых транспортных средств</t>
  </si>
  <si>
    <t>Износ основных средств на начало года реализации проекта (по ОС, включенным в проект ИП по приобретению автотранспортных средств)</t>
  </si>
  <si>
    <t>%</t>
  </si>
  <si>
    <t>&lt;80%</t>
  </si>
  <si>
    <t>&lt;5%</t>
  </si>
  <si>
    <t>Износ основных средств на начало года реализации проекта (по ОС, включенным в проект ИП по приобретению информационно вычислительного, серверного и офисного оборудования)</t>
  </si>
  <si>
    <t>&lt;15%</t>
  </si>
  <si>
    <t>&lt;20%</t>
  </si>
  <si>
    <t>ИТ</t>
  </si>
  <si>
    <t>Форма 10. Краткое описание инвестиционной программы. Индексы-дефляторы инвестиций в основной капитал (капитальных вложений)</t>
  </si>
  <si>
    <r>
      <t xml:space="preserve">Инвестиционная программа </t>
    </r>
    <r>
      <rPr>
        <b/>
        <sz val="12"/>
        <color theme="1"/>
        <rFont val="Times New Roman"/>
        <family val="1"/>
        <charset val="204"/>
      </rPr>
      <t>Акционерное общество "Читаэнергосбыт" Территориальное подразделение "Энергосбыт Бурятии"</t>
    </r>
  </si>
  <si>
    <t>Наименование</t>
  </si>
  <si>
    <t xml:space="preserve">Наименование документа - источника данных </t>
  </si>
  <si>
    <t>Реквизиты документа</t>
  </si>
  <si>
    <t>Годы</t>
  </si>
  <si>
    <t>2017 год</t>
  </si>
  <si>
    <t>2018 год</t>
  </si>
  <si>
    <t>2019 год</t>
  </si>
  <si>
    <t>2020 год</t>
  </si>
  <si>
    <t>2021 год*</t>
  </si>
  <si>
    <t>5.1</t>
  </si>
  <si>
    <t>5.2</t>
  </si>
  <si>
    <t>5.3</t>
  </si>
  <si>
    <t>5.4</t>
  </si>
  <si>
    <t>5.5</t>
  </si>
  <si>
    <t>Индексы- дефляторы, предусмотренные прогнозом социально-экономического развития Российской Федерации на среднесрочный период (в %, к предыдущему году)</t>
  </si>
  <si>
    <t>Прогноз социально–экономического развития Российской Федерации на 2018 год и на плановый период 2019 и 2020 годов  Министерство экономического развития Российской Федерации</t>
  </si>
  <si>
    <t>сентябрь 2017 г.</t>
  </si>
  <si>
    <t>Наименование индексов-дефляторов, отражающих повышение эффективности инвестиционной деятельности (в %, к предыдущему году)</t>
  </si>
  <si>
    <t>* в связи с отсутствием официальных данных принят на уровне предшествующего года</t>
  </si>
  <si>
    <t>Приложение  № 10</t>
  </si>
  <si>
    <t xml:space="preserve">Форма № </t>
  </si>
  <si>
    <t xml:space="preserve"> Финансовый план субъекта электроэнергетики</t>
  </si>
  <si>
    <t>Инвестиционная программа</t>
  </si>
  <si>
    <t>ТП "Энергосбыт Бурятии" АО "Читаэнергосбыт"</t>
  </si>
  <si>
    <t>полное наименование субъекта электроэнергетики</t>
  </si>
  <si>
    <t>1. Финансово-экономическая модель деятельности субъекта электроэнергетики</t>
  </si>
  <si>
    <t>Показатель</t>
  </si>
  <si>
    <t>Ед. изм.</t>
  </si>
  <si>
    <t>Год 2016 (N-3)</t>
  </si>
  <si>
    <t>Год 2017 (N-2)</t>
  </si>
  <si>
    <t>Год 2018 (N-1)</t>
  </si>
  <si>
    <t>Год 2019 (N)</t>
  </si>
  <si>
    <t>Год 2020 (N+1)</t>
  </si>
  <si>
    <t>Год 2021 (N+2)</t>
  </si>
  <si>
    <t>Прогноз (Факт)</t>
  </si>
  <si>
    <t>БЮДЖЕТ ДОХОДОВ И РАСХОДОВ</t>
  </si>
  <si>
    <t>I</t>
  </si>
  <si>
    <t>Выручка от реализации товаров (работ, услуг) всего, в том числе *:</t>
  </si>
  <si>
    <t>млн рублей</t>
  </si>
  <si>
    <t>Производство и поставка электрической энергии и мощности всего, в том числе:</t>
  </si>
  <si>
    <t>1.1.1</t>
  </si>
  <si>
    <t>производство и поставка электрической энергии на оптовом рынке электрической энергии и мощности</t>
  </si>
  <si>
    <t>1.1.2</t>
  </si>
  <si>
    <t>производство и поставка электрической мощности на оптовом рынке электрической энергии и мощности</t>
  </si>
  <si>
    <t>1.1.3</t>
  </si>
  <si>
    <t>производство и поставка электрической энергии (мощности) на розничных рынках электрической энергии</t>
  </si>
  <si>
    <t>Производство и поставка тепловой энергии (мощности)</t>
  </si>
  <si>
    <t>Оказание услуг по передаче электрической энергии</t>
  </si>
  <si>
    <t>Оказание услуг по передаче тепловой энергии, теплоносителя</t>
  </si>
  <si>
    <t>Оказание услуг по технологическому присоединению</t>
  </si>
  <si>
    <t>1.6</t>
  </si>
  <si>
    <t>Реализация электрической энергии и мощности</t>
  </si>
  <si>
    <t>1.7</t>
  </si>
  <si>
    <t>Реализации тепловой энергии (мощности)</t>
  </si>
  <si>
    <t>1.8</t>
  </si>
  <si>
    <t>Оказание услуг по оперативно-диспетчерскому управлению в электроэнергетике всего, в том числе:</t>
  </si>
  <si>
    <t>1.8.1</t>
  </si>
  <si>
    <t>в части управления технологическими режимами</t>
  </si>
  <si>
    <t>1.8.2</t>
  </si>
  <si>
    <t>в части обеспечения надежности</t>
  </si>
  <si>
    <t>1.9</t>
  </si>
  <si>
    <t>Прочая деятельность</t>
  </si>
  <si>
    <t>II</t>
  </si>
  <si>
    <t>Себестоимость товаров (работ, услуг), коммерческие и управленческие расходы всего, в том числе:</t>
  </si>
  <si>
    <t>2.1</t>
  </si>
  <si>
    <t>2.1.1</t>
  </si>
  <si>
    <t>2.1.2</t>
  </si>
  <si>
    <t>2.1.3</t>
  </si>
  <si>
    <t>2.2</t>
  </si>
  <si>
    <t>2.3</t>
  </si>
  <si>
    <t>2.4</t>
  </si>
  <si>
    <t>2.5</t>
  </si>
  <si>
    <t>2.6</t>
  </si>
  <si>
    <t>2.7</t>
  </si>
  <si>
    <t>2.8</t>
  </si>
  <si>
    <t>2.8.1</t>
  </si>
  <si>
    <t>2.8.2</t>
  </si>
  <si>
    <t>2.9</t>
  </si>
  <si>
    <t>II.I</t>
  </si>
  <si>
    <t>Материальные расходы всего, в том числе:</t>
  </si>
  <si>
    <t>расходы на топливо на технологические цели</t>
  </si>
  <si>
    <t>покупная энергия, в том числе:</t>
  </si>
  <si>
    <t>2.1.2.1</t>
  </si>
  <si>
    <t>покупная электрическая энергия (мощность) всего, в том числе:</t>
  </si>
  <si>
    <t>2.1.2.1.1</t>
  </si>
  <si>
    <t>на технологические цели, включая энергию на компенсацию потерь при ее передаче</t>
  </si>
  <si>
    <t>2.1.2.1.2</t>
  </si>
  <si>
    <t>для последующей перепродажи</t>
  </si>
  <si>
    <t>2.1.2.2</t>
  </si>
  <si>
    <t>покупная тепловая энергия (мощность)</t>
  </si>
  <si>
    <t>сырье, материалы, запасные части, инструменты</t>
  </si>
  <si>
    <t>2.1.4</t>
  </si>
  <si>
    <t>прочие материальные расходы</t>
  </si>
  <si>
    <t>II.II</t>
  </si>
  <si>
    <t>Работы и услуги производственного характера всего, в том числе:</t>
  </si>
  <si>
    <t>2.2.1</t>
  </si>
  <si>
    <t>услуги по передаче электрической энергии по единой (национальной) общероссийской электрической сети</t>
  </si>
  <si>
    <t>2.2.2</t>
  </si>
  <si>
    <t>услуги по передаче электрической энергии по сетям территориальной сетевой организации</t>
  </si>
  <si>
    <t>2.2.3</t>
  </si>
  <si>
    <t>услуги по передаче тепловой энергии, теплоносителя</t>
  </si>
  <si>
    <t>2.2.4</t>
  </si>
  <si>
    <t>услуги инфраструктурных организаций *****</t>
  </si>
  <si>
    <t>2.2.5</t>
  </si>
  <si>
    <t>прочие услуги производственного характера</t>
  </si>
  <si>
    <t>II.III</t>
  </si>
  <si>
    <t>Расходы на оплату труда с учетом страховых взносов</t>
  </si>
  <si>
    <t>II.IV</t>
  </si>
  <si>
    <t>Амортизация основных средств и нематериальных активов</t>
  </si>
  <si>
    <t>II.V</t>
  </si>
  <si>
    <t>Налоги и сборы всего, в том числе:</t>
  </si>
  <si>
    <t>2.5.1</t>
  </si>
  <si>
    <t>налог на имущество организации</t>
  </si>
  <si>
    <t>2.5.2</t>
  </si>
  <si>
    <t>прочие налоги и сборы</t>
  </si>
  <si>
    <t>II.VI</t>
  </si>
  <si>
    <t>Прочие расходы всего, в том числе:</t>
  </si>
  <si>
    <t>2.6.1</t>
  </si>
  <si>
    <t>работы и услуги непроизводственного характера</t>
  </si>
  <si>
    <t>2.6.2</t>
  </si>
  <si>
    <t>арендная плата, лизинговые платежи</t>
  </si>
  <si>
    <t>2.6.3</t>
  </si>
  <si>
    <t>иные прочие расходы</t>
  </si>
  <si>
    <t>II.VII</t>
  </si>
  <si>
    <t>Иные сведения:</t>
  </si>
  <si>
    <t>2.7.1</t>
  </si>
  <si>
    <t>Расходы на ремонт</t>
  </si>
  <si>
    <t>2.7.2</t>
  </si>
  <si>
    <t>Коммерческие расходы</t>
  </si>
  <si>
    <t>2.7.3</t>
  </si>
  <si>
    <t>Управленческие расходы</t>
  </si>
  <si>
    <t>III</t>
  </si>
  <si>
    <t>Прибыль (убыток) от продаж (строка I - строка II) всего, в том числе:</t>
  </si>
  <si>
    <t>3.1</t>
  </si>
  <si>
    <t>3.1.1</t>
  </si>
  <si>
    <t>3.1.2</t>
  </si>
  <si>
    <t>3.1.3</t>
  </si>
  <si>
    <t>3.2</t>
  </si>
  <si>
    <t>3.3</t>
  </si>
  <si>
    <t>3.4</t>
  </si>
  <si>
    <t>3.5</t>
  </si>
  <si>
    <t>3.6</t>
  </si>
  <si>
    <t>3.7</t>
  </si>
  <si>
    <t>3.8</t>
  </si>
  <si>
    <t>3.8.1</t>
  </si>
  <si>
    <t>3.8.2</t>
  </si>
  <si>
    <t>3.9</t>
  </si>
  <si>
    <t>IV</t>
  </si>
  <si>
    <t>Прочие доходы и расходы (сальдо) (строка 4.1 - строка 4.2)</t>
  </si>
  <si>
    <t>4.1</t>
  </si>
  <si>
    <t>Прочие доходы всего, в том числе:</t>
  </si>
  <si>
    <t>доходы от участия в других организациях</t>
  </si>
  <si>
    <t>проценты к получению</t>
  </si>
  <si>
    <t>восстановление резервов всего, в том числе:</t>
  </si>
  <si>
    <t>4.1.3.1</t>
  </si>
  <si>
    <t>по сомнительным долгам</t>
  </si>
  <si>
    <t>прочие внереализационные доходы</t>
  </si>
  <si>
    <t>4.2</t>
  </si>
  <si>
    <t>расходы, связанные с персоналом</t>
  </si>
  <si>
    <t>проценты к уплате</t>
  </si>
  <si>
    <t>создание резервов всего, в том числе:</t>
  </si>
  <si>
    <t>4.2.3.1</t>
  </si>
  <si>
    <t>прочие внереализационные расходы</t>
  </si>
  <si>
    <t>V</t>
  </si>
  <si>
    <t>Прибыль (убыток) до налогообложения (строка III + строка IV) всего, в том числе:</t>
  </si>
  <si>
    <t>Производство и поставка электрической энергии на оптовом рынке электрической энергии и мощности</t>
  </si>
  <si>
    <t>5.6</t>
  </si>
  <si>
    <t>5.7</t>
  </si>
  <si>
    <t>5.8</t>
  </si>
  <si>
    <t>5.8.1</t>
  </si>
  <si>
    <t>5.8.2</t>
  </si>
  <si>
    <t>5.9</t>
  </si>
  <si>
    <t>VI</t>
  </si>
  <si>
    <t>Налог на прибыль всего, в том числе:</t>
  </si>
  <si>
    <t>6.1</t>
  </si>
  <si>
    <t>6.2</t>
  </si>
  <si>
    <t>Производство и поставка тепловой энергии (мощности);</t>
  </si>
  <si>
    <t>6.3</t>
  </si>
  <si>
    <t>Оказание услуг по передаче электрической энергии;</t>
  </si>
  <si>
    <t>6.4</t>
  </si>
  <si>
    <t>Оказание услуг по передаче тепловой энергии, теплоносителя;</t>
  </si>
  <si>
    <t>6.5</t>
  </si>
  <si>
    <t>Оказание услуг по технологическому присоединению;</t>
  </si>
  <si>
    <t>6.6</t>
  </si>
  <si>
    <t>Реализация электрической энергии и мощности;</t>
  </si>
  <si>
    <t>6.7</t>
  </si>
  <si>
    <t>Реализации тепловой энергии (мощности);</t>
  </si>
  <si>
    <t>6.8</t>
  </si>
  <si>
    <t>6.8.1</t>
  </si>
  <si>
    <t>6.8.2</t>
  </si>
  <si>
    <t>6.9</t>
  </si>
  <si>
    <t>Прочая деятельность;</t>
  </si>
  <si>
    <t>VII</t>
  </si>
  <si>
    <t>Чистая прибыль (убыток) всего, в том числе:</t>
  </si>
  <si>
    <t>7.1</t>
  </si>
  <si>
    <t>7.2</t>
  </si>
  <si>
    <t>7.3</t>
  </si>
  <si>
    <t>7.4</t>
  </si>
  <si>
    <t>7.5</t>
  </si>
  <si>
    <t>7.6</t>
  </si>
  <si>
    <t>7.7</t>
  </si>
  <si>
    <t>7.8</t>
  </si>
  <si>
    <t>7.8.1</t>
  </si>
  <si>
    <t>7.8.2</t>
  </si>
  <si>
    <t>7.9</t>
  </si>
  <si>
    <t>VIII</t>
  </si>
  <si>
    <t>Направления использования чистой прибыли</t>
  </si>
  <si>
    <t>8.1</t>
  </si>
  <si>
    <t>На инвестиции</t>
  </si>
  <si>
    <t>8.2</t>
  </si>
  <si>
    <t>Резервный фонд</t>
  </si>
  <si>
    <t>8.3</t>
  </si>
  <si>
    <t>Выплата дивидендов</t>
  </si>
  <si>
    <t>8.4</t>
  </si>
  <si>
    <t>Остаток на развитие</t>
  </si>
  <si>
    <t>IX</t>
  </si>
  <si>
    <t>9.1</t>
  </si>
  <si>
    <t>Прибыль до налогообложения без учета процентов к уплате и амортизации (строка V + строка 4.2.2 + строка II.IV)</t>
  </si>
  <si>
    <t>9.2</t>
  </si>
  <si>
    <t>Долг (кредиты и займы) на начало периода всего, в том числе:</t>
  </si>
  <si>
    <t>9.2.1</t>
  </si>
  <si>
    <t>краткосрочные кредиты и займы на начало периода</t>
  </si>
  <si>
    <t>9.3</t>
  </si>
  <si>
    <t>Долг (кредиты и займы) на конец периода, в том числе</t>
  </si>
  <si>
    <t>9.3.1</t>
  </si>
  <si>
    <t>краткосрочные кредиты и займы на конец периода</t>
  </si>
  <si>
    <t>9.4</t>
  </si>
  <si>
    <t>Отношение долга (кредиты и займы) на конец периода (строка 9.3) к прибыли до налогообложения без учета процентов к уплате и амортизации (строка 9.1)</t>
  </si>
  <si>
    <t>БЮДЖЕТ ДВИЖЕНИЯ ДЕНЕЖНЫХ СРЕДСТВ</t>
  </si>
  <si>
    <t>X</t>
  </si>
  <si>
    <t>Поступления от текущих операций всего, в том числе:</t>
  </si>
  <si>
    <t>10.1</t>
  </si>
  <si>
    <t>10.1.1</t>
  </si>
  <si>
    <t>10.1.2</t>
  </si>
  <si>
    <t>10.1.3</t>
  </si>
  <si>
    <t>10.2</t>
  </si>
  <si>
    <t>10.3</t>
  </si>
  <si>
    <t>10.4</t>
  </si>
  <si>
    <t>10.5</t>
  </si>
  <si>
    <t>10.6</t>
  </si>
  <si>
    <t>10.7</t>
  </si>
  <si>
    <t>10.8</t>
  </si>
  <si>
    <t>10.8.1</t>
  </si>
  <si>
    <t>10.8.2</t>
  </si>
  <si>
    <t>10.9</t>
  </si>
  <si>
    <t>Поступления денежных средств за счет средств бюджетов бюджетной системы Российской Федерации (субсидия) всего, в том числе:</t>
  </si>
  <si>
    <t>10.9.1</t>
  </si>
  <si>
    <t>за счет средств федерального бюджета</t>
  </si>
  <si>
    <t>10.9.2</t>
  </si>
  <si>
    <t>за счет средств консолидированного бюджета субъекта Российской Федерации</t>
  </si>
  <si>
    <t>10.10</t>
  </si>
  <si>
    <t>XI</t>
  </si>
  <si>
    <t>Платежи по текущим операциям всего, в том числе:</t>
  </si>
  <si>
    <t>11.1</t>
  </si>
  <si>
    <t>Оплата поставщикам топлива</t>
  </si>
  <si>
    <t>11.2</t>
  </si>
  <si>
    <t>Оплата покупной энергии всего, в том числе:</t>
  </si>
  <si>
    <t>11.2.1</t>
  </si>
  <si>
    <t>на оптовом рынке электрической энергии и мощности</t>
  </si>
  <si>
    <t>11.2.2</t>
  </si>
  <si>
    <t>на розничных рынках электрической энергии</t>
  </si>
  <si>
    <t>11.2.3</t>
  </si>
  <si>
    <t>на компенсацию потерь</t>
  </si>
  <si>
    <t>11.3</t>
  </si>
  <si>
    <t>Оплата услуг по передаче электрической энергии по единой (национальной) общероссийской электрической сети</t>
  </si>
  <si>
    <t>11.4</t>
  </si>
  <si>
    <t>Оплата услуг по передаче электрической энергии по сетям территориальных сетевых организаций</t>
  </si>
  <si>
    <t>11.5</t>
  </si>
  <si>
    <t>Оплата услуг по передаче тепловой энергии, теплоносителя</t>
  </si>
  <si>
    <t>11.6</t>
  </si>
  <si>
    <t>Оплата труда</t>
  </si>
  <si>
    <t>11.7</t>
  </si>
  <si>
    <t>Страховые взносы</t>
  </si>
  <si>
    <t>11.8</t>
  </si>
  <si>
    <t>Оплата налогов и сборов всего, в том числе:</t>
  </si>
  <si>
    <t>11.8.1</t>
  </si>
  <si>
    <t>налог на прибыль</t>
  </si>
  <si>
    <t>11.9</t>
  </si>
  <si>
    <t>Оплата сырья, материалов, запасных частей, инструментов</t>
  </si>
  <si>
    <t>11.10</t>
  </si>
  <si>
    <t>Оплата прочих услуг производственного характера</t>
  </si>
  <si>
    <t>11.11</t>
  </si>
  <si>
    <t>Арендная плата и лизинговые платежи</t>
  </si>
  <si>
    <t>11.12</t>
  </si>
  <si>
    <t>Проценты по долговым обязательствам (за исключением процентов по долговым обязательствам, включаемым в стоимость инвестиционного актива)</t>
  </si>
  <si>
    <t>11.13</t>
  </si>
  <si>
    <t>Прочие платежи по текущей деятельности</t>
  </si>
  <si>
    <t>XII</t>
  </si>
  <si>
    <t>Поступления от инвестиционных операций всего, в том числе:</t>
  </si>
  <si>
    <t>12.1</t>
  </si>
  <si>
    <t>Поступления от реализации имущества и имущественных прав</t>
  </si>
  <si>
    <t>12.2</t>
  </si>
  <si>
    <t>Поступления по заключенным инвестиционным соглашениям, в том числе</t>
  </si>
  <si>
    <t>12.2.1</t>
  </si>
  <si>
    <t>по использованию средств бюджетов бюджетной системы Российской Федерации всего, в том числе:</t>
  </si>
  <si>
    <t>12.2.1.1</t>
  </si>
  <si>
    <t>средства федерального бюджета</t>
  </si>
  <si>
    <t>12.2.1.2</t>
  </si>
  <si>
    <t>средства консолидированного бюджета субъекта Российской Федерации</t>
  </si>
  <si>
    <t>12.3</t>
  </si>
  <si>
    <t>Прочие поступления по инвестиционным операциям</t>
  </si>
  <si>
    <t>XIII</t>
  </si>
  <si>
    <t>Платежи по инвестиционным операциям всего, в том числе:</t>
  </si>
  <si>
    <t>13.1</t>
  </si>
  <si>
    <t>Инвестиции в основной капитал всего, в том числе:</t>
  </si>
  <si>
    <t>13.1.1</t>
  </si>
  <si>
    <t>техническое перевооружение и реконструкция</t>
  </si>
  <si>
    <t>13.1.2</t>
  </si>
  <si>
    <t>новое строительство и расширение</t>
  </si>
  <si>
    <t>13.1.3</t>
  </si>
  <si>
    <t>проектно-изыскательные работы для объектов нового строительства будущих лет</t>
  </si>
  <si>
    <t>13.1.4</t>
  </si>
  <si>
    <t>приобретение объектов основных средств, земельных участков</t>
  </si>
  <si>
    <t>13.1.5</t>
  </si>
  <si>
    <t>проведение научно-исследовательских и опытно-конструкторских разработок</t>
  </si>
  <si>
    <t>13.1.6</t>
  </si>
  <si>
    <t>прочие выплаты, связанные с инвестициями в основной капитал</t>
  </si>
  <si>
    <t>13.2</t>
  </si>
  <si>
    <t>Приобретение нематериальных активов</t>
  </si>
  <si>
    <t>13.3</t>
  </si>
  <si>
    <t>Прочие платежи по инвестиционным операциям всего, в том числе:</t>
  </si>
  <si>
    <t>13.4</t>
  </si>
  <si>
    <t>13.4.1</t>
  </si>
  <si>
    <t>проценты по долговым обязательствам, включаемым в стоимость инвестиционного актива</t>
  </si>
  <si>
    <t>XIV</t>
  </si>
  <si>
    <t>Поступления от финансовых операций всего, в том числе:</t>
  </si>
  <si>
    <t>14.1</t>
  </si>
  <si>
    <t>Процентные поступления</t>
  </si>
  <si>
    <t>14.2</t>
  </si>
  <si>
    <t>Поступления по полученным кредитам всего, в том числе:</t>
  </si>
  <si>
    <t>14.2.1</t>
  </si>
  <si>
    <t>на текущую деятельность</t>
  </si>
  <si>
    <t>14.2.2</t>
  </si>
  <si>
    <t>на инвестиционные операции</t>
  </si>
  <si>
    <t>14.2.3</t>
  </si>
  <si>
    <t>на рефинансирование кредитов и займов</t>
  </si>
  <si>
    <t>14.3</t>
  </si>
  <si>
    <t>Поступления от эмиссии акций **</t>
  </si>
  <si>
    <t>14.4</t>
  </si>
  <si>
    <t>Поступления от реализации финансовых инструментов всего, в том числе:</t>
  </si>
  <si>
    <t>14.4.1</t>
  </si>
  <si>
    <t>облигационные займы</t>
  </si>
  <si>
    <t>14.4.2</t>
  </si>
  <si>
    <t>вексели</t>
  </si>
  <si>
    <t>14.5</t>
  </si>
  <si>
    <t>Поступления от займов организаций</t>
  </si>
  <si>
    <t>14.6</t>
  </si>
  <si>
    <t>Поступления за счет средств инвесторов</t>
  </si>
  <si>
    <t>14.7</t>
  </si>
  <si>
    <t>Прочие поступления по финансовым операциям</t>
  </si>
  <si>
    <t>XV</t>
  </si>
  <si>
    <t>Платежи по финансовым операциям всего, в том числе:</t>
  </si>
  <si>
    <t>15.1</t>
  </si>
  <si>
    <t>Погашение кредитов и займов всего, в том числе:</t>
  </si>
  <si>
    <t>15.1.1</t>
  </si>
  <si>
    <t>15.1.2</t>
  </si>
  <si>
    <t>15.1.3</t>
  </si>
  <si>
    <t>15.2</t>
  </si>
  <si>
    <t>15.3</t>
  </si>
  <si>
    <t>Прочие выплаты по финансовым операциям</t>
  </si>
  <si>
    <t>XVI</t>
  </si>
  <si>
    <t>Сальдо денежных средств по операционной деятельности (строка X - строка XI) всего, в том числе:</t>
  </si>
  <si>
    <t>XVII</t>
  </si>
  <si>
    <t>Сальдо денежных средств по инвестиционным операциям всего (строка XII - строка XIII), всего, в том числе</t>
  </si>
  <si>
    <t>17.1</t>
  </si>
  <si>
    <t>Сальдо денежных средств по инвестиционным операциям</t>
  </si>
  <si>
    <t xml:space="preserve"> </t>
  </si>
  <si>
    <t>17.2</t>
  </si>
  <si>
    <t>Сальдо денежных средств по прочей деятельности</t>
  </si>
  <si>
    <t>XVIII</t>
  </si>
  <si>
    <t>Сальдо денежных средств по финансовым операциям всего (строка XIV - строка XV), в том числе</t>
  </si>
  <si>
    <t>18.1</t>
  </si>
  <si>
    <t>Сальдо денежных средств по привлечению и погашению кредитов и займов</t>
  </si>
  <si>
    <t>18.2</t>
  </si>
  <si>
    <t>Сальдо денежных средств по прочей финансовой деятельности</t>
  </si>
  <si>
    <t>XIX</t>
  </si>
  <si>
    <t>Сальдо денежных средств от транзитных операций</t>
  </si>
  <si>
    <t>XX</t>
  </si>
  <si>
    <t>Итого сальдо денежных средств (строка XVI + строка XVII + строка XVIII + строка XIX)</t>
  </si>
  <si>
    <t>XXI</t>
  </si>
  <si>
    <t>Остаток денежных средств на начало периода</t>
  </si>
  <si>
    <t>XXII</t>
  </si>
  <si>
    <t>Остаток денежных средств на конец периода</t>
  </si>
  <si>
    <t>XXIII</t>
  </si>
  <si>
    <t>23.1</t>
  </si>
  <si>
    <t>Дебиторская задолженность на конец периода всего, в том числе:</t>
  </si>
  <si>
    <t>производство и поставка электрической энергии и мощности всего, в том числе:</t>
  </si>
  <si>
    <t>23.1.1.а</t>
  </si>
  <si>
    <t>из нее просроченная</t>
  </si>
  <si>
    <t>23.1.1.1</t>
  </si>
  <si>
    <t>23.1.1.1.а</t>
  </si>
  <si>
    <t>23.1.1.2</t>
  </si>
  <si>
    <t>23.1.1.2.а</t>
  </si>
  <si>
    <t>23.1.1.3</t>
  </si>
  <si>
    <t>23.1.1.3.а</t>
  </si>
  <si>
    <t>производство и поставка тепловой энергии (мощности)</t>
  </si>
  <si>
    <t>23.1.2.а</t>
  </si>
  <si>
    <t>23.1.3</t>
  </si>
  <si>
    <t>оказание услуг по передаче электрической энергии</t>
  </si>
  <si>
    <t>23.1.3.а</t>
  </si>
  <si>
    <t>23.1.4</t>
  </si>
  <si>
    <t>оказание услуг по передаче тепловой энергии, теплоносителя</t>
  </si>
  <si>
    <t>23.1.4.а</t>
  </si>
  <si>
    <t>23.1.5</t>
  </si>
  <si>
    <t>оказание услуг по технологическому присоединению</t>
  </si>
  <si>
    <t>23.1.5.а</t>
  </si>
  <si>
    <t>23.1.7</t>
  </si>
  <si>
    <t>реализация электрической энергии и мощности</t>
  </si>
  <si>
    <t>23.1.6.а</t>
  </si>
  <si>
    <t>реализации тепловой энергии (мощности)</t>
  </si>
  <si>
    <t>23.1.7.а</t>
  </si>
  <si>
    <t>23.1.8</t>
  </si>
  <si>
    <t>оказание услуг по оперативно-диспетчерскому управлению в электроэнергетике 
всего, в том числе:</t>
  </si>
  <si>
    <t>23.1.8.а</t>
  </si>
  <si>
    <t>23.1.8.1</t>
  </si>
  <si>
    <t>23.1.8.1.а</t>
  </si>
  <si>
    <t>23.1.8.2</t>
  </si>
  <si>
    <t>23.1.8.2.а</t>
  </si>
  <si>
    <t>23.1.9</t>
  </si>
  <si>
    <t>прочая деятельность</t>
  </si>
  <si>
    <t>23.1.9.а</t>
  </si>
  <si>
    <t>23.2</t>
  </si>
  <si>
    <t>Кредиторская задолженность на конец периода всего, в том числе:</t>
  </si>
  <si>
    <t>поставщикам топлива на технологические цели</t>
  </si>
  <si>
    <t>23.2.1.а</t>
  </si>
  <si>
    <t>поставщикам покупной энергии всего, в том числе:</t>
  </si>
  <si>
    <t>23.2.2.1</t>
  </si>
  <si>
    <t>23.2.2.1.а</t>
  </si>
  <si>
    <t>23.2.2.2</t>
  </si>
  <si>
    <t>на розничных рынках</t>
  </si>
  <si>
    <t>23.2.2.2.а</t>
  </si>
  <si>
    <t>23.2.3</t>
  </si>
  <si>
    <t>по оплате услуг на передачу электрической энергии по единой (национальной) общероссийской электрической сети</t>
  </si>
  <si>
    <t>23.2.3.а</t>
  </si>
  <si>
    <t>23.2.4</t>
  </si>
  <si>
    <t>по оплате услуг территориальных сетевых организаций</t>
  </si>
  <si>
    <t>23.2.4.а</t>
  </si>
  <si>
    <t>23.2.5</t>
  </si>
  <si>
    <t>перед персоналом по оплате труда</t>
  </si>
  <si>
    <t>23.2.5.а</t>
  </si>
  <si>
    <t>23.2.6</t>
  </si>
  <si>
    <t>перед бюджетами и внебюджетными фондами</t>
  </si>
  <si>
    <t>23.2.6.а</t>
  </si>
  <si>
    <t>23.2.7</t>
  </si>
  <si>
    <t>по договорам технологического присоединения</t>
  </si>
  <si>
    <t>23.2.7.а</t>
  </si>
  <si>
    <t>23.2.8</t>
  </si>
  <si>
    <t>по обязательствам перед поставщиками и подрядчиками по исполнению инвестиционной программы</t>
  </si>
  <si>
    <t>23.2.8.а</t>
  </si>
  <si>
    <t>23.2.9</t>
  </si>
  <si>
    <t>прочая кредиторская задолженность</t>
  </si>
  <si>
    <t>23.2.9.а</t>
  </si>
  <si>
    <t>23.3</t>
  </si>
  <si>
    <t>Отношение поступлений денежных средств к выручке от реализованных товаров и оказанных услуг (с учетом НДС) всего, в том числе:</t>
  </si>
  <si>
    <t>от производства и поставки электрической энергии и мощности</t>
  </si>
  <si>
    <t>23.3.1.1</t>
  </si>
  <si>
    <t>от производства и поставки электрической энергии на оптовом рынке электрической энергии и мощности</t>
  </si>
  <si>
    <t>23.3.1.2</t>
  </si>
  <si>
    <t>от производства и поставки электрической мощности на оптовом рынке электрической энергии и мощности</t>
  </si>
  <si>
    <t>23.3.1.3</t>
  </si>
  <si>
    <t>от производства и поставки электрической энергии (мощности) на розничных рынках электрической энергии</t>
  </si>
  <si>
    <t>от производства и поставки тепловой энергии (мощности)</t>
  </si>
  <si>
    <t>23.3.3</t>
  </si>
  <si>
    <t>от оказания услуг по передаче электрической энергии</t>
  </si>
  <si>
    <t>23.3.4</t>
  </si>
  <si>
    <t>от оказания услуг по передаче тепловой энергии, теплоносителя</t>
  </si>
  <si>
    <t>23.3.5</t>
  </si>
  <si>
    <t>от реализации электрической энергии и мощности</t>
  </si>
  <si>
    <t>23.3.6</t>
  </si>
  <si>
    <t>от реализации тепловой энергии (мощности)</t>
  </si>
  <si>
    <t>23.3.7</t>
  </si>
  <si>
    <t>от оказания услуг по оперативно-диспетчерскому управлению в электроэнергетике 
всего, в том числе:</t>
  </si>
  <si>
    <t>23.3.7.1</t>
  </si>
  <si>
    <t>23.3.7.2</t>
  </si>
  <si>
    <t>ТЕХНИКО-ЭКОНОМИЧЕСКИЕ ПОКАЗАТЕЛИ</t>
  </si>
  <si>
    <t>XXIV</t>
  </si>
  <si>
    <t>В отношении деятельности по производству электрической, тепловой энергии (мощности)</t>
  </si>
  <si>
    <t>х</t>
  </si>
  <si>
    <t>24.1</t>
  </si>
  <si>
    <t>Установленная электрическая мощность</t>
  </si>
  <si>
    <t>МВт</t>
  </si>
  <si>
    <t>24.2</t>
  </si>
  <si>
    <t>Установленная тепловая мощность</t>
  </si>
  <si>
    <t>Гкал/час</t>
  </si>
  <si>
    <t>24.3</t>
  </si>
  <si>
    <t>Располагаемая электрическая мощность</t>
  </si>
  <si>
    <t>24.4</t>
  </si>
  <si>
    <t>Присоединенная тепловая мощность</t>
  </si>
  <si>
    <t>24.5</t>
  </si>
  <si>
    <t>Объем выработанной электрической энергии</t>
  </si>
  <si>
    <t>млн кВт.ч</t>
  </si>
  <si>
    <t>24.6</t>
  </si>
  <si>
    <t>Объем продукции отпущенной с шин (коллекторов)</t>
  </si>
  <si>
    <t>24.6.1</t>
  </si>
  <si>
    <t>электрической энергии</t>
  </si>
  <si>
    <t>24.6.2</t>
  </si>
  <si>
    <t>тепловой энергии</t>
  </si>
  <si>
    <t>тыс. Гкал</t>
  </si>
  <si>
    <t>24.7</t>
  </si>
  <si>
    <t>Объем покупной продукции для последующей продажи</t>
  </si>
  <si>
    <t>24.7.1</t>
  </si>
  <si>
    <t>24.7.2</t>
  </si>
  <si>
    <t>электрической мощности</t>
  </si>
  <si>
    <t>24.7.3</t>
  </si>
  <si>
    <t>24.8</t>
  </si>
  <si>
    <t>Объем покупной продукции на технологические цели</t>
  </si>
  <si>
    <t>24.8.1</t>
  </si>
  <si>
    <t>24.8.2</t>
  </si>
  <si>
    <t>24.9</t>
  </si>
  <si>
    <t>Объем продукции отпущенной (проданной) потребителям</t>
  </si>
  <si>
    <t>24.9.1</t>
  </si>
  <si>
    <t>24.9.2</t>
  </si>
  <si>
    <t>24.9.3</t>
  </si>
  <si>
    <t>XXV</t>
  </si>
  <si>
    <t>В отношении деятельности по передаче электрической энергии</t>
  </si>
  <si>
    <t>25.1</t>
  </si>
  <si>
    <t>Объем отпуска электрической энергии из сети (полезный отпуск) всего, в том числе:</t>
  </si>
  <si>
    <t>25.1.1</t>
  </si>
  <si>
    <t>потребителям, присоединенным к единой (национальной) общероссийской электрической сети всего, в том числе:</t>
  </si>
  <si>
    <t>25.1.1.1</t>
  </si>
  <si>
    <t>территориальные сетевые организации</t>
  </si>
  <si>
    <t>25.1.1.2</t>
  </si>
  <si>
    <t>потребители, не являющиеся территориальными сетевыми организациями</t>
  </si>
  <si>
    <t>25.2</t>
  </si>
  <si>
    <t>Объем технологического расхода (потерь) при передаче электрической энергии</t>
  </si>
  <si>
    <t>25.3</t>
  </si>
  <si>
    <t>Заявленная мощность ***/фактическая мощность всего, в том числе:</t>
  </si>
  <si>
    <t>25.3.1</t>
  </si>
  <si>
    <t>потребителей, присоединенных к единой (национальной) общероссийской электрической сети всего, в том числе:</t>
  </si>
  <si>
    <t>25.3.1.1</t>
  </si>
  <si>
    <t>25.3.1.2</t>
  </si>
  <si>
    <t>25.4</t>
  </si>
  <si>
    <t>Количество условных единиц обслуживаемого электросетевого оборудования</t>
  </si>
  <si>
    <t>у.е.</t>
  </si>
  <si>
    <t>25.5</t>
  </si>
  <si>
    <t>Необходимая валовая выручка сетевой организации в части содержания (строка 1.3 - 
строка 2.2.1 - строка 2.2.2 - строка 2.1.2.1.1)</t>
  </si>
  <si>
    <t>XXVI</t>
  </si>
  <si>
    <t>В отношении сбытовой деятельности</t>
  </si>
  <si>
    <t>26.1</t>
  </si>
  <si>
    <t>Полезный отпуск электрической энергии потребителям</t>
  </si>
  <si>
    <t>26.2</t>
  </si>
  <si>
    <t>Отпуск тепловой энергии потребителям</t>
  </si>
  <si>
    <t>26.3</t>
  </si>
  <si>
    <t>Необходимая валовая выручка сбытовой организации без учета покупной электрической энергии (мощности) для последующей перепродажи и оплаты услуг по передаче электрической энергии</t>
  </si>
  <si>
    <t>26.4</t>
  </si>
  <si>
    <t>Необходимая валовая выручка сбытовой организации без учета затрат на покупку тепловой энергии и оплаты услуг по ее передаче</t>
  </si>
  <si>
    <t>XXVII</t>
  </si>
  <si>
    <t>В отношении деятельности по оперативно-диспетчерскому управлению</t>
  </si>
  <si>
    <t>27.1</t>
  </si>
  <si>
    <t>Установленная мощность в Единой энергетической системе России, в том числе</t>
  </si>
  <si>
    <t>27.1.1</t>
  </si>
  <si>
    <t>установленная электрическая мощность электростанций, входящих в Единую энергетическую систему России, осуществляющих деятельность по производству электрической энергии и продаваемой на оптовом рынке</t>
  </si>
  <si>
    <t>27.1.2</t>
  </si>
  <si>
    <t>установленная электрическая мощность электростанций, входящих в Единую энергетическую систему России, осуществляющих деятельность по производству электрической энергии и продаваемой на розничном рынке</t>
  </si>
  <si>
    <t>27.1.3</t>
  </si>
  <si>
    <t>средняя мощность поставки электрической энергии по группам точек поставки импорта на оптовом рынке</t>
  </si>
  <si>
    <t>27.2</t>
  </si>
  <si>
    <t>Объем потребления в Единой энергетической системе России, в том числе</t>
  </si>
  <si>
    <t>27.2.1</t>
  </si>
  <si>
    <t>суммарный объем потребления (покупки) электрической энергии по всем группам 
точек поставки, зарегистрированным на оптовом рынке</t>
  </si>
  <si>
    <t>27.2.2</t>
  </si>
  <si>
    <t>суммарный объем поставки электрической энергии на экспорт из России</t>
  </si>
  <si>
    <t>27.3</t>
  </si>
  <si>
    <t>Собственная необходимая валовая выручка субъекта оперативно-диспетчерского управления, всего, в том числе</t>
  </si>
  <si>
    <t>27.3.1</t>
  </si>
  <si>
    <t>27.3.2</t>
  </si>
  <si>
    <t>XXVIII</t>
  </si>
  <si>
    <t>Среднесписочная численность работников</t>
  </si>
  <si>
    <t>чел.</t>
  </si>
  <si>
    <t>2. Источники финансирования инвестиционной программы субъекта электроэнергетики (без НДС)</t>
  </si>
  <si>
    <t>Источники финансирования инвестиционной программы всего (строка I + строка II) всего, в том числе:</t>
  </si>
  <si>
    <t>Собственные средства всего, в том числе:</t>
  </si>
  <si>
    <t>Прибыль, направляемая на инвестиции, в том числе:</t>
  </si>
  <si>
    <t>полученная от реализации продукции и оказанных услуг по регулируемым ценам (тарифам):</t>
  </si>
  <si>
    <t>1.1.1.1</t>
  </si>
  <si>
    <t>производства и поставки электрической энергии и мощности</t>
  </si>
  <si>
    <t>1.1.1.1.1</t>
  </si>
  <si>
    <t>1.1.1.1.2</t>
  </si>
  <si>
    <t>1.1.1.1.3</t>
  </si>
  <si>
    <t>1.1.1.2</t>
  </si>
  <si>
    <t>производства и поставки тепловой энергии (мощности)</t>
  </si>
  <si>
    <t>1.1.1.3</t>
  </si>
  <si>
    <t>оказания услуг по передаче электрической энергии</t>
  </si>
  <si>
    <t>1.1.1.4</t>
  </si>
  <si>
    <t>оказания услуг по передаче тепловой энергии, теплоносителя</t>
  </si>
  <si>
    <t>1.1.1.5</t>
  </si>
  <si>
    <t>от технологического присоединения, в том числе</t>
  </si>
  <si>
    <t>1.1.1.5.1</t>
  </si>
  <si>
    <t>от технологического присоединения объектов по производству электрической и тепловой энергии</t>
  </si>
  <si>
    <t>1.1.1.5.1.а</t>
  </si>
  <si>
    <t>авансовое использование прибыли</t>
  </si>
  <si>
    <t>1.1.1.5.2</t>
  </si>
  <si>
    <t>от технологического присоединения потребителей</t>
  </si>
  <si>
    <t>1.1.1.5.2.а</t>
  </si>
  <si>
    <t>1.1.1.6</t>
  </si>
  <si>
    <t>реализации электрической энергии и мощности</t>
  </si>
  <si>
    <t>1.1.1.7</t>
  </si>
  <si>
    <t>1.1.1.8</t>
  </si>
  <si>
    <t>оказания услуг по оперативно-диспетчерскому управлению в электроэнергетике всего, в том числе:</t>
  </si>
  <si>
    <t>1.1.1.8.1</t>
  </si>
  <si>
    <t>1.1.1.8.2</t>
  </si>
  <si>
    <t>прибыль от продажи электрической энергии (мощности) по нерегулируемым ценам, всего, в том числе:</t>
  </si>
  <si>
    <t>1.1.2.1</t>
  </si>
  <si>
    <t>1.1.2.2</t>
  </si>
  <si>
    <t>1.1.2.3</t>
  </si>
  <si>
    <t>прочая прибыль</t>
  </si>
  <si>
    <t>Амортизация основных средств всего, в том числе:</t>
  </si>
  <si>
    <t>1.2.1</t>
  </si>
  <si>
    <t>текущая амортизация, учтенная в ценах (тарифах) всего, в том числе:</t>
  </si>
  <si>
    <t>1.2.1.1</t>
  </si>
  <si>
    <t>производство и поставка электрической энергии и мощности</t>
  </si>
  <si>
    <t>1.2.1.1.1</t>
  </si>
  <si>
    <t>1.2.1.1.2</t>
  </si>
  <si>
    <t>1.2.1.1.3</t>
  </si>
  <si>
    <t>1.2.1.2</t>
  </si>
  <si>
    <t>1.2.1.3</t>
  </si>
  <si>
    <t>1.2.1.4</t>
  </si>
  <si>
    <t>1.2.1.5</t>
  </si>
  <si>
    <t>1.2.1.6</t>
  </si>
  <si>
    <t>1.2.1.7</t>
  </si>
  <si>
    <t>оказание услуг по оперативно-диспетчерскому управлению в электроэнергетике всего, в том числе:</t>
  </si>
  <si>
    <t>1.2.1.7.1</t>
  </si>
  <si>
    <t>1.2.1.7.2</t>
  </si>
  <si>
    <t>1.2.2</t>
  </si>
  <si>
    <t>прочая текущая амортизация</t>
  </si>
  <si>
    <t>1.2.3</t>
  </si>
  <si>
    <t>недоиспользованная амортизация прошлых лет всего, в том числе:</t>
  </si>
  <si>
    <t>1.2.3.1</t>
  </si>
  <si>
    <t>1.2.3.1.1</t>
  </si>
  <si>
    <t>1.2.3.1.2</t>
  </si>
  <si>
    <t>1.2.3.2</t>
  </si>
  <si>
    <t>1.2.3.3</t>
  </si>
  <si>
    <t>1.2.3.4</t>
  </si>
  <si>
    <t>1.2.3.5</t>
  </si>
  <si>
    <t>1.2.3.6</t>
  </si>
  <si>
    <t>1.2.3.7</t>
  </si>
  <si>
    <t>1.2.3.7.1</t>
  </si>
  <si>
    <t>1.2.3.7.2</t>
  </si>
  <si>
    <t>Возврат налога на добавленную стоимость ****</t>
  </si>
  <si>
    <t>Прочие собственные средства всего, в том числе:</t>
  </si>
  <si>
    <t>1.4.1</t>
  </si>
  <si>
    <t>средства от эмиссии акций</t>
  </si>
  <si>
    <t>1.4.2</t>
  </si>
  <si>
    <t>остаток собственных средств на начало года</t>
  </si>
  <si>
    <t>Привлеченные средства всего, в том числе:</t>
  </si>
  <si>
    <t>Кредиты</t>
  </si>
  <si>
    <t>Облигационные займы</t>
  </si>
  <si>
    <t>Вексели</t>
  </si>
  <si>
    <t>Займы организаций</t>
  </si>
  <si>
    <t>Бюджетное финансирование</t>
  </si>
  <si>
    <t>2.5.1.1</t>
  </si>
  <si>
    <t>в том числе средства федерального бюджета, недоиспользованные в прошлых периодах</t>
  </si>
  <si>
    <t>2.5.2.1</t>
  </si>
  <si>
    <t>в том числе средства консолидированного бюджета субъекта Российской Федерации, недоиспользованные в прошлых периодах</t>
  </si>
  <si>
    <t>Использование лизинга</t>
  </si>
  <si>
    <t>Прочие привлеченные средства</t>
  </si>
  <si>
    <t>Объем финансирования мероприятий по технологическому присоединению льготных категорий заявителей максимальной присоединяемой мощностью до 150 кВт, в том числе за счет:</t>
  </si>
  <si>
    <t>цен (тарифов) на услуги по передаче электрической энергии;</t>
  </si>
  <si>
    <t>амортизации, учтенной в ценах (тарифах) на услуги по передаче электрической 
энергии;</t>
  </si>
  <si>
    <t>кредитов</t>
  </si>
  <si>
    <t>Для субъектов электроэнергетики, осуществляющих регулируемые виды деятельности с использованием метода доходности инвестированного капитала</t>
  </si>
  <si>
    <t>3.2.1</t>
  </si>
  <si>
    <t>возврат инвестированного капитала, направляемый на инвестиции</t>
  </si>
  <si>
    <t>3.2.2</t>
  </si>
  <si>
    <t>доход на инвестированный капитал, направляемый на инвестиции</t>
  </si>
  <si>
    <t>3.2.3</t>
  </si>
  <si>
    <t>заемные средства, направляемые на инвестиции</t>
  </si>
  <si>
    <r>
      <t>_____</t>
    </r>
    <r>
      <rPr>
        <b/>
        <sz val="5"/>
        <rFont val="Times New Roman"/>
        <family val="1"/>
        <charset val="204"/>
      </rPr>
      <t>Примечание:</t>
    </r>
  </si>
  <si>
    <r>
      <t>_____</t>
    </r>
    <r>
      <rPr>
        <sz val="5"/>
        <rFont val="Times New Roman"/>
        <family val="1"/>
        <charset val="204"/>
      </rPr>
      <t>*</t>
    </r>
    <r>
      <rPr>
        <sz val="5"/>
        <color rgb="FFFFFFFF"/>
        <rFont val="Times New Roman"/>
        <family val="1"/>
        <charset val="204"/>
      </rPr>
      <t>_</t>
    </r>
    <r>
      <rPr>
        <sz val="5"/>
        <rFont val="Times New Roman"/>
        <family val="1"/>
        <charset val="204"/>
      </rPr>
      <t>В строках, содержащих слова "всего, в том числе" указывается сумма нижерасположенных строк соответствующего раздела (подраздела).</t>
    </r>
  </si>
  <si>
    <r>
      <t>_____</t>
    </r>
    <r>
      <rPr>
        <sz val="5"/>
        <rFont val="Times New Roman"/>
        <family val="1"/>
        <charset val="204"/>
      </rPr>
      <t>**</t>
    </r>
    <r>
      <rPr>
        <sz val="5"/>
        <color rgb="FFFFFFFF"/>
        <rFont val="Times New Roman"/>
        <family val="1"/>
        <charset val="204"/>
      </rPr>
      <t>_</t>
    </r>
    <r>
      <rPr>
        <sz val="5"/>
        <rFont val="Times New Roman"/>
        <family val="1"/>
        <charset val="204"/>
      </rPr>
      <t>Строка заполняется в объеме притока денежных средств от эмиссии акций. В случае оплаты эмиссии акций с использованием не денежных операций, данная строка не заполняется.</t>
    </r>
  </si>
  <si>
    <r>
      <t>_____</t>
    </r>
    <r>
      <rPr>
        <sz val="5"/>
        <rFont val="Times New Roman"/>
        <family val="1"/>
        <charset val="204"/>
      </rPr>
      <t>***</t>
    </r>
    <r>
      <rPr>
        <sz val="5"/>
        <color rgb="FFFFFFFF"/>
        <rFont val="Times New Roman"/>
        <family val="1"/>
        <charset val="204"/>
      </rPr>
      <t>_</t>
    </r>
    <r>
      <rPr>
        <sz val="5"/>
        <rFont val="Times New Roman"/>
        <family val="1"/>
        <charset val="204"/>
      </rPr>
      <t>Указывается на основании заключенных договоров на оказание услуг по передаче электрической энергии.</t>
    </r>
  </si>
  <si>
    <r>
      <t>_____</t>
    </r>
    <r>
      <rPr>
        <sz val="5"/>
        <rFont val="Times New Roman"/>
        <family val="1"/>
        <charset val="204"/>
      </rPr>
      <t>****</t>
    </r>
    <r>
      <rPr>
        <sz val="5"/>
        <color rgb="FFFFFFFF"/>
        <rFont val="Times New Roman"/>
        <family val="1"/>
        <charset val="204"/>
      </rPr>
      <t>_</t>
    </r>
    <r>
      <rPr>
        <sz val="5"/>
        <rFont val="Times New Roman"/>
        <family val="1"/>
        <charset val="204"/>
      </rPr>
      <t>Указываются денежные средства в виде положительного сальдо от налога на добавленную стоимость к уплате и налога на добавленную стоимость к возврату, рассчитанные с учетом налогового вычета, в том числе связанного с капитальными вложениями.</t>
    </r>
  </si>
  <si>
    <r>
      <t>_____</t>
    </r>
    <r>
      <rPr>
        <sz val="5"/>
        <rFont val="Times New Roman"/>
        <family val="1"/>
        <charset val="204"/>
      </rPr>
      <t>*****</t>
    </r>
    <r>
      <rPr>
        <sz val="5"/>
        <color rgb="FFFFFFFF"/>
        <rFont val="Times New Roman"/>
        <family val="1"/>
        <charset val="204"/>
      </rPr>
      <t>_</t>
    </r>
    <r>
      <rPr>
        <sz val="5"/>
        <rFont val="Times New Roman"/>
        <family val="1"/>
        <charset val="204"/>
      </rPr>
      <t>Указывается суммарно стоимость оказанных субъекту электроэнергетики услуг:</t>
    </r>
  </si>
  <si>
    <r>
      <t>_____</t>
    </r>
    <r>
      <rPr>
        <sz val="5"/>
        <rFont val="Times New Roman"/>
        <family val="1"/>
        <charset val="204"/>
      </rPr>
      <t>по оперативно-диспетчерскому управлению в электроэнергетике;</t>
    </r>
  </si>
  <si>
    <r>
      <t>_____</t>
    </r>
    <r>
      <rPr>
        <sz val="5"/>
        <rFont val="Times New Roman"/>
        <family val="1"/>
        <charset val="204"/>
      </rPr>
      <t>по организации оптовой торговли электрической энергией, мощностью и иными допущенными к обращению на оптовом рынке товарами и услугами;</t>
    </r>
  </si>
  <si>
    <r>
      <t>_____</t>
    </r>
    <r>
      <rPr>
        <sz val="5"/>
        <rFont val="Times New Roman"/>
        <family val="1"/>
        <charset val="204"/>
      </rPr>
      <t>по расчету требований и обязательств участников оптового рынка.</t>
    </r>
  </si>
  <si>
    <t>Приложение № 11</t>
  </si>
  <si>
    <t>Источники финансирования (заполняется по финансированию) инвестиционной программы</t>
  </si>
  <si>
    <t>№ п.п.</t>
  </si>
  <si>
    <t>Наимеование</t>
  </si>
  <si>
    <t>2016 год</t>
  </si>
  <si>
    <t>2021 год</t>
  </si>
  <si>
    <t>Итого за период
реализации инвестиционной программы</t>
  </si>
  <si>
    <t xml:space="preserve">Факт </t>
  </si>
  <si>
    <t>Предложение по корректировке плана</t>
  </si>
  <si>
    <t>Источники финансирования инвестиционной программы всего, в том числе:</t>
  </si>
  <si>
    <t>Собственные средства всего, в том числе</t>
  </si>
  <si>
    <t>инвестиционная составляющая в тарифах (указать отдельно по регулируемым видам деятельности)</t>
  </si>
  <si>
    <t>прибыль со свободного сектора</t>
  </si>
  <si>
    <t>1.1.3.1</t>
  </si>
  <si>
    <t xml:space="preserve">    от технологического присоединения генерации</t>
  </si>
  <si>
    <t>1.1.3.2</t>
  </si>
  <si>
    <t xml:space="preserve">    от технологического присоединения потребителей</t>
  </si>
  <si>
    <t>1.1.4</t>
  </si>
  <si>
    <t>Прочая прибыль</t>
  </si>
  <si>
    <t>Амортизация всего, в том числе</t>
  </si>
  <si>
    <t>амортизация, учтенная в тарифах (указать отдельно по регулируемым видам деятельности)</t>
  </si>
  <si>
    <t>прочая амортизация</t>
  </si>
  <si>
    <t>недоиспользованная амортизация прошлых лет (ГП- сбытовая деятельность)</t>
  </si>
  <si>
    <t>Возврат НДС</t>
  </si>
  <si>
    <t>средства допэмиссии</t>
  </si>
  <si>
    <t>Остаток собственных средств на начало года</t>
  </si>
  <si>
    <t>2</t>
  </si>
  <si>
    <t>средства федерального бюджета текущего периода</t>
  </si>
  <si>
    <t>средства федерального бюджета, недоиспользованные в прошлых периодах</t>
  </si>
  <si>
    <t>средства регионального и местных бюджетов текущего периода</t>
  </si>
  <si>
    <t>средства регионального и местных бюджетов, недоиспользованные в прошлых периодах</t>
  </si>
  <si>
    <t>Средства внешних инвесторов</t>
  </si>
  <si>
    <t>Справочно для компаний на RAB регулировании (в части инвестиций по передаче электроэнергии):</t>
  </si>
  <si>
    <t>Возврат инвестированного капитала направляемый на инвестиции</t>
  </si>
  <si>
    <t>Доход на инвестированный капитал направляемый на инвестиции</t>
  </si>
  <si>
    <t>Заемные средства направляемые на инвестиции</t>
  </si>
  <si>
    <t>Приложение  № 12</t>
  </si>
  <si>
    <t xml:space="preserve">План принятия основных средств и нематериальных активов к бухгалтерскому учету на 2019 год </t>
  </si>
  <si>
    <t>План принятия основных средств и нематериальных активов к бухгалтерскому учету на 2020 год</t>
  </si>
  <si>
    <t>План принятия основных средств и нематериальных активов к бухгалтерскому учету на 2021 год</t>
  </si>
  <si>
    <t>Приложение  №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</si>
</sst>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0">
    <numFmt numFmtId="7" formatCode="#,##0.00&quot;р.&quot;;\-#,##0.00&quot;р.&quot;"/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0.0"/>
    <numFmt numFmtId="166" formatCode="0.000"/>
    <numFmt numFmtId="167" formatCode="0.0000"/>
    <numFmt numFmtId="168" formatCode="_-* #,##0.00[$€-1]_-;\-* #,##0.00[$€-1]_-;_-* &quot;-&quot;??[$€-1]_-"/>
    <numFmt numFmtId="169" formatCode="0.0%"/>
    <numFmt numFmtId="170" formatCode="0.0%_);\(0.0%\)"/>
    <numFmt numFmtId="171" formatCode="_([$€-2]* #,##0.00_);_([$€-2]* \(#,##0.00\);_([$€-2]* &quot;-&quot;??_)"/>
    <numFmt numFmtId="172" formatCode="#,##0_);[Red]\(#,##0\)"/>
    <numFmt numFmtId="173" formatCode="#,##0;\(#,##0\)"/>
    <numFmt numFmtId="174" formatCode="_-* #,##0.00\ _$_-;\-* #,##0.00\ _$_-;_-* &quot;-&quot;??\ _$_-;_-@_-"/>
    <numFmt numFmtId="175" formatCode="_-* #,##0.00&quot;р.&quot;_-;\-* #,##0.00&quot;р.&quot;_-;_-* \-??&quot;р.&quot;_-;_-@_-"/>
    <numFmt numFmtId="176" formatCode="#.##0\.00"/>
    <numFmt numFmtId="177" formatCode="#\.00"/>
    <numFmt numFmtId="178" formatCode="dd\-mmm\-yy"/>
    <numFmt numFmtId="179" formatCode="#\."/>
    <numFmt numFmtId="180" formatCode="_-* #,##0\ &quot;руб&quot;_-;\-* #,##0\ &quot;руб&quot;_-;_-* &quot;-&quot;\ &quot;руб&quot;_-;_-@_-"/>
    <numFmt numFmtId="181" formatCode="_-* #,##0&quot; руб&quot;_-;\-* #,##0&quot; руб&quot;_-;_-* &quot;- руб&quot;_-;_-@_-"/>
    <numFmt numFmtId="182" formatCode="[$-419]mmmm\ yyyy;@"/>
    <numFmt numFmtId="183" formatCode="mmmm\ d\,\ yyyy"/>
    <numFmt numFmtId="184" formatCode="mmmm\ d&quot;, &quot;yyyy"/>
    <numFmt numFmtId="185" formatCode="&quot;?.&quot;#,##0_);[Red]\(&quot;?.&quot;#,##0\)"/>
    <numFmt numFmtId="186" formatCode="&quot;?.&quot;#,##0.00_);[Red]\(&quot;?.&quot;#,##0.00\)"/>
    <numFmt numFmtId="187" formatCode="_(&quot;$&quot;* #,##0_);_(&quot;$&quot;* \(#,##0\);_(&quot;$&quot;* &quot;-&quot;_);_(@_)"/>
    <numFmt numFmtId="188" formatCode="_(&quot;$&quot;* #,##0.00_);_(&quot;$&quot;* \(#,##0.00\);_(&quot;$&quot;* &quot;-&quot;??_);_(@_)"/>
    <numFmt numFmtId="189" formatCode="_(* #,##0_);_(* \(#,##0\);_(* &quot;-&quot;??_);_(@_)"/>
    <numFmt numFmtId="190" formatCode="#,##0;[Red]#,##0"/>
    <numFmt numFmtId="191" formatCode="&quot;\&quot;#,##0;[Red]\-&quot;\&quot;#,##0"/>
    <numFmt numFmtId="192" formatCode="General_)"/>
    <numFmt numFmtId="193" formatCode="_-* #,##0&quot;đ.&quot;_-;\-* #,##0&quot;đ.&quot;_-;_-* &quot;-&quot;&quot;đ.&quot;_-;_-@_-"/>
    <numFmt numFmtId="194" formatCode="_-* #,##0.00&quot;đ.&quot;_-;\-* #,##0.00&quot;đ.&quot;_-;_-* &quot;-&quot;??&quot;đ.&quot;_-;_-@_-"/>
    <numFmt numFmtId="195" formatCode="\£#,##0_);\(\£#,##0\)"/>
    <numFmt numFmtId="196" formatCode="#,##0;\-#,##0;&quot;-&quot;"/>
    <numFmt numFmtId="197" formatCode="#,##0.00;\-#,##0.00;&quot;-&quot;"/>
    <numFmt numFmtId="198" formatCode="#,##0%;\-#,##0%;&quot;- &quot;"/>
    <numFmt numFmtId="199" formatCode="#,##0.0%;\-#,##0.0%;&quot;- &quot;"/>
    <numFmt numFmtId="200" formatCode="#,##0.00%;\-#,##0.00%;&quot;- &quot;"/>
    <numFmt numFmtId="201" formatCode="#,##0.0;\-#,##0.0;&quot;-&quot;"/>
    <numFmt numFmtId="202" formatCode="&quot;error&quot;;&quot;error&quot;;&quot;OK&quot;;&quot;  &quot;@"/>
    <numFmt numFmtId="203" formatCode="0000"/>
    <numFmt numFmtId="204" formatCode="_-* #,##0\ _F_-;\-* #,##0\ _F_-;_-* &quot;-&quot;\ _F_-;_-@_-"/>
    <numFmt numFmtId="205" formatCode="_-* #,##0.00\ _F_-;\-* #,##0.00\ _F_-;_-* &quot;-&quot;??\ _F_-;_-@_-"/>
    <numFmt numFmtId="206" formatCode="&quot;$&quot;#,##0_);[Red]\(&quot;$&quot;#,##0\)"/>
    <numFmt numFmtId="207" formatCode="\$#,##0_);[Red]&quot;($&quot;#,##0\)"/>
    <numFmt numFmtId="208" formatCode="_(* #,##0.00_);[Red]_(* \(#,##0.00\);_(* &quot;-&quot;??_);_(@_)"/>
    <numFmt numFmtId="209" formatCode="_-* #,##0.00\ &quot;F&quot;_-;\-* #,##0.00\ &quot;F&quot;_-;_-* &quot;-&quot;??\ &quot;F&quot;_-;_-@_-"/>
    <numFmt numFmtId="210" formatCode="\$#,##0\ ;\(\$#,##0\)"/>
    <numFmt numFmtId="211" formatCode="&quot;$&quot;#,##0\ ;\(&quot;$&quot;#,##0\)"/>
    <numFmt numFmtId="212" formatCode="dd\ mmm\ yyyy_);;;&quot;  &quot;@"/>
    <numFmt numFmtId="213" formatCode="#,##0_);\(#,##0\);&quot;- &quot;;&quot;  &quot;@"/>
    <numFmt numFmtId="214" formatCode="_-* #,##0_-;\-* #,##0_-;_-* &quot;-&quot;_-;_-@_-"/>
    <numFmt numFmtId="215" formatCode="_-* #,##0.00_-;\-* #,##0.00_-;_-* &quot;-&quot;??_-;_-@_-"/>
    <numFmt numFmtId="216" formatCode="0.0\x"/>
    <numFmt numFmtId="217" formatCode="_-* #,##0.00\ [$€]_-;\-* #,##0.00\ [$€]_-;_-* &quot;-&quot;??\ [$€]_-;_-@_-"/>
    <numFmt numFmtId="218" formatCode="_-* #,##0.00\ [$€]_-;\-* #,##0.00\ [$€]_-;_-* \-??\ [$€]_-;_-@_-"/>
    <numFmt numFmtId="219" formatCode="[$-419]General"/>
    <numFmt numFmtId="220" formatCode="_-* #,##0\ _F_B_-;\-* #,##0\ _F_B_-;_-* &quot;-&quot;\ _F_B_-;_-@_-"/>
    <numFmt numFmtId="221" formatCode="_-* #,##0.00\ _F_B_-;\-* #,##0.00\ _F_B_-;_-* &quot;-&quot;??\ _F_B_-;_-@_-"/>
    <numFmt numFmtId="222" formatCode="#,##0.0000_);\(#,##0.0000\);&quot;- &quot;;&quot;  &quot;@"/>
    <numFmt numFmtId="223" formatCode="_(* #,##0.00_);_(* \(#,##0.00\);_(* &quot;-&quot;??_);_(@_)"/>
    <numFmt numFmtId="224" formatCode="#,##0.0_);\(#,##0.0\)"/>
    <numFmt numFmtId="225" formatCode="#,##0.0_);[Red]\(#,##0.0\)"/>
    <numFmt numFmtId="226" formatCode="#,##0_ ;[Red]\-#,##0\ "/>
    <numFmt numFmtId="227" formatCode="_(* #,##0_);_(* \(#,##0\);_(* &quot;-&quot;_);_(@_)"/>
    <numFmt numFmtId="228" formatCode="_(* #,##0_);_(* \(#,##0\);_(* \-_);_(@_)"/>
    <numFmt numFmtId="229" formatCode="#,##0_);[Blue]\(#,##0\)"/>
    <numFmt numFmtId="230" formatCode="_-* #,##0_-;_-* #,##0\-;_-* &quot;-&quot;_-;_-@_-"/>
    <numFmt numFmtId="231" formatCode="_-* #,##0.00_-;_-* #,##0.00\-;_-* &quot;-&quot;??_-;_-@_-"/>
    <numFmt numFmtId="232" formatCode="_-* #,##0\ _$_-;\-* #,##0\ _$_-;_-* &quot;-&quot;\ _$_-;_-@_-"/>
    <numFmt numFmtId="233" formatCode="#,##0__\ \ \ \ "/>
    <numFmt numFmtId="234" formatCode="_-&quot;£&quot;* #,##0_-;\-&quot;£&quot;* #,##0_-;_-&quot;£&quot;* &quot;-&quot;_-;_-@_-"/>
    <numFmt numFmtId="235" formatCode="_-&quot;£&quot;* #,##0.00_-;\-&quot;£&quot;* #,##0.00_-;_-&quot;£&quot;* &quot;-&quot;??_-;_-@_-"/>
    <numFmt numFmtId="236" formatCode="_-* #,##0\ &quot;$&quot;_-;\-* #,##0\ &quot;$&quot;_-;_-* &quot;-&quot;\ &quot;$&quot;_-;_-@_-"/>
    <numFmt numFmtId="237" formatCode="_-* #,##0.00\ &quot;$&quot;_-;\-* #,##0.00\ &quot;$&quot;_-;_-* &quot;-&quot;??\ &quot;$&quot;_-;_-@_-"/>
    <numFmt numFmtId="238" formatCode="_(* #,##0.000_);[Red]_(* \(#,##0.000\);_(* &quot;-&quot;??_);_(@_)"/>
    <numFmt numFmtId="239" formatCode="&quot;$&quot;#,##0.0_);\(&quot;$&quot;#,##0.0\)"/>
    <numFmt numFmtId="240" formatCode="0.00\x"/>
    <numFmt numFmtId="241" formatCode="#\ ##0.000"/>
    <numFmt numFmtId="242" formatCode="#,##0.0;[Red]#,##0.0"/>
    <numFmt numFmtId="243" formatCode="_-* #,##0_đ_._-;\-* #,##0_đ_._-;_-* &quot;-&quot;_đ_._-;_-@_-"/>
    <numFmt numFmtId="244" formatCode="_-* #,##0.00_đ_._-;\-* #,##0.00_đ_._-;_-* &quot;-&quot;??_đ_._-;_-@_-"/>
    <numFmt numFmtId="245" formatCode="#,##0.00_);[Red]\(#,##0.00\)"/>
    <numFmt numFmtId="246" formatCode="\(#,##0.0\)"/>
    <numFmt numFmtId="247" formatCode="#,##0\ &quot;?.&quot;;\-#,##0\ &quot;?.&quot;"/>
    <numFmt numFmtId="248" formatCode="_-* #,##0\ &quot;FB&quot;_-;\-* #,##0\ &quot;FB&quot;_-;_-* &quot;-&quot;\ &quot;FB&quot;_-;_-@_-"/>
    <numFmt numFmtId="249" formatCode="_-* #,##0.00\ &quot;FB&quot;_-;\-* #,##0.00\ &quot;FB&quot;_-;_-* &quot;-&quot;??\ &quot;FB&quot;_-;_-@_-"/>
    <numFmt numFmtId="250" formatCode="0%;\(0%\)"/>
    <numFmt numFmtId="251" formatCode="#,##0______;;&quot;------------      &quot;"/>
    <numFmt numFmtId="252" formatCode="_(* #,##0_);_(* \(#,##0\);_(* \-??_);_(@_)"/>
    <numFmt numFmtId="253" formatCode="#,##0.00&quot; &quot;[$руб.-419];[Red]&quot;-&quot;#,##0.00&quot; &quot;[$руб.-419]"/>
    <numFmt numFmtId="254" formatCode="\ \ @"/>
    <numFmt numFmtId="255" formatCode="\ \ \ \ @"/>
    <numFmt numFmtId="256" formatCode="#,##0.00;[Red]\-#,##0.00;&quot;-&quot;"/>
    <numFmt numFmtId="257" formatCode="#,##0.00;[Red]\-#,##0.00;\-"/>
    <numFmt numFmtId="258" formatCode="#,##0;[Red]\-#,##0;&quot;-&quot;"/>
    <numFmt numFmtId="259" formatCode="#,##0;[Red]\-#,##0;\-"/>
    <numFmt numFmtId="260" formatCode="_-&quot;F&quot;\ * #,##0_-;_-&quot;F&quot;\ * #,##0\-;_-&quot;F&quot;\ * &quot;-&quot;_-;_-@_-"/>
    <numFmt numFmtId="261" formatCode="_-&quot;F&quot;\ * #,##0.00_-;_-&quot;F&quot;\ * #,##0.00\-;_-&quot;F&quot;\ * &quot;-&quot;??_-;_-@_-"/>
    <numFmt numFmtId="262" formatCode="\¥#,##0_);\(\¥#,##0\)"/>
    <numFmt numFmtId="263" formatCode=";;&quot;zero&quot;;&quot;  &quot;@"/>
    <numFmt numFmtId="264" formatCode="#,##0.000_ ;\-#,##0.000\ "/>
    <numFmt numFmtId="265" formatCode="#,##0.00_ ;[Red]\-#,##0.00\ "/>
    <numFmt numFmtId="266" formatCode="_-* #,##0.0000\ &quot;руб.&quot;_-;\-* #,##0.0000\ &quot;руб.&quot;_-;_-* &quot;-&quot;??\ &quot;руб.&quot;_-;_-@_-"/>
    <numFmt numFmtId="267" formatCode="_-* #,##0.00\ &quot;р.&quot;_-;\-* #,##0.00\ &quot;р.&quot;_-;_-* &quot;-&quot;??\ &quot;р.&quot;\\-;_-@_-"/>
    <numFmt numFmtId="268" formatCode="#,##0.000"/>
    <numFmt numFmtId="269" formatCode="##,##0.000"/>
    <numFmt numFmtId="270" formatCode="#,##0;\-###0;\-"/>
    <numFmt numFmtId="271" formatCode="#,##0\т"/>
    <numFmt numFmtId="272" formatCode="_-* #,##0\ _р_._-;\-* #,##0\ _р_._-;_-* &quot;-&quot;\ _р_._-;_-@_-"/>
    <numFmt numFmtId="273" formatCode="_-* #,##0.00\ _р_._-;\-* #,##0.00\ _р_._-;_-* &quot;-&quot;??\ _р_._-;_-@_-"/>
    <numFmt numFmtId="274" formatCode="_-* #,##0.00_р_._-;\-* #,##0.00_р_._-;_-* \-??_р_._-;_-@_-"/>
    <numFmt numFmtId="275" formatCode="#,##0.00_р_."/>
    <numFmt numFmtId="276" formatCode="#,###"/>
    <numFmt numFmtId="277" formatCode="#,##0.00_ ;\-#,##0.00\ "/>
    <numFmt numFmtId="278" formatCode="#,##0.0"/>
  </numFmts>
  <fonts count="33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SimSun"/>
      <family val="2"/>
      <charset val="204"/>
    </font>
    <font>
      <b/>
      <u/>
      <sz val="14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vertAlign val="superscript"/>
      <sz val="12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9"/>
      <color theme="1"/>
      <name val="Arial"/>
      <family val="2"/>
      <charset val="204"/>
    </font>
    <font>
      <b/>
      <u/>
      <sz val="12"/>
      <color theme="1"/>
      <name val="Times New Roman"/>
      <family val="1"/>
      <charset val="204"/>
    </font>
    <font>
      <sz val="12"/>
      <color rgb="FF000000"/>
      <name val="Calibri"/>
      <family val="2"/>
      <charset val="204"/>
    </font>
    <font>
      <sz val="10"/>
      <name val="Arial"/>
      <family val="2"/>
      <charset val="204"/>
    </font>
    <font>
      <sz val="10"/>
      <name val="Helv"/>
      <charset val="204"/>
    </font>
    <font>
      <sz val="10"/>
      <name val="Helv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name val="Book Antiqua"/>
      <family val="1"/>
      <charset val="204"/>
    </font>
    <font>
      <sz val="10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0"/>
      <name val="Times New Roman CYR"/>
      <family val="1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etica"/>
      <family val="2"/>
    </font>
    <font>
      <sz val="10"/>
      <name val="Arial Cyr"/>
      <family val="2"/>
      <charset val="204"/>
    </font>
    <font>
      <sz val="10"/>
      <name val="Courier"/>
      <family val="3"/>
    </font>
    <font>
      <sz val="10"/>
      <name val="Arial Cyr"/>
    </font>
    <font>
      <sz val="1"/>
      <color indexed="8"/>
      <name val="Courier"/>
      <family val="1"/>
      <charset val="204"/>
    </font>
    <font>
      <sz val="1"/>
      <color indexed="8"/>
      <name val="Courier New"/>
      <family val="3"/>
    </font>
    <font>
      <sz val="1"/>
      <color indexed="8"/>
      <name val="Courier"/>
      <family val="1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 New"/>
      <family val="3"/>
    </font>
    <font>
      <b/>
      <sz val="1"/>
      <color indexed="8"/>
      <name val="Courier"/>
      <family val="1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indexed="9"/>
      <name val="Arial"/>
      <family val="2"/>
    </font>
    <font>
      <b/>
      <sz val="14"/>
      <color indexed="9"/>
      <name val="Arial"/>
      <family val="2"/>
      <charset val="204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11"/>
      <color indexed="8"/>
      <name val="Calibri"/>
      <family val="2"/>
      <charset val="204"/>
    </font>
    <font>
      <sz val="10"/>
      <color indexed="8"/>
      <name val="Arial Cyr"/>
      <family val="2"/>
      <charset val="204"/>
    </font>
    <font>
      <sz val="12"/>
      <color theme="1"/>
      <name val="Times New Roman"/>
      <family val="2"/>
      <charset val="204"/>
    </font>
    <font>
      <b/>
      <sz val="12"/>
      <name val="Arial"/>
      <family val="2"/>
    </font>
    <font>
      <sz val="11"/>
      <color indexed="9"/>
      <name val="Calibri"/>
      <family val="2"/>
      <charset val="204"/>
    </font>
    <font>
      <sz val="11"/>
      <color indexed="49"/>
      <name val="Calibri"/>
      <family val="2"/>
      <charset val="204"/>
    </font>
    <font>
      <sz val="10"/>
      <color indexed="9"/>
      <name val="Arial Cyr"/>
      <family val="2"/>
      <charset val="204"/>
    </font>
    <font>
      <sz val="8"/>
      <name val="Helv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u/>
      <sz val="10"/>
      <color indexed="12"/>
      <name val="Courier"/>
      <family val="3"/>
    </font>
    <font>
      <u/>
      <sz val="10"/>
      <color indexed="12"/>
      <name val="Arial Cyr"/>
      <charset val="204"/>
    </font>
    <font>
      <sz val="10"/>
      <name val="Arial"/>
      <family val="2"/>
    </font>
    <font>
      <sz val="12"/>
      <name val="Arial"/>
      <family val="2"/>
    </font>
    <font>
      <sz val="7"/>
      <color indexed="0"/>
      <name val="Arial"/>
      <family val="2"/>
      <charset val="204"/>
    </font>
    <font>
      <i/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i/>
      <sz val="7"/>
      <color indexed="0"/>
      <name val="Arial"/>
      <family val="2"/>
      <charset val="204"/>
    </font>
    <font>
      <sz val="8"/>
      <color indexed="8"/>
      <name val="Arial"/>
      <family val="2"/>
      <charset val="204"/>
    </font>
    <font>
      <b/>
      <sz val="7"/>
      <color indexed="0"/>
      <name val="Arial"/>
      <family val="2"/>
      <charset val="204"/>
    </font>
    <font>
      <b/>
      <sz val="10"/>
      <color indexed="0"/>
      <name val="Arial"/>
      <family val="2"/>
      <charset val="204"/>
    </font>
    <font>
      <sz val="11"/>
      <color indexed="20"/>
      <name val="Calibri"/>
      <family val="2"/>
      <charset val="204"/>
    </font>
    <font>
      <b/>
      <sz val="10"/>
      <color indexed="8"/>
      <name val="Arial"/>
      <family val="2"/>
    </font>
    <font>
      <sz val="10"/>
      <color indexed="8"/>
      <name val="Tms Rmn"/>
    </font>
    <font>
      <sz val="10"/>
      <color indexed="12"/>
      <name val="Times New Roman"/>
      <family val="1"/>
    </font>
    <font>
      <sz val="12"/>
      <name val="Tms Rmn"/>
    </font>
    <font>
      <sz val="10"/>
      <name val="Times New Roman"/>
      <family val="1"/>
    </font>
    <font>
      <u val="singleAccounting"/>
      <sz val="10"/>
      <name val="Arial"/>
      <family val="2"/>
    </font>
    <font>
      <sz val="12"/>
      <name val="±???A?"/>
      <charset val="129"/>
    </font>
    <font>
      <sz val="10"/>
      <color indexed="8"/>
      <name val="MS Sans Serif"/>
      <family val="2"/>
      <charset val="204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  <charset val="204"/>
    </font>
    <font>
      <sz val="10"/>
      <name val="Tahoma"/>
      <family val="2"/>
      <charset val="204"/>
    </font>
    <font>
      <b/>
      <sz val="12"/>
      <name val="Times New Roman"/>
      <family val="1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color indexed="12"/>
      <name val="Times New Roman"/>
      <family val="1"/>
    </font>
    <font>
      <sz val="8"/>
      <name val="Palatino"/>
      <family val="1"/>
    </font>
    <font>
      <sz val="10"/>
      <color indexed="24"/>
      <name val="Arial"/>
      <family val="2"/>
      <charset val="204"/>
    </font>
    <font>
      <sz val="12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b/>
      <sz val="10"/>
      <name val="Arial"/>
      <family val="2"/>
    </font>
    <font>
      <u val="doubleAccounting"/>
      <sz val="10"/>
      <name val="Arial"/>
      <family val="2"/>
    </font>
    <font>
      <sz val="12"/>
      <name val="Tms Rmn"/>
      <charset val="204"/>
    </font>
    <font>
      <u/>
      <sz val="8"/>
      <color indexed="12"/>
      <name val="Arial Cyr"/>
      <charset val="204"/>
    </font>
    <font>
      <b/>
      <sz val="11"/>
      <color indexed="8"/>
      <name val="Calibri"/>
      <family val="2"/>
    </font>
    <font>
      <sz val="10"/>
      <color indexed="12"/>
      <name val="Arial"/>
      <family val="2"/>
    </font>
    <font>
      <sz val="10"/>
      <color indexed="8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"/>
      <color indexed="8"/>
      <name val="Courier"/>
      <family val="1"/>
      <charset val="204"/>
    </font>
    <font>
      <i/>
      <sz val="1"/>
      <color indexed="8"/>
      <name val="Courier New"/>
      <family val="3"/>
    </font>
    <font>
      <i/>
      <sz val="12"/>
      <name val="Arial"/>
      <family val="2"/>
      <charset val="204"/>
    </font>
    <font>
      <i/>
      <sz val="1"/>
      <color indexed="8"/>
      <name val="Courier"/>
      <family val="3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8.5"/>
      <color indexed="36"/>
      <name val="Arial"/>
      <family val="2"/>
      <charset val="204"/>
    </font>
    <font>
      <u/>
      <sz val="8.5"/>
      <color indexed="20"/>
      <name val="Arial"/>
      <family val="2"/>
    </font>
    <font>
      <u/>
      <sz val="11"/>
      <color theme="11"/>
      <name val="Calibri"/>
      <family val="2"/>
      <charset val="204"/>
      <scheme val="minor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color indexed="17"/>
      <name val="Times New Roman"/>
      <family val="1"/>
    </font>
    <font>
      <sz val="9"/>
      <name val="Futura UBS Bk"/>
      <family val="2"/>
    </font>
    <font>
      <sz val="6"/>
      <color indexed="16"/>
      <name val="Palatino"/>
      <family val="1"/>
    </font>
    <font>
      <b/>
      <i/>
      <sz val="16"/>
      <color indexed="8"/>
      <name val="Arial"/>
      <family val="2"/>
      <charset val="204"/>
    </font>
    <font>
      <b/>
      <sz val="18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2"/>
      <color indexed="24"/>
      <name val="Arial"/>
      <family val="2"/>
      <charset val="204"/>
    </font>
    <font>
      <b/>
      <sz val="13"/>
      <color indexed="56"/>
      <name val="Calibri"/>
      <family val="2"/>
      <charset val="204"/>
    </font>
    <font>
      <sz val="11"/>
      <name val="Arial Black"/>
      <family val="2"/>
    </font>
    <font>
      <b/>
      <sz val="11"/>
      <color indexed="56"/>
      <name val="Calibri"/>
      <family val="2"/>
      <charset val="204"/>
    </font>
    <font>
      <i/>
      <sz val="14"/>
      <name val="Palatino"/>
      <family val="1"/>
    </font>
    <font>
      <b/>
      <sz val="8"/>
      <name val="Palatino"/>
      <family val="1"/>
    </font>
    <font>
      <b/>
      <sz val="10"/>
      <color indexed="18"/>
      <name val="Arial Cyr"/>
      <charset val="204"/>
    </font>
    <font>
      <b/>
      <sz val="8"/>
      <name val="Arial Cyr"/>
      <charset val="204"/>
    </font>
    <font>
      <b/>
      <i/>
      <sz val="22"/>
      <name val="Times New Roman"/>
      <family val="1"/>
      <charset val="204"/>
    </font>
    <font>
      <sz val="10"/>
      <color indexed="9"/>
      <name val="Times New Roman"/>
      <family val="1"/>
    </font>
    <font>
      <u/>
      <sz val="8.5"/>
      <color indexed="12"/>
      <name val="Arial"/>
      <family val="2"/>
      <charset val="204"/>
    </font>
    <font>
      <u/>
      <sz val="8.5"/>
      <color indexed="12"/>
      <name val="Arial"/>
      <family val="2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2"/>
      <name val="Times New Roman Cyr"/>
      <family val="1"/>
      <charset val="204"/>
    </font>
    <font>
      <sz val="12"/>
      <name val="Times New Roman Cyr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u/>
      <sz val="10"/>
      <color indexed="20"/>
      <name val="Arial Cyr"/>
      <family val="2"/>
    </font>
    <font>
      <u/>
      <sz val="10"/>
      <color indexed="36"/>
      <name val="Arial Cyr"/>
    </font>
    <font>
      <b/>
      <u/>
      <sz val="16"/>
      <name val="Arial"/>
      <family val="2"/>
      <charset val="204"/>
    </font>
    <font>
      <b/>
      <u/>
      <sz val="16"/>
      <name val="Arial"/>
      <family val="2"/>
    </font>
    <font>
      <sz val="8"/>
      <color indexed="8"/>
      <name val="Times New Roman"/>
      <family val="1"/>
    </font>
    <font>
      <b/>
      <sz val="10"/>
      <name val="Times New Roman"/>
      <family val="1"/>
    </font>
    <font>
      <b/>
      <sz val="10"/>
      <name val="Times New Roman"/>
      <family val="1"/>
      <charset val="204"/>
    </font>
    <font>
      <sz val="10"/>
      <color indexed="14"/>
      <name val="Arial"/>
      <family val="2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2"/>
      <name val="Times New Roman"/>
      <family val="1"/>
    </font>
    <font>
      <sz val="10"/>
      <name val="Courier Cyr"/>
      <family val="2"/>
    </font>
    <font>
      <sz val="11"/>
      <color indexed="60"/>
      <name val="Calibri"/>
      <family val="2"/>
      <charset val="204"/>
    </font>
    <font>
      <sz val="7"/>
      <name val="Small Fonts"/>
      <family val="2"/>
      <charset val="204"/>
    </font>
    <font>
      <sz val="12"/>
      <name val="Arial"/>
      <family val="2"/>
      <charset val="204"/>
    </font>
    <font>
      <sz val="8"/>
      <name val="Tahoma"/>
      <family val="2"/>
    </font>
    <font>
      <sz val="10"/>
      <color theme="1"/>
      <name val="Arial"/>
      <family val="2"/>
      <charset val="204"/>
    </font>
    <font>
      <sz val="10"/>
      <color theme="1"/>
      <name val="Arial"/>
      <family val="2"/>
    </font>
    <font>
      <sz val="10"/>
      <color theme="1"/>
      <name val="Arial Narrow"/>
      <family val="2"/>
      <charset val="204"/>
    </font>
    <font>
      <sz val="14"/>
      <name val="NewtonC"/>
      <charset val="204"/>
    </font>
    <font>
      <sz val="10"/>
      <name val="Times New Roman CE"/>
      <charset val="238"/>
    </font>
    <font>
      <sz val="8"/>
      <name val="Helvetica"/>
      <family val="2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0"/>
      <name val="Times New Roman"/>
      <family val="1"/>
      <charset val="204"/>
    </font>
    <font>
      <b/>
      <sz val="20"/>
      <name val="Times New Roman"/>
      <family val="1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10"/>
      <color indexed="10"/>
      <name val="Arial"/>
      <family val="2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b/>
      <i/>
      <sz val="10"/>
      <name val="Arial"/>
      <family val="2"/>
    </font>
    <font>
      <sz val="10"/>
      <color indexed="10"/>
      <name val="Times New Roman"/>
      <family val="1"/>
    </font>
    <font>
      <b/>
      <i/>
      <u/>
      <sz val="11"/>
      <color indexed="8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9.5"/>
      <color indexed="23"/>
      <name val="Helvetica-Black"/>
    </font>
    <font>
      <sz val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0"/>
      <color indexed="63"/>
      <name val="Arial"/>
      <family val="2"/>
    </font>
    <font>
      <b/>
      <sz val="12"/>
      <color indexed="8"/>
      <name val="Arial"/>
      <family val="2"/>
      <charset val="204"/>
    </font>
    <font>
      <sz val="10"/>
      <color indexed="63"/>
      <name val="Arial"/>
      <family val="2"/>
    </font>
    <font>
      <b/>
      <sz val="8"/>
      <name val="Arial"/>
      <family val="2"/>
    </font>
    <font>
      <sz val="19"/>
      <color indexed="48"/>
      <name val="Arial"/>
      <family val="2"/>
      <charset val="204"/>
    </font>
    <font>
      <b/>
      <sz val="16"/>
      <color indexed="18"/>
      <name val="Arial"/>
      <family val="2"/>
    </font>
    <font>
      <sz val="10"/>
      <name val="0"/>
      <charset val="204"/>
    </font>
    <font>
      <sz val="10"/>
      <name val="Tms Rmn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sz val="8"/>
      <name val="Arial Cyr"/>
      <family val="2"/>
      <charset val="204"/>
    </font>
    <font>
      <b/>
      <sz val="18"/>
      <name val="Times New Roman"/>
      <family val="1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8"/>
      <color indexed="8"/>
      <name val="Times New Roman"/>
      <family val="1"/>
      <charset val="204"/>
    </font>
    <font>
      <b/>
      <sz val="18"/>
      <color indexed="56"/>
      <name val="Cambria"/>
      <family val="2"/>
      <charset val="204"/>
    </font>
    <font>
      <sz val="11"/>
      <name val="Tahoma"/>
      <family val="2"/>
      <charset val="204"/>
    </font>
    <font>
      <b/>
      <i/>
      <sz val="20"/>
      <name val="Arial"/>
      <family val="2"/>
      <charset val="204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b/>
      <i/>
      <sz val="10"/>
      <color indexed="9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0"/>
      <color indexed="62"/>
      <name val="Arial Cyr"/>
      <family val="2"/>
      <charset val="204"/>
    </font>
    <font>
      <b/>
      <sz val="8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1"/>
      <color indexed="12"/>
      <name val="Calibri"/>
      <family val="2"/>
      <charset val="204"/>
    </font>
    <font>
      <u/>
      <sz val="7.7"/>
      <color theme="10"/>
      <name val="Calibri"/>
      <family val="2"/>
      <charset val="204"/>
    </font>
    <font>
      <u/>
      <sz val="9"/>
      <color indexed="12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u/>
      <sz val="9"/>
      <color rgb="FF333399"/>
      <name val="Tahoma"/>
      <family val="2"/>
      <charset val="204"/>
    </font>
    <font>
      <u/>
      <sz val="8"/>
      <color theme="10"/>
      <name val="Arial"/>
      <family val="2"/>
    </font>
    <font>
      <b/>
      <sz val="9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8"/>
      <name val="Arial Cyr"/>
    </font>
    <font>
      <b/>
      <sz val="9"/>
      <color rgb="FF333399"/>
      <name val="Tahoma"/>
      <family val="2"/>
      <charset val="204"/>
    </font>
    <font>
      <b/>
      <sz val="18"/>
      <color indexed="62"/>
      <name val="Cambria"/>
      <family val="2"/>
      <charset val="204"/>
    </font>
    <font>
      <b/>
      <sz val="11"/>
      <color indexed="47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62"/>
      <name val="Calibri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62"/>
      <name val="Calibri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56"/>
      <name val="Arial Cyr"/>
      <family val="2"/>
      <charset val="204"/>
    </font>
    <font>
      <b/>
      <sz val="14"/>
      <name val="Franklin Gothic Medium"/>
      <family val="2"/>
    </font>
    <font>
      <sz val="20"/>
      <name val="Impact"/>
      <family val="2"/>
    </font>
    <font>
      <b/>
      <sz val="9"/>
      <name val="Tahoma"/>
      <family val="2"/>
    </font>
    <font>
      <b/>
      <sz val="10"/>
      <color indexed="12"/>
      <name val="Arial Cyr"/>
      <family val="2"/>
    </font>
    <font>
      <sz val="9"/>
      <name val="Tahoma"/>
      <family val="2"/>
    </font>
    <font>
      <sz val="9"/>
      <color indexed="8"/>
      <name val="Tahoma"/>
      <family val="2"/>
      <charset val="204"/>
    </font>
    <font>
      <b/>
      <sz val="14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1"/>
      <color indexed="49"/>
      <name val="Calibri"/>
      <family val="2"/>
      <charset val="204"/>
    </font>
    <font>
      <b/>
      <sz val="10"/>
      <color indexed="9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60"/>
      <name val="Arial Cyr"/>
      <family val="2"/>
      <charset val="204"/>
    </font>
    <font>
      <sz val="12"/>
      <name val="Arial Cyr"/>
      <family val="2"/>
      <charset val="204"/>
    </font>
    <font>
      <sz val="11"/>
      <name val="Verdana"/>
      <family val="2"/>
      <charset val="204"/>
    </font>
    <font>
      <sz val="11"/>
      <color indexed="64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sz val="10"/>
      <name val="Times New Roman CYR"/>
      <charset val="204"/>
    </font>
    <font>
      <sz val="11"/>
      <color rgb="FF000000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0"/>
      <color theme="1"/>
      <name val="Arial Cyr"/>
      <family val="2"/>
      <charset val="204"/>
    </font>
    <font>
      <sz val="12"/>
      <color theme="1"/>
      <name val="Calibri"/>
      <family val="2"/>
      <charset val="204"/>
      <scheme val="minor"/>
    </font>
    <font>
      <b/>
      <i/>
      <sz val="10"/>
      <color indexed="10"/>
      <name val="Arial Cyr"/>
      <family val="2"/>
      <charset val="204"/>
    </font>
    <font>
      <sz val="10"/>
      <color indexed="2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sz val="11"/>
      <name val="Times New Roman Cyr"/>
      <family val="1"/>
    </font>
    <font>
      <i/>
      <sz val="10"/>
      <color indexed="23"/>
      <name val="Arial Cyr"/>
      <family val="2"/>
      <charset val="204"/>
    </font>
    <font>
      <sz val="10"/>
      <color indexed="8"/>
      <name val="Tahoma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0"/>
      <color indexed="52"/>
      <name val="Arial Cyr"/>
      <family val="2"/>
      <charset val="204"/>
    </font>
    <font>
      <sz val="11"/>
      <color indexed="47"/>
      <name val="Calibri"/>
      <family val="2"/>
      <charset val="204"/>
    </font>
    <font>
      <sz val="14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name val="Arial Narrow"/>
      <family val="2"/>
      <charset val="204"/>
    </font>
    <font>
      <sz val="9"/>
      <name val="Arial Cyr"/>
      <charset val="204"/>
    </font>
    <font>
      <sz val="9"/>
      <name val="Arial Cyr"/>
    </font>
    <font>
      <sz val="11"/>
      <color indexed="10"/>
      <name val="Arial Cyr"/>
      <family val="2"/>
      <charset val="204"/>
    </font>
    <font>
      <sz val="11"/>
      <color indexed="10"/>
      <name val="Arial Cyr"/>
      <family val="2"/>
    </font>
    <font>
      <sz val="10"/>
      <color indexed="17"/>
      <name val="Arial Cyr"/>
      <family val="2"/>
      <charset val="204"/>
    </font>
    <font>
      <i/>
      <sz val="11"/>
      <name val="Calibri"/>
      <family val="2"/>
      <charset val="204"/>
    </font>
    <font>
      <b/>
      <i/>
      <sz val="11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sz val="10"/>
      <color rgb="FF000000"/>
      <name val="Arimo"/>
    </font>
    <font>
      <sz val="7"/>
      <name val="Times New Roman"/>
      <family val="1"/>
      <charset val="204"/>
    </font>
    <font>
      <sz val="5.75"/>
      <name val="Times New Roman"/>
      <family val="1"/>
      <charset val="204"/>
    </font>
    <font>
      <b/>
      <sz val="9"/>
      <name val="Times New Roman"/>
      <family val="1"/>
      <charset val="204"/>
    </font>
    <font>
      <sz val="5.5"/>
      <name val="Times New Roman"/>
      <family val="1"/>
      <charset val="204"/>
    </font>
    <font>
      <sz val="8"/>
      <name val="Times New Roman"/>
      <family val="1"/>
      <charset val="204"/>
    </font>
    <font>
      <b/>
      <sz val="5.75"/>
      <name val="Times New Roman"/>
      <family val="1"/>
      <charset val="204"/>
    </font>
    <font>
      <i/>
      <sz val="5.75"/>
      <name val="Times New Roman"/>
      <family val="1"/>
      <charset val="204"/>
    </font>
    <font>
      <sz val="5.85"/>
      <name val="Times New Roman"/>
      <family val="1"/>
      <charset val="204"/>
    </font>
    <font>
      <i/>
      <sz val="5.85"/>
      <name val="Times New Roman"/>
      <family val="1"/>
      <charset val="204"/>
    </font>
    <font>
      <sz val="6"/>
      <name val="Times New Roman"/>
      <family val="1"/>
      <charset val="204"/>
    </font>
    <font>
      <sz val="5.85"/>
      <color indexed="9"/>
      <name val="Times New Roman"/>
      <family val="1"/>
      <charset val="204"/>
    </font>
    <font>
      <b/>
      <sz val="5"/>
      <name val="Times New Roman"/>
      <family val="1"/>
      <charset val="204"/>
    </font>
    <font>
      <sz val="5"/>
      <name val="Times New Roman"/>
      <family val="1"/>
      <charset val="204"/>
    </font>
    <font>
      <sz val="5"/>
      <color rgb="FFFFFFFF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i/>
      <sz val="14"/>
      <name val="Times New Roman"/>
      <family val="1"/>
      <charset val="204"/>
    </font>
    <font>
      <i/>
      <sz val="12"/>
      <name val="Times New Roman"/>
      <family val="1"/>
      <charset val="204"/>
    </font>
  </fonts>
  <fills count="1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15"/>
        <bgColor indexed="64"/>
      </patternFill>
    </fill>
    <fill>
      <patternFill patternType="solid">
        <fgColor indexed="15"/>
        <bgColor indexed="3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8"/>
        <bgColor indexed="58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  <bgColor indexed="53"/>
      </patternFill>
    </fill>
    <fill>
      <patternFill patternType="solid">
        <fgColor indexed="5"/>
      </patternFill>
    </fill>
    <fill>
      <patternFill patternType="solid">
        <fgColor indexed="11"/>
        <bgColor indexed="11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3"/>
        <bgColor indexed="33"/>
      </patternFill>
    </fill>
    <fill>
      <patternFill patternType="solid">
        <fgColor indexed="1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indexed="42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indexed="22"/>
        <bgColor indexed="31"/>
      </patternFill>
    </fill>
    <fill>
      <patternFill patternType="solid">
        <fgColor indexed="22"/>
        <bgColor indexed="8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rgb="FFFFFFFF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35"/>
        <bgColor indexed="23"/>
      </patternFill>
    </fill>
    <fill>
      <patternFill patternType="solid">
        <fgColor indexed="35"/>
        <bgColor indexed="55"/>
      </patternFill>
    </fill>
    <fill>
      <patternFill patternType="solid">
        <fgColor indexed="35"/>
        <b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0"/>
        <bgColor indexed="60"/>
      </patternFill>
    </fill>
    <fill>
      <patternFill patternType="solid">
        <fgColor indexed="43"/>
        <bgColor indexed="8"/>
      </patternFill>
    </fill>
    <fill>
      <patternFill patternType="lightDown">
        <fgColor indexed="22"/>
      </patternFill>
    </fill>
    <fill>
      <patternFill patternType="solid">
        <fgColor indexed="27"/>
        <bgColor indexed="41"/>
      </patternFill>
    </fill>
    <fill>
      <patternFill patternType="solid">
        <fgColor indexed="43"/>
        <bgColor indexed="26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rgb="FFFF0000"/>
        <bgColor indexed="64"/>
      </patternFill>
    </fill>
  </fills>
  <borders count="1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ck">
        <color indexed="9"/>
      </left>
      <right style="thick">
        <color indexed="23"/>
      </right>
      <top style="thick">
        <color indexed="9"/>
      </top>
      <bottom style="thick">
        <color indexed="23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hair">
        <color indexed="6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auto="1"/>
      </left>
      <right/>
      <top/>
      <bottom/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9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/>
      <right/>
      <top style="thin">
        <color auto="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3252">
    <xf numFmtId="0" fontId="0" fillId="0" borderId="0"/>
    <xf numFmtId="0" fontId="15" fillId="0" borderId="0"/>
    <xf numFmtId="0" fontId="16" fillId="0" borderId="0"/>
    <xf numFmtId="0" fontId="20" fillId="0" borderId="0"/>
    <xf numFmtId="0" fontId="28" fillId="0" borderId="0"/>
    <xf numFmtId="0" fontId="28" fillId="0" borderId="0"/>
    <xf numFmtId="0" fontId="1" fillId="0" borderId="0"/>
    <xf numFmtId="0" fontId="15" fillId="0" borderId="0"/>
    <xf numFmtId="0" fontId="16" fillId="0" borderId="0"/>
    <xf numFmtId="44" fontId="44" fillId="0" borderId="0" applyFont="0" applyFill="0" applyBorder="0" applyAlignment="0" applyProtection="0"/>
    <xf numFmtId="0" fontId="45" fillId="0" borderId="0"/>
    <xf numFmtId="168" fontId="46" fillId="0" borderId="0"/>
    <xf numFmtId="0" fontId="45" fillId="0" borderId="0"/>
    <xf numFmtId="0" fontId="46" fillId="0" borderId="0"/>
    <xf numFmtId="0" fontId="45" fillId="0" borderId="0"/>
    <xf numFmtId="0" fontId="44" fillId="0" borderId="0"/>
    <xf numFmtId="169" fontId="47" fillId="0" borderId="0">
      <alignment vertical="top"/>
    </xf>
    <xf numFmtId="169" fontId="48" fillId="0" borderId="0">
      <alignment vertical="top"/>
    </xf>
    <xf numFmtId="170" fontId="48" fillId="32" borderId="0">
      <alignment vertical="top"/>
    </xf>
    <xf numFmtId="169" fontId="48" fillId="33" borderId="0">
      <alignment vertical="top"/>
    </xf>
    <xf numFmtId="0" fontId="49" fillId="0" borderId="0" applyFont="0" applyFill="0" applyBorder="0" applyAlignment="0"/>
    <xf numFmtId="171" fontId="49" fillId="0" borderId="0" applyFont="0" applyFill="0" applyBorder="0" applyAlignment="0"/>
    <xf numFmtId="171" fontId="49" fillId="0" borderId="0" applyFont="0" applyFill="0" applyBorder="0" applyAlignment="0"/>
    <xf numFmtId="171" fontId="49" fillId="0" borderId="0" applyFont="0" applyFill="0" applyBorder="0" applyAlignment="0"/>
    <xf numFmtId="0" fontId="50" fillId="0" borderId="0"/>
    <xf numFmtId="0" fontId="15" fillId="0" borderId="0"/>
    <xf numFmtId="0" fontId="44" fillId="0" borderId="0"/>
    <xf numFmtId="0" fontId="51" fillId="0" borderId="51" applyNumberFormat="0" applyFill="0" applyAlignment="0" applyProtection="0"/>
    <xf numFmtId="0" fontId="51" fillId="0" borderId="51" applyNumberFormat="0" applyFill="0" applyAlignment="0" applyProtection="0"/>
    <xf numFmtId="0" fontId="50" fillId="0" borderId="0"/>
    <xf numFmtId="0" fontId="15" fillId="34" borderId="52" applyNumberFormat="0" applyFont="0" applyAlignment="0" applyProtection="0"/>
    <xf numFmtId="0" fontId="15" fillId="0" borderId="0"/>
    <xf numFmtId="0" fontId="15" fillId="0" borderId="0"/>
    <xf numFmtId="0" fontId="52" fillId="0" borderId="0"/>
    <xf numFmtId="0" fontId="44" fillId="0" borderId="0"/>
    <xf numFmtId="40" fontId="53" fillId="0" borderId="0" applyFont="0" applyFill="0" applyBorder="0" applyAlignment="0" applyProtection="0"/>
    <xf numFmtId="0" fontId="54" fillId="0" borderId="0"/>
    <xf numFmtId="0" fontId="44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6" fillId="0" borderId="0"/>
    <xf numFmtId="0" fontId="45" fillId="0" borderId="0"/>
    <xf numFmtId="171" fontId="45" fillId="0" borderId="0"/>
    <xf numFmtId="171" fontId="45" fillId="0" borderId="0"/>
    <xf numFmtId="171" fontId="45" fillId="0" borderId="0"/>
    <xf numFmtId="0" fontId="46" fillId="0" borderId="0" applyFont="0" applyBorder="0" applyAlignment="0"/>
    <xf numFmtId="0" fontId="56" fillId="0" borderId="0"/>
    <xf numFmtId="0" fontId="46" fillId="0" borderId="0"/>
    <xf numFmtId="171" fontId="46" fillId="0" borderId="0"/>
    <xf numFmtId="171" fontId="46" fillId="0" borderId="0"/>
    <xf numFmtId="171" fontId="46" fillId="0" borderId="0"/>
    <xf numFmtId="0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0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0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0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0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0" fontId="46" fillId="0" borderId="0"/>
    <xf numFmtId="0" fontId="45" fillId="0" borderId="0"/>
    <xf numFmtId="0" fontId="46" fillId="0" borderId="0"/>
    <xf numFmtId="171" fontId="46" fillId="0" borderId="0"/>
    <xf numFmtId="171" fontId="46" fillId="0" borderId="0"/>
    <xf numFmtId="171" fontId="46" fillId="0" borderId="0"/>
    <xf numFmtId="0" fontId="46" fillId="0" borderId="0" applyFont="0" applyBorder="0" applyAlignment="0"/>
    <xf numFmtId="0" fontId="46" fillId="0" borderId="0" applyFont="0" applyBorder="0" applyAlignment="0"/>
    <xf numFmtId="0" fontId="46" fillId="0" borderId="0" applyFont="0" applyBorder="0" applyAlignment="0"/>
    <xf numFmtId="0" fontId="45" fillId="0" borderId="0"/>
    <xf numFmtId="171" fontId="45" fillId="0" borderId="0"/>
    <xf numFmtId="171" fontId="45" fillId="0" borderId="0"/>
    <xf numFmtId="171" fontId="45" fillId="0" borderId="0"/>
    <xf numFmtId="0" fontId="4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0" fontId="46" fillId="0" borderId="0" applyFont="0" applyBorder="0" applyAlignment="0"/>
    <xf numFmtId="0" fontId="45" fillId="0" borderId="0"/>
    <xf numFmtId="0" fontId="46" fillId="0" borderId="0"/>
    <xf numFmtId="171" fontId="46" fillId="0" borderId="0"/>
    <xf numFmtId="171" fontId="46" fillId="0" borderId="0"/>
    <xf numFmtId="171" fontId="46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172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172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4" fillId="0" borderId="0" applyNumberFormat="0" applyFill="0" applyBorder="0" applyAlignment="0" applyProtection="0"/>
    <xf numFmtId="171" fontId="44" fillId="0" borderId="0" applyNumberFormat="0" applyFill="0" applyBorder="0" applyAlignment="0" applyProtection="0"/>
    <xf numFmtId="171" fontId="44" fillId="0" borderId="0" applyNumberFormat="0" applyFill="0" applyBorder="0" applyAlignment="0" applyProtection="0"/>
    <xf numFmtId="171" fontId="44" fillId="0" borderId="0" applyNumberFormat="0" applyFill="0" applyBorder="0" applyAlignment="0" applyProtection="0"/>
    <xf numFmtId="173" fontId="44" fillId="35" borderId="19">
      <alignment wrapText="1"/>
      <protection locked="0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5" fillId="0" borderId="0"/>
    <xf numFmtId="0" fontId="56" fillId="0" borderId="0"/>
    <xf numFmtId="0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171" fontId="56" fillId="0" borderId="0"/>
    <xf numFmtId="0" fontId="46" fillId="0" borderId="0" applyFont="0" applyBorder="0" applyAlignment="0"/>
    <xf numFmtId="0" fontId="15" fillId="0" borderId="0"/>
    <xf numFmtId="0" fontId="46" fillId="0" borderId="0"/>
    <xf numFmtId="0" fontId="55" fillId="0" borderId="0"/>
    <xf numFmtId="0" fontId="46" fillId="0" borderId="0"/>
    <xf numFmtId="0" fontId="55" fillId="0" borderId="0"/>
    <xf numFmtId="0" fontId="46" fillId="0" borderId="0"/>
    <xf numFmtId="0" fontId="46" fillId="0" borderId="0" applyFont="0" applyBorder="0" applyAlignment="0"/>
    <xf numFmtId="0" fontId="46" fillId="0" borderId="0"/>
    <xf numFmtId="0" fontId="46" fillId="0" borderId="0" applyFont="0" applyBorder="0" applyAlignment="0"/>
    <xf numFmtId="0" fontId="46" fillId="0" borderId="0" applyFont="0" applyBorder="0" applyAlignment="0"/>
    <xf numFmtId="0" fontId="46" fillId="0" borderId="0" applyFont="0" applyBorder="0" applyAlignment="0"/>
    <xf numFmtId="0" fontId="46" fillId="0" borderId="0" applyFont="0" applyBorder="0" applyAlignment="0"/>
    <xf numFmtId="0" fontId="46" fillId="0" borderId="0"/>
    <xf numFmtId="0" fontId="45" fillId="0" borderId="0"/>
    <xf numFmtId="0" fontId="45" fillId="0" borderId="0"/>
    <xf numFmtId="168" fontId="45" fillId="0" borderId="0"/>
    <xf numFmtId="0" fontId="45" fillId="0" borderId="0"/>
    <xf numFmtId="168" fontId="45" fillId="0" borderId="0"/>
    <xf numFmtId="0" fontId="45" fillId="0" borderId="0"/>
    <xf numFmtId="168" fontId="45" fillId="0" borderId="0"/>
    <xf numFmtId="0" fontId="46" fillId="0" borderId="0"/>
    <xf numFmtId="0" fontId="55" fillId="0" borderId="0"/>
    <xf numFmtId="0" fontId="46" fillId="0" borderId="0"/>
    <xf numFmtId="0" fontId="55" fillId="0" borderId="0"/>
    <xf numFmtId="0" fontId="55" fillId="0" borderId="0"/>
    <xf numFmtId="0" fontId="46" fillId="0" borderId="0"/>
    <xf numFmtId="0" fontId="45" fillId="0" borderId="0"/>
    <xf numFmtId="168" fontId="4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6" fillId="0" borderId="0"/>
    <xf numFmtId="0" fontId="56" fillId="0" borderId="0"/>
    <xf numFmtId="171" fontId="56" fillId="0" borderId="0"/>
    <xf numFmtId="171" fontId="56" fillId="0" borderId="0"/>
    <xf numFmtId="171" fontId="56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6" fillId="0" borderId="0" applyFont="0" applyBorder="0" applyAlignment="0"/>
    <xf numFmtId="0" fontId="58" fillId="0" borderId="0"/>
    <xf numFmtId="0" fontId="45" fillId="0" borderId="0"/>
    <xf numFmtId="171" fontId="45" fillId="0" borderId="0"/>
    <xf numFmtId="171" fontId="45" fillId="0" borderId="0"/>
    <xf numFmtId="171" fontId="45" fillId="0" borderId="0"/>
    <xf numFmtId="0" fontId="45" fillId="0" borderId="0"/>
    <xf numFmtId="171" fontId="45" fillId="0" borderId="0"/>
    <xf numFmtId="171" fontId="45" fillId="0" borderId="0"/>
    <xf numFmtId="171" fontId="45" fillId="0" borderId="0"/>
    <xf numFmtId="0" fontId="46" fillId="0" borderId="0" applyFont="0" applyBorder="0" applyAlignment="0"/>
    <xf numFmtId="0" fontId="46" fillId="0" borderId="0"/>
    <xf numFmtId="168" fontId="46" fillId="0" borderId="0"/>
    <xf numFmtId="0" fontId="44" fillId="0" borderId="0"/>
    <xf numFmtId="0" fontId="44" fillId="0" borderId="0"/>
    <xf numFmtId="0" fontId="56" fillId="0" borderId="0"/>
    <xf numFmtId="0" fontId="44" fillId="0" borderId="0"/>
    <xf numFmtId="0" fontId="44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56" fillId="0" borderId="0"/>
    <xf numFmtId="171" fontId="56" fillId="0" borderId="0"/>
    <xf numFmtId="171" fontId="56" fillId="0" borderId="0"/>
    <xf numFmtId="171" fontId="56" fillId="0" borderId="0"/>
    <xf numFmtId="0" fontId="46" fillId="0" borderId="0"/>
    <xf numFmtId="0" fontId="46" fillId="0" borderId="0" applyFont="0" applyBorder="0" applyAlignment="0"/>
    <xf numFmtId="0" fontId="46" fillId="0" borderId="0"/>
    <xf numFmtId="0" fontId="46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56" fillId="0" borderId="0"/>
    <xf numFmtId="0" fontId="55" fillId="0" borderId="0"/>
    <xf numFmtId="0" fontId="46" fillId="0" borderId="0"/>
    <xf numFmtId="0" fontId="46" fillId="0" borderId="0"/>
    <xf numFmtId="0" fontId="46" fillId="0" borderId="0" applyFont="0" applyBorder="0" applyAlignment="0"/>
    <xf numFmtId="172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0" fontId="56" fillId="0" borderId="0"/>
    <xf numFmtId="171" fontId="56" fillId="0" borderId="0"/>
    <xf numFmtId="171" fontId="56" fillId="0" borderId="0"/>
    <xf numFmtId="171" fontId="56" fillId="0" borderId="0"/>
    <xf numFmtId="0" fontId="46" fillId="0" borderId="0"/>
    <xf numFmtId="168" fontId="46" fillId="0" borderId="0"/>
    <xf numFmtId="0" fontId="46" fillId="0" borderId="0"/>
    <xf numFmtId="168" fontId="46" fillId="0" borderId="0"/>
    <xf numFmtId="0" fontId="58" fillId="0" borderId="0"/>
    <xf numFmtId="0" fontId="46" fillId="0" borderId="0"/>
    <xf numFmtId="0" fontId="45" fillId="0" borderId="0"/>
    <xf numFmtId="168" fontId="45" fillId="0" borderId="0"/>
    <xf numFmtId="0" fontId="45" fillId="0" borderId="0"/>
    <xf numFmtId="168" fontId="45" fillId="0" borderId="0"/>
    <xf numFmtId="0" fontId="46" fillId="0" borderId="0" applyFont="0" applyBorder="0" applyAlignment="0"/>
    <xf numFmtId="0" fontId="46" fillId="0" borderId="0"/>
    <xf numFmtId="0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0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0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172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0" fontId="44" fillId="0" borderId="0"/>
    <xf numFmtId="0" fontId="45" fillId="0" borderId="0"/>
    <xf numFmtId="168" fontId="45" fillId="0" borderId="0"/>
    <xf numFmtId="0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171" fontId="57" fillId="0" borderId="0" applyFont="0" applyFill="0" applyBorder="0" applyAlignment="0" applyProtection="0">
      <alignment vertical="center"/>
    </xf>
    <xf numFmtId="0" fontId="45" fillId="0" borderId="0"/>
    <xf numFmtId="0" fontId="55" fillId="0" borderId="0"/>
    <xf numFmtId="0" fontId="45" fillId="0" borderId="0"/>
    <xf numFmtId="0" fontId="55" fillId="0" borderId="0"/>
    <xf numFmtId="0" fontId="46" fillId="0" borderId="0"/>
    <xf numFmtId="0" fontId="55" fillId="0" borderId="0"/>
    <xf numFmtId="0" fontId="46" fillId="0" borderId="0"/>
    <xf numFmtId="0" fontId="5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5" fillId="0" borderId="0"/>
    <xf numFmtId="168" fontId="45" fillId="0" borderId="0"/>
    <xf numFmtId="0" fontId="46" fillId="0" borderId="0"/>
    <xf numFmtId="0" fontId="55" fillId="0" borderId="0"/>
    <xf numFmtId="0" fontId="46" fillId="0" borderId="0"/>
    <xf numFmtId="0" fontId="55" fillId="0" borderId="0"/>
    <xf numFmtId="0" fontId="46" fillId="0" borderId="0" applyFont="0" applyBorder="0" applyAlignment="0"/>
    <xf numFmtId="0" fontId="45" fillId="0" borderId="0"/>
    <xf numFmtId="168" fontId="45" fillId="0" borderId="0"/>
    <xf numFmtId="0" fontId="46" fillId="0" borderId="0" applyFont="0" applyBorder="0" applyAlignment="0"/>
    <xf numFmtId="0" fontId="46" fillId="0" borderId="0" applyFont="0" applyBorder="0" applyAlignment="0"/>
    <xf numFmtId="0" fontId="45" fillId="0" borderId="0"/>
    <xf numFmtId="171" fontId="45" fillId="0" borderId="0"/>
    <xf numFmtId="171" fontId="45" fillId="0" borderId="0"/>
    <xf numFmtId="171" fontId="45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6" fillId="0" borderId="0"/>
    <xf numFmtId="0" fontId="55" fillId="0" borderId="0"/>
    <xf numFmtId="0" fontId="46" fillId="0" borderId="0"/>
    <xf numFmtId="0" fontId="55" fillId="0" borderId="0"/>
    <xf numFmtId="0" fontId="46" fillId="0" borderId="0"/>
    <xf numFmtId="172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172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38" fontId="47" fillId="0" borderId="0">
      <alignment vertical="top"/>
    </xf>
    <xf numFmtId="0" fontId="46" fillId="0" borderId="0" applyFont="0" applyBorder="0" applyAlignment="0"/>
    <xf numFmtId="0" fontId="46" fillId="0" borderId="0" applyFont="0" applyBorder="0" applyAlignment="0"/>
    <xf numFmtId="0" fontId="46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6" fillId="0" borderId="0" applyFont="0" applyBorder="0" applyAlignment="0"/>
    <xf numFmtId="0" fontId="45" fillId="0" borderId="0"/>
    <xf numFmtId="0" fontId="45" fillId="0" borderId="0"/>
    <xf numFmtId="0" fontId="45" fillId="0" borderId="0"/>
    <xf numFmtId="168" fontId="45" fillId="0" borderId="0"/>
    <xf numFmtId="0" fontId="46" fillId="0" borderId="0"/>
    <xf numFmtId="0" fontId="45" fillId="0" borderId="0"/>
    <xf numFmtId="0" fontId="46" fillId="0" borderId="0" applyFont="0" applyBorder="0" applyAlignment="0"/>
    <xf numFmtId="0" fontId="46" fillId="0" borderId="0" applyFont="0" applyBorder="0" applyAlignment="0"/>
    <xf numFmtId="0" fontId="46" fillId="0" borderId="0"/>
    <xf numFmtId="0" fontId="46" fillId="0" borderId="0" applyFont="0" applyBorder="0" applyAlignment="0"/>
    <xf numFmtId="0" fontId="45" fillId="0" borderId="0"/>
    <xf numFmtId="171" fontId="45" fillId="0" borderId="0"/>
    <xf numFmtId="171" fontId="45" fillId="0" borderId="0"/>
    <xf numFmtId="171" fontId="45" fillId="0" borderId="0"/>
    <xf numFmtId="0" fontId="45" fillId="0" borderId="0"/>
    <xf numFmtId="0" fontId="46" fillId="0" borderId="0" applyFont="0" applyBorder="0" applyAlignment="0"/>
    <xf numFmtId="0" fontId="46" fillId="0" borderId="0" applyFont="0" applyBorder="0" applyAlignment="0"/>
    <xf numFmtId="0" fontId="46" fillId="0" borderId="0"/>
    <xf numFmtId="168" fontId="46" fillId="0" borderId="0"/>
    <xf numFmtId="0" fontId="46" fillId="0" borderId="0"/>
    <xf numFmtId="168" fontId="46" fillId="0" borderId="0"/>
    <xf numFmtId="0" fontId="46" fillId="0" borderId="0" applyFont="0" applyBorder="0" applyAlignment="0"/>
    <xf numFmtId="0" fontId="46" fillId="0" borderId="0" applyFont="0" applyBorder="0" applyAlignment="0"/>
    <xf numFmtId="0" fontId="55" fillId="0" borderId="0"/>
    <xf numFmtId="0" fontId="45" fillId="0" borderId="0"/>
    <xf numFmtId="0" fontId="45" fillId="0" borderId="0"/>
    <xf numFmtId="168" fontId="45" fillId="0" borderId="0"/>
    <xf numFmtId="0" fontId="45" fillId="0" borderId="0"/>
    <xf numFmtId="0" fontId="46" fillId="0" borderId="0"/>
    <xf numFmtId="168" fontId="46" fillId="0" borderId="0"/>
    <xf numFmtId="0" fontId="46" fillId="0" borderId="0"/>
    <xf numFmtId="168" fontId="46" fillId="0" borderId="0"/>
    <xf numFmtId="0" fontId="46" fillId="0" borderId="0" applyFont="0" applyBorder="0" applyAlignment="0"/>
    <xf numFmtId="0" fontId="46" fillId="0" borderId="0"/>
    <xf numFmtId="0" fontId="56" fillId="0" borderId="0"/>
    <xf numFmtId="171" fontId="56" fillId="0" borderId="0"/>
    <xf numFmtId="171" fontId="56" fillId="0" borderId="0"/>
    <xf numFmtId="171" fontId="56" fillId="0" borderId="0"/>
    <xf numFmtId="0" fontId="45" fillId="0" borderId="0"/>
    <xf numFmtId="0" fontId="46" fillId="0" borderId="0"/>
    <xf numFmtId="171" fontId="46" fillId="0" borderId="0"/>
    <xf numFmtId="171" fontId="46" fillId="0" borderId="0"/>
    <xf numFmtId="171" fontId="46" fillId="0" borderId="0"/>
    <xf numFmtId="0" fontId="55" fillId="0" borderId="0"/>
    <xf numFmtId="0" fontId="46" fillId="0" borderId="0"/>
    <xf numFmtId="171" fontId="46" fillId="0" borderId="0"/>
    <xf numFmtId="171" fontId="46" fillId="0" borderId="0"/>
    <xf numFmtId="171" fontId="46" fillId="0" borderId="0"/>
    <xf numFmtId="0" fontId="46" fillId="0" borderId="0"/>
    <xf numFmtId="171" fontId="46" fillId="0" borderId="0"/>
    <xf numFmtId="171" fontId="46" fillId="0" borderId="0"/>
    <xf numFmtId="171" fontId="46" fillId="0" borderId="0"/>
    <xf numFmtId="0" fontId="46" fillId="0" borderId="0"/>
    <xf numFmtId="171" fontId="46" fillId="0" borderId="0"/>
    <xf numFmtId="171" fontId="46" fillId="0" borderId="0"/>
    <xf numFmtId="171" fontId="46" fillId="0" borderId="0"/>
    <xf numFmtId="0" fontId="46" fillId="0" borderId="0"/>
    <xf numFmtId="171" fontId="46" fillId="0" borderId="0"/>
    <xf numFmtId="171" fontId="46" fillId="0" borderId="0"/>
    <xf numFmtId="171" fontId="46" fillId="0" borderId="0"/>
    <xf numFmtId="0" fontId="45" fillId="0" borderId="0"/>
    <xf numFmtId="0" fontId="55" fillId="0" borderId="0"/>
    <xf numFmtId="0" fontId="45" fillId="0" borderId="0"/>
    <xf numFmtId="0" fontId="55" fillId="0" borderId="0"/>
    <xf numFmtId="0" fontId="46" fillId="0" borderId="0" applyFont="0" applyBorder="0" applyAlignment="0"/>
    <xf numFmtId="0" fontId="55" fillId="0" borderId="0"/>
    <xf numFmtId="0" fontId="1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168" fontId="45" fillId="0" borderId="0"/>
    <xf numFmtId="0" fontId="45" fillId="0" borderId="0"/>
    <xf numFmtId="174" fontId="15" fillId="0" borderId="0" applyFont="0" applyFill="0" applyBorder="0" applyAlignment="0" applyProtection="0"/>
    <xf numFmtId="44" fontId="59" fillId="0" borderId="0">
      <protection locked="0"/>
    </xf>
    <xf numFmtId="44" fontId="59" fillId="0" borderId="0">
      <protection locked="0"/>
    </xf>
    <xf numFmtId="175" fontId="60" fillId="0" borderId="0">
      <protection locked="0"/>
    </xf>
    <xf numFmtId="176" fontId="59" fillId="0" borderId="0">
      <protection locked="0"/>
    </xf>
    <xf numFmtId="44" fontId="59" fillId="0" borderId="0">
      <protection locked="0"/>
    </xf>
    <xf numFmtId="44" fontId="61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175" fontId="60" fillId="0" borderId="0">
      <protection locked="0"/>
    </xf>
    <xf numFmtId="177" fontId="59" fillId="0" borderId="0">
      <protection locked="0"/>
    </xf>
    <xf numFmtId="44" fontId="59" fillId="0" borderId="0">
      <protection locked="0"/>
    </xf>
    <xf numFmtId="44" fontId="61" fillId="0" borderId="0">
      <protection locked="0"/>
    </xf>
    <xf numFmtId="44" fontId="59" fillId="0" borderId="0">
      <protection locked="0"/>
    </xf>
    <xf numFmtId="178" fontId="59" fillId="0" borderId="0">
      <protection locked="0"/>
    </xf>
    <xf numFmtId="178" fontId="59" fillId="0" borderId="0">
      <protection locked="0"/>
    </xf>
    <xf numFmtId="44" fontId="61" fillId="0" borderId="0">
      <protection locked="0"/>
    </xf>
    <xf numFmtId="0" fontId="62" fillId="0" borderId="0">
      <protection locked="0"/>
    </xf>
    <xf numFmtId="0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178" fontId="60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171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171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0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178" fontId="59" fillId="0" borderId="0">
      <protection locked="0"/>
    </xf>
    <xf numFmtId="178" fontId="59" fillId="0" borderId="0">
      <protection locked="0"/>
    </xf>
    <xf numFmtId="44" fontId="61" fillId="0" borderId="0">
      <protection locked="0"/>
    </xf>
    <xf numFmtId="0" fontId="62" fillId="0" borderId="0">
      <protection locked="0"/>
    </xf>
    <xf numFmtId="0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178" fontId="60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171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171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0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178" fontId="59" fillId="0" borderId="0">
      <protection locked="0"/>
    </xf>
    <xf numFmtId="178" fontId="59" fillId="0" borderId="0">
      <protection locked="0"/>
    </xf>
    <xf numFmtId="44" fontId="61" fillId="0" borderId="0">
      <protection locked="0"/>
    </xf>
    <xf numFmtId="0" fontId="62" fillId="0" borderId="0">
      <protection locked="0"/>
    </xf>
    <xf numFmtId="0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178" fontId="60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171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171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0" fontId="59" fillId="0" borderId="0">
      <protection locked="0"/>
    </xf>
    <xf numFmtId="44" fontId="59" fillId="0" borderId="0">
      <protection locked="0"/>
    </xf>
    <xf numFmtId="178" fontId="59" fillId="0" borderId="0">
      <protection locked="0"/>
    </xf>
    <xf numFmtId="178" fontId="60" fillId="0" borderId="0">
      <protection locked="0"/>
    </xf>
    <xf numFmtId="171" fontId="62" fillId="0" borderId="0">
      <protection locked="0"/>
    </xf>
    <xf numFmtId="171" fontId="62" fillId="0" borderId="0">
      <protection locked="0"/>
    </xf>
    <xf numFmtId="178" fontId="59" fillId="0" borderId="0">
      <protection locked="0"/>
    </xf>
    <xf numFmtId="178" fontId="61" fillId="0" borderId="0">
      <protection locked="0"/>
    </xf>
    <xf numFmtId="0" fontId="59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59" fillId="0" borderId="53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0" fontId="60" fillId="0" borderId="54">
      <protection locked="0"/>
    </xf>
    <xf numFmtId="179" fontId="59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59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3" fillId="0" borderId="0">
      <protection locked="0"/>
    </xf>
    <xf numFmtId="178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178" fontId="64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171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171" fontId="63" fillId="0" borderId="0">
      <protection locked="0"/>
    </xf>
    <xf numFmtId="178" fontId="63" fillId="0" borderId="0">
      <protection locked="0"/>
    </xf>
    <xf numFmtId="0" fontId="65" fillId="0" borderId="0">
      <protection locked="0"/>
    </xf>
    <xf numFmtId="0" fontId="66" fillId="0" borderId="0">
      <protection locked="0"/>
    </xf>
    <xf numFmtId="178" fontId="66" fillId="0" borderId="0">
      <protection locked="0"/>
    </xf>
    <xf numFmtId="0" fontId="63" fillId="0" borderId="0">
      <protection locked="0"/>
    </xf>
    <xf numFmtId="178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178" fontId="64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171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171" fontId="63" fillId="0" borderId="0">
      <protection locked="0"/>
    </xf>
    <xf numFmtId="178" fontId="63" fillId="0" borderId="0">
      <protection locked="0"/>
    </xf>
    <xf numFmtId="0" fontId="65" fillId="0" borderId="0">
      <protection locked="0"/>
    </xf>
    <xf numFmtId="0" fontId="66" fillId="0" borderId="0">
      <protection locked="0"/>
    </xf>
    <xf numFmtId="178" fontId="66" fillId="0" borderId="0">
      <protection locked="0"/>
    </xf>
    <xf numFmtId="0" fontId="59" fillId="0" borderId="53">
      <protection locked="0"/>
    </xf>
    <xf numFmtId="0" fontId="59" fillId="0" borderId="53">
      <protection locked="0"/>
    </xf>
    <xf numFmtId="0" fontId="59" fillId="0" borderId="53">
      <protection locked="0"/>
    </xf>
    <xf numFmtId="0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0" fontId="59" fillId="0" borderId="53">
      <protection locked="0"/>
    </xf>
    <xf numFmtId="0" fontId="59" fillId="0" borderId="53">
      <protection locked="0"/>
    </xf>
    <xf numFmtId="0" fontId="59" fillId="0" borderId="53">
      <protection locked="0"/>
    </xf>
    <xf numFmtId="0" fontId="59" fillId="0" borderId="53">
      <protection locked="0"/>
    </xf>
    <xf numFmtId="0" fontId="59" fillId="0" borderId="53">
      <protection locked="0"/>
    </xf>
    <xf numFmtId="0" fontId="59" fillId="0" borderId="53">
      <protection locked="0"/>
    </xf>
    <xf numFmtId="0" fontId="59" fillId="0" borderId="53">
      <protection locked="0"/>
    </xf>
    <xf numFmtId="0" fontId="59" fillId="0" borderId="53">
      <protection locked="0"/>
    </xf>
    <xf numFmtId="0" fontId="59" fillId="0" borderId="53">
      <protection locked="0"/>
    </xf>
    <xf numFmtId="0" fontId="59" fillId="0" borderId="53">
      <protection locked="0"/>
    </xf>
    <xf numFmtId="0" fontId="59" fillId="0" borderId="53">
      <protection locked="0"/>
    </xf>
    <xf numFmtId="0" fontId="59" fillId="0" borderId="53">
      <protection locked="0"/>
    </xf>
    <xf numFmtId="0" fontId="59" fillId="0" borderId="53">
      <protection locked="0"/>
    </xf>
    <xf numFmtId="0" fontId="59" fillId="0" borderId="53">
      <protection locked="0"/>
    </xf>
    <xf numFmtId="0" fontId="59" fillId="0" borderId="53">
      <protection locked="0"/>
    </xf>
    <xf numFmtId="0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178" fontId="59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0" fontId="61" fillId="0" borderId="53">
      <protection locked="0"/>
    </xf>
    <xf numFmtId="178" fontId="59" fillId="0" borderId="53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0" fontId="59" fillId="0" borderId="53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0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1" fontId="59" fillId="0" borderId="53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178" fontId="60" fillId="0" borderId="54">
      <protection locked="0"/>
    </xf>
    <xf numFmtId="0" fontId="59" fillId="0" borderId="53">
      <protection locked="0"/>
    </xf>
    <xf numFmtId="178" fontId="60" fillId="0" borderId="54">
      <protection locked="0"/>
    </xf>
    <xf numFmtId="178" fontId="60" fillId="0" borderId="54">
      <protection locked="0"/>
    </xf>
    <xf numFmtId="0" fontId="61" fillId="0" borderId="55">
      <protection locked="0"/>
    </xf>
    <xf numFmtId="0" fontId="61" fillId="0" borderId="55">
      <protection locked="0"/>
    </xf>
    <xf numFmtId="0" fontId="61" fillId="0" borderId="55">
      <protection locked="0"/>
    </xf>
    <xf numFmtId="0" fontId="62" fillId="0" borderId="55">
      <protection locked="0"/>
    </xf>
    <xf numFmtId="0" fontId="59" fillId="0" borderId="55">
      <protection locked="0"/>
    </xf>
    <xf numFmtId="0" fontId="61" fillId="0" borderId="55">
      <protection locked="0"/>
    </xf>
    <xf numFmtId="0" fontId="61" fillId="0" borderId="55">
      <protection locked="0"/>
    </xf>
    <xf numFmtId="0" fontId="61" fillId="0" borderId="55">
      <protection locked="0"/>
    </xf>
    <xf numFmtId="0" fontId="61" fillId="0" borderId="55">
      <protection locked="0"/>
    </xf>
    <xf numFmtId="0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0" fontId="61" fillId="0" borderId="55">
      <protection locked="0"/>
    </xf>
    <xf numFmtId="0" fontId="61" fillId="0" borderId="55">
      <protection locked="0"/>
    </xf>
    <xf numFmtId="0" fontId="61" fillId="0" borderId="55">
      <protection locked="0"/>
    </xf>
    <xf numFmtId="0" fontId="61" fillId="0" borderId="55">
      <protection locked="0"/>
    </xf>
    <xf numFmtId="0" fontId="61" fillId="0" borderId="55">
      <protection locked="0"/>
    </xf>
    <xf numFmtId="0" fontId="61" fillId="0" borderId="55">
      <protection locked="0"/>
    </xf>
    <xf numFmtId="0" fontId="61" fillId="0" borderId="55">
      <protection locked="0"/>
    </xf>
    <xf numFmtId="0" fontId="61" fillId="0" borderId="55">
      <protection locked="0"/>
    </xf>
    <xf numFmtId="0" fontId="61" fillId="0" borderId="55">
      <protection locked="0"/>
    </xf>
    <xf numFmtId="0" fontId="61" fillId="0" borderId="55">
      <protection locked="0"/>
    </xf>
    <xf numFmtId="0" fontId="61" fillId="0" borderId="55">
      <protection locked="0"/>
    </xf>
    <xf numFmtId="0" fontId="61" fillId="0" borderId="55">
      <protection locked="0"/>
    </xf>
    <xf numFmtId="0" fontId="61" fillId="0" borderId="55">
      <protection locked="0"/>
    </xf>
    <xf numFmtId="0" fontId="59" fillId="0" borderId="55">
      <protection locked="0"/>
    </xf>
    <xf numFmtId="0" fontId="61" fillId="0" borderId="55">
      <protection locked="0"/>
    </xf>
    <xf numFmtId="0" fontId="61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178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171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0" fontId="59" fillId="0" borderId="55">
      <protection locked="0"/>
    </xf>
    <xf numFmtId="178" fontId="62" fillId="0" borderId="55">
      <protection locked="0"/>
    </xf>
    <xf numFmtId="180" fontId="15" fillId="0" borderId="0">
      <alignment horizontal="center"/>
    </xf>
    <xf numFmtId="180" fontId="15" fillId="0" borderId="0">
      <alignment horizontal="center"/>
    </xf>
    <xf numFmtId="180" fontId="15" fillId="0" borderId="0">
      <alignment horizontal="center"/>
    </xf>
    <xf numFmtId="181" fontId="15" fillId="0" borderId="0">
      <alignment horizontal="center"/>
    </xf>
    <xf numFmtId="180" fontId="15" fillId="0" borderId="0">
      <alignment horizontal="center"/>
    </xf>
    <xf numFmtId="181" fontId="15" fillId="0" borderId="0">
      <alignment horizontal="center"/>
    </xf>
    <xf numFmtId="180" fontId="15" fillId="0" borderId="0">
      <alignment horizontal="center"/>
    </xf>
    <xf numFmtId="180" fontId="15" fillId="0" borderId="0">
      <alignment horizontal="center"/>
    </xf>
    <xf numFmtId="180" fontId="15" fillId="0" borderId="0">
      <alignment horizontal="center"/>
    </xf>
    <xf numFmtId="0" fontId="67" fillId="36" borderId="0"/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171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8" fillId="37" borderId="56" applyNumberFormat="0" applyFill="0" applyBorder="0" applyAlignment="0">
      <alignment horizontal="left"/>
    </xf>
    <xf numFmtId="0" fontId="69" fillId="37" borderId="0" applyNumberFormat="0" applyFill="0" applyBorder="0" applyAlignment="0"/>
    <xf numFmtId="171" fontId="69" fillId="37" borderId="0" applyNumberFormat="0" applyFill="0" applyBorder="0" applyAlignment="0"/>
    <xf numFmtId="171" fontId="69" fillId="37" borderId="0" applyNumberFormat="0" applyFill="0" applyBorder="0" applyAlignment="0"/>
    <xf numFmtId="171" fontId="69" fillId="37" borderId="0" applyNumberFormat="0" applyFill="0" applyBorder="0" applyAlignment="0"/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171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0" fillId="38" borderId="56" applyNumberFormat="0" applyFill="0" applyBorder="0" applyAlignment="0">
      <alignment horizontal="left"/>
    </xf>
    <xf numFmtId="0" fontId="71" fillId="39" borderId="0" applyNumberFormat="0" applyFill="0" applyBorder="0" applyAlignment="0"/>
    <xf numFmtId="171" fontId="71" fillId="39" borderId="0" applyNumberFormat="0" applyFill="0" applyBorder="0" applyAlignment="0"/>
    <xf numFmtId="171" fontId="71" fillId="39" borderId="0" applyNumberFormat="0" applyFill="0" applyBorder="0" applyAlignment="0"/>
    <xf numFmtId="171" fontId="71" fillId="39" borderId="0" applyNumberFormat="0" applyFill="0" applyBorder="0" applyAlignment="0"/>
    <xf numFmtId="0" fontId="72" fillId="0" borderId="0" applyNumberFormat="0" applyFill="0" applyBorder="0" applyAlignment="0"/>
    <xf numFmtId="171" fontId="72" fillId="0" borderId="0" applyNumberFormat="0" applyFill="0" applyBorder="0" applyAlignment="0"/>
    <xf numFmtId="171" fontId="72" fillId="0" borderId="0" applyNumberFormat="0" applyFill="0" applyBorder="0" applyAlignment="0"/>
    <xf numFmtId="171" fontId="72" fillId="0" borderId="0" applyNumberFormat="0" applyFill="0" applyBorder="0" applyAlignment="0"/>
    <xf numFmtId="0" fontId="73" fillId="0" borderId="31" applyNumberFormat="0" applyFill="0" applyBorder="0" applyAlignment="0">
      <alignment horizontal="left"/>
    </xf>
    <xf numFmtId="171" fontId="73" fillId="0" borderId="31" applyNumberFormat="0" applyFill="0" applyBorder="0" applyAlignment="0">
      <alignment horizontal="left"/>
    </xf>
    <xf numFmtId="171" fontId="73" fillId="0" borderId="31" applyNumberFormat="0" applyFill="0" applyBorder="0" applyAlignment="0">
      <alignment horizontal="left"/>
    </xf>
    <xf numFmtId="171" fontId="73" fillId="0" borderId="31" applyNumberFormat="0" applyFill="0" applyBorder="0" applyAlignment="0">
      <alignment horizontal="left"/>
    </xf>
    <xf numFmtId="171" fontId="73" fillId="0" borderId="31" applyNumberFormat="0" applyFill="0" applyBorder="0" applyAlignment="0">
      <alignment horizontal="left"/>
    </xf>
    <xf numFmtId="171" fontId="73" fillId="0" borderId="31" applyNumberFormat="0" applyFill="0" applyBorder="0" applyAlignment="0">
      <alignment horizontal="left"/>
    </xf>
    <xf numFmtId="171" fontId="73" fillId="0" borderId="31" applyNumberFormat="0" applyFill="0" applyBorder="0" applyAlignment="0">
      <alignment horizontal="left"/>
    </xf>
    <xf numFmtId="0" fontId="73" fillId="0" borderId="31" applyNumberFormat="0" applyFill="0" applyBorder="0" applyAlignment="0">
      <alignment horizontal="left"/>
    </xf>
    <xf numFmtId="0" fontId="74" fillId="40" borderId="57" applyNumberFormat="0" applyFill="0" applyBorder="0" applyAlignment="0">
      <alignment horizontal="centerContinuous"/>
    </xf>
    <xf numFmtId="171" fontId="74" fillId="40" borderId="57" applyNumberFormat="0" applyFill="0" applyBorder="0" applyAlignment="0">
      <alignment horizontal="centerContinuous"/>
    </xf>
    <xf numFmtId="171" fontId="74" fillId="40" borderId="57" applyNumberFormat="0" applyFill="0" applyBorder="0" applyAlignment="0">
      <alignment horizontal="centerContinuous"/>
    </xf>
    <xf numFmtId="171" fontId="74" fillId="40" borderId="57" applyNumberFormat="0" applyFill="0" applyBorder="0" applyAlignment="0">
      <alignment horizontal="centerContinuous"/>
    </xf>
    <xf numFmtId="0" fontId="75" fillId="0" borderId="0" applyNumberFormat="0" applyFill="0" applyBorder="0" applyAlignment="0"/>
    <xf numFmtId="171" fontId="75" fillId="0" borderId="0" applyNumberFormat="0" applyFill="0" applyBorder="0" applyAlignment="0"/>
    <xf numFmtId="171" fontId="75" fillId="0" borderId="0" applyNumberFormat="0" applyFill="0" applyBorder="0" applyAlignment="0"/>
    <xf numFmtId="171" fontId="75" fillId="0" borderId="0" applyNumberFormat="0" applyFill="0" applyBorder="0" applyAlignment="0"/>
    <xf numFmtId="0" fontId="75" fillId="41" borderId="17" applyNumberFormat="0" applyFill="0" applyBorder="0" applyAlignment="0"/>
    <xf numFmtId="171" fontId="75" fillId="41" borderId="17" applyNumberFormat="0" applyFill="0" applyBorder="0" applyAlignment="0"/>
    <xf numFmtId="171" fontId="75" fillId="41" borderId="17" applyNumberFormat="0" applyFill="0" applyBorder="0" applyAlignment="0"/>
    <xf numFmtId="171" fontId="75" fillId="41" borderId="17" applyNumberFormat="0" applyFill="0" applyBorder="0" applyAlignment="0"/>
    <xf numFmtId="0" fontId="76" fillId="0" borderId="31" applyNumberFormat="0" applyFill="0" applyBorder="0" applyAlignment="0"/>
    <xf numFmtId="171" fontId="76" fillId="0" borderId="31" applyNumberFormat="0" applyFill="0" applyBorder="0" applyAlignment="0"/>
    <xf numFmtId="171" fontId="76" fillId="0" borderId="31" applyNumberFormat="0" applyFill="0" applyBorder="0" applyAlignment="0"/>
    <xf numFmtId="171" fontId="76" fillId="0" borderId="31" applyNumberFormat="0" applyFill="0" applyBorder="0" applyAlignment="0"/>
    <xf numFmtId="171" fontId="76" fillId="0" borderId="31" applyNumberFormat="0" applyFill="0" applyBorder="0" applyAlignment="0"/>
    <xf numFmtId="171" fontId="76" fillId="0" borderId="31" applyNumberFormat="0" applyFill="0" applyBorder="0" applyAlignment="0"/>
    <xf numFmtId="171" fontId="76" fillId="0" borderId="31" applyNumberFormat="0" applyFill="0" applyBorder="0" applyAlignment="0"/>
    <xf numFmtId="0" fontId="76" fillId="0" borderId="31" applyNumberFormat="0" applyFill="0" applyBorder="0" applyAlignment="0"/>
    <xf numFmtId="0" fontId="75" fillId="0" borderId="0" applyNumberFormat="0" applyFill="0" applyBorder="0" applyAlignment="0"/>
    <xf numFmtId="171" fontId="75" fillId="0" borderId="0" applyNumberFormat="0" applyFill="0" applyBorder="0" applyAlignment="0"/>
    <xf numFmtId="171" fontId="75" fillId="0" borderId="0" applyNumberFormat="0" applyFill="0" applyBorder="0" applyAlignment="0"/>
    <xf numFmtId="171" fontId="75" fillId="0" borderId="0" applyNumberFormat="0" applyFill="0" applyBorder="0" applyAlignment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7" fillId="47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1" fillId="9" borderId="0" applyNumberFormat="0" applyBorder="0" applyAlignment="0" applyProtection="0"/>
    <xf numFmtId="182" fontId="77" fillId="48" borderId="0" applyNumberFormat="0" applyBorder="0" applyAlignment="0" applyProtection="0"/>
    <xf numFmtId="0" fontId="77" fillId="42" borderId="0" applyNumberFormat="0" applyBorder="0" applyAlignment="0" applyProtection="0"/>
    <xf numFmtId="0" fontId="78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1" fillId="13" borderId="0" applyNumberFormat="0" applyBorder="0" applyAlignment="0" applyProtection="0"/>
    <xf numFmtId="182" fontId="77" fillId="47" borderId="0" applyNumberFormat="0" applyBorder="0" applyAlignment="0" applyProtection="0"/>
    <xf numFmtId="0" fontId="77" fillId="43" borderId="0" applyNumberFormat="0" applyBorder="0" applyAlignment="0" applyProtection="0"/>
    <xf numFmtId="0" fontId="78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1" fillId="17" borderId="0" applyNumberFormat="0" applyBorder="0" applyAlignment="0" applyProtection="0"/>
    <xf numFmtId="182" fontId="77" fillId="34" borderId="0" applyNumberFormat="0" applyBorder="0" applyAlignment="0" applyProtection="0"/>
    <xf numFmtId="0" fontId="77" fillId="44" borderId="0" applyNumberFormat="0" applyBorder="0" applyAlignment="0" applyProtection="0"/>
    <xf numFmtId="0" fontId="78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1" fillId="21" borderId="0" applyNumberFormat="0" applyBorder="0" applyAlignment="0" applyProtection="0"/>
    <xf numFmtId="182" fontId="77" fillId="48" borderId="0" applyNumberFormat="0" applyBorder="0" applyAlignment="0" applyProtection="0"/>
    <xf numFmtId="0" fontId="77" fillId="45" borderId="0" applyNumberFormat="0" applyBorder="0" applyAlignment="0" applyProtection="0"/>
    <xf numFmtId="0" fontId="78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1" fillId="25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182" fontId="77" fillId="46" borderId="0" applyNumberFormat="0" applyBorder="0" applyAlignment="0" applyProtection="0"/>
    <xf numFmtId="182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1" fillId="29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182" fontId="77" fillId="47" borderId="0" applyNumberFormat="0" applyBorder="0" applyAlignment="0" applyProtection="0"/>
    <xf numFmtId="182" fontId="77" fillId="47" borderId="0" applyNumberFormat="0" applyBorder="0" applyAlignment="0" applyProtection="0"/>
    <xf numFmtId="0" fontId="1" fillId="29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1" fillId="29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9" fillId="29" borderId="0" applyNumberFormat="0" applyBorder="0" applyAlignment="0" applyProtection="0"/>
    <xf numFmtId="0" fontId="79" fillId="29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183" fontId="69" fillId="49" borderId="58">
      <alignment horizontal="center" vertical="center"/>
      <protection locked="0"/>
    </xf>
    <xf numFmtId="183" fontId="69" fillId="49" borderId="58">
      <alignment horizontal="center" vertical="center"/>
      <protection locked="0"/>
    </xf>
    <xf numFmtId="184" fontId="80" fillId="50" borderId="58">
      <alignment horizontal="center" vertical="center"/>
      <protection locked="0"/>
    </xf>
    <xf numFmtId="183" fontId="69" fillId="49" borderId="58">
      <alignment horizontal="center" vertical="center"/>
      <protection locked="0"/>
    </xf>
    <xf numFmtId="183" fontId="80" fillId="49" borderId="58">
      <alignment horizontal="center" vertical="center"/>
      <protection locked="0"/>
    </xf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1" fillId="10" borderId="0" applyNumberFormat="0" applyBorder="0" applyAlignment="0" applyProtection="0"/>
    <xf numFmtId="182" fontId="77" fillId="55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1" fillId="14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182" fontId="77" fillId="52" borderId="0" applyNumberFormat="0" applyBorder="0" applyAlignment="0" applyProtection="0"/>
    <xf numFmtId="182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8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1" fillId="18" borderId="0" applyNumberFormat="0" applyBorder="0" applyAlignment="0" applyProtection="0"/>
    <xf numFmtId="182" fontId="77" fillId="56" borderId="0" applyNumberFormat="0" applyBorder="0" applyAlignment="0" applyProtection="0"/>
    <xf numFmtId="0" fontId="77" fillId="53" borderId="0" applyNumberFormat="0" applyBorder="0" applyAlignment="0" applyProtection="0"/>
    <xf numFmtId="0" fontId="78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1" fillId="22" borderId="0" applyNumberFormat="0" applyBorder="0" applyAlignment="0" applyProtection="0"/>
    <xf numFmtId="182" fontId="77" fillId="55" borderId="0" applyNumberFormat="0" applyBorder="0" applyAlignment="0" applyProtection="0"/>
    <xf numFmtId="0" fontId="77" fillId="45" borderId="0" applyNumberFormat="0" applyBorder="0" applyAlignment="0" applyProtection="0"/>
    <xf numFmtId="0" fontId="78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0" fontId="1" fillId="26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182" fontId="77" fillId="51" borderId="0" applyNumberFormat="0" applyBorder="0" applyAlignment="0" applyProtection="0"/>
    <xf numFmtId="182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1" fillId="30" borderId="0" applyNumberFormat="0" applyBorder="0" applyAlignment="0" applyProtection="0"/>
    <xf numFmtId="182" fontId="77" fillId="47" borderId="0" applyNumberFormat="0" applyBorder="0" applyAlignment="0" applyProtection="0"/>
    <xf numFmtId="0" fontId="77" fillId="54" borderId="0" applyNumberFormat="0" applyBorder="0" applyAlignment="0" applyProtection="0"/>
    <xf numFmtId="0" fontId="78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81" fillId="57" borderId="0" applyNumberFormat="0" applyBorder="0" applyAlignment="0" applyProtection="0"/>
    <xf numFmtId="0" fontId="81" fillId="52" borderId="0" applyNumberFormat="0" applyBorder="0" applyAlignment="0" applyProtection="0"/>
    <xf numFmtId="0" fontId="81" fillId="53" borderId="0" applyNumberFormat="0" applyBorder="0" applyAlignment="0" applyProtection="0"/>
    <xf numFmtId="0" fontId="81" fillId="58" borderId="0" applyNumberFormat="0" applyBorder="0" applyAlignment="0" applyProtection="0"/>
    <xf numFmtId="0" fontId="81" fillId="59" borderId="0" applyNumberFormat="0" applyBorder="0" applyAlignment="0" applyProtection="0"/>
    <xf numFmtId="0" fontId="81" fillId="6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14" fillId="11" borderId="0" applyNumberFormat="0" applyBorder="0" applyAlignment="0" applyProtection="0"/>
    <xf numFmtId="182" fontId="82" fillId="59" borderId="0" applyNumberFormat="0" applyBorder="0" applyAlignment="0" applyProtection="0"/>
    <xf numFmtId="0" fontId="83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14" fillId="15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182" fontId="82" fillId="52" borderId="0" applyNumberFormat="0" applyBorder="0" applyAlignment="0" applyProtection="0"/>
    <xf numFmtId="0" fontId="83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14" fillId="19" borderId="0" applyNumberFormat="0" applyBorder="0" applyAlignment="0" applyProtection="0"/>
    <xf numFmtId="182" fontId="82" fillId="56" borderId="0" applyNumberFormat="0" applyBorder="0" applyAlignment="0" applyProtection="0"/>
    <xf numFmtId="0" fontId="83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14" fillId="23" borderId="0" applyNumberFormat="0" applyBorder="0" applyAlignment="0" applyProtection="0"/>
    <xf numFmtId="182" fontId="82" fillId="55" borderId="0" applyNumberFormat="0" applyBorder="0" applyAlignment="0" applyProtection="0"/>
    <xf numFmtId="0" fontId="83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14" fillId="27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182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14" fillId="31" borderId="0" applyNumberFormat="0" applyBorder="0" applyAlignment="0" applyProtection="0"/>
    <xf numFmtId="182" fontId="82" fillId="47" borderId="0" applyNumberFormat="0" applyBorder="0" applyAlignment="0" applyProtection="0"/>
    <xf numFmtId="0" fontId="83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4" fillId="0" borderId="0">
      <alignment horizontal="right"/>
    </xf>
    <xf numFmtId="171" fontId="84" fillId="0" borderId="0">
      <alignment horizontal="right"/>
    </xf>
    <xf numFmtId="171" fontId="84" fillId="0" borderId="0">
      <alignment horizontal="right"/>
    </xf>
    <xf numFmtId="171" fontId="84" fillId="0" borderId="0">
      <alignment horizontal="right"/>
    </xf>
    <xf numFmtId="185" fontId="67" fillId="0" borderId="0" applyFont="0" applyFill="0" applyBorder="0" applyAlignment="0" applyProtection="0"/>
    <xf numFmtId="186" fontId="67" fillId="0" borderId="0" applyFont="0" applyFill="0" applyBorder="0" applyAlignment="0" applyProtection="0"/>
    <xf numFmtId="187" fontId="44" fillId="0" borderId="0" applyFont="0" applyFill="0" applyBorder="0" applyAlignment="0" applyProtection="0"/>
    <xf numFmtId="188" fontId="44" fillId="0" borderId="0" applyFont="0" applyFill="0" applyBorder="0" applyAlignment="0" applyProtection="0"/>
    <xf numFmtId="0" fontId="81" fillId="61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6" fillId="64" borderId="0" applyNumberFormat="0" applyBorder="0" applyAlignment="0" applyProtection="0"/>
    <xf numFmtId="0" fontId="86" fillId="65" borderId="0" applyNumberFormat="0" applyBorder="0" applyAlignment="0" applyProtection="0"/>
    <xf numFmtId="0" fontId="81" fillId="66" borderId="0" applyNumberFormat="0" applyBorder="0" applyAlignment="0" applyProtection="0"/>
    <xf numFmtId="0" fontId="85" fillId="67" borderId="0" applyNumberFormat="0" applyBorder="0" applyAlignment="0" applyProtection="0"/>
    <xf numFmtId="0" fontId="85" fillId="68" borderId="0" applyNumberFormat="0" applyBorder="0" applyAlignment="0" applyProtection="0"/>
    <xf numFmtId="0" fontId="86" fillId="69" borderId="0" applyNumberFormat="0" applyBorder="0" applyAlignment="0" applyProtection="0"/>
    <xf numFmtId="0" fontId="86" fillId="70" borderId="0" applyNumberFormat="0" applyBorder="0" applyAlignment="0" applyProtection="0"/>
    <xf numFmtId="0" fontId="81" fillId="71" borderId="0" applyNumberFormat="0" applyBorder="0" applyAlignment="0" applyProtection="0"/>
    <xf numFmtId="0" fontId="85" fillId="72" borderId="0" applyNumberFormat="0" applyBorder="0" applyAlignment="0" applyProtection="0"/>
    <xf numFmtId="0" fontId="85" fillId="73" borderId="0" applyNumberFormat="0" applyBorder="0" applyAlignment="0" applyProtection="0"/>
    <xf numFmtId="0" fontId="86" fillId="74" borderId="0" applyNumberFormat="0" applyBorder="0" applyAlignment="0" applyProtection="0"/>
    <xf numFmtId="0" fontId="86" fillId="75" borderId="0" applyNumberFormat="0" applyBorder="0" applyAlignment="0" applyProtection="0"/>
    <xf numFmtId="0" fontId="81" fillId="58" borderId="0" applyNumberFormat="0" applyBorder="0" applyAlignment="0" applyProtection="0"/>
    <xf numFmtId="0" fontId="85" fillId="73" borderId="0" applyNumberFormat="0" applyBorder="0" applyAlignment="0" applyProtection="0"/>
    <xf numFmtId="0" fontId="85" fillId="74" borderId="0" applyNumberFormat="0" applyBorder="0" applyAlignment="0" applyProtection="0"/>
    <xf numFmtId="0" fontId="86" fillId="74" borderId="0" applyNumberFormat="0" applyBorder="0" applyAlignment="0" applyProtection="0"/>
    <xf numFmtId="0" fontId="86" fillId="76" borderId="0" applyNumberFormat="0" applyBorder="0" applyAlignment="0" applyProtection="0"/>
    <xf numFmtId="0" fontId="81" fillId="59" borderId="0" applyNumberFormat="0" applyBorder="0" applyAlignment="0" applyProtection="0"/>
    <xf numFmtId="0" fontId="85" fillId="62" borderId="0" applyNumberFormat="0" applyBorder="0" applyAlignment="0" applyProtection="0"/>
    <xf numFmtId="0" fontId="85" fillId="63" borderId="0" applyNumberFormat="0" applyBorder="0" applyAlignment="0" applyProtection="0"/>
    <xf numFmtId="0" fontId="86" fillId="63" borderId="0" applyNumberFormat="0" applyBorder="0" applyAlignment="0" applyProtection="0"/>
    <xf numFmtId="0" fontId="86" fillId="77" borderId="0" applyNumberFormat="0" applyBorder="0" applyAlignment="0" applyProtection="0"/>
    <xf numFmtId="0" fontId="81" fillId="78" borderId="0" applyNumberFormat="0" applyBorder="0" applyAlignment="0" applyProtection="0"/>
    <xf numFmtId="0" fontId="85" fillId="79" borderId="0" applyNumberFormat="0" applyBorder="0" applyAlignment="0" applyProtection="0"/>
    <xf numFmtId="0" fontId="85" fillId="68" borderId="0" applyNumberFormat="0" applyBorder="0" applyAlignment="0" applyProtection="0"/>
    <xf numFmtId="0" fontId="86" fillId="80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14" fillId="28" borderId="0" applyNumberFormat="0" applyBorder="0" applyAlignment="0" applyProtection="0"/>
    <xf numFmtId="0" fontId="86" fillId="81" borderId="0" applyNumberFormat="0" applyBorder="0" applyAlignment="0" applyProtection="0"/>
    <xf numFmtId="189" fontId="44" fillId="0" borderId="0" applyFont="0" applyFill="0" applyBorder="0" applyProtection="0"/>
    <xf numFmtId="0" fontId="87" fillId="0" borderId="0" applyNumberFormat="0" applyFill="0" applyBorder="0" applyAlignment="0" applyProtection="0">
      <alignment vertical="top"/>
      <protection locked="0"/>
    </xf>
    <xf numFmtId="190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/>
    <xf numFmtId="171" fontId="88" fillId="0" borderId="0" applyNumberFormat="0" applyFill="0" applyBorder="0" applyAlignment="0" applyProtection="0">
      <alignment vertical="top"/>
      <protection locked="0"/>
    </xf>
    <xf numFmtId="171" fontId="88" fillId="0" borderId="0" applyNumberFormat="0" applyFill="0" applyBorder="0" applyAlignment="0" applyProtection="0">
      <alignment vertical="top"/>
      <protection locked="0"/>
    </xf>
    <xf numFmtId="0" fontId="89" fillId="0" borderId="0"/>
    <xf numFmtId="171" fontId="89" fillId="0" borderId="0"/>
    <xf numFmtId="171" fontId="89" fillId="0" borderId="0"/>
    <xf numFmtId="171" fontId="89" fillId="0" borderId="0"/>
    <xf numFmtId="0" fontId="89" fillId="0" borderId="0"/>
    <xf numFmtId="192" fontId="56" fillId="0" borderId="59">
      <protection locked="0"/>
    </xf>
    <xf numFmtId="193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0" fontId="15" fillId="0" borderId="0"/>
    <xf numFmtId="0" fontId="89" fillId="0" borderId="0" applyNumberFormat="0" applyFill="0" applyBorder="0" applyAlignment="0" applyProtection="0"/>
    <xf numFmtId="171" fontId="89" fillId="0" borderId="0" applyNumberFormat="0" applyFill="0" applyBorder="0" applyAlignment="0" applyProtection="0"/>
    <xf numFmtId="171" fontId="89" fillId="0" borderId="0" applyNumberFormat="0" applyFill="0" applyBorder="0" applyAlignment="0" applyProtection="0"/>
    <xf numFmtId="171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71" fontId="90" fillId="0" borderId="0" applyNumberFormat="0" applyFill="0" applyBorder="0" applyAlignment="0" applyProtection="0"/>
    <xf numFmtId="171" fontId="90" fillId="0" borderId="0" applyNumberFormat="0" applyFill="0" applyBorder="0" applyAlignment="0" applyProtection="0"/>
    <xf numFmtId="171" fontId="90" fillId="0" borderId="0" applyNumberFormat="0" applyFill="0" applyBorder="0" applyAlignment="0" applyProtection="0"/>
    <xf numFmtId="49" fontId="91" fillId="44" borderId="8">
      <alignment horizontal="left" vertical="top"/>
      <protection locked="0"/>
    </xf>
    <xf numFmtId="49" fontId="91" fillId="44" borderId="8">
      <alignment horizontal="left" vertical="top"/>
      <protection locked="0"/>
    </xf>
    <xf numFmtId="49" fontId="91" fillId="44" borderId="8">
      <alignment horizontal="left" vertical="top"/>
      <protection locked="0"/>
    </xf>
    <xf numFmtId="49" fontId="91" fillId="44" borderId="8">
      <alignment horizontal="left" vertical="top"/>
      <protection locked="0"/>
    </xf>
    <xf numFmtId="49" fontId="91" fillId="44" borderId="8">
      <alignment horizontal="left" vertical="top"/>
      <protection locked="0"/>
    </xf>
    <xf numFmtId="49" fontId="91" fillId="44" borderId="8">
      <alignment horizontal="left" vertical="top"/>
      <protection locked="0"/>
    </xf>
    <xf numFmtId="49" fontId="91" fillId="44" borderId="8">
      <alignment horizontal="left" vertical="top"/>
      <protection locked="0"/>
    </xf>
    <xf numFmtId="49" fontId="91" fillId="44" borderId="8">
      <alignment horizontal="left" vertical="top"/>
      <protection locked="0"/>
    </xf>
    <xf numFmtId="49" fontId="91" fillId="44" borderId="8">
      <alignment horizontal="left" vertical="top"/>
      <protection locked="0"/>
    </xf>
    <xf numFmtId="49" fontId="91" fillId="44" borderId="8">
      <alignment horizontal="left" vertical="top"/>
      <protection locked="0"/>
    </xf>
    <xf numFmtId="49" fontId="91" fillId="44" borderId="8">
      <alignment horizontal="left" vertical="top"/>
      <protection locked="0"/>
    </xf>
    <xf numFmtId="49" fontId="91" fillId="44" borderId="8">
      <alignment horizontal="left" vertical="top"/>
      <protection locked="0"/>
    </xf>
    <xf numFmtId="49" fontId="91" fillId="44" borderId="8">
      <alignment horizontal="left" vertical="top"/>
      <protection locked="0"/>
    </xf>
    <xf numFmtId="49" fontId="91" fillId="44" borderId="8">
      <alignment horizontal="left" vertical="top"/>
      <protection locked="0"/>
    </xf>
    <xf numFmtId="49" fontId="91" fillId="44" borderId="8">
      <alignment horizontal="left" vertical="top"/>
      <protection locked="0"/>
    </xf>
    <xf numFmtId="49" fontId="91" fillId="44" borderId="8">
      <alignment horizontal="left" vertical="top"/>
      <protection locked="0"/>
    </xf>
    <xf numFmtId="49" fontId="91" fillId="44" borderId="8">
      <alignment horizontal="left" vertical="top"/>
      <protection locked="0"/>
    </xf>
    <xf numFmtId="49" fontId="91" fillId="44" borderId="8">
      <alignment horizontal="left" vertical="top"/>
      <protection locked="0"/>
    </xf>
    <xf numFmtId="49" fontId="91" fillId="44" borderId="8">
      <alignment horizontal="left" vertical="top"/>
      <protection locked="0"/>
    </xf>
    <xf numFmtId="49" fontId="91" fillId="0" borderId="8">
      <alignment horizontal="left" vertical="top"/>
      <protection locked="0"/>
    </xf>
    <xf numFmtId="49" fontId="91" fillId="0" borderId="8">
      <alignment horizontal="left" vertical="top"/>
      <protection locked="0"/>
    </xf>
    <xf numFmtId="49" fontId="91" fillId="0" borderId="8">
      <alignment horizontal="left" vertical="top"/>
      <protection locked="0"/>
    </xf>
    <xf numFmtId="49" fontId="91" fillId="0" borderId="8">
      <alignment horizontal="left" vertical="top"/>
      <protection locked="0"/>
    </xf>
    <xf numFmtId="49" fontId="91" fillId="0" borderId="8">
      <alignment horizontal="left" vertical="top"/>
      <protection locked="0"/>
    </xf>
    <xf numFmtId="49" fontId="91" fillId="0" borderId="8">
      <alignment horizontal="left" vertical="top"/>
      <protection locked="0"/>
    </xf>
    <xf numFmtId="49" fontId="91" fillId="0" borderId="8">
      <alignment horizontal="left" vertical="top"/>
      <protection locked="0"/>
    </xf>
    <xf numFmtId="49" fontId="91" fillId="0" borderId="8">
      <alignment horizontal="left" vertical="top"/>
      <protection locked="0"/>
    </xf>
    <xf numFmtId="49" fontId="91" fillId="0" borderId="8">
      <alignment horizontal="left" vertical="top"/>
      <protection locked="0"/>
    </xf>
    <xf numFmtId="49" fontId="91" fillId="0" borderId="8">
      <alignment horizontal="left" vertical="top"/>
      <protection locked="0"/>
    </xf>
    <xf numFmtId="49" fontId="91" fillId="0" borderId="8">
      <alignment horizontal="left" vertical="top"/>
      <protection locked="0"/>
    </xf>
    <xf numFmtId="49" fontId="91" fillId="0" borderId="8">
      <alignment horizontal="left" vertical="top"/>
      <protection locked="0"/>
    </xf>
    <xf numFmtId="49" fontId="91" fillId="0" borderId="8">
      <alignment horizontal="left" vertical="top"/>
      <protection locked="0"/>
    </xf>
    <xf numFmtId="49" fontId="91" fillId="0" borderId="8">
      <alignment horizontal="left" vertical="top"/>
      <protection locked="0"/>
    </xf>
    <xf numFmtId="49" fontId="91" fillId="0" borderId="8">
      <alignment horizontal="left" vertical="top"/>
      <protection locked="0"/>
    </xf>
    <xf numFmtId="49" fontId="91" fillId="0" borderId="8">
      <alignment horizontal="left" vertical="top"/>
      <protection locked="0"/>
    </xf>
    <xf numFmtId="49" fontId="91" fillId="0" borderId="8">
      <alignment horizontal="left" vertical="top"/>
      <protection locked="0"/>
    </xf>
    <xf numFmtId="49" fontId="91" fillId="0" borderId="8">
      <alignment horizontal="left" vertical="top"/>
      <protection locked="0"/>
    </xf>
    <xf numFmtId="49" fontId="91" fillId="0" borderId="8">
      <alignment horizontal="left" vertical="top"/>
      <protection locked="0"/>
    </xf>
    <xf numFmtId="49" fontId="91" fillId="82" borderId="8">
      <alignment horizontal="left" vertical="top"/>
      <protection locked="0"/>
    </xf>
    <xf numFmtId="49" fontId="91" fillId="82" borderId="8">
      <alignment horizontal="left" vertical="top"/>
      <protection locked="0"/>
    </xf>
    <xf numFmtId="49" fontId="91" fillId="82" borderId="8">
      <alignment horizontal="left" vertical="top"/>
      <protection locked="0"/>
    </xf>
    <xf numFmtId="49" fontId="91" fillId="82" borderId="8">
      <alignment horizontal="left" vertical="top"/>
      <protection locked="0"/>
    </xf>
    <xf numFmtId="49" fontId="91" fillId="82" borderId="8">
      <alignment horizontal="left" vertical="top"/>
      <protection locked="0"/>
    </xf>
    <xf numFmtId="49" fontId="91" fillId="82" borderId="8">
      <alignment horizontal="left" vertical="top"/>
      <protection locked="0"/>
    </xf>
    <xf numFmtId="49" fontId="91" fillId="82" borderId="8">
      <alignment horizontal="left" vertical="top"/>
      <protection locked="0"/>
    </xf>
    <xf numFmtId="49" fontId="91" fillId="82" borderId="8">
      <alignment horizontal="left" vertical="top"/>
      <protection locked="0"/>
    </xf>
    <xf numFmtId="49" fontId="91" fillId="82" borderId="8">
      <alignment horizontal="left" vertical="top"/>
      <protection locked="0"/>
    </xf>
    <xf numFmtId="49" fontId="91" fillId="82" borderId="8">
      <alignment horizontal="left" vertical="top"/>
      <protection locked="0"/>
    </xf>
    <xf numFmtId="49" fontId="91" fillId="82" borderId="8">
      <alignment horizontal="left" vertical="top"/>
      <protection locked="0"/>
    </xf>
    <xf numFmtId="49" fontId="91" fillId="82" borderId="8">
      <alignment horizontal="left" vertical="top"/>
      <protection locked="0"/>
    </xf>
    <xf numFmtId="49" fontId="91" fillId="82" borderId="8">
      <alignment horizontal="left" vertical="top"/>
      <protection locked="0"/>
    </xf>
    <xf numFmtId="49" fontId="91" fillId="82" borderId="8">
      <alignment horizontal="left" vertical="top"/>
      <protection locked="0"/>
    </xf>
    <xf numFmtId="49" fontId="91" fillId="82" borderId="8">
      <alignment horizontal="left" vertical="top"/>
      <protection locked="0"/>
    </xf>
    <xf numFmtId="49" fontId="91" fillId="82" borderId="8">
      <alignment horizontal="left" vertical="top"/>
      <protection locked="0"/>
    </xf>
    <xf numFmtId="49" fontId="91" fillId="82" borderId="8">
      <alignment horizontal="left" vertical="top"/>
      <protection locked="0"/>
    </xf>
    <xf numFmtId="49" fontId="91" fillId="82" borderId="8">
      <alignment horizontal="left" vertical="top"/>
      <protection locked="0"/>
    </xf>
    <xf numFmtId="49" fontId="91" fillId="82" borderId="8">
      <alignment horizontal="left" vertical="top"/>
      <protection locked="0"/>
    </xf>
    <xf numFmtId="0" fontId="92" fillId="0" borderId="0">
      <alignment horizontal="left" vertical="top" wrapText="1"/>
    </xf>
    <xf numFmtId="0" fontId="93" fillId="0" borderId="60">
      <alignment horizontal="left" vertical="top" wrapText="1"/>
    </xf>
    <xf numFmtId="0" fontId="93" fillId="0" borderId="60">
      <alignment horizontal="left" vertical="top" wrapText="1"/>
    </xf>
    <xf numFmtId="0" fontId="93" fillId="0" borderId="60">
      <alignment horizontal="left" vertical="top" wrapText="1"/>
    </xf>
    <xf numFmtId="0" fontId="93" fillId="0" borderId="60">
      <alignment horizontal="left" vertical="top" wrapText="1"/>
    </xf>
    <xf numFmtId="0" fontId="93" fillId="0" borderId="60">
      <alignment horizontal="left" vertical="top" wrapText="1"/>
    </xf>
    <xf numFmtId="0" fontId="93" fillId="0" borderId="60">
      <alignment horizontal="left" vertical="top" wrapText="1"/>
    </xf>
    <xf numFmtId="0" fontId="93" fillId="0" borderId="60">
      <alignment horizontal="left" vertical="top" wrapText="1"/>
    </xf>
    <xf numFmtId="0" fontId="93" fillId="0" borderId="60">
      <alignment horizontal="left" vertical="top" wrapText="1"/>
    </xf>
    <xf numFmtId="0" fontId="93" fillId="0" borderId="60">
      <alignment horizontal="left" vertical="top" wrapText="1"/>
    </xf>
    <xf numFmtId="0" fontId="93" fillId="0" borderId="60">
      <alignment horizontal="left" vertical="top" wrapText="1"/>
    </xf>
    <xf numFmtId="0" fontId="93" fillId="0" borderId="60">
      <alignment horizontal="left" vertical="top" wrapText="1"/>
    </xf>
    <xf numFmtId="0" fontId="93" fillId="0" borderId="60">
      <alignment horizontal="left" vertical="top" wrapText="1"/>
    </xf>
    <xf numFmtId="0" fontId="93" fillId="0" borderId="60">
      <alignment horizontal="left" vertical="top" wrapText="1"/>
    </xf>
    <xf numFmtId="0" fontId="93" fillId="0" borderId="60">
      <alignment horizontal="left" vertical="top" wrapText="1"/>
    </xf>
    <xf numFmtId="0" fontId="93" fillId="0" borderId="60">
      <alignment horizontal="left" vertical="top" wrapText="1"/>
    </xf>
    <xf numFmtId="0" fontId="93" fillId="0" borderId="60">
      <alignment horizontal="left" vertical="top" wrapText="1"/>
    </xf>
    <xf numFmtId="0" fontId="93" fillId="0" borderId="60">
      <alignment horizontal="left" vertical="top" wrapText="1"/>
    </xf>
    <xf numFmtId="0" fontId="93" fillId="0" borderId="60">
      <alignment horizontal="left" vertical="top" wrapText="1"/>
    </xf>
    <xf numFmtId="0" fontId="93" fillId="0" borderId="60">
      <alignment horizontal="left" vertical="top" wrapText="1"/>
    </xf>
    <xf numFmtId="49" fontId="94" fillId="0" borderId="0">
      <alignment horizontal="left" vertical="top" wrapText="1"/>
      <protection locked="0"/>
    </xf>
    <xf numFmtId="0" fontId="95" fillId="0" borderId="0">
      <alignment horizontal="left" vertical="top" wrapText="1"/>
    </xf>
    <xf numFmtId="49" fontId="94" fillId="0" borderId="61">
      <alignment horizontal="center" vertical="top" wrapText="1"/>
      <protection locked="0"/>
    </xf>
    <xf numFmtId="49" fontId="94" fillId="0" borderId="61">
      <alignment horizontal="center" vertical="top" wrapText="1"/>
      <protection locked="0"/>
    </xf>
    <xf numFmtId="49" fontId="94" fillId="0" borderId="61">
      <alignment horizontal="center" vertical="top" wrapText="1"/>
      <protection locked="0"/>
    </xf>
    <xf numFmtId="49" fontId="94" fillId="0" borderId="61">
      <alignment horizontal="center" vertical="top" wrapText="1"/>
      <protection locked="0"/>
    </xf>
    <xf numFmtId="49" fontId="94" fillId="0" borderId="61">
      <alignment horizontal="center" vertical="top" wrapText="1"/>
      <protection locked="0"/>
    </xf>
    <xf numFmtId="49" fontId="94" fillId="0" borderId="61">
      <alignment horizontal="center" vertical="top" wrapText="1"/>
      <protection locked="0"/>
    </xf>
    <xf numFmtId="49" fontId="94" fillId="0" borderId="61">
      <alignment horizontal="center" vertical="top" wrapText="1"/>
      <protection locked="0"/>
    </xf>
    <xf numFmtId="49" fontId="94" fillId="0" borderId="61">
      <alignment horizontal="center" vertical="top" wrapText="1"/>
      <protection locked="0"/>
    </xf>
    <xf numFmtId="49" fontId="94" fillId="0" borderId="61">
      <alignment horizontal="center" vertical="top" wrapText="1"/>
      <protection locked="0"/>
    </xf>
    <xf numFmtId="49" fontId="94" fillId="0" borderId="61">
      <alignment horizontal="center" vertical="top" wrapText="1"/>
      <protection locked="0"/>
    </xf>
    <xf numFmtId="49" fontId="94" fillId="0" borderId="61">
      <alignment horizontal="center" vertical="top" wrapText="1"/>
      <protection locked="0"/>
    </xf>
    <xf numFmtId="49" fontId="94" fillId="0" borderId="61">
      <alignment horizontal="center" vertical="top" wrapText="1"/>
      <protection locked="0"/>
    </xf>
    <xf numFmtId="49" fontId="94" fillId="0" borderId="61">
      <alignment horizontal="center" vertical="top" wrapText="1"/>
      <protection locked="0"/>
    </xf>
    <xf numFmtId="49" fontId="94" fillId="0" borderId="61">
      <alignment horizontal="center" vertical="top" wrapText="1"/>
      <protection locked="0"/>
    </xf>
    <xf numFmtId="49" fontId="94" fillId="0" borderId="61">
      <alignment horizontal="center" vertical="top" wrapText="1"/>
      <protection locked="0"/>
    </xf>
    <xf numFmtId="49" fontId="94" fillId="0" borderId="61">
      <alignment horizontal="center" vertical="top" wrapText="1"/>
      <protection locked="0"/>
    </xf>
    <xf numFmtId="49" fontId="94" fillId="0" borderId="61">
      <alignment horizontal="center" vertical="top" wrapText="1"/>
      <protection locked="0"/>
    </xf>
    <xf numFmtId="49" fontId="94" fillId="0" borderId="61">
      <alignment horizontal="center" vertical="top" wrapText="1"/>
      <protection locked="0"/>
    </xf>
    <xf numFmtId="49" fontId="94" fillId="0" borderId="61">
      <alignment horizontal="center" vertical="top" wrapText="1"/>
      <protection locked="0"/>
    </xf>
    <xf numFmtId="49" fontId="91" fillId="0" borderId="0">
      <alignment horizontal="right" vertical="top"/>
      <protection locked="0"/>
    </xf>
    <xf numFmtId="49" fontId="91" fillId="44" borderId="61">
      <alignment horizontal="right" vertical="top"/>
      <protection locked="0"/>
    </xf>
    <xf numFmtId="49" fontId="91" fillId="44" borderId="61">
      <alignment horizontal="right" vertical="top"/>
      <protection locked="0"/>
    </xf>
    <xf numFmtId="49" fontId="91" fillId="44" borderId="61">
      <alignment horizontal="right" vertical="top"/>
      <protection locked="0"/>
    </xf>
    <xf numFmtId="49" fontId="91" fillId="44" borderId="61">
      <alignment horizontal="right" vertical="top"/>
      <protection locked="0"/>
    </xf>
    <xf numFmtId="49" fontId="91" fillId="44" borderId="61">
      <alignment horizontal="right" vertical="top"/>
      <protection locked="0"/>
    </xf>
    <xf numFmtId="49" fontId="91" fillId="44" borderId="61">
      <alignment horizontal="right" vertical="top"/>
      <protection locked="0"/>
    </xf>
    <xf numFmtId="49" fontId="91" fillId="44" borderId="61">
      <alignment horizontal="right" vertical="top"/>
      <protection locked="0"/>
    </xf>
    <xf numFmtId="49" fontId="91" fillId="44" borderId="61">
      <alignment horizontal="right" vertical="top"/>
      <protection locked="0"/>
    </xf>
    <xf numFmtId="49" fontId="91" fillId="44" borderId="61">
      <alignment horizontal="right" vertical="top"/>
      <protection locked="0"/>
    </xf>
    <xf numFmtId="49" fontId="91" fillId="44" borderId="61">
      <alignment horizontal="right" vertical="top"/>
      <protection locked="0"/>
    </xf>
    <xf numFmtId="49" fontId="91" fillId="44" borderId="61">
      <alignment horizontal="right" vertical="top"/>
      <protection locked="0"/>
    </xf>
    <xf numFmtId="49" fontId="91" fillId="44" borderId="61">
      <alignment horizontal="right" vertical="top"/>
      <protection locked="0"/>
    </xf>
    <xf numFmtId="49" fontId="91" fillId="44" borderId="61">
      <alignment horizontal="right" vertical="top"/>
      <protection locked="0"/>
    </xf>
    <xf numFmtId="49" fontId="91" fillId="44" borderId="61">
      <alignment horizontal="right" vertical="top"/>
      <protection locked="0"/>
    </xf>
    <xf numFmtId="49" fontId="91" fillId="44" borderId="61">
      <alignment horizontal="right" vertical="top"/>
      <protection locked="0"/>
    </xf>
    <xf numFmtId="49" fontId="91" fillId="44" borderId="61">
      <alignment horizontal="right" vertical="top"/>
      <protection locked="0"/>
    </xf>
    <xf numFmtId="49" fontId="91" fillId="44" borderId="61">
      <alignment horizontal="right" vertical="top"/>
      <protection locked="0"/>
    </xf>
    <xf numFmtId="49" fontId="91" fillId="44" borderId="61">
      <alignment horizontal="right" vertical="top"/>
      <protection locked="0"/>
    </xf>
    <xf numFmtId="49" fontId="91" fillId="44" borderId="61">
      <alignment horizontal="right" vertical="top"/>
      <protection locked="0"/>
    </xf>
    <xf numFmtId="0" fontId="91" fillId="44" borderId="61">
      <alignment horizontal="right" vertical="top"/>
      <protection locked="0"/>
    </xf>
    <xf numFmtId="0" fontId="91" fillId="44" borderId="61">
      <alignment horizontal="right" vertical="top"/>
      <protection locked="0"/>
    </xf>
    <xf numFmtId="0" fontId="91" fillId="44" borderId="61">
      <alignment horizontal="right" vertical="top"/>
      <protection locked="0"/>
    </xf>
    <xf numFmtId="0" fontId="91" fillId="44" borderId="61">
      <alignment horizontal="right" vertical="top"/>
      <protection locked="0"/>
    </xf>
    <xf numFmtId="0" fontId="91" fillId="44" borderId="61">
      <alignment horizontal="right" vertical="top"/>
      <protection locked="0"/>
    </xf>
    <xf numFmtId="0" fontId="91" fillId="44" borderId="61">
      <alignment horizontal="right" vertical="top"/>
      <protection locked="0"/>
    </xf>
    <xf numFmtId="0" fontId="91" fillId="44" borderId="61">
      <alignment horizontal="right" vertical="top"/>
      <protection locked="0"/>
    </xf>
    <xf numFmtId="0" fontId="91" fillId="44" borderId="61">
      <alignment horizontal="right" vertical="top"/>
      <protection locked="0"/>
    </xf>
    <xf numFmtId="0" fontId="91" fillId="44" borderId="61">
      <alignment horizontal="right" vertical="top"/>
      <protection locked="0"/>
    </xf>
    <xf numFmtId="0" fontId="91" fillId="44" borderId="61">
      <alignment horizontal="right" vertical="top"/>
      <protection locked="0"/>
    </xf>
    <xf numFmtId="0" fontId="91" fillId="44" borderId="61">
      <alignment horizontal="right" vertical="top"/>
      <protection locked="0"/>
    </xf>
    <xf numFmtId="0" fontId="91" fillId="44" borderId="61">
      <alignment horizontal="right" vertical="top"/>
      <protection locked="0"/>
    </xf>
    <xf numFmtId="0" fontId="91" fillId="44" borderId="61">
      <alignment horizontal="right" vertical="top"/>
      <protection locked="0"/>
    </xf>
    <xf numFmtId="0" fontId="91" fillId="44" borderId="61">
      <alignment horizontal="right" vertical="top"/>
      <protection locked="0"/>
    </xf>
    <xf numFmtId="0" fontId="91" fillId="44" borderId="61">
      <alignment horizontal="right" vertical="top"/>
      <protection locked="0"/>
    </xf>
    <xf numFmtId="0" fontId="91" fillId="44" borderId="61">
      <alignment horizontal="right" vertical="top"/>
      <protection locked="0"/>
    </xf>
    <xf numFmtId="0" fontId="91" fillId="44" borderId="61">
      <alignment horizontal="right" vertical="top"/>
      <protection locked="0"/>
    </xf>
    <xf numFmtId="0" fontId="91" fillId="44" borderId="61">
      <alignment horizontal="right" vertical="top"/>
      <protection locked="0"/>
    </xf>
    <xf numFmtId="0" fontId="91" fillId="44" borderId="61">
      <alignment horizontal="right" vertical="top"/>
      <protection locked="0"/>
    </xf>
    <xf numFmtId="49" fontId="91" fillId="0" borderId="61">
      <alignment horizontal="right" vertical="top"/>
      <protection locked="0"/>
    </xf>
    <xf numFmtId="49" fontId="91" fillId="0" borderId="61">
      <alignment horizontal="right" vertical="top"/>
      <protection locked="0"/>
    </xf>
    <xf numFmtId="49" fontId="91" fillId="0" borderId="61">
      <alignment horizontal="right" vertical="top"/>
      <protection locked="0"/>
    </xf>
    <xf numFmtId="49" fontId="91" fillId="0" borderId="61">
      <alignment horizontal="right" vertical="top"/>
      <protection locked="0"/>
    </xf>
    <xf numFmtId="49" fontId="91" fillId="0" borderId="61">
      <alignment horizontal="right" vertical="top"/>
      <protection locked="0"/>
    </xf>
    <xf numFmtId="49" fontId="91" fillId="0" borderId="61">
      <alignment horizontal="right" vertical="top"/>
      <protection locked="0"/>
    </xf>
    <xf numFmtId="49" fontId="91" fillId="0" borderId="61">
      <alignment horizontal="right" vertical="top"/>
      <protection locked="0"/>
    </xf>
    <xf numFmtId="49" fontId="91" fillId="0" borderId="61">
      <alignment horizontal="right" vertical="top"/>
      <protection locked="0"/>
    </xf>
    <xf numFmtId="49" fontId="91" fillId="0" borderId="61">
      <alignment horizontal="right" vertical="top"/>
      <protection locked="0"/>
    </xf>
    <xf numFmtId="49" fontId="91" fillId="0" borderId="61">
      <alignment horizontal="right" vertical="top"/>
      <protection locked="0"/>
    </xf>
    <xf numFmtId="49" fontId="91" fillId="0" borderId="61">
      <alignment horizontal="right" vertical="top"/>
      <protection locked="0"/>
    </xf>
    <xf numFmtId="49" fontId="91" fillId="0" borderId="61">
      <alignment horizontal="right" vertical="top"/>
      <protection locked="0"/>
    </xf>
    <xf numFmtId="49" fontId="91" fillId="0" borderId="61">
      <alignment horizontal="right" vertical="top"/>
      <protection locked="0"/>
    </xf>
    <xf numFmtId="49" fontId="91" fillId="0" borderId="61">
      <alignment horizontal="right" vertical="top"/>
      <protection locked="0"/>
    </xf>
    <xf numFmtId="49" fontId="91" fillId="0" borderId="61">
      <alignment horizontal="right" vertical="top"/>
      <protection locked="0"/>
    </xf>
    <xf numFmtId="49" fontId="91" fillId="0" borderId="61">
      <alignment horizontal="right" vertical="top"/>
      <protection locked="0"/>
    </xf>
    <xf numFmtId="49" fontId="91" fillId="0" borderId="61">
      <alignment horizontal="right" vertical="top"/>
      <protection locked="0"/>
    </xf>
    <xf numFmtId="49" fontId="91" fillId="0" borderId="61">
      <alignment horizontal="right" vertical="top"/>
      <protection locked="0"/>
    </xf>
    <xf numFmtId="49" fontId="91" fillId="0" borderId="61">
      <alignment horizontal="right" vertical="top"/>
      <protection locked="0"/>
    </xf>
    <xf numFmtId="0" fontId="91" fillId="0" borderId="61">
      <alignment horizontal="right" vertical="top"/>
      <protection locked="0"/>
    </xf>
    <xf numFmtId="0" fontId="91" fillId="0" borderId="61">
      <alignment horizontal="right" vertical="top"/>
      <protection locked="0"/>
    </xf>
    <xf numFmtId="0" fontId="91" fillId="0" borderId="61">
      <alignment horizontal="right" vertical="top"/>
      <protection locked="0"/>
    </xf>
    <xf numFmtId="0" fontId="91" fillId="0" borderId="61">
      <alignment horizontal="right" vertical="top"/>
      <protection locked="0"/>
    </xf>
    <xf numFmtId="0" fontId="91" fillId="0" borderId="61">
      <alignment horizontal="right" vertical="top"/>
      <protection locked="0"/>
    </xf>
    <xf numFmtId="0" fontId="91" fillId="0" borderId="61">
      <alignment horizontal="right" vertical="top"/>
      <protection locked="0"/>
    </xf>
    <xf numFmtId="0" fontId="91" fillId="0" borderId="61">
      <alignment horizontal="right" vertical="top"/>
      <protection locked="0"/>
    </xf>
    <xf numFmtId="0" fontId="91" fillId="0" borderId="61">
      <alignment horizontal="right" vertical="top"/>
      <protection locked="0"/>
    </xf>
    <xf numFmtId="0" fontId="91" fillId="0" borderId="61">
      <alignment horizontal="right" vertical="top"/>
      <protection locked="0"/>
    </xf>
    <xf numFmtId="0" fontId="91" fillId="0" borderId="61">
      <alignment horizontal="right" vertical="top"/>
      <protection locked="0"/>
    </xf>
    <xf numFmtId="0" fontId="91" fillId="0" borderId="61">
      <alignment horizontal="right" vertical="top"/>
      <protection locked="0"/>
    </xf>
    <xf numFmtId="0" fontId="91" fillId="0" borderId="61">
      <alignment horizontal="right" vertical="top"/>
      <protection locked="0"/>
    </xf>
    <xf numFmtId="0" fontId="91" fillId="0" borderId="61">
      <alignment horizontal="right" vertical="top"/>
      <protection locked="0"/>
    </xf>
    <xf numFmtId="0" fontId="91" fillId="0" borderId="61">
      <alignment horizontal="right" vertical="top"/>
      <protection locked="0"/>
    </xf>
    <xf numFmtId="0" fontId="91" fillId="0" borderId="61">
      <alignment horizontal="right" vertical="top"/>
      <protection locked="0"/>
    </xf>
    <xf numFmtId="0" fontId="91" fillId="0" borderId="61">
      <alignment horizontal="right" vertical="top"/>
      <protection locked="0"/>
    </xf>
    <xf numFmtId="0" fontId="91" fillId="0" borderId="61">
      <alignment horizontal="right" vertical="top"/>
      <protection locked="0"/>
    </xf>
    <xf numFmtId="0" fontId="91" fillId="0" borderId="61">
      <alignment horizontal="right" vertical="top"/>
      <protection locked="0"/>
    </xf>
    <xf numFmtId="0" fontId="91" fillId="0" borderId="61">
      <alignment horizontal="right" vertical="top"/>
      <protection locked="0"/>
    </xf>
    <xf numFmtId="49" fontId="91" fillId="82" borderId="61">
      <alignment horizontal="right" vertical="top"/>
      <protection locked="0"/>
    </xf>
    <xf numFmtId="49" fontId="91" fillId="82" borderId="61">
      <alignment horizontal="right" vertical="top"/>
      <protection locked="0"/>
    </xf>
    <xf numFmtId="49" fontId="91" fillId="82" borderId="61">
      <alignment horizontal="right" vertical="top"/>
      <protection locked="0"/>
    </xf>
    <xf numFmtId="49" fontId="91" fillId="82" borderId="61">
      <alignment horizontal="right" vertical="top"/>
      <protection locked="0"/>
    </xf>
    <xf numFmtId="49" fontId="91" fillId="82" borderId="61">
      <alignment horizontal="right" vertical="top"/>
      <protection locked="0"/>
    </xf>
    <xf numFmtId="49" fontId="91" fillId="82" borderId="61">
      <alignment horizontal="right" vertical="top"/>
      <protection locked="0"/>
    </xf>
    <xf numFmtId="49" fontId="91" fillId="82" borderId="61">
      <alignment horizontal="right" vertical="top"/>
      <protection locked="0"/>
    </xf>
    <xf numFmtId="49" fontId="91" fillId="82" borderId="61">
      <alignment horizontal="right" vertical="top"/>
      <protection locked="0"/>
    </xf>
    <xf numFmtId="49" fontId="91" fillId="82" borderId="61">
      <alignment horizontal="right" vertical="top"/>
      <protection locked="0"/>
    </xf>
    <xf numFmtId="49" fontId="91" fillId="82" borderId="61">
      <alignment horizontal="right" vertical="top"/>
      <protection locked="0"/>
    </xf>
    <xf numFmtId="49" fontId="91" fillId="82" borderId="61">
      <alignment horizontal="right" vertical="top"/>
      <protection locked="0"/>
    </xf>
    <xf numFmtId="49" fontId="91" fillId="82" borderId="61">
      <alignment horizontal="right" vertical="top"/>
      <protection locked="0"/>
    </xf>
    <xf numFmtId="49" fontId="91" fillId="82" borderId="61">
      <alignment horizontal="right" vertical="top"/>
      <protection locked="0"/>
    </xf>
    <xf numFmtId="49" fontId="91" fillId="82" borderId="61">
      <alignment horizontal="right" vertical="top"/>
      <protection locked="0"/>
    </xf>
    <xf numFmtId="49" fontId="91" fillId="82" borderId="61">
      <alignment horizontal="right" vertical="top"/>
      <protection locked="0"/>
    </xf>
    <xf numFmtId="49" fontId="91" fillId="82" borderId="61">
      <alignment horizontal="right" vertical="top"/>
      <protection locked="0"/>
    </xf>
    <xf numFmtId="49" fontId="91" fillId="82" borderId="61">
      <alignment horizontal="right" vertical="top"/>
      <protection locked="0"/>
    </xf>
    <xf numFmtId="49" fontId="91" fillId="82" borderId="61">
      <alignment horizontal="right" vertical="top"/>
      <protection locked="0"/>
    </xf>
    <xf numFmtId="49" fontId="91" fillId="82" borderId="61">
      <alignment horizontal="right" vertical="top"/>
      <protection locked="0"/>
    </xf>
    <xf numFmtId="0" fontId="91" fillId="82" borderId="61">
      <alignment horizontal="right" vertical="top"/>
      <protection locked="0"/>
    </xf>
    <xf numFmtId="0" fontId="91" fillId="82" borderId="61">
      <alignment horizontal="right" vertical="top"/>
      <protection locked="0"/>
    </xf>
    <xf numFmtId="0" fontId="91" fillId="82" borderId="61">
      <alignment horizontal="right" vertical="top"/>
      <protection locked="0"/>
    </xf>
    <xf numFmtId="0" fontId="91" fillId="82" borderId="61">
      <alignment horizontal="right" vertical="top"/>
      <protection locked="0"/>
    </xf>
    <xf numFmtId="0" fontId="91" fillId="82" borderId="61">
      <alignment horizontal="right" vertical="top"/>
      <protection locked="0"/>
    </xf>
    <xf numFmtId="0" fontId="91" fillId="82" borderId="61">
      <alignment horizontal="right" vertical="top"/>
      <protection locked="0"/>
    </xf>
    <xf numFmtId="0" fontId="91" fillId="82" borderId="61">
      <alignment horizontal="right" vertical="top"/>
      <protection locked="0"/>
    </xf>
    <xf numFmtId="0" fontId="91" fillId="82" borderId="61">
      <alignment horizontal="right" vertical="top"/>
      <protection locked="0"/>
    </xf>
    <xf numFmtId="0" fontId="91" fillId="82" borderId="61">
      <alignment horizontal="right" vertical="top"/>
      <protection locked="0"/>
    </xf>
    <xf numFmtId="0" fontId="91" fillId="82" borderId="61">
      <alignment horizontal="right" vertical="top"/>
      <protection locked="0"/>
    </xf>
    <xf numFmtId="0" fontId="91" fillId="82" borderId="61">
      <alignment horizontal="right" vertical="top"/>
      <protection locked="0"/>
    </xf>
    <xf numFmtId="0" fontId="91" fillId="82" borderId="61">
      <alignment horizontal="right" vertical="top"/>
      <protection locked="0"/>
    </xf>
    <xf numFmtId="0" fontId="91" fillId="82" borderId="61">
      <alignment horizontal="right" vertical="top"/>
      <protection locked="0"/>
    </xf>
    <xf numFmtId="0" fontId="91" fillId="82" borderId="61">
      <alignment horizontal="right" vertical="top"/>
      <protection locked="0"/>
    </xf>
    <xf numFmtId="0" fontId="91" fillId="82" borderId="61">
      <alignment horizontal="right" vertical="top"/>
      <protection locked="0"/>
    </xf>
    <xf numFmtId="0" fontId="91" fillId="82" borderId="61">
      <alignment horizontal="right" vertical="top"/>
      <protection locked="0"/>
    </xf>
    <xf numFmtId="0" fontId="91" fillId="82" borderId="61">
      <alignment horizontal="right" vertical="top"/>
      <protection locked="0"/>
    </xf>
    <xf numFmtId="0" fontId="91" fillId="82" borderId="61">
      <alignment horizontal="right" vertical="top"/>
      <protection locked="0"/>
    </xf>
    <xf numFmtId="0" fontId="91" fillId="82" borderId="61">
      <alignment horizontal="right" vertical="top"/>
      <protection locked="0"/>
    </xf>
    <xf numFmtId="49" fontId="96" fillId="0" borderId="0">
      <alignment horizontal="right" vertical="top" wrapText="1"/>
      <protection locked="0"/>
    </xf>
    <xf numFmtId="0" fontId="95" fillId="0" borderId="0">
      <alignment horizontal="right" vertical="top" wrapText="1"/>
    </xf>
    <xf numFmtId="49" fontId="97" fillId="0" borderId="0">
      <alignment horizontal="center" vertical="top" wrapText="1"/>
      <protection locked="0"/>
    </xf>
    <xf numFmtId="0" fontId="93" fillId="0" borderId="60">
      <alignment horizontal="center" vertical="top" wrapText="1"/>
    </xf>
    <xf numFmtId="0" fontId="93" fillId="0" borderId="60">
      <alignment horizontal="center" vertical="top" wrapText="1"/>
    </xf>
    <xf numFmtId="0" fontId="93" fillId="0" borderId="60">
      <alignment horizontal="center" vertical="top" wrapText="1"/>
    </xf>
    <xf numFmtId="0" fontId="93" fillId="0" borderId="60">
      <alignment horizontal="center" vertical="top" wrapText="1"/>
    </xf>
    <xf numFmtId="0" fontId="93" fillId="0" borderId="60">
      <alignment horizontal="center" vertical="top" wrapText="1"/>
    </xf>
    <xf numFmtId="0" fontId="93" fillId="0" borderId="60">
      <alignment horizontal="center" vertical="top" wrapText="1"/>
    </xf>
    <xf numFmtId="0" fontId="93" fillId="0" borderId="60">
      <alignment horizontal="center" vertical="top" wrapText="1"/>
    </xf>
    <xf numFmtId="0" fontId="93" fillId="0" borderId="60">
      <alignment horizontal="center" vertical="top" wrapText="1"/>
    </xf>
    <xf numFmtId="0" fontId="93" fillId="0" borderId="60">
      <alignment horizontal="center" vertical="top" wrapText="1"/>
    </xf>
    <xf numFmtId="0" fontId="93" fillId="0" borderId="60">
      <alignment horizontal="center" vertical="top" wrapText="1"/>
    </xf>
    <xf numFmtId="0" fontId="93" fillId="0" borderId="60">
      <alignment horizontal="center" vertical="top" wrapText="1"/>
    </xf>
    <xf numFmtId="0" fontId="93" fillId="0" borderId="60">
      <alignment horizontal="center" vertical="top" wrapText="1"/>
    </xf>
    <xf numFmtId="0" fontId="93" fillId="0" borderId="60">
      <alignment horizontal="center" vertical="top" wrapText="1"/>
    </xf>
    <xf numFmtId="0" fontId="93" fillId="0" borderId="60">
      <alignment horizontal="center" vertical="top" wrapText="1"/>
    </xf>
    <xf numFmtId="0" fontId="93" fillId="0" borderId="60">
      <alignment horizontal="center" vertical="top" wrapText="1"/>
    </xf>
    <xf numFmtId="0" fontId="93" fillId="0" borderId="60">
      <alignment horizontal="center" vertical="top" wrapText="1"/>
    </xf>
    <xf numFmtId="0" fontId="93" fillId="0" borderId="60">
      <alignment horizontal="center" vertical="top" wrapText="1"/>
    </xf>
    <xf numFmtId="0" fontId="93" fillId="0" borderId="60">
      <alignment horizontal="center" vertical="top" wrapText="1"/>
    </xf>
    <xf numFmtId="0" fontId="93" fillId="0" borderId="60">
      <alignment horizontal="center" vertical="top" wrapText="1"/>
    </xf>
    <xf numFmtId="49" fontId="91" fillId="0" borderId="61">
      <alignment horizontal="center" vertical="top" wrapText="1"/>
      <protection locked="0"/>
    </xf>
    <xf numFmtId="49" fontId="91" fillId="0" borderId="61">
      <alignment horizontal="center" vertical="top" wrapText="1"/>
      <protection locked="0"/>
    </xf>
    <xf numFmtId="49" fontId="91" fillId="0" borderId="61">
      <alignment horizontal="center" vertical="top" wrapText="1"/>
      <protection locked="0"/>
    </xf>
    <xf numFmtId="49" fontId="91" fillId="0" borderId="61">
      <alignment horizontal="center" vertical="top" wrapText="1"/>
      <protection locked="0"/>
    </xf>
    <xf numFmtId="49" fontId="91" fillId="0" borderId="61">
      <alignment horizontal="center" vertical="top" wrapText="1"/>
      <protection locked="0"/>
    </xf>
    <xf numFmtId="49" fontId="91" fillId="0" borderId="61">
      <alignment horizontal="center" vertical="top" wrapText="1"/>
      <protection locked="0"/>
    </xf>
    <xf numFmtId="49" fontId="91" fillId="0" borderId="61">
      <alignment horizontal="center" vertical="top" wrapText="1"/>
      <protection locked="0"/>
    </xf>
    <xf numFmtId="49" fontId="91" fillId="0" borderId="61">
      <alignment horizontal="center" vertical="top" wrapText="1"/>
      <protection locked="0"/>
    </xf>
    <xf numFmtId="49" fontId="91" fillId="0" borderId="61">
      <alignment horizontal="center" vertical="top" wrapText="1"/>
      <protection locked="0"/>
    </xf>
    <xf numFmtId="49" fontId="91" fillId="0" borderId="61">
      <alignment horizontal="center" vertical="top" wrapText="1"/>
      <protection locked="0"/>
    </xf>
    <xf numFmtId="49" fontId="91" fillId="0" borderId="61">
      <alignment horizontal="center" vertical="top" wrapText="1"/>
      <protection locked="0"/>
    </xf>
    <xf numFmtId="49" fontId="91" fillId="0" borderId="61">
      <alignment horizontal="center" vertical="top" wrapText="1"/>
      <protection locked="0"/>
    </xf>
    <xf numFmtId="49" fontId="91" fillId="0" borderId="61">
      <alignment horizontal="center" vertical="top" wrapText="1"/>
      <protection locked="0"/>
    </xf>
    <xf numFmtId="49" fontId="91" fillId="0" borderId="61">
      <alignment horizontal="center" vertical="top" wrapText="1"/>
      <protection locked="0"/>
    </xf>
    <xf numFmtId="49" fontId="91" fillId="0" borderId="61">
      <alignment horizontal="center" vertical="top" wrapText="1"/>
      <protection locked="0"/>
    </xf>
    <xf numFmtId="49" fontId="91" fillId="0" borderId="61">
      <alignment horizontal="center" vertical="top" wrapText="1"/>
      <protection locked="0"/>
    </xf>
    <xf numFmtId="49" fontId="91" fillId="0" borderId="61">
      <alignment horizontal="center" vertical="top" wrapText="1"/>
      <protection locked="0"/>
    </xf>
    <xf numFmtId="49" fontId="91" fillId="0" borderId="61">
      <alignment horizontal="center" vertical="top" wrapText="1"/>
      <protection locked="0"/>
    </xf>
    <xf numFmtId="49" fontId="91" fillId="0" borderId="61">
      <alignment horizontal="center" vertical="top" wrapText="1"/>
      <protection locked="0"/>
    </xf>
    <xf numFmtId="0" fontId="91" fillId="0" borderId="61">
      <alignment horizontal="center" vertical="top" wrapText="1"/>
      <protection locked="0"/>
    </xf>
    <xf numFmtId="0" fontId="91" fillId="0" borderId="61">
      <alignment horizontal="center" vertical="top" wrapText="1"/>
      <protection locked="0"/>
    </xf>
    <xf numFmtId="0" fontId="91" fillId="0" borderId="61">
      <alignment horizontal="center" vertical="top" wrapText="1"/>
      <protection locked="0"/>
    </xf>
    <xf numFmtId="0" fontId="91" fillId="0" borderId="61">
      <alignment horizontal="center" vertical="top" wrapText="1"/>
      <protection locked="0"/>
    </xf>
    <xf numFmtId="0" fontId="91" fillId="0" borderId="61">
      <alignment horizontal="center" vertical="top" wrapText="1"/>
      <protection locked="0"/>
    </xf>
    <xf numFmtId="0" fontId="91" fillId="0" borderId="61">
      <alignment horizontal="center" vertical="top" wrapText="1"/>
      <protection locked="0"/>
    </xf>
    <xf numFmtId="0" fontId="91" fillId="0" borderId="61">
      <alignment horizontal="center" vertical="top" wrapText="1"/>
      <protection locked="0"/>
    </xf>
    <xf numFmtId="0" fontId="91" fillId="0" borderId="61">
      <alignment horizontal="center" vertical="top" wrapText="1"/>
      <protection locked="0"/>
    </xf>
    <xf numFmtId="0" fontId="91" fillId="0" borderId="61">
      <alignment horizontal="center" vertical="top" wrapText="1"/>
      <protection locked="0"/>
    </xf>
    <xf numFmtId="0" fontId="91" fillId="0" borderId="61">
      <alignment horizontal="center" vertical="top" wrapText="1"/>
      <protection locked="0"/>
    </xf>
    <xf numFmtId="0" fontId="91" fillId="0" borderId="61">
      <alignment horizontal="center" vertical="top" wrapText="1"/>
      <protection locked="0"/>
    </xf>
    <xf numFmtId="0" fontId="91" fillId="0" borderId="61">
      <alignment horizontal="center" vertical="top" wrapText="1"/>
      <protection locked="0"/>
    </xf>
    <xf numFmtId="0" fontId="91" fillId="0" borderId="61">
      <alignment horizontal="center" vertical="top" wrapText="1"/>
      <protection locked="0"/>
    </xf>
    <xf numFmtId="0" fontId="91" fillId="0" borderId="61">
      <alignment horizontal="center" vertical="top" wrapText="1"/>
      <protection locked="0"/>
    </xf>
    <xf numFmtId="0" fontId="91" fillId="0" borderId="61">
      <alignment horizontal="center" vertical="top" wrapText="1"/>
      <protection locked="0"/>
    </xf>
    <xf numFmtId="0" fontId="91" fillId="0" borderId="61">
      <alignment horizontal="center" vertical="top" wrapText="1"/>
      <protection locked="0"/>
    </xf>
    <xf numFmtId="0" fontId="91" fillId="0" borderId="61">
      <alignment horizontal="center" vertical="top" wrapText="1"/>
      <protection locked="0"/>
    </xf>
    <xf numFmtId="0" fontId="91" fillId="0" borderId="61">
      <alignment horizontal="center" vertical="top" wrapText="1"/>
      <protection locked="0"/>
    </xf>
    <xf numFmtId="0" fontId="91" fillId="0" borderId="61">
      <alignment horizontal="center" vertical="top" wrapText="1"/>
      <protection locked="0"/>
    </xf>
    <xf numFmtId="0" fontId="98" fillId="43" borderId="0" applyNumberFormat="0" applyBorder="0" applyAlignment="0" applyProtection="0"/>
    <xf numFmtId="0" fontId="57" fillId="83" borderId="0"/>
    <xf numFmtId="171" fontId="57" fillId="83" borderId="0"/>
    <xf numFmtId="171" fontId="57" fillId="83" borderId="0"/>
    <xf numFmtId="171" fontId="57" fillId="83" borderId="0"/>
    <xf numFmtId="0" fontId="99" fillId="83" borderId="0"/>
    <xf numFmtId="171" fontId="99" fillId="83" borderId="0"/>
    <xf numFmtId="171" fontId="99" fillId="83" borderId="0"/>
    <xf numFmtId="171" fontId="99" fillId="83" borderId="0"/>
    <xf numFmtId="0" fontId="100" fillId="0" borderId="0" applyNumberFormat="0" applyFill="0" applyBorder="0" applyAlignment="0" applyProtection="0"/>
    <xf numFmtId="171" fontId="100" fillId="0" borderId="0" applyNumberFormat="0" applyFill="0" applyBorder="0" applyAlignment="0" applyProtection="0"/>
    <xf numFmtId="171" fontId="100" fillId="0" borderId="0" applyNumberFormat="0" applyFill="0" applyBorder="0" applyAlignment="0" applyProtection="0"/>
    <xf numFmtId="171" fontId="100" fillId="0" borderId="0" applyNumberFormat="0" applyFill="0" applyBorder="0" applyAlignment="0" applyProtection="0"/>
    <xf numFmtId="38" fontId="101" fillId="0" borderId="0" applyNumberFormat="0" applyFill="0" applyBorder="0" applyAlignment="0" applyProtection="0">
      <alignment horizontal="right"/>
      <protection locked="0"/>
    </xf>
    <xf numFmtId="38" fontId="101" fillId="0" borderId="0" applyNumberFormat="0" applyFill="0" applyBorder="0" applyAlignment="0" applyProtection="0">
      <alignment horizontal="right"/>
      <protection locked="0"/>
    </xf>
    <xf numFmtId="0" fontId="102" fillId="0" borderId="0" applyNumberFormat="0" applyFill="0" applyBorder="0" applyAlignment="0" applyProtection="0"/>
    <xf numFmtId="171" fontId="102" fillId="0" borderId="0" applyNumberFormat="0" applyFill="0" applyBorder="0" applyAlignment="0" applyProtection="0"/>
    <xf numFmtId="171" fontId="102" fillId="0" borderId="0" applyNumberFormat="0" applyFill="0" applyBorder="0" applyAlignment="0" applyProtection="0"/>
    <xf numFmtId="171" fontId="102" fillId="0" borderId="0" applyNumberFormat="0" applyFill="0" applyBorder="0" applyAlignment="0" applyProtection="0"/>
    <xf numFmtId="0" fontId="103" fillId="0" borderId="0"/>
    <xf numFmtId="195" fontId="104" fillId="0" borderId="0" applyFont="0" applyFill="0" applyBorder="0" applyAlignment="0" applyProtection="0"/>
    <xf numFmtId="0" fontId="105" fillId="0" borderId="0"/>
    <xf numFmtId="0" fontId="106" fillId="0" borderId="0" applyFill="0" applyBorder="0" applyAlignment="0"/>
    <xf numFmtId="196" fontId="107" fillId="0" borderId="0" applyFill="0" applyBorder="0" applyAlignment="0"/>
    <xf numFmtId="196" fontId="107" fillId="0" borderId="0" applyFill="0" applyBorder="0" applyAlignment="0"/>
    <xf numFmtId="196" fontId="107" fillId="0" borderId="0" applyFill="0" applyBorder="0" applyAlignment="0"/>
    <xf numFmtId="0" fontId="106" fillId="0" borderId="0" applyFill="0" applyBorder="0" applyAlignment="0"/>
    <xf numFmtId="0" fontId="108" fillId="0" borderId="0" applyFill="0" applyBorder="0" applyAlignment="0"/>
    <xf numFmtId="197" fontId="107" fillId="0" borderId="0" applyFill="0" applyBorder="0" applyAlignment="0"/>
    <xf numFmtId="198" fontId="107" fillId="0" borderId="0" applyFill="0" applyBorder="0" applyAlignment="0"/>
    <xf numFmtId="199" fontId="107" fillId="0" borderId="0" applyFill="0" applyBorder="0" applyAlignment="0"/>
    <xf numFmtId="200" fontId="107" fillId="0" borderId="0" applyFill="0" applyBorder="0" applyAlignment="0"/>
    <xf numFmtId="196" fontId="107" fillId="0" borderId="0" applyFill="0" applyBorder="0" applyAlignment="0"/>
    <xf numFmtId="201" fontId="107" fillId="0" borderId="0" applyFill="0" applyBorder="0" applyAlignment="0"/>
    <xf numFmtId="197" fontId="107" fillId="0" borderId="0" applyFill="0" applyBorder="0" applyAlignment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44" fillId="84" borderId="0" applyNumberFormat="0" applyFont="0" applyBorder="0" applyAlignment="0"/>
    <xf numFmtId="171" fontId="44" fillId="84" borderId="0" applyNumberFormat="0" applyFont="0" applyBorder="0" applyAlignment="0"/>
    <xf numFmtId="171" fontId="44" fillId="84" borderId="0" applyNumberFormat="0" applyFont="0" applyBorder="0" applyAlignment="0"/>
    <xf numFmtId="171" fontId="44" fillId="84" borderId="0" applyNumberFormat="0" applyFont="0" applyBorder="0" applyAlignment="0"/>
    <xf numFmtId="0" fontId="110" fillId="0" borderId="62" applyNumberFormat="0" applyAlignment="0">
      <protection locked="0"/>
    </xf>
    <xf numFmtId="0" fontId="110" fillId="0" borderId="62" applyNumberFormat="0" applyAlignment="0">
      <protection locked="0"/>
    </xf>
    <xf numFmtId="0" fontId="110" fillId="0" borderId="62" applyNumberFormat="0" applyAlignment="0">
      <protection locked="0"/>
    </xf>
    <xf numFmtId="0" fontId="111" fillId="0" borderId="17" applyNumberFormat="0" applyFont="0" applyFill="0" applyProtection="0">
      <alignment horizontal="centerContinuous" vertical="center"/>
    </xf>
    <xf numFmtId="171" fontId="111" fillId="0" borderId="17" applyNumberFormat="0" applyFont="0" applyFill="0" applyProtection="0">
      <alignment horizontal="centerContinuous" vertical="center"/>
    </xf>
    <xf numFmtId="171" fontId="111" fillId="0" borderId="17" applyNumberFormat="0" applyFont="0" applyFill="0" applyProtection="0">
      <alignment horizontal="centerContinuous" vertical="center"/>
    </xf>
    <xf numFmtId="171" fontId="111" fillId="0" borderId="17" applyNumberFormat="0" applyFont="0" applyFill="0" applyProtection="0">
      <alignment horizontal="centerContinuous" vertical="center"/>
    </xf>
    <xf numFmtId="202" fontId="89" fillId="0" borderId="0" applyFont="0" applyFill="0" applyBorder="0" applyAlignment="0" applyProtection="0"/>
    <xf numFmtId="0" fontId="112" fillId="85" borderId="63" applyNumberFormat="0" applyAlignment="0" applyProtection="0"/>
    <xf numFmtId="0" fontId="113" fillId="0" borderId="8">
      <alignment horizontal="left" vertical="center"/>
    </xf>
    <xf numFmtId="0" fontId="113" fillId="0" borderId="8">
      <alignment horizontal="left" vertical="center"/>
    </xf>
    <xf numFmtId="0" fontId="113" fillId="0" borderId="8">
      <alignment horizontal="left" vertical="center"/>
    </xf>
    <xf numFmtId="203" fontId="89" fillId="0" borderId="64" applyFont="0" applyFill="0" applyBorder="0" applyProtection="0">
      <alignment horizontal="center"/>
      <protection locked="0"/>
    </xf>
    <xf numFmtId="0" fontId="111" fillId="0" borderId="0" applyNumberFormat="0" applyFill="0" applyBorder="0" applyProtection="0">
      <alignment horizontal="center" vertical="center"/>
    </xf>
    <xf numFmtId="171" fontId="111" fillId="0" borderId="0" applyNumberFormat="0" applyFill="0" applyBorder="0" applyProtection="0">
      <alignment horizontal="center" vertical="center"/>
    </xf>
    <xf numFmtId="171" fontId="111" fillId="0" borderId="0" applyNumberFormat="0" applyFill="0" applyBorder="0" applyProtection="0">
      <alignment horizontal="center" vertical="center"/>
    </xf>
    <xf numFmtId="171" fontId="111" fillId="0" borderId="0" applyNumberFormat="0" applyFill="0" applyBorder="0" applyProtection="0">
      <alignment horizontal="center" vertical="center"/>
    </xf>
    <xf numFmtId="204" fontId="15" fillId="0" borderId="0" applyFont="0" applyFill="0" applyBorder="0" applyAlignment="0" applyProtection="0"/>
    <xf numFmtId="196" fontId="89" fillId="0" borderId="0" applyFont="0" applyFill="0" applyBorder="0" applyAlignment="0" applyProtection="0"/>
    <xf numFmtId="0" fontId="114" fillId="0" borderId="0" applyFont="0" applyFill="0" applyBorder="0" applyAlignment="0" applyProtection="0"/>
    <xf numFmtId="171" fontId="114" fillId="0" borderId="0" applyFont="0" applyFill="0" applyBorder="0" applyAlignment="0" applyProtection="0"/>
    <xf numFmtId="171" fontId="114" fillId="0" borderId="0" applyFont="0" applyFill="0" applyBorder="0" applyAlignment="0" applyProtection="0"/>
    <xf numFmtId="171" fontId="114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171" fontId="115" fillId="0" borderId="0" applyFont="0" applyFill="0" applyBorder="0" applyAlignment="0" applyProtection="0">
      <alignment horizontal="right"/>
    </xf>
    <xf numFmtId="171" fontId="115" fillId="0" borderId="0" applyFont="0" applyFill="0" applyBorder="0" applyAlignment="0" applyProtection="0">
      <alignment horizontal="right"/>
    </xf>
    <xf numFmtId="171" fontId="115" fillId="0" borderId="0" applyFont="0" applyFill="0" applyBorder="0" applyAlignment="0" applyProtection="0">
      <alignment horizontal="right"/>
    </xf>
    <xf numFmtId="0" fontId="115" fillId="0" borderId="0" applyFont="0" applyFill="0" applyBorder="0" applyAlignment="0" applyProtection="0"/>
    <xf numFmtId="171" fontId="115" fillId="0" borderId="0" applyFont="0" applyFill="0" applyBorder="0" applyAlignment="0" applyProtection="0"/>
    <xf numFmtId="171" fontId="115" fillId="0" borderId="0" applyFont="0" applyFill="0" applyBorder="0" applyAlignment="0" applyProtection="0"/>
    <xf numFmtId="171" fontId="115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171" fontId="115" fillId="0" borderId="0" applyFont="0" applyFill="0" applyBorder="0" applyAlignment="0" applyProtection="0">
      <alignment horizontal="right"/>
    </xf>
    <xf numFmtId="171" fontId="115" fillId="0" borderId="0" applyFont="0" applyFill="0" applyBorder="0" applyAlignment="0" applyProtection="0">
      <alignment horizontal="right"/>
    </xf>
    <xf numFmtId="171" fontId="115" fillId="0" borderId="0" applyFont="0" applyFill="0" applyBorder="0" applyAlignment="0" applyProtection="0">
      <alignment horizontal="right"/>
    </xf>
    <xf numFmtId="0" fontId="115" fillId="0" borderId="0" applyFont="0" applyFill="0" applyBorder="0" applyAlignment="0" applyProtection="0"/>
    <xf numFmtId="205" fontId="15" fillId="0" borderId="0" applyFont="0" applyFill="0" applyBorder="0" applyAlignment="0" applyProtection="0"/>
    <xf numFmtId="3" fontId="116" fillId="0" borderId="0" applyFont="0" applyFill="0" applyBorder="0" applyAlignment="0" applyProtection="0"/>
    <xf numFmtId="3" fontId="116" fillId="0" borderId="0" applyFont="0" applyFill="0" applyBorder="0" applyAlignment="0" applyProtection="0"/>
    <xf numFmtId="3" fontId="117" fillId="0" borderId="0" applyFont="0" applyFill="0" applyBorder="0" applyAlignment="0" applyProtection="0"/>
    <xf numFmtId="192" fontId="118" fillId="86" borderId="59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7" fontId="15" fillId="0" borderId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7" fontId="15" fillId="0" borderId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197" fontId="89" fillId="0" borderId="0" applyFont="0" applyFill="0" applyBorder="0" applyAlignment="0" applyProtection="0"/>
    <xf numFmtId="208" fontId="49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171" fontId="115" fillId="0" borderId="0" applyFont="0" applyFill="0" applyBorder="0" applyAlignment="0" applyProtection="0">
      <alignment horizontal="right"/>
    </xf>
    <xf numFmtId="171" fontId="115" fillId="0" borderId="0" applyFont="0" applyFill="0" applyBorder="0" applyAlignment="0" applyProtection="0">
      <alignment horizontal="right"/>
    </xf>
    <xf numFmtId="171" fontId="115" fillId="0" borderId="0" applyFont="0" applyFill="0" applyBorder="0" applyAlignment="0" applyProtection="0">
      <alignment horizontal="right"/>
    </xf>
    <xf numFmtId="0" fontId="115" fillId="0" borderId="0" applyFont="0" applyFill="0" applyBorder="0" applyAlignment="0" applyProtection="0">
      <alignment horizontal="right"/>
    </xf>
    <xf numFmtId="171" fontId="115" fillId="0" borderId="0" applyFont="0" applyFill="0" applyBorder="0" applyAlignment="0" applyProtection="0">
      <alignment horizontal="right"/>
    </xf>
    <xf numFmtId="171" fontId="115" fillId="0" borderId="0" applyFont="0" applyFill="0" applyBorder="0" applyAlignment="0" applyProtection="0">
      <alignment horizontal="right"/>
    </xf>
    <xf numFmtId="171" fontId="115" fillId="0" borderId="0" applyFont="0" applyFill="0" applyBorder="0" applyAlignment="0" applyProtection="0">
      <alignment horizontal="right"/>
    </xf>
    <xf numFmtId="209" fontId="15" fillId="0" borderId="0" applyFont="0" applyFill="0" applyBorder="0" applyAlignment="0" applyProtection="0"/>
    <xf numFmtId="210" fontId="116" fillId="0" borderId="0" applyFont="0" applyFill="0" applyBorder="0" applyAlignment="0" applyProtection="0"/>
    <xf numFmtId="210" fontId="116" fillId="0" borderId="0" applyFont="0" applyFill="0" applyBorder="0" applyAlignment="0" applyProtection="0"/>
    <xf numFmtId="211" fontId="117" fillId="0" borderId="0" applyFont="0" applyFill="0" applyBorder="0" applyAlignment="0" applyProtection="0"/>
    <xf numFmtId="0" fontId="115" fillId="0" borderId="0" applyFill="0" applyBorder="0" applyProtection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7" fillId="79" borderId="0"/>
    <xf numFmtId="171" fontId="57" fillId="79" borderId="0"/>
    <xf numFmtId="171" fontId="57" fillId="79" borderId="0"/>
    <xf numFmtId="171" fontId="57" fillId="79" borderId="0"/>
    <xf numFmtId="0" fontId="15" fillId="0" borderId="0"/>
    <xf numFmtId="0" fontId="15" fillId="0" borderId="0"/>
    <xf numFmtId="0" fontId="99" fillId="87" borderId="0"/>
    <xf numFmtId="171" fontId="99" fillId="87" borderId="0"/>
    <xf numFmtId="171" fontId="99" fillId="87" borderId="0"/>
    <xf numFmtId="171" fontId="99" fillId="87" borderId="0"/>
    <xf numFmtId="0" fontId="116" fillId="0" borderId="0" applyFont="0" applyFill="0" applyBorder="0" applyAlignment="0" applyProtection="0"/>
    <xf numFmtId="0" fontId="116" fillId="0" borderId="0" applyFont="0" applyFill="0" applyBorder="0" applyAlignment="0" applyProtection="0"/>
    <xf numFmtId="212" fontId="89" fillId="0" borderId="0" applyFont="0" applyFill="0" applyBorder="0" applyAlignment="0" applyProtection="0"/>
    <xf numFmtId="0" fontId="115" fillId="0" borderId="0" applyFont="0" applyFill="0" applyBorder="0" applyAlignment="0" applyProtection="0"/>
    <xf numFmtId="171" fontId="115" fillId="0" borderId="0" applyFont="0" applyFill="0" applyBorder="0" applyAlignment="0" applyProtection="0"/>
    <xf numFmtId="171" fontId="115" fillId="0" borderId="0" applyFont="0" applyFill="0" applyBorder="0" applyAlignment="0" applyProtection="0"/>
    <xf numFmtId="171" fontId="115" fillId="0" borderId="0" applyFont="0" applyFill="0" applyBorder="0" applyAlignment="0" applyProtection="0"/>
    <xf numFmtId="14" fontId="107" fillId="0" borderId="0" applyFill="0" applyBorder="0" applyAlignment="0"/>
    <xf numFmtId="212" fontId="89" fillId="0" borderId="0" applyFont="0" applyFill="0" applyBorder="0" applyAlignment="0" applyProtection="0"/>
    <xf numFmtId="14" fontId="119" fillId="0" borderId="0">
      <alignment vertical="top"/>
    </xf>
    <xf numFmtId="38" fontId="17" fillId="0" borderId="0" applyFont="0" applyFill="0" applyBorder="0" applyAlignment="0" applyProtection="0"/>
    <xf numFmtId="213" fontId="120" fillId="88" borderId="0" applyNumberFormat="0" applyBorder="0" applyAlignment="0" applyProtection="0"/>
    <xf numFmtId="214" fontId="44" fillId="0" borderId="0" applyFont="0" applyFill="0" applyBorder="0" applyAlignment="0" applyProtection="0"/>
    <xf numFmtId="215" fontId="44" fillId="0" borderId="0" applyFont="0" applyFill="0" applyBorder="0" applyAlignment="0" applyProtection="0"/>
    <xf numFmtId="216" fontId="49" fillId="0" borderId="0" applyFont="0" applyFill="0" applyBorder="0" applyAlignment="0" applyProtection="0"/>
    <xf numFmtId="0" fontId="115" fillId="0" borderId="65" applyNumberFormat="0" applyFont="0" applyFill="0" applyAlignment="0" applyProtection="0"/>
    <xf numFmtId="171" fontId="115" fillId="0" borderId="65" applyNumberFormat="0" applyFont="0" applyFill="0" applyAlignment="0" applyProtection="0"/>
    <xf numFmtId="171" fontId="115" fillId="0" borderId="65" applyNumberFormat="0" applyFont="0" applyFill="0" applyAlignment="0" applyProtection="0"/>
    <xf numFmtId="171" fontId="115" fillId="0" borderId="65" applyNumberFormat="0" applyFont="0" applyFill="0" applyAlignment="0" applyProtection="0"/>
    <xf numFmtId="0" fontId="121" fillId="0" borderId="0" applyFill="0" applyBorder="0" applyAlignment="0" applyProtection="0"/>
    <xf numFmtId="171" fontId="121" fillId="0" borderId="0" applyFill="0" applyBorder="0" applyAlignment="0" applyProtection="0"/>
    <xf numFmtId="171" fontId="121" fillId="0" borderId="0" applyFill="0" applyBorder="0" applyAlignment="0" applyProtection="0"/>
    <xf numFmtId="171" fontId="121" fillId="0" borderId="0" applyFill="0" applyBorder="0" applyAlignment="0" applyProtection="0"/>
    <xf numFmtId="0" fontId="122" fillId="0" borderId="0" applyNumberFormat="0" applyFill="0" applyBorder="0" applyAlignment="0" applyProtection="0"/>
    <xf numFmtId="171" fontId="122" fillId="0" borderId="0" applyNumberFormat="0" applyFill="0" applyBorder="0" applyAlignment="0" applyProtection="0"/>
    <xf numFmtId="171" fontId="122" fillId="0" borderId="0" applyNumberFormat="0" applyFill="0" applyBorder="0" applyAlignment="0" applyProtection="0"/>
    <xf numFmtId="171" fontId="122" fillId="0" borderId="0" applyNumberFormat="0" applyFill="0" applyBorder="0" applyAlignment="0" applyProtection="0"/>
    <xf numFmtId="172" fontId="123" fillId="0" borderId="0">
      <alignment vertical="top"/>
    </xf>
    <xf numFmtId="38" fontId="123" fillId="0" borderId="0">
      <alignment vertical="top"/>
    </xf>
    <xf numFmtId="38" fontId="123" fillId="0" borderId="0">
      <alignment vertical="top"/>
    </xf>
    <xf numFmtId="0" fontId="124" fillId="89" borderId="0" applyNumberFormat="0" applyBorder="0" applyAlignment="0" applyProtection="0"/>
    <xf numFmtId="0" fontId="124" fillId="90" borderId="0" applyNumberFormat="0" applyBorder="0" applyAlignment="0" applyProtection="0"/>
    <xf numFmtId="0" fontId="124" fillId="91" borderId="0" applyNumberFormat="0" applyBorder="0" applyAlignment="0" applyProtection="0"/>
    <xf numFmtId="196" fontId="125" fillId="0" borderId="0" applyFill="0" applyBorder="0" applyAlignment="0"/>
    <xf numFmtId="197" fontId="125" fillId="0" borderId="0" applyFill="0" applyBorder="0" applyAlignment="0"/>
    <xf numFmtId="196" fontId="125" fillId="0" borderId="0" applyFill="0" applyBorder="0" applyAlignment="0"/>
    <xf numFmtId="201" fontId="125" fillId="0" borderId="0" applyFill="0" applyBorder="0" applyAlignment="0"/>
    <xf numFmtId="197" fontId="125" fillId="0" borderId="0" applyFill="0" applyBorder="0" applyAlignment="0"/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18" fontId="15" fillId="0" borderId="0" applyFill="0" applyBorder="0" applyAlignment="0" applyProtection="0"/>
    <xf numFmtId="217" fontId="15" fillId="0" borderId="0" applyFont="0" applyFill="0" applyBorder="0" applyAlignment="0" applyProtection="0"/>
    <xf numFmtId="218" fontId="15" fillId="0" borderId="0" applyFill="0" applyBorder="0" applyAlignment="0" applyProtection="0"/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168" fontId="119" fillId="0" borderId="0" applyFont="0" applyFill="0" applyBorder="0" applyAlignment="0" applyProtection="0"/>
    <xf numFmtId="37" fontId="44" fillId="0" borderId="0"/>
    <xf numFmtId="219" fontId="126" fillId="0" borderId="0" applyBorder="0" applyProtection="0"/>
    <xf numFmtId="0" fontId="127" fillId="0" borderId="0" applyNumberFormat="0" applyFill="0" applyBorder="0" applyAlignment="0" applyProtection="0"/>
    <xf numFmtId="220" fontId="44" fillId="0" borderId="0" applyFont="0" applyFill="0" applyBorder="0" applyAlignment="0" applyProtection="0"/>
    <xf numFmtId="221" fontId="44" fillId="0" borderId="0" applyFont="0" applyFill="0" applyBorder="0" applyAlignment="0" applyProtection="0"/>
    <xf numFmtId="178" fontId="59" fillId="0" borderId="0">
      <protection locked="0"/>
    </xf>
    <xf numFmtId="178" fontId="59" fillId="0" borderId="0">
      <protection locked="0"/>
    </xf>
    <xf numFmtId="178" fontId="60" fillId="0" borderId="0">
      <protection locked="0"/>
    </xf>
    <xf numFmtId="165" fontId="128" fillId="0" borderId="0" applyFill="0" applyBorder="0" applyAlignment="0" applyProtection="0"/>
    <xf numFmtId="171" fontId="62" fillId="0" borderId="0">
      <protection locked="0"/>
    </xf>
    <xf numFmtId="171" fontId="62" fillId="0" borderId="0">
      <protection locked="0"/>
    </xf>
    <xf numFmtId="178" fontId="59" fillId="0" borderId="0">
      <protection locked="0"/>
    </xf>
    <xf numFmtId="178" fontId="61" fillId="0" borderId="0">
      <protection locked="0"/>
    </xf>
    <xf numFmtId="178" fontId="59" fillId="0" borderId="0">
      <protection locked="0"/>
    </xf>
    <xf numFmtId="178" fontId="59" fillId="0" borderId="0">
      <protection locked="0"/>
    </xf>
    <xf numFmtId="178" fontId="60" fillId="0" borderId="0">
      <protection locked="0"/>
    </xf>
    <xf numFmtId="165" fontId="47" fillId="0" borderId="0" applyFill="0" applyBorder="0" applyAlignment="0" applyProtection="0"/>
    <xf numFmtId="171" fontId="62" fillId="0" borderId="0">
      <protection locked="0"/>
    </xf>
    <xf numFmtId="171" fontId="62" fillId="0" borderId="0">
      <protection locked="0"/>
    </xf>
    <xf numFmtId="178" fontId="59" fillId="0" borderId="0">
      <protection locked="0"/>
    </xf>
    <xf numFmtId="178" fontId="61" fillId="0" borderId="0">
      <protection locked="0"/>
    </xf>
    <xf numFmtId="178" fontId="129" fillId="0" borderId="0">
      <protection locked="0"/>
    </xf>
    <xf numFmtId="178" fontId="129" fillId="0" borderId="0">
      <protection locked="0"/>
    </xf>
    <xf numFmtId="178" fontId="130" fillId="0" borderId="0">
      <protection locked="0"/>
    </xf>
    <xf numFmtId="165" fontId="131" fillId="0" borderId="0" applyFill="0" applyBorder="0" applyAlignment="0" applyProtection="0"/>
    <xf numFmtId="171" fontId="132" fillId="0" borderId="0">
      <protection locked="0"/>
    </xf>
    <xf numFmtId="171" fontId="132" fillId="0" borderId="0">
      <protection locked="0"/>
    </xf>
    <xf numFmtId="178" fontId="129" fillId="0" borderId="0">
      <protection locked="0"/>
    </xf>
    <xf numFmtId="178" fontId="132" fillId="0" borderId="0">
      <protection locked="0"/>
    </xf>
    <xf numFmtId="178" fontId="59" fillId="0" borderId="0">
      <protection locked="0"/>
    </xf>
    <xf numFmtId="178" fontId="59" fillId="0" borderId="0">
      <protection locked="0"/>
    </xf>
    <xf numFmtId="178" fontId="60" fillId="0" borderId="0">
      <protection locked="0"/>
    </xf>
    <xf numFmtId="165" fontId="133" fillId="0" borderId="0" applyFill="0" applyBorder="0" applyAlignment="0" applyProtection="0"/>
    <xf numFmtId="171" fontId="62" fillId="0" borderId="0">
      <protection locked="0"/>
    </xf>
    <xf numFmtId="171" fontId="62" fillId="0" borderId="0">
      <protection locked="0"/>
    </xf>
    <xf numFmtId="178" fontId="59" fillId="0" borderId="0">
      <protection locked="0"/>
    </xf>
    <xf numFmtId="178" fontId="61" fillId="0" borderId="0">
      <protection locked="0"/>
    </xf>
    <xf numFmtId="178" fontId="59" fillId="0" borderId="0">
      <protection locked="0"/>
    </xf>
    <xf numFmtId="178" fontId="59" fillId="0" borderId="0">
      <protection locked="0"/>
    </xf>
    <xf numFmtId="178" fontId="60" fillId="0" borderId="0">
      <protection locked="0"/>
    </xf>
    <xf numFmtId="165" fontId="134" fillId="0" borderId="0" applyFill="0" applyBorder="0" applyAlignment="0" applyProtection="0"/>
    <xf numFmtId="171" fontId="62" fillId="0" borderId="0">
      <protection locked="0"/>
    </xf>
    <xf numFmtId="171" fontId="62" fillId="0" borderId="0">
      <protection locked="0"/>
    </xf>
    <xf numFmtId="178" fontId="59" fillId="0" borderId="0">
      <protection locked="0"/>
    </xf>
    <xf numFmtId="178" fontId="61" fillId="0" borderId="0">
      <protection locked="0"/>
    </xf>
    <xf numFmtId="178" fontId="59" fillId="0" borderId="0">
      <protection locked="0"/>
    </xf>
    <xf numFmtId="178" fontId="59" fillId="0" borderId="0">
      <protection locked="0"/>
    </xf>
    <xf numFmtId="178" fontId="60" fillId="0" borderId="0">
      <protection locked="0"/>
    </xf>
    <xf numFmtId="165" fontId="135" fillId="0" borderId="0" applyFill="0" applyBorder="0" applyAlignment="0" applyProtection="0"/>
    <xf numFmtId="171" fontId="62" fillId="0" borderId="0">
      <protection locked="0"/>
    </xf>
    <xf numFmtId="171" fontId="62" fillId="0" borderId="0">
      <protection locked="0"/>
    </xf>
    <xf numFmtId="178" fontId="59" fillId="0" borderId="0">
      <protection locked="0"/>
    </xf>
    <xf numFmtId="178" fontId="61" fillId="0" borderId="0">
      <protection locked="0"/>
    </xf>
    <xf numFmtId="178" fontId="129" fillId="0" borderId="0">
      <protection locked="0"/>
    </xf>
    <xf numFmtId="178" fontId="129" fillId="0" borderId="0">
      <protection locked="0"/>
    </xf>
    <xf numFmtId="178" fontId="130" fillId="0" borderId="0">
      <protection locked="0"/>
    </xf>
    <xf numFmtId="165" fontId="136" fillId="0" borderId="0" applyFill="0" applyBorder="0" applyAlignment="0" applyProtection="0"/>
    <xf numFmtId="171" fontId="62" fillId="0" borderId="0">
      <protection locked="0"/>
    </xf>
    <xf numFmtId="171" fontId="62" fillId="0" borderId="0">
      <protection locked="0"/>
    </xf>
    <xf numFmtId="178" fontId="129" fillId="0" borderId="0">
      <protection locked="0"/>
    </xf>
    <xf numFmtId="178" fontId="132" fillId="0" borderId="0">
      <protection locked="0"/>
    </xf>
    <xf numFmtId="222" fontId="89" fillId="0" borderId="0" applyFont="0" applyFill="0" applyBorder="0" applyAlignment="0" applyProtection="0"/>
    <xf numFmtId="2" fontId="116" fillId="0" borderId="0" applyFont="0" applyFill="0" applyBorder="0" applyAlignment="0" applyProtection="0"/>
    <xf numFmtId="2" fontId="116" fillId="0" borderId="0" applyFont="0" applyFill="0" applyBorder="0" applyAlignment="0" applyProtection="0"/>
    <xf numFmtId="2" fontId="117" fillId="0" borderId="0" applyFont="0" applyFill="0" applyBorder="0" applyAlignment="0" applyProtection="0"/>
    <xf numFmtId="0" fontId="137" fillId="0" borderId="0">
      <alignment vertical="center"/>
    </xf>
    <xf numFmtId="0" fontId="138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/>
    <xf numFmtId="182" fontId="140" fillId="0" borderId="0" applyNumberFormat="0" applyFill="0" applyBorder="0" applyAlignment="0" applyProtection="0"/>
    <xf numFmtId="182" fontId="140" fillId="0" borderId="0" applyNumberFormat="0" applyFill="0" applyBorder="0" applyAlignment="0" applyProtection="0"/>
    <xf numFmtId="182" fontId="140" fillId="0" borderId="0" applyNumberFormat="0" applyFill="0" applyBorder="0" applyAlignment="0" applyProtection="0"/>
    <xf numFmtId="182" fontId="140" fillId="0" borderId="0" applyNumberForma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15" fontId="44" fillId="0" borderId="0">
      <alignment vertical="center"/>
    </xf>
    <xf numFmtId="0" fontId="142" fillId="0" borderId="0" applyFill="0" applyBorder="0" applyProtection="0">
      <alignment horizontal="left"/>
    </xf>
    <xf numFmtId="171" fontId="142" fillId="0" borderId="0" applyFill="0" applyBorder="0" applyProtection="0">
      <alignment horizontal="left"/>
    </xf>
    <xf numFmtId="171" fontId="142" fillId="0" borderId="0" applyFill="0" applyBorder="0" applyProtection="0">
      <alignment horizontal="left"/>
    </xf>
    <xf numFmtId="171" fontId="142" fillId="0" borderId="0" applyFill="0" applyBorder="0" applyProtection="0">
      <alignment horizontal="left"/>
    </xf>
    <xf numFmtId="213" fontId="125" fillId="0" borderId="0" applyNumberFormat="0" applyFill="0" applyBorder="0" applyAlignment="0" applyProtection="0"/>
    <xf numFmtId="0" fontId="143" fillId="44" borderId="0" applyNumberFormat="0" applyBorder="0" applyAlignment="0" applyProtection="0"/>
    <xf numFmtId="223" fontId="144" fillId="0" borderId="0" applyNumberFormat="0" applyFill="0" applyBorder="0" applyAlignment="0" applyProtection="0">
      <alignment horizontal="center"/>
    </xf>
    <xf numFmtId="169" fontId="89" fillId="33" borderId="8" applyNumberFormat="0" applyFont="0" applyBorder="0" applyAlignment="0" applyProtection="0"/>
    <xf numFmtId="169" fontId="89" fillId="33" borderId="8" applyNumberFormat="0" applyFont="0" applyBorder="0" applyAlignment="0" applyProtection="0"/>
    <xf numFmtId="169" fontId="89" fillId="33" borderId="8" applyNumberFormat="0" applyFont="0" applyBorder="0" applyAlignment="0" applyProtection="0"/>
    <xf numFmtId="0" fontId="115" fillId="0" borderId="0" applyFont="0" applyFill="0" applyBorder="0" applyAlignment="0" applyProtection="0">
      <alignment horizontal="right"/>
    </xf>
    <xf numFmtId="171" fontId="115" fillId="0" borderId="0" applyFont="0" applyFill="0" applyBorder="0" applyAlignment="0" applyProtection="0">
      <alignment horizontal="right"/>
    </xf>
    <xf numFmtId="171" fontId="115" fillId="0" borderId="0" applyFont="0" applyFill="0" applyBorder="0" applyAlignment="0" applyProtection="0">
      <alignment horizontal="right"/>
    </xf>
    <xf numFmtId="171" fontId="115" fillId="0" borderId="0" applyFont="0" applyFill="0" applyBorder="0" applyAlignment="0" applyProtection="0">
      <alignment horizontal="right"/>
    </xf>
    <xf numFmtId="224" fontId="145" fillId="33" borderId="0" applyNumberFormat="0" applyFont="0" applyAlignment="0"/>
    <xf numFmtId="0" fontId="146" fillId="0" borderId="0" applyProtection="0">
      <alignment horizontal="right"/>
    </xf>
    <xf numFmtId="171" fontId="146" fillId="0" borderId="0" applyProtection="0">
      <alignment horizontal="right"/>
    </xf>
    <xf numFmtId="171" fontId="146" fillId="0" borderId="0" applyProtection="0">
      <alignment horizontal="right"/>
    </xf>
    <xf numFmtId="171" fontId="146" fillId="0" borderId="0" applyProtection="0">
      <alignment horizontal="right"/>
    </xf>
    <xf numFmtId="0" fontId="110" fillId="55" borderId="62" applyNumberFormat="0" applyAlignment="0"/>
    <xf numFmtId="0" fontId="110" fillId="55" borderId="62" applyNumberFormat="0" applyAlignment="0"/>
    <xf numFmtId="171" fontId="146" fillId="0" borderId="0" applyProtection="0">
      <alignment horizontal="right"/>
    </xf>
    <xf numFmtId="0" fontId="80" fillId="0" borderId="66" applyNumberFormat="0" applyAlignment="0" applyProtection="0">
      <alignment horizontal="left" vertical="center"/>
    </xf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7" applyNumberFormat="0" applyAlignment="0" applyProtection="0"/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66" applyNumberFormat="0" applyAlignment="0" applyProtection="0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68">
      <alignment horizontal="left" vertical="center"/>
    </xf>
    <xf numFmtId="0" fontId="80" fillId="0" borderId="68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171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80" fillId="0" borderId="56">
      <alignment horizontal="left" vertical="center"/>
    </xf>
    <xf numFmtId="0" fontId="147" fillId="0" borderId="0" applyNumberFormat="0" applyBorder="0" applyProtection="0">
      <alignment horizontal="center"/>
    </xf>
    <xf numFmtId="0" fontId="148" fillId="0" borderId="0" applyNumberFormat="0" applyFill="0" applyBorder="0" applyAlignment="0" applyProtection="0"/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148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150" fillId="0" borderId="0" applyNumberFormat="0" applyFill="0" applyBorder="0" applyAlignment="0" applyProtection="0"/>
    <xf numFmtId="38" fontId="152" fillId="0" borderId="0">
      <alignment horizontal="left"/>
    </xf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4" fillId="0" borderId="0" applyProtection="0">
      <alignment horizontal="left"/>
    </xf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171" fontId="155" fillId="0" borderId="0">
      <alignment horizontal="center"/>
    </xf>
    <xf numFmtId="0" fontId="156" fillId="0" borderId="0">
      <alignment vertical="top"/>
    </xf>
    <xf numFmtId="171" fontId="155" fillId="0" borderId="0">
      <alignment horizontal="center"/>
    </xf>
    <xf numFmtId="171" fontId="155" fillId="0" borderId="0">
      <alignment horizontal="center"/>
    </xf>
    <xf numFmtId="0" fontId="155" fillId="0" borderId="0">
      <alignment horizontal="center"/>
    </xf>
    <xf numFmtId="0" fontId="155" fillId="0" borderId="0">
      <alignment horizontal="center"/>
    </xf>
    <xf numFmtId="0" fontId="147" fillId="0" borderId="0" applyNumberFormat="0" applyBorder="0" applyProtection="0">
      <alignment horizontal="center" textRotation="90"/>
    </xf>
    <xf numFmtId="172" fontId="157" fillId="0" borderId="0">
      <alignment vertical="top"/>
    </xf>
    <xf numFmtId="38" fontId="157" fillId="0" borderId="0">
      <alignment vertical="top"/>
    </xf>
    <xf numFmtId="38" fontId="157" fillId="0" borderId="0">
      <alignment vertical="top"/>
    </xf>
    <xf numFmtId="0" fontId="158" fillId="0" borderId="72" applyNumberFormat="0" applyFill="0" applyBorder="0" applyAlignment="0" applyProtection="0">
      <alignment horizontal="left"/>
    </xf>
    <xf numFmtId="171" fontId="158" fillId="0" borderId="72" applyNumberFormat="0" applyFill="0" applyBorder="0" applyAlignment="0" applyProtection="0">
      <alignment horizontal="left"/>
    </xf>
    <xf numFmtId="171" fontId="158" fillId="0" borderId="72" applyNumberFormat="0" applyFill="0" applyBorder="0" applyAlignment="0" applyProtection="0">
      <alignment horizontal="left"/>
    </xf>
    <xf numFmtId="171" fontId="158" fillId="0" borderId="72" applyNumberFormat="0" applyFill="0" applyBorder="0" applyAlignment="0" applyProtection="0">
      <alignment horizontal="left"/>
    </xf>
    <xf numFmtId="225" fontId="159" fillId="92" borderId="0" applyNumberFormat="0" applyBorder="0" applyAlignment="0" applyProtection="0"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/>
    <xf numFmtId="0" fontId="160" fillId="0" borderId="0" applyNumberFormat="0" applyFill="0" applyBorder="0" applyAlignment="0" applyProtection="0">
      <alignment vertical="top"/>
      <protection locked="0"/>
    </xf>
    <xf numFmtId="182" fontId="88" fillId="0" borderId="0" applyNumberFormat="0" applyFill="0" applyBorder="0" applyAlignment="0" applyProtection="0">
      <alignment vertical="top"/>
      <protection locked="0"/>
    </xf>
    <xf numFmtId="182" fontId="88" fillId="0" borderId="0" applyNumberFormat="0" applyFill="0" applyBorder="0" applyAlignment="0" applyProtection="0">
      <alignment vertical="top"/>
      <protection locked="0"/>
    </xf>
    <xf numFmtId="0" fontId="67" fillId="0" borderId="0"/>
    <xf numFmtId="192" fontId="57" fillId="0" borderId="0"/>
    <xf numFmtId="0" fontId="44" fillId="0" borderId="0"/>
    <xf numFmtId="0" fontId="162" fillId="0" borderId="0" applyNumberFormat="0" applyFill="0" applyBorder="0" applyAlignment="0" applyProtection="0">
      <alignment vertical="top"/>
      <protection locked="0"/>
    </xf>
    <xf numFmtId="226" fontId="163" fillId="0" borderId="61">
      <alignment horizontal="center" vertical="center" wrapText="1"/>
    </xf>
    <xf numFmtId="226" fontId="163" fillId="0" borderId="61">
      <alignment horizontal="center" vertical="center" wrapText="1"/>
    </xf>
    <xf numFmtId="226" fontId="163" fillId="0" borderId="61">
      <alignment horizontal="center" vertical="center" wrapText="1"/>
    </xf>
    <xf numFmtId="227" fontId="164" fillId="93" borderId="73">
      <alignment horizontal="center" vertical="center" wrapText="1"/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41" fontId="164" fillId="93" borderId="73">
      <alignment horizontal="center" vertical="center" wrapText="1"/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228" fontId="165" fillId="94" borderId="74">
      <alignment horizontal="center" vertical="center" wrapText="1"/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171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89" fillId="35" borderId="8" applyNumberFormat="0" applyFont="0" applyAlignment="0">
      <protection locked="0"/>
    </xf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41" fontId="164" fillId="93" borderId="73">
      <alignment horizontal="center" vertical="center" wrapText="1"/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41" fontId="164" fillId="93" borderId="73">
      <alignment horizontal="center" vertical="center" wrapText="1"/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166" fillId="47" borderId="62" applyNumberFormat="0" applyAlignment="0" applyProtection="0"/>
    <xf numFmtId="41" fontId="164" fillId="93" borderId="73">
      <alignment horizontal="center" vertical="center" wrapText="1"/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171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89" fillId="35" borderId="61" applyNumberFormat="0" applyFont="0" applyAlignment="0">
      <protection locked="0"/>
    </xf>
    <xf numFmtId="0" fontId="167" fillId="0" borderId="0" applyFill="0" applyBorder="0" applyProtection="0">
      <alignment vertical="center"/>
    </xf>
    <xf numFmtId="0" fontId="167" fillId="0" borderId="0" applyFill="0" applyBorder="0" applyProtection="0">
      <alignment vertical="center"/>
    </xf>
    <xf numFmtId="0" fontId="167" fillId="0" borderId="0" applyFill="0" applyBorder="0" applyProtection="0">
      <alignment vertical="center"/>
    </xf>
    <xf numFmtId="0" fontId="167" fillId="0" borderId="0" applyFill="0" applyBorder="0" applyProtection="0">
      <alignment vertical="center"/>
    </xf>
    <xf numFmtId="172" fontId="48" fillId="0" borderId="0">
      <alignment vertical="top"/>
    </xf>
    <xf numFmtId="172" fontId="48" fillId="32" borderId="0">
      <alignment vertical="top"/>
    </xf>
    <xf numFmtId="38" fontId="48" fillId="32" borderId="0">
      <alignment vertical="top"/>
    </xf>
    <xf numFmtId="38" fontId="48" fillId="32" borderId="0">
      <alignment vertical="top"/>
    </xf>
    <xf numFmtId="38" fontId="48" fillId="0" borderId="0">
      <alignment vertical="top"/>
    </xf>
    <xf numFmtId="229" fontId="48" fillId="33" borderId="0">
      <alignment vertical="top"/>
    </xf>
    <xf numFmtId="38" fontId="48" fillId="0" borderId="0">
      <alignment vertical="top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68" fillId="0" borderId="0" applyNumberFormat="0" applyFill="0" applyBorder="0" applyAlignment="0" applyProtection="0"/>
    <xf numFmtId="171" fontId="141" fillId="0" borderId="0" applyNumberFormat="0" applyFill="0" applyBorder="0" applyAlignment="0" applyProtection="0">
      <alignment vertical="top"/>
      <protection locked="0"/>
    </xf>
    <xf numFmtId="171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70" fillId="0" borderId="0">
      <alignment vertical="center"/>
    </xf>
    <xf numFmtId="171" fontId="170" fillId="0" borderId="0">
      <alignment vertical="center"/>
    </xf>
    <xf numFmtId="171" fontId="170" fillId="0" borderId="0">
      <alignment vertical="center"/>
    </xf>
    <xf numFmtId="171" fontId="170" fillId="0" borderId="0">
      <alignment vertical="center"/>
    </xf>
    <xf numFmtId="0" fontId="170" fillId="0" borderId="0">
      <alignment vertical="center"/>
    </xf>
    <xf numFmtId="0" fontId="171" fillId="0" borderId="0">
      <alignment vertical="center"/>
    </xf>
    <xf numFmtId="0" fontId="172" fillId="95" borderId="73">
      <alignment horizontal="left" vertical="center" wrapText="1"/>
    </xf>
    <xf numFmtId="0" fontId="172" fillId="96" borderId="74">
      <alignment horizontal="left" vertical="center" wrapText="1"/>
    </xf>
    <xf numFmtId="0" fontId="172" fillId="95" borderId="73">
      <alignment horizontal="left" vertical="center" wrapText="1"/>
    </xf>
    <xf numFmtId="0" fontId="172" fillId="95" borderId="73">
      <alignment horizontal="left" vertical="center" wrapText="1"/>
    </xf>
    <xf numFmtId="0" fontId="172" fillId="95" borderId="73">
      <alignment horizontal="left" vertical="center" wrapText="1"/>
    </xf>
    <xf numFmtId="0" fontId="172" fillId="95" borderId="73">
      <alignment horizontal="left" vertical="center" wrapText="1"/>
    </xf>
    <xf numFmtId="226" fontId="164" fillId="0" borderId="8">
      <alignment horizontal="right" vertical="center" wrapText="1"/>
    </xf>
    <xf numFmtId="0" fontId="173" fillId="32" borderId="0"/>
    <xf numFmtId="0" fontId="174" fillId="97" borderId="0"/>
    <xf numFmtId="0" fontId="173" fillId="32" borderId="0"/>
    <xf numFmtId="0" fontId="174" fillId="32" borderId="0"/>
    <xf numFmtId="189" fontId="44" fillId="98" borderId="8">
      <alignment vertical="center"/>
    </xf>
    <xf numFmtId="230" fontId="44" fillId="0" borderId="0" applyFont="0" applyFill="0" applyBorder="0" applyAlignment="0" applyProtection="0"/>
    <xf numFmtId="231" fontId="44" fillId="0" borderId="0" applyFont="0" applyFill="0" applyBorder="0" applyAlignment="0" applyProtection="0"/>
    <xf numFmtId="196" fontId="175" fillId="0" borderId="0" applyFill="0" applyBorder="0" applyAlignment="0"/>
    <xf numFmtId="197" fontId="175" fillId="0" borderId="0" applyFill="0" applyBorder="0" applyAlignment="0"/>
    <xf numFmtId="196" fontId="175" fillId="0" borderId="0" applyFill="0" applyBorder="0" applyAlignment="0"/>
    <xf numFmtId="201" fontId="175" fillId="0" borderId="0" applyFill="0" applyBorder="0" applyAlignment="0"/>
    <xf numFmtId="197" fontId="175" fillId="0" borderId="0" applyFill="0" applyBorder="0" applyAlignment="0"/>
    <xf numFmtId="0" fontId="176" fillId="0" borderId="75" applyNumberFormat="0" applyFill="0" applyAlignment="0" applyProtection="0"/>
    <xf numFmtId="0" fontId="15" fillId="0" borderId="0"/>
    <xf numFmtId="214" fontId="177" fillId="0" borderId="0" applyFont="0" applyFill="0" applyBorder="0" applyAlignment="0" applyProtection="0"/>
    <xf numFmtId="215" fontId="177" fillId="0" borderId="0" applyFont="0" applyFill="0" applyBorder="0" applyAlignment="0" applyProtection="0"/>
    <xf numFmtId="232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3" fontId="178" fillId="0" borderId="8">
      <alignment horizontal="right"/>
      <protection locked="0"/>
    </xf>
    <xf numFmtId="234" fontId="177" fillId="0" borderId="0" applyFont="0" applyFill="0" applyBorder="0" applyAlignment="0" applyProtection="0"/>
    <xf numFmtId="235" fontId="177" fillId="0" borderId="0" applyFont="0" applyFill="0" applyBorder="0" applyAlignment="0" applyProtection="0"/>
    <xf numFmtId="236" fontId="44" fillId="0" borderId="0" applyFont="0" applyFill="0" applyBorder="0" applyAlignment="0" applyProtection="0"/>
    <xf numFmtId="237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188" fontId="44" fillId="0" borderId="0" applyFont="0" applyFill="0" applyBorder="0" applyAlignment="0" applyProtection="0"/>
    <xf numFmtId="238" fontId="49" fillId="0" borderId="0" applyFont="0" applyFill="0" applyBorder="0" applyAlignment="0" applyProtection="0"/>
    <xf numFmtId="239" fontId="49" fillId="0" borderId="0" applyFont="0" applyFill="0" applyBorder="0" applyAlignment="0" applyProtection="0"/>
    <xf numFmtId="240" fontId="49" fillId="0" borderId="0" applyFont="0" applyFill="0" applyBorder="0" applyAlignment="0" applyProtection="0"/>
    <xf numFmtId="238" fontId="49" fillId="0" borderId="0" applyFont="0" applyFill="0" applyBorder="0" applyAlignment="0" applyProtection="0"/>
    <xf numFmtId="216" fontId="179" fillId="0" borderId="0" applyFont="0" applyFill="0" applyBorder="0" applyAlignment="0" applyProtection="0"/>
    <xf numFmtId="0" fontId="115" fillId="0" borderId="0" applyFill="0" applyBorder="0" applyProtection="0">
      <alignment vertical="center"/>
    </xf>
    <xf numFmtId="0" fontId="115" fillId="0" borderId="0" applyFont="0" applyFill="0" applyBorder="0" applyAlignment="0" applyProtection="0">
      <alignment horizontal="right"/>
    </xf>
    <xf numFmtId="241" fontId="180" fillId="0" borderId="0" applyProtection="0">
      <alignment horizontal="justify" vertical="top"/>
      <protection locked="0"/>
    </xf>
    <xf numFmtId="3" fontId="15" fillId="0" borderId="31" applyFont="0" applyBorder="0">
      <alignment horizontal="center" vertical="center"/>
    </xf>
    <xf numFmtId="0" fontId="181" fillId="56" borderId="0" applyNumberFormat="0" applyBorder="0" applyAlignment="0" applyProtection="0"/>
    <xf numFmtId="37" fontId="182" fillId="0" borderId="0"/>
    <xf numFmtId="0" fontId="67" fillId="0" borderId="73"/>
    <xf numFmtId="0" fontId="67" fillId="0" borderId="73"/>
    <xf numFmtId="0" fontId="67" fillId="0" borderId="73"/>
    <xf numFmtId="0" fontId="183" fillId="0" borderId="0" applyNumberFormat="0" applyFill="0" applyBorder="0" applyAlignment="0" applyProtection="0"/>
    <xf numFmtId="167" fontId="49" fillId="0" borderId="0"/>
    <xf numFmtId="167" fontId="49" fillId="0" borderId="0"/>
    <xf numFmtId="0" fontId="183" fillId="0" borderId="0" applyNumberFormat="0" applyFill="0" applyBorder="0" applyAlignment="0" applyProtection="0"/>
    <xf numFmtId="0" fontId="15" fillId="0" borderId="0"/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0" fontId="185" fillId="0" borderId="0"/>
    <xf numFmtId="0" fontId="186" fillId="0" borderId="0"/>
    <xf numFmtId="0" fontId="186" fillId="0" borderId="0"/>
    <xf numFmtId="0" fontId="186" fillId="0" borderId="0"/>
    <xf numFmtId="0" fontId="185" fillId="0" borderId="0"/>
    <xf numFmtId="0" fontId="185" fillId="0" borderId="0"/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0" fontId="1" fillId="0" borderId="0"/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37" fontId="184" fillId="92" borderId="56" applyBorder="0">
      <alignment horizontal="left" vertical="center" indent="2"/>
    </xf>
    <xf numFmtId="0" fontId="183" fillId="0" borderId="0" applyNumberFormat="0" applyFill="0" applyBorder="0" applyAlignment="0" applyProtection="0"/>
    <xf numFmtId="0" fontId="187" fillId="0" borderId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8" fillId="0" borderId="0">
      <alignment horizontal="right"/>
    </xf>
    <xf numFmtId="171" fontId="188" fillId="0" borderId="0">
      <alignment horizontal="right"/>
    </xf>
    <xf numFmtId="171" fontId="188" fillId="0" borderId="0">
      <alignment horizontal="right"/>
    </xf>
    <xf numFmtId="171" fontId="188" fillId="0" borderId="0">
      <alignment horizontal="right"/>
    </xf>
    <xf numFmtId="0" fontId="15" fillId="0" borderId="0"/>
    <xf numFmtId="0" fontId="189" fillId="0" borderId="0"/>
    <xf numFmtId="0" fontId="15" fillId="0" borderId="0"/>
    <xf numFmtId="0" fontId="84" fillId="0" borderId="0"/>
    <xf numFmtId="0" fontId="190" fillId="0" borderId="0"/>
    <xf numFmtId="0" fontId="84" fillId="0" borderId="0"/>
    <xf numFmtId="0" fontId="190" fillId="0" borderId="0"/>
    <xf numFmtId="0" fontId="190" fillId="0" borderId="0"/>
    <xf numFmtId="0" fontId="115" fillId="0" borderId="0" applyFill="0" applyBorder="0" applyProtection="0">
      <alignment vertical="center"/>
    </xf>
    <xf numFmtId="0" fontId="191" fillId="0" borderId="0"/>
    <xf numFmtId="171" fontId="191" fillId="0" borderId="0"/>
    <xf numFmtId="171" fontId="191" fillId="0" borderId="0"/>
    <xf numFmtId="171" fontId="191" fillId="0" borderId="0"/>
    <xf numFmtId="0" fontId="44" fillId="0" borderId="0"/>
    <xf numFmtId="0" fontId="46" fillId="0" borderId="0"/>
    <xf numFmtId="0" fontId="192" fillId="34" borderId="76" applyNumberFormat="0" applyFont="0" applyAlignment="0" applyProtection="0"/>
    <xf numFmtId="0" fontId="192" fillId="34" borderId="76" applyNumberFormat="0" applyFont="0" applyAlignment="0" applyProtection="0"/>
    <xf numFmtId="0" fontId="192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242" fontId="15" fillId="0" borderId="0" applyFont="0" applyAlignment="0">
      <alignment horizontal="center"/>
    </xf>
    <xf numFmtId="243" fontId="15" fillId="0" borderId="0" applyFont="0" applyFill="0" applyBorder="0" applyAlignment="0" applyProtection="0"/>
    <xf numFmtId="244" fontId="15" fillId="0" borderId="0" applyFont="0" applyFill="0" applyBorder="0" applyAlignment="0" applyProtection="0"/>
    <xf numFmtId="172" fontId="67" fillId="0" borderId="0" applyFont="0" applyFill="0" applyBorder="0" applyAlignment="0" applyProtection="0"/>
    <xf numFmtId="245" fontId="67" fillId="0" borderId="0" applyFont="0" applyFill="0" applyBorder="0" applyAlignment="0" applyProtection="0"/>
    <xf numFmtId="0" fontId="15" fillId="0" borderId="0"/>
    <xf numFmtId="0" fontId="89" fillId="0" borderId="0"/>
    <xf numFmtId="172" fontId="67" fillId="0" borderId="0" applyFont="0" applyFill="0" applyBorder="0" applyAlignment="0" applyProtection="0"/>
    <xf numFmtId="245" fontId="67" fillId="0" borderId="0" applyFont="0" applyFill="0" applyBorder="0" applyAlignment="0" applyProtection="0"/>
    <xf numFmtId="246" fontId="89" fillId="0" borderId="0" applyFont="0" applyFill="0" applyBorder="0" applyAlignment="0" applyProtection="0"/>
    <xf numFmtId="247" fontId="89" fillId="0" borderId="0" applyFont="0" applyFill="0" applyBorder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40" fontId="107" fillId="48" borderId="0">
      <alignment horizontal="right"/>
    </xf>
    <xf numFmtId="0" fontId="194" fillId="99" borderId="0">
      <alignment horizontal="center"/>
    </xf>
    <xf numFmtId="171" fontId="194" fillId="99" borderId="0">
      <alignment horizontal="center"/>
    </xf>
    <xf numFmtId="171" fontId="194" fillId="99" borderId="0">
      <alignment horizontal="center"/>
    </xf>
    <xf numFmtId="171" fontId="194" fillId="99" borderId="0">
      <alignment horizontal="center"/>
    </xf>
    <xf numFmtId="0" fontId="195" fillId="100" borderId="0"/>
    <xf numFmtId="171" fontId="195" fillId="100" borderId="0"/>
    <xf numFmtId="171" fontId="195" fillId="100" borderId="0"/>
    <xf numFmtId="171" fontId="195" fillId="100" borderId="0"/>
    <xf numFmtId="0" fontId="196" fillId="48" borderId="0" applyBorder="0">
      <alignment horizontal="centerContinuous"/>
    </xf>
    <xf numFmtId="171" fontId="196" fillId="48" borderId="0" applyBorder="0">
      <alignment horizontal="centerContinuous"/>
    </xf>
    <xf numFmtId="171" fontId="196" fillId="48" borderId="0" applyBorder="0">
      <alignment horizontal="centerContinuous"/>
    </xf>
    <xf numFmtId="171" fontId="196" fillId="48" borderId="0" applyBorder="0">
      <alignment horizontal="centerContinuous"/>
    </xf>
    <xf numFmtId="0" fontId="197" fillId="100" borderId="0" applyBorder="0">
      <alignment horizontal="centerContinuous"/>
    </xf>
    <xf numFmtId="171" fontId="197" fillId="100" borderId="0" applyBorder="0">
      <alignment horizontal="centerContinuous"/>
    </xf>
    <xf numFmtId="171" fontId="197" fillId="100" borderId="0" applyBorder="0">
      <alignment horizontal="centerContinuous"/>
    </xf>
    <xf numFmtId="171" fontId="197" fillId="100" borderId="0" applyBorder="0">
      <alignment horizontal="centerContinuous"/>
    </xf>
    <xf numFmtId="0" fontId="80" fillId="0" borderId="0" applyNumberFormat="0" applyFill="0" applyBorder="0" applyAlignment="0" applyProtection="0"/>
    <xf numFmtId="171" fontId="80" fillId="0" borderId="0" applyNumberFormat="0" applyFill="0" applyBorder="0" applyAlignment="0" applyProtection="0"/>
    <xf numFmtId="171" fontId="80" fillId="0" borderId="0" applyNumberFormat="0" applyFill="0" applyBorder="0" applyAlignment="0" applyProtection="0"/>
    <xf numFmtId="171" fontId="80" fillId="0" borderId="0" applyNumberFormat="0" applyFill="0" applyBorder="0" applyAlignment="0" applyProtection="0"/>
    <xf numFmtId="0" fontId="198" fillId="0" borderId="0"/>
    <xf numFmtId="171" fontId="198" fillId="0" borderId="0"/>
    <xf numFmtId="171" fontId="198" fillId="0" borderId="0"/>
    <xf numFmtId="171" fontId="198" fillId="0" borderId="0"/>
    <xf numFmtId="0" fontId="198" fillId="0" borderId="0"/>
    <xf numFmtId="0" fontId="199" fillId="0" borderId="0"/>
    <xf numFmtId="1" fontId="200" fillId="0" borderId="0" applyProtection="0">
      <alignment horizontal="right" vertical="center"/>
    </xf>
    <xf numFmtId="49" fontId="201" fillId="0" borderId="17" applyFill="0" applyProtection="0">
      <alignment vertical="center"/>
    </xf>
    <xf numFmtId="248" fontId="44" fillId="0" borderId="0" applyFont="0" applyFill="0" applyBorder="0" applyAlignment="0" applyProtection="0"/>
    <xf numFmtId="249" fontId="4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200" fontId="89" fillId="0" borderId="0" applyFont="0" applyFill="0" applyBorder="0" applyAlignment="0" applyProtection="0"/>
    <xf numFmtId="200" fontId="89" fillId="0" borderId="0" applyFont="0" applyFill="0" applyBorder="0" applyAlignment="0" applyProtection="0"/>
    <xf numFmtId="200" fontId="89" fillId="0" borderId="0" applyFont="0" applyFill="0" applyBorder="0" applyAlignment="0" applyProtection="0"/>
    <xf numFmtId="250" fontId="89" fillId="0" borderId="0" applyFont="0" applyFill="0" applyBorder="0" applyAlignment="0" applyProtection="0"/>
    <xf numFmtId="169" fontId="1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15" fillId="0" borderId="0" applyFill="0" applyBorder="0" applyProtection="0">
      <alignment vertical="center"/>
    </xf>
    <xf numFmtId="37" fontId="202" fillId="35" borderId="78"/>
    <xf numFmtId="37" fontId="202" fillId="35" borderId="78"/>
    <xf numFmtId="196" fontId="203" fillId="0" borderId="0" applyFill="0" applyBorder="0" applyAlignment="0"/>
    <xf numFmtId="197" fontId="203" fillId="0" borderId="0" applyFill="0" applyBorder="0" applyAlignment="0"/>
    <xf numFmtId="196" fontId="203" fillId="0" borderId="0" applyFill="0" applyBorder="0" applyAlignment="0"/>
    <xf numFmtId="201" fontId="203" fillId="0" borderId="0" applyFill="0" applyBorder="0" applyAlignment="0"/>
    <xf numFmtId="197" fontId="203" fillId="0" borderId="0" applyFill="0" applyBorder="0" applyAlignment="0"/>
    <xf numFmtId="0" fontId="204" fillId="0" borderId="0" applyNumberFormat="0">
      <alignment horizontal="left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251" fontId="205" fillId="0" borderId="79" applyBorder="0">
      <alignment horizontal="right"/>
      <protection locked="0"/>
    </xf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0" fontId="44" fillId="32" borderId="80" applyNumberFormat="0" applyFont="0" applyFill="0" applyBorder="0" applyAlignment="0" applyProtection="0"/>
    <xf numFmtId="49" fontId="206" fillId="0" borderId="61" applyNumberFormat="0">
      <alignment horizontal="left" vertical="center"/>
    </xf>
    <xf numFmtId="49" fontId="206" fillId="0" borderId="61" applyNumberFormat="0">
      <alignment horizontal="left" vertical="center"/>
    </xf>
    <xf numFmtId="49" fontId="206" fillId="0" borderId="61" applyNumberFormat="0">
      <alignment horizontal="left" vertical="center"/>
    </xf>
    <xf numFmtId="0" fontId="198" fillId="0" borderId="0"/>
    <xf numFmtId="171" fontId="198" fillId="0" borderId="0"/>
    <xf numFmtId="171" fontId="198" fillId="0" borderId="0"/>
    <xf numFmtId="171" fontId="198" fillId="0" borderId="0"/>
    <xf numFmtId="0" fontId="198" fillId="0" borderId="0"/>
    <xf numFmtId="0" fontId="199" fillId="0" borderId="0"/>
    <xf numFmtId="189" fontId="207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7" fillId="98" borderId="61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189" fontId="207" fillId="98" borderId="61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189" fontId="207" fillId="98" borderId="8">
      <alignment horizontal="center" vertical="center" wrapText="1"/>
      <protection locked="0"/>
    </xf>
    <xf numFmtId="252" fontId="208" fillId="97" borderId="60">
      <alignment horizontal="center" vertical="center" wrapText="1"/>
      <protection locked="0"/>
    </xf>
    <xf numFmtId="189" fontId="207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7" fillId="98" borderId="61">
      <alignment horizontal="center" vertical="center" wrapText="1"/>
      <protection locked="0"/>
    </xf>
    <xf numFmtId="189" fontId="207" fillId="98" borderId="61">
      <alignment horizontal="center" vertical="center" wrapText="1"/>
      <protection locked="0"/>
    </xf>
    <xf numFmtId="189" fontId="207" fillId="98" borderId="61">
      <alignment horizontal="center" vertical="center" wrapText="1"/>
      <protection locked="0"/>
    </xf>
    <xf numFmtId="189" fontId="207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189" fontId="208" fillId="98" borderId="61">
      <alignment horizontal="center" vertical="center" wrapText="1"/>
      <protection locked="0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09" fillId="0" borderId="0" applyNumberFormat="0" applyFill="0" applyBorder="0" applyAlignment="0" applyProtection="0">
      <alignment horizontal="left"/>
      <protection locked="0"/>
    </xf>
    <xf numFmtId="171" fontId="209" fillId="0" borderId="0" applyNumberFormat="0" applyFill="0" applyBorder="0" applyAlignment="0" applyProtection="0">
      <alignment horizontal="left"/>
      <protection locked="0"/>
    </xf>
    <xf numFmtId="171" fontId="209" fillId="0" borderId="0" applyNumberFormat="0" applyFill="0" applyBorder="0" applyAlignment="0" applyProtection="0">
      <alignment horizontal="left"/>
      <protection locked="0"/>
    </xf>
    <xf numFmtId="171" fontId="209" fillId="0" borderId="0" applyNumberFormat="0" applyFill="0" applyBorder="0" applyAlignment="0" applyProtection="0">
      <alignment horizontal="left"/>
      <protection locked="0"/>
    </xf>
    <xf numFmtId="0" fontId="210" fillId="0" borderId="0" applyNumberFormat="0" applyBorder="0" applyProtection="0"/>
    <xf numFmtId="253" fontId="210" fillId="0" borderId="0" applyBorder="0" applyProtection="0"/>
    <xf numFmtId="0" fontId="211" fillId="101" borderId="0">
      <alignment horizontal="center"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171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0" fontId="212" fillId="0" borderId="81">
      <alignment vertical="center"/>
    </xf>
    <xf numFmtId="4" fontId="99" fillId="56" borderId="82" applyNumberFormat="0" applyProtection="0">
      <alignment vertical="center"/>
    </xf>
    <xf numFmtId="4" fontId="107" fillId="35" borderId="77" applyNumberFormat="0" applyProtection="0">
      <alignment vertical="center"/>
    </xf>
    <xf numFmtId="4" fontId="107" fillId="35" borderId="77" applyNumberFormat="0" applyProtection="0">
      <alignment vertical="center"/>
    </xf>
    <xf numFmtId="4" fontId="213" fillId="56" borderId="83" applyNumberFormat="0" applyProtection="0">
      <alignment vertical="center"/>
    </xf>
    <xf numFmtId="4" fontId="213" fillId="56" borderId="83" applyNumberFormat="0" applyProtection="0">
      <alignment vertical="center"/>
    </xf>
    <xf numFmtId="4" fontId="213" fillId="56" borderId="83" applyNumberFormat="0" applyProtection="0">
      <alignment vertical="center"/>
    </xf>
    <xf numFmtId="4" fontId="213" fillId="56" borderId="83" applyNumberFormat="0" applyProtection="0">
      <alignment vertical="center"/>
    </xf>
    <xf numFmtId="4" fontId="213" fillId="56" borderId="83" applyNumberFormat="0" applyProtection="0">
      <alignment vertical="center"/>
    </xf>
    <xf numFmtId="4" fontId="213" fillId="56" borderId="83" applyNumberFormat="0" applyProtection="0">
      <alignment vertical="center"/>
    </xf>
    <xf numFmtId="4" fontId="213" fillId="56" borderId="83" applyNumberFormat="0" applyProtection="0">
      <alignment vertical="center"/>
    </xf>
    <xf numFmtId="4" fontId="213" fillId="56" borderId="83" applyNumberFormat="0" applyProtection="0">
      <alignment vertical="center"/>
    </xf>
    <xf numFmtId="4" fontId="213" fillId="56" borderId="83" applyNumberFormat="0" applyProtection="0">
      <alignment vertical="center"/>
    </xf>
    <xf numFmtId="4" fontId="213" fillId="56" borderId="83" applyNumberFormat="0" applyProtection="0">
      <alignment vertical="center"/>
    </xf>
    <xf numFmtId="4" fontId="213" fillId="56" borderId="83" applyNumberFormat="0" applyProtection="0">
      <alignment vertical="center"/>
    </xf>
    <xf numFmtId="4" fontId="213" fillId="56" borderId="83" applyNumberFormat="0" applyProtection="0">
      <alignment vertical="center"/>
    </xf>
    <xf numFmtId="4" fontId="213" fillId="56" borderId="83" applyNumberFormat="0" applyProtection="0">
      <alignment vertical="center"/>
    </xf>
    <xf numFmtId="4" fontId="213" fillId="56" borderId="83" applyNumberFormat="0" applyProtection="0">
      <alignment vertical="center"/>
    </xf>
    <xf numFmtId="4" fontId="213" fillId="56" borderId="83" applyNumberFormat="0" applyProtection="0">
      <alignment vertical="center"/>
    </xf>
    <xf numFmtId="4" fontId="213" fillId="56" borderId="83" applyNumberFormat="0" applyProtection="0">
      <alignment vertical="center"/>
    </xf>
    <xf numFmtId="4" fontId="213" fillId="56" borderId="83" applyNumberFormat="0" applyProtection="0">
      <alignment vertical="center"/>
    </xf>
    <xf numFmtId="4" fontId="213" fillId="56" borderId="83" applyNumberFormat="0" applyProtection="0">
      <alignment vertical="center"/>
    </xf>
    <xf numFmtId="4" fontId="213" fillId="56" borderId="83" applyNumberFormat="0" applyProtection="0">
      <alignment vertical="center"/>
    </xf>
    <xf numFmtId="4" fontId="107" fillId="35" borderId="77" applyNumberFormat="0" applyProtection="0">
      <alignment vertical="center"/>
    </xf>
    <xf numFmtId="4" fontId="107" fillId="35" borderId="77" applyNumberFormat="0" applyProtection="0">
      <alignment vertical="center"/>
    </xf>
    <xf numFmtId="4" fontId="107" fillId="35" borderId="77" applyNumberFormat="0" applyProtection="0">
      <alignment vertical="center"/>
    </xf>
    <xf numFmtId="4" fontId="107" fillId="35" borderId="77" applyNumberFormat="0" applyProtection="0">
      <alignment vertical="center"/>
    </xf>
    <xf numFmtId="4" fontId="107" fillId="35" borderId="77" applyNumberFormat="0" applyProtection="0">
      <alignment vertical="center"/>
    </xf>
    <xf numFmtId="4" fontId="107" fillId="35" borderId="77" applyNumberFormat="0" applyProtection="0">
      <alignment vertical="center"/>
    </xf>
    <xf numFmtId="4" fontId="107" fillId="35" borderId="77" applyNumberFormat="0" applyProtection="0">
      <alignment vertical="center"/>
    </xf>
    <xf numFmtId="4" fontId="107" fillId="35" borderId="77" applyNumberFormat="0" applyProtection="0">
      <alignment vertical="center"/>
    </xf>
    <xf numFmtId="4" fontId="107" fillId="35" borderId="77" applyNumberFormat="0" applyProtection="0">
      <alignment vertical="center"/>
    </xf>
    <xf numFmtId="4" fontId="107" fillId="35" borderId="77" applyNumberFormat="0" applyProtection="0">
      <alignment vertical="center"/>
    </xf>
    <xf numFmtId="4" fontId="107" fillId="35" borderId="77" applyNumberFormat="0" applyProtection="0">
      <alignment vertical="center"/>
    </xf>
    <xf numFmtId="4" fontId="107" fillId="35" borderId="77" applyNumberFormat="0" applyProtection="0">
      <alignment vertical="center"/>
    </xf>
    <xf numFmtId="4" fontId="107" fillId="35" borderId="77" applyNumberFormat="0" applyProtection="0">
      <alignment vertical="center"/>
    </xf>
    <xf numFmtId="4" fontId="107" fillId="35" borderId="77" applyNumberFormat="0" applyProtection="0">
      <alignment vertical="center"/>
    </xf>
    <xf numFmtId="4" fontId="107" fillId="35" borderId="77" applyNumberFormat="0" applyProtection="0">
      <alignment vertical="center"/>
    </xf>
    <xf numFmtId="4" fontId="107" fillId="35" borderId="77" applyNumberFormat="0" applyProtection="0">
      <alignment vertical="center"/>
    </xf>
    <xf numFmtId="4" fontId="107" fillId="35" borderId="77" applyNumberFormat="0" applyProtection="0">
      <alignment vertical="center"/>
    </xf>
    <xf numFmtId="4" fontId="107" fillId="35" borderId="77" applyNumberFormat="0" applyProtection="0">
      <alignment vertical="center"/>
    </xf>
    <xf numFmtId="4" fontId="214" fillId="35" borderId="82" applyNumberFormat="0" applyProtection="0">
      <alignment vertical="center"/>
    </xf>
    <xf numFmtId="4" fontId="215" fillId="35" borderId="77" applyNumberFormat="0" applyProtection="0">
      <alignment vertical="center"/>
    </xf>
    <xf numFmtId="4" fontId="215" fillId="35" borderId="77" applyNumberFormat="0" applyProtection="0">
      <alignment vertical="center"/>
    </xf>
    <xf numFmtId="4" fontId="215" fillId="35" borderId="77" applyNumberFormat="0" applyProtection="0">
      <alignment vertical="center"/>
    </xf>
    <xf numFmtId="4" fontId="215" fillId="35" borderId="77" applyNumberFormat="0" applyProtection="0">
      <alignment vertical="center"/>
    </xf>
    <xf numFmtId="4" fontId="215" fillId="35" borderId="77" applyNumberFormat="0" applyProtection="0">
      <alignment vertical="center"/>
    </xf>
    <xf numFmtId="4" fontId="215" fillId="35" borderId="77" applyNumberFormat="0" applyProtection="0">
      <alignment vertical="center"/>
    </xf>
    <xf numFmtId="4" fontId="215" fillId="35" borderId="77" applyNumberFormat="0" applyProtection="0">
      <alignment vertical="center"/>
    </xf>
    <xf numFmtId="4" fontId="215" fillId="35" borderId="77" applyNumberFormat="0" applyProtection="0">
      <alignment vertical="center"/>
    </xf>
    <xf numFmtId="4" fontId="215" fillId="35" borderId="77" applyNumberFormat="0" applyProtection="0">
      <alignment vertical="center"/>
    </xf>
    <xf numFmtId="4" fontId="215" fillId="35" borderId="77" applyNumberFormat="0" applyProtection="0">
      <alignment vertical="center"/>
    </xf>
    <xf numFmtId="4" fontId="215" fillId="35" borderId="77" applyNumberFormat="0" applyProtection="0">
      <alignment vertical="center"/>
    </xf>
    <xf numFmtId="4" fontId="215" fillId="35" borderId="77" applyNumberFormat="0" applyProtection="0">
      <alignment vertical="center"/>
    </xf>
    <xf numFmtId="4" fontId="215" fillId="35" borderId="77" applyNumberFormat="0" applyProtection="0">
      <alignment vertical="center"/>
    </xf>
    <xf numFmtId="4" fontId="215" fillId="35" borderId="77" applyNumberFormat="0" applyProtection="0">
      <alignment vertical="center"/>
    </xf>
    <xf numFmtId="4" fontId="215" fillId="35" borderId="77" applyNumberFormat="0" applyProtection="0">
      <alignment vertical="center"/>
    </xf>
    <xf numFmtId="4" fontId="215" fillId="35" borderId="77" applyNumberFormat="0" applyProtection="0">
      <alignment vertical="center"/>
    </xf>
    <xf numFmtId="4" fontId="215" fillId="35" borderId="77" applyNumberFormat="0" applyProtection="0">
      <alignment vertical="center"/>
    </xf>
    <xf numFmtId="4" fontId="215" fillId="35" borderId="77" applyNumberFormat="0" applyProtection="0">
      <alignment vertical="center"/>
    </xf>
    <xf numFmtId="4" fontId="215" fillId="35" borderId="77" applyNumberFormat="0" applyProtection="0">
      <alignment vertical="center"/>
    </xf>
    <xf numFmtId="4" fontId="215" fillId="35" borderId="77" applyNumberFormat="0" applyProtection="0">
      <alignment vertical="center"/>
    </xf>
    <xf numFmtId="4" fontId="99" fillId="35" borderId="82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213" fillId="35" borderId="83" applyNumberFormat="0" applyProtection="0">
      <alignment horizontal="left" vertical="center" indent="1"/>
    </xf>
    <xf numFmtId="4" fontId="213" fillId="35" borderId="83" applyNumberFormat="0" applyProtection="0">
      <alignment horizontal="left" vertical="center" indent="1"/>
    </xf>
    <xf numFmtId="4" fontId="213" fillId="35" borderId="83" applyNumberFormat="0" applyProtection="0">
      <alignment horizontal="left" vertical="center" indent="1"/>
    </xf>
    <xf numFmtId="4" fontId="213" fillId="35" borderId="83" applyNumberFormat="0" applyProtection="0">
      <alignment horizontal="left" vertical="center" indent="1"/>
    </xf>
    <xf numFmtId="4" fontId="213" fillId="35" borderId="83" applyNumberFormat="0" applyProtection="0">
      <alignment horizontal="left" vertical="center" indent="1"/>
    </xf>
    <xf numFmtId="4" fontId="213" fillId="35" borderId="83" applyNumberFormat="0" applyProtection="0">
      <alignment horizontal="left" vertical="center" indent="1"/>
    </xf>
    <xf numFmtId="4" fontId="213" fillId="35" borderId="83" applyNumberFormat="0" applyProtection="0">
      <alignment horizontal="left" vertical="center" indent="1"/>
    </xf>
    <xf numFmtId="4" fontId="213" fillId="35" borderId="83" applyNumberFormat="0" applyProtection="0">
      <alignment horizontal="left" vertical="center" indent="1"/>
    </xf>
    <xf numFmtId="4" fontId="213" fillId="35" borderId="83" applyNumberFormat="0" applyProtection="0">
      <alignment horizontal="left" vertical="center" indent="1"/>
    </xf>
    <xf numFmtId="4" fontId="213" fillId="35" borderId="83" applyNumberFormat="0" applyProtection="0">
      <alignment horizontal="left" vertical="center" indent="1"/>
    </xf>
    <xf numFmtId="4" fontId="213" fillId="35" borderId="83" applyNumberFormat="0" applyProtection="0">
      <alignment horizontal="left" vertical="center" indent="1"/>
    </xf>
    <xf numFmtId="4" fontId="213" fillId="35" borderId="83" applyNumberFormat="0" applyProtection="0">
      <alignment horizontal="left" vertical="center" indent="1"/>
    </xf>
    <xf numFmtId="4" fontId="213" fillId="35" borderId="83" applyNumberFormat="0" applyProtection="0">
      <alignment horizontal="left" vertical="center" indent="1"/>
    </xf>
    <xf numFmtId="4" fontId="213" fillId="35" borderId="83" applyNumberFormat="0" applyProtection="0">
      <alignment horizontal="left" vertical="center" indent="1"/>
    </xf>
    <xf numFmtId="4" fontId="213" fillId="35" borderId="83" applyNumberFormat="0" applyProtection="0">
      <alignment horizontal="left" vertical="center" indent="1"/>
    </xf>
    <xf numFmtId="4" fontId="213" fillId="35" borderId="83" applyNumberFormat="0" applyProtection="0">
      <alignment horizontal="left" vertical="center" indent="1"/>
    </xf>
    <xf numFmtId="4" fontId="213" fillId="35" borderId="83" applyNumberFormat="0" applyProtection="0">
      <alignment horizontal="left" vertical="center" indent="1"/>
    </xf>
    <xf numFmtId="4" fontId="213" fillId="35" borderId="83" applyNumberFormat="0" applyProtection="0">
      <alignment horizontal="left" vertical="center" indent="1"/>
    </xf>
    <xf numFmtId="4" fontId="213" fillId="35" borderId="83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0" fontId="99" fillId="35" borderId="82" applyNumberFormat="0" applyProtection="0">
      <alignment horizontal="left" vertical="top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107" fillId="35" borderId="77" applyNumberFormat="0" applyProtection="0">
      <alignment horizontal="left" vertical="center" indent="1"/>
    </xf>
    <xf numFmtId="4" fontId="99" fillId="102" borderId="0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0" fontId="216" fillId="103" borderId="84" applyNumberFormat="0" applyProtection="0">
      <alignment horizontal="center" vertical="center" wrapTex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4" fontId="107" fillId="43" borderId="82" applyNumberFormat="0" applyProtection="0">
      <alignment horizontal="right" vertical="center"/>
    </xf>
    <xf numFmtId="4" fontId="107" fillId="104" borderId="77" applyNumberFormat="0" applyProtection="0">
      <alignment horizontal="right" vertical="center"/>
    </xf>
    <xf numFmtId="4" fontId="107" fillId="104" borderId="77" applyNumberFormat="0" applyProtection="0">
      <alignment horizontal="right" vertical="center"/>
    </xf>
    <xf numFmtId="4" fontId="107" fillId="104" borderId="77" applyNumberFormat="0" applyProtection="0">
      <alignment horizontal="right" vertical="center"/>
    </xf>
    <xf numFmtId="4" fontId="107" fillId="104" borderId="77" applyNumberFormat="0" applyProtection="0">
      <alignment horizontal="right" vertical="center"/>
    </xf>
    <xf numFmtId="4" fontId="107" fillId="104" borderId="77" applyNumberFormat="0" applyProtection="0">
      <alignment horizontal="right" vertical="center"/>
    </xf>
    <xf numFmtId="4" fontId="107" fillId="104" borderId="77" applyNumberFormat="0" applyProtection="0">
      <alignment horizontal="right" vertical="center"/>
    </xf>
    <xf numFmtId="4" fontId="107" fillId="104" borderId="77" applyNumberFormat="0" applyProtection="0">
      <alignment horizontal="right" vertical="center"/>
    </xf>
    <xf numFmtId="4" fontId="107" fillId="104" borderId="77" applyNumberFormat="0" applyProtection="0">
      <alignment horizontal="right" vertical="center"/>
    </xf>
    <xf numFmtId="4" fontId="107" fillId="104" borderId="77" applyNumberFormat="0" applyProtection="0">
      <alignment horizontal="right" vertical="center"/>
    </xf>
    <xf numFmtId="4" fontId="107" fillId="104" borderId="77" applyNumberFormat="0" applyProtection="0">
      <alignment horizontal="right" vertical="center"/>
    </xf>
    <xf numFmtId="4" fontId="107" fillId="104" borderId="77" applyNumberFormat="0" applyProtection="0">
      <alignment horizontal="right" vertical="center"/>
    </xf>
    <xf numFmtId="4" fontId="107" fillId="104" borderId="77" applyNumberFormat="0" applyProtection="0">
      <alignment horizontal="right" vertical="center"/>
    </xf>
    <xf numFmtId="4" fontId="107" fillId="104" borderId="77" applyNumberFormat="0" applyProtection="0">
      <alignment horizontal="right" vertical="center"/>
    </xf>
    <xf numFmtId="4" fontId="107" fillId="104" borderId="77" applyNumberFormat="0" applyProtection="0">
      <alignment horizontal="right" vertical="center"/>
    </xf>
    <xf numFmtId="4" fontId="107" fillId="104" borderId="77" applyNumberFormat="0" applyProtection="0">
      <alignment horizontal="right" vertical="center"/>
    </xf>
    <xf numFmtId="4" fontId="107" fillId="104" borderId="77" applyNumberFormat="0" applyProtection="0">
      <alignment horizontal="right" vertical="center"/>
    </xf>
    <xf numFmtId="4" fontId="107" fillId="104" borderId="77" applyNumberFormat="0" applyProtection="0">
      <alignment horizontal="right" vertical="center"/>
    </xf>
    <xf numFmtId="4" fontId="107" fillId="104" borderId="77" applyNumberFormat="0" applyProtection="0">
      <alignment horizontal="right" vertical="center"/>
    </xf>
    <xf numFmtId="4" fontId="107" fillId="104" borderId="77" applyNumberFormat="0" applyProtection="0">
      <alignment horizontal="right" vertical="center"/>
    </xf>
    <xf numFmtId="4" fontId="107" fillId="104" borderId="77" applyNumberFormat="0" applyProtection="0">
      <alignment horizontal="right" vertical="center"/>
    </xf>
    <xf numFmtId="4" fontId="107" fillId="52" borderId="82" applyNumberFormat="0" applyProtection="0">
      <alignment horizontal="right" vertical="center"/>
    </xf>
    <xf numFmtId="4" fontId="107" fillId="105" borderId="77" applyNumberFormat="0" applyProtection="0">
      <alignment horizontal="right" vertical="center"/>
    </xf>
    <xf numFmtId="4" fontId="107" fillId="105" borderId="77" applyNumberFormat="0" applyProtection="0">
      <alignment horizontal="right" vertical="center"/>
    </xf>
    <xf numFmtId="4" fontId="107" fillId="105" borderId="77" applyNumberFormat="0" applyProtection="0">
      <alignment horizontal="right" vertical="center"/>
    </xf>
    <xf numFmtId="4" fontId="107" fillId="105" borderId="77" applyNumberFormat="0" applyProtection="0">
      <alignment horizontal="right" vertical="center"/>
    </xf>
    <xf numFmtId="4" fontId="107" fillId="105" borderId="77" applyNumberFormat="0" applyProtection="0">
      <alignment horizontal="right" vertical="center"/>
    </xf>
    <xf numFmtId="4" fontId="107" fillId="105" borderId="77" applyNumberFormat="0" applyProtection="0">
      <alignment horizontal="right" vertical="center"/>
    </xf>
    <xf numFmtId="4" fontId="107" fillId="105" borderId="77" applyNumberFormat="0" applyProtection="0">
      <alignment horizontal="right" vertical="center"/>
    </xf>
    <xf numFmtId="4" fontId="107" fillId="105" borderId="77" applyNumberFormat="0" applyProtection="0">
      <alignment horizontal="right" vertical="center"/>
    </xf>
    <xf numFmtId="4" fontId="107" fillId="105" borderId="77" applyNumberFormat="0" applyProtection="0">
      <alignment horizontal="right" vertical="center"/>
    </xf>
    <xf numFmtId="4" fontId="107" fillId="105" borderId="77" applyNumberFormat="0" applyProtection="0">
      <alignment horizontal="right" vertical="center"/>
    </xf>
    <xf numFmtId="4" fontId="107" fillId="105" borderId="77" applyNumberFormat="0" applyProtection="0">
      <alignment horizontal="right" vertical="center"/>
    </xf>
    <xf numFmtId="4" fontId="107" fillId="105" borderId="77" applyNumberFormat="0" applyProtection="0">
      <alignment horizontal="right" vertical="center"/>
    </xf>
    <xf numFmtId="4" fontId="107" fillId="105" borderId="77" applyNumberFormat="0" applyProtection="0">
      <alignment horizontal="right" vertical="center"/>
    </xf>
    <xf numFmtId="4" fontId="107" fillId="105" borderId="77" applyNumberFormat="0" applyProtection="0">
      <alignment horizontal="right" vertical="center"/>
    </xf>
    <xf numFmtId="4" fontId="107" fillId="105" borderId="77" applyNumberFormat="0" applyProtection="0">
      <alignment horizontal="right" vertical="center"/>
    </xf>
    <xf numFmtId="4" fontId="107" fillId="105" borderId="77" applyNumberFormat="0" applyProtection="0">
      <alignment horizontal="right" vertical="center"/>
    </xf>
    <xf numFmtId="4" fontId="107" fillId="105" borderId="77" applyNumberFormat="0" applyProtection="0">
      <alignment horizontal="right" vertical="center"/>
    </xf>
    <xf numFmtId="4" fontId="107" fillId="105" borderId="77" applyNumberFormat="0" applyProtection="0">
      <alignment horizontal="right" vertical="center"/>
    </xf>
    <xf numFmtId="4" fontId="107" fillId="105" borderId="77" applyNumberFormat="0" applyProtection="0">
      <alignment horizontal="right" vertical="center"/>
    </xf>
    <xf numFmtId="4" fontId="107" fillId="105" borderId="77" applyNumberFormat="0" applyProtection="0">
      <alignment horizontal="right" vertical="center"/>
    </xf>
    <xf numFmtId="4" fontId="107" fillId="66" borderId="82" applyNumberFormat="0" applyProtection="0">
      <alignment horizontal="right" vertical="center"/>
    </xf>
    <xf numFmtId="4" fontId="107" fillId="106" borderId="77" applyNumberFormat="0" applyProtection="0">
      <alignment horizontal="right" vertical="center"/>
    </xf>
    <xf numFmtId="4" fontId="107" fillId="106" borderId="77" applyNumberFormat="0" applyProtection="0">
      <alignment horizontal="right" vertical="center"/>
    </xf>
    <xf numFmtId="4" fontId="107" fillId="106" borderId="77" applyNumberFormat="0" applyProtection="0">
      <alignment horizontal="right" vertical="center"/>
    </xf>
    <xf numFmtId="4" fontId="107" fillId="106" borderId="77" applyNumberFormat="0" applyProtection="0">
      <alignment horizontal="right" vertical="center"/>
    </xf>
    <xf numFmtId="4" fontId="107" fillId="106" borderId="77" applyNumberFormat="0" applyProtection="0">
      <alignment horizontal="right" vertical="center"/>
    </xf>
    <xf numFmtId="4" fontId="107" fillId="106" borderId="77" applyNumberFormat="0" applyProtection="0">
      <alignment horizontal="right" vertical="center"/>
    </xf>
    <xf numFmtId="4" fontId="107" fillId="106" borderId="77" applyNumberFormat="0" applyProtection="0">
      <alignment horizontal="right" vertical="center"/>
    </xf>
    <xf numFmtId="4" fontId="107" fillId="106" borderId="77" applyNumberFormat="0" applyProtection="0">
      <alignment horizontal="right" vertical="center"/>
    </xf>
    <xf numFmtId="4" fontId="107" fillId="106" borderId="77" applyNumberFormat="0" applyProtection="0">
      <alignment horizontal="right" vertical="center"/>
    </xf>
    <xf numFmtId="4" fontId="107" fillId="106" borderId="77" applyNumberFormat="0" applyProtection="0">
      <alignment horizontal="right" vertical="center"/>
    </xf>
    <xf numFmtId="4" fontId="107" fillId="106" borderId="77" applyNumberFormat="0" applyProtection="0">
      <alignment horizontal="right" vertical="center"/>
    </xf>
    <xf numFmtId="4" fontId="107" fillId="106" borderId="77" applyNumberFormat="0" applyProtection="0">
      <alignment horizontal="right" vertical="center"/>
    </xf>
    <xf numFmtId="4" fontId="107" fillId="106" borderId="77" applyNumberFormat="0" applyProtection="0">
      <alignment horizontal="right" vertical="center"/>
    </xf>
    <xf numFmtId="4" fontId="107" fillId="106" borderId="77" applyNumberFormat="0" applyProtection="0">
      <alignment horizontal="right" vertical="center"/>
    </xf>
    <xf numFmtId="4" fontId="107" fillId="106" borderId="77" applyNumberFormat="0" applyProtection="0">
      <alignment horizontal="right" vertical="center"/>
    </xf>
    <xf numFmtId="4" fontId="107" fillId="106" borderId="77" applyNumberFormat="0" applyProtection="0">
      <alignment horizontal="right" vertical="center"/>
    </xf>
    <xf numFmtId="4" fontId="107" fillId="106" borderId="77" applyNumberFormat="0" applyProtection="0">
      <alignment horizontal="right" vertical="center"/>
    </xf>
    <xf numFmtId="4" fontId="107" fillId="106" borderId="77" applyNumberFormat="0" applyProtection="0">
      <alignment horizontal="right" vertical="center"/>
    </xf>
    <xf numFmtId="4" fontId="107" fillId="106" borderId="77" applyNumberFormat="0" applyProtection="0">
      <alignment horizontal="right" vertical="center"/>
    </xf>
    <xf numFmtId="4" fontId="107" fillId="106" borderId="77" applyNumberFormat="0" applyProtection="0">
      <alignment horizontal="right" vertical="center"/>
    </xf>
    <xf numFmtId="4" fontId="107" fillId="54" borderId="82" applyNumberFormat="0" applyProtection="0">
      <alignment horizontal="right" vertical="center"/>
    </xf>
    <xf numFmtId="4" fontId="107" fillId="107" borderId="77" applyNumberFormat="0" applyProtection="0">
      <alignment horizontal="right" vertical="center"/>
    </xf>
    <xf numFmtId="4" fontId="107" fillId="107" borderId="77" applyNumberFormat="0" applyProtection="0">
      <alignment horizontal="right" vertical="center"/>
    </xf>
    <xf numFmtId="4" fontId="107" fillId="107" borderId="77" applyNumberFormat="0" applyProtection="0">
      <alignment horizontal="right" vertical="center"/>
    </xf>
    <xf numFmtId="4" fontId="107" fillId="107" borderId="77" applyNumberFormat="0" applyProtection="0">
      <alignment horizontal="right" vertical="center"/>
    </xf>
    <xf numFmtId="4" fontId="107" fillId="107" borderId="77" applyNumberFormat="0" applyProtection="0">
      <alignment horizontal="right" vertical="center"/>
    </xf>
    <xf numFmtId="4" fontId="107" fillId="107" borderId="77" applyNumberFormat="0" applyProtection="0">
      <alignment horizontal="right" vertical="center"/>
    </xf>
    <xf numFmtId="4" fontId="107" fillId="107" borderId="77" applyNumberFormat="0" applyProtection="0">
      <alignment horizontal="right" vertical="center"/>
    </xf>
    <xf numFmtId="4" fontId="107" fillId="107" borderId="77" applyNumberFormat="0" applyProtection="0">
      <alignment horizontal="right" vertical="center"/>
    </xf>
    <xf numFmtId="4" fontId="107" fillId="107" borderId="77" applyNumberFormat="0" applyProtection="0">
      <alignment horizontal="right" vertical="center"/>
    </xf>
    <xf numFmtId="4" fontId="107" fillId="107" borderId="77" applyNumberFormat="0" applyProtection="0">
      <alignment horizontal="right" vertical="center"/>
    </xf>
    <xf numFmtId="4" fontId="107" fillId="107" borderId="77" applyNumberFormat="0" applyProtection="0">
      <alignment horizontal="right" vertical="center"/>
    </xf>
    <xf numFmtId="4" fontId="107" fillId="107" borderId="77" applyNumberFormat="0" applyProtection="0">
      <alignment horizontal="right" vertical="center"/>
    </xf>
    <xf numFmtId="4" fontId="107" fillId="107" borderId="77" applyNumberFormat="0" applyProtection="0">
      <alignment horizontal="right" vertical="center"/>
    </xf>
    <xf numFmtId="4" fontId="107" fillId="107" borderId="77" applyNumberFormat="0" applyProtection="0">
      <alignment horizontal="right" vertical="center"/>
    </xf>
    <xf numFmtId="4" fontId="107" fillId="107" borderId="77" applyNumberFormat="0" applyProtection="0">
      <alignment horizontal="right" vertical="center"/>
    </xf>
    <xf numFmtId="4" fontId="107" fillId="107" borderId="77" applyNumberFormat="0" applyProtection="0">
      <alignment horizontal="right" vertical="center"/>
    </xf>
    <xf numFmtId="4" fontId="107" fillId="107" borderId="77" applyNumberFormat="0" applyProtection="0">
      <alignment horizontal="right" vertical="center"/>
    </xf>
    <xf numFmtId="4" fontId="107" fillId="107" borderId="77" applyNumberFormat="0" applyProtection="0">
      <alignment horizontal="right" vertical="center"/>
    </xf>
    <xf numFmtId="4" fontId="107" fillId="107" borderId="77" applyNumberFormat="0" applyProtection="0">
      <alignment horizontal="right" vertical="center"/>
    </xf>
    <xf numFmtId="4" fontId="107" fillId="107" borderId="77" applyNumberFormat="0" applyProtection="0">
      <alignment horizontal="right" vertical="center"/>
    </xf>
    <xf numFmtId="4" fontId="107" fillId="60" borderId="82" applyNumberFormat="0" applyProtection="0">
      <alignment horizontal="right" vertical="center"/>
    </xf>
    <xf numFmtId="4" fontId="107" fillId="108" borderId="77" applyNumberFormat="0" applyProtection="0">
      <alignment horizontal="right" vertical="center"/>
    </xf>
    <xf numFmtId="4" fontId="107" fillId="108" borderId="77" applyNumberFormat="0" applyProtection="0">
      <alignment horizontal="right" vertical="center"/>
    </xf>
    <xf numFmtId="4" fontId="107" fillId="108" borderId="77" applyNumberFormat="0" applyProtection="0">
      <alignment horizontal="right" vertical="center"/>
    </xf>
    <xf numFmtId="4" fontId="107" fillId="108" borderId="77" applyNumberFormat="0" applyProtection="0">
      <alignment horizontal="right" vertical="center"/>
    </xf>
    <xf numFmtId="4" fontId="107" fillId="108" borderId="77" applyNumberFormat="0" applyProtection="0">
      <alignment horizontal="right" vertical="center"/>
    </xf>
    <xf numFmtId="4" fontId="107" fillId="108" borderId="77" applyNumberFormat="0" applyProtection="0">
      <alignment horizontal="right" vertical="center"/>
    </xf>
    <xf numFmtId="4" fontId="107" fillId="108" borderId="77" applyNumberFormat="0" applyProtection="0">
      <alignment horizontal="right" vertical="center"/>
    </xf>
    <xf numFmtId="4" fontId="107" fillId="108" borderId="77" applyNumberFormat="0" applyProtection="0">
      <alignment horizontal="right" vertical="center"/>
    </xf>
    <xf numFmtId="4" fontId="107" fillId="108" borderId="77" applyNumberFormat="0" applyProtection="0">
      <alignment horizontal="right" vertical="center"/>
    </xf>
    <xf numFmtId="4" fontId="107" fillId="108" borderId="77" applyNumberFormat="0" applyProtection="0">
      <alignment horizontal="right" vertical="center"/>
    </xf>
    <xf numFmtId="4" fontId="107" fillId="108" borderId="77" applyNumberFormat="0" applyProtection="0">
      <alignment horizontal="right" vertical="center"/>
    </xf>
    <xf numFmtId="4" fontId="107" fillId="108" borderId="77" applyNumberFormat="0" applyProtection="0">
      <alignment horizontal="right" vertical="center"/>
    </xf>
    <xf numFmtId="4" fontId="107" fillId="108" borderId="77" applyNumberFormat="0" applyProtection="0">
      <alignment horizontal="right" vertical="center"/>
    </xf>
    <xf numFmtId="4" fontId="107" fillId="108" borderId="77" applyNumberFormat="0" applyProtection="0">
      <alignment horizontal="right" vertical="center"/>
    </xf>
    <xf numFmtId="4" fontId="107" fillId="108" borderId="77" applyNumberFormat="0" applyProtection="0">
      <alignment horizontal="right" vertical="center"/>
    </xf>
    <xf numFmtId="4" fontId="107" fillId="108" borderId="77" applyNumberFormat="0" applyProtection="0">
      <alignment horizontal="right" vertical="center"/>
    </xf>
    <xf numFmtId="4" fontId="107" fillId="108" borderId="77" applyNumberFormat="0" applyProtection="0">
      <alignment horizontal="right" vertical="center"/>
    </xf>
    <xf numFmtId="4" fontId="107" fillId="108" borderId="77" applyNumberFormat="0" applyProtection="0">
      <alignment horizontal="right" vertical="center"/>
    </xf>
    <xf numFmtId="4" fontId="107" fillId="108" borderId="77" applyNumberFormat="0" applyProtection="0">
      <alignment horizontal="right" vertical="center"/>
    </xf>
    <xf numFmtId="4" fontId="107" fillId="108" borderId="77" applyNumberFormat="0" applyProtection="0">
      <alignment horizontal="right" vertical="center"/>
    </xf>
    <xf numFmtId="4" fontId="107" fillId="78" borderId="82" applyNumberFormat="0" applyProtection="0">
      <alignment horizontal="right" vertical="center"/>
    </xf>
    <xf numFmtId="4" fontId="107" fillId="40" borderId="77" applyNumberFormat="0" applyProtection="0">
      <alignment horizontal="right" vertical="center"/>
    </xf>
    <xf numFmtId="4" fontId="107" fillId="40" borderId="77" applyNumberFormat="0" applyProtection="0">
      <alignment horizontal="right" vertical="center"/>
    </xf>
    <xf numFmtId="4" fontId="107" fillId="40" borderId="77" applyNumberFormat="0" applyProtection="0">
      <alignment horizontal="right" vertical="center"/>
    </xf>
    <xf numFmtId="4" fontId="107" fillId="40" borderId="77" applyNumberFormat="0" applyProtection="0">
      <alignment horizontal="right" vertical="center"/>
    </xf>
    <xf numFmtId="4" fontId="107" fillId="40" borderId="77" applyNumberFormat="0" applyProtection="0">
      <alignment horizontal="right" vertical="center"/>
    </xf>
    <xf numFmtId="4" fontId="107" fillId="40" borderId="77" applyNumberFormat="0" applyProtection="0">
      <alignment horizontal="right" vertical="center"/>
    </xf>
    <xf numFmtId="4" fontId="107" fillId="40" borderId="77" applyNumberFormat="0" applyProtection="0">
      <alignment horizontal="right" vertical="center"/>
    </xf>
    <xf numFmtId="4" fontId="107" fillId="40" borderId="77" applyNumberFormat="0" applyProtection="0">
      <alignment horizontal="right" vertical="center"/>
    </xf>
    <xf numFmtId="4" fontId="107" fillId="40" borderId="77" applyNumberFormat="0" applyProtection="0">
      <alignment horizontal="right" vertical="center"/>
    </xf>
    <xf numFmtId="4" fontId="107" fillId="40" borderId="77" applyNumberFormat="0" applyProtection="0">
      <alignment horizontal="right" vertical="center"/>
    </xf>
    <xf numFmtId="4" fontId="107" fillId="40" borderId="77" applyNumberFormat="0" applyProtection="0">
      <alignment horizontal="right" vertical="center"/>
    </xf>
    <xf numFmtId="4" fontId="107" fillId="40" borderId="77" applyNumberFormat="0" applyProtection="0">
      <alignment horizontal="right" vertical="center"/>
    </xf>
    <xf numFmtId="4" fontId="107" fillId="40" borderId="77" applyNumberFormat="0" applyProtection="0">
      <alignment horizontal="right" vertical="center"/>
    </xf>
    <xf numFmtId="4" fontId="107" fillId="40" borderId="77" applyNumberFormat="0" applyProtection="0">
      <alignment horizontal="right" vertical="center"/>
    </xf>
    <xf numFmtId="4" fontId="107" fillId="40" borderId="77" applyNumberFormat="0" applyProtection="0">
      <alignment horizontal="right" vertical="center"/>
    </xf>
    <xf numFmtId="4" fontId="107" fillId="40" borderId="77" applyNumberFormat="0" applyProtection="0">
      <alignment horizontal="right" vertical="center"/>
    </xf>
    <xf numFmtId="4" fontId="107" fillId="40" borderId="77" applyNumberFormat="0" applyProtection="0">
      <alignment horizontal="right" vertical="center"/>
    </xf>
    <xf numFmtId="4" fontId="107" fillId="40" borderId="77" applyNumberFormat="0" applyProtection="0">
      <alignment horizontal="right" vertical="center"/>
    </xf>
    <xf numFmtId="4" fontId="107" fillId="40" borderId="77" applyNumberFormat="0" applyProtection="0">
      <alignment horizontal="right" vertical="center"/>
    </xf>
    <xf numFmtId="4" fontId="107" fillId="40" borderId="77" applyNumberFormat="0" applyProtection="0">
      <alignment horizontal="right" vertical="center"/>
    </xf>
    <xf numFmtId="4" fontId="107" fillId="71" borderId="82" applyNumberFormat="0" applyProtection="0">
      <alignment horizontal="right" vertical="center"/>
    </xf>
    <xf numFmtId="4" fontId="107" fillId="109" borderId="77" applyNumberFormat="0" applyProtection="0">
      <alignment horizontal="right" vertical="center"/>
    </xf>
    <xf numFmtId="4" fontId="107" fillId="109" borderId="77" applyNumberFormat="0" applyProtection="0">
      <alignment horizontal="right" vertical="center"/>
    </xf>
    <xf numFmtId="4" fontId="107" fillId="109" borderId="77" applyNumberFormat="0" applyProtection="0">
      <alignment horizontal="right" vertical="center"/>
    </xf>
    <xf numFmtId="4" fontId="107" fillId="109" borderId="77" applyNumberFormat="0" applyProtection="0">
      <alignment horizontal="right" vertical="center"/>
    </xf>
    <xf numFmtId="4" fontId="107" fillId="109" borderId="77" applyNumberFormat="0" applyProtection="0">
      <alignment horizontal="right" vertical="center"/>
    </xf>
    <xf numFmtId="4" fontId="107" fillId="109" borderId="77" applyNumberFormat="0" applyProtection="0">
      <alignment horizontal="right" vertical="center"/>
    </xf>
    <xf numFmtId="4" fontId="107" fillId="109" borderId="77" applyNumberFormat="0" applyProtection="0">
      <alignment horizontal="right" vertical="center"/>
    </xf>
    <xf numFmtId="4" fontId="107" fillId="109" borderId="77" applyNumberFormat="0" applyProtection="0">
      <alignment horizontal="right" vertical="center"/>
    </xf>
    <xf numFmtId="4" fontId="107" fillId="109" borderId="77" applyNumberFormat="0" applyProtection="0">
      <alignment horizontal="right" vertical="center"/>
    </xf>
    <xf numFmtId="4" fontId="107" fillId="109" borderId="77" applyNumberFormat="0" applyProtection="0">
      <alignment horizontal="right" vertical="center"/>
    </xf>
    <xf numFmtId="4" fontId="107" fillId="109" borderId="77" applyNumberFormat="0" applyProtection="0">
      <alignment horizontal="right" vertical="center"/>
    </xf>
    <xf numFmtId="4" fontId="107" fillId="109" borderId="77" applyNumberFormat="0" applyProtection="0">
      <alignment horizontal="right" vertical="center"/>
    </xf>
    <xf numFmtId="4" fontId="107" fillId="109" borderId="77" applyNumberFormat="0" applyProtection="0">
      <alignment horizontal="right" vertical="center"/>
    </xf>
    <xf numFmtId="4" fontId="107" fillId="109" borderId="77" applyNumberFormat="0" applyProtection="0">
      <alignment horizontal="right" vertical="center"/>
    </xf>
    <xf numFmtId="4" fontId="107" fillId="109" borderId="77" applyNumberFormat="0" applyProtection="0">
      <alignment horizontal="right" vertical="center"/>
    </xf>
    <xf numFmtId="4" fontId="107" fillId="109" borderId="77" applyNumberFormat="0" applyProtection="0">
      <alignment horizontal="right" vertical="center"/>
    </xf>
    <xf numFmtId="4" fontId="107" fillId="109" borderId="77" applyNumberFormat="0" applyProtection="0">
      <alignment horizontal="right" vertical="center"/>
    </xf>
    <xf numFmtId="4" fontId="107" fillId="109" borderId="77" applyNumberFormat="0" applyProtection="0">
      <alignment horizontal="right" vertical="center"/>
    </xf>
    <xf numFmtId="4" fontId="107" fillId="109" borderId="77" applyNumberFormat="0" applyProtection="0">
      <alignment horizontal="right" vertical="center"/>
    </xf>
    <xf numFmtId="4" fontId="107" fillId="109" borderId="77" applyNumberFormat="0" applyProtection="0">
      <alignment horizontal="right" vertical="center"/>
    </xf>
    <xf numFmtId="4" fontId="107" fillId="110" borderId="82" applyNumberFormat="0" applyProtection="0">
      <alignment horizontal="right" vertical="center"/>
    </xf>
    <xf numFmtId="4" fontId="107" fillId="111" borderId="77" applyNumberFormat="0" applyProtection="0">
      <alignment horizontal="right" vertical="center"/>
    </xf>
    <xf numFmtId="4" fontId="107" fillId="111" borderId="77" applyNumberFormat="0" applyProtection="0">
      <alignment horizontal="right" vertical="center"/>
    </xf>
    <xf numFmtId="4" fontId="107" fillId="111" borderId="77" applyNumberFormat="0" applyProtection="0">
      <alignment horizontal="right" vertical="center"/>
    </xf>
    <xf numFmtId="4" fontId="107" fillId="111" borderId="77" applyNumberFormat="0" applyProtection="0">
      <alignment horizontal="right" vertical="center"/>
    </xf>
    <xf numFmtId="4" fontId="107" fillId="111" borderId="77" applyNumberFormat="0" applyProtection="0">
      <alignment horizontal="right" vertical="center"/>
    </xf>
    <xf numFmtId="4" fontId="107" fillId="111" borderId="77" applyNumberFormat="0" applyProtection="0">
      <alignment horizontal="right" vertical="center"/>
    </xf>
    <xf numFmtId="4" fontId="107" fillId="111" borderId="77" applyNumberFormat="0" applyProtection="0">
      <alignment horizontal="right" vertical="center"/>
    </xf>
    <xf numFmtId="4" fontId="107" fillId="111" borderId="77" applyNumberFormat="0" applyProtection="0">
      <alignment horizontal="right" vertical="center"/>
    </xf>
    <xf numFmtId="4" fontId="107" fillId="111" borderId="77" applyNumberFormat="0" applyProtection="0">
      <alignment horizontal="right" vertical="center"/>
    </xf>
    <xf numFmtId="4" fontId="107" fillId="111" borderId="77" applyNumberFormat="0" applyProtection="0">
      <alignment horizontal="right" vertical="center"/>
    </xf>
    <xf numFmtId="4" fontId="107" fillId="111" borderId="77" applyNumberFormat="0" applyProtection="0">
      <alignment horizontal="right" vertical="center"/>
    </xf>
    <xf numFmtId="4" fontId="107" fillId="111" borderId="77" applyNumberFormat="0" applyProtection="0">
      <alignment horizontal="right" vertical="center"/>
    </xf>
    <xf numFmtId="4" fontId="107" fillId="111" borderId="77" applyNumberFormat="0" applyProtection="0">
      <alignment horizontal="right" vertical="center"/>
    </xf>
    <xf numFmtId="4" fontId="107" fillId="111" borderId="77" applyNumberFormat="0" applyProtection="0">
      <alignment horizontal="right" vertical="center"/>
    </xf>
    <xf numFmtId="4" fontId="107" fillId="111" borderId="77" applyNumberFormat="0" applyProtection="0">
      <alignment horizontal="right" vertical="center"/>
    </xf>
    <xf numFmtId="4" fontId="107" fillId="111" borderId="77" applyNumberFormat="0" applyProtection="0">
      <alignment horizontal="right" vertical="center"/>
    </xf>
    <xf numFmtId="4" fontId="107" fillId="111" borderId="77" applyNumberFormat="0" applyProtection="0">
      <alignment horizontal="right" vertical="center"/>
    </xf>
    <xf numFmtId="4" fontId="107" fillId="111" borderId="77" applyNumberFormat="0" applyProtection="0">
      <alignment horizontal="right" vertical="center"/>
    </xf>
    <xf numFmtId="4" fontId="107" fillId="111" borderId="77" applyNumberFormat="0" applyProtection="0">
      <alignment horizontal="right" vertical="center"/>
    </xf>
    <xf numFmtId="4" fontId="107" fillId="111" borderId="77" applyNumberFormat="0" applyProtection="0">
      <alignment horizontal="right" vertical="center"/>
    </xf>
    <xf numFmtId="4" fontId="107" fillId="53" borderId="82" applyNumberFormat="0" applyProtection="0">
      <alignment horizontal="right" vertical="center"/>
    </xf>
    <xf numFmtId="4" fontId="107" fillId="112" borderId="77" applyNumberFormat="0" applyProtection="0">
      <alignment horizontal="right" vertical="center"/>
    </xf>
    <xf numFmtId="4" fontId="107" fillId="112" borderId="77" applyNumberFormat="0" applyProtection="0">
      <alignment horizontal="right" vertical="center"/>
    </xf>
    <xf numFmtId="4" fontId="107" fillId="112" borderId="77" applyNumberFormat="0" applyProtection="0">
      <alignment horizontal="right" vertical="center"/>
    </xf>
    <xf numFmtId="4" fontId="107" fillId="112" borderId="77" applyNumberFormat="0" applyProtection="0">
      <alignment horizontal="right" vertical="center"/>
    </xf>
    <xf numFmtId="4" fontId="107" fillId="112" borderId="77" applyNumberFormat="0" applyProtection="0">
      <alignment horizontal="right" vertical="center"/>
    </xf>
    <xf numFmtId="4" fontId="107" fillId="112" borderId="77" applyNumberFormat="0" applyProtection="0">
      <alignment horizontal="right" vertical="center"/>
    </xf>
    <xf numFmtId="4" fontId="107" fillId="112" borderId="77" applyNumberFormat="0" applyProtection="0">
      <alignment horizontal="right" vertical="center"/>
    </xf>
    <xf numFmtId="4" fontId="107" fillId="112" borderId="77" applyNumberFormat="0" applyProtection="0">
      <alignment horizontal="right" vertical="center"/>
    </xf>
    <xf numFmtId="4" fontId="107" fillId="112" borderId="77" applyNumberFormat="0" applyProtection="0">
      <alignment horizontal="right" vertical="center"/>
    </xf>
    <xf numFmtId="4" fontId="107" fillId="112" borderId="77" applyNumberFormat="0" applyProtection="0">
      <alignment horizontal="right" vertical="center"/>
    </xf>
    <xf numFmtId="4" fontId="107" fillId="112" borderId="77" applyNumberFormat="0" applyProtection="0">
      <alignment horizontal="right" vertical="center"/>
    </xf>
    <xf numFmtId="4" fontId="107" fillId="112" borderId="77" applyNumberFormat="0" applyProtection="0">
      <alignment horizontal="right" vertical="center"/>
    </xf>
    <xf numFmtId="4" fontId="107" fillId="112" borderId="77" applyNumberFormat="0" applyProtection="0">
      <alignment horizontal="right" vertical="center"/>
    </xf>
    <xf numFmtId="4" fontId="107" fillId="112" borderId="77" applyNumberFormat="0" applyProtection="0">
      <alignment horizontal="right" vertical="center"/>
    </xf>
    <xf numFmtId="4" fontId="107" fillId="112" borderId="77" applyNumberFormat="0" applyProtection="0">
      <alignment horizontal="right" vertical="center"/>
    </xf>
    <xf numFmtId="4" fontId="107" fillId="112" borderId="77" applyNumberFormat="0" applyProtection="0">
      <alignment horizontal="right" vertical="center"/>
    </xf>
    <xf numFmtId="4" fontId="107" fillId="112" borderId="77" applyNumberFormat="0" applyProtection="0">
      <alignment horizontal="right" vertical="center"/>
    </xf>
    <xf numFmtId="4" fontId="107" fillId="112" borderId="77" applyNumberFormat="0" applyProtection="0">
      <alignment horizontal="right" vertical="center"/>
    </xf>
    <xf numFmtId="4" fontId="107" fillId="112" borderId="77" applyNumberFormat="0" applyProtection="0">
      <alignment horizontal="right" vertical="center"/>
    </xf>
    <xf numFmtId="4" fontId="107" fillId="112" borderId="77" applyNumberFormat="0" applyProtection="0">
      <alignment horizontal="right" vertical="center"/>
    </xf>
    <xf numFmtId="4" fontId="99" fillId="113" borderId="85" applyNumberFormat="0" applyProtection="0">
      <alignment horizontal="left" vertical="center" indent="1"/>
    </xf>
    <xf numFmtId="4" fontId="99" fillId="114" borderId="77" applyNumberFormat="0" applyProtection="0">
      <alignment horizontal="left" vertical="center" indent="1"/>
    </xf>
    <xf numFmtId="4" fontId="99" fillId="114" borderId="77" applyNumberFormat="0" applyProtection="0">
      <alignment horizontal="left" vertical="center" indent="1"/>
    </xf>
    <xf numFmtId="4" fontId="99" fillId="114" borderId="77" applyNumberFormat="0" applyProtection="0">
      <alignment horizontal="left" vertical="center" indent="1"/>
    </xf>
    <xf numFmtId="4" fontId="99" fillId="114" borderId="77" applyNumberFormat="0" applyProtection="0">
      <alignment horizontal="left" vertical="center" indent="1"/>
    </xf>
    <xf numFmtId="4" fontId="99" fillId="114" borderId="77" applyNumberFormat="0" applyProtection="0">
      <alignment horizontal="left" vertical="center" indent="1"/>
    </xf>
    <xf numFmtId="4" fontId="99" fillId="114" borderId="77" applyNumberFormat="0" applyProtection="0">
      <alignment horizontal="left" vertical="center" indent="1"/>
    </xf>
    <xf numFmtId="4" fontId="99" fillId="114" borderId="77" applyNumberFormat="0" applyProtection="0">
      <alignment horizontal="left" vertical="center" indent="1"/>
    </xf>
    <xf numFmtId="4" fontId="99" fillId="114" borderId="77" applyNumberFormat="0" applyProtection="0">
      <alignment horizontal="left" vertical="center" indent="1"/>
    </xf>
    <xf numFmtId="4" fontId="99" fillId="114" borderId="77" applyNumberFormat="0" applyProtection="0">
      <alignment horizontal="left" vertical="center" indent="1"/>
    </xf>
    <xf numFmtId="4" fontId="99" fillId="114" borderId="77" applyNumberFormat="0" applyProtection="0">
      <alignment horizontal="left" vertical="center" indent="1"/>
    </xf>
    <xf numFmtId="4" fontId="99" fillId="114" borderId="77" applyNumberFormat="0" applyProtection="0">
      <alignment horizontal="left" vertical="center" indent="1"/>
    </xf>
    <xf numFmtId="4" fontId="99" fillId="114" borderId="77" applyNumberFormat="0" applyProtection="0">
      <alignment horizontal="left" vertical="center" indent="1"/>
    </xf>
    <xf numFmtId="4" fontId="99" fillId="114" borderId="77" applyNumberFormat="0" applyProtection="0">
      <alignment horizontal="left" vertical="center" indent="1"/>
    </xf>
    <xf numFmtId="4" fontId="99" fillId="114" borderId="77" applyNumberFormat="0" applyProtection="0">
      <alignment horizontal="left" vertical="center" indent="1"/>
    </xf>
    <xf numFmtId="4" fontId="99" fillId="114" borderId="77" applyNumberFormat="0" applyProtection="0">
      <alignment horizontal="left" vertical="center" indent="1"/>
    </xf>
    <xf numFmtId="4" fontId="99" fillId="114" borderId="77" applyNumberFormat="0" applyProtection="0">
      <alignment horizontal="left" vertical="center" indent="1"/>
    </xf>
    <xf numFmtId="4" fontId="99" fillId="114" borderId="77" applyNumberFormat="0" applyProtection="0">
      <alignment horizontal="left" vertical="center" indent="1"/>
    </xf>
    <xf numFmtId="4" fontId="99" fillId="114" borderId="77" applyNumberFormat="0" applyProtection="0">
      <alignment horizontal="left" vertical="center" indent="1"/>
    </xf>
    <xf numFmtId="4" fontId="99" fillId="114" borderId="77" applyNumberFormat="0" applyProtection="0">
      <alignment horizontal="left" vertical="center" indent="1"/>
    </xf>
    <xf numFmtId="4" fontId="99" fillId="114" borderId="77" applyNumberFormat="0" applyProtection="0">
      <alignment horizontal="left" vertical="center" indent="1"/>
    </xf>
    <xf numFmtId="4" fontId="107" fillId="115" borderId="0" applyNumberFormat="0" applyProtection="0">
      <alignment horizontal="left" vertical="center" indent="1"/>
    </xf>
    <xf numFmtId="4" fontId="107" fillId="116" borderId="86" applyNumberFormat="0" applyProtection="0">
      <alignment horizontal="left" vertical="center" indent="1"/>
    </xf>
    <xf numFmtId="4" fontId="107" fillId="116" borderId="86" applyNumberFormat="0" applyProtection="0">
      <alignment horizontal="left" vertical="center" indent="1"/>
    </xf>
    <xf numFmtId="4" fontId="107" fillId="116" borderId="86" applyNumberFormat="0" applyProtection="0">
      <alignment horizontal="left" vertical="center" indent="1"/>
    </xf>
    <xf numFmtId="4" fontId="107" fillId="116" borderId="86" applyNumberFormat="0" applyProtection="0">
      <alignment horizontal="left" vertical="center" indent="1"/>
    </xf>
    <xf numFmtId="4" fontId="107" fillId="116" borderId="86" applyNumberFormat="0" applyProtection="0">
      <alignment horizontal="left" vertical="center" indent="1"/>
    </xf>
    <xf numFmtId="4" fontId="107" fillId="116" borderId="86" applyNumberFormat="0" applyProtection="0">
      <alignment horizontal="left" vertical="center" indent="1"/>
    </xf>
    <xf numFmtId="4" fontId="107" fillId="116" borderId="86" applyNumberFormat="0" applyProtection="0">
      <alignment horizontal="left" vertical="center" indent="1"/>
    </xf>
    <xf numFmtId="4" fontId="107" fillId="116" borderId="86" applyNumberFormat="0" applyProtection="0">
      <alignment horizontal="left" vertical="center" indent="1"/>
    </xf>
    <xf numFmtId="4" fontId="107" fillId="116" borderId="86" applyNumberFormat="0" applyProtection="0">
      <alignment horizontal="left" vertical="center" indent="1"/>
    </xf>
    <xf numFmtId="4" fontId="107" fillId="116" borderId="86" applyNumberFormat="0" applyProtection="0">
      <alignment horizontal="left" vertical="center" indent="1"/>
    </xf>
    <xf numFmtId="4" fontId="107" fillId="116" borderId="86" applyNumberFormat="0" applyProtection="0">
      <alignment horizontal="left" vertical="center" indent="1"/>
    </xf>
    <xf numFmtId="4" fontId="107" fillId="116" borderId="86" applyNumberFormat="0" applyProtection="0">
      <alignment horizontal="left" vertical="center" indent="1"/>
    </xf>
    <xf numFmtId="4" fontId="107" fillId="116" borderId="86" applyNumberFormat="0" applyProtection="0">
      <alignment horizontal="left" vertical="center" indent="1"/>
    </xf>
    <xf numFmtId="4" fontId="107" fillId="116" borderId="86" applyNumberFormat="0" applyProtection="0">
      <alignment horizontal="left" vertical="center" indent="1"/>
    </xf>
    <xf numFmtId="4" fontId="107" fillId="116" borderId="86" applyNumberFormat="0" applyProtection="0">
      <alignment horizontal="left" vertical="center" indent="1"/>
    </xf>
    <xf numFmtId="4" fontId="107" fillId="116" borderId="86" applyNumberFormat="0" applyProtection="0">
      <alignment horizontal="left" vertical="center" indent="1"/>
    </xf>
    <xf numFmtId="4" fontId="107" fillId="116" borderId="86" applyNumberFormat="0" applyProtection="0">
      <alignment horizontal="left" vertical="center" indent="1"/>
    </xf>
    <xf numFmtId="4" fontId="107" fillId="116" borderId="86" applyNumberFormat="0" applyProtection="0">
      <alignment horizontal="left" vertical="center" indent="1"/>
    </xf>
    <xf numFmtId="4" fontId="107" fillId="116" borderId="86" applyNumberFormat="0" applyProtection="0">
      <alignment horizontal="left" vertical="center" indent="1"/>
    </xf>
    <xf numFmtId="4" fontId="107" fillId="116" borderId="86" applyNumberFormat="0" applyProtection="0">
      <alignment horizontal="left" vertical="center" indent="1"/>
    </xf>
    <xf numFmtId="4" fontId="217" fillId="39" borderId="0" applyNumberFormat="0" applyProtection="0">
      <alignment horizontal="left" vertical="center" indent="1"/>
    </xf>
    <xf numFmtId="4" fontId="107" fillId="117" borderId="82" applyNumberFormat="0" applyProtection="0">
      <alignment horizontal="right" vertical="center"/>
    </xf>
    <xf numFmtId="4" fontId="213" fillId="117" borderId="83" applyNumberFormat="0" applyProtection="0">
      <alignment horizontal="right" vertical="center"/>
    </xf>
    <xf numFmtId="4" fontId="213" fillId="117" borderId="83" applyNumberFormat="0" applyProtection="0">
      <alignment horizontal="right" vertical="center"/>
    </xf>
    <xf numFmtId="4" fontId="213" fillId="117" borderId="83" applyNumberFormat="0" applyProtection="0">
      <alignment horizontal="right" vertical="center"/>
    </xf>
    <xf numFmtId="4" fontId="213" fillId="117" borderId="83" applyNumberFormat="0" applyProtection="0">
      <alignment horizontal="right" vertical="center"/>
    </xf>
    <xf numFmtId="4" fontId="213" fillId="117" borderId="83" applyNumberFormat="0" applyProtection="0">
      <alignment horizontal="right" vertical="center"/>
    </xf>
    <xf numFmtId="4" fontId="213" fillId="117" borderId="83" applyNumberFormat="0" applyProtection="0">
      <alignment horizontal="right" vertical="center"/>
    </xf>
    <xf numFmtId="4" fontId="213" fillId="117" borderId="83" applyNumberFormat="0" applyProtection="0">
      <alignment horizontal="right" vertical="center"/>
    </xf>
    <xf numFmtId="4" fontId="213" fillId="117" borderId="83" applyNumberFormat="0" applyProtection="0">
      <alignment horizontal="right" vertical="center"/>
    </xf>
    <xf numFmtId="4" fontId="213" fillId="117" borderId="83" applyNumberFormat="0" applyProtection="0">
      <alignment horizontal="right" vertical="center"/>
    </xf>
    <xf numFmtId="4" fontId="213" fillId="117" borderId="83" applyNumberFormat="0" applyProtection="0">
      <alignment horizontal="right" vertical="center"/>
    </xf>
    <xf numFmtId="4" fontId="213" fillId="117" borderId="83" applyNumberFormat="0" applyProtection="0">
      <alignment horizontal="right" vertical="center"/>
    </xf>
    <xf numFmtId="4" fontId="213" fillId="117" borderId="83" applyNumberFormat="0" applyProtection="0">
      <alignment horizontal="right" vertical="center"/>
    </xf>
    <xf numFmtId="4" fontId="213" fillId="117" borderId="83" applyNumberFormat="0" applyProtection="0">
      <alignment horizontal="right" vertical="center"/>
    </xf>
    <xf numFmtId="4" fontId="213" fillId="117" borderId="83" applyNumberFormat="0" applyProtection="0">
      <alignment horizontal="right" vertical="center"/>
    </xf>
    <xf numFmtId="4" fontId="213" fillId="117" borderId="83" applyNumberFormat="0" applyProtection="0">
      <alignment horizontal="right" vertical="center"/>
    </xf>
    <xf numFmtId="4" fontId="213" fillId="117" borderId="83" applyNumberFormat="0" applyProtection="0">
      <alignment horizontal="right" vertical="center"/>
    </xf>
    <xf numFmtId="4" fontId="213" fillId="117" borderId="83" applyNumberFormat="0" applyProtection="0">
      <alignment horizontal="right" vertical="center"/>
    </xf>
    <xf numFmtId="4" fontId="213" fillId="117" borderId="83" applyNumberFormat="0" applyProtection="0">
      <alignment horizontal="right" vertical="center"/>
    </xf>
    <xf numFmtId="4" fontId="213" fillId="117" borderId="83" applyNumberFormat="0" applyProtection="0">
      <alignment horizontal="right" vertical="center"/>
    </xf>
    <xf numFmtId="0" fontId="44" fillId="103" borderId="84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4" fontId="50" fillId="115" borderId="0" applyNumberFormat="0" applyProtection="0">
      <alignment horizontal="left" vertical="center" indent="1"/>
    </xf>
    <xf numFmtId="4" fontId="218" fillId="116" borderId="84" applyNumberFormat="0" applyProtection="0">
      <alignment horizontal="left" vertical="center" wrapText="1" indent="1"/>
    </xf>
    <xf numFmtId="4" fontId="50" fillId="116" borderId="77" applyNumberFormat="0" applyProtection="0">
      <alignment horizontal="left" vertical="center" indent="1"/>
    </xf>
    <xf numFmtId="4" fontId="50" fillId="116" borderId="77" applyNumberFormat="0" applyProtection="0">
      <alignment horizontal="left" vertical="center" indent="1"/>
    </xf>
    <xf numFmtId="4" fontId="50" fillId="102" borderId="0" applyNumberFormat="0" applyProtection="0">
      <alignment horizontal="left" vertical="center" indent="1"/>
    </xf>
    <xf numFmtId="4" fontId="218" fillId="118" borderId="84" applyNumberFormat="0" applyProtection="0">
      <alignment horizontal="left" vertical="center" wrapText="1" indent="1"/>
    </xf>
    <xf numFmtId="4" fontId="50" fillId="118" borderId="77" applyNumberFormat="0" applyProtection="0">
      <alignment horizontal="left" vertical="center" indent="1"/>
    </xf>
    <xf numFmtId="4" fontId="50" fillId="118" borderId="77" applyNumberFormat="0" applyProtection="0">
      <alignment horizontal="left" vertical="center" indent="1"/>
    </xf>
    <xf numFmtId="0" fontId="44" fillId="39" borderId="82" applyNumberFormat="0" applyProtection="0">
      <alignment horizontal="left" vertical="center" indent="1"/>
    </xf>
    <xf numFmtId="0" fontId="44" fillId="119" borderId="84" applyNumberFormat="0" applyProtection="0">
      <alignment horizontal="left" vertical="center" wrapText="1" indent="2"/>
    </xf>
    <xf numFmtId="0" fontId="44" fillId="118" borderId="77" applyNumberFormat="0" applyProtection="0">
      <alignment horizontal="left" vertical="center" indent="1"/>
    </xf>
    <xf numFmtId="0" fontId="44" fillId="118" borderId="77" applyNumberFormat="0" applyProtection="0">
      <alignment horizontal="left" vertical="center" indent="1"/>
    </xf>
    <xf numFmtId="0" fontId="44" fillId="39" borderId="82" applyNumberFormat="0" applyProtection="0">
      <alignment horizontal="left" vertical="top" indent="1"/>
    </xf>
    <xf numFmtId="0" fontId="120" fillId="118" borderId="84" applyNumberFormat="0" applyProtection="0">
      <alignment horizontal="center" vertical="center" wrapText="1"/>
    </xf>
    <xf numFmtId="0" fontId="44" fillId="118" borderId="77" applyNumberFormat="0" applyProtection="0">
      <alignment horizontal="left" vertical="center" indent="1"/>
    </xf>
    <xf numFmtId="0" fontId="44" fillId="118" borderId="77" applyNumberFormat="0" applyProtection="0">
      <alignment horizontal="left" vertical="center" indent="1"/>
    </xf>
    <xf numFmtId="0" fontId="44" fillId="102" borderId="82" applyNumberFormat="0" applyProtection="0">
      <alignment horizontal="left" vertical="center" indent="1"/>
    </xf>
    <xf numFmtId="0" fontId="44" fillId="120" borderId="84" applyNumberFormat="0" applyProtection="0">
      <alignment horizontal="left" vertical="center" wrapText="1" indent="4"/>
    </xf>
    <xf numFmtId="0" fontId="44" fillId="38" borderId="77" applyNumberFormat="0" applyProtection="0">
      <alignment horizontal="left" vertical="center" indent="1"/>
    </xf>
    <xf numFmtId="0" fontId="44" fillId="38" borderId="77" applyNumberFormat="0" applyProtection="0">
      <alignment horizontal="left" vertical="center" indent="1"/>
    </xf>
    <xf numFmtId="0" fontId="44" fillId="102" borderId="82" applyNumberFormat="0" applyProtection="0">
      <alignment horizontal="left" vertical="top" indent="1"/>
    </xf>
    <xf numFmtId="0" fontId="120" fillId="38" borderId="84" applyNumberFormat="0" applyProtection="0">
      <alignment horizontal="center" vertical="center" wrapText="1"/>
    </xf>
    <xf numFmtId="0" fontId="44" fillId="38" borderId="77" applyNumberFormat="0" applyProtection="0">
      <alignment horizontal="left" vertical="center" indent="1"/>
    </xf>
    <xf numFmtId="0" fontId="44" fillId="38" borderId="77" applyNumberFormat="0" applyProtection="0">
      <alignment horizontal="left" vertical="center" indent="1"/>
    </xf>
    <xf numFmtId="0" fontId="44" fillId="93" borderId="82" applyNumberFormat="0" applyProtection="0">
      <alignment horizontal="left" vertical="center" indent="1"/>
    </xf>
    <xf numFmtId="0" fontId="44" fillId="121" borderId="84" applyNumberFormat="0" applyProtection="0">
      <alignment horizontal="left" vertical="center" wrapText="1" indent="6"/>
    </xf>
    <xf numFmtId="0" fontId="44" fillId="32" borderId="77" applyNumberFormat="0" applyProtection="0">
      <alignment horizontal="left" vertical="center" indent="1"/>
    </xf>
    <xf numFmtId="0" fontId="44" fillId="32" borderId="77" applyNumberFormat="0" applyProtection="0">
      <alignment horizontal="left" vertical="center" indent="1"/>
    </xf>
    <xf numFmtId="0" fontId="44" fillId="93" borderId="82" applyNumberFormat="0" applyProtection="0">
      <alignment horizontal="left" vertical="top" indent="1"/>
    </xf>
    <xf numFmtId="0" fontId="44" fillId="32" borderId="77" applyNumberFormat="0" applyProtection="0">
      <alignment horizontal="left" vertical="center" indent="1"/>
    </xf>
    <xf numFmtId="0" fontId="44" fillId="32" borderId="77" applyNumberFormat="0" applyProtection="0">
      <alignment horizontal="left" vertical="center" indent="1"/>
    </xf>
    <xf numFmtId="0" fontId="44" fillId="32" borderId="77" applyNumberFormat="0" applyProtection="0">
      <alignment horizontal="left" vertical="center" indent="1"/>
    </xf>
    <xf numFmtId="0" fontId="44" fillId="32" borderId="77" applyNumberFormat="0" applyProtection="0">
      <alignment horizontal="left" vertical="center" indent="1"/>
    </xf>
    <xf numFmtId="0" fontId="44" fillId="32" borderId="77" applyNumberFormat="0" applyProtection="0">
      <alignment horizontal="left" vertical="center" indent="1"/>
    </xf>
    <xf numFmtId="0" fontId="44" fillId="32" borderId="77" applyNumberFormat="0" applyProtection="0">
      <alignment horizontal="left" vertical="center" indent="1"/>
    </xf>
    <xf numFmtId="0" fontId="44" fillId="32" borderId="77" applyNumberFormat="0" applyProtection="0">
      <alignment horizontal="left" vertical="center" indent="1"/>
    </xf>
    <xf numFmtId="0" fontId="44" fillId="32" borderId="77" applyNumberFormat="0" applyProtection="0">
      <alignment horizontal="left" vertical="center" indent="1"/>
    </xf>
    <xf numFmtId="0" fontId="44" fillId="32" borderId="77" applyNumberFormat="0" applyProtection="0">
      <alignment horizontal="left" vertical="center" indent="1"/>
    </xf>
    <xf numFmtId="0" fontId="44" fillId="32" borderId="77" applyNumberFormat="0" applyProtection="0">
      <alignment horizontal="left" vertical="center" indent="1"/>
    </xf>
    <xf numFmtId="0" fontId="44" fillId="32" borderId="77" applyNumberFormat="0" applyProtection="0">
      <alignment horizontal="left" vertical="center" indent="1"/>
    </xf>
    <xf numFmtId="0" fontId="44" fillId="32" borderId="77" applyNumberFormat="0" applyProtection="0">
      <alignment horizontal="left" vertical="center" indent="1"/>
    </xf>
    <xf numFmtId="0" fontId="44" fillId="32" borderId="77" applyNumberFormat="0" applyProtection="0">
      <alignment horizontal="left" vertical="center" indent="1"/>
    </xf>
    <xf numFmtId="0" fontId="44" fillId="32" borderId="77" applyNumberFormat="0" applyProtection="0">
      <alignment horizontal="left" vertical="center" indent="1"/>
    </xf>
    <xf numFmtId="0" fontId="44" fillId="32" borderId="77" applyNumberFormat="0" applyProtection="0">
      <alignment horizontal="left" vertical="center" indent="1"/>
    </xf>
    <xf numFmtId="0" fontId="44" fillId="32" borderId="77" applyNumberFormat="0" applyProtection="0">
      <alignment horizontal="left" vertical="center" indent="1"/>
    </xf>
    <xf numFmtId="0" fontId="44" fillId="32" borderId="77" applyNumberFormat="0" applyProtection="0">
      <alignment horizontal="left" vertical="center" indent="1"/>
    </xf>
    <xf numFmtId="0" fontId="44" fillId="32" borderId="77" applyNumberFormat="0" applyProtection="0">
      <alignment horizontal="left" vertical="center" indent="1"/>
    </xf>
    <xf numFmtId="0" fontId="44" fillId="32" borderId="77" applyNumberFormat="0" applyProtection="0">
      <alignment horizontal="left" vertical="center" indent="1"/>
    </xf>
    <xf numFmtId="0" fontId="44" fillId="32" borderId="77" applyNumberFormat="0" applyProtection="0">
      <alignment horizontal="left" vertical="center" indent="1"/>
    </xf>
    <xf numFmtId="0" fontId="44" fillId="122" borderId="82" applyNumberFormat="0" applyProtection="0">
      <alignment horizontal="left" vertical="center" indent="1"/>
    </xf>
    <xf numFmtId="0" fontId="44" fillId="0" borderId="84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44" fillId="122" borderId="82" applyNumberFormat="0" applyProtection="0">
      <alignment horizontal="left" vertical="top" inden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15" fillId="0" borderId="0"/>
    <xf numFmtId="0" fontId="44" fillId="48" borderId="61" applyNumberFormat="0">
      <protection locked="0"/>
    </xf>
    <xf numFmtId="0" fontId="44" fillId="48" borderId="61" applyNumberFormat="0">
      <protection locked="0"/>
    </xf>
    <xf numFmtId="0" fontId="44" fillId="48" borderId="61" applyNumberFormat="0">
      <protection locked="0"/>
    </xf>
    <xf numFmtId="0" fontId="44" fillId="48" borderId="61" applyNumberFormat="0">
      <protection locked="0"/>
    </xf>
    <xf numFmtId="0" fontId="44" fillId="48" borderId="61" applyNumberFormat="0">
      <protection locked="0"/>
    </xf>
    <xf numFmtId="0" fontId="44" fillId="48" borderId="61" applyNumberFormat="0">
      <protection locked="0"/>
    </xf>
    <xf numFmtId="0" fontId="44" fillId="48" borderId="61" applyNumberFormat="0">
      <protection locked="0"/>
    </xf>
    <xf numFmtId="0" fontId="44" fillId="48" borderId="61" applyNumberFormat="0">
      <protection locked="0"/>
    </xf>
    <xf numFmtId="0" fontId="44" fillId="48" borderId="61" applyNumberFormat="0">
      <protection locked="0"/>
    </xf>
    <xf numFmtId="0" fontId="44" fillId="48" borderId="61" applyNumberFormat="0">
      <protection locked="0"/>
    </xf>
    <xf numFmtId="0" fontId="44" fillId="48" borderId="61" applyNumberFormat="0">
      <protection locked="0"/>
    </xf>
    <xf numFmtId="0" fontId="44" fillId="48" borderId="61" applyNumberFormat="0">
      <protection locked="0"/>
    </xf>
    <xf numFmtId="0" fontId="44" fillId="48" borderId="61" applyNumberFormat="0">
      <protection locked="0"/>
    </xf>
    <xf numFmtId="0" fontId="44" fillId="48" borderId="61" applyNumberFormat="0">
      <protection locked="0"/>
    </xf>
    <xf numFmtId="0" fontId="44" fillId="48" borderId="61" applyNumberFormat="0">
      <protection locked="0"/>
    </xf>
    <xf numFmtId="0" fontId="44" fillId="48" borderId="61" applyNumberFormat="0">
      <protection locked="0"/>
    </xf>
    <xf numFmtId="0" fontId="44" fillId="48" borderId="61" applyNumberFormat="0">
      <protection locked="0"/>
    </xf>
    <xf numFmtId="0" fontId="44" fillId="48" borderId="61" applyNumberFormat="0">
      <protection locked="0"/>
    </xf>
    <xf numFmtId="0" fontId="44" fillId="48" borderId="61" applyNumberFormat="0">
      <protection locked="0"/>
    </xf>
    <xf numFmtId="0" fontId="219" fillId="123" borderId="87" applyBorder="0"/>
    <xf numFmtId="0" fontId="219" fillId="123" borderId="87" applyBorder="0"/>
    <xf numFmtId="0" fontId="219" fillId="123" borderId="87" applyBorder="0"/>
    <xf numFmtId="0" fontId="219" fillId="123" borderId="87" applyBorder="0"/>
    <xf numFmtId="0" fontId="219" fillId="123" borderId="87" applyBorder="0"/>
    <xf numFmtId="0" fontId="219" fillId="123" borderId="87" applyBorder="0"/>
    <xf numFmtId="0" fontId="219" fillId="123" borderId="87" applyBorder="0"/>
    <xf numFmtId="0" fontId="219" fillId="123" borderId="87" applyBorder="0"/>
    <xf numFmtId="0" fontId="219" fillId="123" borderId="87" applyBorder="0"/>
    <xf numFmtId="0" fontId="219" fillId="123" borderId="87" applyBorder="0"/>
    <xf numFmtId="0" fontId="219" fillId="123" borderId="87" applyBorder="0"/>
    <xf numFmtId="0" fontId="219" fillId="123" borderId="87" applyBorder="0"/>
    <xf numFmtId="0" fontId="219" fillId="123" borderId="87" applyBorder="0"/>
    <xf numFmtId="0" fontId="219" fillId="123" borderId="87" applyBorder="0"/>
    <xf numFmtId="0" fontId="219" fillId="123" borderId="87" applyBorder="0"/>
    <xf numFmtId="0" fontId="219" fillId="123" borderId="87" applyBorder="0"/>
    <xf numFmtId="0" fontId="219" fillId="123" borderId="87" applyBorder="0"/>
    <xf numFmtId="0" fontId="219" fillId="123" borderId="87" applyBorder="0"/>
    <xf numFmtId="0" fontId="219" fillId="123" borderId="87" applyBorder="0"/>
    <xf numFmtId="4" fontId="107" fillId="124" borderId="82" applyNumberFormat="0" applyProtection="0">
      <alignment vertical="center"/>
    </xf>
    <xf numFmtId="4" fontId="107" fillId="124" borderId="77" applyNumberFormat="0" applyProtection="0">
      <alignment vertical="center"/>
    </xf>
    <xf numFmtId="4" fontId="107" fillId="124" borderId="77" applyNumberFormat="0" applyProtection="0">
      <alignment vertical="center"/>
    </xf>
    <xf numFmtId="4" fontId="107" fillId="124" borderId="77" applyNumberFormat="0" applyProtection="0">
      <alignment vertical="center"/>
    </xf>
    <xf numFmtId="4" fontId="107" fillId="124" borderId="77" applyNumberFormat="0" applyProtection="0">
      <alignment vertical="center"/>
    </xf>
    <xf numFmtId="4" fontId="107" fillId="124" borderId="77" applyNumberFormat="0" applyProtection="0">
      <alignment vertical="center"/>
    </xf>
    <xf numFmtId="4" fontId="107" fillId="124" borderId="77" applyNumberFormat="0" applyProtection="0">
      <alignment vertical="center"/>
    </xf>
    <xf numFmtId="4" fontId="107" fillId="124" borderId="77" applyNumberFormat="0" applyProtection="0">
      <alignment vertical="center"/>
    </xf>
    <xf numFmtId="4" fontId="107" fillId="124" borderId="77" applyNumberFormat="0" applyProtection="0">
      <alignment vertical="center"/>
    </xf>
    <xf numFmtId="4" fontId="107" fillId="124" borderId="77" applyNumberFormat="0" applyProtection="0">
      <alignment vertical="center"/>
    </xf>
    <xf numFmtId="4" fontId="107" fillId="124" borderId="77" applyNumberFormat="0" applyProtection="0">
      <alignment vertical="center"/>
    </xf>
    <xf numFmtId="4" fontId="107" fillId="124" borderId="77" applyNumberFormat="0" applyProtection="0">
      <alignment vertical="center"/>
    </xf>
    <xf numFmtId="4" fontId="107" fillId="124" borderId="77" applyNumberFormat="0" applyProtection="0">
      <alignment vertical="center"/>
    </xf>
    <xf numFmtId="4" fontId="107" fillId="124" borderId="77" applyNumberFormat="0" applyProtection="0">
      <alignment vertical="center"/>
    </xf>
    <xf numFmtId="4" fontId="107" fillId="124" borderId="77" applyNumberFormat="0" applyProtection="0">
      <alignment vertical="center"/>
    </xf>
    <xf numFmtId="4" fontId="107" fillId="124" borderId="77" applyNumberFormat="0" applyProtection="0">
      <alignment vertical="center"/>
    </xf>
    <xf numFmtId="4" fontId="107" fillId="124" borderId="77" applyNumberFormat="0" applyProtection="0">
      <alignment vertical="center"/>
    </xf>
    <xf numFmtId="4" fontId="107" fillId="124" borderId="77" applyNumberFormat="0" applyProtection="0">
      <alignment vertical="center"/>
    </xf>
    <xf numFmtId="4" fontId="107" fillId="124" borderId="77" applyNumberFormat="0" applyProtection="0">
      <alignment vertical="center"/>
    </xf>
    <xf numFmtId="4" fontId="107" fillId="124" borderId="77" applyNumberFormat="0" applyProtection="0">
      <alignment vertical="center"/>
    </xf>
    <xf numFmtId="4" fontId="107" fillId="124" borderId="77" applyNumberFormat="0" applyProtection="0">
      <alignment vertical="center"/>
    </xf>
    <xf numFmtId="4" fontId="215" fillId="124" borderId="82" applyNumberFormat="0" applyProtection="0">
      <alignment vertical="center"/>
    </xf>
    <xf numFmtId="4" fontId="215" fillId="124" borderId="77" applyNumberFormat="0" applyProtection="0">
      <alignment vertical="center"/>
    </xf>
    <xf numFmtId="4" fontId="215" fillId="124" borderId="77" applyNumberFormat="0" applyProtection="0">
      <alignment vertical="center"/>
    </xf>
    <xf numFmtId="4" fontId="215" fillId="124" borderId="77" applyNumberFormat="0" applyProtection="0">
      <alignment vertical="center"/>
    </xf>
    <xf numFmtId="4" fontId="215" fillId="124" borderId="77" applyNumberFormat="0" applyProtection="0">
      <alignment vertical="center"/>
    </xf>
    <xf numFmtId="4" fontId="215" fillId="124" borderId="77" applyNumberFormat="0" applyProtection="0">
      <alignment vertical="center"/>
    </xf>
    <xf numFmtId="4" fontId="215" fillId="124" borderId="77" applyNumberFormat="0" applyProtection="0">
      <alignment vertical="center"/>
    </xf>
    <xf numFmtId="4" fontId="215" fillId="124" borderId="77" applyNumberFormat="0" applyProtection="0">
      <alignment vertical="center"/>
    </xf>
    <xf numFmtId="4" fontId="215" fillId="124" borderId="77" applyNumberFormat="0" applyProtection="0">
      <alignment vertical="center"/>
    </xf>
    <xf numFmtId="4" fontId="215" fillId="124" borderId="77" applyNumberFormat="0" applyProtection="0">
      <alignment vertical="center"/>
    </xf>
    <xf numFmtId="4" fontId="215" fillId="124" borderId="77" applyNumberFormat="0" applyProtection="0">
      <alignment vertical="center"/>
    </xf>
    <xf numFmtId="4" fontId="215" fillId="124" borderId="77" applyNumberFormat="0" applyProtection="0">
      <alignment vertical="center"/>
    </xf>
    <xf numFmtId="4" fontId="215" fillId="124" borderId="77" applyNumberFormat="0" applyProtection="0">
      <alignment vertical="center"/>
    </xf>
    <xf numFmtId="4" fontId="215" fillId="124" borderId="77" applyNumberFormat="0" applyProtection="0">
      <alignment vertical="center"/>
    </xf>
    <xf numFmtId="4" fontId="215" fillId="124" borderId="77" applyNumberFormat="0" applyProtection="0">
      <alignment vertical="center"/>
    </xf>
    <xf numFmtId="4" fontId="215" fillId="124" borderId="77" applyNumberFormat="0" applyProtection="0">
      <alignment vertical="center"/>
    </xf>
    <xf numFmtId="4" fontId="215" fillId="124" borderId="77" applyNumberFormat="0" applyProtection="0">
      <alignment vertical="center"/>
    </xf>
    <xf numFmtId="4" fontId="215" fillId="124" borderId="77" applyNumberFormat="0" applyProtection="0">
      <alignment vertical="center"/>
    </xf>
    <xf numFmtId="4" fontId="215" fillId="124" borderId="77" applyNumberFormat="0" applyProtection="0">
      <alignment vertical="center"/>
    </xf>
    <xf numFmtId="4" fontId="215" fillId="124" borderId="77" applyNumberFormat="0" applyProtection="0">
      <alignment vertical="center"/>
    </xf>
    <xf numFmtId="4" fontId="215" fillId="124" borderId="77" applyNumberFormat="0" applyProtection="0">
      <alignment vertical="center"/>
    </xf>
    <xf numFmtId="4" fontId="107" fillId="124" borderId="82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0" fontId="107" fillId="124" borderId="82" applyNumberFormat="0" applyProtection="0">
      <alignment horizontal="left" vertical="top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24" borderId="77" applyNumberFormat="0" applyProtection="0">
      <alignment horizontal="left" vertical="center" indent="1"/>
    </xf>
    <xf numFmtId="4" fontId="107" fillId="115" borderId="82" applyNumberFormat="0" applyProtection="0">
      <alignment horizontal="right" vertical="center"/>
    </xf>
    <xf numFmtId="4" fontId="107" fillId="116" borderId="77" applyNumberFormat="0" applyProtection="0">
      <alignment horizontal="right" vertical="center"/>
    </xf>
    <xf numFmtId="4" fontId="107" fillId="116" borderId="77" applyNumberFormat="0" applyProtection="0">
      <alignment horizontal="right" vertical="center"/>
    </xf>
    <xf numFmtId="4" fontId="213" fillId="0" borderId="83" applyNumberFormat="0" applyProtection="0">
      <alignment horizontal="right" vertical="center"/>
    </xf>
    <xf numFmtId="4" fontId="213" fillId="0" borderId="83" applyNumberFormat="0" applyProtection="0">
      <alignment horizontal="right" vertical="center"/>
    </xf>
    <xf numFmtId="4" fontId="213" fillId="0" borderId="83" applyNumberFormat="0" applyProtection="0">
      <alignment horizontal="right" vertical="center"/>
    </xf>
    <xf numFmtId="4" fontId="213" fillId="0" borderId="83" applyNumberFormat="0" applyProtection="0">
      <alignment horizontal="right" vertical="center"/>
    </xf>
    <xf numFmtId="4" fontId="213" fillId="0" borderId="83" applyNumberFormat="0" applyProtection="0">
      <alignment horizontal="right" vertical="center"/>
    </xf>
    <xf numFmtId="4" fontId="213" fillId="0" borderId="83" applyNumberFormat="0" applyProtection="0">
      <alignment horizontal="right" vertical="center"/>
    </xf>
    <xf numFmtId="4" fontId="213" fillId="0" borderId="83" applyNumberFormat="0" applyProtection="0">
      <alignment horizontal="right" vertical="center"/>
    </xf>
    <xf numFmtId="4" fontId="213" fillId="0" borderId="83" applyNumberFormat="0" applyProtection="0">
      <alignment horizontal="right" vertical="center"/>
    </xf>
    <xf numFmtId="4" fontId="213" fillId="0" borderId="83" applyNumberFormat="0" applyProtection="0">
      <alignment horizontal="right" vertical="center"/>
    </xf>
    <xf numFmtId="4" fontId="213" fillId="0" borderId="83" applyNumberFormat="0" applyProtection="0">
      <alignment horizontal="right" vertical="center"/>
    </xf>
    <xf numFmtId="4" fontId="213" fillId="0" borderId="83" applyNumberFormat="0" applyProtection="0">
      <alignment horizontal="right" vertical="center"/>
    </xf>
    <xf numFmtId="4" fontId="213" fillId="0" borderId="83" applyNumberFormat="0" applyProtection="0">
      <alignment horizontal="right" vertical="center"/>
    </xf>
    <xf numFmtId="4" fontId="213" fillId="0" borderId="83" applyNumberFormat="0" applyProtection="0">
      <alignment horizontal="right" vertical="center"/>
    </xf>
    <xf numFmtId="4" fontId="213" fillId="0" borderId="83" applyNumberFormat="0" applyProtection="0">
      <alignment horizontal="right" vertical="center"/>
    </xf>
    <xf numFmtId="4" fontId="213" fillId="0" borderId="83" applyNumberFormat="0" applyProtection="0">
      <alignment horizontal="right" vertical="center"/>
    </xf>
    <xf numFmtId="4" fontId="213" fillId="0" borderId="83" applyNumberFormat="0" applyProtection="0">
      <alignment horizontal="right" vertical="center"/>
    </xf>
    <xf numFmtId="4" fontId="213" fillId="0" borderId="83" applyNumberFormat="0" applyProtection="0">
      <alignment horizontal="right" vertical="center"/>
    </xf>
    <xf numFmtId="4" fontId="213" fillId="0" borderId="83" applyNumberFormat="0" applyProtection="0">
      <alignment horizontal="right" vertical="center"/>
    </xf>
    <xf numFmtId="4" fontId="213" fillId="0" borderId="83" applyNumberFormat="0" applyProtection="0">
      <alignment horizontal="right" vertical="center"/>
    </xf>
    <xf numFmtId="4" fontId="107" fillId="116" borderId="77" applyNumberFormat="0" applyProtection="0">
      <alignment horizontal="right" vertical="center"/>
    </xf>
    <xf numFmtId="4" fontId="107" fillId="116" borderId="77" applyNumberFormat="0" applyProtection="0">
      <alignment horizontal="right" vertical="center"/>
    </xf>
    <xf numFmtId="4" fontId="107" fillId="116" borderId="77" applyNumberFormat="0" applyProtection="0">
      <alignment horizontal="right" vertical="center"/>
    </xf>
    <xf numFmtId="4" fontId="107" fillId="116" borderId="77" applyNumberFormat="0" applyProtection="0">
      <alignment horizontal="right" vertical="center"/>
    </xf>
    <xf numFmtId="4" fontId="107" fillId="116" borderId="77" applyNumberFormat="0" applyProtection="0">
      <alignment horizontal="right" vertical="center"/>
    </xf>
    <xf numFmtId="4" fontId="107" fillId="116" borderId="77" applyNumberFormat="0" applyProtection="0">
      <alignment horizontal="right" vertical="center"/>
    </xf>
    <xf numFmtId="4" fontId="107" fillId="116" borderId="77" applyNumberFormat="0" applyProtection="0">
      <alignment horizontal="right" vertical="center"/>
    </xf>
    <xf numFmtId="4" fontId="107" fillId="116" borderId="77" applyNumberFormat="0" applyProtection="0">
      <alignment horizontal="right" vertical="center"/>
    </xf>
    <xf numFmtId="4" fontId="107" fillId="116" borderId="77" applyNumberFormat="0" applyProtection="0">
      <alignment horizontal="right" vertical="center"/>
    </xf>
    <xf numFmtId="4" fontId="107" fillId="116" borderId="77" applyNumberFormat="0" applyProtection="0">
      <alignment horizontal="right" vertical="center"/>
    </xf>
    <xf numFmtId="4" fontId="107" fillId="116" borderId="77" applyNumberFormat="0" applyProtection="0">
      <alignment horizontal="right" vertical="center"/>
    </xf>
    <xf numFmtId="4" fontId="107" fillId="116" borderId="77" applyNumberFormat="0" applyProtection="0">
      <alignment horizontal="right" vertical="center"/>
    </xf>
    <xf numFmtId="4" fontId="107" fillId="116" borderId="77" applyNumberFormat="0" applyProtection="0">
      <alignment horizontal="right" vertical="center"/>
    </xf>
    <xf numFmtId="4" fontId="107" fillId="116" borderId="77" applyNumberFormat="0" applyProtection="0">
      <alignment horizontal="right" vertical="center"/>
    </xf>
    <xf numFmtId="4" fontId="107" fillId="116" borderId="77" applyNumberFormat="0" applyProtection="0">
      <alignment horizontal="right" vertical="center"/>
    </xf>
    <xf numFmtId="4" fontId="107" fillId="116" borderId="77" applyNumberFormat="0" applyProtection="0">
      <alignment horizontal="right" vertical="center"/>
    </xf>
    <xf numFmtId="4" fontId="107" fillId="116" borderId="77" applyNumberFormat="0" applyProtection="0">
      <alignment horizontal="right" vertical="center"/>
    </xf>
    <xf numFmtId="4" fontId="107" fillId="116" borderId="77" applyNumberFormat="0" applyProtection="0">
      <alignment horizontal="right" vertical="center"/>
    </xf>
    <xf numFmtId="4" fontId="215" fillId="115" borderId="82" applyNumberFormat="0" applyProtection="0">
      <alignment horizontal="right" vertical="center"/>
    </xf>
    <xf numFmtId="4" fontId="215" fillId="116" borderId="77" applyNumberFormat="0" applyProtection="0">
      <alignment horizontal="right" vertical="center"/>
    </xf>
    <xf numFmtId="4" fontId="215" fillId="116" borderId="77" applyNumberFormat="0" applyProtection="0">
      <alignment horizontal="right" vertical="center"/>
    </xf>
    <xf numFmtId="4" fontId="215" fillId="116" borderId="77" applyNumberFormat="0" applyProtection="0">
      <alignment horizontal="right" vertical="center"/>
    </xf>
    <xf numFmtId="4" fontId="215" fillId="116" borderId="77" applyNumberFormat="0" applyProtection="0">
      <alignment horizontal="right" vertical="center"/>
    </xf>
    <xf numFmtId="4" fontId="215" fillId="116" borderId="77" applyNumberFormat="0" applyProtection="0">
      <alignment horizontal="right" vertical="center"/>
    </xf>
    <xf numFmtId="4" fontId="215" fillId="116" borderId="77" applyNumberFormat="0" applyProtection="0">
      <alignment horizontal="right" vertical="center"/>
    </xf>
    <xf numFmtId="4" fontId="215" fillId="116" borderId="77" applyNumberFormat="0" applyProtection="0">
      <alignment horizontal="right" vertical="center"/>
    </xf>
    <xf numFmtId="4" fontId="215" fillId="116" borderId="77" applyNumberFormat="0" applyProtection="0">
      <alignment horizontal="right" vertical="center"/>
    </xf>
    <xf numFmtId="4" fontId="215" fillId="116" borderId="77" applyNumberFormat="0" applyProtection="0">
      <alignment horizontal="right" vertical="center"/>
    </xf>
    <xf numFmtId="4" fontId="215" fillId="116" borderId="77" applyNumberFormat="0" applyProtection="0">
      <alignment horizontal="right" vertical="center"/>
    </xf>
    <xf numFmtId="4" fontId="215" fillId="116" borderId="77" applyNumberFormat="0" applyProtection="0">
      <alignment horizontal="right" vertical="center"/>
    </xf>
    <xf numFmtId="4" fontId="215" fillId="116" borderId="77" applyNumberFormat="0" applyProtection="0">
      <alignment horizontal="right" vertical="center"/>
    </xf>
    <xf numFmtId="4" fontId="215" fillId="116" borderId="77" applyNumberFormat="0" applyProtection="0">
      <alignment horizontal="right" vertical="center"/>
    </xf>
    <xf numFmtId="4" fontId="215" fillId="116" borderId="77" applyNumberFormat="0" applyProtection="0">
      <alignment horizontal="right" vertical="center"/>
    </xf>
    <xf numFmtId="4" fontId="215" fillId="116" borderId="77" applyNumberFormat="0" applyProtection="0">
      <alignment horizontal="right" vertical="center"/>
    </xf>
    <xf numFmtId="4" fontId="215" fillId="116" borderId="77" applyNumberFormat="0" applyProtection="0">
      <alignment horizontal="right" vertical="center"/>
    </xf>
    <xf numFmtId="4" fontId="215" fillId="116" borderId="77" applyNumberFormat="0" applyProtection="0">
      <alignment horizontal="right" vertical="center"/>
    </xf>
    <xf numFmtId="4" fontId="215" fillId="116" borderId="77" applyNumberFormat="0" applyProtection="0">
      <alignment horizontal="right" vertical="center"/>
    </xf>
    <xf numFmtId="4" fontId="215" fillId="116" borderId="77" applyNumberFormat="0" applyProtection="0">
      <alignment horizontal="right" vertical="center"/>
    </xf>
    <xf numFmtId="4" fontId="215" fillId="116" borderId="77" applyNumberFormat="0" applyProtection="0">
      <alignment horizontal="right" vertical="center"/>
    </xf>
    <xf numFmtId="4" fontId="107" fillId="117" borderId="82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4" fontId="213" fillId="59" borderId="83" applyNumberFormat="0" applyProtection="0">
      <alignment horizontal="left" vertical="center" indent="1"/>
    </xf>
    <xf numFmtId="0" fontId="44" fillId="103" borderId="88" applyNumberFormat="0" applyProtection="0">
      <alignment horizontal="left" vertical="center" wrapText="1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0" fontId="107" fillId="102" borderId="82" applyNumberFormat="0" applyProtection="0">
      <alignment horizontal="left" vertical="top" indent="1"/>
    </xf>
    <xf numFmtId="0" fontId="120" fillId="47" borderId="84" applyNumberFormat="0" applyProtection="0">
      <alignment horizontal="center" vertical="center"/>
    </xf>
    <xf numFmtId="0" fontId="44" fillId="103" borderId="77" applyNumberFormat="0" applyProtection="0">
      <alignment horizontal="left" vertical="center" indent="1"/>
    </xf>
    <xf numFmtId="0" fontId="44" fillId="103" borderId="77" applyNumberFormat="0" applyProtection="0">
      <alignment horizontal="left" vertical="center" indent="1"/>
    </xf>
    <xf numFmtId="4" fontId="220" fillId="125" borderId="0" applyNumberFormat="0" applyProtection="0">
      <alignment horizontal="left" vertical="center" indent="1"/>
    </xf>
    <xf numFmtId="0" fontId="221" fillId="0" borderId="0" applyNumberFormat="0" applyProtection="0"/>
    <xf numFmtId="0" fontId="222" fillId="0" borderId="61"/>
    <xf numFmtId="0" fontId="222" fillId="0" borderId="61"/>
    <xf numFmtId="0" fontId="222" fillId="0" borderId="61"/>
    <xf numFmtId="0" fontId="222" fillId="0" borderId="61"/>
    <xf numFmtId="0" fontId="222" fillId="0" borderId="61"/>
    <xf numFmtId="0" fontId="222" fillId="0" borderId="61"/>
    <xf numFmtId="0" fontId="222" fillId="0" borderId="61"/>
    <xf numFmtId="0" fontId="222" fillId="0" borderId="61"/>
    <xf numFmtId="0" fontId="222" fillId="0" borderId="61"/>
    <xf numFmtId="0" fontId="222" fillId="0" borderId="61"/>
    <xf numFmtId="0" fontId="222" fillId="0" borderId="61"/>
    <xf numFmtId="0" fontId="222" fillId="0" borderId="61"/>
    <xf numFmtId="0" fontId="222" fillId="0" borderId="61"/>
    <xf numFmtId="0" fontId="222" fillId="0" borderId="61"/>
    <xf numFmtId="0" fontId="222" fillId="0" borderId="61"/>
    <xf numFmtId="0" fontId="222" fillId="0" borderId="61"/>
    <xf numFmtId="0" fontId="222" fillId="0" borderId="61"/>
    <xf numFmtId="0" fontId="222" fillId="0" borderId="61"/>
    <xf numFmtId="0" fontId="222" fillId="0" borderId="61"/>
    <xf numFmtId="4" fontId="203" fillId="115" borderId="82" applyNumberFormat="0" applyProtection="0">
      <alignment horizontal="right" vertical="center"/>
    </xf>
    <xf numFmtId="4" fontId="203" fillId="116" borderId="77" applyNumberFormat="0" applyProtection="0">
      <alignment horizontal="right" vertical="center"/>
    </xf>
    <xf numFmtId="4" fontId="203" fillId="116" borderId="77" applyNumberFormat="0" applyProtection="0">
      <alignment horizontal="right" vertical="center"/>
    </xf>
    <xf numFmtId="4" fontId="203" fillId="116" borderId="77" applyNumberFormat="0" applyProtection="0">
      <alignment horizontal="right" vertical="center"/>
    </xf>
    <xf numFmtId="4" fontId="203" fillId="116" borderId="77" applyNumberFormat="0" applyProtection="0">
      <alignment horizontal="right" vertical="center"/>
    </xf>
    <xf numFmtId="4" fontId="203" fillId="116" borderId="77" applyNumberFormat="0" applyProtection="0">
      <alignment horizontal="right" vertical="center"/>
    </xf>
    <xf numFmtId="4" fontId="203" fillId="116" borderId="77" applyNumberFormat="0" applyProtection="0">
      <alignment horizontal="right" vertical="center"/>
    </xf>
    <xf numFmtId="4" fontId="203" fillId="116" borderId="77" applyNumberFormat="0" applyProtection="0">
      <alignment horizontal="right" vertical="center"/>
    </xf>
    <xf numFmtId="4" fontId="203" fillId="116" borderId="77" applyNumberFormat="0" applyProtection="0">
      <alignment horizontal="right" vertical="center"/>
    </xf>
    <xf numFmtId="4" fontId="203" fillId="116" borderId="77" applyNumberFormat="0" applyProtection="0">
      <alignment horizontal="right" vertical="center"/>
    </xf>
    <xf numFmtId="4" fontId="203" fillId="116" borderId="77" applyNumberFormat="0" applyProtection="0">
      <alignment horizontal="right" vertical="center"/>
    </xf>
    <xf numFmtId="4" fontId="203" fillId="116" borderId="77" applyNumberFormat="0" applyProtection="0">
      <alignment horizontal="right" vertical="center"/>
    </xf>
    <xf numFmtId="4" fontId="203" fillId="116" borderId="77" applyNumberFormat="0" applyProtection="0">
      <alignment horizontal="right" vertical="center"/>
    </xf>
    <xf numFmtId="4" fontId="203" fillId="116" borderId="77" applyNumberFormat="0" applyProtection="0">
      <alignment horizontal="right" vertical="center"/>
    </xf>
    <xf numFmtId="4" fontId="203" fillId="116" borderId="77" applyNumberFormat="0" applyProtection="0">
      <alignment horizontal="right" vertical="center"/>
    </xf>
    <xf numFmtId="4" fontId="203" fillId="116" borderId="77" applyNumberFormat="0" applyProtection="0">
      <alignment horizontal="right" vertical="center"/>
    </xf>
    <xf numFmtId="4" fontId="203" fillId="116" borderId="77" applyNumberFormat="0" applyProtection="0">
      <alignment horizontal="right" vertical="center"/>
    </xf>
    <xf numFmtId="4" fontId="203" fillId="116" borderId="77" applyNumberFormat="0" applyProtection="0">
      <alignment horizontal="right" vertical="center"/>
    </xf>
    <xf numFmtId="4" fontId="203" fillId="116" borderId="77" applyNumberFormat="0" applyProtection="0">
      <alignment horizontal="right" vertical="center"/>
    </xf>
    <xf numFmtId="4" fontId="203" fillId="116" borderId="77" applyNumberFormat="0" applyProtection="0">
      <alignment horizontal="right" vertical="center"/>
    </xf>
    <xf numFmtId="4" fontId="203" fillId="116" borderId="77" applyNumberFormat="0" applyProtection="0">
      <alignment horizontal="right" vertical="center"/>
    </xf>
    <xf numFmtId="0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171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3" fillId="0" borderId="36"/>
    <xf numFmtId="0" fontId="224" fillId="126" borderId="0"/>
    <xf numFmtId="49" fontId="225" fillId="126" borderId="0"/>
    <xf numFmtId="49" fontId="226" fillId="126" borderId="89"/>
    <xf numFmtId="49" fontId="226" fillId="126" borderId="0"/>
    <xf numFmtId="0" fontId="224" fillId="92" borderId="89">
      <protection locked="0"/>
    </xf>
    <xf numFmtId="0" fontId="224" fillId="126" borderId="0"/>
    <xf numFmtId="0" fontId="226" fillId="127" borderId="0"/>
    <xf numFmtId="0" fontId="226" fillId="112" borderId="0"/>
    <xf numFmtId="0" fontId="226" fillId="107" borderId="0"/>
    <xf numFmtId="0" fontId="227" fillId="0" borderId="0" applyNumberFormat="0" applyFill="0" applyBorder="0" applyAlignment="0" applyProtection="0"/>
    <xf numFmtId="0" fontId="104" fillId="0" borderId="0" applyFill="0" applyBorder="0" applyAlignment="0" applyProtection="0"/>
    <xf numFmtId="171" fontId="104" fillId="0" borderId="0" applyFill="0" applyBorder="0" applyAlignment="0" applyProtection="0"/>
    <xf numFmtId="171" fontId="104" fillId="0" borderId="0" applyFill="0" applyBorder="0" applyAlignment="0" applyProtection="0"/>
    <xf numFmtId="171" fontId="104" fillId="0" borderId="0" applyFill="0" applyBorder="0" applyAlignment="0" applyProtection="0"/>
    <xf numFmtId="0" fontId="84" fillId="0" borderId="0" applyNumberFormat="0" applyFill="0" applyBorder="0" applyAlignment="0" applyProtection="0">
      <alignment horizontal="center"/>
    </xf>
    <xf numFmtId="171" fontId="84" fillId="0" borderId="0" applyNumberFormat="0" applyFill="0" applyBorder="0" applyAlignment="0" applyProtection="0">
      <alignment horizontal="center"/>
    </xf>
    <xf numFmtId="171" fontId="84" fillId="0" borderId="0" applyNumberFormat="0" applyFill="0" applyBorder="0" applyAlignment="0" applyProtection="0">
      <alignment horizontal="center"/>
    </xf>
    <xf numFmtId="171" fontId="84" fillId="0" borderId="0" applyNumberFormat="0" applyFill="0" applyBorder="0" applyAlignment="0" applyProtection="0">
      <alignment horizontal="center"/>
    </xf>
    <xf numFmtId="0" fontId="228" fillId="0" borderId="0">
      <alignment horizontal="left" vertical="center" wrapText="1"/>
    </xf>
    <xf numFmtId="0" fontId="44" fillId="128" borderId="0"/>
    <xf numFmtId="0" fontId="46" fillId="0" borderId="0"/>
    <xf numFmtId="0" fontId="229" fillId="0" borderId="0"/>
    <xf numFmtId="171" fontId="229" fillId="0" borderId="0"/>
    <xf numFmtId="171" fontId="229" fillId="0" borderId="0"/>
    <xf numFmtId="171" fontId="229" fillId="0" borderId="0"/>
    <xf numFmtId="0" fontId="44" fillId="32" borderId="0">
      <alignment horizontal="center" vertical="center"/>
    </xf>
    <xf numFmtId="0" fontId="44" fillId="97" borderId="0">
      <alignment horizontal="center" vertical="center"/>
    </xf>
    <xf numFmtId="0" fontId="230" fillId="0" borderId="0" applyBorder="0" applyProtection="0">
      <alignment vertical="center"/>
    </xf>
    <xf numFmtId="171" fontId="230" fillId="0" borderId="0" applyBorder="0" applyProtection="0">
      <alignment vertical="center"/>
    </xf>
    <xf numFmtId="171" fontId="230" fillId="0" borderId="0" applyBorder="0" applyProtection="0">
      <alignment vertical="center"/>
    </xf>
    <xf numFmtId="171" fontId="230" fillId="0" borderId="0" applyBorder="0" applyProtection="0">
      <alignment vertical="center"/>
    </xf>
    <xf numFmtId="0" fontId="230" fillId="0" borderId="17" applyBorder="0" applyProtection="0">
      <alignment horizontal="right" vertical="center"/>
    </xf>
    <xf numFmtId="171" fontId="230" fillId="0" borderId="17" applyBorder="0" applyProtection="0">
      <alignment horizontal="right" vertical="center"/>
    </xf>
    <xf numFmtId="171" fontId="230" fillId="0" borderId="17" applyBorder="0" applyProtection="0">
      <alignment horizontal="right" vertical="center"/>
    </xf>
    <xf numFmtId="171" fontId="230" fillId="0" borderId="17" applyBorder="0" applyProtection="0">
      <alignment horizontal="right" vertical="center"/>
    </xf>
    <xf numFmtId="0" fontId="230" fillId="0" borderId="17" applyBorder="0" applyProtection="0">
      <alignment horizontal="right" vertical="center"/>
    </xf>
    <xf numFmtId="0" fontId="231" fillId="129" borderId="0" applyBorder="0" applyProtection="0">
      <alignment horizontal="centerContinuous" vertical="center"/>
    </xf>
    <xf numFmtId="171" fontId="231" fillId="129" borderId="0" applyBorder="0" applyProtection="0">
      <alignment horizontal="centerContinuous" vertical="center"/>
    </xf>
    <xf numFmtId="171" fontId="231" fillId="129" borderId="0" applyBorder="0" applyProtection="0">
      <alignment horizontal="centerContinuous" vertical="center"/>
    </xf>
    <xf numFmtId="171" fontId="231" fillId="129" borderId="0" applyBorder="0" applyProtection="0">
      <alignment horizontal="centerContinuous" vertical="center"/>
    </xf>
    <xf numFmtId="0" fontId="231" fillId="130" borderId="17" applyBorder="0" applyProtection="0">
      <alignment horizontal="centerContinuous" vertical="center"/>
    </xf>
    <xf numFmtId="171" fontId="231" fillId="130" borderId="17" applyBorder="0" applyProtection="0">
      <alignment horizontal="centerContinuous" vertical="center"/>
    </xf>
    <xf numFmtId="171" fontId="231" fillId="130" borderId="17" applyBorder="0" applyProtection="0">
      <alignment horizontal="centerContinuous" vertical="center"/>
    </xf>
    <xf numFmtId="171" fontId="231" fillId="130" borderId="17" applyBorder="0" applyProtection="0">
      <alignment horizontal="centerContinuous" vertical="center"/>
    </xf>
    <xf numFmtId="0" fontId="231" fillId="130" borderId="17" applyBorder="0" applyProtection="0">
      <alignment horizontal="centerContinuous" vertical="center"/>
    </xf>
    <xf numFmtId="0" fontId="232" fillId="0" borderId="0"/>
    <xf numFmtId="172" fontId="233" fillId="131" borderId="0">
      <alignment horizontal="right" vertical="top"/>
    </xf>
    <xf numFmtId="38" fontId="233" fillId="131" borderId="0">
      <alignment horizontal="right" vertical="top"/>
    </xf>
    <xf numFmtId="38" fontId="233" fillId="131" borderId="0">
      <alignment horizontal="right" vertical="top"/>
    </xf>
    <xf numFmtId="0" fontId="191" fillId="0" borderId="0"/>
    <xf numFmtId="171" fontId="191" fillId="0" borderId="0"/>
    <xf numFmtId="171" fontId="191" fillId="0" borderId="0"/>
    <xf numFmtId="171" fontId="191" fillId="0" borderId="0"/>
    <xf numFmtId="0" fontId="234" fillId="0" borderId="0" applyFill="0" applyBorder="0" applyProtection="0">
      <alignment horizontal="left"/>
    </xf>
    <xf numFmtId="171" fontId="234" fillId="0" borderId="0" applyFill="0" applyBorder="0" applyProtection="0">
      <alignment horizontal="left"/>
    </xf>
    <xf numFmtId="171" fontId="234" fillId="0" borderId="0" applyFill="0" applyBorder="0" applyProtection="0">
      <alignment horizontal="left"/>
    </xf>
    <xf numFmtId="171" fontId="234" fillId="0" borderId="0" applyFill="0" applyBorder="0" applyProtection="0">
      <alignment horizontal="left"/>
    </xf>
    <xf numFmtId="0" fontId="142" fillId="0" borderId="90" applyFill="0" applyBorder="0" applyProtection="0">
      <alignment horizontal="left" vertical="top"/>
    </xf>
    <xf numFmtId="171" fontId="142" fillId="0" borderId="90" applyFill="0" applyBorder="0" applyProtection="0">
      <alignment horizontal="left" vertical="top"/>
    </xf>
    <xf numFmtId="171" fontId="142" fillId="0" borderId="90" applyFill="0" applyBorder="0" applyProtection="0">
      <alignment horizontal="left" vertical="top"/>
    </xf>
    <xf numFmtId="171" fontId="142" fillId="0" borderId="90" applyFill="0" applyBorder="0" applyProtection="0">
      <alignment horizontal="left" vertical="top"/>
    </xf>
    <xf numFmtId="0" fontId="173" fillId="0" borderId="0">
      <alignment horizontal="centerContinuous"/>
    </xf>
    <xf numFmtId="0" fontId="235" fillId="0" borderId="90" applyFill="0" applyBorder="0" applyProtection="0"/>
    <xf numFmtId="0" fontId="235" fillId="0" borderId="0"/>
    <xf numFmtId="171" fontId="235" fillId="0" borderId="0"/>
    <xf numFmtId="171" fontId="235" fillId="0" borderId="0"/>
    <xf numFmtId="171" fontId="235" fillId="0" borderId="0"/>
    <xf numFmtId="0" fontId="236" fillId="0" borderId="0" applyFill="0" applyBorder="0" applyProtection="0"/>
    <xf numFmtId="0" fontId="237" fillId="0" borderId="0"/>
    <xf numFmtId="171" fontId="237" fillId="0" borderId="0"/>
    <xf numFmtId="171" fontId="237" fillId="0" borderId="0"/>
    <xf numFmtId="171" fontId="237" fillId="0" borderId="0"/>
    <xf numFmtId="49" fontId="107" fillId="0" borderId="0" applyFill="0" applyBorder="0" applyAlignment="0"/>
    <xf numFmtId="254" fontId="107" fillId="0" borderId="0" applyFill="0" applyBorder="0" applyAlignment="0"/>
    <xf numFmtId="255" fontId="107" fillId="0" borderId="0" applyFill="0" applyBorder="0" applyAlignment="0"/>
    <xf numFmtId="0" fontId="103" fillId="0" borderId="0" applyNumberFormat="0" applyFill="0" applyBorder="0" applyAlignment="0" applyProtection="0"/>
    <xf numFmtId="171" fontId="103" fillId="0" borderId="0" applyNumberFormat="0" applyFill="0" applyBorder="0" applyAlignment="0" applyProtection="0"/>
    <xf numFmtId="171" fontId="103" fillId="0" borderId="0" applyNumberFormat="0" applyFill="0" applyBorder="0" applyAlignment="0" applyProtection="0"/>
    <xf numFmtId="171" fontId="103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171" fontId="179" fillId="0" borderId="0" applyNumberFormat="0" applyFill="0" applyBorder="0" applyAlignment="0" applyProtection="0"/>
    <xf numFmtId="171" fontId="179" fillId="0" borderId="0" applyNumberFormat="0" applyFill="0" applyBorder="0" applyAlignment="0" applyProtection="0"/>
    <xf numFmtId="171" fontId="179" fillId="0" borderId="0" applyNumberFormat="0" applyFill="0" applyBorder="0" applyAlignment="0" applyProtection="0"/>
    <xf numFmtId="0" fontId="238" fillId="0" borderId="60">
      <alignment horizontal="left" vertical="top" wrapText="1"/>
    </xf>
    <xf numFmtId="0" fontId="238" fillId="0" borderId="60">
      <alignment horizontal="left" vertical="top" wrapText="1"/>
    </xf>
    <xf numFmtId="0" fontId="238" fillId="0" borderId="60">
      <alignment horizontal="left" vertical="top" wrapText="1"/>
    </xf>
    <xf numFmtId="0" fontId="238" fillId="0" borderId="60">
      <alignment horizontal="left" vertical="top" wrapText="1"/>
    </xf>
    <xf numFmtId="0" fontId="238" fillId="0" borderId="60">
      <alignment horizontal="left" vertical="top" wrapText="1"/>
    </xf>
    <xf numFmtId="0" fontId="238" fillId="0" borderId="60">
      <alignment horizontal="left" vertical="top" wrapText="1"/>
    </xf>
    <xf numFmtId="0" fontId="238" fillId="0" borderId="60">
      <alignment horizontal="left" vertical="top" wrapText="1"/>
    </xf>
    <xf numFmtId="0" fontId="238" fillId="0" borderId="60">
      <alignment horizontal="left" vertical="top" wrapText="1"/>
    </xf>
    <xf numFmtId="0" fontId="238" fillId="0" borderId="60">
      <alignment horizontal="left" vertical="top" wrapText="1"/>
    </xf>
    <xf numFmtId="0" fontId="238" fillId="0" borderId="60">
      <alignment horizontal="left" vertical="top" wrapText="1"/>
    </xf>
    <xf numFmtId="0" fontId="238" fillId="0" borderId="60">
      <alignment horizontal="left" vertical="top" wrapText="1"/>
    </xf>
    <xf numFmtId="0" fontId="238" fillId="0" borderId="60">
      <alignment horizontal="left" vertical="top" wrapText="1"/>
    </xf>
    <xf numFmtId="0" fontId="238" fillId="0" borderId="60">
      <alignment horizontal="left" vertical="top" wrapText="1"/>
    </xf>
    <xf numFmtId="0" fontId="238" fillId="0" borderId="60">
      <alignment horizontal="left" vertical="top" wrapText="1"/>
    </xf>
    <xf numFmtId="0" fontId="238" fillId="0" borderId="60">
      <alignment horizontal="left" vertical="top" wrapText="1"/>
    </xf>
    <xf numFmtId="0" fontId="238" fillId="0" borderId="60">
      <alignment horizontal="left" vertical="top" wrapText="1"/>
    </xf>
    <xf numFmtId="0" fontId="238" fillId="0" borderId="60">
      <alignment horizontal="left" vertical="top" wrapText="1"/>
    </xf>
    <xf numFmtId="0" fontId="238" fillId="0" borderId="60">
      <alignment horizontal="left" vertical="top" wrapText="1"/>
    </xf>
    <xf numFmtId="0" fontId="238" fillId="0" borderId="60">
      <alignment horizontal="left" vertical="top" wrapText="1"/>
    </xf>
    <xf numFmtId="227" fontId="47" fillId="93" borderId="73" applyFont="0" applyAlignment="0" applyProtection="0"/>
    <xf numFmtId="41" fontId="47" fillId="93" borderId="73" applyFont="0" applyAlignment="0" applyProtection="0"/>
    <xf numFmtId="228" fontId="15" fillId="94" borderId="74" applyAlignment="0" applyProtection="0"/>
    <xf numFmtId="41" fontId="47" fillId="93" borderId="73" applyFont="0" applyAlignment="0" applyProtection="0"/>
    <xf numFmtId="227" fontId="213" fillId="93" borderId="73" applyFont="0" applyAlignment="0" applyProtection="0"/>
    <xf numFmtId="227" fontId="213" fillId="93" borderId="73" applyFont="0" applyAlignment="0" applyProtection="0"/>
    <xf numFmtId="41" fontId="47" fillId="93" borderId="73" applyFont="0" applyAlignment="0" applyProtection="0"/>
    <xf numFmtId="227" fontId="213" fillId="93" borderId="73" applyFont="0" applyAlignment="0" applyProtection="0"/>
    <xf numFmtId="227" fontId="213" fillId="93" borderId="73" applyFont="0" applyAlignment="0" applyProtection="0"/>
    <xf numFmtId="227" fontId="213" fillId="93" borderId="73" applyFont="0" applyAlignment="0" applyProtection="0"/>
    <xf numFmtId="0" fontId="103" fillId="95" borderId="73">
      <alignment horizontal="left" vertical="center" wrapText="1"/>
    </xf>
    <xf numFmtId="0" fontId="17" fillId="96" borderId="74">
      <alignment horizontal="left" vertical="center" wrapText="1"/>
    </xf>
    <xf numFmtId="0" fontId="17" fillId="95" borderId="73">
      <alignment horizontal="left" vertical="center" wrapText="1"/>
    </xf>
    <xf numFmtId="0" fontId="17" fillId="95" borderId="73">
      <alignment horizontal="left" vertical="center" wrapText="1"/>
    </xf>
    <xf numFmtId="0" fontId="103" fillId="95" borderId="73">
      <alignment horizontal="left" vertical="center" wrapText="1"/>
    </xf>
    <xf numFmtId="0" fontId="17" fillId="95" borderId="73">
      <alignment horizontal="left" vertical="center" wrapText="1"/>
    </xf>
    <xf numFmtId="0" fontId="17" fillId="95" borderId="73">
      <alignment horizontal="left" vertical="center" wrapText="1"/>
    </xf>
    <xf numFmtId="256" fontId="213" fillId="0" borderId="73">
      <alignment horizontal="center" vertical="center" wrapText="1"/>
    </xf>
    <xf numFmtId="257" fontId="213" fillId="0" borderId="74">
      <alignment horizontal="center" vertical="center" wrapText="1"/>
    </xf>
    <xf numFmtId="256" fontId="213" fillId="0" borderId="73">
      <alignment horizontal="center" vertical="center" wrapText="1"/>
    </xf>
    <xf numFmtId="256" fontId="213" fillId="0" borderId="73">
      <alignment horizontal="center" vertical="center" wrapText="1"/>
    </xf>
    <xf numFmtId="256" fontId="213" fillId="0" borderId="73">
      <alignment horizontal="center" vertical="center" wrapText="1"/>
    </xf>
    <xf numFmtId="256" fontId="213" fillId="0" borderId="73">
      <alignment horizontal="center" vertical="center" wrapText="1"/>
    </xf>
    <xf numFmtId="258" fontId="213" fillId="93" borderId="73">
      <alignment horizontal="center" vertical="center" wrapText="1"/>
      <protection locked="0"/>
    </xf>
    <xf numFmtId="259" fontId="213" fillId="94" borderId="74">
      <alignment horizontal="center" vertical="center" wrapText="1"/>
      <protection locked="0"/>
    </xf>
    <xf numFmtId="258" fontId="213" fillId="93" borderId="73">
      <alignment horizontal="center" vertical="center" wrapText="1"/>
      <protection locked="0"/>
    </xf>
    <xf numFmtId="258" fontId="213" fillId="93" borderId="73">
      <alignment horizontal="center" vertical="center" wrapText="1"/>
      <protection locked="0"/>
    </xf>
    <xf numFmtId="258" fontId="213" fillId="93" borderId="73">
      <alignment horizontal="center" vertical="center" wrapText="1"/>
      <protection locked="0"/>
    </xf>
    <xf numFmtId="258" fontId="213" fillId="93" borderId="73">
      <alignment horizontal="center" vertical="center" wrapText="1"/>
      <protection locked="0"/>
    </xf>
    <xf numFmtId="0" fontId="44" fillId="32" borderId="0"/>
    <xf numFmtId="0" fontId="44" fillId="97" borderId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49" fontId="240" fillId="38" borderId="91" applyNumberFormat="0">
      <alignment horizontal="center" vertical="center"/>
    </xf>
    <xf numFmtId="0" fontId="241" fillId="0" borderId="0"/>
    <xf numFmtId="0" fontId="203" fillId="0" borderId="0" applyNumberFormat="0" applyFill="0" applyBorder="0" applyAlignment="0" applyProtection="0"/>
    <xf numFmtId="171" fontId="203" fillId="0" borderId="0" applyNumberFormat="0" applyFill="0" applyBorder="0" applyAlignment="0" applyProtection="0"/>
    <xf numFmtId="171" fontId="203" fillId="0" borderId="0" applyNumberFormat="0" applyFill="0" applyBorder="0" applyAlignment="0" applyProtection="0"/>
    <xf numFmtId="171" fontId="203" fillId="0" borderId="0" applyNumberFormat="0" applyFill="0" applyBorder="0" applyAlignment="0" applyProtection="0"/>
    <xf numFmtId="0" fontId="116" fillId="0" borderId="92" applyNumberFormat="0" applyFont="0" applyFill="0" applyAlignment="0" applyProtection="0"/>
    <xf numFmtId="0" fontId="116" fillId="0" borderId="92" applyNumberFormat="0" applyFon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116" fillId="0" borderId="92" applyNumberFormat="0" applyFont="0" applyFill="0" applyAlignment="0" applyProtection="0"/>
    <xf numFmtId="0" fontId="117" fillId="0" borderId="92" applyNumberFormat="0" applyFont="0" applyFill="0" applyAlignment="0" applyProtection="0"/>
    <xf numFmtId="0" fontId="117" fillId="0" borderId="92" applyNumberFormat="0" applyFont="0" applyFill="0" applyAlignment="0" applyProtection="0"/>
    <xf numFmtId="0" fontId="51" fillId="0" borderId="93" applyNumberFormat="0" applyFill="0" applyAlignment="0" applyProtection="0"/>
    <xf numFmtId="0" fontId="155" fillId="0" borderId="65" applyFill="0" applyBorder="0" applyProtection="0">
      <alignment vertical="center"/>
    </xf>
    <xf numFmtId="0" fontId="242" fillId="0" borderId="0">
      <alignment horizontal="fill"/>
    </xf>
    <xf numFmtId="0" fontId="89" fillId="0" borderId="0"/>
    <xf numFmtId="189" fontId="243" fillId="106" borderId="94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252" fontId="244" fillId="132" borderId="95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4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3" fillId="106" borderId="94">
      <alignment horizontal="center" vertical="center"/>
    </xf>
    <xf numFmtId="189" fontId="244" fillId="106" borderId="94">
      <alignment horizontal="center" vertical="center"/>
    </xf>
    <xf numFmtId="0" fontId="19" fillId="0" borderId="0"/>
    <xf numFmtId="171" fontId="19" fillId="0" borderId="0"/>
    <xf numFmtId="171" fontId="19" fillId="0" borderId="0"/>
    <xf numFmtId="171" fontId="19" fillId="0" borderId="0"/>
    <xf numFmtId="260" fontId="44" fillId="0" borderId="0" applyFont="0" applyFill="0" applyBorder="0" applyAlignment="0" applyProtection="0"/>
    <xf numFmtId="261" fontId="44" fillId="0" borderId="0" applyFont="0" applyFill="0" applyBorder="0" applyAlignment="0" applyProtection="0"/>
    <xf numFmtId="0" fontId="19" fillId="0" borderId="0"/>
    <xf numFmtId="171" fontId="19" fillId="0" borderId="0"/>
    <xf numFmtId="171" fontId="19" fillId="0" borderId="0"/>
    <xf numFmtId="171" fontId="19" fillId="0" borderId="0"/>
    <xf numFmtId="234" fontId="44" fillId="0" borderId="0" applyFont="0" applyFill="0" applyBorder="0" applyAlignment="0" applyProtection="0"/>
    <xf numFmtId="235" fontId="44" fillId="0" borderId="0" applyFont="0" applyFill="0" applyBorder="0" applyAlignment="0" applyProtection="0"/>
    <xf numFmtId="0" fontId="245" fillId="0" borderId="0" applyNumberFormat="0" applyFill="0" applyBorder="0" applyAlignment="0" applyProtection="0"/>
    <xf numFmtId="0" fontId="89" fillId="53" borderId="0" applyNumberFormat="0" applyBorder="0" applyAlignment="0" applyProtection="0"/>
    <xf numFmtId="171" fontId="89" fillId="53" borderId="0" applyNumberFormat="0" applyBorder="0" applyAlignment="0" applyProtection="0"/>
    <xf numFmtId="171" fontId="89" fillId="53" borderId="0" applyNumberFormat="0" applyBorder="0" applyAlignment="0" applyProtection="0"/>
    <xf numFmtId="171" fontId="89" fillId="53" borderId="0" applyNumberFormat="0" applyBorder="0" applyAlignment="0" applyProtection="0"/>
    <xf numFmtId="9" fontId="58" fillId="0" borderId="0" applyFont="0" applyFill="0" applyBorder="0" applyAlignment="0" applyProtection="0"/>
    <xf numFmtId="0" fontId="246" fillId="0" borderId="17" applyBorder="0" applyProtection="0">
      <alignment horizontal="right"/>
    </xf>
    <xf numFmtId="171" fontId="246" fillId="0" borderId="17" applyBorder="0" applyProtection="0">
      <alignment horizontal="right"/>
    </xf>
    <xf numFmtId="171" fontId="246" fillId="0" borderId="17" applyBorder="0" applyProtection="0">
      <alignment horizontal="right"/>
    </xf>
    <xf numFmtId="171" fontId="246" fillId="0" borderId="17" applyBorder="0" applyProtection="0">
      <alignment horizontal="right"/>
    </xf>
    <xf numFmtId="0" fontId="246" fillId="0" borderId="17" applyBorder="0" applyProtection="0">
      <alignment horizontal="right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0" fontId="44" fillId="0" borderId="0" applyNumberFormat="0" applyFill="0" applyBorder="0" applyProtection="0">
      <alignment vertical="center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0" fontId="44" fillId="0" borderId="0" applyNumberFormat="0" applyFill="0" applyBorder="0" applyProtection="0">
      <alignment vertical="center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0" fontId="44" fillId="0" borderId="0" applyNumberFormat="0" applyFill="0" applyBorder="0" applyProtection="0">
      <alignment vertical="center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189" fontId="44" fillId="133" borderId="61" applyNumberFormat="0" applyFill="0" applyBorder="0" applyProtection="0">
      <alignment vertical="center"/>
      <protection locked="0"/>
    </xf>
    <xf numFmtId="262" fontId="104" fillId="0" borderId="0" applyFont="0" applyFill="0" applyBorder="0" applyAlignment="0" applyProtection="0"/>
    <xf numFmtId="263" fontId="89" fillId="0" borderId="0" applyFont="0" applyFill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14" fillId="8" borderId="0" applyNumberFormat="0" applyBorder="0" applyAlignment="0" applyProtection="0"/>
    <xf numFmtId="182" fontId="82" fillId="59" borderId="0" applyNumberFormat="0" applyBorder="0" applyAlignment="0" applyProtection="0"/>
    <xf numFmtId="0" fontId="83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0" fontId="14" fillId="12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182" fontId="82" fillId="66" borderId="0" applyNumberFormat="0" applyBorder="0" applyAlignment="0" applyProtection="0"/>
    <xf numFmtId="0" fontId="83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14" fillId="16" borderId="0" applyNumberFormat="0" applyBorder="0" applyAlignment="0" applyProtection="0"/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182" fontId="82" fillId="71" borderId="0" applyNumberFormat="0" applyBorder="0" applyAlignment="0" applyProtection="0"/>
    <xf numFmtId="0" fontId="83" fillId="71" borderId="0" applyNumberFormat="0" applyBorder="0" applyAlignment="0" applyProtection="0"/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81" fillId="71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14" fillId="20" borderId="0" applyNumberFormat="0" applyBorder="0" applyAlignment="0" applyProtection="0"/>
    <xf numFmtId="182" fontId="82" fillId="123" borderId="0" applyNumberFormat="0" applyBorder="0" applyAlignment="0" applyProtection="0"/>
    <xf numFmtId="0" fontId="83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14" fillId="24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182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14" fillId="2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182" fontId="82" fillId="78" borderId="0" applyNumberFormat="0" applyBorder="0" applyAlignment="0" applyProtection="0"/>
    <xf numFmtId="0" fontId="83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0" fontId="81" fillId="78" borderId="0" applyNumberFormat="0" applyBorder="0" applyAlignment="0" applyProtection="0"/>
    <xf numFmtId="192" fontId="56" fillId="0" borderId="59">
      <protection locked="0"/>
    </xf>
    <xf numFmtId="192" fontId="15" fillId="0" borderId="96">
      <protection locked="0"/>
    </xf>
    <xf numFmtId="192" fontId="56" fillId="0" borderId="59">
      <protection locked="0"/>
    </xf>
    <xf numFmtId="192" fontId="15" fillId="0" borderId="59">
      <protection locked="0"/>
    </xf>
    <xf numFmtId="0" fontId="9" fillId="5" borderId="4" applyNumberFormat="0" applyAlignment="0" applyProtection="0"/>
    <xf numFmtId="0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182" fontId="166" fillId="47" borderId="62" applyNumberFormat="0" applyAlignment="0" applyProtection="0"/>
    <xf numFmtId="0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182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182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182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182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182" fontId="166" fillId="47" borderId="62" applyNumberFormat="0" applyAlignment="0" applyProtection="0"/>
    <xf numFmtId="0" fontId="166" fillId="47" borderId="62" applyNumberFormat="0" applyAlignment="0" applyProtection="0"/>
    <xf numFmtId="182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182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182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182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182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0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0" fontId="166" fillId="47" borderId="62" applyNumberFormat="0" applyAlignment="0" applyProtection="0"/>
    <xf numFmtId="182" fontId="166" fillId="47" borderId="62" applyNumberFormat="0" applyAlignment="0" applyProtection="0"/>
    <xf numFmtId="0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182" fontId="166" fillId="47" borderId="62" applyNumberFormat="0" applyAlignment="0" applyProtection="0"/>
    <xf numFmtId="0" fontId="166" fillId="47" borderId="62" applyNumberFormat="0" applyAlignment="0" applyProtection="0"/>
    <xf numFmtId="0" fontId="247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0" fontId="166" fillId="47" borderId="62" applyNumberFormat="0" applyAlignment="0" applyProtection="0"/>
    <xf numFmtId="3" fontId="248" fillId="0" borderId="0">
      <alignment horizontal="center" vertical="center" textRotation="90" wrapText="1"/>
    </xf>
    <xf numFmtId="264" fontId="56" fillId="0" borderId="8">
      <alignment vertical="top" wrapText="1"/>
    </xf>
    <xf numFmtId="0" fontId="193" fillId="55" borderId="77" applyNumberFormat="0" applyAlignment="0" applyProtection="0"/>
    <xf numFmtId="182" fontId="193" fillId="48" borderId="77" applyNumberFormat="0" applyAlignment="0" applyProtection="0"/>
    <xf numFmtId="182" fontId="193" fillId="48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182" fontId="193" fillId="48" borderId="77" applyNumberFormat="0" applyAlignment="0" applyProtection="0"/>
    <xf numFmtId="0" fontId="193" fillId="55" borderId="77" applyNumberFormat="0" applyAlignment="0" applyProtection="0"/>
    <xf numFmtId="182" fontId="193" fillId="48" borderId="77" applyNumberFormat="0" applyAlignment="0" applyProtection="0"/>
    <xf numFmtId="182" fontId="193" fillId="48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182" fontId="193" fillId="48" borderId="77" applyNumberFormat="0" applyAlignment="0" applyProtection="0"/>
    <xf numFmtId="182" fontId="193" fillId="48" borderId="77" applyNumberFormat="0" applyAlignment="0" applyProtection="0"/>
    <xf numFmtId="182" fontId="193" fillId="48" borderId="77" applyNumberFormat="0" applyAlignment="0" applyProtection="0"/>
    <xf numFmtId="182" fontId="193" fillId="48" borderId="77" applyNumberFormat="0" applyAlignment="0" applyProtection="0"/>
    <xf numFmtId="182" fontId="193" fillId="48" borderId="77" applyNumberFormat="0" applyAlignment="0" applyProtection="0"/>
    <xf numFmtId="182" fontId="193" fillId="48" borderId="77" applyNumberFormat="0" applyAlignment="0" applyProtection="0"/>
    <xf numFmtId="182" fontId="193" fillId="48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182" fontId="193" fillId="48" borderId="77" applyNumberFormat="0" applyAlignment="0" applyProtection="0"/>
    <xf numFmtId="182" fontId="193" fillId="48" borderId="77" applyNumberFormat="0" applyAlignment="0" applyProtection="0"/>
    <xf numFmtId="182" fontId="193" fillId="48" borderId="77" applyNumberFormat="0" applyAlignment="0" applyProtection="0"/>
    <xf numFmtId="182" fontId="193" fillId="48" borderId="77" applyNumberFormat="0" applyAlignment="0" applyProtection="0"/>
    <xf numFmtId="182" fontId="193" fillId="48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182" fontId="193" fillId="48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182" fontId="193" fillId="48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182" fontId="193" fillId="48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182" fontId="193" fillId="48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182" fontId="193" fillId="48" borderId="77" applyNumberFormat="0" applyAlignment="0" applyProtection="0"/>
    <xf numFmtId="0" fontId="193" fillId="55" borderId="77" applyNumberFormat="0" applyAlignment="0" applyProtection="0"/>
    <xf numFmtId="182" fontId="193" fillId="48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182" fontId="193" fillId="48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182" fontId="193" fillId="48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182" fontId="193" fillId="48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182" fontId="193" fillId="48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182" fontId="193" fillId="48" borderId="77" applyNumberFormat="0" applyAlignment="0" applyProtection="0"/>
    <xf numFmtId="182" fontId="193" fillId="48" borderId="77" applyNumberFormat="0" applyAlignment="0" applyProtection="0"/>
    <xf numFmtId="0" fontId="193" fillId="55" borderId="77" applyNumberFormat="0" applyAlignment="0" applyProtection="0"/>
    <xf numFmtId="182" fontId="193" fillId="48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182" fontId="193" fillId="48" borderId="77" applyNumberFormat="0" applyAlignment="0" applyProtection="0"/>
    <xf numFmtId="182" fontId="193" fillId="48" borderId="77" applyNumberFormat="0" applyAlignment="0" applyProtection="0"/>
    <xf numFmtId="182" fontId="193" fillId="48" borderId="77" applyNumberFormat="0" applyAlignment="0" applyProtection="0"/>
    <xf numFmtId="182" fontId="193" fillId="48" borderId="77" applyNumberFormat="0" applyAlignment="0" applyProtection="0"/>
    <xf numFmtId="182" fontId="193" fillId="48" borderId="77" applyNumberFormat="0" applyAlignment="0" applyProtection="0"/>
    <xf numFmtId="0" fontId="193" fillId="55" borderId="77" applyNumberFormat="0" applyAlignment="0" applyProtection="0"/>
    <xf numFmtId="182" fontId="193" fillId="48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182" fontId="193" fillId="48" borderId="77" applyNumberFormat="0" applyAlignment="0" applyProtection="0"/>
    <xf numFmtId="182" fontId="193" fillId="48" borderId="77" applyNumberFormat="0" applyAlignment="0" applyProtection="0"/>
    <xf numFmtId="182" fontId="193" fillId="48" borderId="77" applyNumberFormat="0" applyAlignment="0" applyProtection="0"/>
    <xf numFmtId="182" fontId="193" fillId="48" borderId="77" applyNumberFormat="0" applyAlignment="0" applyProtection="0"/>
    <xf numFmtId="0" fontId="193" fillId="55" borderId="77" applyNumberFormat="0" applyAlignment="0" applyProtection="0"/>
    <xf numFmtId="0" fontId="249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93" fillId="55" borderId="77" applyNumberFormat="0" applyAlignment="0" applyProtection="0"/>
    <xf numFmtId="0" fontId="109" fillId="55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182" fontId="109" fillId="48" borderId="62" applyNumberFormat="0" applyAlignment="0" applyProtection="0"/>
    <xf numFmtId="0" fontId="109" fillId="55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182" fontId="109" fillId="48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182" fontId="109" fillId="48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182" fontId="109" fillId="48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182" fontId="109" fillId="48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182" fontId="109" fillId="48" borderId="62" applyNumberFormat="0" applyAlignment="0" applyProtection="0"/>
    <xf numFmtId="0" fontId="109" fillId="55" borderId="62" applyNumberFormat="0" applyAlignment="0" applyProtection="0"/>
    <xf numFmtId="182" fontId="109" fillId="48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182" fontId="109" fillId="48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182" fontId="109" fillId="48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182" fontId="109" fillId="48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182" fontId="109" fillId="48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0" fontId="109" fillId="55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0" fontId="109" fillId="55" borderId="62" applyNumberFormat="0" applyAlignment="0" applyProtection="0"/>
    <xf numFmtId="182" fontId="109" fillId="48" borderId="62" applyNumberFormat="0" applyAlignment="0" applyProtection="0"/>
    <xf numFmtId="0" fontId="109" fillId="55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182" fontId="109" fillId="48" borderId="62" applyNumberFormat="0" applyAlignment="0" applyProtection="0"/>
    <xf numFmtId="0" fontId="109" fillId="55" borderId="62" applyNumberFormat="0" applyAlignment="0" applyProtection="0"/>
    <xf numFmtId="0" fontId="250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109" fillId="55" borderId="62" applyNumberFormat="0" applyAlignment="0" applyProtection="0"/>
    <xf numFmtId="0" fontId="251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171" fontId="252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171" fontId="252" fillId="0" borderId="0" applyNumberFormat="0" applyFill="0" applyBorder="0" applyAlignment="0" applyProtection="0">
      <alignment vertical="top"/>
      <protection locked="0"/>
    </xf>
    <xf numFmtId="171" fontId="252" fillId="0" borderId="0" applyNumberFormat="0" applyFill="0" applyBorder="0" applyAlignment="0" applyProtection="0">
      <alignment vertical="top"/>
      <protection locked="0"/>
    </xf>
    <xf numFmtId="171" fontId="252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254" fillId="0" borderId="0" applyNumberFormat="0" applyFill="0" applyBorder="0" applyAlignment="0" applyProtection="0">
      <alignment vertical="top"/>
      <protection locked="0"/>
    </xf>
    <xf numFmtId="0" fontId="255" fillId="0" borderId="0" applyNumberFormat="0" applyFill="0" applyBorder="0" applyAlignment="0" applyProtection="0">
      <alignment vertical="top"/>
      <protection locked="0"/>
    </xf>
    <xf numFmtId="0" fontId="256" fillId="0" borderId="0" applyNumberFormat="0" applyFill="0" applyBorder="0" applyAlignment="0" applyProtection="0"/>
    <xf numFmtId="0" fontId="257" fillId="92" borderId="97" applyNumberFormat="0" applyFont="0" applyFill="0" applyAlignment="0" applyProtection="0">
      <alignment horizontal="center" vertical="center" wrapText="1"/>
    </xf>
    <xf numFmtId="265" fontId="258" fillId="0" borderId="8">
      <alignment vertical="top" wrapText="1"/>
    </xf>
    <xf numFmtId="4" fontId="259" fillId="0" borderId="8">
      <alignment horizontal="left" vertical="center"/>
    </xf>
    <xf numFmtId="4" fontId="259" fillId="0" borderId="8">
      <alignment horizontal="left" vertical="center"/>
    </xf>
    <xf numFmtId="4" fontId="259" fillId="0" borderId="8">
      <alignment horizontal="left" vertical="center"/>
    </xf>
    <xf numFmtId="4" fontId="259" fillId="0" borderId="8"/>
    <xf numFmtId="4" fontId="259" fillId="0" borderId="8"/>
    <xf numFmtId="4" fontId="259" fillId="0" borderId="8"/>
    <xf numFmtId="265" fontId="258" fillId="0" borderId="8">
      <alignment vertical="top" wrapText="1"/>
    </xf>
    <xf numFmtId="4" fontId="259" fillId="102" borderId="8"/>
    <xf numFmtId="4" fontId="259" fillId="102" borderId="8"/>
    <xf numFmtId="4" fontId="259" fillId="102" borderId="8"/>
    <xf numFmtId="4" fontId="259" fillId="49" borderId="8"/>
    <xf numFmtId="4" fontId="259" fillId="49" borderId="8"/>
    <xf numFmtId="4" fontId="259" fillId="49" borderId="8"/>
    <xf numFmtId="4" fontId="260" fillId="122" borderId="8"/>
    <xf numFmtId="4" fontId="260" fillId="122" borderId="8"/>
    <xf numFmtId="4" fontId="260" fillId="122" borderId="8"/>
    <xf numFmtId="4" fontId="261" fillId="32" borderId="8"/>
    <xf numFmtId="4" fontId="261" fillId="32" borderId="8"/>
    <xf numFmtId="4" fontId="261" fillId="32" borderId="8"/>
    <xf numFmtId="4" fontId="262" fillId="0" borderId="8">
      <alignment horizontal="center" wrapText="1"/>
    </xf>
    <xf numFmtId="4" fontId="262" fillId="0" borderId="8">
      <alignment horizontal="center" wrapText="1"/>
    </xf>
    <xf numFmtId="4" fontId="262" fillId="0" borderId="8">
      <alignment horizontal="center" wrapText="1"/>
    </xf>
    <xf numFmtId="265" fontId="259" fillId="0" borderId="8"/>
    <xf numFmtId="265" fontId="259" fillId="0" borderId="8"/>
    <xf numFmtId="265" fontId="259" fillId="0" borderId="8"/>
    <xf numFmtId="265" fontId="258" fillId="0" borderId="8">
      <alignment horizontal="center" vertical="center" wrapText="1"/>
    </xf>
    <xf numFmtId="265" fontId="258" fillId="0" borderId="8">
      <alignment horizontal="center" vertical="center" wrapText="1"/>
    </xf>
    <xf numFmtId="265" fontId="258" fillId="0" borderId="8">
      <alignment horizontal="center" vertical="center" wrapText="1"/>
    </xf>
    <xf numFmtId="265" fontId="258" fillId="0" borderId="8">
      <alignment vertical="top" wrapText="1"/>
    </xf>
    <xf numFmtId="265" fontId="258" fillId="0" borderId="8">
      <alignment vertical="top" wrapText="1"/>
    </xf>
    <xf numFmtId="0" fontId="17" fillId="0" borderId="19" applyNumberFormat="0" applyFill="0" applyBorder="0" applyProtection="0">
      <alignment horizontal="right" vertical="center"/>
    </xf>
    <xf numFmtId="171" fontId="17" fillId="0" borderId="19" applyNumberFormat="0" applyFill="0" applyBorder="0" applyProtection="0">
      <alignment horizontal="right" vertical="center"/>
    </xf>
    <xf numFmtId="171" fontId="17" fillId="0" borderId="19" applyNumberFormat="0" applyFill="0" applyBorder="0" applyProtection="0">
      <alignment horizontal="right" vertical="center"/>
    </xf>
    <xf numFmtId="171" fontId="17" fillId="0" borderId="19" applyNumberFormat="0" applyFill="0" applyBorder="0" applyProtection="0">
      <alignment horizontal="right" vertical="center"/>
    </xf>
    <xf numFmtId="171" fontId="17" fillId="0" borderId="19" applyNumberFormat="0" applyFill="0" applyBorder="0" applyProtection="0">
      <alignment horizontal="right" vertical="center"/>
    </xf>
    <xf numFmtId="171" fontId="17" fillId="0" borderId="19" applyNumberFormat="0" applyFill="0" applyBorder="0" applyProtection="0">
      <alignment horizontal="right" vertical="center"/>
    </xf>
    <xf numFmtId="171" fontId="17" fillId="0" borderId="19" applyNumberFormat="0" applyFill="0" applyBorder="0" applyProtection="0">
      <alignment horizontal="right" vertical="center"/>
    </xf>
    <xf numFmtId="0" fontId="17" fillId="0" borderId="19" applyNumberFormat="0" applyFill="0" applyBorder="0" applyProtection="0">
      <alignment horizontal="right" vertical="center"/>
    </xf>
    <xf numFmtId="0" fontId="183" fillId="0" borderId="0" applyNumberFormat="0" applyFill="0" applyBorder="0" applyAlignment="0" applyProtection="0"/>
    <xf numFmtId="14" fontId="263" fillId="0" borderId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14" fontId="263" fillId="0" borderId="0"/>
    <xf numFmtId="0" fontId="183" fillId="0" borderId="0" applyNumberFormat="0" applyFill="0" applyBorder="0" applyAlignment="0" applyProtection="0"/>
    <xf numFmtId="49" fontId="264" fillId="134" borderId="98" applyNumberFormat="0" applyFill="0" applyBorder="0" applyAlignment="0" applyProtection="0">
      <alignment horizontal="left" vertical="center"/>
    </xf>
    <xf numFmtId="49" fontId="264" fillId="134" borderId="98" applyNumberFormat="0" applyFill="0" applyBorder="0" applyAlignment="0" applyProtection="0">
      <alignment horizontal="left" vertical="center"/>
    </xf>
    <xf numFmtId="42" fontId="77" fillId="0" borderId="0" applyFont="0" applyFill="0" applyBorder="0" applyAlignment="0" applyProtection="0"/>
    <xf numFmtId="42" fontId="77" fillId="0" borderId="0" applyFont="0" applyFill="0" applyBorder="0" applyAlignment="0" applyProtection="0"/>
    <xf numFmtId="266" fontId="15" fillId="0" borderId="0" applyFont="0" applyFill="0" applyBorder="0" applyAlignment="0" applyProtection="0"/>
    <xf numFmtId="266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266" fontId="15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188" fontId="44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267" fontId="58" fillId="0" borderId="0" applyFont="0" applyFill="0" applyBorder="0" applyAlignment="0" applyProtection="0"/>
    <xf numFmtId="0" fontId="44" fillId="0" borderId="0"/>
    <xf numFmtId="0" fontId="51" fillId="0" borderId="99" applyNumberFormat="0" applyFill="0" applyAlignment="0" applyProtection="0"/>
    <xf numFmtId="0" fontId="193" fillId="48" borderId="77" applyNumberFormat="0" applyAlignment="0" applyProtection="0"/>
    <xf numFmtId="0" fontId="50" fillId="0" borderId="0"/>
    <xf numFmtId="0" fontId="51" fillId="0" borderId="99" applyNumberFormat="0" applyFill="0" applyAlignment="0" applyProtection="0"/>
    <xf numFmtId="0" fontId="193" fillId="48" borderId="77" applyNumberFormat="0" applyAlignment="0" applyProtection="0"/>
    <xf numFmtId="0" fontId="51" fillId="0" borderId="99" applyNumberFormat="0" applyFill="0" applyAlignment="0" applyProtection="0"/>
    <xf numFmtId="0" fontId="193" fillId="48" borderId="77" applyNumberFormat="0" applyAlignment="0" applyProtection="0"/>
    <xf numFmtId="0" fontId="51" fillId="0" borderId="99" applyNumberFormat="0" applyFill="0" applyAlignment="0" applyProtection="0"/>
    <xf numFmtId="0" fontId="193" fillId="48" borderId="77" applyNumberFormat="0" applyAlignment="0" applyProtection="0"/>
    <xf numFmtId="0" fontId="98" fillId="43" borderId="0" applyNumberFormat="0" applyBorder="0" applyAlignment="0" applyProtection="0"/>
    <xf numFmtId="0" fontId="143" fillId="44" borderId="0" applyNumberFormat="0" applyBorder="0" applyAlignment="0" applyProtection="0"/>
    <xf numFmtId="0" fontId="26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77" fillId="34" borderId="76" applyNumberFormat="0" applyFont="0" applyAlignment="0" applyProtection="0"/>
    <xf numFmtId="0" fontId="181" fillId="56" borderId="0" applyNumberFormat="0" applyBorder="0" applyAlignment="0" applyProtection="0"/>
    <xf numFmtId="0" fontId="50" fillId="0" borderId="0"/>
    <xf numFmtId="0" fontId="77" fillId="34" borderId="76" applyNumberFormat="0" applyFont="0" applyAlignment="0" applyProtection="0"/>
    <xf numFmtId="0" fontId="50" fillId="0" borderId="0"/>
    <xf numFmtId="0" fontId="50" fillId="0" borderId="0"/>
    <xf numFmtId="0" fontId="77" fillId="34" borderId="76" applyNumberFormat="0" applyFont="0" applyAlignment="0" applyProtection="0"/>
    <xf numFmtId="0" fontId="50" fillId="0" borderId="0"/>
    <xf numFmtId="0" fontId="77" fillId="34" borderId="76" applyNumberFormat="0" applyFont="0" applyAlignment="0" applyProtection="0"/>
    <xf numFmtId="0" fontId="176" fillId="0" borderId="75" applyNumberFormat="0" applyFill="0" applyAlignment="0" applyProtection="0"/>
    <xf numFmtId="0" fontId="44" fillId="0" borderId="0"/>
    <xf numFmtId="0" fontId="266" fillId="85" borderId="63" applyNumberFormat="0" applyAlignment="0" applyProtection="0"/>
    <xf numFmtId="0" fontId="245" fillId="0" borderId="0" applyNumberFormat="0" applyFill="0" applyBorder="0" applyAlignment="0" applyProtection="0"/>
    <xf numFmtId="0" fontId="192" fillId="112" borderId="97" applyNumberFormat="0" applyFont="0" applyAlignment="0" applyProtection="0">
      <alignment horizontal="center" vertical="center" wrapText="1"/>
    </xf>
    <xf numFmtId="0" fontId="267" fillId="0" borderId="0" applyBorder="0">
      <alignment horizontal="center" vertical="center" wrapText="1"/>
    </xf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3" fillId="0" borderId="1" applyNumberFormat="0" applyFill="0" applyAlignment="0" applyProtection="0"/>
    <xf numFmtId="182" fontId="268" fillId="0" borderId="100" applyNumberFormat="0" applyFill="0" applyAlignment="0" applyProtection="0"/>
    <xf numFmtId="0" fontId="149" fillId="0" borderId="69" applyNumberFormat="0" applyFill="0" applyAlignment="0" applyProtection="0"/>
    <xf numFmtId="0" fontId="269" fillId="0" borderId="69" applyNumberFormat="0" applyFill="0" applyAlignment="0" applyProtection="0"/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149" fillId="0" borderId="69" applyNumberFormat="0" applyFill="0" applyAlignment="0" applyProtection="0"/>
    <xf numFmtId="0" fontId="4" fillId="0" borderId="2" applyNumberFormat="0" applyFill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4" fillId="0" borderId="2" applyNumberFormat="0" applyFill="0" applyAlignment="0" applyProtection="0"/>
    <xf numFmtId="182" fontId="270" fillId="0" borderId="70" applyNumberFormat="0" applyFill="0" applyAlignment="0" applyProtection="0"/>
    <xf numFmtId="0" fontId="151" fillId="0" borderId="70" applyNumberFormat="0" applyFill="0" applyAlignment="0" applyProtection="0"/>
    <xf numFmtId="0" fontId="271" fillId="0" borderId="70" applyNumberFormat="0" applyFill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151" fillId="0" borderId="70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182" fontId="272" fillId="0" borderId="101" applyNumberFormat="0" applyFill="0" applyAlignment="0" applyProtection="0"/>
    <xf numFmtId="0" fontId="5" fillId="0" borderId="3" applyNumberFormat="0" applyFill="0" applyAlignment="0" applyProtection="0"/>
    <xf numFmtId="182" fontId="272" fillId="0" borderId="101" applyNumberFormat="0" applyFill="0" applyAlignment="0" applyProtection="0"/>
    <xf numFmtId="182" fontId="272" fillId="0" borderId="101" applyNumberFormat="0" applyFill="0" applyAlignment="0" applyProtection="0"/>
    <xf numFmtId="182" fontId="272" fillId="0" borderId="101" applyNumberFormat="0" applyFill="0" applyAlignment="0" applyProtection="0"/>
    <xf numFmtId="0" fontId="153" fillId="0" borderId="71" applyNumberFormat="0" applyFill="0" applyAlignment="0" applyProtection="0"/>
    <xf numFmtId="0" fontId="27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71" applyNumberFormat="0" applyFill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82" fontId="272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274" fillId="0" borderId="0" applyBorder="0">
      <alignment horizontal="center" vertical="center" wrapText="1"/>
    </xf>
    <xf numFmtId="0" fontId="275" fillId="0" borderId="0">
      <alignment vertical="top"/>
    </xf>
    <xf numFmtId="0" fontId="14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57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57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0" fontId="276" fillId="0" borderId="102" applyBorder="0">
      <alignment horizontal="center" vertical="center" wrapText="1"/>
    </xf>
    <xf numFmtId="192" fontId="118" fillId="86" borderId="59"/>
    <xf numFmtId="192" fontId="277" fillId="135" borderId="96"/>
    <xf numFmtId="192" fontId="118" fillId="86" borderId="59"/>
    <xf numFmtId="192" fontId="277" fillId="86" borderId="59"/>
    <xf numFmtId="4" fontId="192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278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278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278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278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278" fillId="35" borderId="8" applyBorder="0">
      <alignment horizontal="right"/>
    </xf>
    <xf numFmtId="4" fontId="192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192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8" fillId="35" borderId="8" applyBorder="0">
      <alignment horizontal="right"/>
    </xf>
    <xf numFmtId="4" fontId="279" fillId="92" borderId="103">
      <alignment horizontal="right" vertical="center"/>
      <protection locked="0"/>
    </xf>
    <xf numFmtId="49" fontId="280" fillId="0" borderId="0" applyBorder="0">
      <alignment vertical="center"/>
    </xf>
    <xf numFmtId="0" fontId="51" fillId="0" borderId="93" applyNumberFormat="0" applyFill="0" applyAlignment="0" applyProtection="0"/>
    <xf numFmtId="182" fontId="51" fillId="0" borderId="99" applyNumberFormat="0" applyFill="0" applyAlignment="0" applyProtection="0"/>
    <xf numFmtId="182" fontId="51" fillId="0" borderId="99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182" fontId="51" fillId="0" borderId="99" applyNumberFormat="0" applyFill="0" applyAlignment="0" applyProtection="0"/>
    <xf numFmtId="0" fontId="51" fillId="0" borderId="93" applyNumberFormat="0" applyFill="0" applyAlignment="0" applyProtection="0"/>
    <xf numFmtId="182" fontId="51" fillId="0" borderId="99" applyNumberFormat="0" applyFill="0" applyAlignment="0" applyProtection="0"/>
    <xf numFmtId="182" fontId="51" fillId="0" borderId="99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182" fontId="51" fillId="0" borderId="99" applyNumberFormat="0" applyFill="0" applyAlignment="0" applyProtection="0"/>
    <xf numFmtId="182" fontId="51" fillId="0" borderId="99" applyNumberFormat="0" applyFill="0" applyAlignment="0" applyProtection="0"/>
    <xf numFmtId="182" fontId="51" fillId="0" borderId="99" applyNumberFormat="0" applyFill="0" applyAlignment="0" applyProtection="0"/>
    <xf numFmtId="182" fontId="51" fillId="0" borderId="99" applyNumberFormat="0" applyFill="0" applyAlignment="0" applyProtection="0"/>
    <xf numFmtId="182" fontId="51" fillId="0" borderId="99" applyNumberFormat="0" applyFill="0" applyAlignment="0" applyProtection="0"/>
    <xf numFmtId="182" fontId="51" fillId="0" borderId="99" applyNumberFormat="0" applyFill="0" applyAlignment="0" applyProtection="0"/>
    <xf numFmtId="182" fontId="51" fillId="0" borderId="99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182" fontId="51" fillId="0" borderId="99" applyNumberFormat="0" applyFill="0" applyAlignment="0" applyProtection="0"/>
    <xf numFmtId="182" fontId="51" fillId="0" borderId="99" applyNumberFormat="0" applyFill="0" applyAlignment="0" applyProtection="0"/>
    <xf numFmtId="182" fontId="51" fillId="0" borderId="99" applyNumberFormat="0" applyFill="0" applyAlignment="0" applyProtection="0"/>
    <xf numFmtId="182" fontId="51" fillId="0" borderId="99" applyNumberFormat="0" applyFill="0" applyAlignment="0" applyProtection="0"/>
    <xf numFmtId="182" fontId="51" fillId="0" borderId="99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182" fontId="51" fillId="0" borderId="99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182" fontId="51" fillId="0" borderId="99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182" fontId="51" fillId="0" borderId="99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182" fontId="51" fillId="0" borderId="99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182" fontId="51" fillId="0" borderId="99" applyNumberFormat="0" applyFill="0" applyAlignment="0" applyProtection="0"/>
    <xf numFmtId="0" fontId="51" fillId="0" borderId="93" applyNumberFormat="0" applyFill="0" applyAlignment="0" applyProtection="0"/>
    <xf numFmtId="182" fontId="51" fillId="0" borderId="99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182" fontId="51" fillId="0" borderId="99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182" fontId="51" fillId="0" borderId="99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182" fontId="51" fillId="0" borderId="99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182" fontId="51" fillId="0" borderId="99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182" fontId="51" fillId="0" borderId="99" applyNumberFormat="0" applyFill="0" applyAlignment="0" applyProtection="0"/>
    <xf numFmtId="182" fontId="51" fillId="0" borderId="99" applyNumberFormat="0" applyFill="0" applyAlignment="0" applyProtection="0"/>
    <xf numFmtId="0" fontId="51" fillId="0" borderId="93" applyNumberFormat="0" applyFill="0" applyAlignment="0" applyProtection="0"/>
    <xf numFmtId="182" fontId="51" fillId="0" borderId="99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182" fontId="51" fillId="0" borderId="99" applyNumberFormat="0" applyFill="0" applyAlignment="0" applyProtection="0"/>
    <xf numFmtId="182" fontId="51" fillId="0" borderId="99" applyNumberFormat="0" applyFill="0" applyAlignment="0" applyProtection="0"/>
    <xf numFmtId="182" fontId="51" fillId="0" borderId="99" applyNumberFormat="0" applyFill="0" applyAlignment="0" applyProtection="0"/>
    <xf numFmtId="182" fontId="51" fillId="0" borderId="99" applyNumberFormat="0" applyFill="0" applyAlignment="0" applyProtection="0"/>
    <xf numFmtId="182" fontId="51" fillId="0" borderId="99" applyNumberFormat="0" applyFill="0" applyAlignment="0" applyProtection="0"/>
    <xf numFmtId="0" fontId="51" fillId="0" borderId="93" applyNumberFormat="0" applyFill="0" applyAlignment="0" applyProtection="0"/>
    <xf numFmtId="182" fontId="51" fillId="0" borderId="99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182" fontId="51" fillId="0" borderId="99" applyNumberFormat="0" applyFill="0" applyAlignment="0" applyProtection="0"/>
    <xf numFmtId="182" fontId="51" fillId="0" borderId="99" applyNumberFormat="0" applyFill="0" applyAlignment="0" applyProtection="0"/>
    <xf numFmtId="182" fontId="51" fillId="0" borderId="99" applyNumberFormat="0" applyFill="0" applyAlignment="0" applyProtection="0"/>
    <xf numFmtId="182" fontId="51" fillId="0" borderId="99" applyNumberFormat="0" applyFill="0" applyAlignment="0" applyProtection="0"/>
    <xf numFmtId="0" fontId="51" fillId="0" borderId="93" applyNumberFormat="0" applyFill="0" applyAlignment="0" applyProtection="0"/>
    <xf numFmtId="0" fontId="28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0" fontId="51" fillId="0" borderId="93" applyNumberFormat="0" applyFill="0" applyAlignment="0" applyProtection="0"/>
    <xf numFmtId="3" fontId="118" fillId="0" borderId="8" applyBorder="0">
      <alignment vertical="center"/>
    </xf>
    <xf numFmtId="3" fontId="118" fillId="0" borderId="8" applyBorder="0">
      <alignment vertical="center"/>
    </xf>
    <xf numFmtId="3" fontId="118" fillId="0" borderId="8" applyBorder="0">
      <alignment vertical="center"/>
    </xf>
    <xf numFmtId="0" fontId="183" fillId="0" borderId="53" applyNumberFormat="0" applyFill="0" applyAlignment="0" applyProtection="0"/>
    <xf numFmtId="0" fontId="183" fillId="0" borderId="53" applyNumberFormat="0" applyFill="0" applyAlignment="0" applyProtection="0"/>
    <xf numFmtId="0" fontId="183" fillId="0" borderId="53" applyNumberFormat="0" applyFill="0" applyAlignment="0" applyProtection="0"/>
    <xf numFmtId="0" fontId="183" fillId="0" borderId="53" applyNumberFormat="0" applyFill="0" applyAlignment="0" applyProtection="0"/>
    <xf numFmtId="0" fontId="183" fillId="0" borderId="53" applyNumberFormat="0" applyFill="0" applyAlignment="0" applyProtection="0"/>
    <xf numFmtId="0" fontId="183" fillId="0" borderId="53" applyNumberFormat="0" applyFill="0" applyAlignment="0" applyProtection="0"/>
    <xf numFmtId="0" fontId="183" fillId="0" borderId="53" applyNumberFormat="0" applyFill="0" applyAlignment="0" applyProtection="0"/>
    <xf numFmtId="0" fontId="183" fillId="0" borderId="53" applyNumberFormat="0" applyFill="0" applyAlignment="0" applyProtection="0"/>
    <xf numFmtId="0" fontId="183" fillId="0" borderId="53" applyNumberFormat="0" applyFill="0" applyAlignment="0" applyProtection="0"/>
    <xf numFmtId="0" fontId="183" fillId="0" borderId="53" applyNumberFormat="0" applyFill="0" applyAlignment="0" applyProtection="0"/>
    <xf numFmtId="0" fontId="11" fillId="6" borderId="6" applyNumberFormat="0" applyAlignment="0" applyProtection="0"/>
    <xf numFmtId="0" fontId="112" fillId="85" borderId="63" applyNumberFormat="0" applyAlignment="0" applyProtection="0"/>
    <xf numFmtId="0" fontId="112" fillId="85" borderId="63" applyNumberFormat="0" applyAlignment="0" applyProtection="0"/>
    <xf numFmtId="182" fontId="282" fillId="85" borderId="63" applyNumberFormat="0" applyAlignment="0" applyProtection="0"/>
    <xf numFmtId="0" fontId="112" fillId="85" borderId="63" applyNumberFormat="0" applyAlignment="0" applyProtection="0"/>
    <xf numFmtId="0" fontId="283" fillId="85" borderId="63" applyNumberFormat="0" applyAlignment="0" applyProtection="0"/>
    <xf numFmtId="0" fontId="112" fillId="85" borderId="63" applyNumberFormat="0" applyAlignment="0" applyProtection="0"/>
    <xf numFmtId="0" fontId="112" fillId="85" borderId="63" applyNumberFormat="0" applyAlignment="0" applyProtection="0"/>
    <xf numFmtId="0" fontId="112" fillId="85" borderId="63" applyNumberFormat="0" applyAlignment="0" applyProtection="0"/>
    <xf numFmtId="0" fontId="112" fillId="85" borderId="63" applyNumberFormat="0" applyAlignment="0" applyProtection="0"/>
    <xf numFmtId="0" fontId="112" fillId="85" borderId="63" applyNumberFormat="0" applyAlignment="0" applyProtection="0"/>
    <xf numFmtId="0" fontId="112" fillId="85" borderId="63" applyNumberFormat="0" applyAlignment="0" applyProtection="0"/>
    <xf numFmtId="0" fontId="112" fillId="85" borderId="63" applyNumberFormat="0" applyAlignment="0" applyProtection="0"/>
    <xf numFmtId="0" fontId="112" fillId="85" borderId="63" applyNumberFormat="0" applyAlignment="0" applyProtection="0"/>
    <xf numFmtId="0" fontId="112" fillId="85" borderId="63" applyNumberFormat="0" applyAlignment="0" applyProtection="0"/>
    <xf numFmtId="0" fontId="112" fillId="85" borderId="63" applyNumberFormat="0" applyAlignment="0" applyProtection="0"/>
    <xf numFmtId="0" fontId="112" fillId="85" borderId="63" applyNumberFormat="0" applyAlignment="0" applyProtection="0"/>
    <xf numFmtId="0" fontId="112" fillId="85" borderId="63" applyNumberFormat="0" applyAlignment="0" applyProtection="0"/>
    <xf numFmtId="0" fontId="112" fillId="85" borderId="63" applyNumberFormat="0" applyAlignment="0" applyProtection="0"/>
    <xf numFmtId="0" fontId="112" fillId="85" borderId="63" applyNumberFormat="0" applyAlignment="0" applyProtection="0"/>
    <xf numFmtId="0" fontId="112" fillId="85" borderId="63" applyNumberFormat="0" applyAlignment="0" applyProtection="0"/>
    <xf numFmtId="0" fontId="112" fillId="85" borderId="63" applyNumberFormat="0" applyAlignment="0" applyProtection="0"/>
    <xf numFmtId="0" fontId="112" fillId="85" borderId="63" applyNumberFormat="0" applyAlignment="0" applyProtection="0"/>
    <xf numFmtId="0" fontId="112" fillId="85" borderId="63" applyNumberFormat="0" applyAlignment="0" applyProtection="0"/>
    <xf numFmtId="0" fontId="112" fillId="85" borderId="63" applyNumberFormat="0" applyAlignment="0" applyProtection="0"/>
    <xf numFmtId="0" fontId="112" fillId="85" borderId="63" applyNumberFormat="0" applyAlignment="0" applyProtection="0"/>
    <xf numFmtId="0" fontId="112" fillId="85" borderId="63" applyNumberFormat="0" applyAlignment="0" applyProtection="0"/>
    <xf numFmtId="0" fontId="15" fillId="0" borderId="0">
      <alignment wrapText="1"/>
    </xf>
    <xf numFmtId="0" fontId="69" fillId="0" borderId="0">
      <alignment horizontal="center" vertical="top" wrapText="1"/>
    </xf>
    <xf numFmtId="0" fontId="80" fillId="0" borderId="0">
      <alignment horizontal="center" vertical="top" wrapText="1"/>
    </xf>
    <xf numFmtId="0" fontId="284" fillId="0" borderId="0">
      <alignment horizontal="center" vertical="center" wrapText="1"/>
    </xf>
    <xf numFmtId="0" fontId="284" fillId="0" borderId="0">
      <alignment horizontal="center" vertical="center" wrapText="1"/>
    </xf>
    <xf numFmtId="0" fontId="284" fillId="0" borderId="0">
      <alignment horizontal="centerContinuous" vertical="center" wrapText="1"/>
    </xf>
    <xf numFmtId="0" fontId="75" fillId="0" borderId="0">
      <alignment horizontal="centerContinuous" vertical="center" wrapText="1"/>
    </xf>
    <xf numFmtId="168" fontId="69" fillId="0" borderId="0">
      <alignment horizontal="center" vertical="top"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183" fillId="33" borderId="0" applyFill="0">
      <alignment wrapText="1"/>
    </xf>
    <xf numFmtId="0" fontId="90" fillId="33" borderId="0" applyFill="0">
      <alignment wrapText="1"/>
    </xf>
    <xf numFmtId="168" fontId="183" fillId="33" borderId="0" applyFill="0">
      <alignment wrapText="1"/>
    </xf>
    <xf numFmtId="268" fontId="285" fillId="33" borderId="8">
      <alignment wrapText="1"/>
    </xf>
    <xf numFmtId="268" fontId="285" fillId="33" borderId="8">
      <alignment wrapText="1"/>
    </xf>
    <xf numFmtId="268" fontId="285" fillId="33" borderId="8">
      <alignment wrapText="1"/>
    </xf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82" fontId="265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7" fontId="83" fillId="0" borderId="0"/>
    <xf numFmtId="0" fontId="259" fillId="92" borderId="0" applyFill="0"/>
    <xf numFmtId="171" fontId="259" fillId="92" borderId="0" applyFill="0"/>
    <xf numFmtId="171" fontId="259" fillId="92" borderId="0" applyFill="0"/>
    <xf numFmtId="171" fontId="259" fillId="92" borderId="0" applyFill="0"/>
    <xf numFmtId="0" fontId="8" fillId="4" borderId="0" applyNumberFormat="0" applyBorder="0" applyAlignment="0" applyProtection="0"/>
    <xf numFmtId="0" fontId="181" fillId="56" borderId="0" applyNumberFormat="0" applyBorder="0" applyAlignment="0" applyProtection="0"/>
    <xf numFmtId="0" fontId="181" fillId="56" borderId="0" applyNumberFormat="0" applyBorder="0" applyAlignment="0" applyProtection="0"/>
    <xf numFmtId="182" fontId="181" fillId="56" borderId="0" applyNumberFormat="0" applyBorder="0" applyAlignment="0" applyProtection="0"/>
    <xf numFmtId="0" fontId="286" fillId="56" borderId="0" applyNumberFormat="0" applyBorder="0" applyAlignment="0" applyProtection="0"/>
    <xf numFmtId="0" fontId="181" fillId="56" borderId="0" applyNumberFormat="0" applyBorder="0" applyAlignment="0" applyProtection="0"/>
    <xf numFmtId="0" fontId="181" fillId="56" borderId="0" applyNumberFormat="0" applyBorder="0" applyAlignment="0" applyProtection="0"/>
    <xf numFmtId="0" fontId="181" fillId="56" borderId="0" applyNumberFormat="0" applyBorder="0" applyAlignment="0" applyProtection="0"/>
    <xf numFmtId="0" fontId="181" fillId="56" borderId="0" applyNumberFormat="0" applyBorder="0" applyAlignment="0" applyProtection="0"/>
    <xf numFmtId="0" fontId="181" fillId="56" borderId="0" applyNumberFormat="0" applyBorder="0" applyAlignment="0" applyProtection="0"/>
    <xf numFmtId="0" fontId="181" fillId="56" borderId="0" applyNumberFormat="0" applyBorder="0" applyAlignment="0" applyProtection="0"/>
    <xf numFmtId="0" fontId="181" fillId="56" borderId="0" applyNumberFormat="0" applyBorder="0" applyAlignment="0" applyProtection="0"/>
    <xf numFmtId="0" fontId="181" fillId="56" borderId="0" applyNumberFormat="0" applyBorder="0" applyAlignment="0" applyProtection="0"/>
    <xf numFmtId="0" fontId="181" fillId="56" borderId="0" applyNumberFormat="0" applyBorder="0" applyAlignment="0" applyProtection="0"/>
    <xf numFmtId="0" fontId="181" fillId="56" borderId="0" applyNumberFormat="0" applyBorder="0" applyAlignment="0" applyProtection="0"/>
    <xf numFmtId="0" fontId="181" fillId="56" borderId="0" applyNumberFormat="0" applyBorder="0" applyAlignment="0" applyProtection="0"/>
    <xf numFmtId="0" fontId="181" fillId="56" borderId="0" applyNumberFormat="0" applyBorder="0" applyAlignment="0" applyProtection="0"/>
    <xf numFmtId="0" fontId="181" fillId="56" borderId="0" applyNumberFormat="0" applyBorder="0" applyAlignment="0" applyProtection="0"/>
    <xf numFmtId="0" fontId="181" fillId="56" borderId="0" applyNumberFormat="0" applyBorder="0" applyAlignment="0" applyProtection="0"/>
    <xf numFmtId="49" fontId="248" fillId="0" borderId="8">
      <alignment horizontal="right" vertical="top" wrapText="1"/>
    </xf>
    <xf numFmtId="49" fontId="248" fillId="0" borderId="8">
      <alignment horizontal="right" vertical="top" wrapText="1"/>
    </xf>
    <xf numFmtId="49" fontId="248" fillId="0" borderId="8">
      <alignment horizontal="right" vertical="top" wrapText="1"/>
    </xf>
    <xf numFmtId="165" fontId="287" fillId="0" borderId="0">
      <alignment horizontal="right" vertical="top" wrapText="1"/>
    </xf>
    <xf numFmtId="269" fontId="56" fillId="0" borderId="0" applyFont="0" applyProtection="0">
      <alignment horizontal="right" vertical="center" wrapText="1"/>
      <protection locked="0"/>
    </xf>
    <xf numFmtId="0" fontId="213" fillId="0" borderId="0"/>
    <xf numFmtId="0" fontId="1" fillId="0" borderId="0"/>
    <xf numFmtId="0" fontId="1" fillId="0" borderId="0"/>
    <xf numFmtId="0" fontId="288" fillId="0" borderId="0"/>
    <xf numFmtId="0" fontId="15" fillId="0" borderId="0"/>
    <xf numFmtId="0" fontId="288" fillId="0" borderId="0"/>
    <xf numFmtId="0" fontId="288" fillId="0" borderId="0"/>
    <xf numFmtId="0" fontId="15" fillId="0" borderId="0"/>
    <xf numFmtId="49" fontId="192" fillId="0" borderId="0" applyBorder="0">
      <alignment vertical="top"/>
    </xf>
    <xf numFmtId="0" fontId="213" fillId="0" borderId="0"/>
    <xf numFmtId="0" fontId="289" fillId="0" borderId="0"/>
    <xf numFmtId="0" fontId="20" fillId="0" borderId="0"/>
    <xf numFmtId="0" fontId="290" fillId="0" borderId="0"/>
    <xf numFmtId="0" fontId="2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1" fillId="0" borderId="0"/>
    <xf numFmtId="0" fontId="2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5" fillId="0" borderId="0"/>
    <xf numFmtId="0" fontId="58" fillId="0" borderId="0"/>
    <xf numFmtId="0" fontId="58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5" fillId="0" borderId="0"/>
    <xf numFmtId="0" fontId="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5" fillId="0" borderId="0"/>
    <xf numFmtId="0" fontId="213" fillId="0" borderId="0"/>
    <xf numFmtId="0" fontId="15" fillId="0" borderId="0"/>
    <xf numFmtId="0" fontId="1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44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0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182" fontId="15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7" fillId="0" borderId="0"/>
    <xf numFmtId="0" fontId="1" fillId="0" borderId="0"/>
    <xf numFmtId="0" fontId="44" fillId="0" borderId="0"/>
    <xf numFmtId="0" fontId="47" fillId="0" borderId="0">
      <alignment horizontal="left"/>
    </xf>
    <xf numFmtId="0" fontId="47" fillId="0" borderId="0">
      <alignment horizontal="left"/>
    </xf>
    <xf numFmtId="0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44" fillId="0" borderId="0"/>
    <xf numFmtId="0" fontId="107" fillId="0" borderId="0"/>
    <xf numFmtId="0" fontId="1" fillId="0" borderId="0"/>
    <xf numFmtId="0" fontId="44" fillId="0" borderId="0"/>
    <xf numFmtId="0" fontId="77" fillId="0" borderId="0"/>
    <xf numFmtId="0" fontId="47" fillId="0" borderId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7" fillId="0" borderId="0">
      <alignment horizontal="left"/>
    </xf>
    <xf numFmtId="0" fontId="47" fillId="0" borderId="0">
      <alignment horizontal="left"/>
    </xf>
    <xf numFmtId="0" fontId="15" fillId="0" borderId="0"/>
    <xf numFmtId="0" fontId="15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>
      <alignment horizontal="left"/>
    </xf>
    <xf numFmtId="0" fontId="2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47" fillId="0" borderId="0">
      <alignment horizontal="left"/>
    </xf>
    <xf numFmtId="0" fontId="47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7" fillId="0" borderId="0">
      <alignment horizontal="left"/>
    </xf>
    <xf numFmtId="0" fontId="47" fillId="0" borderId="0">
      <alignment horizontal="left"/>
    </xf>
    <xf numFmtId="0" fontId="77" fillId="0" borderId="0"/>
    <xf numFmtId="0" fontId="47" fillId="0" borderId="0"/>
    <xf numFmtId="0" fontId="15" fillId="0" borderId="0"/>
    <xf numFmtId="0" fontId="15" fillId="0" borderId="0"/>
    <xf numFmtId="0" fontId="1" fillId="0" borderId="0"/>
    <xf numFmtId="0" fontId="44" fillId="0" borderId="0"/>
    <xf numFmtId="0" fontId="110" fillId="0" borderId="0"/>
    <xf numFmtId="0" fontId="213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77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5" fillId="0" borderId="0"/>
    <xf numFmtId="0" fontId="44" fillId="0" borderId="0"/>
    <xf numFmtId="0" fontId="15" fillId="0" borderId="0"/>
    <xf numFmtId="0" fontId="1" fillId="0" borderId="0"/>
    <xf numFmtId="0" fontId="44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07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07" fillId="0" borderId="0"/>
    <xf numFmtId="0" fontId="77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07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07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07" fillId="0" borderId="0"/>
    <xf numFmtId="0" fontId="77" fillId="0" borderId="0"/>
    <xf numFmtId="0" fontId="1" fillId="0" borderId="0"/>
    <xf numFmtId="0" fontId="293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10" fillId="0" borderId="0"/>
    <xf numFmtId="0" fontId="1" fillId="0" borderId="0"/>
    <xf numFmtId="0" fontId="1" fillId="0" borderId="0"/>
    <xf numFmtId="0" fontId="1" fillId="0" borderId="0"/>
    <xf numFmtId="0" fontId="47" fillId="0" borderId="0"/>
    <xf numFmtId="220" fontId="1" fillId="0" borderId="0"/>
    <xf numFmtId="22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5" fillId="0" borderId="0"/>
    <xf numFmtId="0" fontId="1" fillId="0" borderId="0"/>
    <xf numFmtId="0" fontId="15" fillId="0" borderId="0"/>
    <xf numFmtId="0" fontId="67" fillId="0" borderId="0" applyNumberFormat="0" applyFont="0" applyFill="0" applyBorder="0" applyAlignment="0" applyProtection="0">
      <alignment vertical="top"/>
    </xf>
    <xf numFmtId="0" fontId="15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213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77" fillId="0" borderId="0"/>
    <xf numFmtId="0" fontId="15" fillId="0" borderId="0"/>
    <xf numFmtId="0" fontId="47" fillId="0" borderId="0"/>
    <xf numFmtId="0" fontId="213" fillId="0" borderId="0"/>
    <xf numFmtId="182" fontId="15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5" fillId="0" borderId="0"/>
    <xf numFmtId="0" fontId="29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5" fillId="0" borderId="0"/>
    <xf numFmtId="0" fontId="294" fillId="0" borderId="0"/>
    <xf numFmtId="0" fontId="15" fillId="0" borderId="0"/>
    <xf numFmtId="0" fontId="77" fillId="0" borderId="0"/>
    <xf numFmtId="0" fontId="296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 applyFont="0" applyBorder="0" applyAlignment="0"/>
    <xf numFmtId="0" fontId="1" fillId="0" borderId="0"/>
    <xf numFmtId="0" fontId="15" fillId="0" borderId="0" applyFont="0" applyBorder="0" applyAlignment="0"/>
    <xf numFmtId="0" fontId="1" fillId="0" borderId="0"/>
    <xf numFmtId="49" fontId="192" fillId="112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5" fillId="0" borderId="0"/>
    <xf numFmtId="0" fontId="79" fillId="0" borderId="0"/>
    <xf numFmtId="0" fontId="15" fillId="0" borderId="0"/>
    <xf numFmtId="0" fontId="1" fillId="0" borderId="0"/>
    <xf numFmtId="0" fontId="15" fillId="0" borderId="0"/>
    <xf numFmtId="0" fontId="186" fillId="0" borderId="0"/>
    <xf numFmtId="182" fontId="1" fillId="0" borderId="0"/>
    <xf numFmtId="182" fontId="1" fillId="0" borderId="0"/>
    <xf numFmtId="0" fontId="15" fillId="0" borderId="0"/>
    <xf numFmtId="182" fontId="1" fillId="0" borderId="0"/>
    <xf numFmtId="0" fontId="1" fillId="0" borderId="0"/>
    <xf numFmtId="0" fontId="1" fillId="0" borderId="0"/>
    <xf numFmtId="0" fontId="15" fillId="0" borderId="0"/>
    <xf numFmtId="0" fontId="213" fillId="0" borderId="0"/>
    <xf numFmtId="182" fontId="77" fillId="0" borderId="0"/>
    <xf numFmtId="182" fontId="1" fillId="0" borderId="0"/>
    <xf numFmtId="0" fontId="15" fillId="0" borderId="0"/>
    <xf numFmtId="182" fontId="1" fillId="0" borderId="0"/>
    <xf numFmtId="0" fontId="15" fillId="0" borderId="0"/>
    <xf numFmtId="182" fontId="1" fillId="0" borderId="0"/>
    <xf numFmtId="0" fontId="15" fillId="0" borderId="0"/>
    <xf numFmtId="182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5" fillId="0" borderId="0"/>
    <xf numFmtId="168" fontId="77" fillId="0" borderId="0"/>
    <xf numFmtId="0" fontId="15" fillId="0" borderId="0"/>
    <xf numFmtId="0" fontId="295" fillId="0" borderId="0"/>
    <xf numFmtId="0" fontId="295" fillId="0" borderId="0"/>
    <xf numFmtId="0" fontId="44" fillId="0" borderId="0" applyNumberFormat="0" applyFont="0" applyFill="0" applyBorder="0" applyAlignment="0" applyProtection="0">
      <alignment vertical="top"/>
    </xf>
    <xf numFmtId="0" fontId="15" fillId="0" borderId="0"/>
    <xf numFmtId="0" fontId="295" fillId="0" borderId="0"/>
    <xf numFmtId="0" fontId="295" fillId="0" borderId="0"/>
    <xf numFmtId="0" fontId="17" fillId="0" borderId="0"/>
    <xf numFmtId="0" fontId="77" fillId="0" borderId="0"/>
    <xf numFmtId="0" fontId="295" fillId="0" borderId="0"/>
    <xf numFmtId="0" fontId="295" fillId="0" borderId="0"/>
    <xf numFmtId="0" fontId="17" fillId="0" borderId="0"/>
    <xf numFmtId="0" fontId="44" fillId="0" borderId="0"/>
    <xf numFmtId="0" fontId="44" fillId="0" borderId="0"/>
    <xf numFmtId="0" fontId="77" fillId="0" borderId="0"/>
    <xf numFmtId="0" fontId="77" fillId="0" borderId="0"/>
    <xf numFmtId="0" fontId="15" fillId="0" borderId="0"/>
    <xf numFmtId="0" fontId="20" fillId="0" borderId="0"/>
    <xf numFmtId="0" fontId="20" fillId="0" borderId="0"/>
    <xf numFmtId="0" fontId="44" fillId="0" borderId="0"/>
    <xf numFmtId="0" fontId="15" fillId="0" borderId="0"/>
    <xf numFmtId="0" fontId="47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4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49" fontId="278" fillId="0" borderId="0" applyBorder="0">
      <alignment vertical="top"/>
    </xf>
    <xf numFmtId="0" fontId="2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3" fillId="0" borderId="0"/>
    <xf numFmtId="0" fontId="78" fillId="0" borderId="0"/>
    <xf numFmtId="0" fontId="15" fillId="0" borderId="0"/>
    <xf numFmtId="0" fontId="17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3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77" fillId="0" borderId="0"/>
    <xf numFmtId="0" fontId="1" fillId="0" borderId="0"/>
    <xf numFmtId="0" fontId="213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2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3" fillId="0" borderId="0"/>
    <xf numFmtId="0" fontId="213" fillId="0" borderId="0"/>
    <xf numFmtId="0" fontId="77" fillId="0" borderId="0"/>
    <xf numFmtId="0" fontId="45" fillId="0" borderId="0"/>
    <xf numFmtId="0" fontId="1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3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78" fillId="0" borderId="0"/>
    <xf numFmtId="0" fontId="1" fillId="0" borderId="0"/>
    <xf numFmtId="0" fontId="78" fillId="0" borderId="0"/>
    <xf numFmtId="0" fontId="15" fillId="0" borderId="0"/>
    <xf numFmtId="0" fontId="15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1" fontId="297" fillId="0" borderId="8">
      <alignment horizontal="left" vertical="center"/>
    </xf>
    <xf numFmtId="1" fontId="297" fillId="0" borderId="8">
      <alignment horizontal="left" vertical="center"/>
    </xf>
    <xf numFmtId="1" fontId="297" fillId="0" borderId="8">
      <alignment horizontal="left" vertical="center"/>
    </xf>
    <xf numFmtId="9" fontId="58" fillId="0" borderId="0" applyFont="0" applyFill="0" applyBorder="0" applyAlignment="0" applyProtection="0"/>
    <xf numFmtId="0" fontId="7" fillId="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182" fontId="98" fillId="43" borderId="0" applyNumberFormat="0" applyBorder="0" applyAlignment="0" applyProtection="0"/>
    <xf numFmtId="0" fontId="2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15" fillId="0" borderId="0" applyFont="0" applyFill="0" applyBorder="0" applyProtection="0">
      <alignment horizontal="center" vertical="center" wrapText="1"/>
    </xf>
    <xf numFmtId="0" fontId="15" fillId="0" borderId="0" applyNumberFormat="0" applyFont="0" applyFill="0" applyBorder="0" applyProtection="0">
      <alignment horizontal="justify" vertical="center" wrapText="1"/>
    </xf>
    <xf numFmtId="265" fontId="299" fillId="0" borderId="8">
      <alignment vertical="top"/>
    </xf>
    <xf numFmtId="265" fontId="299" fillId="0" borderId="8">
      <alignment vertical="top"/>
    </xf>
    <xf numFmtId="265" fontId="299" fillId="0" borderId="8">
      <alignment vertical="top"/>
    </xf>
    <xf numFmtId="165" fontId="300" fillId="35" borderId="78" applyNumberFormat="0" applyBorder="0" applyAlignment="0">
      <alignment vertical="center"/>
      <protection locked="0"/>
    </xf>
    <xf numFmtId="0" fontId="301" fillId="136" borderId="0" applyNumberFormat="0" applyBorder="0" applyAlignment="0">
      <protection locked="0"/>
    </xf>
    <xf numFmtId="165" fontId="300" fillId="35" borderId="78" applyNumberFormat="0" applyBorder="0" applyAlignment="0">
      <alignment vertical="center"/>
      <protection locked="0"/>
    </xf>
    <xf numFmtId="165" fontId="301" fillId="35" borderId="78" applyNumberFormat="0" applyBorder="0" applyAlignment="0">
      <alignment vertical="center"/>
      <protection locked="0"/>
    </xf>
    <xf numFmtId="0" fontId="13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82" fontId="127" fillId="0" borderId="0" applyNumberFormat="0" applyFill="0" applyBorder="0" applyAlignment="0" applyProtection="0"/>
    <xf numFmtId="0" fontId="302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92" fillId="7" borderId="7" applyNumberFormat="0" applyFont="0" applyAlignment="0" applyProtection="0"/>
    <xf numFmtId="0" fontId="192" fillId="7" borderId="7" applyNumberFormat="0" applyFont="0" applyAlignment="0" applyProtection="0"/>
    <xf numFmtId="0" fontId="192" fillId="7" borderId="7" applyNumberFormat="0" applyFont="0" applyAlignment="0" applyProtection="0"/>
    <xf numFmtId="0" fontId="192" fillId="7" borderId="7" applyNumberFormat="0" applyFont="0" applyAlignment="0" applyProtection="0"/>
    <xf numFmtId="0" fontId="192" fillId="7" borderId="7" applyNumberFormat="0" applyFont="0" applyAlignment="0" applyProtection="0"/>
    <xf numFmtId="0" fontId="192" fillId="7" borderId="7" applyNumberFormat="0" applyFont="0" applyAlignment="0" applyProtection="0"/>
    <xf numFmtId="0" fontId="192" fillId="7" borderId="7" applyNumberFormat="0" applyFont="0" applyAlignment="0" applyProtection="0"/>
    <xf numFmtId="0" fontId="15" fillId="34" borderId="76" applyNumberFormat="0" applyFont="0" applyAlignment="0" applyProtection="0"/>
    <xf numFmtId="0" fontId="44" fillId="34" borderId="76" applyNumberFormat="0" applyFont="0" applyAlignment="0" applyProtection="0"/>
    <xf numFmtId="182" fontId="15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192" fillId="7" borderId="7" applyNumberFormat="0" applyFont="0" applyAlignment="0" applyProtection="0"/>
    <xf numFmtId="0" fontId="15" fillId="34" borderId="76" applyNumberFormat="0" applyFont="0" applyAlignment="0" applyProtection="0"/>
    <xf numFmtId="182" fontId="15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182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0" fontId="44" fillId="34" borderId="76" applyNumberFormat="0" applyFont="0" applyAlignment="0" applyProtection="0"/>
    <xf numFmtId="182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182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182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182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182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182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44" fillId="34" borderId="76" applyNumberFormat="0" applyFont="0" applyAlignment="0" applyProtection="0"/>
    <xf numFmtId="0" fontId="15" fillId="34" borderId="76" applyNumberFormat="0" applyFont="0" applyAlignment="0" applyProtection="0"/>
    <xf numFmtId="182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44" fillId="34" borderId="76" applyNumberFormat="0" applyFont="0" applyAlignment="0" applyProtection="0"/>
    <xf numFmtId="182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182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182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182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0" fontId="44" fillId="34" borderId="76" applyNumberFormat="0" applyFont="0" applyAlignment="0" applyProtection="0"/>
    <xf numFmtId="0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15" fillId="34" borderId="76" applyNumberFormat="0" applyFont="0" applyAlignment="0" applyProtection="0"/>
    <xf numFmtId="182" fontId="15" fillId="34" borderId="76" applyNumberFormat="0" applyFont="0" applyAlignment="0" applyProtection="0"/>
    <xf numFmtId="0" fontId="44" fillId="34" borderId="76" applyNumberFormat="0" applyFont="0" applyAlignment="0" applyProtection="0"/>
    <xf numFmtId="0" fontId="192" fillId="7" borderId="7" applyNumberFormat="0" applyFont="0" applyAlignment="0" applyProtection="0"/>
    <xf numFmtId="0" fontId="44" fillId="34" borderId="76" applyNumberFormat="0" applyFont="0" applyAlignment="0" applyProtection="0"/>
    <xf numFmtId="182" fontId="15" fillId="34" borderId="76" applyNumberFormat="0" applyFont="0" applyAlignment="0" applyProtection="0"/>
    <xf numFmtId="0" fontId="44" fillId="34" borderId="76" applyNumberFormat="0" applyFont="0" applyAlignment="0" applyProtection="0"/>
    <xf numFmtId="0" fontId="192" fillId="7" borderId="7" applyNumberFormat="0" applyFont="0" applyAlignment="0" applyProtection="0"/>
    <xf numFmtId="0" fontId="44" fillId="34" borderId="76" applyNumberFormat="0" applyFont="0" applyAlignment="0" applyProtection="0"/>
    <xf numFmtId="182" fontId="15" fillId="34" borderId="76" applyNumberFormat="0" applyFont="0" applyAlignment="0" applyProtection="0"/>
    <xf numFmtId="0" fontId="44" fillId="34" borderId="76" applyNumberFormat="0" applyFont="0" applyAlignment="0" applyProtection="0"/>
    <xf numFmtId="0" fontId="192" fillId="7" borderId="7" applyNumberFormat="0" applyFont="0" applyAlignment="0" applyProtection="0"/>
    <xf numFmtId="0" fontId="44" fillId="34" borderId="76" applyNumberFormat="0" applyFont="0" applyAlignment="0" applyProtection="0"/>
    <xf numFmtId="182" fontId="15" fillId="34" borderId="76" applyNumberFormat="0" applyFont="0" applyAlignment="0" applyProtection="0"/>
    <xf numFmtId="0" fontId="44" fillId="34" borderId="76" applyNumberFormat="0" applyFont="0" applyAlignment="0" applyProtection="0"/>
    <xf numFmtId="0" fontId="192" fillId="7" borderId="7" applyNumberFormat="0" applyFont="0" applyAlignment="0" applyProtection="0"/>
    <xf numFmtId="0" fontId="77" fillId="7" borderId="7" applyNumberFormat="0" applyFont="0" applyAlignment="0" applyProtection="0"/>
    <xf numFmtId="182" fontId="15" fillId="34" borderId="76" applyNumberFormat="0" applyFont="0" applyAlignment="0" applyProtection="0"/>
    <xf numFmtId="0" fontId="44" fillId="34" borderId="76" applyNumberFormat="0" applyFont="0" applyAlignment="0" applyProtection="0"/>
    <xf numFmtId="0" fontId="192" fillId="7" borderId="7" applyNumberFormat="0" applyFont="0" applyAlignment="0" applyProtection="0"/>
    <xf numFmtId="0" fontId="44" fillId="34" borderId="76" applyNumberFormat="0" applyFont="0" applyAlignment="0" applyProtection="0"/>
    <xf numFmtId="0" fontId="192" fillId="7" borderId="7" applyNumberFormat="0" applyFont="0" applyAlignment="0" applyProtection="0"/>
    <xf numFmtId="0" fontId="192" fillId="7" borderId="7" applyNumberFormat="0" applyFont="0" applyAlignment="0" applyProtection="0"/>
    <xf numFmtId="0" fontId="192" fillId="7" borderId="7" applyNumberFormat="0" applyFont="0" applyAlignment="0" applyProtection="0"/>
    <xf numFmtId="0" fontId="192" fillId="7" borderId="7" applyNumberFormat="0" applyFont="0" applyAlignment="0" applyProtection="0"/>
    <xf numFmtId="0" fontId="192" fillId="7" borderId="7" applyNumberFormat="0" applyFont="0" applyAlignment="0" applyProtection="0"/>
    <xf numFmtId="0" fontId="192" fillId="7" borderId="7" applyNumberFormat="0" applyFont="0" applyAlignment="0" applyProtection="0"/>
    <xf numFmtId="0" fontId="192" fillId="7" borderId="7" applyNumberFormat="0" applyFont="0" applyAlignment="0" applyProtection="0"/>
    <xf numFmtId="0" fontId="192" fillId="7" borderId="7" applyNumberFormat="0" applyFont="0" applyAlignment="0" applyProtection="0"/>
    <xf numFmtId="0" fontId="192" fillId="7" borderId="7" applyNumberFormat="0" applyFont="0" applyAlignment="0" applyProtection="0"/>
    <xf numFmtId="0" fontId="77" fillId="34" borderId="76" applyNumberFormat="0" applyFont="0" applyAlignment="0" applyProtection="0"/>
    <xf numFmtId="0" fontId="44" fillId="34" borderId="76" applyNumberFormat="0" applyFont="0" applyAlignment="0" applyProtection="0"/>
    <xf numFmtId="182" fontId="15" fillId="34" borderId="76" applyNumberFormat="0" applyFont="0" applyAlignment="0" applyProtection="0"/>
    <xf numFmtId="0" fontId="44" fillId="34" borderId="76" applyNumberFormat="0" applyFont="0" applyAlignment="0" applyProtection="0"/>
    <xf numFmtId="0" fontId="15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0" fontId="15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182" fontId="15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182" fontId="15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182" fontId="15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182" fontId="15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182" fontId="15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15" fillId="34" borderId="76" applyNumberFormat="0" applyFont="0" applyAlignment="0" applyProtection="0"/>
    <xf numFmtId="182" fontId="15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0" fontId="44" fillId="34" borderId="76" applyNumberFormat="0" applyFont="0" applyAlignment="0" applyProtection="0"/>
    <xf numFmtId="49" fontId="260" fillId="0" borderId="19">
      <alignment horizontal="lef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0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0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95" fillId="0" borderId="0" applyFont="0" applyFill="0" applyBorder="0" applyAlignment="0" applyProtection="0"/>
    <xf numFmtId="9" fontId="29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95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304" fillId="0" borderId="8"/>
    <xf numFmtId="166" fontId="304" fillId="0" borderId="8"/>
    <xf numFmtId="166" fontId="304" fillId="0" borderId="8"/>
    <xf numFmtId="0" fontId="15" fillId="0" borderId="8" applyNumberFormat="0" applyFont="0" applyFill="0" applyAlignment="0" applyProtection="0"/>
    <xf numFmtId="0" fontId="15" fillId="0" borderId="8" applyNumberFormat="0" applyFont="0" applyFill="0" applyAlignment="0" applyProtection="0"/>
    <xf numFmtId="0" fontId="15" fillId="0" borderId="8" applyNumberFormat="0" applyFont="0" applyFill="0" applyAlignment="0" applyProtection="0"/>
    <xf numFmtId="0" fontId="165" fillId="0" borderId="104"/>
    <xf numFmtId="3" fontId="305" fillId="137" borderId="19">
      <alignment horizontal="justify" vertical="center"/>
    </xf>
    <xf numFmtId="0" fontId="10" fillId="0" borderId="5" applyNumberFormat="0" applyFill="0" applyAlignment="0" applyProtection="0"/>
    <xf numFmtId="0" fontId="176" fillId="0" borderId="75" applyNumberFormat="0" applyFill="0" applyAlignment="0" applyProtection="0"/>
    <xf numFmtId="0" fontId="176" fillId="0" borderId="75" applyNumberFormat="0" applyFill="0" applyAlignment="0" applyProtection="0"/>
    <xf numFmtId="182" fontId="176" fillId="0" borderId="75" applyNumberFormat="0" applyFill="0" applyAlignment="0" applyProtection="0"/>
    <xf numFmtId="0" fontId="176" fillId="0" borderId="75" applyNumberFormat="0" applyFill="0" applyAlignment="0" applyProtection="0"/>
    <xf numFmtId="0" fontId="306" fillId="0" borderId="75" applyNumberFormat="0" applyFill="0" applyAlignment="0" applyProtection="0"/>
    <xf numFmtId="0" fontId="176" fillId="0" borderId="75" applyNumberFormat="0" applyFill="0" applyAlignment="0" applyProtection="0"/>
    <xf numFmtId="0" fontId="176" fillId="0" borderId="75" applyNumberFormat="0" applyFill="0" applyAlignment="0" applyProtection="0"/>
    <xf numFmtId="0" fontId="176" fillId="0" borderId="75" applyNumberFormat="0" applyFill="0" applyAlignment="0" applyProtection="0"/>
    <xf numFmtId="0" fontId="176" fillId="0" borderId="75" applyNumberFormat="0" applyFill="0" applyAlignment="0" applyProtection="0"/>
    <xf numFmtId="0" fontId="176" fillId="0" borderId="75" applyNumberFormat="0" applyFill="0" applyAlignment="0" applyProtection="0"/>
    <xf numFmtId="0" fontId="176" fillId="0" borderId="75" applyNumberFormat="0" applyFill="0" applyAlignment="0" applyProtection="0"/>
    <xf numFmtId="0" fontId="176" fillId="0" borderId="75" applyNumberFormat="0" applyFill="0" applyAlignment="0" applyProtection="0"/>
    <xf numFmtId="0" fontId="176" fillId="0" borderId="75" applyNumberFormat="0" applyFill="0" applyAlignment="0" applyProtection="0"/>
    <xf numFmtId="0" fontId="176" fillId="0" borderId="75" applyNumberFormat="0" applyFill="0" applyAlignment="0" applyProtection="0"/>
    <xf numFmtId="0" fontId="176" fillId="0" borderId="75" applyNumberFormat="0" applyFill="0" applyAlignment="0" applyProtection="0"/>
    <xf numFmtId="0" fontId="176" fillId="0" borderId="75" applyNumberFormat="0" applyFill="0" applyAlignment="0" applyProtection="0"/>
    <xf numFmtId="0" fontId="176" fillId="0" borderId="75" applyNumberFormat="0" applyFill="0" applyAlignment="0" applyProtection="0"/>
    <xf numFmtId="0" fontId="176" fillId="0" borderId="75" applyNumberFormat="0" applyFill="0" applyAlignment="0" applyProtection="0"/>
    <xf numFmtId="0" fontId="176" fillId="0" borderId="75" applyNumberFormat="0" applyFill="0" applyAlignment="0" applyProtection="0"/>
    <xf numFmtId="0" fontId="176" fillId="0" borderId="75" applyNumberFormat="0" applyFill="0" applyAlignment="0" applyProtection="0"/>
    <xf numFmtId="0" fontId="176" fillId="0" borderId="75" applyNumberFormat="0" applyFill="0" applyAlignment="0" applyProtection="0"/>
    <xf numFmtId="0" fontId="176" fillId="0" borderId="75" applyNumberFormat="0" applyFill="0" applyAlignment="0" applyProtection="0"/>
    <xf numFmtId="0" fontId="176" fillId="0" borderId="75" applyNumberFormat="0" applyFill="0" applyAlignment="0" applyProtection="0"/>
    <xf numFmtId="0" fontId="176" fillId="0" borderId="75" applyNumberFormat="0" applyFill="0" applyAlignment="0" applyProtection="0"/>
    <xf numFmtId="0" fontId="176" fillId="0" borderId="75" applyNumberFormat="0" applyFill="0" applyAlignment="0" applyProtection="0"/>
    <xf numFmtId="0" fontId="176" fillId="0" borderId="75" applyNumberFormat="0" applyFill="0" applyAlignment="0" applyProtection="0"/>
    <xf numFmtId="0" fontId="45" fillId="0" borderId="0"/>
    <xf numFmtId="0" fontId="46" fillId="0" borderId="0"/>
    <xf numFmtId="0" fontId="46" fillId="0" borderId="0"/>
    <xf numFmtId="182" fontId="46" fillId="0" borderId="0"/>
    <xf numFmtId="0" fontId="46" fillId="0" borderId="0"/>
    <xf numFmtId="0" fontId="46" fillId="0" borderId="0" applyFont="0" applyBorder="0" applyAlignment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 applyFont="0" applyBorder="0" applyAlignment="0"/>
    <xf numFmtId="0" fontId="46" fillId="0" borderId="0"/>
    <xf numFmtId="270" fontId="46" fillId="0" borderId="0"/>
    <xf numFmtId="270" fontId="46" fillId="0" borderId="0"/>
    <xf numFmtId="0" fontId="46" fillId="0" borderId="0" applyFont="0" applyBorder="0" applyAlignment="0"/>
    <xf numFmtId="0" fontId="55" fillId="0" borderId="0"/>
    <xf numFmtId="38" fontId="47" fillId="0" borderId="0">
      <alignment vertical="top"/>
    </xf>
    <xf numFmtId="0" fontId="45" fillId="0" borderId="0"/>
    <xf numFmtId="0" fontId="46" fillId="0" borderId="0"/>
    <xf numFmtId="0" fontId="4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5" fillId="0" borderId="0"/>
    <xf numFmtId="0" fontId="46" fillId="0" borderId="0" applyFont="0" applyBorder="0" applyAlignment="0"/>
    <xf numFmtId="0" fontId="45" fillId="0" borderId="0"/>
    <xf numFmtId="168" fontId="46" fillId="0" borderId="0"/>
    <xf numFmtId="0" fontId="77" fillId="55" borderId="0" applyNumberFormat="0" applyBorder="0" applyAlignment="0" applyProtection="0"/>
    <xf numFmtId="0" fontId="77" fillId="51" borderId="0" applyNumberFormat="0" applyBorder="0" applyAlignment="0" applyProtection="0"/>
    <xf numFmtId="0" fontId="77" fillId="47" borderId="0" applyNumberFormat="0" applyBorder="0" applyAlignment="0" applyProtection="0"/>
    <xf numFmtId="0" fontId="307" fillId="59" borderId="0" applyNumberFormat="0" applyBorder="0" applyAlignment="0" applyProtection="0"/>
    <xf numFmtId="0" fontId="307" fillId="52" borderId="0" applyNumberFormat="0" applyBorder="0" applyAlignment="0" applyProtection="0"/>
    <xf numFmtId="0" fontId="307" fillId="56" borderId="0" applyNumberFormat="0" applyBorder="0" applyAlignment="0" applyProtection="0"/>
    <xf numFmtId="0" fontId="307" fillId="55" borderId="0" applyNumberFormat="0" applyBorder="0" applyAlignment="0" applyProtection="0"/>
    <xf numFmtId="0" fontId="307" fillId="59" borderId="0" applyNumberFormat="0" applyBorder="0" applyAlignment="0" applyProtection="0"/>
    <xf numFmtId="0" fontId="307" fillId="47" borderId="0" applyNumberFormat="0" applyBorder="0" applyAlignment="0" applyProtection="0"/>
    <xf numFmtId="0" fontId="77" fillId="47" borderId="0" applyNumberFormat="0" applyBorder="0" applyAlignment="0" applyProtection="0"/>
    <xf numFmtId="171" fontId="67" fillId="0" borderId="0" applyNumberFormat="0" applyFont="0" applyFill="0" applyBorder="0" applyAlignment="0" applyProtection="0">
      <alignment vertical="top"/>
    </xf>
    <xf numFmtId="171" fontId="67" fillId="0" borderId="0" applyNumberFormat="0" applyFont="0" applyFill="0" applyBorder="0" applyAlignment="0" applyProtection="0">
      <alignment vertical="top"/>
    </xf>
    <xf numFmtId="171" fontId="67" fillId="0" borderId="0" applyNumberFormat="0" applyFont="0" applyFill="0" applyBorder="0" applyAlignment="0" applyProtection="0">
      <alignment vertical="top"/>
    </xf>
    <xf numFmtId="0" fontId="67" fillId="0" borderId="0" applyNumberFormat="0" applyFont="0" applyFill="0" applyBorder="0" applyAlignment="0" applyProtection="0">
      <alignment vertical="top"/>
    </xf>
    <xf numFmtId="0" fontId="77" fillId="34" borderId="0" applyNumberFormat="0" applyBorder="0" applyAlignment="0" applyProtection="0"/>
    <xf numFmtId="171" fontId="67" fillId="0" borderId="0" applyNumberFormat="0" applyFont="0" applyFill="0" applyBorder="0" applyAlignment="0" applyProtection="0">
      <alignment vertical="top"/>
    </xf>
    <xf numFmtId="171" fontId="67" fillId="0" borderId="0" applyNumberFormat="0" applyFont="0" applyFill="0" applyBorder="0" applyAlignment="0" applyProtection="0">
      <alignment vertical="top"/>
    </xf>
    <xf numFmtId="171" fontId="67" fillId="0" borderId="0" applyNumberFormat="0" applyFont="0" applyFill="0" applyBorder="0" applyAlignment="0" applyProtection="0">
      <alignment vertical="top"/>
    </xf>
    <xf numFmtId="0" fontId="67" fillId="0" borderId="0" applyNumberFormat="0" applyFont="0" applyFill="0" applyBorder="0" applyAlignment="0" applyProtection="0">
      <alignment vertical="top"/>
    </xf>
    <xf numFmtId="0" fontId="77" fillId="48" borderId="0" applyNumberFormat="0" applyBorder="0" applyAlignment="0" applyProtection="0"/>
    <xf numFmtId="171" fontId="15" fillId="0" borderId="0"/>
    <xf numFmtId="171" fontId="15" fillId="0" borderId="0"/>
    <xf numFmtId="171" fontId="15" fillId="0" borderId="0"/>
    <xf numFmtId="0" fontId="15" fillId="0" borderId="0"/>
    <xf numFmtId="0" fontId="77" fillId="46" borderId="0" applyNumberFormat="0" applyBorder="0" applyAlignment="0" applyProtection="0"/>
    <xf numFmtId="171" fontId="15" fillId="0" borderId="0"/>
    <xf numFmtId="171" fontId="15" fillId="0" borderId="0"/>
    <xf numFmtId="171" fontId="15" fillId="0" borderId="0"/>
    <xf numFmtId="0" fontId="15" fillId="0" borderId="0"/>
    <xf numFmtId="0" fontId="77" fillId="47" borderId="0" applyNumberFormat="0" applyBorder="0" applyAlignment="0" applyProtection="0"/>
    <xf numFmtId="0" fontId="77" fillId="55" borderId="0" applyNumberFormat="0" applyBorder="0" applyAlignment="0" applyProtection="0"/>
    <xf numFmtId="0" fontId="77" fillId="52" borderId="0" applyNumberFormat="0" applyBorder="0" applyAlignment="0" applyProtection="0"/>
    <xf numFmtId="0" fontId="77" fillId="56" borderId="0" applyNumberFormat="0" applyBorder="0" applyAlignment="0" applyProtection="0"/>
    <xf numFmtId="49" fontId="287" fillId="0" borderId="0"/>
    <xf numFmtId="49" fontId="308" fillId="0" borderId="0">
      <alignment vertical="top"/>
    </xf>
    <xf numFmtId="0" fontId="56" fillId="0" borderId="19" applyBorder="0" applyAlignment="0">
      <alignment horizontal="left" wrapText="1"/>
    </xf>
    <xf numFmtId="0" fontId="56" fillId="0" borderId="19" applyBorder="0" applyAlignment="0">
      <alignment horizontal="left" wrapText="1"/>
    </xf>
    <xf numFmtId="3" fontId="117" fillId="0" borderId="0"/>
    <xf numFmtId="3" fontId="117" fillId="0" borderId="0"/>
    <xf numFmtId="165" fontId="183" fillId="0" borderId="0" applyFill="0" applyBorder="0" applyAlignment="0" applyProtection="0"/>
    <xf numFmtId="165" fontId="183" fillId="0" borderId="0" applyFill="0" applyBorder="0" applyAlignment="0" applyProtection="0"/>
    <xf numFmtId="165" fontId="183" fillId="0" borderId="0" applyFill="0" applyBorder="0" applyAlignment="0" applyProtection="0"/>
    <xf numFmtId="165" fontId="183" fillId="0" borderId="0" applyFill="0" applyBorder="0" applyAlignment="0" applyProtection="0"/>
    <xf numFmtId="165" fontId="183" fillId="0" borderId="0" applyFill="0" applyBorder="0" applyAlignment="0" applyProtection="0"/>
    <xf numFmtId="165" fontId="183" fillId="0" borderId="0" applyFill="0" applyBorder="0" applyAlignment="0" applyProtection="0"/>
    <xf numFmtId="165" fontId="183" fillId="0" borderId="0" applyFill="0" applyBorder="0" applyAlignment="0" applyProtection="0"/>
    <xf numFmtId="3" fontId="117" fillId="0" borderId="0"/>
    <xf numFmtId="0" fontId="12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182" fontId="245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49" fontId="183" fillId="0" borderId="0">
      <alignment horizontal="center"/>
    </xf>
    <xf numFmtId="49" fontId="90" fillId="0" borderId="0">
      <alignment horizontal="center"/>
    </xf>
    <xf numFmtId="49" fontId="183" fillId="0" borderId="0">
      <alignment horizontal="center"/>
    </xf>
    <xf numFmtId="49" fontId="183" fillId="0" borderId="0">
      <alignment horizontal="center"/>
    </xf>
    <xf numFmtId="49" fontId="183" fillId="0" borderId="0">
      <alignment horizontal="center"/>
    </xf>
    <xf numFmtId="49" fontId="183" fillId="0" borderId="0">
      <alignment horizontal="center"/>
    </xf>
    <xf numFmtId="49" fontId="183" fillId="0" borderId="0">
      <alignment horizontal="center"/>
    </xf>
    <xf numFmtId="49" fontId="183" fillId="0" borderId="0">
      <alignment horizontal="center"/>
    </xf>
    <xf numFmtId="49" fontId="183" fillId="0" borderId="0">
      <alignment horizontal="center"/>
    </xf>
    <xf numFmtId="49" fontId="90" fillId="0" borderId="0">
      <alignment horizontal="center"/>
    </xf>
    <xf numFmtId="49" fontId="183" fillId="0" borderId="0">
      <alignment horizontal="center"/>
    </xf>
    <xf numFmtId="271" fontId="310" fillId="0" borderId="0"/>
    <xf numFmtId="272" fontId="58" fillId="0" borderId="0" applyFont="0" applyFill="0" applyBorder="0" applyAlignment="0" applyProtection="0"/>
    <xf numFmtId="3" fontId="311" fillId="0" borderId="19" applyFont="0" applyBorder="0">
      <alignment horizontal="right"/>
      <protection locked="0"/>
    </xf>
    <xf numFmtId="3" fontId="15" fillId="0" borderId="0" applyBorder="0">
      <alignment horizontal="right"/>
      <protection locked="0"/>
    </xf>
    <xf numFmtId="3" fontId="311" fillId="0" borderId="19" applyFont="0" applyBorder="0">
      <alignment horizontal="right"/>
      <protection locked="0"/>
    </xf>
    <xf numFmtId="3" fontId="312" fillId="0" borderId="19" applyFont="0" applyBorder="0">
      <alignment horizontal="right"/>
      <protection locked="0"/>
    </xf>
    <xf numFmtId="3" fontId="312" fillId="0" borderId="19" applyFont="0" applyBorder="0">
      <alignment horizontal="right"/>
      <protection locked="0"/>
    </xf>
    <xf numFmtId="273" fontId="58" fillId="0" borderId="0" applyFont="0" applyFill="0" applyBorder="0" applyAlignment="0" applyProtection="0"/>
    <xf numFmtId="2" fontId="183" fillId="0" borderId="0" applyFill="0" applyBorder="0" applyAlignment="0" applyProtection="0"/>
    <xf numFmtId="2" fontId="183" fillId="0" borderId="0" applyFill="0" applyBorder="0" applyAlignment="0" applyProtection="0"/>
    <xf numFmtId="2" fontId="183" fillId="0" borderId="0" applyFill="0" applyBorder="0" applyAlignment="0" applyProtection="0"/>
    <xf numFmtId="2" fontId="183" fillId="0" borderId="0" applyFill="0" applyBorder="0" applyAlignment="0" applyProtection="0"/>
    <xf numFmtId="2" fontId="183" fillId="0" borderId="0" applyFill="0" applyBorder="0" applyAlignment="0" applyProtection="0"/>
    <xf numFmtId="2" fontId="183" fillId="0" borderId="0" applyFill="0" applyBorder="0" applyAlignment="0" applyProtection="0"/>
    <xf numFmtId="2" fontId="183" fillId="0" borderId="0" applyFill="0" applyBorder="0" applyAlignment="0" applyProtection="0"/>
    <xf numFmtId="2" fontId="183" fillId="0" borderId="0" applyFill="0" applyBorder="0" applyAlignment="0" applyProtection="0"/>
    <xf numFmtId="2" fontId="183" fillId="0" borderId="0" applyFill="0" applyBorder="0" applyAlignment="0" applyProtection="0"/>
    <xf numFmtId="2" fontId="183" fillId="0" borderId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22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213" fillId="0" borderId="0"/>
    <xf numFmtId="43" fontId="77" fillId="0" borderId="0" applyFont="0" applyFill="0" applyBorder="0" applyAlignment="0" applyProtection="0"/>
    <xf numFmtId="43" fontId="29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274" fontId="15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223" fontId="4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74" fontId="15" fillId="0" borderId="0" applyFill="0" applyBorder="0" applyAlignment="0" applyProtection="0"/>
    <xf numFmtId="43" fontId="4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274" fontId="15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74" fontId="15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74" fontId="15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74" fontId="15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74" fontId="15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274" fontId="15" fillId="0" borderId="0" applyFill="0" applyBorder="0" applyAlignment="0" applyProtection="0"/>
    <xf numFmtId="43" fontId="7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223" fontId="44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275" fontId="44" fillId="0" borderId="0" applyFont="0" applyFill="0" applyBorder="0" applyAlignment="0" applyProtection="0"/>
    <xf numFmtId="43" fontId="77" fillId="0" borderId="0" applyFont="0" applyFill="0" applyBorder="0" applyAlignment="0" applyProtection="0"/>
    <xf numFmtId="275" fontId="44" fillId="0" borderId="0" applyFont="0" applyFill="0" applyBorder="0" applyAlignment="0" applyProtection="0"/>
    <xf numFmtId="275" fontId="4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7" fillId="0" borderId="0" applyFont="0" applyFill="0" applyBorder="0" applyAlignment="0" applyProtection="0"/>
    <xf numFmtId="275" fontId="44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44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275" fontId="44" fillId="0" borderId="0" applyFont="0" applyFill="0" applyBorder="0" applyAlignment="0" applyProtection="0"/>
    <xf numFmtId="43" fontId="295" fillId="0" borderId="0" applyFont="0" applyFill="0" applyBorder="0" applyAlignment="0" applyProtection="0"/>
    <xf numFmtId="43" fontId="295" fillId="0" borderId="0" applyFont="0" applyFill="0" applyBorder="0" applyAlignment="0" applyProtection="0"/>
    <xf numFmtId="43" fontId="15" fillId="0" borderId="0" applyFont="0" applyFill="0" applyBorder="0" applyAlignment="0" applyProtection="0"/>
    <xf numFmtId="223" fontId="44" fillId="0" borderId="0" applyFont="0" applyFill="0" applyBorder="0" applyAlignment="0" applyProtection="0"/>
    <xf numFmtId="43" fontId="295" fillId="0" borderId="0" applyFont="0" applyFill="0" applyBorder="0" applyAlignment="0" applyProtection="0"/>
    <xf numFmtId="43" fontId="295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8" fillId="0" borderId="0" applyFont="0" applyFill="0" applyBorder="0" applyAlignment="0" applyProtection="0"/>
    <xf numFmtId="223" fontId="44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5" fillId="0" borderId="0" applyFont="0" applyFill="0" applyBorder="0" applyAlignment="0" applyProtection="0"/>
    <xf numFmtId="232" fontId="15" fillId="0" borderId="0" applyFont="0" applyFill="0" applyBorder="0" applyAlignment="0" applyProtection="0"/>
    <xf numFmtId="4" fontId="192" fillId="33" borderId="0" applyBorder="0">
      <alignment horizontal="right"/>
    </xf>
    <xf numFmtId="4" fontId="192" fillId="33" borderId="0" applyBorder="0">
      <alignment horizontal="right"/>
    </xf>
    <xf numFmtId="4" fontId="192" fillId="33" borderId="0" applyFont="0" applyBorder="0">
      <alignment horizontal="right"/>
    </xf>
    <xf numFmtId="4" fontId="192" fillId="33" borderId="0" applyFont="0" applyBorder="0">
      <alignment horizontal="right"/>
    </xf>
    <xf numFmtId="4" fontId="192" fillId="33" borderId="0" applyFont="0" applyBorder="0">
      <alignment horizontal="right"/>
    </xf>
    <xf numFmtId="4" fontId="192" fillId="33" borderId="0" applyFont="0" applyBorder="0">
      <alignment horizontal="right"/>
    </xf>
    <xf numFmtId="4" fontId="192" fillId="33" borderId="0" applyFont="0" applyBorder="0">
      <alignment horizontal="right"/>
    </xf>
    <xf numFmtId="4" fontId="192" fillId="33" borderId="0" applyFont="0" applyBorder="0">
      <alignment horizontal="right"/>
    </xf>
    <xf numFmtId="4" fontId="278" fillId="33" borderId="0" applyFont="0" applyBorder="0">
      <alignment horizontal="right"/>
    </xf>
    <xf numFmtId="4" fontId="192" fillId="33" borderId="0" applyBorder="0">
      <alignment horizontal="right"/>
    </xf>
    <xf numFmtId="4" fontId="192" fillId="138" borderId="47" applyBorder="0">
      <alignment horizontal="right"/>
    </xf>
    <xf numFmtId="4" fontId="192" fillId="33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192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192" fillId="33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192" fillId="33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192" fillId="33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278" fillId="138" borderId="47" applyBorder="0">
      <alignment horizontal="right"/>
    </xf>
    <xf numFmtId="4" fontId="192" fillId="33" borderId="47" applyBorder="0">
      <alignment horizontal="right"/>
    </xf>
    <xf numFmtId="4" fontId="192" fillId="33" borderId="47" applyBorder="0">
      <alignment horizontal="right"/>
    </xf>
    <xf numFmtId="4" fontId="278" fillId="138" borderId="47" applyBorder="0">
      <alignment horizontal="right"/>
    </xf>
    <xf numFmtId="4" fontId="192" fillId="33" borderId="47" applyBorder="0">
      <alignment horizontal="right"/>
    </xf>
    <xf numFmtId="4" fontId="192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138" borderId="48" applyBorder="0">
      <alignment horizontal="right"/>
    </xf>
    <xf numFmtId="4" fontId="278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278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278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278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278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278" fillId="33" borderId="8" applyFont="0" applyBorder="0">
      <alignment horizontal="right"/>
    </xf>
    <xf numFmtId="4" fontId="192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192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4" fontId="278" fillId="33" borderId="8" applyFont="0" applyBorder="0">
      <alignment horizontal="right"/>
    </xf>
    <xf numFmtId="276" fontId="313" fillId="139" borderId="105">
      <alignment vertical="center"/>
    </xf>
    <xf numFmtId="276" fontId="314" fillId="140" borderId="106">
      <alignment vertical="center"/>
    </xf>
    <xf numFmtId="276" fontId="313" fillId="139" borderId="105">
      <alignment vertical="center"/>
    </xf>
    <xf numFmtId="276" fontId="314" fillId="139" borderId="105">
      <alignment vertical="center"/>
    </xf>
    <xf numFmtId="276" fontId="314" fillId="139" borderId="105">
      <alignment vertical="center"/>
    </xf>
    <xf numFmtId="0" fontId="6" fillId="2" borderId="0" applyNumberFormat="0" applyBorder="0" applyAlignment="0" applyProtection="0"/>
    <xf numFmtId="0" fontId="143" fillId="44" borderId="0" applyNumberFormat="0" applyBorder="0" applyAlignment="0" applyProtection="0"/>
    <xf numFmtId="0" fontId="143" fillId="44" borderId="0" applyNumberFormat="0" applyBorder="0" applyAlignment="0" applyProtection="0"/>
    <xf numFmtId="182" fontId="143" fillId="44" borderId="0" applyNumberFormat="0" applyBorder="0" applyAlignment="0" applyProtection="0"/>
    <xf numFmtId="0" fontId="315" fillId="44" borderId="0" applyNumberFormat="0" applyBorder="0" applyAlignment="0" applyProtection="0"/>
    <xf numFmtId="0" fontId="143" fillId="44" borderId="0" applyNumberFormat="0" applyBorder="0" applyAlignment="0" applyProtection="0"/>
    <xf numFmtId="0" fontId="143" fillId="44" borderId="0" applyNumberFormat="0" applyBorder="0" applyAlignment="0" applyProtection="0"/>
    <xf numFmtId="0" fontId="143" fillId="44" borderId="0" applyNumberFormat="0" applyBorder="0" applyAlignment="0" applyProtection="0"/>
    <xf numFmtId="0" fontId="143" fillId="44" borderId="0" applyNumberFormat="0" applyBorder="0" applyAlignment="0" applyProtection="0"/>
    <xf numFmtId="0" fontId="143" fillId="44" borderId="0" applyNumberFormat="0" applyBorder="0" applyAlignment="0" applyProtection="0"/>
    <xf numFmtId="0" fontId="143" fillId="44" borderId="0" applyNumberFormat="0" applyBorder="0" applyAlignment="0" applyProtection="0"/>
    <xf numFmtId="0" fontId="143" fillId="44" borderId="0" applyNumberFormat="0" applyBorder="0" applyAlignment="0" applyProtection="0"/>
    <xf numFmtId="0" fontId="143" fillId="44" borderId="0" applyNumberFormat="0" applyBorder="0" applyAlignment="0" applyProtection="0"/>
    <xf numFmtId="0" fontId="143" fillId="44" borderId="0" applyNumberFormat="0" applyBorder="0" applyAlignment="0" applyProtection="0"/>
    <xf numFmtId="0" fontId="143" fillId="44" borderId="0" applyNumberFormat="0" applyBorder="0" applyAlignment="0" applyProtection="0"/>
    <xf numFmtId="0" fontId="143" fillId="44" borderId="0" applyNumberFormat="0" applyBorder="0" applyAlignment="0" applyProtection="0"/>
    <xf numFmtId="0" fontId="143" fillId="44" borderId="0" applyNumberFormat="0" applyBorder="0" applyAlignment="0" applyProtection="0"/>
    <xf numFmtId="0" fontId="143" fillId="44" borderId="0" applyNumberFormat="0" applyBorder="0" applyAlignment="0" applyProtection="0"/>
    <xf numFmtId="0" fontId="143" fillId="44" borderId="0" applyNumberFormat="0" applyBorder="0" applyAlignment="0" applyProtection="0"/>
    <xf numFmtId="277" fontId="56" fillId="0" borderId="19">
      <alignment vertical="top" wrapText="1"/>
    </xf>
    <xf numFmtId="278" fontId="15" fillId="0" borderId="8" applyFont="0" applyFill="0" applyBorder="0" applyProtection="0">
      <alignment horizontal="center" vertical="center"/>
    </xf>
    <xf numFmtId="278" fontId="15" fillId="0" borderId="8" applyFont="0" applyFill="0" applyBorder="0" applyProtection="0">
      <alignment horizontal="center" vertical="center"/>
    </xf>
    <xf numFmtId="278" fontId="15" fillId="0" borderId="8" applyFont="0" applyFill="0" applyBorder="0" applyProtection="0">
      <alignment horizontal="center" vertical="center"/>
    </xf>
    <xf numFmtId="3" fontId="15" fillId="0" borderId="0" applyFont="0" applyBorder="0">
      <alignment horizontal="center"/>
    </xf>
    <xf numFmtId="44" fontId="59" fillId="0" borderId="0">
      <protection locked="0"/>
    </xf>
    <xf numFmtId="178" fontId="59" fillId="0" borderId="0">
      <protection locked="0"/>
    </xf>
    <xf numFmtId="178" fontId="59" fillId="0" borderId="0">
      <protection locked="0"/>
    </xf>
    <xf numFmtId="44" fontId="61" fillId="0" borderId="0">
      <protection locked="0"/>
    </xf>
    <xf numFmtId="0" fontId="62" fillId="0" borderId="0">
      <protection locked="0"/>
    </xf>
    <xf numFmtId="0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178" fontId="60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171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171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44" fontId="59" fillId="0" borderId="0">
      <protection locked="0"/>
    </xf>
    <xf numFmtId="0" fontId="59" fillId="0" borderId="0">
      <protection locked="0"/>
    </xf>
    <xf numFmtId="44" fontId="59" fillId="0" borderId="0">
      <protection locked="0"/>
    </xf>
    <xf numFmtId="49" fontId="258" fillId="0" borderId="8">
      <alignment horizontal="center" vertical="center" wrapText="1"/>
    </xf>
    <xf numFmtId="49" fontId="258" fillId="0" borderId="8">
      <alignment horizontal="center" vertical="center" wrapText="1"/>
    </xf>
    <xf numFmtId="49" fontId="258" fillId="0" borderId="8">
      <alignment horizontal="center" vertical="center" wrapText="1"/>
    </xf>
    <xf numFmtId="0" fontId="56" fillId="0" borderId="8" applyBorder="0">
      <alignment horizontal="center" vertical="center" wrapText="1"/>
    </xf>
    <xf numFmtId="0" fontId="56" fillId="0" borderId="8" applyBorder="0">
      <alignment horizontal="center" vertical="center" wrapText="1"/>
    </xf>
    <xf numFmtId="0" fontId="56" fillId="0" borderId="8" applyBorder="0">
      <alignment horizontal="center" vertical="center" wrapText="1"/>
    </xf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49" fontId="228" fillId="0" borderId="8" applyNumberFormat="0" applyFill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6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1" fillId="0" borderId="107" applyNumberFormat="0" applyFill="0" applyAlignment="0" applyProtection="0"/>
    <xf numFmtId="0" fontId="51" fillId="0" borderId="107" applyNumberFormat="0" applyFill="0" applyAlignment="0" applyProtection="0"/>
    <xf numFmtId="0" fontId="51" fillId="0" borderId="107" applyNumberFormat="0" applyFill="0" applyAlignment="0" applyProtection="0"/>
    <xf numFmtId="0" fontId="51" fillId="0" borderId="107" applyNumberFormat="0" applyFill="0" applyAlignment="0" applyProtection="0"/>
    <xf numFmtId="0" fontId="50" fillId="0" borderId="0"/>
    <xf numFmtId="0" fontId="98" fillId="43" borderId="0" applyNumberFormat="0" applyBorder="0" applyAlignment="0" applyProtection="0"/>
    <xf numFmtId="0" fontId="143" fillId="44" borderId="0" applyNumberFormat="0" applyBorder="0" applyAlignment="0" applyProtection="0"/>
    <xf numFmtId="0" fontId="127" fillId="0" borderId="0" applyNumberFormat="0" applyFill="0" applyBorder="0" applyAlignment="0" applyProtection="0"/>
    <xf numFmtId="0" fontId="15" fillId="0" borderId="0"/>
    <xf numFmtId="0" fontId="15" fillId="34" borderId="108" applyNumberFormat="0" applyFont="0" applyAlignment="0" applyProtection="0"/>
    <xf numFmtId="0" fontId="77" fillId="34" borderId="108" applyNumberFormat="0" applyFont="0" applyAlignment="0" applyProtection="0"/>
    <xf numFmtId="0" fontId="15" fillId="34" borderId="108" applyNumberFormat="0" applyFont="0" applyAlignment="0" applyProtection="0"/>
    <xf numFmtId="0" fontId="15" fillId="34" borderId="108" applyNumberFormat="0" applyFont="0" applyAlignment="0" applyProtection="0"/>
    <xf numFmtId="0" fontId="15" fillId="34" borderId="108" applyNumberFormat="0" applyFont="0" applyAlignment="0" applyProtection="0"/>
    <xf numFmtId="0" fontId="15" fillId="34" borderId="108" applyNumberFormat="0" applyFont="0" applyAlignment="0" applyProtection="0"/>
    <xf numFmtId="0" fontId="15" fillId="34" borderId="108" applyNumberFormat="0" applyFont="0" applyAlignment="0" applyProtection="0"/>
    <xf numFmtId="0" fontId="15" fillId="34" borderId="108" applyNumberFormat="0" applyFont="0" applyAlignment="0" applyProtection="0"/>
    <xf numFmtId="0" fontId="245" fillId="0" borderId="0" applyNumberFormat="0" applyFill="0" applyBorder="0" applyAlignment="0" applyProtection="0"/>
    <xf numFmtId="0" fontId="15" fillId="34" borderId="108" applyNumberFormat="0" applyFont="0" applyAlignment="0" applyProtection="0"/>
    <xf numFmtId="0" fontId="15" fillId="34" borderId="108" applyNumberFormat="0" applyFont="0" applyAlignment="0" applyProtection="0"/>
    <xf numFmtId="0" fontId="15" fillId="34" borderId="108" applyNumberFormat="0" applyFont="0" applyAlignment="0" applyProtection="0"/>
    <xf numFmtId="0" fontId="15" fillId="34" borderId="108" applyNumberFormat="0" applyFont="0" applyAlignment="0" applyProtection="0"/>
    <xf numFmtId="0" fontId="15" fillId="34" borderId="108" applyNumberFormat="0" applyFont="0" applyAlignment="0" applyProtection="0"/>
    <xf numFmtId="0" fontId="15" fillId="34" borderId="108" applyNumberFormat="0" applyFont="0" applyAlignment="0" applyProtection="0"/>
    <xf numFmtId="0" fontId="15" fillId="34" borderId="108" applyNumberFormat="0" applyFont="0" applyAlignment="0" applyProtection="0"/>
    <xf numFmtId="0" fontId="15" fillId="34" borderId="108" applyNumberFormat="0" applyFont="0" applyAlignment="0" applyProtection="0"/>
    <xf numFmtId="0" fontId="15" fillId="34" borderId="108" applyNumberFormat="0" applyFont="0" applyAlignment="0" applyProtection="0"/>
    <xf numFmtId="0" fontId="15" fillId="34" borderId="108" applyNumberFormat="0" applyFont="0" applyAlignment="0" applyProtection="0"/>
    <xf numFmtId="0" fontId="15" fillId="34" borderId="108" applyNumberFormat="0" applyFont="0" applyAlignment="0" applyProtection="0"/>
    <xf numFmtId="0" fontId="77" fillId="34" borderId="108" applyNumberFormat="0" applyFont="0" applyAlignment="0" applyProtection="0"/>
    <xf numFmtId="0" fontId="15" fillId="34" borderId="108" applyNumberFormat="0" applyFont="0" applyAlignment="0" applyProtection="0"/>
    <xf numFmtId="0" fontId="15" fillId="0" borderId="0"/>
    <xf numFmtId="0" fontId="181" fillId="56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81" fillId="60" borderId="0" applyNumberFormat="0" applyBorder="0" applyAlignment="0" applyProtection="0"/>
    <xf numFmtId="0" fontId="77" fillId="0" borderId="0"/>
    <xf numFmtId="0" fontId="176" fillId="0" borderId="75" applyNumberFormat="0" applyFill="0" applyAlignment="0" applyProtection="0"/>
    <xf numFmtId="0" fontId="112" fillId="85" borderId="63" applyNumberFormat="0" applyAlignment="0" applyProtection="0"/>
    <xf numFmtId="0" fontId="44" fillId="0" borderId="0"/>
    <xf numFmtId="0" fontId="44" fillId="0" borderId="0"/>
    <xf numFmtId="0" fontId="77" fillId="34" borderId="108" applyNumberFormat="0" applyFont="0" applyAlignment="0" applyProtection="0"/>
    <xf numFmtId="0" fontId="15" fillId="0" borderId="0"/>
    <xf numFmtId="0" fontId="81" fillId="60" borderId="0" applyNumberFormat="0" applyBorder="0" applyAlignment="0" applyProtection="0"/>
    <xf numFmtId="0" fontId="176" fillId="0" borderId="75" applyNumberFormat="0" applyFill="0" applyAlignment="0" applyProtection="0"/>
    <xf numFmtId="0" fontId="112" fillId="85" borderId="6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45" fillId="0" borderId="0" applyNumberFormat="0" applyFill="0" applyBorder="0" applyAlignment="0" applyProtection="0"/>
    <xf numFmtId="0" fontId="44" fillId="0" borderId="0"/>
    <xf numFmtId="0" fontId="321" fillId="0" borderId="0"/>
    <xf numFmtId="0" fontId="16" fillId="0" borderId="0"/>
    <xf numFmtId="0" fontId="20" fillId="0" borderId="0"/>
    <xf numFmtId="0" fontId="15" fillId="0" borderId="0"/>
  </cellStyleXfs>
  <cellXfs count="653">
    <xf numFmtId="0" fontId="0" fillId="0" borderId="0" xfId="0"/>
    <xf numFmtId="0" fontId="16" fillId="0" borderId="0" xfId="1" applyFont="1" applyFill="1"/>
    <xf numFmtId="0" fontId="16" fillId="0" borderId="0" xfId="1" applyFont="1" applyFill="1" applyAlignment="1">
      <alignment wrapText="1"/>
    </xf>
    <xf numFmtId="0" fontId="17" fillId="0" borderId="0" xfId="1" applyFont="1" applyFill="1"/>
    <xf numFmtId="0" fontId="18" fillId="0" borderId="0" xfId="2" applyFont="1" applyAlignment="1">
      <alignment horizontal="right" vertical="center"/>
    </xf>
    <xf numFmtId="0" fontId="16" fillId="0" borderId="0" xfId="1" applyFont="1"/>
    <xf numFmtId="0" fontId="18" fillId="0" borderId="0" xfId="2" applyFont="1" applyAlignment="1">
      <alignment horizontal="right"/>
    </xf>
    <xf numFmtId="0" fontId="19" fillId="0" borderId="0" xfId="1" applyFont="1" applyFill="1" applyAlignment="1">
      <alignment horizontal="center"/>
    </xf>
    <xf numFmtId="0" fontId="22" fillId="0" borderId="0" xfId="3" applyFont="1" applyAlignment="1">
      <alignment vertical="center"/>
    </xf>
    <xf numFmtId="0" fontId="23" fillId="0" borderId="0" xfId="3" applyFont="1" applyAlignment="1">
      <alignment vertical="top"/>
    </xf>
    <xf numFmtId="0" fontId="16" fillId="0" borderId="0" xfId="1" applyFont="1" applyAlignment="1">
      <alignment wrapText="1"/>
    </xf>
    <xf numFmtId="0" fontId="17" fillId="0" borderId="0" xfId="1" applyFont="1"/>
    <xf numFmtId="0" fontId="16" fillId="0" borderId="0" xfId="1" applyFont="1" applyAlignment="1">
      <alignment horizontal="right"/>
    </xf>
    <xf numFmtId="0" fontId="16" fillId="0" borderId="20" xfId="1" applyFont="1" applyFill="1" applyBorder="1" applyAlignment="1">
      <alignment horizontal="center" vertical="center" textRotation="90" wrapText="1"/>
    </xf>
    <xf numFmtId="0" fontId="17" fillId="0" borderId="20" xfId="1" applyFont="1" applyFill="1" applyBorder="1" applyAlignment="1">
      <alignment vertical="center" textRotation="90" wrapText="1"/>
    </xf>
    <xf numFmtId="0" fontId="17" fillId="0" borderId="8" xfId="1" applyFont="1" applyFill="1" applyBorder="1" applyAlignment="1">
      <alignment horizontal="center" vertical="center" textRotation="90" wrapText="1"/>
    </xf>
    <xf numFmtId="0" fontId="16" fillId="0" borderId="19" xfId="1" applyFont="1" applyFill="1" applyBorder="1" applyAlignment="1">
      <alignment horizontal="center" vertical="center" textRotation="90" wrapText="1"/>
    </xf>
    <xf numFmtId="0" fontId="16" fillId="0" borderId="8" xfId="1" applyFont="1" applyFill="1" applyBorder="1" applyAlignment="1">
      <alignment horizontal="center" vertical="center" textRotation="90" wrapText="1"/>
    </xf>
    <xf numFmtId="0" fontId="17" fillId="0" borderId="19" xfId="1" applyFont="1" applyFill="1" applyBorder="1" applyAlignment="1">
      <alignment horizontal="center" vertical="center" textRotation="90" wrapText="1"/>
    </xf>
    <xf numFmtId="0" fontId="16" fillId="0" borderId="8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49" fontId="16" fillId="0" borderId="8" xfId="1" applyNumberFormat="1" applyFont="1" applyFill="1" applyBorder="1" applyAlignment="1">
      <alignment horizontal="center" vertical="center" wrapText="1"/>
    </xf>
    <xf numFmtId="49" fontId="23" fillId="0" borderId="8" xfId="3" applyNumberFormat="1" applyFont="1" applyBorder="1" applyAlignment="1">
      <alignment horizontal="center" vertical="center"/>
    </xf>
    <xf numFmtId="0" fontId="23" fillId="0" borderId="8" xfId="3" applyFont="1" applyBorder="1" applyAlignment="1">
      <alignment horizontal="left" vertical="center" wrapText="1"/>
    </xf>
    <xf numFmtId="0" fontId="26" fillId="0" borderId="8" xfId="1" applyFont="1" applyFill="1" applyBorder="1" applyAlignment="1">
      <alignment horizontal="center"/>
    </xf>
    <xf numFmtId="0" fontId="16" fillId="0" borderId="8" xfId="1" applyFont="1" applyFill="1" applyBorder="1" applyAlignment="1">
      <alignment horizontal="center" vertical="center"/>
    </xf>
    <xf numFmtId="0" fontId="17" fillId="0" borderId="8" xfId="1" applyFont="1" applyFill="1" applyBorder="1" applyAlignment="1">
      <alignment horizontal="center" vertical="center"/>
    </xf>
    <xf numFmtId="2" fontId="16" fillId="0" borderId="8" xfId="1" applyNumberFormat="1" applyFont="1" applyFill="1" applyBorder="1" applyAlignment="1">
      <alignment horizontal="center" vertical="center"/>
    </xf>
    <xf numFmtId="2" fontId="16" fillId="0" borderId="8" xfId="1" applyNumberFormat="1" applyFont="1" applyBorder="1" applyAlignment="1">
      <alignment horizontal="center" vertical="center"/>
    </xf>
    <xf numFmtId="49" fontId="23" fillId="0" borderId="0" xfId="3" applyNumberFormat="1" applyFont="1" applyBorder="1" applyAlignment="1">
      <alignment horizontal="center" vertical="center"/>
    </xf>
    <xf numFmtId="0" fontId="23" fillId="0" borderId="0" xfId="3" applyFont="1" applyBorder="1" applyAlignment="1">
      <alignment horizontal="left" vertical="center" wrapText="1"/>
    </xf>
    <xf numFmtId="0" fontId="27" fillId="0" borderId="8" xfId="0" applyFont="1" applyBorder="1" applyAlignment="1">
      <alignment horizontal="left" vertical="center" wrapText="1"/>
    </xf>
    <xf numFmtId="49" fontId="23" fillId="0" borderId="8" xfId="3" applyNumberFormat="1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horizontal="left" vertical="center" wrapText="1"/>
    </xf>
    <xf numFmtId="0" fontId="16" fillId="0" borderId="0" xfId="1" applyFont="1" applyFill="1" applyBorder="1" applyAlignment="1">
      <alignment wrapText="1"/>
    </xf>
    <xf numFmtId="0" fontId="16" fillId="0" borderId="0" xfId="1" applyFont="1" applyFill="1" applyBorder="1"/>
    <xf numFmtId="0" fontId="19" fillId="0" borderId="0" xfId="1" applyFont="1" applyFill="1" applyAlignment="1"/>
    <xf numFmtId="1" fontId="24" fillId="0" borderId="0" xfId="1" applyNumberFormat="1" applyFont="1" applyFill="1" applyBorder="1" applyAlignment="1">
      <alignment vertical="top"/>
    </xf>
    <xf numFmtId="0" fontId="16" fillId="0" borderId="20" xfId="1" applyFont="1" applyFill="1" applyBorder="1" applyAlignment="1">
      <alignment horizontal="center" vertical="center" wrapText="1"/>
    </xf>
    <xf numFmtId="0" fontId="16" fillId="0" borderId="20" xfId="1" applyFont="1" applyBorder="1" applyAlignment="1">
      <alignment horizontal="center" vertical="center" wrapText="1"/>
    </xf>
    <xf numFmtId="0" fontId="16" fillId="0" borderId="8" xfId="2" applyFont="1" applyFill="1" applyBorder="1" applyAlignment="1">
      <alignment horizontal="center" vertical="center" textRotation="90" wrapText="1"/>
    </xf>
    <xf numFmtId="0" fontId="26" fillId="0" borderId="8" xfId="1" applyFont="1" applyFill="1" applyBorder="1" applyAlignment="1">
      <alignment horizontal="center" vertical="center"/>
    </xf>
    <xf numFmtId="2" fontId="16" fillId="0" borderId="8" xfId="7" applyNumberFormat="1" applyFont="1" applyBorder="1" applyAlignment="1">
      <alignment horizontal="center" vertical="center" wrapText="1"/>
    </xf>
    <xf numFmtId="2" fontId="16" fillId="0" borderId="8" xfId="1" applyNumberFormat="1" applyFont="1" applyFill="1" applyBorder="1" applyAlignment="1">
      <alignment horizontal="center" vertical="center" wrapText="1"/>
    </xf>
    <xf numFmtId="165" fontId="16" fillId="0" borderId="0" xfId="1" applyNumberFormat="1" applyFont="1" applyFill="1"/>
    <xf numFmtId="0" fontId="18" fillId="0" borderId="0" xfId="2" applyFont="1" applyFill="1" applyAlignment="1">
      <alignment horizontal="right" vertical="center"/>
    </xf>
    <xf numFmtId="0" fontId="16" fillId="0" borderId="0" xfId="1" applyFont="1" applyFill="1" applyAlignment="1">
      <alignment vertical="center"/>
    </xf>
    <xf numFmtId="0" fontId="24" fillId="0" borderId="0" xfId="1" applyFont="1" applyFill="1"/>
    <xf numFmtId="0" fontId="18" fillId="0" borderId="0" xfId="2" applyFont="1" applyFill="1" applyAlignment="1">
      <alignment horizontal="right"/>
    </xf>
    <xf numFmtId="0" fontId="24" fillId="0" borderId="0" xfId="1" applyFont="1" applyFill="1" applyAlignment="1">
      <alignment horizontal="center"/>
    </xf>
    <xf numFmtId="0" fontId="24" fillId="0" borderId="0" xfId="1" applyFont="1" applyFill="1" applyAlignment="1">
      <alignment horizontal="center" vertical="center"/>
    </xf>
    <xf numFmtId="0" fontId="22" fillId="0" borderId="0" xfId="3" applyFont="1" applyFill="1" applyAlignment="1">
      <alignment vertical="center"/>
    </xf>
    <xf numFmtId="0" fontId="21" fillId="0" borderId="0" xfId="3" applyFont="1" applyFill="1" applyAlignment="1">
      <alignment vertical="center"/>
    </xf>
    <xf numFmtId="0" fontId="23" fillId="0" borderId="0" xfId="3" applyFont="1" applyFill="1" applyAlignment="1">
      <alignment vertical="top"/>
    </xf>
    <xf numFmtId="0" fontId="23" fillId="0" borderId="0" xfId="3" applyFont="1" applyFill="1" applyAlignment="1">
      <alignment vertical="center"/>
    </xf>
    <xf numFmtId="0" fontId="31" fillId="0" borderId="0" xfId="3" applyFont="1" applyFill="1" applyAlignment="1">
      <alignment vertical="top"/>
    </xf>
    <xf numFmtId="0" fontId="23" fillId="0" borderId="0" xfId="3" applyFont="1" applyFill="1" applyAlignment="1">
      <alignment horizontal="center" vertical="top"/>
    </xf>
    <xf numFmtId="0" fontId="23" fillId="0" borderId="0" xfId="3" applyFont="1" applyFill="1" applyAlignment="1">
      <alignment horizontal="center" vertical="center"/>
    </xf>
    <xf numFmtId="0" fontId="31" fillId="0" borderId="0" xfId="3" applyFont="1" applyFill="1" applyAlignment="1">
      <alignment horizontal="center" vertical="top"/>
    </xf>
    <xf numFmtId="0" fontId="30" fillId="0" borderId="0" xfId="4" applyFont="1" applyFill="1" applyBorder="1" applyAlignment="1"/>
    <xf numFmtId="0" fontId="16" fillId="0" borderId="0" xfId="1" applyFont="1" applyFill="1" applyAlignment="1">
      <alignment horizontal="right"/>
    </xf>
    <xf numFmtId="0" fontId="24" fillId="0" borderId="0" xfId="8" applyFont="1" applyFill="1" applyBorder="1" applyAlignment="1"/>
    <xf numFmtId="0" fontId="30" fillId="0" borderId="0" xfId="5" applyFont="1" applyFill="1" applyBorder="1" applyAlignment="1">
      <alignment vertical="center"/>
    </xf>
    <xf numFmtId="0" fontId="32" fillId="0" borderId="8" xfId="5" applyFont="1" applyFill="1" applyBorder="1" applyAlignment="1">
      <alignment horizontal="center" vertical="center" wrapText="1"/>
    </xf>
    <xf numFmtId="0" fontId="32" fillId="0" borderId="8" xfId="5" applyFont="1" applyFill="1" applyBorder="1" applyAlignment="1">
      <alignment horizontal="center" vertical="center" textRotation="90" wrapText="1"/>
    </xf>
    <xf numFmtId="0" fontId="24" fillId="0" borderId="8" xfId="1" applyFont="1" applyFill="1" applyBorder="1" applyAlignment="1">
      <alignment horizontal="center" vertical="center" textRotation="90" wrapText="1"/>
    </xf>
    <xf numFmtId="0" fontId="32" fillId="0" borderId="8" xfId="5" applyFont="1" applyFill="1" applyBorder="1" applyAlignment="1">
      <alignment horizontal="center" vertical="center"/>
    </xf>
    <xf numFmtId="49" fontId="32" fillId="0" borderId="8" xfId="5" applyNumberFormat="1" applyFont="1" applyFill="1" applyBorder="1" applyAlignment="1">
      <alignment horizontal="center" vertical="center"/>
    </xf>
    <xf numFmtId="49" fontId="30" fillId="0" borderId="8" xfId="5" applyNumberFormat="1" applyFont="1" applyFill="1" applyBorder="1" applyAlignment="1">
      <alignment horizontal="center" vertical="center"/>
    </xf>
    <xf numFmtId="0" fontId="23" fillId="0" borderId="8" xfId="3" applyFont="1" applyFill="1" applyBorder="1" applyAlignment="1">
      <alignment horizontal="left" vertical="top" wrapText="1"/>
    </xf>
    <xf numFmtId="0" fontId="16" fillId="0" borderId="8" xfId="1" applyFont="1" applyFill="1" applyBorder="1" applyAlignment="1">
      <alignment horizontal="center"/>
    </xf>
    <xf numFmtId="2" fontId="16" fillId="0" borderId="8" xfId="1" applyNumberFormat="1" applyFont="1" applyFill="1" applyBorder="1" applyAlignment="1">
      <alignment vertical="center"/>
    </xf>
    <xf numFmtId="1" fontId="16" fillId="0" borderId="8" xfId="1" applyNumberFormat="1" applyFont="1" applyFill="1" applyBorder="1" applyAlignment="1">
      <alignment vertical="center"/>
    </xf>
    <xf numFmtId="2" fontId="24" fillId="0" borderId="8" xfId="1" applyNumberFormat="1" applyFont="1" applyFill="1" applyBorder="1" applyAlignment="1">
      <alignment vertical="center"/>
    </xf>
    <xf numFmtId="0" fontId="24" fillId="0" borderId="8" xfId="1" applyFont="1" applyFill="1" applyBorder="1" applyAlignment="1">
      <alignment horizontal="center" vertical="center"/>
    </xf>
    <xf numFmtId="0" fontId="16" fillId="0" borderId="8" xfId="1" applyFont="1" applyFill="1" applyBorder="1"/>
    <xf numFmtId="0" fontId="16" fillId="0" borderId="8" xfId="1" applyFont="1" applyFill="1" applyBorder="1" applyAlignment="1">
      <alignment horizontal="left" vertical="top" wrapText="1"/>
    </xf>
    <xf numFmtId="1" fontId="16" fillId="0" borderId="8" xfId="1" applyNumberFormat="1" applyFont="1" applyFill="1" applyBorder="1" applyAlignment="1">
      <alignment horizontal="center" vertical="center"/>
    </xf>
    <xf numFmtId="0" fontId="16" fillId="0" borderId="8" xfId="1" applyFont="1" applyFill="1" applyBorder="1" applyAlignment="1">
      <alignment vertical="center"/>
    </xf>
    <xf numFmtId="2" fontId="24" fillId="0" borderId="8" xfId="1" applyNumberFormat="1" applyFont="1" applyFill="1" applyBorder="1" applyAlignment="1">
      <alignment horizontal="center" vertical="center"/>
    </xf>
    <xf numFmtId="1" fontId="24" fillId="0" borderId="8" xfId="1" applyNumberFormat="1" applyFont="1" applyFill="1" applyBorder="1" applyAlignment="1">
      <alignment horizontal="center" vertical="center"/>
    </xf>
    <xf numFmtId="49" fontId="16" fillId="0" borderId="8" xfId="1" applyNumberFormat="1" applyFont="1" applyFill="1" applyBorder="1"/>
    <xf numFmtId="0" fontId="26" fillId="0" borderId="8" xfId="1" applyFont="1" applyFill="1" applyBorder="1" applyAlignment="1">
      <alignment wrapText="1"/>
    </xf>
    <xf numFmtId="166" fontId="16" fillId="0" borderId="8" xfId="1" applyNumberFormat="1" applyFont="1" applyFill="1" applyBorder="1" applyAlignment="1">
      <alignment horizontal="center" vertical="center"/>
    </xf>
    <xf numFmtId="49" fontId="35" fillId="0" borderId="8" xfId="5" applyNumberFormat="1" applyFont="1" applyFill="1" applyBorder="1" applyAlignment="1">
      <alignment horizontal="center" vertical="center"/>
    </xf>
    <xf numFmtId="0" fontId="23" fillId="0" borderId="8" xfId="3" applyFont="1" applyBorder="1" applyAlignment="1">
      <alignment horizontal="left" vertical="top" wrapText="1"/>
    </xf>
    <xf numFmtId="0" fontId="16" fillId="0" borderId="8" xfId="1" applyFont="1" applyBorder="1" applyAlignment="1">
      <alignment horizontal="center"/>
    </xf>
    <xf numFmtId="0" fontId="16" fillId="0" borderId="8" xfId="1" applyFont="1" applyBorder="1" applyAlignment="1">
      <alignment vertical="center"/>
    </xf>
    <xf numFmtId="0" fontId="16" fillId="0" borderId="8" xfId="1" applyFont="1" applyBorder="1" applyAlignment="1">
      <alignment horizontal="center" vertical="center"/>
    </xf>
    <xf numFmtId="0" fontId="16" fillId="0" borderId="8" xfId="1" applyFont="1" applyBorder="1"/>
    <xf numFmtId="0" fontId="16" fillId="0" borderId="8" xfId="1" applyFont="1" applyBorder="1" applyAlignment="1">
      <alignment horizontal="left" vertical="top" wrapText="1"/>
    </xf>
    <xf numFmtId="2" fontId="16" fillId="0" borderId="8" xfId="1" applyNumberFormat="1" applyFont="1" applyBorder="1" applyAlignment="1">
      <alignment horizontal="center" vertical="top"/>
    </xf>
    <xf numFmtId="2" fontId="16" fillId="0" borderId="8" xfId="1" applyNumberFormat="1" applyFont="1" applyBorder="1" applyAlignment="1">
      <alignment horizontal="left" vertical="top" wrapText="1"/>
    </xf>
    <xf numFmtId="0" fontId="24" fillId="0" borderId="8" xfId="1" applyFont="1" applyBorder="1" applyAlignment="1">
      <alignment horizontal="center" vertical="center" textRotation="90"/>
    </xf>
    <xf numFmtId="0" fontId="24" fillId="0" borderId="8" xfId="1" applyFont="1" applyBorder="1" applyAlignment="1">
      <alignment vertical="center"/>
    </xf>
    <xf numFmtId="0" fontId="24" fillId="0" borderId="8" xfId="1" applyFont="1" applyBorder="1" applyAlignment="1">
      <alignment horizontal="center" vertical="center"/>
    </xf>
    <xf numFmtId="0" fontId="23" fillId="0" borderId="0" xfId="3" applyFont="1" applyAlignment="1">
      <alignment vertical="center"/>
    </xf>
    <xf numFmtId="0" fontId="24" fillId="0" borderId="0" xfId="8" applyFont="1" applyFill="1" applyBorder="1" applyAlignment="1">
      <alignment horizontal="center"/>
    </xf>
    <xf numFmtId="0" fontId="16" fillId="0" borderId="21" xfId="1" applyFont="1" applyBorder="1" applyAlignment="1">
      <alignment horizontal="center" vertical="top" wrapText="1"/>
    </xf>
    <xf numFmtId="0" fontId="32" fillId="0" borderId="15" xfId="5" applyFont="1" applyFill="1" applyBorder="1" applyAlignment="1">
      <alignment horizontal="center" vertical="top" wrapText="1"/>
    </xf>
    <xf numFmtId="0" fontId="32" fillId="0" borderId="8" xfId="5" applyFont="1" applyFill="1" applyBorder="1" applyAlignment="1">
      <alignment horizontal="center" vertical="top" wrapText="1"/>
    </xf>
    <xf numFmtId="0" fontId="32" fillId="0" borderId="13" xfId="5" applyFont="1" applyFill="1" applyBorder="1" applyAlignment="1">
      <alignment horizontal="center" vertical="top" wrapText="1"/>
    </xf>
    <xf numFmtId="0" fontId="32" fillId="0" borderId="39" xfId="5" applyFont="1" applyFill="1" applyBorder="1" applyAlignment="1">
      <alignment horizontal="center" vertical="top" wrapText="1"/>
    </xf>
    <xf numFmtId="0" fontId="32" fillId="0" borderId="29" xfId="5" applyFont="1" applyFill="1" applyBorder="1" applyAlignment="1">
      <alignment horizontal="center" vertical="top" wrapText="1"/>
    </xf>
    <xf numFmtId="0" fontId="32" fillId="0" borderId="29" xfId="5" applyFont="1" applyFill="1" applyBorder="1" applyAlignment="1">
      <alignment horizontal="center" vertical="center"/>
    </xf>
    <xf numFmtId="0" fontId="32" fillId="0" borderId="28" xfId="5" applyFont="1" applyFill="1" applyBorder="1" applyAlignment="1">
      <alignment horizontal="center" vertical="center"/>
    </xf>
    <xf numFmtId="49" fontId="32" fillId="0" borderId="15" xfId="5" applyNumberFormat="1" applyFont="1" applyFill="1" applyBorder="1" applyAlignment="1">
      <alignment horizontal="center" vertical="center"/>
    </xf>
    <xf numFmtId="49" fontId="32" fillId="0" borderId="13" xfId="5" applyNumberFormat="1" applyFont="1" applyFill="1" applyBorder="1" applyAlignment="1">
      <alignment horizontal="center" vertical="center"/>
    </xf>
    <xf numFmtId="49" fontId="32" fillId="0" borderId="39" xfId="5" applyNumberFormat="1" applyFont="1" applyFill="1" applyBorder="1" applyAlignment="1">
      <alignment horizontal="center" vertical="center"/>
    </xf>
    <xf numFmtId="49" fontId="32" fillId="0" borderId="29" xfId="5" applyNumberFormat="1" applyFont="1" applyFill="1" applyBorder="1" applyAlignment="1">
      <alignment horizontal="center" vertical="center"/>
    </xf>
    <xf numFmtId="49" fontId="32" fillId="0" borderId="37" xfId="5" applyNumberFormat="1" applyFont="1" applyFill="1" applyBorder="1" applyAlignment="1">
      <alignment horizontal="center" vertical="center"/>
    </xf>
    <xf numFmtId="49" fontId="23" fillId="0" borderId="29" xfId="3" applyNumberFormat="1" applyFont="1" applyBorder="1" applyAlignment="1">
      <alignment horizontal="center" vertical="center"/>
    </xf>
    <xf numFmtId="0" fontId="23" fillId="0" borderId="28" xfId="3" applyFont="1" applyBorder="1" applyAlignment="1">
      <alignment horizontal="left" vertical="top" wrapText="1"/>
    </xf>
    <xf numFmtId="0" fontId="16" fillId="0" borderId="29" xfId="1" applyFont="1" applyBorder="1" applyAlignment="1">
      <alignment horizontal="center" vertical="top"/>
    </xf>
    <xf numFmtId="0" fontId="16" fillId="0" borderId="15" xfId="1" applyFont="1" applyBorder="1" applyAlignment="1">
      <alignment horizontal="center" vertical="top"/>
    </xf>
    <xf numFmtId="0" fontId="16" fillId="0" borderId="13" xfId="1" applyFont="1" applyBorder="1" applyAlignment="1">
      <alignment horizontal="center" vertical="top"/>
    </xf>
    <xf numFmtId="0" fontId="16" fillId="0" borderId="39" xfId="1" applyFont="1" applyBorder="1" applyAlignment="1">
      <alignment horizontal="center" vertical="top"/>
    </xf>
    <xf numFmtId="0" fontId="16" fillId="0" borderId="8" xfId="1" applyFont="1" applyBorder="1" applyAlignment="1">
      <alignment horizontal="center" vertical="top"/>
    </xf>
    <xf numFmtId="0" fontId="16" fillId="0" borderId="8" xfId="1" applyFont="1" applyBorder="1" applyAlignment="1">
      <alignment horizontal="center" vertical="top" wrapText="1"/>
    </xf>
    <xf numFmtId="0" fontId="16" fillId="0" borderId="13" xfId="1" applyFont="1" applyBorder="1" applyAlignment="1">
      <alignment horizontal="center" vertical="top" wrapText="1"/>
    </xf>
    <xf numFmtId="0" fontId="16" fillId="0" borderId="29" xfId="1" applyFont="1" applyBorder="1" applyAlignment="1">
      <alignment horizontal="center" vertical="top" wrapText="1"/>
    </xf>
    <xf numFmtId="0" fontId="16" fillId="0" borderId="37" xfId="1" applyFont="1" applyBorder="1" applyAlignment="1">
      <alignment vertical="top"/>
    </xf>
    <xf numFmtId="0" fontId="16" fillId="0" borderId="29" xfId="1" applyFont="1" applyBorder="1" applyAlignment="1">
      <alignment horizontal="center"/>
    </xf>
    <xf numFmtId="0" fontId="16" fillId="0" borderId="28" xfId="1" applyFont="1" applyBorder="1" applyAlignment="1">
      <alignment horizontal="left" vertical="top" wrapText="1"/>
    </xf>
    <xf numFmtId="0" fontId="16" fillId="0" borderId="15" xfId="1" applyFont="1" applyBorder="1" applyAlignment="1">
      <alignment vertical="top"/>
    </xf>
    <xf numFmtId="0" fontId="16" fillId="0" borderId="8" xfId="1" applyFont="1" applyBorder="1" applyAlignment="1">
      <alignment vertical="top"/>
    </xf>
    <xf numFmtId="0" fontId="16" fillId="0" borderId="13" xfId="1" applyFont="1" applyBorder="1" applyAlignment="1">
      <alignment vertical="top"/>
    </xf>
    <xf numFmtId="0" fontId="16" fillId="0" borderId="39" xfId="1" applyFont="1" applyBorder="1" applyAlignment="1">
      <alignment vertical="top"/>
    </xf>
    <xf numFmtId="0" fontId="16" fillId="0" borderId="29" xfId="1" applyFont="1" applyBorder="1" applyAlignment="1">
      <alignment vertical="top"/>
    </xf>
    <xf numFmtId="0" fontId="24" fillId="0" borderId="15" xfId="1" applyFont="1" applyBorder="1" applyAlignment="1">
      <alignment horizontal="center" vertical="top"/>
    </xf>
    <xf numFmtId="0" fontId="16" fillId="0" borderId="14" xfId="1" applyFont="1" applyBorder="1" applyAlignment="1">
      <alignment horizontal="center" vertical="top"/>
    </xf>
    <xf numFmtId="0" fontId="24" fillId="0" borderId="8" xfId="1" applyFont="1" applyBorder="1" applyAlignment="1">
      <alignment horizontal="center" vertical="top"/>
    </xf>
    <xf numFmtId="0" fontId="24" fillId="0" borderId="13" xfId="1" applyFont="1" applyBorder="1" applyAlignment="1">
      <alignment vertical="top"/>
    </xf>
    <xf numFmtId="0" fontId="24" fillId="0" borderId="39" xfId="1" applyFont="1" applyBorder="1" applyAlignment="1">
      <alignment horizontal="center" vertical="top"/>
    </xf>
    <xf numFmtId="0" fontId="24" fillId="0" borderId="8" xfId="1" applyFont="1" applyBorder="1" applyAlignment="1">
      <alignment horizontal="center" vertical="top" wrapText="1"/>
    </xf>
    <xf numFmtId="0" fontId="24" fillId="0" borderId="13" xfId="1" applyFont="1" applyBorder="1" applyAlignment="1">
      <alignment horizontal="center" vertical="top"/>
    </xf>
    <xf numFmtId="0" fontId="24" fillId="0" borderId="29" xfId="1" applyFont="1" applyBorder="1" applyAlignment="1">
      <alignment horizontal="center" vertical="top"/>
    </xf>
    <xf numFmtId="49" fontId="16" fillId="0" borderId="40" xfId="1" applyNumberFormat="1" applyFont="1" applyBorder="1" applyAlignment="1">
      <alignment horizontal="center" vertical="top"/>
    </xf>
    <xf numFmtId="0" fontId="16" fillId="0" borderId="41" xfId="1" applyFont="1" applyBorder="1" applyAlignment="1">
      <alignment horizontal="left" vertical="top" wrapText="1"/>
    </xf>
    <xf numFmtId="0" fontId="16" fillId="0" borderId="40" xfId="1" applyFont="1" applyBorder="1" applyAlignment="1">
      <alignment horizontal="center" vertical="top"/>
    </xf>
    <xf numFmtId="0" fontId="16" fillId="0" borderId="42" xfId="1" applyFont="1" applyBorder="1" applyAlignment="1">
      <alignment vertical="top"/>
    </xf>
    <xf numFmtId="0" fontId="16" fillId="0" borderId="43" xfId="1" applyFont="1" applyBorder="1" applyAlignment="1">
      <alignment vertical="top"/>
    </xf>
    <xf numFmtId="0" fontId="16" fillId="0" borderId="44" xfId="1" applyFont="1" applyBorder="1" applyAlignment="1">
      <alignment vertical="top"/>
    </xf>
    <xf numFmtId="0" fontId="16" fillId="0" borderId="45" xfId="1" applyFont="1" applyBorder="1" applyAlignment="1">
      <alignment vertical="top"/>
    </xf>
    <xf numFmtId="0" fontId="24" fillId="0" borderId="40" xfId="1" applyFont="1" applyBorder="1" applyAlignment="1">
      <alignment horizontal="center" vertical="top"/>
    </xf>
    <xf numFmtId="0" fontId="16" fillId="0" borderId="46" xfId="1" applyFont="1" applyBorder="1" applyAlignment="1">
      <alignment vertical="top"/>
    </xf>
    <xf numFmtId="0" fontId="27" fillId="0" borderId="0" xfId="2" applyFont="1"/>
    <xf numFmtId="0" fontId="27" fillId="0" borderId="0" xfId="2" applyFont="1" applyAlignment="1">
      <alignment vertical="center"/>
    </xf>
    <xf numFmtId="0" fontId="27" fillId="0" borderId="0" xfId="2" applyFont="1" applyAlignment="1">
      <alignment horizontal="center" vertical="center"/>
    </xf>
    <xf numFmtId="0" fontId="27" fillId="0" borderId="0" xfId="2" applyFont="1" applyBorder="1" applyAlignment="1">
      <alignment horizontal="center" vertical="center"/>
    </xf>
    <xf numFmtId="0" fontId="27" fillId="0" borderId="8" xfId="2" applyFont="1" applyFill="1" applyBorder="1" applyAlignment="1">
      <alignment horizontal="center" vertical="top" wrapText="1"/>
    </xf>
    <xf numFmtId="0" fontId="26" fillId="0" borderId="8" xfId="1" applyFont="1" applyFill="1" applyBorder="1" applyAlignment="1">
      <alignment horizontal="center" vertical="top" wrapText="1"/>
    </xf>
    <xf numFmtId="0" fontId="27" fillId="0" borderId="9" xfId="2" applyFont="1" applyFill="1" applyBorder="1" applyAlignment="1">
      <alignment horizontal="center" vertical="top" wrapText="1"/>
    </xf>
    <xf numFmtId="0" fontId="27" fillId="0" borderId="8" xfId="2" applyFont="1" applyBorder="1" applyAlignment="1">
      <alignment horizontal="center" vertical="top" wrapText="1"/>
    </xf>
    <xf numFmtId="0" fontId="27" fillId="0" borderId="19" xfId="2" applyFont="1" applyFill="1" applyBorder="1" applyAlignment="1">
      <alignment horizontal="center" vertical="top" wrapText="1"/>
    </xf>
    <xf numFmtId="0" fontId="27" fillId="0" borderId="8" xfId="2" applyFont="1" applyFill="1" applyBorder="1" applyAlignment="1">
      <alignment horizontal="center" vertical="center"/>
    </xf>
    <xf numFmtId="49" fontId="23" fillId="0" borderId="8" xfId="3" applyNumberFormat="1" applyFont="1" applyBorder="1" applyAlignment="1">
      <alignment horizontal="center"/>
    </xf>
    <xf numFmtId="0" fontId="23" fillId="0" borderId="8" xfId="3" applyFont="1" applyBorder="1" applyAlignment="1">
      <alignment horizontal="center" vertical="center" wrapText="1"/>
    </xf>
    <xf numFmtId="0" fontId="27" fillId="0" borderId="8" xfId="2" applyFont="1" applyBorder="1" applyAlignment="1">
      <alignment horizontal="center" vertical="center"/>
    </xf>
    <xf numFmtId="0" fontId="27" fillId="0" borderId="8" xfId="2" applyFont="1" applyBorder="1" applyAlignment="1">
      <alignment horizontal="center" vertical="center" wrapText="1"/>
    </xf>
    <xf numFmtId="0" fontId="37" fillId="0" borderId="8" xfId="2" applyFont="1" applyBorder="1" applyAlignment="1">
      <alignment horizontal="center" vertical="center"/>
    </xf>
    <xf numFmtId="0" fontId="27" fillId="0" borderId="8" xfId="2" applyFont="1" applyBorder="1" applyAlignment="1">
      <alignment horizontal="center"/>
    </xf>
    <xf numFmtId="0" fontId="27" fillId="0" borderId="8" xfId="2" applyFont="1" applyBorder="1" applyAlignment="1">
      <alignment vertical="center" wrapText="1"/>
    </xf>
    <xf numFmtId="0" fontId="38" fillId="0" borderId="8" xfId="2" applyFont="1" applyBorder="1" applyAlignment="1">
      <alignment horizontal="center" vertical="center" wrapText="1"/>
    </xf>
    <xf numFmtId="49" fontId="27" fillId="0" borderId="8" xfId="2" applyNumberFormat="1" applyFont="1" applyBorder="1" applyAlignment="1">
      <alignment horizontal="center" vertical="center"/>
    </xf>
    <xf numFmtId="0" fontId="27" fillId="0" borderId="0" xfId="2" applyFont="1" applyAlignment="1">
      <alignment horizontal="right" vertical="center"/>
    </xf>
    <xf numFmtId="0" fontId="23" fillId="0" borderId="8" xfId="3" applyFont="1" applyBorder="1" applyAlignment="1">
      <alignment horizontal="center" vertical="top" wrapText="1"/>
    </xf>
    <xf numFmtId="0" fontId="26" fillId="0" borderId="8" xfId="1" applyFont="1" applyBorder="1" applyAlignment="1">
      <alignment horizontal="center" vertical="top" wrapText="1"/>
    </xf>
    <xf numFmtId="0" fontId="27" fillId="0" borderId="8" xfId="3" applyFont="1" applyBorder="1" applyAlignment="1">
      <alignment horizontal="center" vertical="top" wrapText="1"/>
    </xf>
    <xf numFmtId="0" fontId="26" fillId="0" borderId="8" xfId="2" applyFont="1" applyFill="1" applyBorder="1" applyAlignment="1">
      <alignment horizontal="center" vertical="top" textRotation="90" wrapText="1"/>
    </xf>
    <xf numFmtId="0" fontId="26" fillId="0" borderId="49" xfId="2" applyFont="1" applyFill="1" applyBorder="1" applyAlignment="1">
      <alignment horizontal="center" vertical="top" textRotation="90" wrapText="1"/>
    </xf>
    <xf numFmtId="0" fontId="27" fillId="0" borderId="39" xfId="2" applyFont="1" applyFill="1" applyBorder="1" applyAlignment="1">
      <alignment horizontal="center" vertical="center"/>
    </xf>
    <xf numFmtId="49" fontId="27" fillId="0" borderId="8" xfId="2" applyNumberFormat="1" applyFont="1" applyFill="1" applyBorder="1" applyAlignment="1">
      <alignment horizontal="center" vertical="center"/>
    </xf>
    <xf numFmtId="49" fontId="27" fillId="0" borderId="49" xfId="2" applyNumberFormat="1" applyFont="1" applyFill="1" applyBorder="1" applyAlignment="1">
      <alignment horizontal="center" vertical="center"/>
    </xf>
    <xf numFmtId="49" fontId="23" fillId="0" borderId="39" xfId="3" applyNumberFormat="1" applyFont="1" applyBorder="1" applyAlignment="1">
      <alignment horizontal="center" vertical="center"/>
    </xf>
    <xf numFmtId="0" fontId="41" fillId="0" borderId="8" xfId="3" applyFont="1" applyBorder="1" applyAlignment="1">
      <alignment horizontal="center" vertical="center"/>
    </xf>
    <xf numFmtId="2" fontId="27" fillId="0" borderId="8" xfId="2" applyNumberFormat="1" applyFont="1" applyBorder="1" applyAlignment="1">
      <alignment horizontal="center" vertical="center"/>
    </xf>
    <xf numFmtId="0" fontId="27" fillId="0" borderId="8" xfId="2" applyFont="1" applyBorder="1" applyAlignment="1">
      <alignment vertical="center"/>
    </xf>
    <xf numFmtId="0" fontId="27" fillId="0" borderId="8" xfId="2" applyFont="1" applyBorder="1"/>
    <xf numFmtId="0" fontId="27" fillId="0" borderId="49" xfId="2" applyFont="1" applyBorder="1"/>
    <xf numFmtId="0" fontId="16" fillId="0" borderId="39" xfId="1" applyFont="1" applyBorder="1" applyAlignment="1">
      <alignment horizontal="center"/>
    </xf>
    <xf numFmtId="2" fontId="27" fillId="0" borderId="8" xfId="2" applyNumberFormat="1" applyFont="1" applyBorder="1" applyAlignment="1">
      <alignment vertical="center"/>
    </xf>
    <xf numFmtId="0" fontId="27" fillId="0" borderId="8" xfId="2" applyFont="1" applyBorder="1" applyAlignment="1">
      <alignment vertical="center" textRotation="90"/>
    </xf>
    <xf numFmtId="10" fontId="27" fillId="0" borderId="8" xfId="2" applyNumberFormat="1" applyFont="1" applyBorder="1" applyAlignment="1">
      <alignment vertical="center"/>
    </xf>
    <xf numFmtId="10" fontId="27" fillId="0" borderId="49" xfId="2" applyNumberFormat="1" applyFont="1" applyBorder="1" applyAlignment="1">
      <alignment vertical="center"/>
    </xf>
    <xf numFmtId="49" fontId="16" fillId="0" borderId="45" xfId="1" applyNumberFormat="1" applyFont="1" applyBorder="1" applyAlignment="1">
      <alignment horizontal="center" vertical="top"/>
    </xf>
    <xf numFmtId="49" fontId="16" fillId="0" borderId="43" xfId="1" applyNumberFormat="1" applyFont="1" applyBorder="1" applyAlignment="1">
      <alignment horizontal="left" vertical="top" wrapText="1"/>
    </xf>
    <xf numFmtId="49" fontId="16" fillId="0" borderId="43" xfId="1" applyNumberFormat="1" applyFont="1" applyBorder="1" applyAlignment="1">
      <alignment horizontal="center" vertical="top"/>
    </xf>
    <xf numFmtId="49" fontId="27" fillId="0" borderId="43" xfId="2" applyNumberFormat="1" applyFont="1" applyBorder="1" applyAlignment="1">
      <alignment horizontal="center" vertical="center"/>
    </xf>
    <xf numFmtId="49" fontId="41" fillId="0" borderId="43" xfId="3" applyNumberFormat="1" applyFont="1" applyBorder="1" applyAlignment="1">
      <alignment horizontal="center" vertical="center"/>
    </xf>
    <xf numFmtId="49" fontId="27" fillId="0" borderId="43" xfId="2" applyNumberFormat="1" applyFont="1" applyBorder="1" applyAlignment="1">
      <alignment vertical="center" wrapText="1"/>
    </xf>
    <xf numFmtId="49" fontId="27" fillId="0" borderId="43" xfId="2" applyNumberFormat="1" applyFont="1" applyBorder="1" applyAlignment="1">
      <alignment horizontal="center" vertical="center" wrapText="1"/>
    </xf>
    <xf numFmtId="49" fontId="27" fillId="0" borderId="43" xfId="2" applyNumberFormat="1" applyFont="1" applyBorder="1" applyAlignment="1">
      <alignment vertical="center"/>
    </xf>
    <xf numFmtId="49" fontId="27" fillId="0" borderId="50" xfId="2" applyNumberFormat="1" applyFont="1" applyBorder="1" applyAlignment="1">
      <alignment horizontal="center" vertical="center"/>
    </xf>
    <xf numFmtId="49" fontId="27" fillId="0" borderId="0" xfId="2" applyNumberFormat="1" applyFont="1"/>
    <xf numFmtId="0" fontId="43" fillId="0" borderId="0" xfId="5" applyFont="1" applyFill="1" applyBorder="1" applyAlignment="1">
      <alignment horizontal="center" vertical="center"/>
    </xf>
    <xf numFmtId="0" fontId="16" fillId="0" borderId="8" xfId="1" applyFont="1" applyBorder="1" applyAlignment="1">
      <alignment horizontal="center" vertical="center" wrapText="1"/>
    </xf>
    <xf numFmtId="0" fontId="32" fillId="0" borderId="8" xfId="5" applyFont="1" applyBorder="1" applyAlignment="1">
      <alignment horizontal="center" vertical="center"/>
    </xf>
    <xf numFmtId="0" fontId="16" fillId="0" borderId="8" xfId="0" applyFont="1" applyBorder="1" applyAlignment="1">
      <alignment wrapText="1"/>
    </xf>
    <xf numFmtId="2" fontId="16" fillId="0" borderId="0" xfId="1" applyNumberFormat="1" applyFont="1" applyAlignment="1">
      <alignment horizontal="center" vertical="center"/>
    </xf>
    <xf numFmtId="2" fontId="32" fillId="0" borderId="8" xfId="5" applyNumberFormat="1" applyFont="1" applyBorder="1" applyAlignment="1">
      <alignment horizontal="center" vertical="center"/>
    </xf>
    <xf numFmtId="2" fontId="16" fillId="0" borderId="8" xfId="1" applyNumberFormat="1" applyFont="1" applyBorder="1" applyAlignment="1">
      <alignment horizontal="center" vertical="center" wrapText="1"/>
    </xf>
    <xf numFmtId="0" fontId="16" fillId="0" borderId="8" xfId="0" applyFont="1" applyBorder="1" applyAlignment="1">
      <alignment vertical="center" wrapText="1"/>
    </xf>
    <xf numFmtId="0" fontId="16" fillId="0" borderId="8" xfId="0" applyFont="1" applyBorder="1" applyAlignment="1">
      <alignment horizontal="center" vertical="center" wrapText="1"/>
    </xf>
    <xf numFmtId="2" fontId="16" fillId="0" borderId="8" xfId="0" applyNumberFormat="1" applyFont="1" applyBorder="1" applyAlignment="1">
      <alignment horizontal="center" vertical="center"/>
    </xf>
    <xf numFmtId="2" fontId="27" fillId="0" borderId="20" xfId="0" applyNumberFormat="1" applyFont="1" applyBorder="1" applyAlignment="1">
      <alignment horizontal="center" vertical="center"/>
    </xf>
    <xf numFmtId="0" fontId="26" fillId="0" borderId="15" xfId="2" applyFont="1" applyFill="1" applyBorder="1" applyAlignment="1">
      <alignment horizontal="center" vertical="top" wrapText="1"/>
    </xf>
    <xf numFmtId="0" fontId="16" fillId="0" borderId="0" xfId="1" applyFont="1" applyBorder="1"/>
    <xf numFmtId="167" fontId="16" fillId="0" borderId="8" xfId="0" applyNumberFormat="1" applyFont="1" applyBorder="1" applyAlignment="1">
      <alignment horizontal="center" vertical="center"/>
    </xf>
    <xf numFmtId="0" fontId="16" fillId="0" borderId="8" xfId="1" applyFont="1" applyBorder="1" applyAlignment="1">
      <alignment wrapText="1"/>
    </xf>
    <xf numFmtId="9" fontId="16" fillId="0" borderId="8" xfId="1" applyNumberFormat="1" applyFont="1" applyBorder="1" applyAlignment="1">
      <alignment horizontal="center" vertical="center"/>
    </xf>
    <xf numFmtId="10" fontId="16" fillId="0" borderId="8" xfId="1" applyNumberFormat="1" applyFont="1" applyBorder="1" applyAlignment="1">
      <alignment horizontal="center" vertical="center"/>
    </xf>
    <xf numFmtId="0" fontId="23" fillId="0" borderId="0" xfId="2" applyFont="1" applyAlignment="1">
      <alignment horizontal="center"/>
    </xf>
    <xf numFmtId="0" fontId="23" fillId="0" borderId="0" xfId="2" applyFont="1"/>
    <xf numFmtId="0" fontId="31" fillId="0" borderId="0" xfId="3" applyFont="1" applyAlignment="1">
      <alignment vertical="center"/>
    </xf>
    <xf numFmtId="0" fontId="27" fillId="0" borderId="0" xfId="2" applyFont="1" applyAlignment="1">
      <alignment horizontal="center" vertical="center" wrapText="1"/>
    </xf>
    <xf numFmtId="0" fontId="27" fillId="0" borderId="0" xfId="2" applyFont="1" applyAlignment="1">
      <alignment horizontal="left"/>
    </xf>
    <xf numFmtId="0" fontId="36" fillId="0" borderId="0" xfId="2" applyFont="1" applyAlignment="1">
      <alignment horizontal="center" vertical="center" wrapText="1"/>
    </xf>
    <xf numFmtId="0" fontId="27" fillId="0" borderId="8" xfId="6" applyFont="1" applyFill="1" applyBorder="1" applyAlignment="1">
      <alignment horizontal="center" vertical="center" wrapText="1"/>
    </xf>
    <xf numFmtId="49" fontId="27" fillId="0" borderId="8" xfId="6" applyNumberFormat="1" applyFont="1" applyFill="1" applyBorder="1" applyAlignment="1">
      <alignment horizontal="center" vertical="center" wrapText="1"/>
    </xf>
    <xf numFmtId="49" fontId="27" fillId="0" borderId="8" xfId="2" applyNumberFormat="1" applyFont="1" applyBorder="1" applyAlignment="1">
      <alignment horizontal="center" vertical="center" wrapText="1"/>
    </xf>
    <xf numFmtId="0" fontId="27" fillId="0" borderId="8" xfId="2" applyNumberFormat="1" applyFont="1" applyBorder="1" applyAlignment="1">
      <alignment horizontal="center" vertical="center" wrapText="1"/>
    </xf>
    <xf numFmtId="169" fontId="27" fillId="0" borderId="8" xfId="2" applyNumberFormat="1" applyFont="1" applyBorder="1" applyAlignment="1">
      <alignment horizontal="center" vertical="center" wrapText="1"/>
    </xf>
    <xf numFmtId="169" fontId="27" fillId="0" borderId="8" xfId="2" applyNumberFormat="1" applyFont="1" applyBorder="1" applyAlignment="1">
      <alignment horizontal="center" vertical="center"/>
    </xf>
    <xf numFmtId="0" fontId="316" fillId="0" borderId="0" xfId="2" applyFont="1" applyFill="1" applyBorder="1" applyAlignment="1">
      <alignment horizontal="center" vertical="center"/>
    </xf>
    <xf numFmtId="0" fontId="317" fillId="0" borderId="0" xfId="2" applyFont="1" applyFill="1" applyBorder="1" applyAlignment="1">
      <alignment horizontal="center" vertical="center"/>
    </xf>
    <xf numFmtId="0" fontId="317" fillId="0" borderId="0" xfId="2" applyFont="1" applyFill="1" applyBorder="1" applyAlignment="1">
      <alignment horizontal="left" vertical="center" wrapText="1"/>
    </xf>
    <xf numFmtId="0" fontId="318" fillId="0" borderId="0" xfId="2" applyFont="1" applyFill="1" applyBorder="1" applyAlignment="1">
      <alignment horizontal="left" vertical="center" wrapText="1"/>
    </xf>
    <xf numFmtId="0" fontId="319" fillId="0" borderId="0" xfId="2" applyFont="1" applyFill="1" applyBorder="1" applyAlignment="1">
      <alignment horizontal="center" vertical="center"/>
    </xf>
    <xf numFmtId="0" fontId="319" fillId="0" borderId="0" xfId="2" applyFont="1" applyFill="1" applyBorder="1" applyAlignment="1">
      <alignment horizontal="center" vertical="center" wrapText="1"/>
    </xf>
    <xf numFmtId="0" fontId="26" fillId="0" borderId="0" xfId="2" applyFont="1" applyFill="1" applyBorder="1" applyAlignment="1">
      <alignment horizontal="center" vertical="center"/>
    </xf>
    <xf numFmtId="3" fontId="26" fillId="0" borderId="0" xfId="2" applyNumberFormat="1" applyFont="1" applyFill="1" applyBorder="1" applyAlignment="1">
      <alignment horizontal="center" vertical="center"/>
    </xf>
    <xf numFmtId="0" fontId="16" fillId="0" borderId="0" xfId="2" applyFont="1" applyFill="1" applyBorder="1" applyAlignment="1">
      <alignment horizontal="center" vertical="center"/>
    </xf>
    <xf numFmtId="0" fontId="27" fillId="0" borderId="0" xfId="2" applyFont="1" applyBorder="1" applyAlignment="1">
      <alignment vertical="center"/>
    </xf>
    <xf numFmtId="0" fontId="27" fillId="0" borderId="0" xfId="2" applyFont="1" applyAlignment="1">
      <alignment horizontal="center"/>
    </xf>
    <xf numFmtId="0" fontId="319" fillId="0" borderId="0" xfId="2" applyFont="1" applyFill="1" applyBorder="1" applyAlignment="1">
      <alignment vertical="center"/>
    </xf>
    <xf numFmtId="0" fontId="317" fillId="0" borderId="0" xfId="2" applyFont="1" applyFill="1" applyBorder="1" applyAlignment="1">
      <alignment vertical="center"/>
    </xf>
    <xf numFmtId="0" fontId="320" fillId="0" borderId="0" xfId="2" applyFont="1" applyFill="1" applyBorder="1" applyAlignment="1">
      <alignment horizontal="center" vertical="center"/>
    </xf>
    <xf numFmtId="0" fontId="317" fillId="0" borderId="0" xfId="2" applyFont="1" applyFill="1" applyBorder="1" applyAlignment="1">
      <alignment horizontal="center" vertical="center" wrapText="1"/>
    </xf>
    <xf numFmtId="0" fontId="27" fillId="0" borderId="0" xfId="2" applyFont="1" applyFill="1"/>
    <xf numFmtId="0" fontId="322" fillId="0" borderId="0" xfId="53248" applyFont="1" applyFill="1"/>
    <xf numFmtId="0" fontId="322" fillId="0" borderId="0" xfId="53248" applyFont="1" applyFill="1" applyAlignment="1">
      <alignment horizontal="center"/>
    </xf>
    <xf numFmtId="0" fontId="322" fillId="0" borderId="0" xfId="53248" applyFont="1" applyFill="1" applyAlignment="1">
      <alignment horizontal="right"/>
    </xf>
    <xf numFmtId="0" fontId="323" fillId="0" borderId="0" xfId="53248" applyFont="1" applyFill="1"/>
    <xf numFmtId="0" fontId="323" fillId="0" borderId="0" xfId="53248" applyFont="1" applyFill="1" applyAlignment="1">
      <alignment horizontal="center"/>
    </xf>
    <xf numFmtId="0" fontId="324" fillId="0" borderId="0" xfId="53248" applyFont="1" applyFill="1"/>
    <xf numFmtId="0" fontId="324" fillId="0" borderId="0" xfId="53248" applyFont="1" applyFill="1" applyAlignment="1">
      <alignment horizontal="right"/>
    </xf>
    <xf numFmtId="49" fontId="324" fillId="0" borderId="17" xfId="53248" applyNumberFormat="1" applyFont="1" applyFill="1" applyBorder="1" applyAlignment="1">
      <alignment horizontal="center"/>
    </xf>
    <xf numFmtId="0" fontId="324" fillId="0" borderId="0" xfId="53248" applyFont="1" applyFill="1" applyAlignment="1">
      <alignment horizontal="left"/>
    </xf>
    <xf numFmtId="0" fontId="324" fillId="0" borderId="0" xfId="53248" applyFont="1" applyFill="1" applyAlignment="1">
      <alignment horizontal="center"/>
    </xf>
    <xf numFmtId="0" fontId="322" fillId="0" borderId="0" xfId="53248" applyFont="1" applyFill="1" applyAlignment="1">
      <alignment horizontal="left"/>
    </xf>
    <xf numFmtId="0" fontId="326" fillId="0" borderId="0" xfId="53248" applyFont="1" applyFill="1" applyAlignment="1">
      <alignment vertical="center"/>
    </xf>
    <xf numFmtId="0" fontId="327" fillId="0" borderId="47" xfId="53248" applyFont="1" applyFill="1" applyBorder="1" applyAlignment="1">
      <alignment horizontal="center" vertical="center" wrapText="1"/>
    </xf>
    <xf numFmtId="0" fontId="327" fillId="0" borderId="34" xfId="53248" applyFont="1" applyFill="1" applyBorder="1" applyAlignment="1">
      <alignment horizontal="center" vertical="center" wrapText="1"/>
    </xf>
    <xf numFmtId="0" fontId="327" fillId="0" borderId="0" xfId="53248" applyFont="1" applyFill="1"/>
    <xf numFmtId="0" fontId="327" fillId="0" borderId="39" xfId="53248" applyFont="1" applyFill="1" applyBorder="1" applyAlignment="1">
      <alignment horizontal="center" vertical="center" wrapText="1"/>
    </xf>
    <xf numFmtId="0" fontId="327" fillId="0" borderId="8" xfId="53248" applyFont="1" applyFill="1" applyBorder="1" applyAlignment="1">
      <alignment horizontal="center" vertical="center" wrapText="1"/>
    </xf>
    <xf numFmtId="0" fontId="327" fillId="0" borderId="49" xfId="53248" applyFont="1" applyFill="1" applyBorder="1" applyAlignment="1">
      <alignment horizontal="center" vertical="center" wrapText="1"/>
    </xf>
    <xf numFmtId="0" fontId="328" fillId="0" borderId="50" xfId="53248" applyFont="1" applyFill="1" applyBorder="1" applyAlignment="1">
      <alignment horizontal="center" vertical="top"/>
    </xf>
    <xf numFmtId="0" fontId="328" fillId="0" borderId="45" xfId="53248" applyFont="1" applyFill="1" applyBorder="1" applyAlignment="1">
      <alignment horizontal="center" vertical="top"/>
    </xf>
    <xf numFmtId="0" fontId="328" fillId="0" borderId="43" xfId="53248" applyFont="1" applyFill="1" applyBorder="1" applyAlignment="1">
      <alignment horizontal="center" vertical="top"/>
    </xf>
    <xf numFmtId="0" fontId="328" fillId="0" borderId="0" xfId="53248" applyFont="1" applyFill="1" applyAlignment="1">
      <alignment vertical="top"/>
    </xf>
    <xf numFmtId="0" fontId="323" fillId="0" borderId="0" xfId="53248" applyFont="1" applyFill="1" applyAlignment="1">
      <alignment vertical="top"/>
    </xf>
    <xf numFmtId="0" fontId="329" fillId="0" borderId="48" xfId="53248" applyFont="1" applyFill="1" applyBorder="1" applyAlignment="1">
      <alignment horizontal="center" vertical="center"/>
    </xf>
    <xf numFmtId="165" fontId="329" fillId="0" borderId="47" xfId="53248" applyNumberFormat="1" applyFont="1" applyFill="1" applyBorder="1" applyAlignment="1">
      <alignment horizontal="center" vertical="center"/>
    </xf>
    <xf numFmtId="165" fontId="329" fillId="0" borderId="34" xfId="53248" applyNumberFormat="1" applyFont="1" applyFill="1" applyBorder="1" applyAlignment="1">
      <alignment horizontal="center" vertical="center"/>
    </xf>
    <xf numFmtId="165" fontId="329" fillId="0" borderId="48" xfId="53248" applyNumberFormat="1" applyFont="1" applyFill="1" applyBorder="1" applyAlignment="1">
      <alignment horizontal="center" vertical="center"/>
    </xf>
    <xf numFmtId="0" fontId="329" fillId="0" borderId="0" xfId="53248" applyFont="1" applyFill="1" applyAlignment="1">
      <alignment vertical="center"/>
    </xf>
    <xf numFmtId="0" fontId="329" fillId="0" borderId="49" xfId="53248" applyFont="1" applyFill="1" applyBorder="1" applyAlignment="1">
      <alignment horizontal="center" vertical="center"/>
    </xf>
    <xf numFmtId="165" fontId="329" fillId="0" borderId="39" xfId="53248" applyNumberFormat="1" applyFont="1" applyFill="1" applyBorder="1" applyAlignment="1">
      <alignment horizontal="center" vertical="center"/>
    </xf>
    <xf numFmtId="165" fontId="329" fillId="0" borderId="8" xfId="53248" applyNumberFormat="1" applyFont="1" applyFill="1" applyBorder="1" applyAlignment="1">
      <alignment horizontal="center" vertical="center"/>
    </xf>
    <xf numFmtId="165" fontId="329" fillId="0" borderId="49" xfId="53248" applyNumberFormat="1" applyFont="1" applyFill="1" applyBorder="1" applyAlignment="1">
      <alignment horizontal="center" vertical="center"/>
    </xf>
    <xf numFmtId="0" fontId="329" fillId="0" borderId="119" xfId="53248" applyFont="1" applyFill="1" applyBorder="1" applyAlignment="1">
      <alignment horizontal="center" vertical="center"/>
    </xf>
    <xf numFmtId="165" fontId="329" fillId="0" borderId="120" xfId="53248" applyNumberFormat="1" applyFont="1" applyFill="1" applyBorder="1" applyAlignment="1">
      <alignment horizontal="center" vertical="center"/>
    </xf>
    <xf numFmtId="165" fontId="329" fillId="0" borderId="9" xfId="53248" applyNumberFormat="1" applyFont="1" applyFill="1" applyBorder="1" applyAlignment="1">
      <alignment horizontal="center" vertical="center"/>
    </xf>
    <xf numFmtId="165" fontId="329" fillId="0" borderId="119" xfId="53248" applyNumberFormat="1" applyFont="1" applyFill="1" applyBorder="1" applyAlignment="1">
      <alignment horizontal="center" vertical="center"/>
    </xf>
    <xf numFmtId="0" fontId="329" fillId="0" borderId="50" xfId="53248" applyFont="1" applyFill="1" applyBorder="1" applyAlignment="1">
      <alignment horizontal="center" vertical="center"/>
    </xf>
    <xf numFmtId="165" fontId="329" fillId="0" borderId="45" xfId="53248" applyNumberFormat="1" applyFont="1" applyFill="1" applyBorder="1" applyAlignment="1">
      <alignment horizontal="center" vertical="center"/>
    </xf>
    <xf numFmtId="165" fontId="329" fillId="0" borderId="43" xfId="53248" applyNumberFormat="1" applyFont="1" applyFill="1" applyBorder="1" applyAlignment="1">
      <alignment horizontal="center" vertical="center"/>
    </xf>
    <xf numFmtId="165" fontId="329" fillId="0" borderId="50" xfId="53248" applyNumberFormat="1" applyFont="1" applyFill="1" applyBorder="1" applyAlignment="1">
      <alignment horizontal="center" vertical="center"/>
    </xf>
    <xf numFmtId="0" fontId="329" fillId="0" borderId="115" xfId="53248" applyFont="1" applyFill="1" applyBorder="1" applyAlignment="1">
      <alignment horizontal="center" vertical="center"/>
    </xf>
    <xf numFmtId="165" fontId="329" fillId="0" borderId="121" xfId="53248" applyNumberFormat="1" applyFont="1" applyFill="1" applyBorder="1" applyAlignment="1">
      <alignment horizontal="center" vertical="center"/>
    </xf>
    <xf numFmtId="165" fontId="329" fillId="0" borderId="20" xfId="53248" applyNumberFormat="1" applyFont="1" applyFill="1" applyBorder="1" applyAlignment="1">
      <alignment horizontal="center" vertical="center"/>
    </xf>
    <xf numFmtId="165" fontId="329" fillId="0" borderId="115" xfId="53248" applyNumberFormat="1" applyFont="1" applyFill="1" applyBorder="1" applyAlignment="1">
      <alignment horizontal="center" vertical="center"/>
    </xf>
    <xf numFmtId="0" fontId="329" fillId="0" borderId="0" xfId="53248" applyFont="1" applyFill="1" applyAlignment="1">
      <alignment vertical="top"/>
    </xf>
    <xf numFmtId="0" fontId="329" fillId="0" borderId="39" xfId="53248" applyFont="1" applyFill="1" applyBorder="1" applyAlignment="1">
      <alignment horizontal="center" vertical="center"/>
    </xf>
    <xf numFmtId="0" fontId="329" fillId="0" borderId="8" xfId="53248" applyFont="1" applyFill="1" applyBorder="1" applyAlignment="1">
      <alignment horizontal="center" vertical="center"/>
    </xf>
    <xf numFmtId="0" fontId="329" fillId="0" borderId="120" xfId="53248" applyFont="1" applyFill="1" applyBorder="1" applyAlignment="1">
      <alignment horizontal="center" vertical="center"/>
    </xf>
    <xf numFmtId="0" fontId="329" fillId="0" borderId="9" xfId="53248" applyFont="1" applyFill="1" applyBorder="1" applyAlignment="1">
      <alignment horizontal="center" vertical="center"/>
    </xf>
    <xf numFmtId="1" fontId="329" fillId="0" borderId="9" xfId="53248" applyNumberFormat="1" applyFont="1" applyFill="1" applyBorder="1" applyAlignment="1">
      <alignment horizontal="center" vertical="center"/>
    </xf>
    <xf numFmtId="1" fontId="329" fillId="0" borderId="119" xfId="53248" applyNumberFormat="1" applyFont="1" applyFill="1" applyBorder="1" applyAlignment="1">
      <alignment horizontal="center" vertical="center"/>
    </xf>
    <xf numFmtId="0" fontId="329" fillId="0" borderId="47" xfId="53248" applyFont="1" applyFill="1" applyBorder="1" applyAlignment="1">
      <alignment horizontal="center" vertical="center" wrapText="1"/>
    </xf>
    <xf numFmtId="0" fontId="329" fillId="0" borderId="0" xfId="53248" applyFont="1" applyFill="1"/>
    <xf numFmtId="0" fontId="329" fillId="0" borderId="39" xfId="53248" applyFont="1" applyFill="1" applyBorder="1" applyAlignment="1">
      <alignment horizontal="center" vertical="center" wrapText="1"/>
    </xf>
    <xf numFmtId="0" fontId="330" fillId="0" borderId="50" xfId="53248" applyFont="1" applyFill="1" applyBorder="1" applyAlignment="1">
      <alignment horizontal="center" vertical="top"/>
    </xf>
    <xf numFmtId="0" fontId="330" fillId="0" borderId="45" xfId="53248" applyFont="1" applyFill="1" applyBorder="1" applyAlignment="1">
      <alignment horizontal="center" vertical="top"/>
    </xf>
    <xf numFmtId="0" fontId="330" fillId="0" borderId="43" xfId="53248" applyFont="1" applyFill="1" applyBorder="1" applyAlignment="1">
      <alignment horizontal="center" vertical="top"/>
    </xf>
    <xf numFmtId="0" fontId="330" fillId="0" borderId="0" xfId="53248" applyFont="1" applyFill="1" applyAlignment="1">
      <alignment vertical="top"/>
    </xf>
    <xf numFmtId="166" fontId="329" fillId="0" borderId="8" xfId="53248" applyNumberFormat="1" applyFont="1" applyFill="1" applyBorder="1" applyAlignment="1">
      <alignment horizontal="center" vertical="center"/>
    </xf>
    <xf numFmtId="166" fontId="329" fillId="0" borderId="49" xfId="53248" applyNumberFormat="1" applyFont="1" applyFill="1" applyBorder="1" applyAlignment="1">
      <alignment horizontal="center" vertical="center"/>
    </xf>
    <xf numFmtId="166" fontId="329" fillId="0" borderId="39" xfId="53248" applyNumberFormat="1" applyFont="1" applyFill="1" applyBorder="1" applyAlignment="1">
      <alignment horizontal="center" vertical="center"/>
    </xf>
    <xf numFmtId="0" fontId="329" fillId="0" borderId="45" xfId="53248" applyFont="1" applyFill="1" applyBorder="1" applyAlignment="1">
      <alignment horizontal="center" vertical="center"/>
    </xf>
    <xf numFmtId="0" fontId="329" fillId="0" borderId="43" xfId="53248" applyFont="1" applyFill="1" applyBorder="1" applyAlignment="1">
      <alignment horizontal="center" vertical="center"/>
    </xf>
    <xf numFmtId="0" fontId="329" fillId="0" borderId="121" xfId="53248" applyFont="1" applyFill="1" applyBorder="1" applyAlignment="1">
      <alignment horizontal="center" vertical="center"/>
    </xf>
    <xf numFmtId="0" fontId="329" fillId="0" borderId="20" xfId="53248" applyFont="1" applyFill="1" applyBorder="1" applyAlignment="1">
      <alignment horizontal="center" vertical="center"/>
    </xf>
    <xf numFmtId="0" fontId="329" fillId="0" borderId="50" xfId="53248" applyFont="1" applyFill="1" applyBorder="1" applyAlignment="1">
      <alignment horizontal="center" vertical="center" wrapText="1"/>
    </xf>
    <xf numFmtId="0" fontId="331" fillId="0" borderId="36" xfId="53248" applyFont="1" applyFill="1" applyBorder="1" applyAlignment="1">
      <alignment horizontal="left"/>
    </xf>
    <xf numFmtId="0" fontId="331" fillId="0" borderId="0" xfId="53248" applyFont="1" applyFill="1" applyAlignment="1">
      <alignment horizontal="left"/>
    </xf>
    <xf numFmtId="0" fontId="332" fillId="0" borderId="0" xfId="53248" applyFont="1" applyFill="1" applyAlignment="1">
      <alignment horizontal="left"/>
    </xf>
    <xf numFmtId="0" fontId="329" fillId="0" borderId="0" xfId="53248" applyFont="1" applyFill="1" applyAlignment="1">
      <alignment horizontal="left"/>
    </xf>
    <xf numFmtId="0" fontId="16" fillId="0" borderId="0" xfId="53249" applyFont="1"/>
    <xf numFmtId="166" fontId="16" fillId="0" borderId="0" xfId="53249" applyNumberFormat="1" applyFont="1" applyFill="1"/>
    <xf numFmtId="0" fontId="16" fillId="0" borderId="0" xfId="53249" applyFont="1" applyFill="1"/>
    <xf numFmtId="166" fontId="16" fillId="0" borderId="0" xfId="53249" applyNumberFormat="1" applyFont="1"/>
    <xf numFmtId="0" fontId="18" fillId="0" borderId="0" xfId="53249" applyFont="1" applyAlignment="1">
      <alignment horizontal="right" vertical="center"/>
    </xf>
    <xf numFmtId="0" fontId="18" fillId="0" borderId="0" xfId="53249" applyFont="1" applyAlignment="1">
      <alignment horizontal="right"/>
    </xf>
    <xf numFmtId="0" fontId="16" fillId="0" borderId="0" xfId="53249" applyFont="1" applyAlignment="1">
      <alignment horizontal="left"/>
    </xf>
    <xf numFmtId="0" fontId="19" fillId="0" borderId="0" xfId="53249" applyFont="1" applyAlignment="1">
      <alignment horizontal="center" wrapText="1"/>
    </xf>
    <xf numFmtId="166" fontId="19" fillId="0" borderId="0" xfId="53249" applyNumberFormat="1" applyFont="1" applyFill="1" applyAlignment="1">
      <alignment horizontal="center" wrapText="1"/>
    </xf>
    <xf numFmtId="0" fontId="19" fillId="0" borderId="0" xfId="53249" applyFont="1" applyFill="1" applyAlignment="1">
      <alignment horizontal="center" wrapText="1"/>
    </xf>
    <xf numFmtId="166" fontId="19" fillId="0" borderId="0" xfId="53249" applyNumberFormat="1" applyFont="1" applyAlignment="1">
      <alignment horizontal="center" wrapText="1"/>
    </xf>
    <xf numFmtId="0" fontId="336" fillId="0" borderId="0" xfId="53250" applyFont="1" applyAlignment="1">
      <alignment vertical="center"/>
    </xf>
    <xf numFmtId="0" fontId="37" fillId="0" borderId="0" xfId="53250" applyFont="1"/>
    <xf numFmtId="0" fontId="24" fillId="0" borderId="0" xfId="53249" applyFont="1"/>
    <xf numFmtId="0" fontId="24" fillId="0" borderId="36" xfId="53249" applyFont="1" applyBorder="1" applyAlignment="1">
      <alignment horizontal="center" vertical="center"/>
    </xf>
    <xf numFmtId="0" fontId="24" fillId="0" borderId="23" xfId="53249" applyFont="1" applyBorder="1" applyAlignment="1">
      <alignment horizontal="center" vertical="center"/>
    </xf>
    <xf numFmtId="0" fontId="24" fillId="0" borderId="10" xfId="53249" applyFont="1" applyBorder="1" applyAlignment="1">
      <alignment horizontal="center" vertical="center" wrapText="1"/>
    </xf>
    <xf numFmtId="0" fontId="24" fillId="0" borderId="124" xfId="53249" applyFont="1" applyBorder="1" applyAlignment="1">
      <alignment horizontal="center" vertical="center" wrapText="1"/>
    </xf>
    <xf numFmtId="166" fontId="24" fillId="0" borderId="120" xfId="53249" applyNumberFormat="1" applyFont="1" applyFill="1" applyBorder="1" applyAlignment="1">
      <alignment horizontal="center" vertical="center" wrapText="1"/>
    </xf>
    <xf numFmtId="0" fontId="24" fillId="0" borderId="119" xfId="53249" applyFont="1" applyFill="1" applyBorder="1" applyAlignment="1">
      <alignment horizontal="center" vertical="center" wrapText="1"/>
    </xf>
    <xf numFmtId="0" fontId="24" fillId="0" borderId="119" xfId="53249" applyFont="1" applyBorder="1" applyAlignment="1">
      <alignment horizontal="center" vertical="center" wrapText="1"/>
    </xf>
    <xf numFmtId="166" fontId="24" fillId="0" borderId="120" xfId="53249" applyNumberFormat="1" applyFont="1" applyBorder="1" applyAlignment="1">
      <alignment horizontal="center" vertical="center" wrapText="1"/>
    </xf>
    <xf numFmtId="0" fontId="24" fillId="0" borderId="117" xfId="53249" applyFont="1" applyBorder="1" applyAlignment="1">
      <alignment horizontal="center" vertical="center" wrapText="1"/>
    </xf>
    <xf numFmtId="0" fontId="24" fillId="0" borderId="94" xfId="53249" applyFont="1" applyBorder="1" applyAlignment="1">
      <alignment horizontal="center" vertical="center" wrapText="1"/>
    </xf>
    <xf numFmtId="0" fontId="165" fillId="0" borderId="66" xfId="53249" applyFont="1" applyFill="1" applyBorder="1" applyAlignment="1">
      <alignment horizontal="center" vertical="center" wrapText="1"/>
    </xf>
    <xf numFmtId="0" fontId="24" fillId="0" borderId="125" xfId="53249" applyFont="1" applyBorder="1" applyAlignment="1">
      <alignment horizontal="center" vertical="center" wrapText="1"/>
    </xf>
    <xf numFmtId="0" fontId="24" fillId="0" borderId="126" xfId="53249" applyFont="1" applyBorder="1" applyAlignment="1">
      <alignment horizontal="center" vertical="center" wrapText="1"/>
    </xf>
    <xf numFmtId="0" fontId="19" fillId="0" borderId="57" xfId="53249" applyFont="1" applyBorder="1" applyAlignment="1">
      <alignment horizontal="center" vertical="center" wrapText="1"/>
    </xf>
    <xf numFmtId="0" fontId="19" fillId="0" borderId="27" xfId="53249" applyFont="1" applyBorder="1" applyAlignment="1">
      <alignment horizontal="center" vertical="center" wrapText="1"/>
    </xf>
    <xf numFmtId="3" fontId="24" fillId="0" borderId="0" xfId="53249" applyNumberFormat="1" applyFont="1" applyBorder="1" applyAlignment="1">
      <alignment horizontal="center" vertical="center" wrapText="1"/>
    </xf>
    <xf numFmtId="3" fontId="24" fillId="0" borderId="27" xfId="53249" applyNumberFormat="1" applyFont="1" applyBorder="1" applyAlignment="1">
      <alignment horizontal="center" vertical="center" wrapText="1"/>
    </xf>
    <xf numFmtId="2" fontId="24" fillId="0" borderId="127" xfId="53249" applyNumberFormat="1" applyFont="1" applyFill="1" applyBorder="1" applyAlignment="1">
      <alignment horizontal="center" vertical="center" wrapText="1"/>
    </xf>
    <xf numFmtId="2" fontId="24" fillId="0" borderId="128" xfId="53249" applyNumberFormat="1" applyFont="1" applyFill="1" applyBorder="1" applyAlignment="1">
      <alignment horizontal="center" vertical="center" wrapText="1"/>
    </xf>
    <xf numFmtId="2" fontId="24" fillId="0" borderId="128" xfId="53249" applyNumberFormat="1" applyFont="1" applyBorder="1" applyAlignment="1">
      <alignment horizontal="center" vertical="center" wrapText="1"/>
    </xf>
    <xf numFmtId="2" fontId="24" fillId="0" borderId="127" xfId="53249" applyNumberFormat="1" applyFont="1" applyBorder="1" applyAlignment="1">
      <alignment horizontal="center" vertical="center" wrapText="1"/>
    </xf>
    <xf numFmtId="3" fontId="24" fillId="0" borderId="128" xfId="53249" applyNumberFormat="1" applyFont="1" applyBorder="1" applyAlignment="1">
      <alignment horizontal="center" vertical="center" wrapText="1"/>
    </xf>
    <xf numFmtId="49" fontId="18" fillId="0" borderId="117" xfId="28735" applyNumberFormat="1" applyFont="1" applyBorder="1" applyAlignment="1">
      <alignment horizontal="center" vertical="center"/>
    </xf>
    <xf numFmtId="0" fontId="18" fillId="0" borderId="94" xfId="28735" applyFont="1" applyBorder="1" applyAlignment="1">
      <alignment vertical="center"/>
    </xf>
    <xf numFmtId="3" fontId="16" fillId="0" borderId="66" xfId="53249" applyNumberFormat="1" applyFont="1" applyFill="1" applyBorder="1" applyAlignment="1">
      <alignment horizontal="center" vertical="center" wrapText="1"/>
    </xf>
    <xf numFmtId="3" fontId="16" fillId="0" borderId="94" xfId="53249" applyNumberFormat="1" applyFont="1" applyFill="1" applyBorder="1" applyAlignment="1">
      <alignment horizontal="center" vertical="center" wrapText="1"/>
    </xf>
    <xf numFmtId="2" fontId="16" fillId="0" borderId="125" xfId="53249" applyNumberFormat="1" applyFont="1" applyFill="1" applyBorder="1" applyAlignment="1">
      <alignment horizontal="center" vertical="center" wrapText="1"/>
    </xf>
    <xf numFmtId="2" fontId="16" fillId="0" borderId="118" xfId="53249" applyNumberFormat="1" applyFont="1" applyFill="1" applyBorder="1" applyAlignment="1">
      <alignment horizontal="center" vertical="center" wrapText="1"/>
    </xf>
    <xf numFmtId="3" fontId="16" fillId="0" borderId="118" xfId="53249" applyNumberFormat="1" applyFont="1" applyFill="1" applyBorder="1" applyAlignment="1">
      <alignment horizontal="center" vertical="center" wrapText="1"/>
    </xf>
    <xf numFmtId="49" fontId="18" fillId="0" borderId="114" xfId="28735" applyNumberFormat="1" applyFont="1" applyBorder="1" applyAlignment="1">
      <alignment horizontal="center" vertical="center"/>
    </xf>
    <xf numFmtId="0" fontId="18" fillId="0" borderId="38" xfId="28735" applyFont="1" applyBorder="1" applyAlignment="1">
      <alignment vertical="center"/>
    </xf>
    <xf numFmtId="3" fontId="16" fillId="0" borderId="17" xfId="53249" applyNumberFormat="1" applyFont="1" applyFill="1" applyBorder="1" applyAlignment="1">
      <alignment horizontal="center" vertical="center" wrapText="1"/>
    </xf>
    <xf numFmtId="3" fontId="16" fillId="0" borderId="38" xfId="53249" applyNumberFormat="1" applyFont="1" applyFill="1" applyBorder="1" applyAlignment="1">
      <alignment horizontal="center" vertical="center" wrapText="1"/>
    </xf>
    <xf numFmtId="2" fontId="16" fillId="0" borderId="121" xfId="53249" applyNumberFormat="1" applyFont="1" applyFill="1" applyBorder="1" applyAlignment="1">
      <alignment horizontal="center" vertical="center" wrapText="1"/>
    </xf>
    <xf numFmtId="2" fontId="16" fillId="0" borderId="129" xfId="53249" applyNumberFormat="1" applyFont="1" applyFill="1" applyBorder="1" applyAlignment="1">
      <alignment horizontal="center" vertical="center" wrapText="1"/>
    </xf>
    <xf numFmtId="2" fontId="16" fillId="0" borderId="114" xfId="53249" applyNumberFormat="1" applyFont="1" applyFill="1" applyBorder="1" applyAlignment="1">
      <alignment horizontal="center" vertical="center" wrapText="1"/>
    </xf>
    <xf numFmtId="3" fontId="16" fillId="0" borderId="129" xfId="53249" applyNumberFormat="1" applyFont="1" applyFill="1" applyBorder="1" applyAlignment="1">
      <alignment horizontal="center" vertical="center" wrapText="1"/>
    </xf>
    <xf numFmtId="49" fontId="18" fillId="0" borderId="28" xfId="28735" applyNumberFormat="1" applyFont="1" applyBorder="1" applyAlignment="1">
      <alignment horizontal="center" vertical="center"/>
    </xf>
    <xf numFmtId="0" fontId="18" fillId="0" borderId="29" xfId="28735" applyNumberFormat="1" applyFont="1" applyBorder="1" applyAlignment="1">
      <alignment vertical="center" wrapText="1"/>
    </xf>
    <xf numFmtId="3" fontId="16" fillId="0" borderId="14" xfId="53249" applyNumberFormat="1" applyFont="1" applyFill="1" applyBorder="1" applyAlignment="1">
      <alignment horizontal="center" vertical="center" wrapText="1"/>
    </xf>
    <xf numFmtId="3" fontId="16" fillId="0" borderId="29" xfId="53249" applyNumberFormat="1" applyFont="1" applyFill="1" applyBorder="1" applyAlignment="1">
      <alignment horizontal="center" vertical="center" wrapText="1"/>
    </xf>
    <xf numFmtId="2" fontId="16" fillId="0" borderId="39" xfId="53249" applyNumberFormat="1" applyFont="1" applyFill="1" applyBorder="1" applyAlignment="1">
      <alignment horizontal="center" vertical="center" wrapText="1"/>
    </xf>
    <xf numFmtId="2" fontId="16" fillId="0" borderId="49" xfId="53249" applyNumberFormat="1" applyFont="1" applyFill="1" applyBorder="1" applyAlignment="1">
      <alignment horizontal="center" vertical="center"/>
    </xf>
    <xf numFmtId="2" fontId="16" fillId="0" borderId="39" xfId="53249" applyNumberFormat="1" applyFont="1" applyFill="1" applyBorder="1" applyAlignment="1">
      <alignment horizontal="center" vertical="center"/>
    </xf>
    <xf numFmtId="2" fontId="23" fillId="0" borderId="39" xfId="53249" applyNumberFormat="1" applyFont="1" applyFill="1" applyBorder="1" applyAlignment="1">
      <alignment horizontal="center" vertical="center"/>
    </xf>
    <xf numFmtId="2" fontId="23" fillId="0" borderId="49" xfId="53249" applyNumberFormat="1" applyFont="1" applyFill="1" applyBorder="1" applyAlignment="1">
      <alignment horizontal="center" vertical="center"/>
    </xf>
    <xf numFmtId="3" fontId="16" fillId="0" borderId="49" xfId="53249" applyNumberFormat="1" applyFont="1" applyFill="1" applyBorder="1" applyAlignment="1">
      <alignment horizontal="center" vertical="center"/>
    </xf>
    <xf numFmtId="0" fontId="16" fillId="141" borderId="0" xfId="53249" applyFont="1" applyFill="1"/>
    <xf numFmtId="0" fontId="18" fillId="0" borderId="29" xfId="28735" applyFont="1" applyBorder="1" applyAlignment="1">
      <alignment vertical="center"/>
    </xf>
    <xf numFmtId="2" fontId="16" fillId="0" borderId="37" xfId="53249" applyNumberFormat="1" applyFont="1" applyFill="1" applyBorder="1" applyAlignment="1">
      <alignment horizontal="center" vertical="center" wrapText="1"/>
    </xf>
    <xf numFmtId="2" fontId="23" fillId="0" borderId="39" xfId="53249" applyNumberFormat="1" applyFont="1" applyFill="1" applyBorder="1" applyAlignment="1">
      <alignment horizontal="center" vertical="center" wrapText="1"/>
    </xf>
    <xf numFmtId="2" fontId="23" fillId="0" borderId="37" xfId="53249" applyNumberFormat="1" applyFont="1" applyFill="1" applyBorder="1" applyAlignment="1">
      <alignment horizontal="center" vertical="center" wrapText="1"/>
    </xf>
    <xf numFmtId="3" fontId="16" fillId="0" borderId="37" xfId="53249" applyNumberFormat="1" applyFont="1" applyFill="1" applyBorder="1" applyAlignment="1">
      <alignment horizontal="center" vertical="center" wrapText="1"/>
    </xf>
    <xf numFmtId="0" fontId="18" fillId="0" borderId="29" xfId="28735" applyFont="1" applyBorder="1" applyAlignment="1">
      <alignment horizontal="right" vertical="center"/>
    </xf>
    <xf numFmtId="0" fontId="18" fillId="0" borderId="29" xfId="28735" applyFont="1" applyBorder="1" applyAlignment="1">
      <alignment vertical="center" wrapText="1"/>
    </xf>
    <xf numFmtId="2" fontId="16" fillId="0" borderId="49" xfId="53249" applyNumberFormat="1" applyFont="1" applyFill="1" applyBorder="1" applyAlignment="1">
      <alignment horizontal="center" vertical="center" wrapText="1"/>
    </xf>
    <xf numFmtId="49" fontId="18" fillId="0" borderId="122" xfId="28735" applyNumberFormat="1" applyFont="1" applyBorder="1" applyAlignment="1">
      <alignment horizontal="center" vertical="center"/>
    </xf>
    <xf numFmtId="0" fontId="18" fillId="0" borderId="124" xfId="28735" applyFont="1" applyBorder="1" applyAlignment="1">
      <alignment vertical="center"/>
    </xf>
    <xf numFmtId="3" fontId="16" fillId="0" borderId="109" xfId="53249" applyNumberFormat="1" applyFont="1" applyFill="1" applyBorder="1" applyAlignment="1">
      <alignment horizontal="center" vertical="center" wrapText="1"/>
    </xf>
    <xf numFmtId="3" fontId="16" fillId="0" borderId="124" xfId="53249" applyNumberFormat="1" applyFont="1" applyFill="1" applyBorder="1" applyAlignment="1">
      <alignment horizontal="center" vertical="center" wrapText="1"/>
    </xf>
    <xf numFmtId="2" fontId="16" fillId="0" borderId="120" xfId="53249" applyNumberFormat="1" applyFont="1" applyFill="1" applyBorder="1" applyAlignment="1">
      <alignment horizontal="center" vertical="center" wrapText="1"/>
    </xf>
    <xf numFmtId="2" fontId="16" fillId="0" borderId="119" xfId="53249" applyNumberFormat="1" applyFont="1" applyFill="1" applyBorder="1" applyAlignment="1">
      <alignment horizontal="center" vertical="center"/>
    </xf>
    <xf numFmtId="2" fontId="16" fillId="0" borderId="120" xfId="53249" applyNumberFormat="1" applyFont="1" applyFill="1" applyBorder="1" applyAlignment="1">
      <alignment horizontal="center" vertical="center"/>
    </xf>
    <xf numFmtId="2" fontId="16" fillId="0" borderId="115" xfId="53249" applyNumberFormat="1" applyFont="1" applyFill="1" applyBorder="1" applyAlignment="1">
      <alignment horizontal="center" vertical="center"/>
    </xf>
    <xf numFmtId="2" fontId="16" fillId="0" borderId="121" xfId="53249" applyNumberFormat="1" applyFont="1" applyFill="1" applyBorder="1" applyAlignment="1">
      <alignment horizontal="center" vertical="center"/>
    </xf>
    <xf numFmtId="2" fontId="16" fillId="0" borderId="47" xfId="53249" applyNumberFormat="1" applyFont="1" applyFill="1" applyBorder="1" applyAlignment="1">
      <alignment horizontal="center" vertical="center"/>
    </xf>
    <xf numFmtId="3" fontId="16" fillId="0" borderId="48" xfId="53249" applyNumberFormat="1" applyFont="1" applyFill="1" applyBorder="1" applyAlignment="1">
      <alignment horizontal="center" vertical="center"/>
    </xf>
    <xf numFmtId="2" fontId="16" fillId="0" borderId="45" xfId="53249" applyNumberFormat="1" applyFont="1" applyFill="1" applyBorder="1" applyAlignment="1">
      <alignment horizontal="center" vertical="center"/>
    </xf>
    <xf numFmtId="3" fontId="16" fillId="0" borderId="50" xfId="53249" applyNumberFormat="1" applyFont="1" applyFill="1" applyBorder="1" applyAlignment="1">
      <alignment horizontal="center" vertical="center"/>
    </xf>
    <xf numFmtId="49" fontId="18" fillId="0" borderId="22" xfId="53249" applyNumberFormat="1" applyFont="1" applyFill="1" applyBorder="1" applyAlignment="1">
      <alignment horizontal="center" vertical="center"/>
    </xf>
    <xf numFmtId="0" fontId="337" fillId="0" borderId="23" xfId="53249" applyFont="1" applyFill="1" applyBorder="1" applyAlignment="1">
      <alignment horizontal="left" vertical="center" wrapText="1"/>
    </xf>
    <xf numFmtId="3" fontId="338" fillId="0" borderId="36" xfId="53249" applyNumberFormat="1" applyFont="1" applyFill="1" applyBorder="1" applyAlignment="1">
      <alignment horizontal="center" vertical="center" wrapText="1"/>
    </xf>
    <xf numFmtId="3" fontId="16" fillId="0" borderId="23" xfId="53249" applyNumberFormat="1" applyFont="1" applyFill="1" applyBorder="1" applyAlignment="1">
      <alignment horizontal="center" vertical="center" wrapText="1"/>
    </xf>
    <xf numFmtId="2" fontId="16" fillId="0" borderId="47" xfId="53249" applyNumberFormat="1" applyFont="1" applyFill="1" applyBorder="1" applyAlignment="1">
      <alignment horizontal="center" vertical="center" wrapText="1"/>
    </xf>
    <xf numFmtId="2" fontId="16" fillId="0" borderId="48" xfId="53249" applyNumberFormat="1" applyFont="1" applyFill="1" applyBorder="1" applyAlignment="1">
      <alignment horizontal="center" vertical="center"/>
    </xf>
    <xf numFmtId="3" fontId="16" fillId="0" borderId="115" xfId="53249" applyNumberFormat="1" applyFont="1" applyFill="1" applyBorder="1" applyAlignment="1">
      <alignment horizontal="center" vertical="center"/>
    </xf>
    <xf numFmtId="49" fontId="18" fillId="0" borderId="28" xfId="53249" applyNumberFormat="1" applyFont="1" applyFill="1" applyBorder="1" applyAlignment="1">
      <alignment horizontal="center" vertical="center"/>
    </xf>
    <xf numFmtId="0" fontId="18" fillId="0" borderId="29" xfId="53249" applyFont="1" applyFill="1" applyBorder="1" applyAlignment="1">
      <alignment horizontal="left" vertical="center" wrapText="1" indent="3"/>
    </xf>
    <xf numFmtId="49" fontId="18" fillId="0" borderId="41" xfId="53249" applyNumberFormat="1" applyFont="1" applyFill="1" applyBorder="1" applyAlignment="1">
      <alignment horizontal="center" vertical="center"/>
    </xf>
    <xf numFmtId="0" fontId="18" fillId="0" borderId="40" xfId="53249" applyFont="1" applyFill="1" applyBorder="1" applyAlignment="1">
      <alignment horizontal="left" vertical="center" wrapText="1" indent="3"/>
    </xf>
    <xf numFmtId="3" fontId="16" fillId="0" borderId="116" xfId="53249" applyNumberFormat="1" applyFont="1" applyFill="1" applyBorder="1" applyAlignment="1">
      <alignment horizontal="center" vertical="center" wrapText="1"/>
    </xf>
    <xf numFmtId="3" fontId="16" fillId="0" borderId="40" xfId="53249" applyNumberFormat="1" applyFont="1" applyFill="1" applyBorder="1" applyAlignment="1">
      <alignment horizontal="center" vertical="center" wrapText="1"/>
    </xf>
    <xf numFmtId="2" fontId="16" fillId="0" borderId="45" xfId="53249" applyNumberFormat="1" applyFont="1" applyFill="1" applyBorder="1" applyAlignment="1">
      <alignment horizontal="center" vertical="center" wrapText="1"/>
    </xf>
    <xf numFmtId="2" fontId="16" fillId="0" borderId="50" xfId="53249" applyNumberFormat="1" applyFont="1" applyFill="1" applyBorder="1" applyAlignment="1">
      <alignment horizontal="center" vertical="center"/>
    </xf>
    <xf numFmtId="0" fontId="16" fillId="0" borderId="0" xfId="53249" applyFont="1" applyFill="1" applyBorder="1"/>
    <xf numFmtId="0" fontId="16" fillId="0" borderId="0" xfId="53249" applyFont="1" applyFill="1" applyBorder="1" applyAlignment="1">
      <alignment horizontal="left" vertical="center" wrapText="1" indent="4"/>
    </xf>
    <xf numFmtId="166" fontId="16" fillId="0" borderId="0" xfId="53249" applyNumberFormat="1" applyFont="1" applyFill="1" applyBorder="1" applyAlignment="1">
      <alignment horizontal="left" vertical="center" wrapText="1" indent="4"/>
    </xf>
    <xf numFmtId="166" fontId="16" fillId="0" borderId="0" xfId="53249" applyNumberFormat="1" applyFont="1" applyFill="1" applyBorder="1"/>
    <xf numFmtId="0" fontId="16" fillId="0" borderId="0" xfId="53249" applyFont="1" applyFill="1" applyBorder="1" applyAlignment="1">
      <alignment horizontal="left" vertical="center"/>
    </xf>
    <xf numFmtId="0" fontId="16" fillId="0" borderId="0" xfId="53249" applyFont="1" applyBorder="1"/>
    <xf numFmtId="0" fontId="24" fillId="0" borderId="0" xfId="53249" applyFont="1" applyBorder="1" applyAlignment="1">
      <alignment horizontal="center" vertical="center" wrapText="1"/>
    </xf>
    <xf numFmtId="166" fontId="24" fillId="0" borderId="0" xfId="53249" applyNumberFormat="1" applyFont="1" applyFill="1" applyBorder="1" applyAlignment="1">
      <alignment horizontal="center" vertical="center" wrapText="1"/>
    </xf>
    <xf numFmtId="0" fontId="24" fillId="0" borderId="0" xfId="53249" applyFont="1" applyFill="1" applyBorder="1" applyAlignment="1">
      <alignment horizontal="center" vertical="center" wrapText="1"/>
    </xf>
    <xf numFmtId="166" fontId="24" fillId="0" borderId="0" xfId="53249" applyNumberFormat="1" applyFont="1" applyBorder="1" applyAlignment="1">
      <alignment horizontal="center" vertical="center" wrapText="1"/>
    </xf>
    <xf numFmtId="1" fontId="24" fillId="0" borderId="0" xfId="53249" applyNumberFormat="1" applyFont="1" applyAlignment="1">
      <alignment horizontal="left" vertical="top"/>
    </xf>
    <xf numFmtId="2" fontId="16" fillId="0" borderId="0" xfId="53249" applyNumberFormat="1" applyFont="1" applyFill="1" applyAlignment="1">
      <alignment vertical="top"/>
    </xf>
    <xf numFmtId="166" fontId="16" fillId="0" borderId="0" xfId="53249" applyNumberFormat="1" applyFont="1" applyFill="1" applyAlignment="1">
      <alignment vertical="top"/>
    </xf>
    <xf numFmtId="2" fontId="16" fillId="0" borderId="0" xfId="53249" applyNumberFormat="1" applyFont="1" applyAlignment="1">
      <alignment vertical="top"/>
    </xf>
    <xf numFmtId="166" fontId="16" fillId="0" borderId="0" xfId="53249" applyNumberFormat="1" applyFont="1" applyAlignment="1">
      <alignment horizontal="left" vertical="top" wrapText="1"/>
    </xf>
    <xf numFmtId="2" fontId="16" fillId="0" borderId="0" xfId="53249" applyNumberFormat="1" applyFont="1" applyFill="1" applyAlignment="1">
      <alignment horizontal="center" vertical="top" wrapText="1"/>
    </xf>
    <xf numFmtId="166" fontId="16" fillId="0" borderId="0" xfId="53249" applyNumberFormat="1" applyFont="1" applyFill="1" applyAlignment="1">
      <alignment horizontal="center" vertical="top" wrapText="1"/>
    </xf>
    <xf numFmtId="2" fontId="16" fillId="0" borderId="0" xfId="53249" applyNumberFormat="1" applyFont="1" applyAlignment="1">
      <alignment horizontal="center" vertical="top" wrapText="1"/>
    </xf>
    <xf numFmtId="0" fontId="24" fillId="0" borderId="0" xfId="53249" applyFont="1" applyFill="1"/>
    <xf numFmtId="166" fontId="24" fillId="0" borderId="0" xfId="53249" applyNumberFormat="1" applyFont="1" applyFill="1"/>
    <xf numFmtId="0" fontId="16" fillId="0" borderId="13" xfId="1" applyFont="1" applyFill="1" applyBorder="1" applyAlignment="1">
      <alignment horizontal="center" vertical="center" wrapText="1"/>
    </xf>
    <xf numFmtId="0" fontId="16" fillId="0" borderId="14" xfId="1" applyFont="1" applyFill="1" applyBorder="1" applyAlignment="1">
      <alignment horizontal="center" vertical="center" wrapText="1"/>
    </xf>
    <xf numFmtId="0" fontId="16" fillId="0" borderId="15" xfId="1" applyFont="1" applyFill="1" applyBorder="1" applyAlignment="1">
      <alignment horizontal="center" vertical="center" wrapText="1"/>
    </xf>
    <xf numFmtId="0" fontId="19" fillId="0" borderId="0" xfId="1" applyFont="1" applyFill="1" applyAlignment="1">
      <alignment horizontal="center" vertical="center"/>
    </xf>
    <xf numFmtId="0" fontId="19" fillId="0" borderId="0" xfId="1" applyFont="1" applyFill="1" applyAlignment="1">
      <alignment horizontal="center"/>
    </xf>
    <xf numFmtId="0" fontId="21" fillId="0" borderId="0" xfId="3" applyFont="1" applyAlignment="1">
      <alignment horizontal="center" vertical="center"/>
    </xf>
    <xf numFmtId="0" fontId="23" fillId="0" borderId="0" xfId="3" applyFont="1" applyAlignment="1">
      <alignment horizontal="center" vertical="top"/>
    </xf>
    <xf numFmtId="0" fontId="16" fillId="0" borderId="8" xfId="1" applyFont="1" applyFill="1" applyBorder="1" applyAlignment="1">
      <alignment horizontal="center" vertical="center" wrapText="1"/>
    </xf>
    <xf numFmtId="0" fontId="16" fillId="0" borderId="8" xfId="1" applyFont="1" applyFill="1" applyBorder="1" applyAlignment="1">
      <alignment horizontal="center" vertical="center" textRotation="90" wrapText="1"/>
    </xf>
    <xf numFmtId="0" fontId="16" fillId="0" borderId="9" xfId="1" applyFont="1" applyBorder="1" applyAlignment="1">
      <alignment horizontal="center" vertical="center" wrapText="1"/>
    </xf>
    <xf numFmtId="0" fontId="16" fillId="0" borderId="19" xfId="1" applyFont="1" applyBorder="1" applyAlignment="1">
      <alignment horizontal="center" vertical="center" wrapText="1"/>
    </xf>
    <xf numFmtId="0" fontId="16" fillId="0" borderId="20" xfId="1" applyFont="1" applyBorder="1" applyAlignment="1">
      <alignment horizontal="center" vertical="center" wrapText="1"/>
    </xf>
    <xf numFmtId="0" fontId="17" fillId="0" borderId="13" xfId="1" applyFont="1" applyFill="1" applyBorder="1" applyAlignment="1">
      <alignment horizontal="center" vertical="center" wrapText="1"/>
    </xf>
    <xf numFmtId="0" fontId="17" fillId="0" borderId="14" xfId="1" applyFont="1" applyFill="1" applyBorder="1" applyAlignment="1">
      <alignment horizontal="center" vertical="center" wrapText="1"/>
    </xf>
    <xf numFmtId="0" fontId="17" fillId="0" borderId="15" xfId="1" applyFont="1" applyFill="1" applyBorder="1" applyAlignment="1">
      <alignment horizontal="center" vertical="center" wrapText="1"/>
    </xf>
    <xf numFmtId="0" fontId="17" fillId="0" borderId="16" xfId="1" applyFont="1" applyFill="1" applyBorder="1" applyAlignment="1">
      <alignment horizontal="center" vertical="center" wrapText="1"/>
    </xf>
    <xf numFmtId="0" fontId="17" fillId="0" borderId="17" xfId="1" applyFont="1" applyFill="1" applyBorder="1" applyAlignment="1">
      <alignment horizontal="center" vertical="center" wrapText="1"/>
    </xf>
    <xf numFmtId="0" fontId="17" fillId="0" borderId="18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16" fillId="0" borderId="19" xfId="1" applyFont="1" applyFill="1" applyBorder="1" applyAlignment="1">
      <alignment horizontal="center" vertical="center" wrapText="1"/>
    </xf>
    <xf numFmtId="0" fontId="16" fillId="0" borderId="20" xfId="1" applyFont="1" applyFill="1" applyBorder="1" applyAlignment="1">
      <alignment horizontal="center" vertical="center" wrapText="1"/>
    </xf>
    <xf numFmtId="0" fontId="16" fillId="0" borderId="10" xfId="1" applyFont="1" applyFill="1" applyBorder="1" applyAlignment="1">
      <alignment horizontal="center" vertical="center" wrapText="1"/>
    </xf>
    <xf numFmtId="0" fontId="16" fillId="0" borderId="11" xfId="1" applyFont="1" applyFill="1" applyBorder="1" applyAlignment="1">
      <alignment horizontal="center" vertical="center" wrapText="1"/>
    </xf>
    <xf numFmtId="0" fontId="16" fillId="0" borderId="12" xfId="1" applyFont="1" applyFill="1" applyBorder="1" applyAlignment="1">
      <alignment horizontal="center" vertical="center" wrapText="1"/>
    </xf>
    <xf numFmtId="0" fontId="16" fillId="0" borderId="16" xfId="1" applyFont="1" applyFill="1" applyBorder="1" applyAlignment="1">
      <alignment horizontal="center" vertical="center" wrapText="1"/>
    </xf>
    <xf numFmtId="0" fontId="16" fillId="0" borderId="17" xfId="1" applyFont="1" applyFill="1" applyBorder="1" applyAlignment="1">
      <alignment horizontal="center" vertical="center" wrapText="1"/>
    </xf>
    <xf numFmtId="0" fontId="16" fillId="0" borderId="18" xfId="1" applyFont="1" applyFill="1" applyBorder="1" applyAlignment="1">
      <alignment horizontal="center" vertical="center" wrapText="1"/>
    </xf>
    <xf numFmtId="0" fontId="16" fillId="0" borderId="0" xfId="1" applyFont="1" applyFill="1" applyAlignment="1">
      <alignment horizontal="left" wrapText="1"/>
    </xf>
    <xf numFmtId="0" fontId="16" fillId="0" borderId="0" xfId="1" applyFont="1" applyFill="1" applyBorder="1" applyAlignment="1">
      <alignment horizontal="left" wrapText="1"/>
    </xf>
    <xf numFmtId="0" fontId="16" fillId="0" borderId="0" xfId="1" applyFont="1" applyFill="1" applyBorder="1" applyAlignment="1">
      <alignment horizontal="left"/>
    </xf>
    <xf numFmtId="0" fontId="16" fillId="0" borderId="0" xfId="1" applyFont="1" applyFill="1" applyAlignment="1">
      <alignment horizontal="left" vertical="center" wrapText="1"/>
    </xf>
    <xf numFmtId="0" fontId="22" fillId="0" borderId="0" xfId="3" applyFont="1" applyAlignment="1">
      <alignment horizontal="center" vertical="center"/>
    </xf>
    <xf numFmtId="1" fontId="24" fillId="0" borderId="17" xfId="1" applyNumberFormat="1" applyFont="1" applyFill="1" applyBorder="1" applyAlignment="1">
      <alignment horizontal="center" vertical="top"/>
    </xf>
    <xf numFmtId="0" fontId="16" fillId="0" borderId="8" xfId="1" applyFont="1" applyBorder="1" applyAlignment="1">
      <alignment horizontal="center" vertical="center" wrapText="1"/>
    </xf>
    <xf numFmtId="0" fontId="16" fillId="0" borderId="8" xfId="1" applyFont="1" applyFill="1" applyBorder="1" applyAlignment="1">
      <alignment horizontal="center" vertical="center"/>
    </xf>
    <xf numFmtId="0" fontId="30" fillId="0" borderId="0" xfId="4" applyFont="1" applyFill="1" applyBorder="1" applyAlignment="1">
      <alignment horizontal="center"/>
    </xf>
    <xf numFmtId="0" fontId="24" fillId="0" borderId="0" xfId="1" applyFont="1" applyFill="1" applyAlignment="1">
      <alignment horizontal="center"/>
    </xf>
    <xf numFmtId="0" fontId="22" fillId="0" borderId="0" xfId="3" applyFont="1" applyFill="1" applyAlignment="1">
      <alignment horizontal="center" vertical="center"/>
    </xf>
    <xf numFmtId="0" fontId="23" fillId="0" borderId="0" xfId="3" applyFont="1" applyFill="1" applyAlignment="1">
      <alignment horizontal="center" vertical="top"/>
    </xf>
    <xf numFmtId="0" fontId="24" fillId="0" borderId="17" xfId="8" applyFont="1" applyFill="1" applyBorder="1" applyAlignment="1">
      <alignment horizontal="center"/>
    </xf>
    <xf numFmtId="0" fontId="32" fillId="0" borderId="9" xfId="5" applyFont="1" applyFill="1" applyBorder="1" applyAlignment="1">
      <alignment horizontal="center" vertical="center" wrapText="1"/>
    </xf>
    <xf numFmtId="0" fontId="32" fillId="0" borderId="19" xfId="5" applyFont="1" applyFill="1" applyBorder="1" applyAlignment="1">
      <alignment horizontal="center" vertical="center" wrapText="1"/>
    </xf>
    <xf numFmtId="0" fontId="32" fillId="0" borderId="20" xfId="5" applyFont="1" applyFill="1" applyBorder="1" applyAlignment="1">
      <alignment horizontal="center" vertical="center" wrapText="1"/>
    </xf>
    <xf numFmtId="0" fontId="32" fillId="0" borderId="8" xfId="5" applyFont="1" applyFill="1" applyBorder="1" applyAlignment="1">
      <alignment horizontal="center" vertical="center" wrapText="1"/>
    </xf>
    <xf numFmtId="0" fontId="32" fillId="0" borderId="10" xfId="5" applyFont="1" applyFill="1" applyBorder="1" applyAlignment="1">
      <alignment horizontal="center" vertical="center" wrapText="1"/>
    </xf>
    <xf numFmtId="0" fontId="32" fillId="0" borderId="11" xfId="5" applyFont="1" applyFill="1" applyBorder="1" applyAlignment="1">
      <alignment horizontal="center" vertical="center" wrapText="1"/>
    </xf>
    <xf numFmtId="0" fontId="32" fillId="0" borderId="12" xfId="5" applyFont="1" applyFill="1" applyBorder="1" applyAlignment="1">
      <alignment horizontal="center" vertical="center" wrapText="1"/>
    </xf>
    <xf numFmtId="0" fontId="32" fillId="0" borderId="16" xfId="5" applyFont="1" applyFill="1" applyBorder="1" applyAlignment="1">
      <alignment horizontal="center" vertical="center" wrapText="1"/>
    </xf>
    <xf numFmtId="0" fontId="32" fillId="0" borderId="17" xfId="5" applyFont="1" applyFill="1" applyBorder="1" applyAlignment="1">
      <alignment horizontal="center" vertical="center" wrapText="1"/>
    </xf>
    <xf numFmtId="0" fontId="32" fillId="0" borderId="18" xfId="5" applyFont="1" applyFill="1" applyBorder="1" applyAlignment="1">
      <alignment horizontal="center" vertical="center" wrapText="1"/>
    </xf>
    <xf numFmtId="0" fontId="32" fillId="0" borderId="13" xfId="5" applyFont="1" applyFill="1" applyBorder="1" applyAlignment="1">
      <alignment horizontal="center" vertical="center" wrapText="1"/>
    </xf>
    <xf numFmtId="0" fontId="32" fillId="0" borderId="14" xfId="5" applyFont="1" applyFill="1" applyBorder="1" applyAlignment="1">
      <alignment horizontal="center" vertical="center" wrapText="1"/>
    </xf>
    <xf numFmtId="0" fontId="32" fillId="0" borderId="15" xfId="5" applyFont="1" applyFill="1" applyBorder="1" applyAlignment="1">
      <alignment horizontal="center" vertical="center" wrapText="1"/>
    </xf>
    <xf numFmtId="0" fontId="32" fillId="0" borderId="8" xfId="5" applyFont="1" applyFill="1" applyBorder="1" applyAlignment="1">
      <alignment horizontal="center" vertical="center"/>
    </xf>
    <xf numFmtId="0" fontId="32" fillId="0" borderId="13" xfId="5" applyFont="1" applyFill="1" applyBorder="1" applyAlignment="1">
      <alignment horizontal="center" vertical="center"/>
    </xf>
    <xf numFmtId="0" fontId="32" fillId="0" borderId="14" xfId="5" applyFont="1" applyFill="1" applyBorder="1" applyAlignment="1">
      <alignment horizontal="center" vertical="center"/>
    </xf>
    <xf numFmtId="0" fontId="34" fillId="0" borderId="0" xfId="4" applyFont="1" applyFill="1" applyBorder="1" applyAlignment="1">
      <alignment horizontal="center"/>
    </xf>
    <xf numFmtId="0" fontId="21" fillId="0" borderId="0" xfId="3" applyFont="1" applyFill="1" applyAlignment="1">
      <alignment horizontal="center"/>
    </xf>
    <xf numFmtId="0" fontId="24" fillId="0" borderId="0" xfId="8" applyFont="1" applyFill="1" applyBorder="1" applyAlignment="1">
      <alignment horizontal="center"/>
    </xf>
    <xf numFmtId="0" fontId="30" fillId="0" borderId="8" xfId="5" applyFont="1" applyFill="1" applyBorder="1" applyAlignment="1">
      <alignment horizontal="center" vertical="center"/>
    </xf>
    <xf numFmtId="0" fontId="16" fillId="0" borderId="13" xfId="8" applyFont="1" applyFill="1" applyBorder="1" applyAlignment="1">
      <alignment horizontal="center" vertical="center" wrapText="1"/>
    </xf>
    <xf numFmtId="0" fontId="16" fillId="0" borderId="14" xfId="8" applyFont="1" applyFill="1" applyBorder="1" applyAlignment="1">
      <alignment horizontal="center" vertical="center" wrapText="1"/>
    </xf>
    <xf numFmtId="0" fontId="16" fillId="0" borderId="15" xfId="8" applyFont="1" applyFill="1" applyBorder="1" applyAlignment="1">
      <alignment horizontal="center" vertical="center" wrapText="1"/>
    </xf>
    <xf numFmtId="0" fontId="30" fillId="0" borderId="0" xfId="4" applyFont="1" applyFill="1" applyBorder="1" applyAlignment="1">
      <alignment horizontal="center" vertical="center"/>
    </xf>
    <xf numFmtId="0" fontId="23" fillId="0" borderId="0" xfId="3" applyFont="1" applyAlignment="1">
      <alignment horizontal="center" vertical="center"/>
    </xf>
    <xf numFmtId="0" fontId="16" fillId="0" borderId="0" xfId="1" applyFont="1" applyFill="1" applyAlignment="1">
      <alignment horizontal="center" vertical="center"/>
    </xf>
    <xf numFmtId="0" fontId="26" fillId="0" borderId="0" xfId="1" applyFont="1" applyFill="1" applyAlignment="1">
      <alignment horizontal="center" vertical="top" wrapText="1"/>
    </xf>
    <xf numFmtId="0" fontId="32" fillId="0" borderId="21" xfId="5" applyFont="1" applyFill="1" applyBorder="1" applyAlignment="1">
      <alignment horizontal="center" vertical="center" wrapText="1"/>
    </xf>
    <xf numFmtId="0" fontId="32" fillId="0" borderId="27" xfId="5" applyFont="1" applyFill="1" applyBorder="1" applyAlignment="1">
      <alignment horizontal="center" vertical="center" wrapText="1"/>
    </xf>
    <xf numFmtId="0" fontId="32" fillId="0" borderId="38" xfId="5" applyFont="1" applyFill="1" applyBorder="1" applyAlignment="1">
      <alignment horizontal="center" vertical="center" wrapText="1"/>
    </xf>
    <xf numFmtId="0" fontId="32" fillId="0" borderId="22" xfId="5" applyFont="1" applyFill="1" applyBorder="1" applyAlignment="1">
      <alignment horizontal="center" vertical="center" wrapText="1"/>
    </xf>
    <xf numFmtId="0" fontId="32" fillId="0" borderId="28" xfId="5" applyFont="1" applyFill="1" applyBorder="1" applyAlignment="1">
      <alignment horizontal="center" vertical="center" wrapText="1"/>
    </xf>
    <xf numFmtId="0" fontId="32" fillId="0" borderId="23" xfId="5" applyFont="1" applyFill="1" applyBorder="1" applyAlignment="1">
      <alignment horizontal="center" vertical="center" wrapText="1"/>
    </xf>
    <xf numFmtId="0" fontId="32" fillId="0" borderId="29" xfId="5" applyFont="1" applyFill="1" applyBorder="1" applyAlignment="1">
      <alignment horizontal="center" vertical="center" wrapText="1"/>
    </xf>
    <xf numFmtId="0" fontId="32" fillId="0" borderId="24" xfId="5" applyFont="1" applyFill="1" applyBorder="1" applyAlignment="1">
      <alignment horizontal="center" vertical="center" wrapText="1"/>
    </xf>
    <xf numFmtId="0" fontId="32" fillId="0" borderId="25" xfId="5" applyFont="1" applyFill="1" applyBorder="1" applyAlignment="1">
      <alignment horizontal="center" vertical="center" wrapText="1"/>
    </xf>
    <xf numFmtId="0" fontId="32" fillId="0" borderId="26" xfId="5" applyFont="1" applyFill="1" applyBorder="1" applyAlignment="1">
      <alignment horizontal="center" vertical="center" wrapText="1"/>
    </xf>
    <xf numFmtId="0" fontId="32" fillId="0" borderId="30" xfId="5" applyFont="1" applyFill="1" applyBorder="1" applyAlignment="1">
      <alignment horizontal="center" vertical="center" wrapText="1"/>
    </xf>
    <xf numFmtId="0" fontId="32" fillId="0" borderId="31" xfId="5" applyFont="1" applyFill="1" applyBorder="1" applyAlignment="1">
      <alignment horizontal="center" vertical="center" wrapText="1"/>
    </xf>
    <xf numFmtId="0" fontId="32" fillId="0" borderId="32" xfId="5" applyFont="1" applyFill="1" applyBorder="1" applyAlignment="1">
      <alignment horizontal="center" vertical="center" wrapText="1"/>
    </xf>
    <xf numFmtId="0" fontId="16" fillId="0" borderId="23" xfId="1" applyFont="1" applyFill="1" applyBorder="1" applyAlignment="1">
      <alignment horizontal="center" vertical="center"/>
    </xf>
    <xf numFmtId="0" fontId="16" fillId="0" borderId="29" xfId="1" applyFont="1" applyFill="1" applyBorder="1" applyAlignment="1">
      <alignment horizontal="center" vertical="center"/>
    </xf>
    <xf numFmtId="0" fontId="16" fillId="0" borderId="37" xfId="1" applyFont="1" applyFill="1" applyBorder="1" applyAlignment="1">
      <alignment horizontal="center" vertical="center"/>
    </xf>
    <xf numFmtId="0" fontId="32" fillId="0" borderId="33" xfId="5" applyFont="1" applyFill="1" applyBorder="1" applyAlignment="1">
      <alignment horizontal="center" vertical="top" wrapText="1"/>
    </xf>
    <xf numFmtId="0" fontId="32" fillId="0" borderId="34" xfId="5" applyFont="1" applyFill="1" applyBorder="1" applyAlignment="1">
      <alignment horizontal="center" vertical="top" wrapText="1"/>
    </xf>
    <xf numFmtId="0" fontId="32" fillId="0" borderId="35" xfId="5" applyFont="1" applyFill="1" applyBorder="1" applyAlignment="1">
      <alignment horizontal="center" vertical="top" wrapText="1"/>
    </xf>
    <xf numFmtId="0" fontId="32" fillId="0" borderId="22" xfId="5" applyFont="1" applyFill="1" applyBorder="1" applyAlignment="1">
      <alignment horizontal="center" vertical="top" wrapText="1"/>
    </xf>
    <xf numFmtId="0" fontId="32" fillId="0" borderId="36" xfId="5" applyFont="1" applyFill="1" applyBorder="1" applyAlignment="1">
      <alignment horizontal="center" vertical="top" wrapText="1"/>
    </xf>
    <xf numFmtId="0" fontId="36" fillId="0" borderId="17" xfId="2" applyFont="1" applyFill="1" applyBorder="1" applyAlignment="1">
      <alignment horizontal="center"/>
    </xf>
    <xf numFmtId="0" fontId="39" fillId="0" borderId="0" xfId="2" applyFont="1" applyAlignment="1">
      <alignment horizontal="center"/>
    </xf>
    <xf numFmtId="0" fontId="36" fillId="0" borderId="0" xfId="2" applyFont="1" applyFill="1" applyBorder="1" applyAlignment="1">
      <alignment horizontal="center"/>
    </xf>
    <xf numFmtId="0" fontId="27" fillId="0" borderId="47" xfId="2" applyFont="1" applyFill="1" applyBorder="1" applyAlignment="1">
      <alignment horizontal="center" vertical="top" wrapText="1"/>
    </xf>
    <xf numFmtId="0" fontId="27" fillId="0" borderId="39" xfId="2" applyFont="1" applyFill="1" applyBorder="1" applyAlignment="1">
      <alignment horizontal="center" vertical="top" wrapText="1"/>
    </xf>
    <xf numFmtId="0" fontId="27" fillId="0" borderId="34" xfId="2" applyFont="1" applyFill="1" applyBorder="1" applyAlignment="1">
      <alignment horizontal="center" vertical="top" wrapText="1"/>
    </xf>
    <xf numFmtId="0" fontId="27" fillId="0" borderId="8" xfId="2" applyFont="1" applyFill="1" applyBorder="1" applyAlignment="1">
      <alignment horizontal="center" vertical="top" wrapText="1"/>
    </xf>
    <xf numFmtId="0" fontId="27" fillId="0" borderId="34" xfId="3" applyFont="1" applyBorder="1" applyAlignment="1">
      <alignment horizontal="center" vertical="top" wrapText="1"/>
    </xf>
    <xf numFmtId="0" fontId="27" fillId="0" borderId="8" xfId="3" applyFont="1" applyBorder="1" applyAlignment="1">
      <alignment horizontal="center" vertical="top" wrapText="1"/>
    </xf>
    <xf numFmtId="0" fontId="16" fillId="0" borderId="34" xfId="8" applyFont="1" applyFill="1" applyBorder="1" applyAlignment="1">
      <alignment horizontal="center" vertical="top" wrapText="1"/>
    </xf>
    <xf numFmtId="0" fontId="16" fillId="0" borderId="8" xfId="8" applyFont="1" applyFill="1" applyBorder="1" applyAlignment="1">
      <alignment horizontal="center" vertical="top" wrapText="1"/>
    </xf>
    <xf numFmtId="0" fontId="27" fillId="0" borderId="8" xfId="2" applyFont="1" applyBorder="1" applyAlignment="1">
      <alignment horizontal="center" vertical="top" wrapText="1"/>
    </xf>
    <xf numFmtId="0" fontId="27" fillId="0" borderId="49" xfId="2" applyFont="1" applyBorder="1" applyAlignment="1">
      <alignment horizontal="center" vertical="top" wrapText="1"/>
    </xf>
    <xf numFmtId="0" fontId="26" fillId="0" borderId="34" xfId="2" applyFont="1" applyFill="1" applyBorder="1" applyAlignment="1">
      <alignment horizontal="center" vertical="top" wrapText="1"/>
    </xf>
    <xf numFmtId="0" fontId="26" fillId="0" borderId="48" xfId="2" applyFont="1" applyFill="1" applyBorder="1" applyAlignment="1">
      <alignment horizontal="center" vertical="top" wrapText="1"/>
    </xf>
    <xf numFmtId="0" fontId="26" fillId="0" borderId="8" xfId="2" applyFont="1" applyFill="1" applyBorder="1" applyAlignment="1">
      <alignment horizontal="center" vertical="top" wrapText="1"/>
    </xf>
    <xf numFmtId="0" fontId="26" fillId="0" borderId="13" xfId="2" applyFont="1" applyFill="1" applyBorder="1" applyAlignment="1">
      <alignment horizontal="center" vertical="top" wrapText="1"/>
    </xf>
    <xf numFmtId="0" fontId="26" fillId="0" borderId="15" xfId="2" applyFont="1" applyFill="1" applyBorder="1" applyAlignment="1">
      <alignment horizontal="center" vertical="top" wrapText="1"/>
    </xf>
    <xf numFmtId="0" fontId="23" fillId="0" borderId="34" xfId="3" applyFont="1" applyBorder="1" applyAlignment="1">
      <alignment horizontal="center" vertical="top" wrapText="1"/>
    </xf>
    <xf numFmtId="0" fontId="23" fillId="0" borderId="8" xfId="3" applyFont="1" applyBorder="1" applyAlignment="1">
      <alignment horizontal="center" vertical="top" wrapText="1"/>
    </xf>
    <xf numFmtId="0" fontId="26" fillId="0" borderId="34" xfId="1" applyFont="1" applyFill="1" applyBorder="1" applyAlignment="1">
      <alignment horizontal="center" vertical="top" wrapText="1"/>
    </xf>
    <xf numFmtId="0" fontId="26" fillId="0" borderId="8" xfId="1" applyFont="1" applyFill="1" applyBorder="1" applyAlignment="1">
      <alignment horizontal="center" vertical="top" wrapText="1"/>
    </xf>
    <xf numFmtId="0" fontId="26" fillId="0" borderId="0" xfId="2" applyFont="1" applyFill="1" applyBorder="1" applyAlignment="1">
      <alignment horizontal="center" vertical="top" wrapText="1"/>
    </xf>
    <xf numFmtId="0" fontId="30" fillId="0" borderId="0" xfId="4" applyFont="1" applyFill="1" applyBorder="1" applyAlignment="1">
      <alignment horizontal="center" vertical="center" wrapText="1"/>
    </xf>
    <xf numFmtId="0" fontId="32" fillId="0" borderId="8" xfId="5" applyFont="1" applyBorder="1" applyAlignment="1">
      <alignment horizontal="center" vertical="center"/>
    </xf>
    <xf numFmtId="0" fontId="27" fillId="0" borderId="109" xfId="2" applyFont="1" applyBorder="1" applyAlignment="1">
      <alignment horizontal="left" vertical="center"/>
    </xf>
    <xf numFmtId="0" fontId="31" fillId="0" borderId="0" xfId="2" applyFont="1" applyAlignment="1">
      <alignment horizontal="center" wrapText="1"/>
    </xf>
    <xf numFmtId="0" fontId="27" fillId="0" borderId="8" xfId="6" applyFont="1" applyFill="1" applyBorder="1" applyAlignment="1">
      <alignment horizontal="center" vertical="center" wrapText="1"/>
    </xf>
    <xf numFmtId="0" fontId="27" fillId="0" borderId="8" xfId="2" applyFont="1" applyBorder="1" applyAlignment="1">
      <alignment horizontal="center" vertical="center" wrapText="1"/>
    </xf>
    <xf numFmtId="49" fontId="322" fillId="0" borderId="17" xfId="53248" applyNumberFormat="1" applyFont="1" applyFill="1" applyBorder="1" applyAlignment="1">
      <alignment horizontal="center"/>
    </xf>
    <xf numFmtId="0" fontId="325" fillId="0" borderId="109" xfId="53248" applyFont="1" applyFill="1" applyBorder="1" applyAlignment="1">
      <alignment horizontal="center" vertical="top"/>
    </xf>
    <xf numFmtId="0" fontId="326" fillId="0" borderId="31" xfId="53248" applyFont="1" applyFill="1" applyBorder="1" applyAlignment="1">
      <alignment horizontal="center" vertical="center"/>
    </xf>
    <xf numFmtId="49" fontId="329" fillId="0" borderId="28" xfId="53248" applyNumberFormat="1" applyFont="1" applyFill="1" applyBorder="1" applyAlignment="1">
      <alignment horizontal="center" vertical="center"/>
    </xf>
    <xf numFmtId="49" fontId="329" fillId="0" borderId="15" xfId="53248" applyNumberFormat="1" applyFont="1" applyFill="1" applyBorder="1" applyAlignment="1">
      <alignment horizontal="center" vertical="center"/>
    </xf>
    <xf numFmtId="0" fontId="329" fillId="0" borderId="13" xfId="53248" applyFont="1" applyFill="1" applyBorder="1" applyAlignment="1">
      <alignment horizontal="left" vertical="center" wrapText="1" indent="1"/>
    </xf>
    <xf numFmtId="0" fontId="329" fillId="0" borderId="14" xfId="53248" applyFont="1" applyFill="1" applyBorder="1" applyAlignment="1">
      <alignment horizontal="left" vertical="center" wrapText="1" indent="1"/>
    </xf>
    <xf numFmtId="0" fontId="329" fillId="0" borderId="15" xfId="53248" applyFont="1" applyFill="1" applyBorder="1" applyAlignment="1">
      <alignment horizontal="left" vertical="center" wrapText="1" indent="1"/>
    </xf>
    <xf numFmtId="0" fontId="327" fillId="0" borderId="35" xfId="53248" applyFont="1" applyFill="1" applyBorder="1" applyAlignment="1">
      <alignment horizontal="center" vertical="center" wrapText="1"/>
    </xf>
    <xf numFmtId="0" fontId="327" fillId="0" borderId="113" xfId="53248" applyFont="1" applyFill="1" applyBorder="1" applyAlignment="1">
      <alignment horizontal="center" vertical="center" wrapText="1"/>
    </xf>
    <xf numFmtId="0" fontId="328" fillId="0" borderId="41" xfId="53248" applyFont="1" applyFill="1" applyBorder="1" applyAlignment="1">
      <alignment horizontal="center" vertical="top"/>
    </xf>
    <xf numFmtId="0" fontId="328" fillId="0" borderId="42" xfId="53248" applyFont="1" applyFill="1" applyBorder="1" applyAlignment="1">
      <alignment horizontal="center" vertical="top"/>
    </xf>
    <xf numFmtId="0" fontId="328" fillId="0" borderId="44" xfId="53248" applyFont="1" applyFill="1" applyBorder="1" applyAlignment="1">
      <alignment horizontal="center" vertical="top"/>
    </xf>
    <xf numFmtId="0" fontId="328" fillId="0" borderId="116" xfId="53248" applyFont="1" applyFill="1" applyBorder="1" applyAlignment="1">
      <alignment horizontal="center" vertical="top"/>
    </xf>
    <xf numFmtId="0" fontId="322" fillId="0" borderId="117" xfId="53248" applyFont="1" applyFill="1" applyBorder="1" applyAlignment="1">
      <alignment horizontal="center"/>
    </xf>
    <xf numFmtId="0" fontId="322" fillId="0" borderId="66" xfId="53248" applyFont="1" applyFill="1" applyBorder="1" applyAlignment="1">
      <alignment horizontal="center"/>
    </xf>
    <xf numFmtId="0" fontId="322" fillId="0" borderId="118" xfId="53248" applyFont="1" applyFill="1" applyBorder="1" applyAlignment="1">
      <alignment horizontal="center"/>
    </xf>
    <xf numFmtId="49" fontId="329" fillId="0" borderId="22" xfId="53248" applyNumberFormat="1" applyFont="1" applyFill="1" applyBorder="1" applyAlignment="1">
      <alignment horizontal="center" vertical="center"/>
    </xf>
    <xf numFmtId="49" fontId="329" fillId="0" borderId="33" xfId="53248" applyNumberFormat="1" applyFont="1" applyFill="1" applyBorder="1" applyAlignment="1">
      <alignment horizontal="center" vertical="center"/>
    </xf>
    <xf numFmtId="0" fontId="329" fillId="0" borderId="35" xfId="53248" applyFont="1" applyFill="1" applyBorder="1" applyAlignment="1">
      <alignment horizontal="left" vertical="center" wrapText="1"/>
    </xf>
    <xf numFmtId="0" fontId="329" fillId="0" borderId="36" xfId="53248" applyFont="1" applyFill="1" applyBorder="1" applyAlignment="1">
      <alignment horizontal="left" vertical="center" wrapText="1"/>
    </xf>
    <xf numFmtId="0" fontId="329" fillId="0" borderId="33" xfId="53248" applyFont="1" applyFill="1" applyBorder="1" applyAlignment="1">
      <alignment horizontal="left" vertical="center" wrapText="1"/>
    </xf>
    <xf numFmtId="0" fontId="327" fillId="0" borderId="24" xfId="53248" applyFont="1" applyFill="1" applyBorder="1" applyAlignment="1">
      <alignment horizontal="center" vertical="center" wrapText="1"/>
    </xf>
    <xf numFmtId="0" fontId="327" fillId="0" borderId="110" xfId="53248" applyFont="1" applyFill="1" applyBorder="1" applyAlignment="1">
      <alignment horizontal="center" vertical="center" wrapText="1"/>
    </xf>
    <xf numFmtId="0" fontId="327" fillId="0" borderId="114" xfId="53248" applyFont="1" applyFill="1" applyBorder="1" applyAlignment="1">
      <alignment horizontal="center" vertical="center" wrapText="1"/>
    </xf>
    <xf numFmtId="0" fontId="327" fillId="0" borderId="18" xfId="53248" applyFont="1" applyFill="1" applyBorder="1" applyAlignment="1">
      <alignment horizontal="center" vertical="center" wrapText="1"/>
    </xf>
    <xf numFmtId="0" fontId="327" fillId="0" borderId="111" xfId="53248" applyFont="1" applyFill="1" applyBorder="1" applyAlignment="1">
      <alignment horizontal="center" vertical="center" wrapText="1"/>
    </xf>
    <xf numFmtId="0" fontId="327" fillId="0" borderId="25" xfId="53248" applyFont="1" applyFill="1" applyBorder="1" applyAlignment="1">
      <alignment horizontal="center" vertical="center" wrapText="1"/>
    </xf>
    <xf numFmtId="0" fontId="327" fillId="0" borderId="16" xfId="53248" applyFont="1" applyFill="1" applyBorder="1" applyAlignment="1">
      <alignment horizontal="center" vertical="center" wrapText="1"/>
    </xf>
    <xf numFmtId="0" fontId="327" fillId="0" borderId="17" xfId="53248" applyFont="1" applyFill="1" applyBorder="1" applyAlignment="1">
      <alignment horizontal="center" vertical="center" wrapText="1"/>
    </xf>
    <xf numFmtId="0" fontId="327" fillId="0" borderId="112" xfId="53248" applyFont="1" applyFill="1" applyBorder="1" applyAlignment="1">
      <alignment horizontal="center" vertical="center" wrapText="1"/>
    </xf>
    <xf numFmtId="0" fontId="327" fillId="0" borderId="115" xfId="53248" applyFont="1" applyFill="1" applyBorder="1" applyAlignment="1">
      <alignment horizontal="center" vertical="center" wrapText="1"/>
    </xf>
    <xf numFmtId="0" fontId="327" fillId="0" borderId="33" xfId="53248" applyFont="1" applyFill="1" applyBorder="1" applyAlignment="1">
      <alignment horizontal="center" vertical="center" wrapText="1"/>
    </xf>
    <xf numFmtId="0" fontId="329" fillId="0" borderId="13" xfId="53248" applyFont="1" applyFill="1" applyBorder="1" applyAlignment="1">
      <alignment horizontal="left" vertical="center" wrapText="1" indent="2"/>
    </xf>
    <xf numFmtId="0" fontId="329" fillId="0" borderId="14" xfId="53248" applyFont="1" applyFill="1" applyBorder="1" applyAlignment="1">
      <alignment horizontal="left" vertical="center" wrapText="1" indent="2"/>
    </xf>
    <xf numFmtId="0" fontId="329" fillId="0" borderId="15" xfId="53248" applyFont="1" applyFill="1" applyBorder="1" applyAlignment="1">
      <alignment horizontal="left" vertical="center" wrapText="1" indent="2"/>
    </xf>
    <xf numFmtId="0" fontId="329" fillId="0" borderId="13" xfId="53248" applyFont="1" applyFill="1" applyBorder="1" applyAlignment="1">
      <alignment horizontal="left" vertical="center" wrapText="1"/>
    </xf>
    <xf numFmtId="0" fontId="329" fillId="0" borderId="14" xfId="53248" applyFont="1" applyFill="1" applyBorder="1" applyAlignment="1">
      <alignment horizontal="left" vertical="center" wrapText="1"/>
    </xf>
    <xf numFmtId="0" fontId="329" fillId="0" borderId="15" xfId="53248" applyFont="1" applyFill="1" applyBorder="1" applyAlignment="1">
      <alignment horizontal="left" vertical="center" wrapText="1"/>
    </xf>
    <xf numFmtId="0" fontId="329" fillId="0" borderId="13" xfId="53248" applyFont="1" applyFill="1" applyBorder="1" applyAlignment="1">
      <alignment horizontal="left" vertical="center" wrapText="1" indent="3"/>
    </xf>
    <xf numFmtId="0" fontId="329" fillId="0" borderId="14" xfId="53248" applyFont="1" applyFill="1" applyBorder="1" applyAlignment="1">
      <alignment horizontal="left" vertical="center" wrapText="1" indent="3"/>
    </xf>
    <xf numFmtId="0" fontId="329" fillId="0" borderId="15" xfId="53248" applyFont="1" applyFill="1" applyBorder="1" applyAlignment="1">
      <alignment horizontal="left" vertical="center" wrapText="1" indent="3"/>
    </xf>
    <xf numFmtId="0" fontId="329" fillId="0" borderId="13" xfId="53248" applyFont="1" applyFill="1" applyBorder="1" applyAlignment="1">
      <alignment horizontal="left" vertical="center" wrapText="1" indent="4"/>
    </xf>
    <xf numFmtId="0" fontId="329" fillId="0" borderId="14" xfId="53248" applyFont="1" applyFill="1" applyBorder="1" applyAlignment="1">
      <alignment horizontal="left" vertical="center" wrapText="1" indent="4"/>
    </xf>
    <xf numFmtId="0" fontId="329" fillId="0" borderId="15" xfId="53248" applyFont="1" applyFill="1" applyBorder="1" applyAlignment="1">
      <alignment horizontal="left" vertical="center" wrapText="1" indent="4"/>
    </xf>
    <xf numFmtId="49" fontId="329" fillId="0" borderId="41" xfId="53248" applyNumberFormat="1" applyFont="1" applyFill="1" applyBorder="1" applyAlignment="1">
      <alignment horizontal="center" vertical="center"/>
    </xf>
    <xf numFmtId="49" fontId="329" fillId="0" borderId="42" xfId="53248" applyNumberFormat="1" applyFont="1" applyFill="1" applyBorder="1" applyAlignment="1">
      <alignment horizontal="center" vertical="center"/>
    </xf>
    <xf numFmtId="0" fontId="329" fillId="0" borderId="44" xfId="53248" applyFont="1" applyFill="1" applyBorder="1" applyAlignment="1">
      <alignment horizontal="left" vertical="center" wrapText="1" indent="2"/>
    </xf>
    <xf numFmtId="0" fontId="329" fillId="0" borderId="116" xfId="53248" applyFont="1" applyFill="1" applyBorder="1" applyAlignment="1">
      <alignment horizontal="left" vertical="center" wrapText="1" indent="2"/>
    </xf>
    <xf numFmtId="0" fontId="329" fillId="0" borderId="42" xfId="53248" applyFont="1" applyFill="1" applyBorder="1" applyAlignment="1">
      <alignment horizontal="left" vertical="center" wrapText="1" indent="2"/>
    </xf>
    <xf numFmtId="0" fontId="329" fillId="0" borderId="35" xfId="53248" applyFont="1" applyFill="1" applyBorder="1" applyAlignment="1">
      <alignment horizontal="left" vertical="center" wrapText="1" indent="1"/>
    </xf>
    <xf numFmtId="0" fontId="329" fillId="0" borderId="36" xfId="53248" applyFont="1" applyFill="1" applyBorder="1" applyAlignment="1">
      <alignment horizontal="left" vertical="center" wrapText="1" indent="1"/>
    </xf>
    <xf numFmtId="0" fontId="329" fillId="0" borderId="33" xfId="53248" applyFont="1" applyFill="1" applyBorder="1" applyAlignment="1">
      <alignment horizontal="left" vertical="center" wrapText="1" indent="1"/>
    </xf>
    <xf numFmtId="0" fontId="329" fillId="0" borderId="44" xfId="53248" applyFont="1" applyFill="1" applyBorder="1" applyAlignment="1">
      <alignment horizontal="left" vertical="center" wrapText="1" indent="1"/>
    </xf>
    <xf numFmtId="0" fontId="329" fillId="0" borderId="116" xfId="53248" applyFont="1" applyFill="1" applyBorder="1" applyAlignment="1">
      <alignment horizontal="left" vertical="center" wrapText="1" indent="1"/>
    </xf>
    <xf numFmtId="0" fontId="329" fillId="0" borderId="42" xfId="53248" applyFont="1" applyFill="1" applyBorder="1" applyAlignment="1">
      <alignment horizontal="left" vertical="center" wrapText="1" indent="1"/>
    </xf>
    <xf numFmtId="49" fontId="329" fillId="0" borderId="114" xfId="53248" applyNumberFormat="1" applyFont="1" applyFill="1" applyBorder="1" applyAlignment="1">
      <alignment horizontal="center" vertical="center"/>
    </xf>
    <xf numFmtId="49" fontId="329" fillId="0" borderId="18" xfId="53248" applyNumberFormat="1" applyFont="1" applyFill="1" applyBorder="1" applyAlignment="1">
      <alignment horizontal="center" vertical="center"/>
    </xf>
    <xf numFmtId="0" fontId="329" fillId="0" borderId="16" xfId="53248" applyFont="1" applyFill="1" applyBorder="1" applyAlignment="1">
      <alignment horizontal="left" vertical="center" wrapText="1"/>
    </xf>
    <xf numFmtId="0" fontId="329" fillId="0" borderId="17" xfId="53248" applyFont="1" applyFill="1" applyBorder="1" applyAlignment="1">
      <alignment horizontal="left" vertical="center" wrapText="1"/>
    </xf>
    <xf numFmtId="0" fontId="329" fillId="0" borderId="18" xfId="53248" applyFont="1" applyFill="1" applyBorder="1" applyAlignment="1">
      <alignment horizontal="left" vertical="center" wrapText="1"/>
    </xf>
    <xf numFmtId="0" fontId="329" fillId="0" borderId="44" xfId="53248" applyFont="1" applyFill="1" applyBorder="1" applyAlignment="1">
      <alignment horizontal="left" vertical="center" wrapText="1"/>
    </xf>
    <xf numFmtId="0" fontId="329" fillId="0" borderId="116" xfId="53248" applyFont="1" applyFill="1" applyBorder="1" applyAlignment="1">
      <alignment horizontal="left" vertical="center" wrapText="1"/>
    </xf>
    <xf numFmtId="0" fontId="329" fillId="0" borderId="42" xfId="53248" applyFont="1" applyFill="1" applyBorder="1" applyAlignment="1">
      <alignment horizontal="left" vertical="center" wrapText="1"/>
    </xf>
    <xf numFmtId="0" fontId="329" fillId="0" borderId="44" xfId="53248" applyFont="1" applyFill="1" applyBorder="1" applyAlignment="1">
      <alignment horizontal="left" vertical="center" wrapText="1" indent="3"/>
    </xf>
    <xf numFmtId="0" fontId="329" fillId="0" borderId="116" xfId="53248" applyFont="1" applyFill="1" applyBorder="1" applyAlignment="1">
      <alignment horizontal="left" vertical="center" wrapText="1" indent="3"/>
    </xf>
    <xf numFmtId="0" fontId="329" fillId="0" borderId="42" xfId="53248" applyFont="1" applyFill="1" applyBorder="1" applyAlignment="1">
      <alignment horizontal="left" vertical="center" wrapText="1" indent="3"/>
    </xf>
    <xf numFmtId="49" fontId="326" fillId="0" borderId="117" xfId="53248" applyNumberFormat="1" applyFont="1" applyFill="1" applyBorder="1" applyAlignment="1">
      <alignment horizontal="center" vertical="center"/>
    </xf>
    <xf numFmtId="49" fontId="326" fillId="0" borderId="66" xfId="53248" applyNumberFormat="1" applyFont="1" applyFill="1" applyBorder="1" applyAlignment="1">
      <alignment horizontal="center" vertical="center"/>
    </xf>
    <xf numFmtId="49" fontId="326" fillId="0" borderId="118" xfId="53248" applyNumberFormat="1" applyFont="1" applyFill="1" applyBorder="1" applyAlignment="1">
      <alignment horizontal="center" vertical="center"/>
    </xf>
    <xf numFmtId="0" fontId="329" fillId="0" borderId="24" xfId="53248" applyFont="1" applyFill="1" applyBorder="1" applyAlignment="1">
      <alignment horizontal="center" vertical="center" wrapText="1"/>
    </xf>
    <xf numFmtId="0" fontId="329" fillId="0" borderId="110" xfId="53248" applyFont="1" applyFill="1" applyBorder="1" applyAlignment="1">
      <alignment horizontal="center" vertical="center" wrapText="1"/>
    </xf>
    <xf numFmtId="0" fontId="329" fillId="0" borderId="114" xfId="53248" applyFont="1" applyFill="1" applyBorder="1" applyAlignment="1">
      <alignment horizontal="center" vertical="center" wrapText="1"/>
    </xf>
    <xf numFmtId="0" fontId="329" fillId="0" borderId="18" xfId="53248" applyFont="1" applyFill="1" applyBorder="1" applyAlignment="1">
      <alignment horizontal="center" vertical="center" wrapText="1"/>
    </xf>
    <xf numFmtId="0" fontId="329" fillId="0" borderId="111" xfId="53248" applyFont="1" applyFill="1" applyBorder="1" applyAlignment="1">
      <alignment horizontal="center" vertical="center" wrapText="1"/>
    </xf>
    <xf numFmtId="0" fontId="329" fillId="0" borderId="25" xfId="53248" applyFont="1" applyFill="1" applyBorder="1" applyAlignment="1">
      <alignment horizontal="center" vertical="center" wrapText="1"/>
    </xf>
    <xf numFmtId="0" fontId="329" fillId="0" borderId="16" xfId="53248" applyFont="1" applyFill="1" applyBorder="1" applyAlignment="1">
      <alignment horizontal="center" vertical="center" wrapText="1"/>
    </xf>
    <xf numFmtId="0" fontId="329" fillId="0" borderId="17" xfId="53248" applyFont="1" applyFill="1" applyBorder="1" applyAlignment="1">
      <alignment horizontal="center" vertical="center" wrapText="1"/>
    </xf>
    <xf numFmtId="0" fontId="329" fillId="0" borderId="112" xfId="53248" applyFont="1" applyFill="1" applyBorder="1" applyAlignment="1">
      <alignment horizontal="center" vertical="center" wrapText="1"/>
    </xf>
    <xf numFmtId="0" fontId="329" fillId="0" borderId="115" xfId="53248" applyFont="1" applyFill="1" applyBorder="1" applyAlignment="1">
      <alignment horizontal="center" vertical="center" wrapText="1"/>
    </xf>
    <xf numFmtId="0" fontId="329" fillId="0" borderId="35" xfId="53248" applyFont="1" applyFill="1" applyBorder="1" applyAlignment="1">
      <alignment horizontal="center" vertical="center" wrapText="1"/>
    </xf>
    <xf numFmtId="0" fontId="329" fillId="0" borderId="113" xfId="53248" applyFont="1" applyFill="1" applyBorder="1" applyAlignment="1">
      <alignment horizontal="center" vertical="center" wrapText="1"/>
    </xf>
    <xf numFmtId="0" fontId="330" fillId="0" borderId="41" xfId="53248" applyFont="1" applyFill="1" applyBorder="1" applyAlignment="1">
      <alignment horizontal="center" vertical="top"/>
    </xf>
    <xf numFmtId="0" fontId="330" fillId="0" borderId="42" xfId="53248" applyFont="1" applyFill="1" applyBorder="1" applyAlignment="1">
      <alignment horizontal="center" vertical="top"/>
    </xf>
    <xf numFmtId="0" fontId="330" fillId="0" borderId="44" xfId="53248" applyFont="1" applyFill="1" applyBorder="1" applyAlignment="1">
      <alignment horizontal="center" vertical="top"/>
    </xf>
    <xf numFmtId="0" fontId="330" fillId="0" borderId="116" xfId="53248" applyFont="1" applyFill="1" applyBorder="1" applyAlignment="1">
      <alignment horizontal="center" vertical="top"/>
    </xf>
    <xf numFmtId="49" fontId="329" fillId="0" borderId="122" xfId="53248" applyNumberFormat="1" applyFont="1" applyFill="1" applyBorder="1" applyAlignment="1">
      <alignment horizontal="center" vertical="center"/>
    </xf>
    <xf numFmtId="49" fontId="329" fillId="0" borderId="12" xfId="53248" applyNumberFormat="1" applyFont="1" applyFill="1" applyBorder="1" applyAlignment="1">
      <alignment horizontal="center" vertical="center"/>
    </xf>
    <xf numFmtId="0" fontId="329" fillId="0" borderId="10" xfId="53248" applyFont="1" applyFill="1" applyBorder="1" applyAlignment="1">
      <alignment horizontal="left" vertical="center" wrapText="1"/>
    </xf>
    <xf numFmtId="0" fontId="329" fillId="0" borderId="109" xfId="53248" applyFont="1" applyFill="1" applyBorder="1" applyAlignment="1">
      <alignment horizontal="left" vertical="center" wrapText="1"/>
    </xf>
    <xf numFmtId="0" fontId="329" fillId="0" borderId="12" xfId="53248" applyFont="1" applyFill="1" applyBorder="1" applyAlignment="1">
      <alignment horizontal="left" vertical="center" wrapText="1"/>
    </xf>
    <xf numFmtId="49" fontId="329" fillId="0" borderId="22" xfId="53248" applyNumberFormat="1" applyFont="1" applyFill="1" applyBorder="1" applyAlignment="1">
      <alignment horizontal="left" vertical="center" wrapText="1"/>
    </xf>
    <xf numFmtId="49" fontId="329" fillId="0" borderId="36" xfId="53248" applyNumberFormat="1" applyFont="1" applyFill="1" applyBorder="1" applyAlignment="1">
      <alignment horizontal="left" vertical="center" wrapText="1"/>
    </xf>
    <xf numFmtId="49" fontId="329" fillId="0" borderId="33" xfId="53248" applyNumberFormat="1" applyFont="1" applyFill="1" applyBorder="1" applyAlignment="1">
      <alignment horizontal="left" vertical="center" wrapText="1"/>
    </xf>
    <xf numFmtId="0" fontId="329" fillId="0" borderId="13" xfId="53248" applyFont="1" applyFill="1" applyBorder="1" applyAlignment="1">
      <alignment horizontal="left" vertical="center" wrapText="1" indent="5"/>
    </xf>
    <xf numFmtId="0" fontId="329" fillId="0" borderId="14" xfId="53248" applyFont="1" applyFill="1" applyBorder="1" applyAlignment="1">
      <alignment horizontal="left" vertical="center" wrapText="1" indent="5"/>
    </xf>
    <xf numFmtId="0" fontId="329" fillId="0" borderId="15" xfId="53248" applyFont="1" applyFill="1" applyBorder="1" applyAlignment="1">
      <alignment horizontal="left" vertical="center" wrapText="1" indent="5"/>
    </xf>
    <xf numFmtId="0" fontId="24" fillId="0" borderId="47" xfId="53249" applyFont="1" applyBorder="1" applyAlignment="1">
      <alignment horizontal="center" vertical="center" wrapText="1"/>
    </xf>
    <xf numFmtId="0" fontId="24" fillId="0" borderId="48" xfId="53249" applyFont="1" applyBorder="1" applyAlignment="1">
      <alignment horizontal="center" vertical="center" wrapText="1"/>
    </xf>
    <xf numFmtId="0" fontId="19" fillId="0" borderId="0" xfId="53249" applyFont="1" applyAlignment="1">
      <alignment horizontal="center" wrapText="1"/>
    </xf>
    <xf numFmtId="0" fontId="42" fillId="0" borderId="0" xfId="53250" applyFont="1" applyAlignment="1">
      <alignment horizontal="center" vertical="center"/>
    </xf>
    <xf numFmtId="0" fontId="24" fillId="0" borderId="21" xfId="53249" applyFont="1" applyBorder="1" applyAlignment="1">
      <alignment horizontal="center" vertical="center" wrapText="1"/>
    </xf>
    <xf numFmtId="0" fontId="24" fillId="0" borderId="123" xfId="53249" applyFont="1" applyBorder="1" applyAlignment="1">
      <alignment horizontal="center" vertical="center" wrapText="1"/>
    </xf>
    <xf numFmtId="0" fontId="24" fillId="0" borderId="47" xfId="53249" applyFont="1" applyFill="1" applyBorder="1" applyAlignment="1">
      <alignment horizontal="center" vertical="center"/>
    </xf>
    <xf numFmtId="0" fontId="24" fillId="0" borderId="48" xfId="53249" applyFont="1" applyFill="1" applyBorder="1" applyAlignment="1">
      <alignment horizontal="center" vertical="center"/>
    </xf>
    <xf numFmtId="0" fontId="24" fillId="0" borderId="47" xfId="53249" applyFont="1" applyBorder="1" applyAlignment="1">
      <alignment horizontal="center" vertical="center"/>
    </xf>
    <xf numFmtId="0" fontId="24" fillId="0" borderId="48" xfId="53249" applyFont="1" applyBorder="1" applyAlignment="1">
      <alignment horizontal="center" vertical="center"/>
    </xf>
  </cellXfs>
  <cellStyles count="53252">
    <cellStyle name="_x0004_" xfId="9"/>
    <cellStyle name=" 1" xfId="10"/>
    <cellStyle name=" 1 2" xfId="11"/>
    <cellStyle name=" 1 3" xfId="12"/>
    <cellStyle name=" 1 4" xfId="13"/>
    <cellStyle name=" 1_Stage1" xfId="14"/>
    <cellStyle name="_x000a_bidires=100_x000d_" xfId="15"/>
    <cellStyle name="%" xfId="16"/>
    <cellStyle name="%_Inputs" xfId="17"/>
    <cellStyle name="%_Inputs (const)" xfId="18"/>
    <cellStyle name="%_Inputs Co" xfId="19"/>
    <cellStyle name=";;;" xfId="20"/>
    <cellStyle name=";;; 2" xfId="21"/>
    <cellStyle name=";;; 3" xfId="22"/>
    <cellStyle name=";;; 4" xfId="23"/>
    <cellStyle name="?" xfId="24"/>
    <cellStyle name="?_x0008_" xfId="25"/>
    <cellStyle name="?_x0010_" xfId="26"/>
    <cellStyle name="? 2" xfId="27"/>
    <cellStyle name="? 3" xfId="28"/>
    <cellStyle name="??" xfId="29"/>
    <cellStyle name="???" xfId="30"/>
    <cellStyle name="???_x0008_" xfId="31"/>
    <cellStyle name="??????" xfId="32"/>
    <cellStyle name="?_x0008__Структура" xfId="33"/>
    <cellStyle name="?_x0010__цмро" xfId="34"/>
    <cellStyle name="?…?ж?Ш?и [0.00]" xfId="35"/>
    <cellStyle name="?W??_‘O’с?р??" xfId="36"/>
    <cellStyle name="?Є" xfId="37"/>
    <cellStyle name="_~6099726" xfId="38"/>
    <cellStyle name="_~6099726 2" xfId="39"/>
    <cellStyle name="_~6099726 3" xfId="40"/>
    <cellStyle name="_~6099726 4" xfId="41"/>
    <cellStyle name="_1. БП (min)" xfId="42"/>
    <cellStyle name="_19,20,21" xfId="43"/>
    <cellStyle name="_19,20,21 2" xfId="44"/>
    <cellStyle name="_19,20,21 3" xfId="45"/>
    <cellStyle name="_19,20,21 4" xfId="46"/>
    <cellStyle name="_2008 ИА" xfId="47"/>
    <cellStyle name="_2008г. и 4кв" xfId="48"/>
    <cellStyle name="_3.2.2. МЭФ_14.08.06" xfId="49"/>
    <cellStyle name="_3.2.2. МЭФ_14.08.06 2" xfId="50"/>
    <cellStyle name="_3.2.2. МЭФ_14.08.06 3" xfId="51"/>
    <cellStyle name="_3.2.2. МЭФ_14.08.06 4" xfId="52"/>
    <cellStyle name="_3_1_1 Производственная программа" xfId="53"/>
    <cellStyle name="_3_1_1 Производственная программа 2" xfId="54"/>
    <cellStyle name="_3_1_1 Производственная программа 3" xfId="55"/>
    <cellStyle name="_3_1_1 Производственная программа 4" xfId="56"/>
    <cellStyle name="_3_2_2 Смета затрат" xfId="57"/>
    <cellStyle name="_3_2_2 Смета затрат 2" xfId="58"/>
    <cellStyle name="_3_2_2 Смета затрат 3" xfId="59"/>
    <cellStyle name="_3_2_2 Смета затрат 4" xfId="60"/>
    <cellStyle name="_3_2_9 ФЗП_испр_v2" xfId="61"/>
    <cellStyle name="_3_2_9 ФЗП_испр_v2 2" xfId="62"/>
    <cellStyle name="_3_2_9 ФЗП_испр_v2 3" xfId="63"/>
    <cellStyle name="_3_2_9 ФЗП_испр_v2 4" xfId="64"/>
    <cellStyle name="_3_5_1Capex19_v2" xfId="65"/>
    <cellStyle name="_3_5_1Capex19_v2 2" xfId="66"/>
    <cellStyle name="_3_5_1Capex19_v2 3" xfId="67"/>
    <cellStyle name="_3_5_1Capex19_v2 4" xfId="68"/>
    <cellStyle name="_3_5_2 CAPEX_20_v2" xfId="69"/>
    <cellStyle name="_3_5_2 CAPEX_20_v2 2" xfId="70"/>
    <cellStyle name="_3_5_2 CAPEX_20_v2 3" xfId="71"/>
    <cellStyle name="_3_5_2 CAPEX_20_v2 4" xfId="72"/>
    <cellStyle name="_4. Бюджетные формы ОАО ГПРГ" xfId="73"/>
    <cellStyle name="_4. Бюджетные формы ОАО ГПРГ_Бюджетные формы 2008 план 30.08.07" xfId="74"/>
    <cellStyle name="_5 DO Budjet model_case study испр" xfId="75"/>
    <cellStyle name="_5 DO Budjet model_case study испр 2" xfId="76"/>
    <cellStyle name="_5 DO Budjet model_case study испр 3" xfId="77"/>
    <cellStyle name="_5 DO Budjet model_case study испр 4" xfId="78"/>
    <cellStyle name="_analiz" xfId="79"/>
    <cellStyle name="_analiz 3 м 2008г " xfId="80"/>
    <cellStyle name="_analiz6м v2" xfId="81"/>
    <cellStyle name="_CAPEX 2006 (18.11.2005)" xfId="82"/>
    <cellStyle name="_CAPEX 2006 (18.11.2005) 2" xfId="83"/>
    <cellStyle name="_CAPEX 2006 (18.11.2005) 3" xfId="84"/>
    <cellStyle name="_CAPEX 2006 (18.11.2005) 4" xfId="85"/>
    <cellStyle name="_CashFlow_2007_проект_02_02_final" xfId="86"/>
    <cellStyle name="_FFF" xfId="87"/>
    <cellStyle name="_FFF 2" xfId="88"/>
    <cellStyle name="_FFF 3" xfId="89"/>
    <cellStyle name="_FFF 4" xfId="90"/>
    <cellStyle name="_FFF_New Form10_2" xfId="91"/>
    <cellStyle name="_FFF_New Form10_2 2" xfId="92"/>
    <cellStyle name="_FFF_New Form10_2 3" xfId="93"/>
    <cellStyle name="_FFF_New Form10_2 4" xfId="94"/>
    <cellStyle name="_FFF_Nsi" xfId="95"/>
    <cellStyle name="_FFF_Nsi 2" xfId="96"/>
    <cellStyle name="_FFF_Nsi 3" xfId="97"/>
    <cellStyle name="_FFF_Nsi 4" xfId="98"/>
    <cellStyle name="_FFF_Nsi_1" xfId="99"/>
    <cellStyle name="_FFF_Nsi_1 2" xfId="100"/>
    <cellStyle name="_FFF_Nsi_1 3" xfId="101"/>
    <cellStyle name="_FFF_Nsi_1 4" xfId="102"/>
    <cellStyle name="_FFF_Nsi_139" xfId="103"/>
    <cellStyle name="_FFF_Nsi_139 2" xfId="104"/>
    <cellStyle name="_FFF_Nsi_139 3" xfId="105"/>
    <cellStyle name="_FFF_Nsi_139 4" xfId="106"/>
    <cellStyle name="_FFF_Nsi_140" xfId="107"/>
    <cellStyle name="_FFF_Nsi_140 2" xfId="108"/>
    <cellStyle name="_FFF_Nsi_140 3" xfId="109"/>
    <cellStyle name="_FFF_Nsi_140 4" xfId="110"/>
    <cellStyle name="_FFF_Nsi_140(Зах)" xfId="111"/>
    <cellStyle name="_FFF_Nsi_140(Зах) 2" xfId="112"/>
    <cellStyle name="_FFF_Nsi_140(Зах) 3" xfId="113"/>
    <cellStyle name="_FFF_Nsi_140(Зах) 4" xfId="114"/>
    <cellStyle name="_FFF_Nsi_140_mod" xfId="115"/>
    <cellStyle name="_FFF_Nsi_140_mod 2" xfId="116"/>
    <cellStyle name="_FFF_Nsi_140_mod 3" xfId="117"/>
    <cellStyle name="_FFF_Nsi_140_mod 4" xfId="118"/>
    <cellStyle name="_FFF_Summary" xfId="119"/>
    <cellStyle name="_FFF_Summary 2" xfId="120"/>
    <cellStyle name="_FFF_Summary 3" xfId="121"/>
    <cellStyle name="_FFF_Summary 4" xfId="122"/>
    <cellStyle name="_FFF_Tax_form_1кв_3" xfId="123"/>
    <cellStyle name="_FFF_Tax_form_1кв_3 2" xfId="124"/>
    <cellStyle name="_FFF_Tax_form_1кв_3 3" xfId="125"/>
    <cellStyle name="_FFF_Tax_form_1кв_3 4" xfId="126"/>
    <cellStyle name="_FFF_БКЭ" xfId="127"/>
    <cellStyle name="_FFF_БКЭ 2" xfId="128"/>
    <cellStyle name="_FFF_БКЭ 3" xfId="129"/>
    <cellStyle name="_FFF_БКЭ 4" xfId="130"/>
    <cellStyle name="_Final_Book_010301" xfId="131"/>
    <cellStyle name="_Final_Book_010301 2" xfId="132"/>
    <cellStyle name="_Final_Book_010301 3" xfId="133"/>
    <cellStyle name="_Final_Book_010301 4" xfId="134"/>
    <cellStyle name="_Final_Book_010301_New Form10_2" xfId="135"/>
    <cellStyle name="_Final_Book_010301_New Form10_2 2" xfId="136"/>
    <cellStyle name="_Final_Book_010301_New Form10_2 3" xfId="137"/>
    <cellStyle name="_Final_Book_010301_New Form10_2 4" xfId="138"/>
    <cellStyle name="_Final_Book_010301_Nsi" xfId="139"/>
    <cellStyle name="_Final_Book_010301_Nsi 2" xfId="140"/>
    <cellStyle name="_Final_Book_010301_Nsi 3" xfId="141"/>
    <cellStyle name="_Final_Book_010301_Nsi 4" xfId="142"/>
    <cellStyle name="_Final_Book_010301_Nsi_1" xfId="143"/>
    <cellStyle name="_Final_Book_010301_Nsi_1 2" xfId="144"/>
    <cellStyle name="_Final_Book_010301_Nsi_1 3" xfId="145"/>
    <cellStyle name="_Final_Book_010301_Nsi_1 4" xfId="146"/>
    <cellStyle name="_Final_Book_010301_Nsi_139" xfId="147"/>
    <cellStyle name="_Final_Book_010301_Nsi_139 2" xfId="148"/>
    <cellStyle name="_Final_Book_010301_Nsi_139 3" xfId="149"/>
    <cellStyle name="_Final_Book_010301_Nsi_139 4" xfId="150"/>
    <cellStyle name="_Final_Book_010301_Nsi_140" xfId="151"/>
    <cellStyle name="_Final_Book_010301_Nsi_140 2" xfId="152"/>
    <cellStyle name="_Final_Book_010301_Nsi_140 3" xfId="153"/>
    <cellStyle name="_Final_Book_010301_Nsi_140 4" xfId="154"/>
    <cellStyle name="_Final_Book_010301_Nsi_140(Зах)" xfId="155"/>
    <cellStyle name="_Final_Book_010301_Nsi_140(Зах) 2" xfId="156"/>
    <cellStyle name="_Final_Book_010301_Nsi_140(Зах) 3" xfId="157"/>
    <cellStyle name="_Final_Book_010301_Nsi_140(Зах) 4" xfId="158"/>
    <cellStyle name="_Final_Book_010301_Nsi_140_mod" xfId="159"/>
    <cellStyle name="_Final_Book_010301_Nsi_140_mod 2" xfId="160"/>
    <cellStyle name="_Final_Book_010301_Nsi_140_mod 3" xfId="161"/>
    <cellStyle name="_Final_Book_010301_Nsi_140_mod 4" xfId="162"/>
    <cellStyle name="_Final_Book_010301_Summary" xfId="163"/>
    <cellStyle name="_Final_Book_010301_Summary 2" xfId="164"/>
    <cellStyle name="_Final_Book_010301_Summary 3" xfId="165"/>
    <cellStyle name="_Final_Book_010301_Summary 4" xfId="166"/>
    <cellStyle name="_Final_Book_010301_Tax_form_1кв_3" xfId="167"/>
    <cellStyle name="_Final_Book_010301_Tax_form_1кв_3 2" xfId="168"/>
    <cellStyle name="_Final_Book_010301_Tax_form_1кв_3 3" xfId="169"/>
    <cellStyle name="_Final_Book_010301_Tax_form_1кв_3 4" xfId="170"/>
    <cellStyle name="_Final_Book_010301_БКЭ" xfId="171"/>
    <cellStyle name="_Final_Book_010301_БКЭ 2" xfId="172"/>
    <cellStyle name="_Final_Book_010301_БКЭ 3" xfId="173"/>
    <cellStyle name="_Final_Book_010301_БКЭ 4" xfId="174"/>
    <cellStyle name="_for_BD_Пакет_форм2уровня_баз_final" xfId="175"/>
    <cellStyle name="_for_BD_Пакет_форм2уровня_баз_final 2" xfId="176"/>
    <cellStyle name="_for_BD_Пакет_форм2уровня_баз_final 3" xfId="177"/>
    <cellStyle name="_for_BD_Пакет_форм2уровня_баз_final 4" xfId="178"/>
    <cellStyle name="_fr" xfId="179"/>
    <cellStyle name="_l1" xfId="180"/>
    <cellStyle name="_MB2006_sample2006_баз" xfId="181"/>
    <cellStyle name="_MB2006_sample2006_баз 2" xfId="182"/>
    <cellStyle name="_MB2006_sample2006_баз 3" xfId="183"/>
    <cellStyle name="_MB2006_sample2006_баз 4" xfId="184"/>
    <cellStyle name="_model" xfId="185"/>
    <cellStyle name="_model 2" xfId="186"/>
    <cellStyle name="_model 3" xfId="187"/>
    <cellStyle name="_model 4" xfId="188"/>
    <cellStyle name="_Model_RAB Мой" xfId="189"/>
    <cellStyle name="_Model_RAB Мой 2" xfId="190"/>
    <cellStyle name="_Model_RAB Мой 2_OREP.KU.2011.MONTHLY.02(v0.1)" xfId="191"/>
    <cellStyle name="_Model_RAB Мой 2_OREP.KU.2011.MONTHLY.02(v0.4)" xfId="192"/>
    <cellStyle name="_Model_RAB Мой 2_OREP.KU.2011.MONTHLY.11(v1.4)" xfId="193"/>
    <cellStyle name="_Model_RAB Мой 2_UPDATE.OREP.KU.2011.MONTHLY.02.TO.1.2" xfId="194"/>
    <cellStyle name="_Model_RAB Мой_46EE.2011(v1.0)" xfId="195"/>
    <cellStyle name="_Model_RAB Мой_46EE.2011(v1.0)_46TE.2011(v1.0)" xfId="196"/>
    <cellStyle name="_Model_RAB Мой_46EE.2011(v1.0)_INDEX.STATION.2012(v1.0)_" xfId="197"/>
    <cellStyle name="_Model_RAB Мой_46EE.2011(v1.0)_INDEX.STATION.2012(v2.0)" xfId="198"/>
    <cellStyle name="_Model_RAB Мой_46EE.2011(v1.0)_INDEX.STATION.2012(v2.1)" xfId="199"/>
    <cellStyle name="_Model_RAB Мой_46EE.2011(v1.0)_TEPLO.PREDEL.2012.M(v1.1)_test" xfId="200"/>
    <cellStyle name="_Model_RAB Мой_46EE.2011(v1.2)" xfId="201"/>
    <cellStyle name="_Model_RAB Мой_46EP.2012(v0.1)" xfId="202"/>
    <cellStyle name="_Model_RAB Мой_46TE.2011(v1.0)" xfId="203"/>
    <cellStyle name="_Model_RAB Мой_ARMRAZR" xfId="204"/>
    <cellStyle name="_Model_RAB Мой_BALANCE.WARM.2010.FACT(v1.0)" xfId="205"/>
    <cellStyle name="_Model_RAB Мой_BALANCE.WARM.2010.PLAN" xfId="206"/>
    <cellStyle name="_Model_RAB Мой_BALANCE.WARM.2011YEAR(v0.7)" xfId="207"/>
    <cellStyle name="_Model_RAB Мой_BALANCE.WARM.2011YEAR.NEW.UPDATE.SCHEME" xfId="208"/>
    <cellStyle name="_Model_RAB Мой_EE.2REK.P2011.4.78(v0.3)" xfId="209"/>
    <cellStyle name="_Model_RAB Мой_FORM910.2012(v1.1)" xfId="210"/>
    <cellStyle name="_Model_RAB Мой_INVEST.EE.PLAN.4.78(v0.1)" xfId="211"/>
    <cellStyle name="_Model_RAB Мой_INVEST.EE.PLAN.4.78(v0.3)" xfId="212"/>
    <cellStyle name="_Model_RAB Мой_INVEST.EE.PLAN.4.78(v1.0)" xfId="213"/>
    <cellStyle name="_Model_RAB Мой_INVEST.PLAN.4.78(v0.1)" xfId="214"/>
    <cellStyle name="_Model_RAB Мой_INVEST.WARM.PLAN.4.78(v0.1)" xfId="215"/>
    <cellStyle name="_Model_RAB Мой_INVEST_WARM_PLAN" xfId="216"/>
    <cellStyle name="_Model_RAB Мой_NADB.JNVLS.APTEKA.2011(v1.3.3)" xfId="217"/>
    <cellStyle name="_Model_RAB Мой_NADB.JNVLS.APTEKA.2011(v1.3.3)_46TE.2011(v1.0)" xfId="218"/>
    <cellStyle name="_Model_RAB Мой_NADB.JNVLS.APTEKA.2011(v1.3.3)_INDEX.STATION.2012(v1.0)_" xfId="219"/>
    <cellStyle name="_Model_RAB Мой_NADB.JNVLS.APTEKA.2011(v1.3.3)_INDEX.STATION.2012(v2.0)" xfId="220"/>
    <cellStyle name="_Model_RAB Мой_NADB.JNVLS.APTEKA.2011(v1.3.3)_INDEX.STATION.2012(v2.1)" xfId="221"/>
    <cellStyle name="_Model_RAB Мой_NADB.JNVLS.APTEKA.2011(v1.3.3)_TEPLO.PREDEL.2012.M(v1.1)_test" xfId="222"/>
    <cellStyle name="_Model_RAB Мой_NADB.JNVLS.APTEKA.2011(v1.3.4)" xfId="223"/>
    <cellStyle name="_Model_RAB Мой_NADB.JNVLS.APTEKA.2011(v1.3.4)_46TE.2011(v1.0)" xfId="224"/>
    <cellStyle name="_Model_RAB Мой_NADB.JNVLS.APTEKA.2011(v1.3.4)_INDEX.STATION.2012(v1.0)_" xfId="225"/>
    <cellStyle name="_Model_RAB Мой_NADB.JNVLS.APTEKA.2011(v1.3.4)_INDEX.STATION.2012(v2.0)" xfId="226"/>
    <cellStyle name="_Model_RAB Мой_NADB.JNVLS.APTEKA.2011(v1.3.4)_INDEX.STATION.2012(v2.1)" xfId="227"/>
    <cellStyle name="_Model_RAB Мой_NADB.JNVLS.APTEKA.2011(v1.3.4)_TEPLO.PREDEL.2012.M(v1.1)_test" xfId="228"/>
    <cellStyle name="_Model_RAB Мой_PASSPORT.TEPLO.PROIZV(v2.1)" xfId="229"/>
    <cellStyle name="_Model_RAB Мой_PR.PROG.WARM.NOTCOMBI.2012.2.16_v1.4(04.04.11) " xfId="230"/>
    <cellStyle name="_Model_RAB Мой_PREDEL.JKH.UTV.2011(v1.0.1)" xfId="231"/>
    <cellStyle name="_Model_RAB Мой_PREDEL.JKH.UTV.2011(v1.0.1)_46TE.2011(v1.0)" xfId="232"/>
    <cellStyle name="_Model_RAB Мой_PREDEL.JKH.UTV.2011(v1.0.1)_INDEX.STATION.2012(v1.0)_" xfId="233"/>
    <cellStyle name="_Model_RAB Мой_PREDEL.JKH.UTV.2011(v1.0.1)_INDEX.STATION.2012(v2.0)" xfId="234"/>
    <cellStyle name="_Model_RAB Мой_PREDEL.JKH.UTV.2011(v1.0.1)_INDEX.STATION.2012(v2.1)" xfId="235"/>
    <cellStyle name="_Model_RAB Мой_PREDEL.JKH.UTV.2011(v1.0.1)_TEPLO.PREDEL.2012.M(v1.1)_test" xfId="236"/>
    <cellStyle name="_Model_RAB Мой_PREDEL.JKH.UTV.2011(v1.1)" xfId="237"/>
    <cellStyle name="_Model_RAB Мой_REP.BLR.2012(v1.0)" xfId="238"/>
    <cellStyle name="_Model_RAB Мой_TEPLO.PREDEL.2012.M(v1.1)" xfId="239"/>
    <cellStyle name="_Model_RAB Мой_TEST.TEMPLATE" xfId="240"/>
    <cellStyle name="_Model_RAB Мой_UPDATE.46EE.2011.TO.1.1" xfId="241"/>
    <cellStyle name="_Model_RAB Мой_UPDATE.46TE.2011.TO.1.1" xfId="242"/>
    <cellStyle name="_Model_RAB Мой_UPDATE.46TE.2011.TO.1.2" xfId="243"/>
    <cellStyle name="_Model_RAB Мой_UPDATE.BALANCE.WARM.2011YEAR.TO.1.1" xfId="244"/>
    <cellStyle name="_Model_RAB Мой_UPDATE.BALANCE.WARM.2011YEAR.TO.1.1_46TE.2011(v1.0)" xfId="245"/>
    <cellStyle name="_Model_RAB Мой_UPDATE.BALANCE.WARM.2011YEAR.TO.1.1_INDEX.STATION.2012(v1.0)_" xfId="246"/>
    <cellStyle name="_Model_RAB Мой_UPDATE.BALANCE.WARM.2011YEAR.TO.1.1_INDEX.STATION.2012(v2.0)" xfId="247"/>
    <cellStyle name="_Model_RAB Мой_UPDATE.BALANCE.WARM.2011YEAR.TO.1.1_INDEX.STATION.2012(v2.1)" xfId="248"/>
    <cellStyle name="_Model_RAB Мой_UPDATE.BALANCE.WARM.2011YEAR.TO.1.1_OREP.KU.2011.MONTHLY.02(v1.1)" xfId="249"/>
    <cellStyle name="_Model_RAB Мой_UPDATE.BALANCE.WARM.2011YEAR.TO.1.1_TEPLO.PREDEL.2012.M(v1.1)_test" xfId="250"/>
    <cellStyle name="_Model_RAB Мой_UPDATE.NADB.JNVLS.APTEKA.2011.TO.1.3.4" xfId="251"/>
    <cellStyle name="_Model_RAB Мой_Книга2_PR.PROG.WARM.NOTCOMBI.2012.2.16_v1.4(04.04.11) " xfId="252"/>
    <cellStyle name="_Model_RAB_MRSK_svod" xfId="253"/>
    <cellStyle name="_Model_RAB_MRSK_svod 2" xfId="254"/>
    <cellStyle name="_Model_RAB_MRSK_svod 2_OREP.KU.2011.MONTHLY.02(v0.1)" xfId="255"/>
    <cellStyle name="_Model_RAB_MRSK_svod 2_OREP.KU.2011.MONTHLY.02(v0.4)" xfId="256"/>
    <cellStyle name="_Model_RAB_MRSK_svod 2_OREP.KU.2011.MONTHLY.11(v1.4)" xfId="257"/>
    <cellStyle name="_Model_RAB_MRSK_svod 2_UPDATE.OREP.KU.2011.MONTHLY.02.TO.1.2" xfId="258"/>
    <cellStyle name="_Model_RAB_MRSK_svod_46EE.2011(v1.0)" xfId="259"/>
    <cellStyle name="_Model_RAB_MRSK_svod_46EE.2011(v1.0)_46TE.2011(v1.0)" xfId="260"/>
    <cellStyle name="_Model_RAB_MRSK_svod_46EE.2011(v1.0)_INDEX.STATION.2012(v1.0)_" xfId="261"/>
    <cellStyle name="_Model_RAB_MRSK_svod_46EE.2011(v1.0)_INDEX.STATION.2012(v2.0)" xfId="262"/>
    <cellStyle name="_Model_RAB_MRSK_svod_46EE.2011(v1.0)_INDEX.STATION.2012(v2.1)" xfId="263"/>
    <cellStyle name="_Model_RAB_MRSK_svod_46EE.2011(v1.0)_TEPLO.PREDEL.2012.M(v1.1)_test" xfId="264"/>
    <cellStyle name="_Model_RAB_MRSK_svod_46EE.2011(v1.2)" xfId="265"/>
    <cellStyle name="_Model_RAB_MRSK_svod_46EP.2012(v0.1)" xfId="266"/>
    <cellStyle name="_Model_RAB_MRSK_svod_46TE.2011(v1.0)" xfId="267"/>
    <cellStyle name="_Model_RAB_MRSK_svod_ARMRAZR" xfId="268"/>
    <cellStyle name="_Model_RAB_MRSK_svod_BALANCE.WARM.2010.FACT(v1.0)" xfId="269"/>
    <cellStyle name="_Model_RAB_MRSK_svod_BALANCE.WARM.2010.PLAN" xfId="270"/>
    <cellStyle name="_Model_RAB_MRSK_svod_BALANCE.WARM.2011YEAR(v0.7)" xfId="271"/>
    <cellStyle name="_Model_RAB_MRSK_svod_BALANCE.WARM.2011YEAR.NEW.UPDATE.SCHEME" xfId="272"/>
    <cellStyle name="_Model_RAB_MRSK_svod_EE.2REK.P2011.4.78(v0.3)" xfId="273"/>
    <cellStyle name="_Model_RAB_MRSK_svod_FORM910.2012(v1.1)" xfId="274"/>
    <cellStyle name="_Model_RAB_MRSK_svod_INVEST.EE.PLAN.4.78(v0.1)" xfId="275"/>
    <cellStyle name="_Model_RAB_MRSK_svod_INVEST.EE.PLAN.4.78(v0.3)" xfId="276"/>
    <cellStyle name="_Model_RAB_MRSK_svod_INVEST.EE.PLAN.4.78(v1.0)" xfId="277"/>
    <cellStyle name="_Model_RAB_MRSK_svod_INVEST.PLAN.4.78(v0.1)" xfId="278"/>
    <cellStyle name="_Model_RAB_MRSK_svod_INVEST.WARM.PLAN.4.78(v0.1)" xfId="279"/>
    <cellStyle name="_Model_RAB_MRSK_svod_INVEST_WARM_PLAN" xfId="280"/>
    <cellStyle name="_Model_RAB_MRSK_svod_NADB.JNVLS.APTEKA.2011(v1.3.3)" xfId="281"/>
    <cellStyle name="_Model_RAB_MRSK_svod_NADB.JNVLS.APTEKA.2011(v1.3.3)_46TE.2011(v1.0)" xfId="282"/>
    <cellStyle name="_Model_RAB_MRSK_svod_NADB.JNVLS.APTEKA.2011(v1.3.3)_INDEX.STATION.2012(v1.0)_" xfId="283"/>
    <cellStyle name="_Model_RAB_MRSK_svod_NADB.JNVLS.APTEKA.2011(v1.3.3)_INDEX.STATION.2012(v2.0)" xfId="284"/>
    <cellStyle name="_Model_RAB_MRSK_svod_NADB.JNVLS.APTEKA.2011(v1.3.3)_INDEX.STATION.2012(v2.1)" xfId="285"/>
    <cellStyle name="_Model_RAB_MRSK_svod_NADB.JNVLS.APTEKA.2011(v1.3.3)_TEPLO.PREDEL.2012.M(v1.1)_test" xfId="286"/>
    <cellStyle name="_Model_RAB_MRSK_svod_NADB.JNVLS.APTEKA.2011(v1.3.4)" xfId="287"/>
    <cellStyle name="_Model_RAB_MRSK_svod_NADB.JNVLS.APTEKA.2011(v1.3.4)_46TE.2011(v1.0)" xfId="288"/>
    <cellStyle name="_Model_RAB_MRSK_svod_NADB.JNVLS.APTEKA.2011(v1.3.4)_INDEX.STATION.2012(v1.0)_" xfId="289"/>
    <cellStyle name="_Model_RAB_MRSK_svod_NADB.JNVLS.APTEKA.2011(v1.3.4)_INDEX.STATION.2012(v2.0)" xfId="290"/>
    <cellStyle name="_Model_RAB_MRSK_svod_NADB.JNVLS.APTEKA.2011(v1.3.4)_INDEX.STATION.2012(v2.1)" xfId="291"/>
    <cellStyle name="_Model_RAB_MRSK_svod_NADB.JNVLS.APTEKA.2011(v1.3.4)_TEPLO.PREDEL.2012.M(v1.1)_test" xfId="292"/>
    <cellStyle name="_Model_RAB_MRSK_svod_PASSPORT.TEPLO.PROIZV(v2.1)" xfId="293"/>
    <cellStyle name="_Model_RAB_MRSK_svod_PR.PROG.WARM.NOTCOMBI.2012.2.16_v1.4(04.04.11) " xfId="294"/>
    <cellStyle name="_Model_RAB_MRSK_svod_PREDEL.JKH.UTV.2011(v1.0.1)" xfId="295"/>
    <cellStyle name="_Model_RAB_MRSK_svod_PREDEL.JKH.UTV.2011(v1.0.1)_46TE.2011(v1.0)" xfId="296"/>
    <cellStyle name="_Model_RAB_MRSK_svod_PREDEL.JKH.UTV.2011(v1.0.1)_INDEX.STATION.2012(v1.0)_" xfId="297"/>
    <cellStyle name="_Model_RAB_MRSK_svod_PREDEL.JKH.UTV.2011(v1.0.1)_INDEX.STATION.2012(v2.0)" xfId="298"/>
    <cellStyle name="_Model_RAB_MRSK_svod_PREDEL.JKH.UTV.2011(v1.0.1)_INDEX.STATION.2012(v2.1)" xfId="299"/>
    <cellStyle name="_Model_RAB_MRSK_svod_PREDEL.JKH.UTV.2011(v1.0.1)_TEPLO.PREDEL.2012.M(v1.1)_test" xfId="300"/>
    <cellStyle name="_Model_RAB_MRSK_svod_PREDEL.JKH.UTV.2011(v1.1)" xfId="301"/>
    <cellStyle name="_Model_RAB_MRSK_svod_REP.BLR.2012(v1.0)" xfId="302"/>
    <cellStyle name="_Model_RAB_MRSK_svod_TEPLO.PREDEL.2012.M(v1.1)" xfId="303"/>
    <cellStyle name="_Model_RAB_MRSK_svod_TEST.TEMPLATE" xfId="304"/>
    <cellStyle name="_Model_RAB_MRSK_svod_UPDATE.46EE.2011.TO.1.1" xfId="305"/>
    <cellStyle name="_Model_RAB_MRSK_svod_UPDATE.46TE.2011.TO.1.1" xfId="306"/>
    <cellStyle name="_Model_RAB_MRSK_svod_UPDATE.46TE.2011.TO.1.2" xfId="307"/>
    <cellStyle name="_Model_RAB_MRSK_svod_UPDATE.BALANCE.WARM.2011YEAR.TO.1.1" xfId="308"/>
    <cellStyle name="_Model_RAB_MRSK_svod_UPDATE.BALANCE.WARM.2011YEAR.TO.1.1_46TE.2011(v1.0)" xfId="309"/>
    <cellStyle name="_Model_RAB_MRSK_svod_UPDATE.BALANCE.WARM.2011YEAR.TO.1.1_INDEX.STATION.2012(v1.0)_" xfId="310"/>
    <cellStyle name="_Model_RAB_MRSK_svod_UPDATE.BALANCE.WARM.2011YEAR.TO.1.1_INDEX.STATION.2012(v2.0)" xfId="311"/>
    <cellStyle name="_Model_RAB_MRSK_svod_UPDATE.BALANCE.WARM.2011YEAR.TO.1.1_INDEX.STATION.2012(v2.1)" xfId="312"/>
    <cellStyle name="_Model_RAB_MRSK_svod_UPDATE.BALANCE.WARM.2011YEAR.TO.1.1_OREP.KU.2011.MONTHLY.02(v1.1)" xfId="313"/>
    <cellStyle name="_Model_RAB_MRSK_svod_UPDATE.BALANCE.WARM.2011YEAR.TO.1.1_TEPLO.PREDEL.2012.M(v1.1)_test" xfId="314"/>
    <cellStyle name="_Model_RAB_MRSK_svod_UPDATE.NADB.JNVLS.APTEKA.2011.TO.1.3.4" xfId="315"/>
    <cellStyle name="_Model_RAB_MRSK_svod_Книга2_PR.PROG.WARM.NOTCOMBI.2012.2.16_v1.4(04.04.11) " xfId="316"/>
    <cellStyle name="_New_Sofi" xfId="317"/>
    <cellStyle name="_New_Sofi 2" xfId="318"/>
    <cellStyle name="_New_Sofi 3" xfId="319"/>
    <cellStyle name="_New_Sofi 4" xfId="320"/>
    <cellStyle name="_New_Sofi_FFF" xfId="321"/>
    <cellStyle name="_New_Sofi_FFF 2" xfId="322"/>
    <cellStyle name="_New_Sofi_FFF 3" xfId="323"/>
    <cellStyle name="_New_Sofi_FFF 4" xfId="324"/>
    <cellStyle name="_New_Sofi_New Form10_2" xfId="325"/>
    <cellStyle name="_New_Sofi_New Form10_2 2" xfId="326"/>
    <cellStyle name="_New_Sofi_New Form10_2 3" xfId="327"/>
    <cellStyle name="_New_Sofi_New Form10_2 4" xfId="328"/>
    <cellStyle name="_New_Sofi_Nsi" xfId="329"/>
    <cellStyle name="_New_Sofi_Nsi 2" xfId="330"/>
    <cellStyle name="_New_Sofi_Nsi 3" xfId="331"/>
    <cellStyle name="_New_Sofi_Nsi 4" xfId="332"/>
    <cellStyle name="_New_Sofi_Nsi_1" xfId="333"/>
    <cellStyle name="_New_Sofi_Nsi_1 2" xfId="334"/>
    <cellStyle name="_New_Sofi_Nsi_1 3" xfId="335"/>
    <cellStyle name="_New_Sofi_Nsi_1 4" xfId="336"/>
    <cellStyle name="_New_Sofi_Nsi_139" xfId="337"/>
    <cellStyle name="_New_Sofi_Nsi_139 2" xfId="338"/>
    <cellStyle name="_New_Sofi_Nsi_139 3" xfId="339"/>
    <cellStyle name="_New_Sofi_Nsi_139 4" xfId="340"/>
    <cellStyle name="_New_Sofi_Nsi_140" xfId="341"/>
    <cellStyle name="_New_Sofi_Nsi_140 2" xfId="342"/>
    <cellStyle name="_New_Sofi_Nsi_140 3" xfId="343"/>
    <cellStyle name="_New_Sofi_Nsi_140 4" xfId="344"/>
    <cellStyle name="_New_Sofi_Nsi_140(Зах)" xfId="345"/>
    <cellStyle name="_New_Sofi_Nsi_140(Зах) 2" xfId="346"/>
    <cellStyle name="_New_Sofi_Nsi_140(Зах) 3" xfId="347"/>
    <cellStyle name="_New_Sofi_Nsi_140(Зах) 4" xfId="348"/>
    <cellStyle name="_New_Sofi_Nsi_140_mod" xfId="349"/>
    <cellStyle name="_New_Sofi_Nsi_140_mod 2" xfId="350"/>
    <cellStyle name="_New_Sofi_Nsi_140_mod 3" xfId="351"/>
    <cellStyle name="_New_Sofi_Nsi_140_mod 4" xfId="352"/>
    <cellStyle name="_New_Sofi_Summary" xfId="353"/>
    <cellStyle name="_New_Sofi_Summary 2" xfId="354"/>
    <cellStyle name="_New_Sofi_Summary 3" xfId="355"/>
    <cellStyle name="_New_Sofi_Summary 4" xfId="356"/>
    <cellStyle name="_New_Sofi_Tax_form_1кв_3" xfId="357"/>
    <cellStyle name="_New_Sofi_Tax_form_1кв_3 2" xfId="358"/>
    <cellStyle name="_New_Sofi_Tax_form_1кв_3 3" xfId="359"/>
    <cellStyle name="_New_Sofi_Tax_form_1кв_3 4" xfId="360"/>
    <cellStyle name="_New_Sofi_БКЭ" xfId="361"/>
    <cellStyle name="_New_Sofi_БКЭ 2" xfId="362"/>
    <cellStyle name="_New_Sofi_БКЭ 3" xfId="363"/>
    <cellStyle name="_New_Sofi_БКЭ 4" xfId="364"/>
    <cellStyle name="_Nsi" xfId="365"/>
    <cellStyle name="_Nsi 2" xfId="366"/>
    <cellStyle name="_Nsi 3" xfId="367"/>
    <cellStyle name="_Nsi 4" xfId="368"/>
    <cellStyle name="_NTMK forecast 2006-1" xfId="369"/>
    <cellStyle name="_NTMK forecast 2006-1 2" xfId="370"/>
    <cellStyle name="_NTMK forecast 2006-1 3" xfId="371"/>
    <cellStyle name="_NTMK forecast 2006-1 4" xfId="372"/>
    <cellStyle name="_Plug" xfId="373"/>
    <cellStyle name="_АГ" xfId="374"/>
    <cellStyle name="_АГ_01_СЭ_БП скорр2009" xfId="375"/>
    <cellStyle name="_АГ_01_СЭ_БП скорр2009 2" xfId="376"/>
    <cellStyle name="_АГ_01_СЭ_БП скорр2009 3" xfId="377"/>
    <cellStyle name="_АГ_01_СЭ_БП скорр2009 4" xfId="378"/>
    <cellStyle name="_АГ_01_СЭ_БП скорр2009 5" xfId="379"/>
    <cellStyle name="_АГ_01_СЭ_БП скорр2009_Бизнес-план 2011г" xfId="380"/>
    <cellStyle name="_АГ_01_СЭ_БП скорр2009_БИЗНЕС-ПЛАН 2011г(08.12.10)" xfId="381"/>
    <cellStyle name="_АГ_01_СЭ_БП скорр2009_Оплата" xfId="382"/>
    <cellStyle name="_АГ_01_СЭ_БП скорр2009_ФОРМАТ БП_СБЫТЫ - транзит с 4% увел тарифа" xfId="383"/>
    <cellStyle name="_АГ_04_ЧЭСК_БП скорр.2009 на 8.09.09 КОРР 3" xfId="384"/>
    <cellStyle name="_АГ_2 БП_февраль_ДПН" xfId="385"/>
    <cellStyle name="_АГ_2 БП_февраль_ДПН_05_БЭС_ПК_октябрь" xfId="386"/>
    <cellStyle name="_АГ_2 БП_февраль_ДПН_БДДС август" xfId="387"/>
    <cellStyle name="_АГ_2 БП_февраль_ДПН_БДДС июль" xfId="388"/>
    <cellStyle name="_АГ_2 БП_февраль_ДПН_БП БМРО июль 2013 г. новый" xfId="389"/>
    <cellStyle name="_АГ_2 БП_февраль_ДПН_БП БМРО июнь 2013 г. с ценой июня" xfId="390"/>
    <cellStyle name="_АГ_2 БП_февраль_ДПН_БП БМРО май 2013 г. испр" xfId="391"/>
    <cellStyle name="_АГ_2 БП_февраль_ДПН_БП БМРО февраль 2014_ЕТА" xfId="392"/>
    <cellStyle name="_АГ_2 БП_февраль_ДПН_Ежедневка БМРО январь 2014" xfId="393"/>
    <cellStyle name="_АГ_2007_2008v" xfId="394"/>
    <cellStyle name="_АГ_2009 год  в  формате  Сибири1" xfId="395"/>
    <cellStyle name="_АГ_A28B7B" xfId="396"/>
    <cellStyle name="_АГ_d3_1006e7(ЦМРО)" xfId="397"/>
    <cellStyle name="_АГ_d3_1006e7(ЦМРО) 2" xfId="398"/>
    <cellStyle name="_АГ_d3_1006e7(ЦМРО)_БП БМРО июль 2013 г. новый" xfId="399"/>
    <cellStyle name="_АГ_d3_1006e7(ЦМРО)_БП БМРО июнь 2013 г. с ценой июня" xfId="400"/>
    <cellStyle name="_АГ_d3_1006e7(ЦМРО)_БП БМРО май 2013 г. испр" xfId="401"/>
    <cellStyle name="_АГ_d3_1006e7(ЦМРО)_БП БМРО февраль 2014_ЕТА" xfId="402"/>
    <cellStyle name="_АГ_d3_1006e7(ЦМРО)_Ежедневка 08_2012_смро" xfId="403"/>
    <cellStyle name="_АГ_d3_1006e7(ЦМРО)_Ежедневка БМРО январь 2014" xfId="404"/>
    <cellStyle name="_АГ_d4_2013032-201303" xfId="405"/>
    <cellStyle name="_АГ_d4_2013032-201303 2" xfId="406"/>
    <cellStyle name="_АГ_БМРО еж-ка 12_10c из планом" xfId="407"/>
    <cellStyle name="_АГ_БМРО еж-ка 12_10c из планом_БП БМРО июль 2013 г. новый" xfId="408"/>
    <cellStyle name="_АГ_БМРО еж-ка 12_10c из планом_БП БМРО июнь 2013 г. с ценой июня" xfId="409"/>
    <cellStyle name="_АГ_БМРО еж-ка 12_10c из планом_БП БМРО май 2013 г. испр" xfId="410"/>
    <cellStyle name="_АГ_БМРО еж-ка 12_10c из планом_БП БМРО февраль 2014_ЕТА" xfId="411"/>
    <cellStyle name="_АГ_БМРО еж-ка 12_10c из планом_Ежедневка БМРО январь 2014" xfId="412"/>
    <cellStyle name="_АГ_БМРО Плат календарь август" xfId="413"/>
    <cellStyle name="_АГ_БМРО Плат календарь май" xfId="414"/>
    <cellStyle name="_АГ_БП апрель 2010г.(по ежке)" xfId="415"/>
    <cellStyle name="_АГ_бп_08_цмро_исправ" xfId="416"/>
    <cellStyle name="_АГ_бп_08_цмро_исправ_Потери" xfId="417"/>
    <cellStyle name="_АГ_БП_апрель_08" xfId="418"/>
    <cellStyle name="_АГ_БП_апрель_08_05_БЭС_ПК_октябрь" xfId="419"/>
    <cellStyle name="_АГ_БП_апрель_08_БДДС август" xfId="420"/>
    <cellStyle name="_АГ_БП_апрель_08_БДДС июль" xfId="421"/>
    <cellStyle name="_АГ_БП_апрель_08_БП БМРО июль 2013 г. новый" xfId="422"/>
    <cellStyle name="_АГ_БП_апрель_08_БП БМРО июнь 2013 г. с ценой июня" xfId="423"/>
    <cellStyle name="_АГ_БП_апрель_08_БП БМРО май 2013 г. испр" xfId="424"/>
    <cellStyle name="_АГ_БП_апрель_08_БП БМРО февраль 2014_ЕТА" xfId="425"/>
    <cellStyle name="_АГ_БП_апрель_08_Ежедневка БМРО январь 2014" xfId="426"/>
    <cellStyle name="_АГ_БП_БМРО_0110_ предлож" xfId="427"/>
    <cellStyle name="_АГ_БП_БМРО_0210_ предлож" xfId="428"/>
    <cellStyle name="_АГ_БП_БМРО_0310_предлож" xfId="429"/>
    <cellStyle name="_АГ_БП_БМРО_0410 корр" xfId="430"/>
    <cellStyle name="_АГ_БП_БМРО_0510" xfId="431"/>
    <cellStyle name="_АГ_БП_БМРО_0610 для СУ" xfId="432"/>
    <cellStyle name="_АГ_БП_БМРО_0810" xfId="433"/>
    <cellStyle name="_АГ_БП_БМРО_0910" xfId="434"/>
    <cellStyle name="_АГ_БП_БМРО_1009" xfId="435"/>
    <cellStyle name="_АГ_БП_БМРО_1009_Потери" xfId="436"/>
    <cellStyle name="_АГ_БП_БМРО_1010" xfId="437"/>
    <cellStyle name="_АГ_БП_БМРО_1109" xfId="438"/>
    <cellStyle name="_АГ_БП_БМРО_1109_Потери" xfId="439"/>
    <cellStyle name="_АГ_БП_БМРО_1110" xfId="440"/>
    <cellStyle name="_АГ_БП_БМРО_1209" xfId="441"/>
    <cellStyle name="_АГ_БП_БМРО_1210" xfId="442"/>
    <cellStyle name="_АГ_БП_дек_08" xfId="443"/>
    <cellStyle name="_АГ_БП_дек_08_05_БЭС_ПК_октябрь" xfId="444"/>
    <cellStyle name="_АГ_БП_дек_08_БДДС август" xfId="445"/>
    <cellStyle name="_АГ_БП_дек_08_БДДС июль" xfId="446"/>
    <cellStyle name="_АГ_БП_дек_08_БП БМРО июль 2013 г. новый" xfId="447"/>
    <cellStyle name="_АГ_БП_дек_08_БП БМРО июнь 2013 г. с ценой июня" xfId="448"/>
    <cellStyle name="_АГ_БП_дек_08_БП БМРО май 2013 г. испр" xfId="449"/>
    <cellStyle name="_АГ_БП_дек_08_БП БМРО февраль 2014_ЕТА" xfId="450"/>
    <cellStyle name="_АГ_БП_дек_08_Ежедневка БМРО январь 2014" xfId="451"/>
    <cellStyle name="_АГ_БП_июнь_08" xfId="452"/>
    <cellStyle name="_АГ_БП_июнь_08_05_БЭС_ПК_октябрь" xfId="453"/>
    <cellStyle name="_АГ_БП_июнь_08_БДДС август" xfId="454"/>
    <cellStyle name="_АГ_БП_июнь_08_БДДС июль" xfId="455"/>
    <cellStyle name="_АГ_БП_июнь_08_БП БМРО июль 2013 г. новый" xfId="456"/>
    <cellStyle name="_АГ_БП_июнь_08_БП БМРО июнь 2013 г. с ценой июня" xfId="457"/>
    <cellStyle name="_АГ_БП_июнь_08_БП БМРО май 2013 г. испр" xfId="458"/>
    <cellStyle name="_АГ_БП_июнь_08_БП БМРО февраль 2014_ЕТА" xfId="459"/>
    <cellStyle name="_АГ_БП_июнь_08_Ежедневка БМРО январь 2014" xfId="460"/>
    <cellStyle name="_АГ_БП_май_08" xfId="461"/>
    <cellStyle name="_АГ_БП_май_08_05_БЭС_ПК_октябрь" xfId="462"/>
    <cellStyle name="_АГ_БП_май_08_БДДС август" xfId="463"/>
    <cellStyle name="_АГ_БП_май_08_БДДС июль" xfId="464"/>
    <cellStyle name="_АГ_БП_май_08_БП БМРО июль 2013 г. новый" xfId="465"/>
    <cellStyle name="_АГ_БП_май_08_БП БМРО июнь 2013 г. с ценой июня" xfId="466"/>
    <cellStyle name="_АГ_БП_май_08_БП БМРО май 2013 г. испр" xfId="467"/>
    <cellStyle name="_АГ_БП_май_08_БП БМРО февраль 2014_ЕТА" xfId="468"/>
    <cellStyle name="_АГ_БП_май_08_Ежедневка БМРО январь 2014" xfId="469"/>
    <cellStyle name="_АГ_БП_март 2008г." xfId="470"/>
    <cellStyle name="_АГ_БП_март 2008г._05_БЭС_ПК_октябрь" xfId="471"/>
    <cellStyle name="_АГ_БП_март 2008г._БДДС август" xfId="472"/>
    <cellStyle name="_АГ_БП_март 2008г._БДДС июль" xfId="473"/>
    <cellStyle name="_АГ_БП_март 2008г._БП БМРО июль 2013 г. новый" xfId="474"/>
    <cellStyle name="_АГ_БП_март 2008г._БП БМРО июнь 2013 г. с ценой июня" xfId="475"/>
    <cellStyle name="_АГ_БП_март 2008г._БП БМРО май 2013 г. испр" xfId="476"/>
    <cellStyle name="_АГ_БП_март 2008г._БП БМРО февраль 2014_ЕТА" xfId="477"/>
    <cellStyle name="_АГ_БП_март 2008г._Ежедневка БМРО январь 2014" xfId="478"/>
    <cellStyle name="_АГ_БП_сентябрь_08" xfId="479"/>
    <cellStyle name="_АГ_БП_сентябрь_08_05_БЭС_ПК_октябрь" xfId="480"/>
    <cellStyle name="_АГ_БП_сентябрь_08_БДДС август" xfId="481"/>
    <cellStyle name="_АГ_БП_сентябрь_08_БДДС июль" xfId="482"/>
    <cellStyle name="_АГ_БП_сентябрь_08_БП БМРО июль 2013 г. новый" xfId="483"/>
    <cellStyle name="_АГ_БП_сентябрь_08_БП БМРО июнь 2013 г. с ценой июня" xfId="484"/>
    <cellStyle name="_АГ_БП_сентябрь_08_БП БМРО май 2013 г. испр" xfId="485"/>
    <cellStyle name="_АГ_БП_сентябрь_08_БП БМРО февраль 2014_ЕТА" xfId="486"/>
    <cellStyle name="_АГ_БП_сентябрь_08_Ежедневка БМРО январь 2014" xfId="487"/>
    <cellStyle name="_АГ_ВМРО" xfId="488"/>
    <cellStyle name="_АГ_ВМРО_Потери" xfId="489"/>
    <cellStyle name="_АГ_График апрель ДПН" xfId="490"/>
    <cellStyle name="_АГ_График апрель ДПН_05_БЭС_ПК_октябрь" xfId="491"/>
    <cellStyle name="_АГ_График апрель ДПН_БДДС август" xfId="492"/>
    <cellStyle name="_АГ_График апрель ДПН_БДДС июль" xfId="493"/>
    <cellStyle name="_АГ_График апрель ДПН_БП БМРО июль 2013 г. новый" xfId="494"/>
    <cellStyle name="_АГ_График апрель ДПН_БП БМРО июнь 2013 г. с ценой июня" xfId="495"/>
    <cellStyle name="_АГ_График апрель ДПН_БП БМРО май 2013 г. испр" xfId="496"/>
    <cellStyle name="_АГ_График апрель ДПН_БП БМРО февраль 2014_ЕТА" xfId="497"/>
    <cellStyle name="_АГ_График апрель ДПН_Ежедневка БМРО январь 2014" xfId="498"/>
    <cellStyle name="_АГ_график_2007" xfId="499"/>
    <cellStyle name="_АГ_график_2007_05_БЭС_ПК_октябрь" xfId="500"/>
    <cellStyle name="_АГ_график_2007_БДДС август" xfId="501"/>
    <cellStyle name="_АГ_график_2007_БДДС июль" xfId="502"/>
    <cellStyle name="_АГ_график_2007_БП БМРО июль 2013 г. новый" xfId="503"/>
    <cellStyle name="_АГ_график_2007_БП БМРО июнь 2013 г. с ценой июня" xfId="504"/>
    <cellStyle name="_АГ_график_2007_БП БМРО май 2013 г. испр" xfId="505"/>
    <cellStyle name="_АГ_график_2007_БП БМРО февраль 2014_ЕТА" xfId="506"/>
    <cellStyle name="_АГ_график_2007_Ежедневка БМРО январь 2014" xfId="507"/>
    <cellStyle name="_АГ_ДЗО_ПП2007_ГГГГММДД" xfId="508"/>
    <cellStyle name="_АГ_ДЗО_ПП2007_ГГГГММДД 2" xfId="509"/>
    <cellStyle name="_АГ_ДЗО_ПП2008Т_ГГГГММДД" xfId="510"/>
    <cellStyle name="_АГ_для Сибирь энерго" xfId="511"/>
    <cellStyle name="_АГ_для Сибирь энерго_Потери" xfId="512"/>
    <cellStyle name="_АГ_Долги_март" xfId="513"/>
    <cellStyle name="_АГ_Долги_март_Ежедневка 08_2012_смро" xfId="514"/>
    <cellStyle name="_АГ_ДПН февраль2010г." xfId="515"/>
    <cellStyle name="_АГ_ДПН_январь" xfId="516"/>
    <cellStyle name="_АГ_ДПН_январь_05_БЭС_ПК_октябрь" xfId="517"/>
    <cellStyle name="_АГ_ДПН_январь_БДДС август" xfId="518"/>
    <cellStyle name="_АГ_ДПН_январь_БДДС июль" xfId="519"/>
    <cellStyle name="_АГ_ДПН_январь_БП БМРО июль 2013 г. новый" xfId="520"/>
    <cellStyle name="_АГ_ДПН_январь_БП БМРО июнь 2013 г. с ценой июня" xfId="521"/>
    <cellStyle name="_АГ_ДПН_январь_БП БМРО май 2013 г. испр" xfId="522"/>
    <cellStyle name="_АГ_ДПН_январь_БП БМРО февраль 2014_ЕТА" xfId="523"/>
    <cellStyle name="_АГ_ДПН_январь_Ежедневка БМРО январь 2014" xfId="524"/>
    <cellStyle name="_АГ_ДПН_январь_Прочие_январь_факт" xfId="525"/>
    <cellStyle name="_АГ_ДПН_январь_Прочие_январь_факт_Потери" xfId="526"/>
    <cellStyle name="_АГ_Еж-ка" xfId="527"/>
    <cellStyle name="_АГ_Еж-ка_Потери" xfId="528"/>
    <cellStyle name="_АГ_Копия NVV january-june 2007 (fact)" xfId="529"/>
    <cellStyle name="_АГ_Копия РЕГЛАМЕНТ_19 10 09 _ПРИЛОЖЕНИЕ 1_ФОРМАТ БП_СБЫТЫ_ЭЭ+ТЭ только Розница" xfId="530"/>
    <cellStyle name="_АГ_Корректировка БП 2009_Электроэнергия (таблицы) (2)" xfId="531"/>
    <cellStyle name="_АГ_Корректировка БП 2009_Электроэнергия (таблицы) (2) 2" xfId="532"/>
    <cellStyle name="_АГ_Корректировка БП 2009_Электроэнергия (таблицы) (2)_01_2011_цмро" xfId="533"/>
    <cellStyle name="_АГ_Корректировка БП 2009_Электроэнергия (таблицы) (2)_01_2011_цмро." xfId="534"/>
    <cellStyle name="_АГ_Корректировка БП 2009_Электроэнергия (таблицы) (2)_01_БП_2009 ОАО СЭ_с фактом 1 кв_V2(с планом на 2 полугодие)" xfId="535"/>
    <cellStyle name="_АГ_Корректировка БП 2009_Электроэнергия (таблицы) (2)_01_БП_2009 ОАО СЭ_с фактом 1 кв_V2(с планом на 2 полугодие) 2" xfId="536"/>
    <cellStyle name="_АГ_Корректировка БП 2009_Электроэнергия (таблицы) (2)_01_БП_2009 ОАО СЭ_с фактом 1 кв_V2(с планом на 2 полугодие) 3" xfId="537"/>
    <cellStyle name="_АГ_Корректировка БП 2009_Электроэнергия (таблицы) (2)_01_БП_2009 ОАО СЭ_с фактом 1 кв_V2(с планом на 2 полугодие) 4" xfId="538"/>
    <cellStyle name="_АГ_Корректировка БП 2009_Электроэнергия (таблицы) (2)_01_БП_2009 ОАО СЭ_с фактом 1 кв_V2(с планом на 2 полугодие) 5" xfId="539"/>
    <cellStyle name="_АГ_Корректировка БП 2009_Электроэнергия (таблицы) (2)_01_БП_2009 ОАО СЭ_с фактом 1 кв_V2(с планом на 2 полугодие)_Бизнес-план 2011г" xfId="540"/>
    <cellStyle name="_АГ_Корректировка БП 2009_Электроэнергия (таблицы) (2)_01_БП_2009 ОАО СЭ_с фактом 1 кв_V2(с планом на 2 полугодие)_БИЗНЕС-ПЛАН 2011г(08.12.10)" xfId="541"/>
    <cellStyle name="_АГ_Корректировка БП 2009_Электроэнергия (таблицы) (2)_01_БП_2009 ОАО СЭ_с фактом 1 кв_V2(с планом на 2 полугодие)_Оплата" xfId="542"/>
    <cellStyle name="_АГ_Корректировка БП 2009_Электроэнергия (таблицы) (2)_01_БП_2009 ОАО СЭ_с фактом 1 кв_V2(с планом на 2 полугодие)_ФОРМАТ БП_СБЫТЫ - транзит с 4% увел тарифа" xfId="543"/>
    <cellStyle name="_АГ_Корректировка БП 2009_Электроэнергия (таблицы) (2)_01_БП_2009 ОАО СЭ_с фактом 1 кв_V5 (2кв.ожид)" xfId="544"/>
    <cellStyle name="_АГ_Корректировка БП 2009_Электроэнергия (таблицы) (2)_01_БП_2009 ОАО СЭ_с фактом 1 кв_V5 (2кв.ожид) 2" xfId="545"/>
    <cellStyle name="_АГ_Корректировка БП 2009_Электроэнергия (таблицы) (2)_01_БП_2009 ОАО СЭ_с фактом 1 кв_V5 (2кв.ожид) 3" xfId="546"/>
    <cellStyle name="_АГ_Корректировка БП 2009_Электроэнергия (таблицы) (2)_01_БП_2009 ОАО СЭ_с фактом 1 кв_V5 (2кв.ожид) 4" xfId="547"/>
    <cellStyle name="_АГ_Корректировка БП 2009_Электроэнергия (таблицы) (2)_01_БП_2009 ОАО СЭ_с фактом 1 кв_V5 (2кв.ожид) 5" xfId="548"/>
    <cellStyle name="_АГ_Корректировка БП 2009_Электроэнергия (таблицы) (2)_01_БП_2009 ОАО СЭ_с фактом 1 кв_V5 (2кв.ожид)_Бизнес-план 2011г" xfId="549"/>
    <cellStyle name="_АГ_Корректировка БП 2009_Электроэнергия (таблицы) (2)_01_БП_2009 ОАО СЭ_с фактом 1 кв_V5 (2кв.ожид)_БИЗНЕС-ПЛАН 2011г(08.12.10)" xfId="550"/>
    <cellStyle name="_АГ_Корректировка БП 2009_Электроэнергия (таблицы) (2)_01_БП_2009 ОАО СЭ_с фактом 1 кв_V5 (2кв.ожид)_Оплата" xfId="551"/>
    <cellStyle name="_АГ_Корректировка БП 2009_Электроэнергия (таблицы) (2)_01_БП_2009 ОАО СЭ_с фактом 1 кв_V5 (2кв.ожид)_ФОРМАТ БП_СБЫТЫ - транзит с 4% увел тарифа" xfId="552"/>
    <cellStyle name="_АГ_Корректировка БП 2009_Электроэнергия (таблицы) (2)_01_СЭ_БП скорр2009" xfId="553"/>
    <cellStyle name="_АГ_Корректировка БП 2009_Электроэнергия (таблицы) (2)_01_СЭ_БП скорр2009 2" xfId="554"/>
    <cellStyle name="_АГ_Корректировка БП 2009_Электроэнергия (таблицы) (2)_01_СЭ_БП скорр2009 3" xfId="555"/>
    <cellStyle name="_АГ_Корректировка БП 2009_Электроэнергия (таблицы) (2)_01_СЭ_БП скорр2009 4" xfId="556"/>
    <cellStyle name="_АГ_Корректировка БП 2009_Электроэнергия (таблицы) (2)_01_СЭ_БП скорр2009 5" xfId="557"/>
    <cellStyle name="_АГ_Корректировка БП 2009_Электроэнергия (таблицы) (2)_01_СЭ_БП скорр2009_Бизнес-план 2011г" xfId="558"/>
    <cellStyle name="_АГ_Корректировка БП 2009_Электроэнергия (таблицы) (2)_01_СЭ_БП скорр2009_БИЗНЕС-ПЛАН 2011г(08.12.10)" xfId="559"/>
    <cellStyle name="_АГ_Корректировка БП 2009_Электроэнергия (таблицы) (2)_01_СЭ_БП скорр2009_Оплата" xfId="560"/>
    <cellStyle name="_АГ_Корректировка БП 2009_Электроэнергия (таблицы) (2)_01_СЭ_БП скорр2009_ФОРМАТ БП_СБЫТЫ - транзит с 4% увел тарифа" xfId="561"/>
    <cellStyle name="_АГ_Корректировка БП 2009_Электроэнергия (таблицы) (2)_03_2010_ЦМРО_испр_ДЗ1" xfId="562"/>
    <cellStyle name="_АГ_Корректировка БП 2009_Электроэнергия (таблицы) (2)_03_БП_2009 ОАО ТЭСК с фактом 1 кв. V2" xfId="563"/>
    <cellStyle name="_АГ_Корректировка БП 2009_Электроэнергия (таблицы) (2)_03_БП_2009 ОАО ТЭСК с фактом 1 кв. V2 2" xfId="564"/>
    <cellStyle name="_АГ_Корректировка БП 2009_Электроэнергия (таблицы) (2)_03_БП_2009 ОАО ТЭСК с фактом 1 кв. V2 3" xfId="565"/>
    <cellStyle name="_АГ_Корректировка БП 2009_Электроэнергия (таблицы) (2)_03_БП_2009 ОАО ТЭСК с фактом 1 кв. V2 4" xfId="566"/>
    <cellStyle name="_АГ_Корректировка БП 2009_Электроэнергия (таблицы) (2)_03_БП_2009 ОАО ТЭСК с фактом 1 кв. V2 5" xfId="567"/>
    <cellStyle name="_АГ_Корректировка БП 2009_Электроэнергия (таблицы) (2)_03_БП_2009 ОАО ТЭСК с фактом 1 кв. V2_Бизнес-план 2011г" xfId="568"/>
    <cellStyle name="_АГ_Корректировка БП 2009_Электроэнергия (таблицы) (2)_03_БП_2009 ОАО ТЭСК с фактом 1 кв. V2_БИЗНЕС-ПЛАН 2011г(08.12.10)" xfId="569"/>
    <cellStyle name="_АГ_Корректировка БП 2009_Электроэнергия (таблицы) (2)_03_БП_2009 ОАО ТЭСК с фактом 1 кв. V2_Оплата" xfId="570"/>
    <cellStyle name="_АГ_Корректировка БП 2009_Электроэнергия (таблицы) (2)_03_БП_2009 ОАО ТЭСК с фактом 1 кв. V2_ФОРМАТ БП_СБЫТЫ - транзит с 4% увел тарифа" xfId="571"/>
    <cellStyle name="_АГ_Корректировка БП 2009_Электроэнергия (таблицы) (2)_04_Розничные  форматы к БП_ЧИТА" xfId="572"/>
    <cellStyle name="_АГ_Корректировка БП 2009_Электроэнергия (таблицы) (2)_04_ЧЭСК_БП скорр.2009 на 8.09.09 КОРР 3" xfId="573"/>
    <cellStyle name="_АГ_Корректировка БП 2009_Электроэнергия (таблицы) (2)_09_2011_смро" xfId="574"/>
    <cellStyle name="_АГ_Корректировка БП 2009_Электроэнергия (таблицы) (2)_10_2011_смро" xfId="575"/>
    <cellStyle name="_АГ_Корректировка БП 2009_Электроэнергия (таблицы) (2)_БП апрель 2010г.(по ежке)" xfId="576"/>
    <cellStyle name="_АГ_Корректировка БП 2009_Электроэнергия (таблицы) (2)_БП БМРО июль 2013 г. новый" xfId="577"/>
    <cellStyle name="_АГ_Корректировка БП 2009_Электроэнергия (таблицы) (2)_БП БМРО июнь 2013 г. с ценой июня" xfId="578"/>
    <cellStyle name="_АГ_Корректировка БП 2009_Электроэнергия (таблицы) (2)_БП БМРО май 2013 г. испр" xfId="579"/>
    <cellStyle name="_АГ_Корректировка БП 2009_Электроэнергия (таблицы) (2)_БП БМРО февраль 2014_ЕТА" xfId="580"/>
    <cellStyle name="_АГ_Корректировка БП 2009_Электроэнергия (таблицы) (2)_бп_01_цмро" xfId="581"/>
    <cellStyle name="_АГ_Корректировка БП 2009_Электроэнергия (таблицы) (2)_БП_БМРО_0110" xfId="582"/>
    <cellStyle name="_АГ_Корректировка БП 2009_Электроэнергия (таблицы) (2)_ДПН февраль2010г." xfId="583"/>
    <cellStyle name="_АГ_Корректировка БП 2009_Электроэнергия (таблицы) (2)_Ежедневка 04_2012г.СМРО" xfId="584"/>
    <cellStyle name="_АГ_Корректировка БП 2009_Электроэнергия (таблицы) (2)_Ежедневка 05_2012г.СМРО" xfId="585"/>
    <cellStyle name="_АГ_Корректировка БП 2009_Электроэнергия (таблицы) (2)_Ежедневка 06_2012_смро" xfId="586"/>
    <cellStyle name="_АГ_Корректировка БП 2009_Электроэнергия (таблицы) (2)_Ежедневка 07_2012_смро" xfId="587"/>
    <cellStyle name="_АГ_Корректировка БП 2009_Электроэнергия (таблицы) (2)_Ежедневка 08_2012_смро" xfId="588"/>
    <cellStyle name="_АГ_Корректировка БП 2009_Электроэнергия (таблицы) (2)_Ежедневка БМРО январь 2014" xfId="589"/>
    <cellStyle name="_АГ_Корректировка БП 2009_Электроэнергия (таблицы) (2)_Книга2" xfId="590"/>
    <cellStyle name="_АГ_Корректировка БП 2009_Электроэнергия (таблицы) (2)_Копия РЕГЛАМЕНТ_19 10 09 _ПРИЛОЖЕНИЕ 1_ФОРМАТ БП_СБЫТЫ_ЭЭ+ТЭ только Розница" xfId="591"/>
    <cellStyle name="_АГ_Корректировка БП 2009_Электроэнергия (таблицы) (2)_ПРОГНОЗ 2009 (факт 8 мес, прогноз сент., план окт.-дек.)" xfId="592"/>
    <cellStyle name="_АГ_Корректировка БП 2009_Электроэнергия (таблицы) (2)_ПРОГНОЗ 2009 (факт 8 мес, прогноз сент., план окт.-дек.) 2" xfId="593"/>
    <cellStyle name="_АГ_Корректировка БП 2009_Электроэнергия (таблицы) (2)_ПРОГНОЗ 2009 (факт 8 мес, прогноз сент., план окт.-дек.) 3" xfId="594"/>
    <cellStyle name="_АГ_Корректировка БП 2009_Электроэнергия (таблицы) (2)_ПРОГНОЗ 2009 (факт 8 мес, прогноз сент., план окт.-дек.) 4" xfId="595"/>
    <cellStyle name="_АГ_Корректировка БП 2009_Электроэнергия (таблицы) (2)_ПРОГНОЗ 2009 (факт 8 мес, прогноз сент., план окт.-дек.) 5" xfId="596"/>
    <cellStyle name="_АГ_Корректировка БП 2009_Электроэнергия (таблицы) (2)_ПРОГНОЗ 2009 (факт 8 мес, прогноз сент., план окт.-дек.)_Бизнес-план 2011г" xfId="597"/>
    <cellStyle name="_АГ_Корректировка БП 2009_Электроэнергия (таблицы) (2)_ПРОГНОЗ 2009 (факт 8 мес, прогноз сент., план окт.-дек.)_БИЗНЕС-ПЛАН 2011г(08.12.10)" xfId="598"/>
    <cellStyle name="_АГ_Корректировка БП 2009_Электроэнергия (таблицы) (2)_ПРОГНОЗ 2009 (факт 8 мес, прогноз сент., план окт.-дек.)_Оплата" xfId="599"/>
    <cellStyle name="_АГ_Корректировка БП 2009_Электроэнергия (таблицы) (2)_ПРОГНОЗ 2009 (факт 8 мес, прогноз сент., план окт.-дек.)_ФОРМАТ БП_СБЫТЫ - транзит с 4% увел тарифа" xfId="600"/>
    <cellStyle name="_АГ_Корректировка БП 2009_Электроэнергия (таблицы) (2)_Прогноз ПО ТП до конца года" xfId="601"/>
    <cellStyle name="_АГ_Корректировка БП 2009_Электроэнергия (таблицы) (2)_Прогноз ПО ТП до конца года 2" xfId="602"/>
    <cellStyle name="_АГ_Корректировка БП 2009_Электроэнергия (таблицы) (2)_Прогноз ПО ТП до конца года 3" xfId="603"/>
    <cellStyle name="_АГ_Корректировка БП 2009_Электроэнергия (таблицы) (2)_Прогноз ПО ТП до конца года 4" xfId="604"/>
    <cellStyle name="_АГ_Корректировка БП 2009_Электроэнергия (таблицы) (2)_Прогноз ПО ТП до конца года 5" xfId="605"/>
    <cellStyle name="_АГ_Корректировка БП 2009_Электроэнергия (таблицы) (2)_Прогноз ПО ТП до конца года_Бизнес-план 2011г" xfId="606"/>
    <cellStyle name="_АГ_Корректировка БП 2009_Электроэнергия (таблицы) (2)_Прогноз ПО ТП до конца года_БИЗНЕС-ПЛАН 2011г(08.12.10)" xfId="607"/>
    <cellStyle name="_АГ_Корректировка БП 2009_Электроэнергия (таблицы) (2)_Прогноз ПО ТП до конца года_Оплата" xfId="608"/>
    <cellStyle name="_АГ_Корректировка БП 2009_Электроэнергия (таблицы) (2)_Прогноз ПО ТП до конца года_ФОРМАТ БП_СБЫТЫ - транзит с 4% увел тарифа" xfId="609"/>
    <cellStyle name="_АГ_Корректировка БП 2009_Электроэнергия (таблицы) (2)_система_ЭЭ" xfId="610"/>
    <cellStyle name="_АГ_Корректировка БП 2009_Электроэнергия (таблицы) (2)_уровень 2009  последний 14 мая  Петрову " xfId="611"/>
    <cellStyle name="_АГ_Корректировка БП 2009_Электроэнергия (таблицы) (2)_ФОРМАТ БП_СБЫТЫ - транзит с 4% увел тарифа" xfId="612"/>
    <cellStyle name="_АГ_Корректировка БП 2009_Электроэнергия (таблицы) (2)_ФОРМАТ БП_СБЫТЫ - транзит с 4% увел тарифа 2" xfId="613"/>
    <cellStyle name="_АГ_Корректировка БП 2009_Электроэнергия (таблицы) (2)_ФОРМАТ БП_СБЫТЫ - транзит с 4% увел тарифа 3" xfId="614"/>
    <cellStyle name="_АГ_Корректировка БП 2009_Электроэнергия (таблицы) (2)_ФОРМАТ БП_СБЫТЫ - транзит с 4% увел тарифа 4" xfId="615"/>
    <cellStyle name="_АГ_Корректировка БП 2009_Электроэнергия (таблицы) (2)_ФОРМАТ БП_СБЫТЫ - транзит с 4% увел тарифа 5" xfId="616"/>
    <cellStyle name="_АГ_Корректировка БП 2009_Электроэнергия (таблицы) (2)_ФОРМАТ БП_СБЫТЫ - транзит с 4% увел тарифа_Бизнес-план 2011г" xfId="617"/>
    <cellStyle name="_АГ_Корректировка БП 2009_Электроэнергия (таблицы) (2)_ФОРМАТ БП_СБЫТЫ - транзит с 4% увел тарифа_БИЗНЕС-ПЛАН 2011г(08.12.10)" xfId="618"/>
    <cellStyle name="_АГ_Корректировка БП 2009_Электроэнергия (таблицы) (2)_Форматы 2009 к балансовой 1 пг (version 2)" xfId="619"/>
    <cellStyle name="_АГ_Корректировка БП 2009_Электроэнергия (таблицы) (2)_шаблон для расчета ПО_ТП" xfId="620"/>
    <cellStyle name="_АГ_Корректировка БП 2009_Электроэнергия (таблицы) (2)_шаблон для расчета ПО_ТП 2" xfId="621"/>
    <cellStyle name="_АГ_Корректировка БП 2009_Электроэнергия (таблицы) (2)_шаблон для расчета ПО_ТП 3" xfId="622"/>
    <cellStyle name="_АГ_Корректировка БП 2009_Электроэнергия (таблицы) (2)_шаблон для расчета ПО_ТП 4" xfId="623"/>
    <cellStyle name="_АГ_Корректировка БП 2009_Электроэнергия (таблицы) (2)_шаблон для расчета ПО_ТП 5" xfId="624"/>
    <cellStyle name="_АГ_Корректировка БП 2009_Электроэнергия (таблицы) (2)_шаблон для расчета ПО_ТП_Бизнес-план 2011г" xfId="625"/>
    <cellStyle name="_АГ_Корректировка БП 2009_Электроэнергия (таблицы) (2)_шаблон для расчета ПО_ТП_БИЗНЕС-ПЛАН 2011г(08.12.10)" xfId="626"/>
    <cellStyle name="_АГ_Корректировка БП 2009_Электроэнергия (таблицы) (2)_шаблон для расчета ПО_ТП_Оплата" xfId="627"/>
    <cellStyle name="_АГ_Корректировка БП 2009_Электроэнергия (таблицы) (2)_шаблон для расчета ПО_ТП_ФОРМАТ БП_СБЫТЫ - транзит с 4% увел тарифа" xfId="628"/>
    <cellStyle name="_АГ_Лист1" xfId="629"/>
    <cellStyle name="_АГ_Лист1_Потери" xfId="630"/>
    <cellStyle name="_АГ_новая плановая (ПТ-8.1.1)" xfId="631"/>
    <cellStyle name="_АГ_новая экспл. тепло (ПТ-1.1, Пт-1.2 и 1.3)" xfId="632"/>
    <cellStyle name="_АГ_Пеня_2009_свод" xfId="633"/>
    <cellStyle name="_АГ_Пл.календ БМРО1" xfId="634"/>
    <cellStyle name="_АГ_ПЛАН" xfId="635"/>
    <cellStyle name="_АГ_План оплаты по потребителям" xfId="636"/>
    <cellStyle name="_АГ_План оплаты по потребителям 2" xfId="637"/>
    <cellStyle name="_АГ_План оплаты по потребителям_БП БМРО июль 2013 г. новый" xfId="638"/>
    <cellStyle name="_АГ_План оплаты по потребителям_БП БМРО июнь 2013 г. с ценой июня" xfId="639"/>
    <cellStyle name="_АГ_План оплаты по потребителям_БП БМРО май 2013 г. испр" xfId="640"/>
    <cellStyle name="_АГ_План оплаты по потребителям_БП БМРО февраль 2014_ЕТА" xfId="641"/>
    <cellStyle name="_АГ_План оплаты по потребителям_Ежедневка 08_2012_смро" xfId="642"/>
    <cellStyle name="_АГ_План оплаты по потребителям_Ежедневка БМРО январь 2014" xfId="643"/>
    <cellStyle name="_АГ_ПЛАН_Потери" xfId="644"/>
    <cellStyle name="_АГ_Плат календарь БМРО 01_10" xfId="645"/>
    <cellStyle name="_АГ_ПО ТП_2010 по ЧЧИ" xfId="646"/>
    <cellStyle name="_АГ_Последняя d3_11_10_БМРО  " xfId="647"/>
    <cellStyle name="_АГ_Последняя d3_11_10_БМРО  _БП БМРО июль 2013 г. новый" xfId="648"/>
    <cellStyle name="_АГ_Последняя d3_11_10_БМРО  _БП БМРО июнь 2013 г. с ценой июня" xfId="649"/>
    <cellStyle name="_АГ_Последняя d3_11_10_БМРО  _БП БМРО май 2013 г. испр" xfId="650"/>
    <cellStyle name="_АГ_Последняя d3_11_10_БМРО  _БП БМРО февраль 2014_ЕТА" xfId="651"/>
    <cellStyle name="_АГ_Последняя d3_11_10_БМРО  _Ежедневка БМРО январь 2014" xfId="652"/>
    <cellStyle name="_АГ_Приложение к ЕБП07 (КЭС-Прикамье)" xfId="653"/>
    <cellStyle name="_АГ_Приложение к ЕБП07 (КЭС-Прикамье) 2" xfId="654"/>
    <cellStyle name="_АГ_Приложение к ЕБП07 (КЭС-Прикамье) 2 2" xfId="655"/>
    <cellStyle name="_АГ_Приложение к ЕБП07 (КЭС-Прикамье) 3" xfId="656"/>
    <cellStyle name="_АГ_ПРОГНОЗ 2009 (факт 8 мес, прогноз сент., план окт.-дек.)" xfId="657"/>
    <cellStyle name="_АГ_ПРОГНОЗ 2009 (факт 8 мес, прогноз сент., план окт.-дек.) 2" xfId="658"/>
    <cellStyle name="_АГ_ПРОГНОЗ 2009 (факт 8 мес, прогноз сент., план окт.-дек.) 3" xfId="659"/>
    <cellStyle name="_АГ_ПРОГНОЗ 2009 (факт 8 мес, прогноз сент., план окт.-дек.) 4" xfId="660"/>
    <cellStyle name="_АГ_ПРОГНОЗ 2009 (факт 8 мес, прогноз сент., план окт.-дек.) 5" xfId="661"/>
    <cellStyle name="_АГ_ПРОГНОЗ 2009 (факт 8 мес, прогноз сент., план окт.-дек.)_Бизнес-план 2011г" xfId="662"/>
    <cellStyle name="_АГ_ПРОГНОЗ 2009 (факт 8 мес, прогноз сент., план окт.-дек.)_БИЗНЕС-ПЛАН 2011г(08.12.10)" xfId="663"/>
    <cellStyle name="_АГ_ПРОГНОЗ 2009 (факт 8 мес, прогноз сент., план окт.-дек.)_Оплата" xfId="664"/>
    <cellStyle name="_АГ_ПРОГНОЗ 2009 (факт 8 мес, прогноз сент., план окт.-дек.)_ФОРМАТ БП_СБЫТЫ - транзит с 4% увел тарифа" xfId="665"/>
    <cellStyle name="_АГ_расчет платежей налога на прибыль" xfId="666"/>
    <cellStyle name="_АГ_расчет платежей налога на прибыль 2" xfId="667"/>
    <cellStyle name="_АГ_расчет платежей налога на прибыль 2 2" xfId="668"/>
    <cellStyle name="_АГ_расчет платежей налога на прибыль 3" xfId="669"/>
    <cellStyle name="_АГ_сбмро" xfId="670"/>
    <cellStyle name="_АГ_система от 25.07.2007г" xfId="671"/>
    <cellStyle name="_АГ_система_ЭЭ" xfId="672"/>
    <cellStyle name="_АГ_Структура" xfId="673"/>
    <cellStyle name="_АГ_Утв.апрель" xfId="674"/>
    <cellStyle name="_АГ_Утв.апрель_Потери" xfId="675"/>
    <cellStyle name="_АГ_уумро" xfId="676"/>
    <cellStyle name="_АГ_ФОРМАТ БП_СБЫТЫ - транзит с 4% увел тарифа" xfId="677"/>
    <cellStyle name="_АГ_ФОРМАТ БП_СБЫТЫ - транзит с 4% увел тарифа 2" xfId="678"/>
    <cellStyle name="_АГ_ФОРМАТ БП_СБЫТЫ - транзит с 4% увел тарифа 3" xfId="679"/>
    <cellStyle name="_АГ_ФОРМАТ БП_СБЫТЫ - транзит с 4% увел тарифа 4" xfId="680"/>
    <cellStyle name="_АГ_ФОРМАТ БП_СБЫТЫ - транзит с 4% увел тарифа 5" xfId="681"/>
    <cellStyle name="_АГ_ФОРМАТ БП_СБЫТЫ - транзит с 4% увел тарифа_Бизнес-план 2011г" xfId="682"/>
    <cellStyle name="_АГ_ФОРМАТ БП_СБЫТЫ - транзит с 4% увел тарифа_БИЗНЕС-ПЛАН 2011г(08.12.10)" xfId="683"/>
    <cellStyle name="_АГ_ФорматБП 2009_направлено в сбыты" xfId="684"/>
    <cellStyle name="_АГ_ФорматБП 2009_направлено в сбыты 2" xfId="685"/>
    <cellStyle name="_АГ_ФорматБП 2009_направлено в сбыты 3" xfId="686"/>
    <cellStyle name="_АГ_ФорматБП 2009_направлено в сбыты 4" xfId="687"/>
    <cellStyle name="_АГ_ФорматБП 2009_направлено в сбыты 5" xfId="688"/>
    <cellStyle name="_АГ_ФорматБП 2009_направлено в сбыты_Бизнес-план 2011г" xfId="689"/>
    <cellStyle name="_АГ_ФорматБП 2009_направлено в сбыты_БИЗНЕС-ПЛАН 2011г(08.12.10)" xfId="690"/>
    <cellStyle name="_АГ_ФорматБП 2009_направлено в сбыты_Оплата" xfId="691"/>
    <cellStyle name="_АГ_ФорматБП 2009_направлено в сбыты_ФОРМАТ БП_СБЫТЫ - транзит с 4% увел тарифа" xfId="692"/>
    <cellStyle name="_АГ_Форматы 2009" xfId="693"/>
    <cellStyle name="_АГ_Форматы 2009 к балансовой 1 кв_" xfId="694"/>
    <cellStyle name="_АГ_шаблон для расчета ПО_ТП" xfId="695"/>
    <cellStyle name="_АГ_шаблон для расчета ПО_ТП 2" xfId="696"/>
    <cellStyle name="_АГ_шаблон для расчета ПО_ТП 3" xfId="697"/>
    <cellStyle name="_АГ_шаблон для расчета ПО_ТП 4" xfId="698"/>
    <cellStyle name="_АГ_шаблон для расчета ПО_ТП 5" xfId="699"/>
    <cellStyle name="_АГ_шаблон для расчета ПО_ТП_Бизнес-план 2011г" xfId="700"/>
    <cellStyle name="_АГ_шаблон для расчета ПО_ТП_БИЗНЕС-ПЛАН 2011г(08.12.10)" xfId="701"/>
    <cellStyle name="_АГ_шаблон для расчета ПО_ТП_Оплата" xfId="702"/>
    <cellStyle name="_АГ_шаблон для расчета ПО_ТП_ФОРМАТ БП_СБЫТЫ - транзит с 4% увел тарифа" xfId="703"/>
    <cellStyle name="_АГ_эсбыт" xfId="704"/>
    <cellStyle name="_Анализатор_регламент_vr3" xfId="705"/>
    <cellStyle name="_Анализатор_регламент_vr3_Бюджетные формы 2008 план 30.08.07" xfId="706"/>
    <cellStyle name="_Аналитические_признаки" xfId="707"/>
    <cellStyle name="_Аналитические_признаки - исправленная версия" xfId="708"/>
    <cellStyle name="_Аналитические_признаки - исправленная версия 2" xfId="709"/>
    <cellStyle name="_Аналитические_признаки - исправленная версия 3" xfId="710"/>
    <cellStyle name="_Аналитические_признаки - исправленная версия 4" xfId="711"/>
    <cellStyle name="_Аналитические_признаки 2" xfId="712"/>
    <cellStyle name="_Аналитические_признаки 3" xfId="713"/>
    <cellStyle name="_Аналитические_признаки 4" xfId="714"/>
    <cellStyle name="_апрель_ОАОБЭС_ФП" xfId="715"/>
    <cellStyle name="_Аренда АСКУЭ 2006" xfId="716"/>
    <cellStyle name="_БДР04м05" xfId="717"/>
    <cellStyle name="_БДР04м05 2" xfId="718"/>
    <cellStyle name="_БДР04м05 3" xfId="719"/>
    <cellStyle name="_БДР04м05 4" xfId="720"/>
    <cellStyle name="_БИЗНЕС-ПЛАН 2011г(с новыми изменениями)" xfId="721"/>
    <cellStyle name="_БП ЗАО НСЭ 2008 год12 рем.фонд маленький 15.11.07" xfId="722"/>
    <cellStyle name="_БП ОАО НЭ 2007 г!!" xfId="723"/>
    <cellStyle name="_Бюджет 2008 СЭ" xfId="724"/>
    <cellStyle name="_Бюджет на 3 квартал 2007 года" xfId="725"/>
    <cellStyle name="_Бюджет на 3 квартал 2007 года (вар2)" xfId="726"/>
    <cellStyle name="_Бюджет на 4 квартал 2007 года" xfId="727"/>
    <cellStyle name="_Бюджет2006_ПОКАЗАТЕЛИ СВОДНЫЕ" xfId="728"/>
    <cellStyle name="_вввввв" xfId="729"/>
    <cellStyle name="_ВО ОП ТЭС-ОТ- 2007" xfId="730"/>
    <cellStyle name="_ВО ОП ТЭС-ОТ- 2007_Новая инструкция1_фст" xfId="731"/>
    <cellStyle name="_ВФ ОАО ТЭС-ОТ- 2009" xfId="732"/>
    <cellStyle name="_ВФ ОАО ТЭС-ОТ- 2009_Новая инструкция1_фст" xfId="733"/>
    <cellStyle name="_выручка по присоединениям2" xfId="734"/>
    <cellStyle name="_выручка по присоединениям2_Новая инструкция1_фст" xfId="735"/>
    <cellStyle name="_График реализации проектовa_3" xfId="736"/>
    <cellStyle name="_График реализации проектовa_3 2" xfId="737"/>
    <cellStyle name="_График реализации проектовa_3 3" xfId="738"/>
    <cellStyle name="_График реализации проектовa_3 4" xfId="739"/>
    <cellStyle name="_декабрь" xfId="740"/>
    <cellStyle name="_Для Совета Директоров 2007" xfId="741"/>
    <cellStyle name="_Договор аренды ЯЭ с разбивкой" xfId="742"/>
    <cellStyle name="_Договор аренды ЯЭ с разбивкой_Новая инструкция1_фст" xfId="743"/>
    <cellStyle name="_Дозакл 5 мес.2000" xfId="744"/>
    <cellStyle name="_Дозакл 5 мес.2000 2" xfId="745"/>
    <cellStyle name="_Дозакл 5 мес.2000 3" xfId="746"/>
    <cellStyle name="_Дозакл 5 мес.2000 4" xfId="747"/>
    <cellStyle name="_Документ4. Приложение 2.1.кРегламенту Холдинг_БюджетныеФормы" xfId="748"/>
    <cellStyle name="_Единица отчетности_update" xfId="749"/>
    <cellStyle name="_Единица отчетности_update 2" xfId="750"/>
    <cellStyle name="_Единица отчетности_update 3" xfId="751"/>
    <cellStyle name="_Единица отчетности_update 4" xfId="752"/>
    <cellStyle name="_Ежедекадная справка о векселях в обращении" xfId="753"/>
    <cellStyle name="_Ежедекадная справка о векселях в обращении 2" xfId="754"/>
    <cellStyle name="_Ежедекадная справка о векселях в обращении 3" xfId="755"/>
    <cellStyle name="_Ежедекадная справка о векселях в обращении 4" xfId="756"/>
    <cellStyle name="_Ежедекадная справка о движении заемных средств" xfId="757"/>
    <cellStyle name="_Ежедекадная справка о движении заемных средств (2)" xfId="758"/>
    <cellStyle name="_Ежедекадная справка о движении заемных средств (2) 2" xfId="759"/>
    <cellStyle name="_Ежедекадная справка о движении заемных средств (2) 3" xfId="760"/>
    <cellStyle name="_Ежедекадная справка о движении заемных средств (2) 4" xfId="761"/>
    <cellStyle name="_Ежедекадная справка о движении заемных средств 2" xfId="762"/>
    <cellStyle name="_Ежедекадная справка о движении заемных средств 3" xfId="763"/>
    <cellStyle name="_Ежедекадная справка о движении заемных средств 4" xfId="764"/>
    <cellStyle name="_Ежедекадная справка о движении заемных средств 5" xfId="765"/>
    <cellStyle name="_Ежедекадная справка о движении заемных средств 6" xfId="766"/>
    <cellStyle name="_Затраты на НОО Общество ветеранов_Торопова" xfId="767"/>
    <cellStyle name="_Защита ФЗП" xfId="768"/>
    <cellStyle name="_ЗСМК отчет за январь 2006 (2005.12.27) план ЕХ" xfId="769"/>
    <cellStyle name="_ЗСМК отчет за январь 2006 (2005.12.27) план ЕХ 2" xfId="770"/>
    <cellStyle name="_ЗСМК отчет за январь 2006 (2005.12.27) план ЕХ 3" xfId="771"/>
    <cellStyle name="_ЗСМК отчет за январь 2006 (2005.12.27) план ЕХ 4" xfId="772"/>
    <cellStyle name="_ЗСМК отчет за январь 2006 (2006.01.10) план2 ЕХ" xfId="773"/>
    <cellStyle name="_ЗСМК отчет за январь 2006 (2006.01.10) план2 ЕХ 2" xfId="774"/>
    <cellStyle name="_ЗСМК отчет за январь 2006 (2006.01.10) план2 ЕХ 3" xfId="775"/>
    <cellStyle name="_ЗСМК отчет за январь 2006 (2006.01.10) план2 ЕХ 4" xfId="776"/>
    <cellStyle name="_Исп.аппарат" xfId="777"/>
    <cellStyle name="_Исходные данные для модели" xfId="778"/>
    <cellStyle name="_Исходные данные для модели_Новая инструкция1_фст" xfId="779"/>
    <cellStyle name="_Книга1" xfId="780"/>
    <cellStyle name="_Книга1 2" xfId="781"/>
    <cellStyle name="_Книга1 3" xfId="782"/>
    <cellStyle name="_Книга1_Копия АРМ_БП_РСК_V10 0_20100213" xfId="783"/>
    <cellStyle name="_Книга1_Копия АРМ_БП_РСК_V10 0_20100213 2" xfId="784"/>
    <cellStyle name="_Книга3" xfId="785"/>
    <cellStyle name="_Книга3 2" xfId="786"/>
    <cellStyle name="_Книга3 3" xfId="787"/>
    <cellStyle name="_Книга3 4" xfId="788"/>
    <cellStyle name="_Книга3_New Form10_2" xfId="789"/>
    <cellStyle name="_Книга3_New Form10_2 2" xfId="790"/>
    <cellStyle name="_Книга3_New Form10_2 3" xfId="791"/>
    <cellStyle name="_Книга3_New Form10_2 4" xfId="792"/>
    <cellStyle name="_Книга3_Nsi" xfId="793"/>
    <cellStyle name="_Книга3_Nsi 2" xfId="794"/>
    <cellStyle name="_Книга3_Nsi 3" xfId="795"/>
    <cellStyle name="_Книга3_Nsi 4" xfId="796"/>
    <cellStyle name="_Книга3_Nsi_1" xfId="797"/>
    <cellStyle name="_Книга3_Nsi_1 2" xfId="798"/>
    <cellStyle name="_Книга3_Nsi_1 3" xfId="799"/>
    <cellStyle name="_Книга3_Nsi_1 4" xfId="800"/>
    <cellStyle name="_Книга3_Nsi_139" xfId="801"/>
    <cellStyle name="_Книга3_Nsi_139 2" xfId="802"/>
    <cellStyle name="_Книга3_Nsi_139 3" xfId="803"/>
    <cellStyle name="_Книга3_Nsi_139 4" xfId="804"/>
    <cellStyle name="_Книга3_Nsi_140" xfId="805"/>
    <cellStyle name="_Книга3_Nsi_140 2" xfId="806"/>
    <cellStyle name="_Книга3_Nsi_140 3" xfId="807"/>
    <cellStyle name="_Книга3_Nsi_140 4" xfId="808"/>
    <cellStyle name="_Книга3_Nsi_140(Зах)" xfId="809"/>
    <cellStyle name="_Книга3_Nsi_140(Зах) 2" xfId="810"/>
    <cellStyle name="_Книга3_Nsi_140(Зах) 3" xfId="811"/>
    <cellStyle name="_Книга3_Nsi_140(Зах) 4" xfId="812"/>
    <cellStyle name="_Книга3_Nsi_140_mod" xfId="813"/>
    <cellStyle name="_Книга3_Nsi_140_mod 2" xfId="814"/>
    <cellStyle name="_Книга3_Nsi_140_mod 3" xfId="815"/>
    <cellStyle name="_Книга3_Nsi_140_mod 4" xfId="816"/>
    <cellStyle name="_Книга3_Summary" xfId="817"/>
    <cellStyle name="_Книга3_Summary 2" xfId="818"/>
    <cellStyle name="_Книга3_Summary 3" xfId="819"/>
    <cellStyle name="_Книга3_Summary 4" xfId="820"/>
    <cellStyle name="_Книга3_Tax_form_1кв_3" xfId="821"/>
    <cellStyle name="_Книга3_Tax_form_1кв_3 2" xfId="822"/>
    <cellStyle name="_Книга3_Tax_form_1кв_3 3" xfId="823"/>
    <cellStyle name="_Книга3_Tax_form_1кв_3 4" xfId="824"/>
    <cellStyle name="_Книга3_БКЭ" xfId="825"/>
    <cellStyle name="_Книга3_БКЭ 2" xfId="826"/>
    <cellStyle name="_Книга3_БКЭ 3" xfId="827"/>
    <cellStyle name="_Книга3_БКЭ 4" xfId="828"/>
    <cellStyle name="_Книга7" xfId="829"/>
    <cellStyle name="_Книга7 2" xfId="830"/>
    <cellStyle name="_Книга7 3" xfId="831"/>
    <cellStyle name="_Книга7 4" xfId="832"/>
    <cellStyle name="_Книга7_New Form10_2" xfId="833"/>
    <cellStyle name="_Книга7_New Form10_2 2" xfId="834"/>
    <cellStyle name="_Книга7_New Form10_2 3" xfId="835"/>
    <cellStyle name="_Книга7_New Form10_2 4" xfId="836"/>
    <cellStyle name="_Книга7_Nsi" xfId="837"/>
    <cellStyle name="_Книга7_Nsi 2" xfId="838"/>
    <cellStyle name="_Книга7_Nsi 3" xfId="839"/>
    <cellStyle name="_Книга7_Nsi 4" xfId="840"/>
    <cellStyle name="_Книга7_Nsi_1" xfId="841"/>
    <cellStyle name="_Книга7_Nsi_1 2" xfId="842"/>
    <cellStyle name="_Книга7_Nsi_1 3" xfId="843"/>
    <cellStyle name="_Книга7_Nsi_1 4" xfId="844"/>
    <cellStyle name="_Книга7_Nsi_139" xfId="845"/>
    <cellStyle name="_Книга7_Nsi_139 2" xfId="846"/>
    <cellStyle name="_Книга7_Nsi_139 3" xfId="847"/>
    <cellStyle name="_Книга7_Nsi_139 4" xfId="848"/>
    <cellStyle name="_Книга7_Nsi_140" xfId="849"/>
    <cellStyle name="_Книга7_Nsi_140 2" xfId="850"/>
    <cellStyle name="_Книга7_Nsi_140 3" xfId="851"/>
    <cellStyle name="_Книга7_Nsi_140 4" xfId="852"/>
    <cellStyle name="_Книга7_Nsi_140(Зах)" xfId="853"/>
    <cellStyle name="_Книга7_Nsi_140(Зах) 2" xfId="854"/>
    <cellStyle name="_Книга7_Nsi_140(Зах) 3" xfId="855"/>
    <cellStyle name="_Книга7_Nsi_140(Зах) 4" xfId="856"/>
    <cellStyle name="_Книга7_Nsi_140_mod" xfId="857"/>
    <cellStyle name="_Книга7_Nsi_140_mod 2" xfId="858"/>
    <cellStyle name="_Книга7_Nsi_140_mod 3" xfId="859"/>
    <cellStyle name="_Книга7_Nsi_140_mod 4" xfId="860"/>
    <cellStyle name="_Книга7_Summary" xfId="861"/>
    <cellStyle name="_Книга7_Summary 2" xfId="862"/>
    <cellStyle name="_Книга7_Summary 3" xfId="863"/>
    <cellStyle name="_Книга7_Summary 4" xfId="864"/>
    <cellStyle name="_Книга7_Tax_form_1кв_3" xfId="865"/>
    <cellStyle name="_Книга7_Tax_form_1кв_3 2" xfId="866"/>
    <cellStyle name="_Книга7_Tax_form_1кв_3 3" xfId="867"/>
    <cellStyle name="_Книга7_Tax_form_1кв_3 4" xfId="868"/>
    <cellStyle name="_Книга7_БКЭ" xfId="869"/>
    <cellStyle name="_Книга7_БКЭ 2" xfId="870"/>
    <cellStyle name="_Книга7_БКЭ 3" xfId="871"/>
    <cellStyle name="_Книга7_БКЭ 4" xfId="872"/>
    <cellStyle name="_Консолидация и отчетность - мастерданные" xfId="873"/>
    <cellStyle name="_Консолидация и отчетность - мастерданные 2" xfId="874"/>
    <cellStyle name="_Консолидация и отчетность - мастерданные 3" xfId="875"/>
    <cellStyle name="_Консолидация и отчетность - мастерданные 4" xfId="876"/>
    <cellStyle name="_Консолидация-2008-проект-new" xfId="877"/>
    <cellStyle name="_Копия Матрица-отчет факт 2006г. 08_05_07" xfId="878"/>
    <cellStyle name="_Кор-ка_1кв_БП_ОАОСЭV2-Правильный прогнозный баланс" xfId="879"/>
    <cellStyle name="_Корректировка БП_№3 (17.09.07)" xfId="880"/>
    <cellStyle name="_Куликова ОПП" xfId="881"/>
    <cellStyle name="_Куликова ОПП 2" xfId="882"/>
    <cellStyle name="_Куликова ОПП 3" xfId="883"/>
    <cellStyle name="_Куликова ОПП 4" xfId="884"/>
    <cellStyle name="_курсовые разницы 01,06,08" xfId="885"/>
    <cellStyle name="_Лист1" xfId="886"/>
    <cellStyle name="_Макро_2030 год" xfId="887"/>
    <cellStyle name="_Мастер-бюджет СЭ 2008" xfId="888"/>
    <cellStyle name="_МБ ОАО НЭ 2007" xfId="889"/>
    <cellStyle name="_МОДЕЛЬ_1 (2)" xfId="890"/>
    <cellStyle name="_МОДЕЛЬ_1 (2) 2" xfId="891"/>
    <cellStyle name="_МОДЕЛЬ_1 (2) 2_OREP.KU.2011.MONTHLY.02(v0.1)" xfId="892"/>
    <cellStyle name="_МОДЕЛЬ_1 (2) 2_OREP.KU.2011.MONTHLY.02(v0.4)" xfId="893"/>
    <cellStyle name="_МОДЕЛЬ_1 (2) 2_OREP.KU.2011.MONTHLY.11(v1.4)" xfId="894"/>
    <cellStyle name="_МОДЕЛЬ_1 (2) 2_UPDATE.OREP.KU.2011.MONTHLY.02.TO.1.2" xfId="895"/>
    <cellStyle name="_МОДЕЛЬ_1 (2)_46EE.2011(v1.0)" xfId="896"/>
    <cellStyle name="_МОДЕЛЬ_1 (2)_46EE.2011(v1.0)_46TE.2011(v1.0)" xfId="897"/>
    <cellStyle name="_МОДЕЛЬ_1 (2)_46EE.2011(v1.0)_INDEX.STATION.2012(v1.0)_" xfId="898"/>
    <cellStyle name="_МОДЕЛЬ_1 (2)_46EE.2011(v1.0)_INDEX.STATION.2012(v2.0)" xfId="899"/>
    <cellStyle name="_МОДЕЛЬ_1 (2)_46EE.2011(v1.0)_INDEX.STATION.2012(v2.1)" xfId="900"/>
    <cellStyle name="_МОДЕЛЬ_1 (2)_46EE.2011(v1.0)_TEPLO.PREDEL.2012.M(v1.1)_test" xfId="901"/>
    <cellStyle name="_МОДЕЛЬ_1 (2)_46EE.2011(v1.2)" xfId="902"/>
    <cellStyle name="_МОДЕЛЬ_1 (2)_46EP.2012(v0.1)" xfId="903"/>
    <cellStyle name="_МОДЕЛЬ_1 (2)_46TE.2011(v1.0)" xfId="904"/>
    <cellStyle name="_МОДЕЛЬ_1 (2)_ARMRAZR" xfId="905"/>
    <cellStyle name="_МОДЕЛЬ_1 (2)_BALANCE.WARM.2010.FACT(v1.0)" xfId="906"/>
    <cellStyle name="_МОДЕЛЬ_1 (2)_BALANCE.WARM.2010.PLAN" xfId="907"/>
    <cellStyle name="_МОДЕЛЬ_1 (2)_BALANCE.WARM.2011YEAR(v0.7)" xfId="908"/>
    <cellStyle name="_МОДЕЛЬ_1 (2)_BALANCE.WARM.2011YEAR.NEW.UPDATE.SCHEME" xfId="909"/>
    <cellStyle name="_МОДЕЛЬ_1 (2)_EE.2REK.P2011.4.78(v0.3)" xfId="910"/>
    <cellStyle name="_МОДЕЛЬ_1 (2)_FORM910.2012(v1.1)" xfId="911"/>
    <cellStyle name="_МОДЕЛЬ_1 (2)_INVEST.EE.PLAN.4.78(v0.1)" xfId="912"/>
    <cellStyle name="_МОДЕЛЬ_1 (2)_INVEST.EE.PLAN.4.78(v0.3)" xfId="913"/>
    <cellStyle name="_МОДЕЛЬ_1 (2)_INVEST.EE.PLAN.4.78(v1.0)" xfId="914"/>
    <cellStyle name="_МОДЕЛЬ_1 (2)_INVEST.PLAN.4.78(v0.1)" xfId="915"/>
    <cellStyle name="_МОДЕЛЬ_1 (2)_INVEST.WARM.PLAN.4.78(v0.1)" xfId="916"/>
    <cellStyle name="_МОДЕЛЬ_1 (2)_INVEST_WARM_PLAN" xfId="917"/>
    <cellStyle name="_МОДЕЛЬ_1 (2)_NADB.JNVLS.APTEKA.2011(v1.3.3)" xfId="918"/>
    <cellStyle name="_МОДЕЛЬ_1 (2)_NADB.JNVLS.APTEKA.2011(v1.3.3)_46TE.2011(v1.0)" xfId="919"/>
    <cellStyle name="_МОДЕЛЬ_1 (2)_NADB.JNVLS.APTEKA.2011(v1.3.3)_INDEX.STATION.2012(v1.0)_" xfId="920"/>
    <cellStyle name="_МОДЕЛЬ_1 (2)_NADB.JNVLS.APTEKA.2011(v1.3.3)_INDEX.STATION.2012(v2.0)" xfId="921"/>
    <cellStyle name="_МОДЕЛЬ_1 (2)_NADB.JNVLS.APTEKA.2011(v1.3.3)_INDEX.STATION.2012(v2.1)" xfId="922"/>
    <cellStyle name="_МОДЕЛЬ_1 (2)_NADB.JNVLS.APTEKA.2011(v1.3.3)_TEPLO.PREDEL.2012.M(v1.1)_test" xfId="923"/>
    <cellStyle name="_МОДЕЛЬ_1 (2)_NADB.JNVLS.APTEKA.2011(v1.3.4)" xfId="924"/>
    <cellStyle name="_МОДЕЛЬ_1 (2)_NADB.JNVLS.APTEKA.2011(v1.3.4)_46TE.2011(v1.0)" xfId="925"/>
    <cellStyle name="_МОДЕЛЬ_1 (2)_NADB.JNVLS.APTEKA.2011(v1.3.4)_INDEX.STATION.2012(v1.0)_" xfId="926"/>
    <cellStyle name="_МОДЕЛЬ_1 (2)_NADB.JNVLS.APTEKA.2011(v1.3.4)_INDEX.STATION.2012(v2.0)" xfId="927"/>
    <cellStyle name="_МОДЕЛЬ_1 (2)_NADB.JNVLS.APTEKA.2011(v1.3.4)_INDEX.STATION.2012(v2.1)" xfId="928"/>
    <cellStyle name="_МОДЕЛЬ_1 (2)_NADB.JNVLS.APTEKA.2011(v1.3.4)_TEPLO.PREDEL.2012.M(v1.1)_test" xfId="929"/>
    <cellStyle name="_МОДЕЛЬ_1 (2)_PASSPORT.TEPLO.PROIZV(v2.1)" xfId="930"/>
    <cellStyle name="_МОДЕЛЬ_1 (2)_PR.PROG.WARM.NOTCOMBI.2012.2.16_v1.4(04.04.11) " xfId="931"/>
    <cellStyle name="_МОДЕЛЬ_1 (2)_PREDEL.JKH.UTV.2011(v1.0.1)" xfId="932"/>
    <cellStyle name="_МОДЕЛЬ_1 (2)_PREDEL.JKH.UTV.2011(v1.0.1)_46TE.2011(v1.0)" xfId="933"/>
    <cellStyle name="_МОДЕЛЬ_1 (2)_PREDEL.JKH.UTV.2011(v1.0.1)_INDEX.STATION.2012(v1.0)_" xfId="934"/>
    <cellStyle name="_МОДЕЛЬ_1 (2)_PREDEL.JKH.UTV.2011(v1.0.1)_INDEX.STATION.2012(v2.0)" xfId="935"/>
    <cellStyle name="_МОДЕЛЬ_1 (2)_PREDEL.JKH.UTV.2011(v1.0.1)_INDEX.STATION.2012(v2.1)" xfId="936"/>
    <cellStyle name="_МОДЕЛЬ_1 (2)_PREDEL.JKH.UTV.2011(v1.0.1)_TEPLO.PREDEL.2012.M(v1.1)_test" xfId="937"/>
    <cellStyle name="_МОДЕЛЬ_1 (2)_PREDEL.JKH.UTV.2011(v1.1)" xfId="938"/>
    <cellStyle name="_МОДЕЛЬ_1 (2)_REP.BLR.2012(v1.0)" xfId="939"/>
    <cellStyle name="_МОДЕЛЬ_1 (2)_TEPLO.PREDEL.2012.M(v1.1)" xfId="940"/>
    <cellStyle name="_МОДЕЛЬ_1 (2)_TEST.TEMPLATE" xfId="941"/>
    <cellStyle name="_МОДЕЛЬ_1 (2)_UPDATE.46EE.2011.TO.1.1" xfId="942"/>
    <cellStyle name="_МОДЕЛЬ_1 (2)_UPDATE.46TE.2011.TO.1.1" xfId="943"/>
    <cellStyle name="_МОДЕЛЬ_1 (2)_UPDATE.46TE.2011.TO.1.2" xfId="944"/>
    <cellStyle name="_МОДЕЛЬ_1 (2)_UPDATE.BALANCE.WARM.2011YEAR.TO.1.1" xfId="945"/>
    <cellStyle name="_МОДЕЛЬ_1 (2)_UPDATE.BALANCE.WARM.2011YEAR.TO.1.1_46TE.2011(v1.0)" xfId="946"/>
    <cellStyle name="_МОДЕЛЬ_1 (2)_UPDATE.BALANCE.WARM.2011YEAR.TO.1.1_INDEX.STATION.2012(v1.0)_" xfId="947"/>
    <cellStyle name="_МОДЕЛЬ_1 (2)_UPDATE.BALANCE.WARM.2011YEAR.TO.1.1_INDEX.STATION.2012(v2.0)" xfId="948"/>
    <cellStyle name="_МОДЕЛЬ_1 (2)_UPDATE.BALANCE.WARM.2011YEAR.TO.1.1_INDEX.STATION.2012(v2.1)" xfId="949"/>
    <cellStyle name="_МОДЕЛЬ_1 (2)_UPDATE.BALANCE.WARM.2011YEAR.TO.1.1_OREP.KU.2011.MONTHLY.02(v1.1)" xfId="950"/>
    <cellStyle name="_МОДЕЛЬ_1 (2)_UPDATE.BALANCE.WARM.2011YEAR.TO.1.1_TEPLO.PREDEL.2012.M(v1.1)_test" xfId="951"/>
    <cellStyle name="_МОДЕЛЬ_1 (2)_UPDATE.NADB.JNVLS.APTEKA.2011.TO.1.3.4" xfId="952"/>
    <cellStyle name="_МОДЕЛЬ_1 (2)_Книга2_PR.PROG.WARM.NOTCOMBI.2012.2.16_v1.4(04.04.11) " xfId="953"/>
    <cellStyle name="_Мощности_МП_исх_формы_ручного_ввода" xfId="954"/>
    <cellStyle name="_Мощности_МП_исх_формы_ручного_ввода 2" xfId="955"/>
    <cellStyle name="_Мощности_МП_исх_формы_ручного_ввода 3" xfId="956"/>
    <cellStyle name="_Мощности_МП_исх_формы_ручного_ввода 4" xfId="957"/>
    <cellStyle name="_НВВ 2009 постатейно свод по филиалам_09_02_09" xfId="958"/>
    <cellStyle name="_НВВ 2009 постатейно свод по филиалам_09_02_09_Новая инструкция1_фст" xfId="959"/>
    <cellStyle name="_НВВ 2009 постатейно свод по филиалам_для Валентина" xfId="960"/>
    <cellStyle name="_НВВ 2009 постатейно свод по филиалам_для Валентина_Новая инструкция1_фст" xfId="961"/>
    <cellStyle name="_Ожидаемое по плану продаж_факт_ноябрь_191208_last" xfId="962"/>
    <cellStyle name="_ОКОНЧАТЕЛЬНО БП 2007 ОАО СЭ v1" xfId="963"/>
    <cellStyle name="_Омск" xfId="964"/>
    <cellStyle name="_Омск_Новая инструкция1_фст" xfId="965"/>
    <cellStyle name="_ОТ ИД 2009" xfId="966"/>
    <cellStyle name="_ОТ ИД 2009_Новая инструкция1_фст" xfId="967"/>
    <cellStyle name="_Отчет об исполнении бюджета за 6 мес 2007_печать" xfId="968"/>
    <cellStyle name="_Отчисления профсоюзу и выплаты освобожд.работ_Торопова" xfId="969"/>
    <cellStyle name="_Пакет №1 (Coal)" xfId="970"/>
    <cellStyle name="_Пакет №1 (Coal) 2" xfId="971"/>
    <cellStyle name="_Пакет №1 (Coal) 3" xfId="972"/>
    <cellStyle name="_Пакет №1 (Coal) 4" xfId="973"/>
    <cellStyle name="_Пакет ГОКи" xfId="974"/>
    <cellStyle name="_Пакет ГОКи 2" xfId="975"/>
    <cellStyle name="_Пакет ГОКи 3" xfId="976"/>
    <cellStyle name="_Пакет ГОКи 4" xfId="977"/>
    <cellStyle name="_Пакет по МП" xfId="978"/>
    <cellStyle name="_Пакет по МП 2" xfId="979"/>
    <cellStyle name="_Пакет по МП 3" xfId="980"/>
    <cellStyle name="_Пакет по МП 4" xfId="981"/>
    <cellStyle name="_план ПП" xfId="982"/>
    <cellStyle name="_план ПП 2" xfId="983"/>
    <cellStyle name="_план ПП 3" xfId="984"/>
    <cellStyle name="_план ПП 4" xfId="985"/>
    <cellStyle name="_ПП план-факт" xfId="986"/>
    <cellStyle name="_ПП план-факт 2" xfId="987"/>
    <cellStyle name="_ПП план-факт 3" xfId="988"/>
    <cellStyle name="_ПП план-факт 4" xfId="989"/>
    <cellStyle name="_пр 5 тариф RAB" xfId="990"/>
    <cellStyle name="_пр 5 тариф RAB 2" xfId="991"/>
    <cellStyle name="_пр 5 тариф RAB 2_OREP.KU.2011.MONTHLY.02(v0.1)" xfId="992"/>
    <cellStyle name="_пр 5 тариф RAB 2_OREP.KU.2011.MONTHLY.02(v0.4)" xfId="993"/>
    <cellStyle name="_пр 5 тариф RAB 2_OREP.KU.2011.MONTHLY.11(v1.4)" xfId="994"/>
    <cellStyle name="_пр 5 тариф RAB 2_UPDATE.OREP.KU.2011.MONTHLY.02.TO.1.2" xfId="995"/>
    <cellStyle name="_пр 5 тариф RAB_46EE.2011(v1.0)" xfId="996"/>
    <cellStyle name="_пр 5 тариф RAB_46EE.2011(v1.0)_46TE.2011(v1.0)" xfId="997"/>
    <cellStyle name="_пр 5 тариф RAB_46EE.2011(v1.0)_INDEX.STATION.2012(v1.0)_" xfId="998"/>
    <cellStyle name="_пр 5 тариф RAB_46EE.2011(v1.0)_INDEX.STATION.2012(v2.0)" xfId="999"/>
    <cellStyle name="_пр 5 тариф RAB_46EE.2011(v1.0)_INDEX.STATION.2012(v2.1)" xfId="1000"/>
    <cellStyle name="_пр 5 тариф RAB_46EE.2011(v1.0)_TEPLO.PREDEL.2012.M(v1.1)_test" xfId="1001"/>
    <cellStyle name="_пр 5 тариф RAB_46EE.2011(v1.2)" xfId="1002"/>
    <cellStyle name="_пр 5 тариф RAB_46EP.2012(v0.1)" xfId="1003"/>
    <cellStyle name="_пр 5 тариф RAB_46TE.2011(v1.0)" xfId="1004"/>
    <cellStyle name="_пр 5 тариф RAB_ARMRAZR" xfId="1005"/>
    <cellStyle name="_пр 5 тариф RAB_BALANCE.WARM.2010.FACT(v1.0)" xfId="1006"/>
    <cellStyle name="_пр 5 тариф RAB_BALANCE.WARM.2010.PLAN" xfId="1007"/>
    <cellStyle name="_пр 5 тариф RAB_BALANCE.WARM.2011YEAR(v0.7)" xfId="1008"/>
    <cellStyle name="_пр 5 тариф RAB_BALANCE.WARM.2011YEAR.NEW.UPDATE.SCHEME" xfId="1009"/>
    <cellStyle name="_пр 5 тариф RAB_EE.2REK.P2011.4.78(v0.3)" xfId="1010"/>
    <cellStyle name="_пр 5 тариф RAB_FORM910.2012(v1.1)" xfId="1011"/>
    <cellStyle name="_пр 5 тариф RAB_INVEST.EE.PLAN.4.78(v0.1)" xfId="1012"/>
    <cellStyle name="_пр 5 тариф RAB_INVEST.EE.PLAN.4.78(v0.3)" xfId="1013"/>
    <cellStyle name="_пр 5 тариф RAB_INVEST.EE.PLAN.4.78(v1.0)" xfId="1014"/>
    <cellStyle name="_пр 5 тариф RAB_INVEST.PLAN.4.78(v0.1)" xfId="1015"/>
    <cellStyle name="_пр 5 тариф RAB_INVEST.WARM.PLAN.4.78(v0.1)" xfId="1016"/>
    <cellStyle name="_пр 5 тариф RAB_INVEST_WARM_PLAN" xfId="1017"/>
    <cellStyle name="_пр 5 тариф RAB_NADB.JNVLS.APTEKA.2011(v1.3.3)" xfId="1018"/>
    <cellStyle name="_пр 5 тариф RAB_NADB.JNVLS.APTEKA.2011(v1.3.3)_46TE.2011(v1.0)" xfId="1019"/>
    <cellStyle name="_пр 5 тариф RAB_NADB.JNVLS.APTEKA.2011(v1.3.3)_INDEX.STATION.2012(v1.0)_" xfId="1020"/>
    <cellStyle name="_пр 5 тариф RAB_NADB.JNVLS.APTEKA.2011(v1.3.3)_INDEX.STATION.2012(v2.0)" xfId="1021"/>
    <cellStyle name="_пр 5 тариф RAB_NADB.JNVLS.APTEKA.2011(v1.3.3)_INDEX.STATION.2012(v2.1)" xfId="1022"/>
    <cellStyle name="_пр 5 тариф RAB_NADB.JNVLS.APTEKA.2011(v1.3.3)_TEPLO.PREDEL.2012.M(v1.1)_test" xfId="1023"/>
    <cellStyle name="_пр 5 тариф RAB_NADB.JNVLS.APTEKA.2011(v1.3.4)" xfId="1024"/>
    <cellStyle name="_пр 5 тариф RAB_NADB.JNVLS.APTEKA.2011(v1.3.4)_46TE.2011(v1.0)" xfId="1025"/>
    <cellStyle name="_пр 5 тариф RAB_NADB.JNVLS.APTEKA.2011(v1.3.4)_INDEX.STATION.2012(v1.0)_" xfId="1026"/>
    <cellStyle name="_пр 5 тариф RAB_NADB.JNVLS.APTEKA.2011(v1.3.4)_INDEX.STATION.2012(v2.0)" xfId="1027"/>
    <cellStyle name="_пр 5 тариф RAB_NADB.JNVLS.APTEKA.2011(v1.3.4)_INDEX.STATION.2012(v2.1)" xfId="1028"/>
    <cellStyle name="_пр 5 тариф RAB_NADB.JNVLS.APTEKA.2011(v1.3.4)_TEPLO.PREDEL.2012.M(v1.1)_test" xfId="1029"/>
    <cellStyle name="_пр 5 тариф RAB_PASSPORT.TEPLO.PROIZV(v2.1)" xfId="1030"/>
    <cellStyle name="_пр 5 тариф RAB_PR.PROG.WARM.NOTCOMBI.2012.2.16_v1.4(04.04.11) " xfId="1031"/>
    <cellStyle name="_пр 5 тариф RAB_PREDEL.JKH.UTV.2011(v1.0.1)" xfId="1032"/>
    <cellStyle name="_пр 5 тариф RAB_PREDEL.JKH.UTV.2011(v1.0.1)_46TE.2011(v1.0)" xfId="1033"/>
    <cellStyle name="_пр 5 тариф RAB_PREDEL.JKH.UTV.2011(v1.0.1)_INDEX.STATION.2012(v1.0)_" xfId="1034"/>
    <cellStyle name="_пр 5 тариф RAB_PREDEL.JKH.UTV.2011(v1.0.1)_INDEX.STATION.2012(v2.0)" xfId="1035"/>
    <cellStyle name="_пр 5 тариф RAB_PREDEL.JKH.UTV.2011(v1.0.1)_INDEX.STATION.2012(v2.1)" xfId="1036"/>
    <cellStyle name="_пр 5 тариф RAB_PREDEL.JKH.UTV.2011(v1.0.1)_TEPLO.PREDEL.2012.M(v1.1)_test" xfId="1037"/>
    <cellStyle name="_пр 5 тариф RAB_PREDEL.JKH.UTV.2011(v1.1)" xfId="1038"/>
    <cellStyle name="_пр 5 тариф RAB_REP.BLR.2012(v1.0)" xfId="1039"/>
    <cellStyle name="_пр 5 тариф RAB_TEPLO.PREDEL.2012.M(v1.1)" xfId="1040"/>
    <cellStyle name="_пр 5 тариф RAB_TEST.TEMPLATE" xfId="1041"/>
    <cellStyle name="_пр 5 тариф RAB_UPDATE.46EE.2011.TO.1.1" xfId="1042"/>
    <cellStyle name="_пр 5 тариф RAB_UPDATE.46TE.2011.TO.1.1" xfId="1043"/>
    <cellStyle name="_пр 5 тариф RAB_UPDATE.46TE.2011.TO.1.2" xfId="1044"/>
    <cellStyle name="_пр 5 тариф RAB_UPDATE.BALANCE.WARM.2011YEAR.TO.1.1" xfId="1045"/>
    <cellStyle name="_пр 5 тариф RAB_UPDATE.BALANCE.WARM.2011YEAR.TO.1.1_46TE.2011(v1.0)" xfId="1046"/>
    <cellStyle name="_пр 5 тариф RAB_UPDATE.BALANCE.WARM.2011YEAR.TO.1.1_INDEX.STATION.2012(v1.0)_" xfId="1047"/>
    <cellStyle name="_пр 5 тариф RAB_UPDATE.BALANCE.WARM.2011YEAR.TO.1.1_INDEX.STATION.2012(v2.0)" xfId="1048"/>
    <cellStyle name="_пр 5 тариф RAB_UPDATE.BALANCE.WARM.2011YEAR.TO.1.1_INDEX.STATION.2012(v2.1)" xfId="1049"/>
    <cellStyle name="_пр 5 тариф RAB_UPDATE.BALANCE.WARM.2011YEAR.TO.1.1_OREP.KU.2011.MONTHLY.02(v1.1)" xfId="1050"/>
    <cellStyle name="_пр 5 тариф RAB_UPDATE.BALANCE.WARM.2011YEAR.TO.1.1_TEPLO.PREDEL.2012.M(v1.1)_test" xfId="1051"/>
    <cellStyle name="_пр 5 тариф RAB_UPDATE.NADB.JNVLS.APTEKA.2011.TO.1.3.4" xfId="1052"/>
    <cellStyle name="_пр 5 тариф RAB_Книга2_PR.PROG.WARM.NOTCOMBI.2012.2.16_v1.4(04.04.11) " xfId="1053"/>
    <cellStyle name="_Правила заполнения" xfId="1054"/>
    <cellStyle name="_Предожение _ДБП_2009 г ( согласованные БП)  (2)" xfId="1055"/>
    <cellStyle name="_Предожение _ДБП_2009 г ( согласованные БП)  (2)_Новая инструкция1_фст" xfId="1056"/>
    <cellStyle name="_Презентация бюджета 2006" xfId="1057"/>
    <cellStyle name="_Презентация бюджета 2006 2" xfId="1058"/>
    <cellStyle name="_Презентация бюджета 2006 3" xfId="1059"/>
    <cellStyle name="_Презентация бюджета 2006 4" xfId="1060"/>
    <cellStyle name="_Прик РКС-265-п от 21.11.2005г. прил 1 к Регламенту" xfId="1061"/>
    <cellStyle name="_Прик РКС-265-п от 21.11.2005г. прил 1 к Регламенту 2" xfId="1062"/>
    <cellStyle name="_Прик РКС-265-п от 21.11.2005г. прил 1 к Регламенту 3" xfId="1063"/>
    <cellStyle name="_Прик РКС-265-п от 21.11.2005г. прил 1 к Регламенту 4" xfId="1064"/>
    <cellStyle name="_ПРИЛ. 2003_ЧТЭ" xfId="1065"/>
    <cellStyle name="_ПРИЛ. 2003_ЧТЭ 2" xfId="1066"/>
    <cellStyle name="_ПРИЛ. 2003_ЧТЭ 3" xfId="1067"/>
    <cellStyle name="_ПРИЛ. 2003_ЧТЭ 4" xfId="1068"/>
    <cellStyle name="_ПРИЛ. 2003_ЧТЭ_Структура" xfId="1069"/>
    <cellStyle name="_ПРИЛ. 2003_ЧТЭ_цмро" xfId="1070"/>
    <cellStyle name="_Приложение 2 0806 факт" xfId="1071"/>
    <cellStyle name="_Приложение № 1 к регламенту по формированию Инвестиционной программы" xfId="1072"/>
    <cellStyle name="_Приложение № 1 к регламенту по формированию Инвестиционной программы 2" xfId="1073"/>
    <cellStyle name="_Приложение № 1 к регламенту по формированию Инвестиционной программы 3" xfId="1074"/>
    <cellStyle name="_Приложение № 1 к регламенту по формированию Инвестиционной программы 4" xfId="1075"/>
    <cellStyle name="_Приложение МТС-3-КС" xfId="1076"/>
    <cellStyle name="_Приложение МТС-3-КС_Новая инструкция1_фст" xfId="1077"/>
    <cellStyle name="_Приложение откр." xfId="1078"/>
    <cellStyle name="_Приложение откр. 2" xfId="1079"/>
    <cellStyle name="_Приложение откр. 3" xfId="1080"/>
    <cellStyle name="_Приложение откр. 4" xfId="1081"/>
    <cellStyle name="_Приложение_бизнес-план 2008_корпоратив(Винникова)" xfId="1082"/>
    <cellStyle name="_Приложение-МТС--2-1" xfId="1083"/>
    <cellStyle name="_Приложение-МТС--2-1_Новая инструкция1_фст" xfId="1084"/>
    <cellStyle name="_Приложения к БК" xfId="1085"/>
    <cellStyle name="_Приложения к регламенту v 6" xfId="1086"/>
    <cellStyle name="_Прогноз освоения'05 ЗСМК (2005.11.02)ЕХ" xfId="1087"/>
    <cellStyle name="_Прогноз освоения'05 ЗСМК (2005.11.02)ЕХ 2" xfId="1088"/>
    <cellStyle name="_Прогноз освоения'05 ЗСМК (2005.11.02)ЕХ 3" xfId="1089"/>
    <cellStyle name="_Прогноз освоения'05 ЗСМК (2005.11.02)ЕХ 4" xfId="1090"/>
    <cellStyle name="_проект_инвест_программы_2" xfId="1091"/>
    <cellStyle name="_проект_инвест_программы_2 2" xfId="1092"/>
    <cellStyle name="_проект_инвест_программы_2 3" xfId="1093"/>
    <cellStyle name="_проект_инвест_программы_2 4" xfId="1094"/>
    <cellStyle name="_ПФ14" xfId="1095"/>
    <cellStyle name="_ПФ14 2" xfId="1096"/>
    <cellStyle name="_ПФ14 3" xfId="1097"/>
    <cellStyle name="_ПФ14 4" xfId="1098"/>
    <cellStyle name="_Разбивка БП под  формат  Сибири" xfId="1099"/>
    <cellStyle name="_Расчет RAB_22072008" xfId="1100"/>
    <cellStyle name="_Расчет RAB_22072008 2" xfId="1101"/>
    <cellStyle name="_Расчет RAB_22072008 2_OREP.KU.2011.MONTHLY.02(v0.1)" xfId="1102"/>
    <cellStyle name="_Расчет RAB_22072008 2_OREP.KU.2011.MONTHLY.02(v0.4)" xfId="1103"/>
    <cellStyle name="_Расчет RAB_22072008 2_OREP.KU.2011.MONTHLY.11(v1.4)" xfId="1104"/>
    <cellStyle name="_Расчет RAB_22072008 2_UPDATE.OREP.KU.2011.MONTHLY.02.TO.1.2" xfId="1105"/>
    <cellStyle name="_Расчет RAB_22072008_46EE.2011(v1.0)" xfId="1106"/>
    <cellStyle name="_Расчет RAB_22072008_46EE.2011(v1.0)_46TE.2011(v1.0)" xfId="1107"/>
    <cellStyle name="_Расчет RAB_22072008_46EE.2011(v1.0)_INDEX.STATION.2012(v1.0)_" xfId="1108"/>
    <cellStyle name="_Расчет RAB_22072008_46EE.2011(v1.0)_INDEX.STATION.2012(v2.0)" xfId="1109"/>
    <cellStyle name="_Расчет RAB_22072008_46EE.2011(v1.0)_INDEX.STATION.2012(v2.1)" xfId="1110"/>
    <cellStyle name="_Расчет RAB_22072008_46EE.2011(v1.0)_TEPLO.PREDEL.2012.M(v1.1)_test" xfId="1111"/>
    <cellStyle name="_Расчет RAB_22072008_46EE.2011(v1.2)" xfId="1112"/>
    <cellStyle name="_Расчет RAB_22072008_46EP.2012(v0.1)" xfId="1113"/>
    <cellStyle name="_Расчет RAB_22072008_46TE.2011(v1.0)" xfId="1114"/>
    <cellStyle name="_Расчет RAB_22072008_ARMRAZR" xfId="1115"/>
    <cellStyle name="_Расчет RAB_22072008_BALANCE.WARM.2010.FACT(v1.0)" xfId="1116"/>
    <cellStyle name="_Расчет RAB_22072008_BALANCE.WARM.2010.PLAN" xfId="1117"/>
    <cellStyle name="_Расчет RAB_22072008_BALANCE.WARM.2011YEAR(v0.7)" xfId="1118"/>
    <cellStyle name="_Расчет RAB_22072008_BALANCE.WARM.2011YEAR.NEW.UPDATE.SCHEME" xfId="1119"/>
    <cellStyle name="_Расчет RAB_22072008_EE.2REK.P2011.4.78(v0.3)" xfId="1120"/>
    <cellStyle name="_Расчет RAB_22072008_FORM910.2012(v1.1)" xfId="1121"/>
    <cellStyle name="_Расчет RAB_22072008_INVEST.EE.PLAN.4.78(v0.1)" xfId="1122"/>
    <cellStyle name="_Расчет RAB_22072008_INVEST.EE.PLAN.4.78(v0.3)" xfId="1123"/>
    <cellStyle name="_Расчет RAB_22072008_INVEST.EE.PLAN.4.78(v1.0)" xfId="1124"/>
    <cellStyle name="_Расчет RAB_22072008_INVEST.PLAN.4.78(v0.1)" xfId="1125"/>
    <cellStyle name="_Расчет RAB_22072008_INVEST.WARM.PLAN.4.78(v0.1)" xfId="1126"/>
    <cellStyle name="_Расчет RAB_22072008_INVEST_WARM_PLAN" xfId="1127"/>
    <cellStyle name="_Расчет RAB_22072008_NADB.JNVLS.APTEKA.2011(v1.3.3)" xfId="1128"/>
    <cellStyle name="_Расчет RAB_22072008_NADB.JNVLS.APTEKA.2011(v1.3.3)_46TE.2011(v1.0)" xfId="1129"/>
    <cellStyle name="_Расчет RAB_22072008_NADB.JNVLS.APTEKA.2011(v1.3.3)_INDEX.STATION.2012(v1.0)_" xfId="1130"/>
    <cellStyle name="_Расчет RAB_22072008_NADB.JNVLS.APTEKA.2011(v1.3.3)_INDEX.STATION.2012(v2.0)" xfId="1131"/>
    <cellStyle name="_Расчет RAB_22072008_NADB.JNVLS.APTEKA.2011(v1.3.3)_INDEX.STATION.2012(v2.1)" xfId="1132"/>
    <cellStyle name="_Расчет RAB_22072008_NADB.JNVLS.APTEKA.2011(v1.3.3)_TEPLO.PREDEL.2012.M(v1.1)_test" xfId="1133"/>
    <cellStyle name="_Расчет RAB_22072008_NADB.JNVLS.APTEKA.2011(v1.3.4)" xfId="1134"/>
    <cellStyle name="_Расчет RAB_22072008_NADB.JNVLS.APTEKA.2011(v1.3.4)_46TE.2011(v1.0)" xfId="1135"/>
    <cellStyle name="_Расчет RAB_22072008_NADB.JNVLS.APTEKA.2011(v1.3.4)_INDEX.STATION.2012(v1.0)_" xfId="1136"/>
    <cellStyle name="_Расчет RAB_22072008_NADB.JNVLS.APTEKA.2011(v1.3.4)_INDEX.STATION.2012(v2.0)" xfId="1137"/>
    <cellStyle name="_Расчет RAB_22072008_NADB.JNVLS.APTEKA.2011(v1.3.4)_INDEX.STATION.2012(v2.1)" xfId="1138"/>
    <cellStyle name="_Расчет RAB_22072008_NADB.JNVLS.APTEKA.2011(v1.3.4)_TEPLO.PREDEL.2012.M(v1.1)_test" xfId="1139"/>
    <cellStyle name="_Расчет RAB_22072008_PASSPORT.TEPLO.PROIZV(v2.1)" xfId="1140"/>
    <cellStyle name="_Расчет RAB_22072008_PR.PROG.WARM.NOTCOMBI.2012.2.16_v1.4(04.04.11) " xfId="1141"/>
    <cellStyle name="_Расчет RAB_22072008_PREDEL.JKH.UTV.2011(v1.0.1)" xfId="1142"/>
    <cellStyle name="_Расчет RAB_22072008_PREDEL.JKH.UTV.2011(v1.0.1)_46TE.2011(v1.0)" xfId="1143"/>
    <cellStyle name="_Расчет RAB_22072008_PREDEL.JKH.UTV.2011(v1.0.1)_INDEX.STATION.2012(v1.0)_" xfId="1144"/>
    <cellStyle name="_Расчет RAB_22072008_PREDEL.JKH.UTV.2011(v1.0.1)_INDEX.STATION.2012(v2.0)" xfId="1145"/>
    <cellStyle name="_Расчет RAB_22072008_PREDEL.JKH.UTV.2011(v1.0.1)_INDEX.STATION.2012(v2.1)" xfId="1146"/>
    <cellStyle name="_Расчет RAB_22072008_PREDEL.JKH.UTV.2011(v1.0.1)_TEPLO.PREDEL.2012.M(v1.1)_test" xfId="1147"/>
    <cellStyle name="_Расчет RAB_22072008_PREDEL.JKH.UTV.2011(v1.1)" xfId="1148"/>
    <cellStyle name="_Расчет RAB_22072008_REP.BLR.2012(v1.0)" xfId="1149"/>
    <cellStyle name="_Расчет RAB_22072008_TEPLO.PREDEL.2012.M(v1.1)" xfId="1150"/>
    <cellStyle name="_Расчет RAB_22072008_TEST.TEMPLATE" xfId="1151"/>
    <cellStyle name="_Расчет RAB_22072008_UPDATE.46EE.2011.TO.1.1" xfId="1152"/>
    <cellStyle name="_Расчет RAB_22072008_UPDATE.46TE.2011.TO.1.1" xfId="1153"/>
    <cellStyle name="_Расчет RAB_22072008_UPDATE.46TE.2011.TO.1.2" xfId="1154"/>
    <cellStyle name="_Расчет RAB_22072008_UPDATE.BALANCE.WARM.2011YEAR.TO.1.1" xfId="1155"/>
    <cellStyle name="_Расчет RAB_22072008_UPDATE.BALANCE.WARM.2011YEAR.TO.1.1_46TE.2011(v1.0)" xfId="1156"/>
    <cellStyle name="_Расчет RAB_22072008_UPDATE.BALANCE.WARM.2011YEAR.TO.1.1_INDEX.STATION.2012(v1.0)_" xfId="1157"/>
    <cellStyle name="_Расчет RAB_22072008_UPDATE.BALANCE.WARM.2011YEAR.TO.1.1_INDEX.STATION.2012(v2.0)" xfId="1158"/>
    <cellStyle name="_Расчет RAB_22072008_UPDATE.BALANCE.WARM.2011YEAR.TO.1.1_INDEX.STATION.2012(v2.1)" xfId="1159"/>
    <cellStyle name="_Расчет RAB_22072008_UPDATE.BALANCE.WARM.2011YEAR.TO.1.1_OREP.KU.2011.MONTHLY.02(v1.1)" xfId="1160"/>
    <cellStyle name="_Расчет RAB_22072008_UPDATE.BALANCE.WARM.2011YEAR.TO.1.1_TEPLO.PREDEL.2012.M(v1.1)_test" xfId="1161"/>
    <cellStyle name="_Расчет RAB_22072008_UPDATE.NADB.JNVLS.APTEKA.2011.TO.1.3.4" xfId="1162"/>
    <cellStyle name="_Расчет RAB_22072008_Книга2_PR.PROG.WARM.NOTCOMBI.2012.2.16_v1.4(04.04.11) " xfId="1163"/>
    <cellStyle name="_Расчет RAB_Лен и МОЭСК_с 2010 года_14.04.2009_со сглаж_version 3.0_без ФСК" xfId="1164"/>
    <cellStyle name="_Расчет RAB_Лен и МОЭСК_с 2010 года_14.04.2009_со сглаж_version 3.0_без ФСК 2" xfId="1165"/>
    <cellStyle name="_Расчет RAB_Лен и МОЭСК_с 2010 года_14.04.2009_со сглаж_version 3.0_без ФСК 2_OREP.KU.2011.MONTHLY.02(v0.1)" xfId="1166"/>
    <cellStyle name="_Расчет RAB_Лен и МОЭСК_с 2010 года_14.04.2009_со сглаж_version 3.0_без ФСК 2_OREP.KU.2011.MONTHLY.02(v0.4)" xfId="1167"/>
    <cellStyle name="_Расчет RAB_Лен и МОЭСК_с 2010 года_14.04.2009_со сглаж_version 3.0_без ФСК 2_OREP.KU.2011.MONTHLY.11(v1.4)" xfId="1168"/>
    <cellStyle name="_Расчет RAB_Лен и МОЭСК_с 2010 года_14.04.2009_со сглаж_version 3.0_без ФСК 2_UPDATE.OREP.KU.2011.MONTHLY.02.TO.1.2" xfId="1169"/>
    <cellStyle name="_Расчет RAB_Лен и МОЭСК_с 2010 года_14.04.2009_со сглаж_version 3.0_без ФСК_46EE.2011(v1.0)" xfId="1170"/>
    <cellStyle name="_Расчет RAB_Лен и МОЭСК_с 2010 года_14.04.2009_со сглаж_version 3.0_без ФСК_46EE.2011(v1.0)_46TE.2011(v1.0)" xfId="1171"/>
    <cellStyle name="_Расчет RAB_Лен и МОЭСК_с 2010 года_14.04.2009_со сглаж_version 3.0_без ФСК_46EE.2011(v1.0)_INDEX.STATION.2012(v1.0)_" xfId="1172"/>
    <cellStyle name="_Расчет RAB_Лен и МОЭСК_с 2010 года_14.04.2009_со сглаж_version 3.0_без ФСК_46EE.2011(v1.0)_INDEX.STATION.2012(v2.0)" xfId="1173"/>
    <cellStyle name="_Расчет RAB_Лен и МОЭСК_с 2010 года_14.04.2009_со сглаж_version 3.0_без ФСК_46EE.2011(v1.0)_INDEX.STATION.2012(v2.1)" xfId="1174"/>
    <cellStyle name="_Расчет RAB_Лен и МОЭСК_с 2010 года_14.04.2009_со сглаж_version 3.0_без ФСК_46EE.2011(v1.0)_TEPLO.PREDEL.2012.M(v1.1)_test" xfId="1175"/>
    <cellStyle name="_Расчет RAB_Лен и МОЭСК_с 2010 года_14.04.2009_со сглаж_version 3.0_без ФСК_46EE.2011(v1.2)" xfId="1176"/>
    <cellStyle name="_Расчет RAB_Лен и МОЭСК_с 2010 года_14.04.2009_со сглаж_version 3.0_без ФСК_46EP.2012(v0.1)" xfId="1177"/>
    <cellStyle name="_Расчет RAB_Лен и МОЭСК_с 2010 года_14.04.2009_со сглаж_version 3.0_без ФСК_46TE.2011(v1.0)" xfId="1178"/>
    <cellStyle name="_Расчет RAB_Лен и МОЭСК_с 2010 года_14.04.2009_со сглаж_version 3.0_без ФСК_ARMRAZR" xfId="1179"/>
    <cellStyle name="_Расчет RAB_Лен и МОЭСК_с 2010 года_14.04.2009_со сглаж_version 3.0_без ФСК_BALANCE.WARM.2010.FACT(v1.0)" xfId="1180"/>
    <cellStyle name="_Расчет RAB_Лен и МОЭСК_с 2010 года_14.04.2009_со сглаж_version 3.0_без ФСК_BALANCE.WARM.2010.PLAN" xfId="1181"/>
    <cellStyle name="_Расчет RAB_Лен и МОЭСК_с 2010 года_14.04.2009_со сглаж_version 3.0_без ФСК_BALANCE.WARM.2011YEAR(v0.7)" xfId="1182"/>
    <cellStyle name="_Расчет RAB_Лен и МОЭСК_с 2010 года_14.04.2009_со сглаж_version 3.0_без ФСК_BALANCE.WARM.2011YEAR.NEW.UPDATE.SCHEME" xfId="1183"/>
    <cellStyle name="_Расчет RAB_Лен и МОЭСК_с 2010 года_14.04.2009_со сглаж_version 3.0_без ФСК_EE.2REK.P2011.4.78(v0.3)" xfId="1184"/>
    <cellStyle name="_Расчет RAB_Лен и МОЭСК_с 2010 года_14.04.2009_со сглаж_version 3.0_без ФСК_FORM910.2012(v1.1)" xfId="1185"/>
    <cellStyle name="_Расчет RAB_Лен и МОЭСК_с 2010 года_14.04.2009_со сглаж_version 3.0_без ФСК_INVEST.EE.PLAN.4.78(v0.1)" xfId="1186"/>
    <cellStyle name="_Расчет RAB_Лен и МОЭСК_с 2010 года_14.04.2009_со сглаж_version 3.0_без ФСК_INVEST.EE.PLAN.4.78(v0.3)" xfId="1187"/>
    <cellStyle name="_Расчет RAB_Лен и МОЭСК_с 2010 года_14.04.2009_со сглаж_version 3.0_без ФСК_INVEST.EE.PLAN.4.78(v1.0)" xfId="1188"/>
    <cellStyle name="_Расчет RAB_Лен и МОЭСК_с 2010 года_14.04.2009_со сглаж_version 3.0_без ФСК_INVEST.PLAN.4.78(v0.1)" xfId="1189"/>
    <cellStyle name="_Расчет RAB_Лен и МОЭСК_с 2010 года_14.04.2009_со сглаж_version 3.0_без ФСК_INVEST.WARM.PLAN.4.78(v0.1)" xfId="1190"/>
    <cellStyle name="_Расчет RAB_Лен и МОЭСК_с 2010 года_14.04.2009_со сглаж_version 3.0_без ФСК_INVEST_WARM_PLAN" xfId="1191"/>
    <cellStyle name="_Расчет RAB_Лен и МОЭСК_с 2010 года_14.04.2009_со сглаж_version 3.0_без ФСК_NADB.JNVLS.APTEKA.2011(v1.3.3)" xfId="1192"/>
    <cellStyle name="_Расчет RAB_Лен и МОЭСК_с 2010 года_14.04.2009_со сглаж_version 3.0_без ФСК_NADB.JNVLS.APTEKA.2011(v1.3.3)_46TE.2011(v1.0)" xfId="1193"/>
    <cellStyle name="_Расчет RAB_Лен и МОЭСК_с 2010 года_14.04.2009_со сглаж_version 3.0_без ФСК_NADB.JNVLS.APTEKA.2011(v1.3.3)_INDEX.STATION.2012(v1.0)_" xfId="1194"/>
    <cellStyle name="_Расчет RAB_Лен и МОЭСК_с 2010 года_14.04.2009_со сглаж_version 3.0_без ФСК_NADB.JNVLS.APTEKA.2011(v1.3.3)_INDEX.STATION.2012(v2.0)" xfId="1195"/>
    <cellStyle name="_Расчет RAB_Лен и МОЭСК_с 2010 года_14.04.2009_со сглаж_version 3.0_без ФСК_NADB.JNVLS.APTEKA.2011(v1.3.3)_INDEX.STATION.2012(v2.1)" xfId="1196"/>
    <cellStyle name="_Расчет RAB_Лен и МОЭСК_с 2010 года_14.04.2009_со сглаж_version 3.0_без ФСК_NADB.JNVLS.APTEKA.2011(v1.3.3)_TEPLO.PREDEL.2012.M(v1.1)_test" xfId="1197"/>
    <cellStyle name="_Расчет RAB_Лен и МОЭСК_с 2010 года_14.04.2009_со сглаж_version 3.0_без ФСК_NADB.JNVLS.APTEKA.2011(v1.3.4)" xfId="1198"/>
    <cellStyle name="_Расчет RAB_Лен и МОЭСК_с 2010 года_14.04.2009_со сглаж_version 3.0_без ФСК_NADB.JNVLS.APTEKA.2011(v1.3.4)_46TE.2011(v1.0)" xfId="1199"/>
    <cellStyle name="_Расчет RAB_Лен и МОЭСК_с 2010 года_14.04.2009_со сглаж_version 3.0_без ФСК_NADB.JNVLS.APTEKA.2011(v1.3.4)_INDEX.STATION.2012(v1.0)_" xfId="1200"/>
    <cellStyle name="_Расчет RAB_Лен и МОЭСК_с 2010 года_14.04.2009_со сглаж_version 3.0_без ФСК_NADB.JNVLS.APTEKA.2011(v1.3.4)_INDEX.STATION.2012(v2.0)" xfId="1201"/>
    <cellStyle name="_Расчет RAB_Лен и МОЭСК_с 2010 года_14.04.2009_со сглаж_version 3.0_без ФСК_NADB.JNVLS.APTEKA.2011(v1.3.4)_INDEX.STATION.2012(v2.1)" xfId="1202"/>
    <cellStyle name="_Расчет RAB_Лен и МОЭСК_с 2010 года_14.04.2009_со сглаж_version 3.0_без ФСК_NADB.JNVLS.APTEKA.2011(v1.3.4)_TEPLO.PREDEL.2012.M(v1.1)_test" xfId="1203"/>
    <cellStyle name="_Расчет RAB_Лен и МОЭСК_с 2010 года_14.04.2009_со сглаж_version 3.0_без ФСК_PASSPORT.TEPLO.PROIZV(v2.1)" xfId="1204"/>
    <cellStyle name="_Расчет RAB_Лен и МОЭСК_с 2010 года_14.04.2009_со сглаж_version 3.0_без ФСК_PR.PROG.WARM.NOTCOMBI.2012.2.16_v1.4(04.04.11) " xfId="1205"/>
    <cellStyle name="_Расчет RAB_Лен и МОЭСК_с 2010 года_14.04.2009_со сглаж_version 3.0_без ФСК_PREDEL.JKH.UTV.2011(v1.0.1)" xfId="1206"/>
    <cellStyle name="_Расчет RAB_Лен и МОЭСК_с 2010 года_14.04.2009_со сглаж_version 3.0_без ФСК_PREDEL.JKH.UTV.2011(v1.0.1)_46TE.2011(v1.0)" xfId="1207"/>
    <cellStyle name="_Расчет RAB_Лен и МОЭСК_с 2010 года_14.04.2009_со сглаж_version 3.0_без ФСК_PREDEL.JKH.UTV.2011(v1.0.1)_INDEX.STATION.2012(v1.0)_" xfId="1208"/>
    <cellStyle name="_Расчет RAB_Лен и МОЭСК_с 2010 года_14.04.2009_со сглаж_version 3.0_без ФСК_PREDEL.JKH.UTV.2011(v1.0.1)_INDEX.STATION.2012(v2.0)" xfId="1209"/>
    <cellStyle name="_Расчет RAB_Лен и МОЭСК_с 2010 года_14.04.2009_со сглаж_version 3.0_без ФСК_PREDEL.JKH.UTV.2011(v1.0.1)_INDEX.STATION.2012(v2.1)" xfId="1210"/>
    <cellStyle name="_Расчет RAB_Лен и МОЭСК_с 2010 года_14.04.2009_со сглаж_version 3.0_без ФСК_PREDEL.JKH.UTV.2011(v1.0.1)_TEPLO.PREDEL.2012.M(v1.1)_test" xfId="1211"/>
    <cellStyle name="_Расчет RAB_Лен и МОЭСК_с 2010 года_14.04.2009_со сглаж_version 3.0_без ФСК_PREDEL.JKH.UTV.2011(v1.1)" xfId="1212"/>
    <cellStyle name="_Расчет RAB_Лен и МОЭСК_с 2010 года_14.04.2009_со сглаж_version 3.0_без ФСК_REP.BLR.2012(v1.0)" xfId="1213"/>
    <cellStyle name="_Расчет RAB_Лен и МОЭСК_с 2010 года_14.04.2009_со сглаж_version 3.0_без ФСК_TEPLO.PREDEL.2012.M(v1.1)" xfId="1214"/>
    <cellStyle name="_Расчет RAB_Лен и МОЭСК_с 2010 года_14.04.2009_со сглаж_version 3.0_без ФСК_TEST.TEMPLATE" xfId="1215"/>
    <cellStyle name="_Расчет RAB_Лен и МОЭСК_с 2010 года_14.04.2009_со сглаж_version 3.0_без ФСК_UPDATE.46EE.2011.TO.1.1" xfId="1216"/>
    <cellStyle name="_Расчет RAB_Лен и МОЭСК_с 2010 года_14.04.2009_со сглаж_version 3.0_без ФСК_UPDATE.46TE.2011.TO.1.1" xfId="1217"/>
    <cellStyle name="_Расчет RAB_Лен и МОЭСК_с 2010 года_14.04.2009_со сглаж_version 3.0_без ФСК_UPDATE.46TE.2011.TO.1.2" xfId="1218"/>
    <cellStyle name="_Расчет RAB_Лен и МОЭСК_с 2010 года_14.04.2009_со сглаж_version 3.0_без ФСК_UPDATE.BALANCE.WARM.2011YEAR.TO.1.1" xfId="1219"/>
    <cellStyle name="_Расчет RAB_Лен и МОЭСК_с 2010 года_14.04.2009_со сглаж_version 3.0_без ФСК_UPDATE.BALANCE.WARM.2011YEAR.TO.1.1_46TE.2011(v1.0)" xfId="1220"/>
    <cellStyle name="_Расчет RAB_Лен и МОЭСК_с 2010 года_14.04.2009_со сглаж_version 3.0_без ФСК_UPDATE.BALANCE.WARM.2011YEAR.TO.1.1_INDEX.STATION.2012(v1.0)_" xfId="1221"/>
    <cellStyle name="_Расчет RAB_Лен и МОЭСК_с 2010 года_14.04.2009_со сглаж_version 3.0_без ФСК_UPDATE.BALANCE.WARM.2011YEAR.TO.1.1_INDEX.STATION.2012(v2.0)" xfId="1222"/>
    <cellStyle name="_Расчет RAB_Лен и МОЭСК_с 2010 года_14.04.2009_со сглаж_version 3.0_без ФСК_UPDATE.BALANCE.WARM.2011YEAR.TO.1.1_INDEX.STATION.2012(v2.1)" xfId="1223"/>
    <cellStyle name="_Расчет RAB_Лен и МОЭСК_с 2010 года_14.04.2009_со сглаж_version 3.0_без ФСК_UPDATE.BALANCE.WARM.2011YEAR.TO.1.1_OREP.KU.2011.MONTHLY.02(v1.1)" xfId="1224"/>
    <cellStyle name="_Расчет RAB_Лен и МОЭСК_с 2010 года_14.04.2009_со сглаж_version 3.0_без ФСК_UPDATE.BALANCE.WARM.2011YEAR.TO.1.1_TEPLO.PREDEL.2012.M(v1.1)_test" xfId="1225"/>
    <cellStyle name="_Расчет RAB_Лен и МОЭСК_с 2010 года_14.04.2009_со сглаж_version 3.0_без ФСК_UPDATE.NADB.JNVLS.APTEKA.2011.TO.1.3.4" xfId="1226"/>
    <cellStyle name="_Расчет RAB_Лен и МОЭСК_с 2010 года_14.04.2009_со сглаж_version 3.0_без ФСК_Книга2_PR.PROG.WARM.NOTCOMBI.2012.2.16_v1.4(04.04.11) " xfId="1227"/>
    <cellStyle name="_Расшифровка затрат по подрядному ремонту за 1 полугодие_23_07_07" xfId="1228"/>
    <cellStyle name="_расшифровки" xfId="1229"/>
    <cellStyle name="_расшифровки (2)" xfId="1230"/>
    <cellStyle name="_Расшифровки_1кв_2002" xfId="1231"/>
    <cellStyle name="_Расшифровки_1кв_2002 2" xfId="1232"/>
    <cellStyle name="_Расшифровки_1кв_2002 3" xfId="1233"/>
    <cellStyle name="_Расшифровки_1кв_2002 4" xfId="1234"/>
    <cellStyle name="_Ремонты 2008 ОПР" xfId="1235"/>
    <cellStyle name="_Росжелдорпроект" xfId="1236"/>
    <cellStyle name="_Сбор Б-пл. 2008г" xfId="1237"/>
    <cellStyle name="_Свод по ИПР (2)" xfId="1238"/>
    <cellStyle name="_Свод по ИПР (2)_Новая инструкция1_фст" xfId="1239"/>
    <cellStyle name="_Сводный отчет о ДДС" xfId="1240"/>
    <cellStyle name="_Сводный отчет о ДДС_Бюджетные формы 2008 план 30.08.07" xfId="1241"/>
    <cellStyle name="_СводРазбивка_ИА-2007 г" xfId="1242"/>
    <cellStyle name="_СводРазбивка_ИА-2007 г (УТВ.25.05.07)" xfId="1243"/>
    <cellStyle name="_Сдача имущества в аренду" xfId="1244"/>
    <cellStyle name="_сиб" xfId="1245"/>
    <cellStyle name="_слайд КВ 2006" xfId="1246"/>
    <cellStyle name="_слайд КВ 2006 2" xfId="1247"/>
    <cellStyle name="_слайд КВ 2006 3" xfId="1248"/>
    <cellStyle name="_слайд КВ 2006 4" xfId="1249"/>
    <cellStyle name="_Справочник затрат_ЛХ_20.10.05" xfId="1250"/>
    <cellStyle name="_Сравнение с Ирой!!!_передвижки_аккуратно_2" xfId="1251"/>
    <cellStyle name="_статьи к БП 2008" xfId="1252"/>
    <cellStyle name="_таблицы для расчетов28-04-08_2006-2009_прибыль корр_по ИА" xfId="1253"/>
    <cellStyle name="_таблицы для расчетов28-04-08_2006-2009_прибыль корр_по ИА_Новая инструкция1_фст" xfId="1254"/>
    <cellStyle name="_таблицы для расчетов28-04-08_2006-2009с ИА" xfId="1255"/>
    <cellStyle name="_таблицы для расчетов28-04-08_2006-2009с ИА_Новая инструкция1_фст" xfId="1256"/>
    <cellStyle name="_Троицкая(затраты пресс-центра)" xfId="1257"/>
    <cellStyle name="_Управление капиталом_Торопова" xfId="1258"/>
    <cellStyle name="_Финансовый результат" xfId="1259"/>
    <cellStyle name="_Форма 10 ГРО" xfId="1260"/>
    <cellStyle name="_Форма 6  РТК.xls(отчет по Адр пр. ЛО)" xfId="1261"/>
    <cellStyle name="_Форма 6  РТК.xls(отчет по Адр пр. ЛО)_Новая инструкция1_фст" xfId="1262"/>
    <cellStyle name="_Форма HR отчетности УП-9" xfId="1263"/>
    <cellStyle name="_Формат разбивки по МРСК_РСК" xfId="1264"/>
    <cellStyle name="_Формат разбивки по МРСК_РСК_Новая инструкция1_фст" xfId="1265"/>
    <cellStyle name="_Формат_для Согласования" xfId="1266"/>
    <cellStyle name="_Формат_для Согласования_Новая инструкция1_фст" xfId="1267"/>
    <cellStyle name="_форматы БП-НЭСБ var2" xfId="1268"/>
    <cellStyle name="_Форматы для отчета по МБ" xfId="1269"/>
    <cellStyle name="_Формуляры форм ручного ввода" xfId="1270"/>
    <cellStyle name="_Формуляры форм ручного ввода 2" xfId="1271"/>
    <cellStyle name="_Формуляры форм ручного ввода 3" xfId="1272"/>
    <cellStyle name="_Формуляры форм ручного ввода 4" xfId="1273"/>
    <cellStyle name="_Формы" xfId="1274"/>
    <cellStyle name="_Формы - утверждено на СД" xfId="1275"/>
    <cellStyle name="_Формы - утверждено на СД 2" xfId="1276"/>
    <cellStyle name="_Формы - утверждено на СД 3" xfId="1277"/>
    <cellStyle name="_Формы - утверждено на СД 4" xfId="1278"/>
    <cellStyle name="_Формы 2" xfId="1279"/>
    <cellStyle name="_Формы 2 уровня ЗСМК баз." xfId="1280"/>
    <cellStyle name="_Формы 2 уровня ЗСМК баз. 2" xfId="1281"/>
    <cellStyle name="_Формы 2 уровня ЗСМК баз. 3" xfId="1282"/>
    <cellStyle name="_Формы 2 уровня ЗСМК баз. 4" xfId="1283"/>
    <cellStyle name="_Формы 2 уровня ЗСМК баз.15.11 от Паньшина." xfId="1284"/>
    <cellStyle name="_Формы 2 уровня ЗСМК баз.15.11 от Паньшина. 2" xfId="1285"/>
    <cellStyle name="_Формы 2 уровня ЗСМК баз.15.11 от Паньшина. 3" xfId="1286"/>
    <cellStyle name="_Формы 2 уровня ЗСМК баз.15.11 от Паньшина. 4" xfId="1287"/>
    <cellStyle name="_Формы 2 уровня(баз)" xfId="1288"/>
    <cellStyle name="_Формы 2 уровня(баз) 2" xfId="1289"/>
    <cellStyle name="_Формы 2 уровня(баз) 3" xfId="1290"/>
    <cellStyle name="_Формы 2 уровня(баз) 4" xfId="1291"/>
    <cellStyle name="_Формы 2 уровня(баз)СД" xfId="1292"/>
    <cellStyle name="_Формы 2 уровня(баз)СД 2" xfId="1293"/>
    <cellStyle name="_Формы 2 уровня(баз)СД 3" xfId="1294"/>
    <cellStyle name="_Формы 2 уровня(баз)СД 4" xfId="1295"/>
    <cellStyle name="_Формы 3" xfId="1296"/>
    <cellStyle name="_Формы 4" xfId="1297"/>
    <cellStyle name="_Формы 5" xfId="1298"/>
    <cellStyle name="_Формы 6" xfId="1299"/>
    <cellStyle name="_Формы к БК ОАО НСЭ от Лавровой" xfId="1300"/>
    <cellStyle name="_ФР" xfId="1301"/>
    <cellStyle name="_ХХХ Прил 2 Формы бюджетных документов 2007" xfId="1302"/>
    <cellStyle name="_ЦФ  реализация акций 2008-2010" xfId="1303"/>
    <cellStyle name="_ЦФ  реализация акций 2008-2010_акции по годам 2009-2012" xfId="1304"/>
    <cellStyle name="_ЦФ  реализация акций 2008-2010_Копия Прогноз ПТРдо 2030г  (3)" xfId="1305"/>
    <cellStyle name="_ЦФ  реализация акций 2008-2010_Прогноз ПТРдо 2030г." xfId="1306"/>
    <cellStyle name="_экон.форм-т ВО 1 с разбивкой" xfId="1307"/>
    <cellStyle name="_экон.форм-т ВО 1 с разбивкой_Новая инструкция1_фст" xfId="1308"/>
    <cellStyle name="_Энергия со стороны (расшифровка)" xfId="1309"/>
    <cellStyle name="’К‰Э [0.00]" xfId="1310"/>
    <cellStyle name="”€ќђќ‘ћ‚›‰" xfId="1311"/>
    <cellStyle name="”€ќђќ‘ћ‚›‰ 2" xfId="1312"/>
    <cellStyle name="”€ќђќ‘ћ‚›‰ 2 2" xfId="1313"/>
    <cellStyle name="”€ќђќ‘ћ‚›‰ 3" xfId="1314"/>
    <cellStyle name="”€ќђќ‘ћ‚›‰ 3 2" xfId="1315"/>
    <cellStyle name="”€ќђќ‘ћ‚›‰ 4" xfId="1316"/>
    <cellStyle name="”€љ‘€ђћ‚ђќќ›‰" xfId="1317"/>
    <cellStyle name="”€љ‘€ђћ‚ђќќ›‰ 2" xfId="1318"/>
    <cellStyle name="”€љ‘€ђћ‚ђќќ›‰ 2 2" xfId="1319"/>
    <cellStyle name="”€љ‘€ђћ‚ђќќ›‰ 3" xfId="1320"/>
    <cellStyle name="”€љ‘€ђћ‚ђќќ›‰ 3 2" xfId="1321"/>
    <cellStyle name="”€љ‘€ђћ‚ђќќ›‰ 4" xfId="1322"/>
    <cellStyle name="”ќђќ‘ћ‚›‰" xfId="1323"/>
    <cellStyle name="”ќђќ‘ћ‚›‰ 10" xfId="1324"/>
    <cellStyle name="”ќђќ‘ћ‚›‰ 11" xfId="1325"/>
    <cellStyle name="”ќђќ‘ћ‚›‰ 12" xfId="1326"/>
    <cellStyle name="”ќђќ‘ћ‚›‰ 13" xfId="1327"/>
    <cellStyle name="”ќђќ‘ћ‚›‰ 2" xfId="1328"/>
    <cellStyle name="”ќђќ‘ћ‚›‰ 2 2" xfId="1329"/>
    <cellStyle name="”ќђќ‘ћ‚›‰ 2 3" xfId="1330"/>
    <cellStyle name="”ќђќ‘ћ‚›‰ 2 4" xfId="1331"/>
    <cellStyle name="”ќђќ‘ћ‚›‰ 2 5" xfId="1332"/>
    <cellStyle name="”ќђќ‘ћ‚›‰ 2 6" xfId="1333"/>
    <cellStyle name="”ќђќ‘ћ‚›‰ 3" xfId="1334"/>
    <cellStyle name="”ќђќ‘ћ‚›‰ 3 2" xfId="1335"/>
    <cellStyle name="”ќђќ‘ћ‚›‰ 3 3" xfId="1336"/>
    <cellStyle name="”ќђќ‘ћ‚›‰ 4" xfId="1337"/>
    <cellStyle name="”ќђќ‘ћ‚›‰ 4 2" xfId="1338"/>
    <cellStyle name="”ќђќ‘ћ‚›‰ 4 3" xfId="1339"/>
    <cellStyle name="”ќђќ‘ћ‚›‰ 5" xfId="1340"/>
    <cellStyle name="”ќђќ‘ћ‚›‰ 6" xfId="1341"/>
    <cellStyle name="”ќђќ‘ћ‚›‰ 7" xfId="1342"/>
    <cellStyle name="”ќђќ‘ћ‚›‰ 8" xfId="1343"/>
    <cellStyle name="”ќђќ‘ћ‚›‰ 9" xfId="1344"/>
    <cellStyle name="”ќђќ‘ћ‚›‰_04_Розничные  форматы к БП_ЧИТА" xfId="1345"/>
    <cellStyle name="”љ‘ђћ‚ђќќ›‰" xfId="1346"/>
    <cellStyle name="”љ‘ђћ‚ђќќ›‰ 10" xfId="1347"/>
    <cellStyle name="”љ‘ђћ‚ђќќ›‰ 11" xfId="1348"/>
    <cellStyle name="”љ‘ђћ‚ђќќ›‰ 12" xfId="1349"/>
    <cellStyle name="”љ‘ђћ‚ђќќ›‰ 13" xfId="1350"/>
    <cellStyle name="”љ‘ђћ‚ђќќ›‰ 2" xfId="1351"/>
    <cellStyle name="”љ‘ђћ‚ђќќ›‰ 2 2" xfId="1352"/>
    <cellStyle name="”љ‘ђћ‚ђќќ›‰ 2 3" xfId="1353"/>
    <cellStyle name="”љ‘ђћ‚ђќќ›‰ 2 4" xfId="1354"/>
    <cellStyle name="”љ‘ђћ‚ђќќ›‰ 2 5" xfId="1355"/>
    <cellStyle name="”љ‘ђћ‚ђќќ›‰ 2 6" xfId="1356"/>
    <cellStyle name="”љ‘ђћ‚ђќќ›‰ 3" xfId="1357"/>
    <cellStyle name="”љ‘ђћ‚ђќќ›‰ 3 2" xfId="1358"/>
    <cellStyle name="”љ‘ђћ‚ђќќ›‰ 3 3" xfId="1359"/>
    <cellStyle name="”љ‘ђћ‚ђќќ›‰ 4" xfId="1360"/>
    <cellStyle name="”љ‘ђћ‚ђќќ›‰ 4 2" xfId="1361"/>
    <cellStyle name="”љ‘ђћ‚ђќќ›‰ 4 3" xfId="1362"/>
    <cellStyle name="”љ‘ђћ‚ђќќ›‰ 5" xfId="1363"/>
    <cellStyle name="”љ‘ђћ‚ђќќ›‰ 6" xfId="1364"/>
    <cellStyle name="”љ‘ђћ‚ђќќ›‰ 7" xfId="1365"/>
    <cellStyle name="”љ‘ђћ‚ђќќ›‰ 8" xfId="1366"/>
    <cellStyle name="”љ‘ђћ‚ђќќ›‰ 9" xfId="1367"/>
    <cellStyle name="”љ‘ђћ‚ђќќ›‰_04_Розничные  форматы к БП_ЧИТА" xfId="1368"/>
    <cellStyle name="„…ќ…†ќ›‰" xfId="1369"/>
    <cellStyle name="„…ќ…†ќ›‰ 10" xfId="1370"/>
    <cellStyle name="„…ќ…†ќ›‰ 11" xfId="1371"/>
    <cellStyle name="„…ќ…†ќ›‰ 12" xfId="1372"/>
    <cellStyle name="„…ќ…†ќ›‰ 13" xfId="1373"/>
    <cellStyle name="„…ќ…†ќ›‰ 2" xfId="1374"/>
    <cellStyle name="„…ќ…†ќ›‰ 2 2" xfId="1375"/>
    <cellStyle name="„…ќ…†ќ›‰ 2 3" xfId="1376"/>
    <cellStyle name="„…ќ…†ќ›‰ 2 4" xfId="1377"/>
    <cellStyle name="„…ќ…†ќ›‰ 2 5" xfId="1378"/>
    <cellStyle name="„…ќ…†ќ›‰ 2 6" xfId="1379"/>
    <cellStyle name="„…ќ…†ќ›‰ 3" xfId="1380"/>
    <cellStyle name="„…ќ…†ќ›‰ 3 2" xfId="1381"/>
    <cellStyle name="„…ќ…†ќ›‰ 3 3" xfId="1382"/>
    <cellStyle name="„…ќ…†ќ›‰ 4" xfId="1383"/>
    <cellStyle name="„…ќ…†ќ›‰ 4 2" xfId="1384"/>
    <cellStyle name="„…ќ…†ќ›‰ 4 3" xfId="1385"/>
    <cellStyle name="„…ќ…†ќ›‰ 5" xfId="1386"/>
    <cellStyle name="„…ќ…†ќ›‰ 6" xfId="1387"/>
    <cellStyle name="„…ќ…†ќ›‰ 7" xfId="1388"/>
    <cellStyle name="„…ќ…†ќ›‰ 8" xfId="1389"/>
    <cellStyle name="„…ќ…†ќ›‰ 9" xfId="1390"/>
    <cellStyle name="„…ќ…†ќ›‰_04_Розничные  форматы к БП_ЧИТА" xfId="1391"/>
    <cellStyle name="„ђ’ђ" xfId="1392"/>
    <cellStyle name="„ђ’ђ 2" xfId="1393"/>
    <cellStyle name="„ђ’ђ 3" xfId="1394"/>
    <cellStyle name="„ђ’ђ 4" xfId="1395"/>
    <cellStyle name="„ђ’ђ 5" xfId="1396"/>
    <cellStyle name="„ђ’ђ 6" xfId="1397"/>
    <cellStyle name="€’ћѓћ‚›‰" xfId="1398"/>
    <cellStyle name="€’ћѓћ‚›‰ 10" xfId="1399"/>
    <cellStyle name="€’ћѓћ‚›‰ 11" xfId="1400"/>
    <cellStyle name="€’ћѓћ‚›‰ 12" xfId="1401"/>
    <cellStyle name="€’ћѓћ‚›‰ 2" xfId="1402"/>
    <cellStyle name="€’ћѓћ‚›‰ 2 10" xfId="1403"/>
    <cellStyle name="€’ћѓћ‚›‰ 2 2" xfId="1404"/>
    <cellStyle name="€’ћѓћ‚›‰ 2 2 2" xfId="1405"/>
    <cellStyle name="€’ћѓћ‚›‰ 2 2 2 2" xfId="1406"/>
    <cellStyle name="€’ћѓћ‚›‰ 2 2 2 3" xfId="1407"/>
    <cellStyle name="€’ћѓћ‚›‰ 2 2 2 4" xfId="1408"/>
    <cellStyle name="€’ћѓћ‚›‰ 2 2 2 5" xfId="1409"/>
    <cellStyle name="€’ћѓћ‚›‰ 2 2 2 6" xfId="1410"/>
    <cellStyle name="€’ћѓћ‚›‰ 2 2 2 7" xfId="1411"/>
    <cellStyle name="€’ћѓћ‚›‰ 2 2 3" xfId="1412"/>
    <cellStyle name="€’ћѓћ‚›‰ 2 2 3 2" xfId="1413"/>
    <cellStyle name="€’ћѓћ‚›‰ 2 2 3 3" xfId="1414"/>
    <cellStyle name="€’ћѓћ‚›‰ 2 2 3 4" xfId="1415"/>
    <cellStyle name="€’ћѓћ‚›‰ 2 2 3 5" xfId="1416"/>
    <cellStyle name="€’ћѓћ‚›‰ 2 2 3 6" xfId="1417"/>
    <cellStyle name="€’ћѓћ‚›‰ 2 2 4" xfId="1418"/>
    <cellStyle name="€’ћѓћ‚›‰ 2 2 5" xfId="1419"/>
    <cellStyle name="€’ћѓћ‚›‰ 2 2 6" xfId="1420"/>
    <cellStyle name="€’ћѓћ‚›‰ 2 2 7" xfId="1421"/>
    <cellStyle name="€’ћѓћ‚›‰ 2 2 8" xfId="1422"/>
    <cellStyle name="€’ћѓћ‚›‰ 2 3" xfId="1423"/>
    <cellStyle name="€’ћѓћ‚›‰ 2 3 2" xfId="1424"/>
    <cellStyle name="€’ћѓћ‚›‰ 2 3 3" xfId="1425"/>
    <cellStyle name="€’ћѓћ‚›‰ 2 3 4" xfId="1426"/>
    <cellStyle name="€’ћѓћ‚›‰ 2 3 5" xfId="1427"/>
    <cellStyle name="€’ћѓћ‚›‰ 2 3 6" xfId="1428"/>
    <cellStyle name="€’ћѓћ‚›‰ 2 3 7" xfId="1429"/>
    <cellStyle name="€’ћѓћ‚›‰ 2 4" xfId="1430"/>
    <cellStyle name="€’ћѓћ‚›‰ 2 4 2" xfId="1431"/>
    <cellStyle name="€’ћѓћ‚›‰ 2 4 3" xfId="1432"/>
    <cellStyle name="€’ћѓћ‚›‰ 2 4 4" xfId="1433"/>
    <cellStyle name="€’ћѓћ‚›‰ 2 4 5" xfId="1434"/>
    <cellStyle name="€’ћѓћ‚›‰ 2 4 6" xfId="1435"/>
    <cellStyle name="€’ћѓћ‚›‰ 2 5" xfId="1436"/>
    <cellStyle name="€’ћѓћ‚›‰ 2 6" xfId="1437"/>
    <cellStyle name="€’ћѓћ‚›‰ 2 7" xfId="1438"/>
    <cellStyle name="€’ћѓћ‚›‰ 2 8" xfId="1439"/>
    <cellStyle name="€’ћѓћ‚›‰ 2 9" xfId="1440"/>
    <cellStyle name="€’ћѓћ‚›‰ 3" xfId="1441"/>
    <cellStyle name="€’ћѓћ‚›‰ 3 2" xfId="1442"/>
    <cellStyle name="€’ћѓћ‚›‰ 3 2 2" xfId="1443"/>
    <cellStyle name="€’ћѓћ‚›‰ 3 2 3" xfId="1444"/>
    <cellStyle name="€’ћѓћ‚›‰ 3 2 4" xfId="1445"/>
    <cellStyle name="€’ћѓћ‚›‰ 3 2 5" xfId="1446"/>
    <cellStyle name="€’ћѓћ‚›‰ 3 2 6" xfId="1447"/>
    <cellStyle name="€’ћѓћ‚›‰ 3 2 7" xfId="1448"/>
    <cellStyle name="€’ћѓћ‚›‰ 3 3" xfId="1449"/>
    <cellStyle name="€’ћѓћ‚›‰ 3 3 2" xfId="1450"/>
    <cellStyle name="€’ћѓћ‚›‰ 3 3 3" xfId="1451"/>
    <cellStyle name="€’ћѓћ‚›‰ 3 3 4" xfId="1452"/>
    <cellStyle name="€’ћѓћ‚›‰ 3 3 5" xfId="1453"/>
    <cellStyle name="€’ћѓћ‚›‰ 3 3 6" xfId="1454"/>
    <cellStyle name="€’ћѓћ‚›‰ 3 4" xfId="1455"/>
    <cellStyle name="€’ћѓћ‚›‰ 3 5" xfId="1456"/>
    <cellStyle name="€’ћѓћ‚›‰ 3 6" xfId="1457"/>
    <cellStyle name="€’ћѓћ‚›‰ 3 7" xfId="1458"/>
    <cellStyle name="€’ћѓћ‚›‰ 3 8" xfId="1459"/>
    <cellStyle name="€’ћѓћ‚›‰ 3 9" xfId="1460"/>
    <cellStyle name="€’ћѓћ‚›‰ 4" xfId="1461"/>
    <cellStyle name="€’ћѓћ‚›‰ 4 2" xfId="1462"/>
    <cellStyle name="€’ћѓћ‚›‰ 4 3" xfId="1463"/>
    <cellStyle name="€’ћѓћ‚›‰ 4 4" xfId="1464"/>
    <cellStyle name="€’ћѓћ‚›‰ 4 5" xfId="1465"/>
    <cellStyle name="€’ћѓћ‚›‰ 4 6" xfId="1466"/>
    <cellStyle name="€’ћѓћ‚›‰ 4 7" xfId="1467"/>
    <cellStyle name="€’ћѓћ‚›‰ 5" xfId="1468"/>
    <cellStyle name="€’ћѓћ‚›‰ 5 2" xfId="1469"/>
    <cellStyle name="€’ћѓћ‚›‰ 5 3" xfId="1470"/>
    <cellStyle name="€’ћѓћ‚›‰ 5 4" xfId="1471"/>
    <cellStyle name="€’ћѓћ‚›‰ 5 5" xfId="1472"/>
    <cellStyle name="€’ћѓћ‚›‰ 5 6" xfId="1473"/>
    <cellStyle name="€’ћѓћ‚›‰ 6" xfId="1474"/>
    <cellStyle name="€’ћѓћ‚›‰ 7" xfId="1475"/>
    <cellStyle name="€’ћѓћ‚›‰ 8" xfId="1476"/>
    <cellStyle name="€’ћѓћ‚›‰ 9" xfId="1477"/>
    <cellStyle name="‡ђѓћ‹ћ‚ћљ1" xfId="1478"/>
    <cellStyle name="‡ђѓћ‹ћ‚ћљ1 2" xfId="1479"/>
    <cellStyle name="‡ђѓћ‹ћ‚ћљ1 2 2" xfId="1480"/>
    <cellStyle name="‡ђѓћ‹ћ‚ћљ1 2 3" xfId="1481"/>
    <cellStyle name="‡ђѓћ‹ћ‚ћљ1 2 4" xfId="1482"/>
    <cellStyle name="‡ђѓћ‹ћ‚ћљ1 3" xfId="1483"/>
    <cellStyle name="‡ђѓћ‹ћ‚ћљ1 3 2" xfId="1484"/>
    <cellStyle name="‡ђѓћ‹ћ‚ћљ1 3 3" xfId="1485"/>
    <cellStyle name="‡ђѓћ‹ћ‚ћљ1 4" xfId="1486"/>
    <cellStyle name="‡ђѓћ‹ћ‚ћљ1 4 2" xfId="1487"/>
    <cellStyle name="‡ђѓћ‹ћ‚ћљ1 4 3" xfId="1488"/>
    <cellStyle name="‡ђѓћ‹ћ‚ћљ1 5" xfId="1489"/>
    <cellStyle name="‡ђѓћ‹ћ‚ћљ1 6" xfId="1490"/>
    <cellStyle name="‡ђѓћ‹ћ‚ћљ1 7" xfId="1491"/>
    <cellStyle name="‡ђѓћ‹ћ‚ћљ1_СВОД" xfId="1492"/>
    <cellStyle name="‡ђѓћ‹ћ‚ћљ2" xfId="1493"/>
    <cellStyle name="‡ђѓћ‹ћ‚ћљ2 2" xfId="1494"/>
    <cellStyle name="‡ђѓћ‹ћ‚ћљ2 2 2" xfId="1495"/>
    <cellStyle name="‡ђѓћ‹ћ‚ћљ2 2 3" xfId="1496"/>
    <cellStyle name="‡ђѓћ‹ћ‚ћљ2 2 4" xfId="1497"/>
    <cellStyle name="‡ђѓћ‹ћ‚ћљ2 3" xfId="1498"/>
    <cellStyle name="‡ђѓћ‹ћ‚ћљ2 3 2" xfId="1499"/>
    <cellStyle name="‡ђѓћ‹ћ‚ћљ2 3 3" xfId="1500"/>
    <cellStyle name="‡ђѓћ‹ћ‚ћљ2 4" xfId="1501"/>
    <cellStyle name="‡ђѓћ‹ћ‚ћљ2 4 2" xfId="1502"/>
    <cellStyle name="‡ђѓћ‹ћ‚ћљ2 4 3" xfId="1503"/>
    <cellStyle name="‡ђѓћ‹ћ‚ћљ2 5" xfId="1504"/>
    <cellStyle name="‡ђѓћ‹ћ‚ћљ2 6" xfId="1505"/>
    <cellStyle name="‡ђѓћ‹ћ‚ћљ2 7" xfId="1506"/>
    <cellStyle name="‡ђѓћ‹ћ‚ћљ2_СВОД" xfId="1507"/>
    <cellStyle name="’ћѓћ‚›‰" xfId="1508"/>
    <cellStyle name="’ћѓћ‚›‰ 10" xfId="1509"/>
    <cellStyle name="’ћѓћ‚›‰ 10 10" xfId="1510"/>
    <cellStyle name="’ћѓћ‚›‰ 10 11" xfId="1511"/>
    <cellStyle name="’ћѓћ‚›‰ 10 2" xfId="1512"/>
    <cellStyle name="’ћѓћ‚›‰ 10 2 2" xfId="1513"/>
    <cellStyle name="’ћѓћ‚›‰ 10 2 2 2" xfId="1514"/>
    <cellStyle name="’ћѓћ‚›‰ 10 2 2 3" xfId="1515"/>
    <cellStyle name="’ћѓћ‚›‰ 10 2 2 4" xfId="1516"/>
    <cellStyle name="’ћѓћ‚›‰ 10 2 2 5" xfId="1517"/>
    <cellStyle name="’ћѓћ‚›‰ 10 2 2 6" xfId="1518"/>
    <cellStyle name="’ћѓћ‚›‰ 10 2 2 7" xfId="1519"/>
    <cellStyle name="’ћѓћ‚›‰ 10 2 3" xfId="1520"/>
    <cellStyle name="’ћѓћ‚›‰ 10 2 3 2" xfId="1521"/>
    <cellStyle name="’ћѓћ‚›‰ 10 2 3 3" xfId="1522"/>
    <cellStyle name="’ћѓћ‚›‰ 10 2 3 4" xfId="1523"/>
    <cellStyle name="’ћѓћ‚›‰ 10 2 3 5" xfId="1524"/>
    <cellStyle name="’ћѓћ‚›‰ 10 2 3 6" xfId="1525"/>
    <cellStyle name="’ћѓћ‚›‰ 10 2 4" xfId="1526"/>
    <cellStyle name="’ћѓћ‚›‰ 10 2 5" xfId="1527"/>
    <cellStyle name="’ћѓћ‚›‰ 10 2 6" xfId="1528"/>
    <cellStyle name="’ћѓћ‚›‰ 10 2 7" xfId="1529"/>
    <cellStyle name="’ћѓћ‚›‰ 10 2 8" xfId="1530"/>
    <cellStyle name="’ћѓћ‚›‰ 10 3" xfId="1531"/>
    <cellStyle name="’ћѓћ‚›‰ 10 3 2" xfId="1532"/>
    <cellStyle name="’ћѓћ‚›‰ 10 3 2 2" xfId="1533"/>
    <cellStyle name="’ћѓћ‚›‰ 10 3 2 3" xfId="1534"/>
    <cellStyle name="’ћѓћ‚›‰ 10 3 2 4" xfId="1535"/>
    <cellStyle name="’ћѓћ‚›‰ 10 3 2 5" xfId="1536"/>
    <cellStyle name="’ћѓћ‚›‰ 10 3 2 6" xfId="1537"/>
    <cellStyle name="’ћѓћ‚›‰ 10 3 2 7" xfId="1538"/>
    <cellStyle name="’ћѓћ‚›‰ 10 3 3" xfId="1539"/>
    <cellStyle name="’ћѓћ‚›‰ 10 3 3 2" xfId="1540"/>
    <cellStyle name="’ћѓћ‚›‰ 10 3 3 3" xfId="1541"/>
    <cellStyle name="’ћѓћ‚›‰ 10 3 3 4" xfId="1542"/>
    <cellStyle name="’ћѓћ‚›‰ 10 3 3 5" xfId="1543"/>
    <cellStyle name="’ћѓћ‚›‰ 10 3 3 6" xfId="1544"/>
    <cellStyle name="’ћѓћ‚›‰ 10 3 4" xfId="1545"/>
    <cellStyle name="’ћѓћ‚›‰ 10 3 5" xfId="1546"/>
    <cellStyle name="’ћѓћ‚›‰ 10 3 6" xfId="1547"/>
    <cellStyle name="’ћѓћ‚›‰ 10 3 7" xfId="1548"/>
    <cellStyle name="’ћѓћ‚›‰ 10 3 8" xfId="1549"/>
    <cellStyle name="’ћѓћ‚›‰ 10 4" xfId="1550"/>
    <cellStyle name="’ћѓћ‚›‰ 10 4 2" xfId="1551"/>
    <cellStyle name="’ћѓћ‚›‰ 10 4 2 2" xfId="1552"/>
    <cellStyle name="’ћѓћ‚›‰ 10 4 2 3" xfId="1553"/>
    <cellStyle name="’ћѓћ‚›‰ 10 4 2 4" xfId="1554"/>
    <cellStyle name="’ћѓћ‚›‰ 10 4 2 5" xfId="1555"/>
    <cellStyle name="’ћѓћ‚›‰ 10 4 2 6" xfId="1556"/>
    <cellStyle name="’ћѓћ‚›‰ 10 4 2 7" xfId="1557"/>
    <cellStyle name="’ћѓћ‚›‰ 10 4 3" xfId="1558"/>
    <cellStyle name="’ћѓћ‚›‰ 10 4 3 2" xfId="1559"/>
    <cellStyle name="’ћѓћ‚›‰ 10 4 3 3" xfId="1560"/>
    <cellStyle name="’ћѓћ‚›‰ 10 4 3 4" xfId="1561"/>
    <cellStyle name="’ћѓћ‚›‰ 10 4 3 5" xfId="1562"/>
    <cellStyle name="’ћѓћ‚›‰ 10 4 3 6" xfId="1563"/>
    <cellStyle name="’ћѓћ‚›‰ 10 4 4" xfId="1564"/>
    <cellStyle name="’ћѓћ‚›‰ 10 4 5" xfId="1565"/>
    <cellStyle name="’ћѓћ‚›‰ 10 4 6" xfId="1566"/>
    <cellStyle name="’ћѓћ‚›‰ 10 4 7" xfId="1567"/>
    <cellStyle name="’ћѓћ‚›‰ 10 4 8" xfId="1568"/>
    <cellStyle name="’ћѓћ‚›‰ 10 5" xfId="1569"/>
    <cellStyle name="’ћѓћ‚›‰ 10 5 2" xfId="1570"/>
    <cellStyle name="’ћѓћ‚›‰ 10 5 3" xfId="1571"/>
    <cellStyle name="’ћѓћ‚›‰ 10 5 4" xfId="1572"/>
    <cellStyle name="’ћѓћ‚›‰ 10 5 5" xfId="1573"/>
    <cellStyle name="’ћѓћ‚›‰ 10 5 6" xfId="1574"/>
    <cellStyle name="’ћѓћ‚›‰ 10 5 7" xfId="1575"/>
    <cellStyle name="’ћѓћ‚›‰ 10 6" xfId="1576"/>
    <cellStyle name="’ћѓћ‚›‰ 10 6 2" xfId="1577"/>
    <cellStyle name="’ћѓћ‚›‰ 10 6 3" xfId="1578"/>
    <cellStyle name="’ћѓћ‚›‰ 10 6 4" xfId="1579"/>
    <cellStyle name="’ћѓћ‚›‰ 10 6 5" xfId="1580"/>
    <cellStyle name="’ћѓћ‚›‰ 10 6 6" xfId="1581"/>
    <cellStyle name="’ћѓћ‚›‰ 10 7" xfId="1582"/>
    <cellStyle name="’ћѓћ‚›‰ 10 8" xfId="1583"/>
    <cellStyle name="’ћѓћ‚›‰ 10 9" xfId="1584"/>
    <cellStyle name="’ћѓћ‚›‰ 11" xfId="1585"/>
    <cellStyle name="’ћѓћ‚›‰ 11 2" xfId="1586"/>
    <cellStyle name="’ћѓћ‚›‰ 11 2 2" xfId="1587"/>
    <cellStyle name="’ћѓћ‚›‰ 11 2 3" xfId="1588"/>
    <cellStyle name="’ћѓћ‚›‰ 11 2 4" xfId="1589"/>
    <cellStyle name="’ћѓћ‚›‰ 11 2 5" xfId="1590"/>
    <cellStyle name="’ћѓћ‚›‰ 11 2 6" xfId="1591"/>
    <cellStyle name="’ћѓћ‚›‰ 11 2 7" xfId="1592"/>
    <cellStyle name="’ћѓћ‚›‰ 11 3" xfId="1593"/>
    <cellStyle name="’ћѓћ‚›‰ 11 3 2" xfId="1594"/>
    <cellStyle name="’ћѓћ‚›‰ 11 3 3" xfId="1595"/>
    <cellStyle name="’ћѓћ‚›‰ 11 3 4" xfId="1596"/>
    <cellStyle name="’ћѓћ‚›‰ 11 3 5" xfId="1597"/>
    <cellStyle name="’ћѓћ‚›‰ 11 3 6" xfId="1598"/>
    <cellStyle name="’ћѓћ‚›‰ 11 4" xfId="1599"/>
    <cellStyle name="’ћѓћ‚›‰ 11 5" xfId="1600"/>
    <cellStyle name="’ћѓћ‚›‰ 11 6" xfId="1601"/>
    <cellStyle name="’ћѓћ‚›‰ 11 7" xfId="1602"/>
    <cellStyle name="’ћѓћ‚›‰ 11 8" xfId="1603"/>
    <cellStyle name="’ћѓћ‚›‰ 12" xfId="1604"/>
    <cellStyle name="’ћѓћ‚›‰ 12 2" xfId="1605"/>
    <cellStyle name="’ћѓћ‚›‰ 12 2 2" xfId="1606"/>
    <cellStyle name="’ћѓћ‚›‰ 12 2 3" xfId="1607"/>
    <cellStyle name="’ћѓћ‚›‰ 12 2 4" xfId="1608"/>
    <cellStyle name="’ћѓћ‚›‰ 12 2 5" xfId="1609"/>
    <cellStyle name="’ћѓћ‚›‰ 12 2 6" xfId="1610"/>
    <cellStyle name="’ћѓћ‚›‰ 12 2 7" xfId="1611"/>
    <cellStyle name="’ћѓћ‚›‰ 12 3" xfId="1612"/>
    <cellStyle name="’ћѓћ‚›‰ 12 3 2" xfId="1613"/>
    <cellStyle name="’ћѓћ‚›‰ 12 3 3" xfId="1614"/>
    <cellStyle name="’ћѓћ‚›‰ 12 3 4" xfId="1615"/>
    <cellStyle name="’ћѓћ‚›‰ 12 3 5" xfId="1616"/>
    <cellStyle name="’ћѓћ‚›‰ 12 3 6" xfId="1617"/>
    <cellStyle name="’ћѓћ‚›‰ 12 4" xfId="1618"/>
    <cellStyle name="’ћѓћ‚›‰ 12 5" xfId="1619"/>
    <cellStyle name="’ћѓћ‚›‰ 12 6" xfId="1620"/>
    <cellStyle name="’ћѓћ‚›‰ 12 7" xfId="1621"/>
    <cellStyle name="’ћѓћ‚›‰ 12 8" xfId="1622"/>
    <cellStyle name="’ћѓћ‚›‰ 13" xfId="1623"/>
    <cellStyle name="’ћѓћ‚›‰ 13 2" xfId="1624"/>
    <cellStyle name="’ћѓћ‚›‰ 13 2 2" xfId="1625"/>
    <cellStyle name="’ћѓћ‚›‰ 13 2 3" xfId="1626"/>
    <cellStyle name="’ћѓћ‚›‰ 13 2 4" xfId="1627"/>
    <cellStyle name="’ћѓћ‚›‰ 13 2 5" xfId="1628"/>
    <cellStyle name="’ћѓћ‚›‰ 13 2 6" xfId="1629"/>
    <cellStyle name="’ћѓћ‚›‰ 13 2 7" xfId="1630"/>
    <cellStyle name="’ћѓћ‚›‰ 13 3" xfId="1631"/>
    <cellStyle name="’ћѓћ‚›‰ 13 3 2" xfId="1632"/>
    <cellStyle name="’ћѓћ‚›‰ 13 3 3" xfId="1633"/>
    <cellStyle name="’ћѓћ‚›‰ 13 3 4" xfId="1634"/>
    <cellStyle name="’ћѓћ‚›‰ 13 3 5" xfId="1635"/>
    <cellStyle name="’ћѓћ‚›‰ 13 3 6" xfId="1636"/>
    <cellStyle name="’ћѓћ‚›‰ 13 4" xfId="1637"/>
    <cellStyle name="’ћѓћ‚›‰ 13 5" xfId="1638"/>
    <cellStyle name="’ћѓћ‚›‰ 13 6" xfId="1639"/>
    <cellStyle name="’ћѓћ‚›‰ 13 7" xfId="1640"/>
    <cellStyle name="’ћѓћ‚›‰ 13 8" xfId="1641"/>
    <cellStyle name="’ћѓћ‚›‰ 14" xfId="1642"/>
    <cellStyle name="’ћѓћ‚›‰ 14 2" xfId="1643"/>
    <cellStyle name="’ћѓћ‚›‰ 14 3" xfId="1644"/>
    <cellStyle name="’ћѓћ‚›‰ 14 4" xfId="1645"/>
    <cellStyle name="’ћѓћ‚›‰ 14 5" xfId="1646"/>
    <cellStyle name="’ћѓћ‚›‰ 14 6" xfId="1647"/>
    <cellStyle name="’ћѓћ‚›‰ 14 7" xfId="1648"/>
    <cellStyle name="’ћѓћ‚›‰ 15" xfId="1649"/>
    <cellStyle name="’ћѓћ‚›‰ 15 2" xfId="1650"/>
    <cellStyle name="’ћѓћ‚›‰ 15 3" xfId="1651"/>
    <cellStyle name="’ћѓћ‚›‰ 15 4" xfId="1652"/>
    <cellStyle name="’ћѓћ‚›‰ 15 5" xfId="1653"/>
    <cellStyle name="’ћѓћ‚›‰ 15 6" xfId="1654"/>
    <cellStyle name="’ћѓћ‚›‰ 16" xfId="1655"/>
    <cellStyle name="’ћѓћ‚›‰ 17" xfId="1656"/>
    <cellStyle name="’ћѓћ‚›‰ 18" xfId="1657"/>
    <cellStyle name="’ћѓћ‚›‰ 19" xfId="1658"/>
    <cellStyle name="’ћѓћ‚›‰ 2" xfId="1659"/>
    <cellStyle name="’ћѓћ‚›‰ 2 10" xfId="1660"/>
    <cellStyle name="’ћѓћ‚›‰ 2 11" xfId="1661"/>
    <cellStyle name="’ћѓћ‚›‰ 2 12" xfId="1662"/>
    <cellStyle name="’ћѓћ‚›‰ 2 13" xfId="1663"/>
    <cellStyle name="’ћѓћ‚›‰ 2 2" xfId="1664"/>
    <cellStyle name="’ћѓћ‚›‰ 2 2 2" xfId="1665"/>
    <cellStyle name="’ћѓћ‚›‰ 2 2 2 2" xfId="1666"/>
    <cellStyle name="’ћѓћ‚›‰ 2 2 2 3" xfId="1667"/>
    <cellStyle name="’ћѓћ‚›‰ 2 2 2 4" xfId="1668"/>
    <cellStyle name="’ћѓћ‚›‰ 2 2 2 5" xfId="1669"/>
    <cellStyle name="’ћѓћ‚›‰ 2 2 2 6" xfId="1670"/>
    <cellStyle name="’ћѓћ‚›‰ 2 2 2 7" xfId="1671"/>
    <cellStyle name="’ћѓћ‚›‰ 2 2 3" xfId="1672"/>
    <cellStyle name="’ћѓћ‚›‰ 2 2 3 2" xfId="1673"/>
    <cellStyle name="’ћѓћ‚›‰ 2 2 3 3" xfId="1674"/>
    <cellStyle name="’ћѓћ‚›‰ 2 2 3 4" xfId="1675"/>
    <cellStyle name="’ћѓћ‚›‰ 2 2 3 5" xfId="1676"/>
    <cellStyle name="’ћѓћ‚›‰ 2 2 3 6" xfId="1677"/>
    <cellStyle name="’ћѓћ‚›‰ 2 2 4" xfId="1678"/>
    <cellStyle name="’ћѓћ‚›‰ 2 2 5" xfId="1679"/>
    <cellStyle name="’ћѓћ‚›‰ 2 2 6" xfId="1680"/>
    <cellStyle name="’ћѓћ‚›‰ 2 2 7" xfId="1681"/>
    <cellStyle name="’ћѓћ‚›‰ 2 2 8" xfId="1682"/>
    <cellStyle name="’ћѓћ‚›‰ 2 2 9" xfId="1683"/>
    <cellStyle name="’ћѓћ‚›‰ 2 3" xfId="1684"/>
    <cellStyle name="’ћѓћ‚›‰ 2 3 2" xfId="1685"/>
    <cellStyle name="’ћѓћ‚›‰ 2 3 2 2" xfId="1686"/>
    <cellStyle name="’ћѓћ‚›‰ 2 3 2 3" xfId="1687"/>
    <cellStyle name="’ћѓћ‚›‰ 2 3 2 4" xfId="1688"/>
    <cellStyle name="’ћѓћ‚›‰ 2 3 2 5" xfId="1689"/>
    <cellStyle name="’ћѓћ‚›‰ 2 3 2 6" xfId="1690"/>
    <cellStyle name="’ћѓћ‚›‰ 2 3 2 7" xfId="1691"/>
    <cellStyle name="’ћѓћ‚›‰ 2 3 3" xfId="1692"/>
    <cellStyle name="’ћѓћ‚›‰ 2 3 3 2" xfId="1693"/>
    <cellStyle name="’ћѓћ‚›‰ 2 3 3 3" xfId="1694"/>
    <cellStyle name="’ћѓћ‚›‰ 2 3 3 4" xfId="1695"/>
    <cellStyle name="’ћѓћ‚›‰ 2 3 3 5" xfId="1696"/>
    <cellStyle name="’ћѓћ‚›‰ 2 3 3 6" xfId="1697"/>
    <cellStyle name="’ћѓћ‚›‰ 2 3 4" xfId="1698"/>
    <cellStyle name="’ћѓћ‚›‰ 2 3 5" xfId="1699"/>
    <cellStyle name="’ћѓћ‚›‰ 2 3 6" xfId="1700"/>
    <cellStyle name="’ћѓћ‚›‰ 2 3 7" xfId="1701"/>
    <cellStyle name="’ћѓћ‚›‰ 2 3 8" xfId="1702"/>
    <cellStyle name="’ћѓћ‚›‰ 2 3 9" xfId="1703"/>
    <cellStyle name="’ћѓћ‚›‰ 2 4" xfId="1704"/>
    <cellStyle name="’ћѓћ‚›‰ 2 4 2" xfId="1705"/>
    <cellStyle name="’ћѓћ‚›‰ 2 4 2 2" xfId="1706"/>
    <cellStyle name="’ћѓћ‚›‰ 2 4 2 3" xfId="1707"/>
    <cellStyle name="’ћѓћ‚›‰ 2 4 2 4" xfId="1708"/>
    <cellStyle name="’ћѓћ‚›‰ 2 4 2 5" xfId="1709"/>
    <cellStyle name="’ћѓћ‚›‰ 2 4 2 6" xfId="1710"/>
    <cellStyle name="’ћѓћ‚›‰ 2 4 2 7" xfId="1711"/>
    <cellStyle name="’ћѓћ‚›‰ 2 4 3" xfId="1712"/>
    <cellStyle name="’ћѓћ‚›‰ 2 4 3 2" xfId="1713"/>
    <cellStyle name="’ћѓћ‚›‰ 2 4 3 3" xfId="1714"/>
    <cellStyle name="’ћѓћ‚›‰ 2 4 3 4" xfId="1715"/>
    <cellStyle name="’ћѓћ‚›‰ 2 4 3 5" xfId="1716"/>
    <cellStyle name="’ћѓћ‚›‰ 2 4 3 6" xfId="1717"/>
    <cellStyle name="’ћѓћ‚›‰ 2 4 4" xfId="1718"/>
    <cellStyle name="’ћѓћ‚›‰ 2 4 5" xfId="1719"/>
    <cellStyle name="’ћѓћ‚›‰ 2 4 6" xfId="1720"/>
    <cellStyle name="’ћѓћ‚›‰ 2 4 7" xfId="1721"/>
    <cellStyle name="’ћѓћ‚›‰ 2 4 8" xfId="1722"/>
    <cellStyle name="’ћѓћ‚›‰ 2 5" xfId="1723"/>
    <cellStyle name="’ћѓћ‚›‰ 2 5 2" xfId="1724"/>
    <cellStyle name="’ћѓћ‚›‰ 2 5 3" xfId="1725"/>
    <cellStyle name="’ћѓћ‚›‰ 2 5 4" xfId="1726"/>
    <cellStyle name="’ћѓћ‚›‰ 2 5 5" xfId="1727"/>
    <cellStyle name="’ћѓћ‚›‰ 2 5 6" xfId="1728"/>
    <cellStyle name="’ћѓћ‚›‰ 2 5 7" xfId="1729"/>
    <cellStyle name="’ћѓћ‚›‰ 2 6" xfId="1730"/>
    <cellStyle name="’ћѓћ‚›‰ 2 6 2" xfId="1731"/>
    <cellStyle name="’ћѓћ‚›‰ 2 6 3" xfId="1732"/>
    <cellStyle name="’ћѓћ‚›‰ 2 6 4" xfId="1733"/>
    <cellStyle name="’ћѓћ‚›‰ 2 6 5" xfId="1734"/>
    <cellStyle name="’ћѓћ‚›‰ 2 6 6" xfId="1735"/>
    <cellStyle name="’ћѓћ‚›‰ 2 7" xfId="1736"/>
    <cellStyle name="’ћѓћ‚›‰ 2 8" xfId="1737"/>
    <cellStyle name="’ћѓћ‚›‰ 2 9" xfId="1738"/>
    <cellStyle name="’ћѓћ‚›‰ 20" xfId="1739"/>
    <cellStyle name="’ћѓћ‚›‰ 21" xfId="1740"/>
    <cellStyle name="’ћѓћ‚›‰ 22" xfId="1741"/>
    <cellStyle name="’ћѓћ‚›‰ 23" xfId="1742"/>
    <cellStyle name="’ћѓћ‚›‰ 3" xfId="1743"/>
    <cellStyle name="’ћѓћ‚›‰ 3 10" xfId="1744"/>
    <cellStyle name="’ћѓћ‚›‰ 3 11" xfId="1745"/>
    <cellStyle name="’ћѓћ‚›‰ 3 12" xfId="1746"/>
    <cellStyle name="’ћѓћ‚›‰ 3 13" xfId="1747"/>
    <cellStyle name="’ћѓћ‚›‰ 3 2" xfId="1748"/>
    <cellStyle name="’ћѓћ‚›‰ 3 2 2" xfId="1749"/>
    <cellStyle name="’ћѓћ‚›‰ 3 2 2 2" xfId="1750"/>
    <cellStyle name="’ћѓћ‚›‰ 3 2 2 3" xfId="1751"/>
    <cellStyle name="’ћѓћ‚›‰ 3 2 2 4" xfId="1752"/>
    <cellStyle name="’ћѓћ‚›‰ 3 2 2 5" xfId="1753"/>
    <cellStyle name="’ћѓћ‚›‰ 3 2 2 6" xfId="1754"/>
    <cellStyle name="’ћѓћ‚›‰ 3 2 2 7" xfId="1755"/>
    <cellStyle name="’ћѓћ‚›‰ 3 2 3" xfId="1756"/>
    <cellStyle name="’ћѓћ‚›‰ 3 2 3 2" xfId="1757"/>
    <cellStyle name="’ћѓћ‚›‰ 3 2 3 3" xfId="1758"/>
    <cellStyle name="’ћѓћ‚›‰ 3 2 3 4" xfId="1759"/>
    <cellStyle name="’ћѓћ‚›‰ 3 2 3 5" xfId="1760"/>
    <cellStyle name="’ћѓћ‚›‰ 3 2 3 6" xfId="1761"/>
    <cellStyle name="’ћѓћ‚›‰ 3 2 4" xfId="1762"/>
    <cellStyle name="’ћѓћ‚›‰ 3 2 5" xfId="1763"/>
    <cellStyle name="’ћѓћ‚›‰ 3 2 6" xfId="1764"/>
    <cellStyle name="’ћѓћ‚›‰ 3 2 7" xfId="1765"/>
    <cellStyle name="’ћѓћ‚›‰ 3 2 8" xfId="1766"/>
    <cellStyle name="’ћѓћ‚›‰ 3 2 9" xfId="1767"/>
    <cellStyle name="’ћѓћ‚›‰ 3 3" xfId="1768"/>
    <cellStyle name="’ћѓћ‚›‰ 3 3 2" xfId="1769"/>
    <cellStyle name="’ћѓћ‚›‰ 3 3 2 2" xfId="1770"/>
    <cellStyle name="’ћѓћ‚›‰ 3 3 2 3" xfId="1771"/>
    <cellStyle name="’ћѓћ‚›‰ 3 3 2 4" xfId="1772"/>
    <cellStyle name="’ћѓћ‚›‰ 3 3 2 5" xfId="1773"/>
    <cellStyle name="’ћѓћ‚›‰ 3 3 2 6" xfId="1774"/>
    <cellStyle name="’ћѓћ‚›‰ 3 3 2 7" xfId="1775"/>
    <cellStyle name="’ћѓћ‚›‰ 3 3 3" xfId="1776"/>
    <cellStyle name="’ћѓћ‚›‰ 3 3 3 2" xfId="1777"/>
    <cellStyle name="’ћѓћ‚›‰ 3 3 3 3" xfId="1778"/>
    <cellStyle name="’ћѓћ‚›‰ 3 3 3 4" xfId="1779"/>
    <cellStyle name="’ћѓћ‚›‰ 3 3 3 5" xfId="1780"/>
    <cellStyle name="’ћѓћ‚›‰ 3 3 3 6" xfId="1781"/>
    <cellStyle name="’ћѓћ‚›‰ 3 3 4" xfId="1782"/>
    <cellStyle name="’ћѓћ‚›‰ 3 3 5" xfId="1783"/>
    <cellStyle name="’ћѓћ‚›‰ 3 3 6" xfId="1784"/>
    <cellStyle name="’ћѓћ‚›‰ 3 3 7" xfId="1785"/>
    <cellStyle name="’ћѓћ‚›‰ 3 3 8" xfId="1786"/>
    <cellStyle name="’ћѓћ‚›‰ 3 4" xfId="1787"/>
    <cellStyle name="’ћѓћ‚›‰ 3 4 2" xfId="1788"/>
    <cellStyle name="’ћѓћ‚›‰ 3 4 2 2" xfId="1789"/>
    <cellStyle name="’ћѓћ‚›‰ 3 4 2 3" xfId="1790"/>
    <cellStyle name="’ћѓћ‚›‰ 3 4 2 4" xfId="1791"/>
    <cellStyle name="’ћѓћ‚›‰ 3 4 2 5" xfId="1792"/>
    <cellStyle name="’ћѓћ‚›‰ 3 4 2 6" xfId="1793"/>
    <cellStyle name="’ћѓћ‚›‰ 3 4 2 7" xfId="1794"/>
    <cellStyle name="’ћѓћ‚›‰ 3 4 3" xfId="1795"/>
    <cellStyle name="’ћѓћ‚›‰ 3 4 3 2" xfId="1796"/>
    <cellStyle name="’ћѓћ‚›‰ 3 4 3 3" xfId="1797"/>
    <cellStyle name="’ћѓћ‚›‰ 3 4 3 4" xfId="1798"/>
    <cellStyle name="’ћѓћ‚›‰ 3 4 3 5" xfId="1799"/>
    <cellStyle name="’ћѓћ‚›‰ 3 4 3 6" xfId="1800"/>
    <cellStyle name="’ћѓћ‚›‰ 3 4 4" xfId="1801"/>
    <cellStyle name="’ћѓћ‚›‰ 3 4 5" xfId="1802"/>
    <cellStyle name="’ћѓћ‚›‰ 3 4 6" xfId="1803"/>
    <cellStyle name="’ћѓћ‚›‰ 3 4 7" xfId="1804"/>
    <cellStyle name="’ћѓћ‚›‰ 3 4 8" xfId="1805"/>
    <cellStyle name="’ћѓћ‚›‰ 3 5" xfId="1806"/>
    <cellStyle name="’ћѓћ‚›‰ 3 5 2" xfId="1807"/>
    <cellStyle name="’ћѓћ‚›‰ 3 5 3" xfId="1808"/>
    <cellStyle name="’ћѓћ‚›‰ 3 5 4" xfId="1809"/>
    <cellStyle name="’ћѓћ‚›‰ 3 5 5" xfId="1810"/>
    <cellStyle name="’ћѓћ‚›‰ 3 5 6" xfId="1811"/>
    <cellStyle name="’ћѓћ‚›‰ 3 5 7" xfId="1812"/>
    <cellStyle name="’ћѓћ‚›‰ 3 6" xfId="1813"/>
    <cellStyle name="’ћѓћ‚›‰ 3 6 2" xfId="1814"/>
    <cellStyle name="’ћѓћ‚›‰ 3 6 3" xfId="1815"/>
    <cellStyle name="’ћѓћ‚›‰ 3 6 4" xfId="1816"/>
    <cellStyle name="’ћѓћ‚›‰ 3 6 5" xfId="1817"/>
    <cellStyle name="’ћѓћ‚›‰ 3 6 6" xfId="1818"/>
    <cellStyle name="’ћѓћ‚›‰ 3 7" xfId="1819"/>
    <cellStyle name="’ћѓћ‚›‰ 3 8" xfId="1820"/>
    <cellStyle name="’ћѓћ‚›‰ 3 9" xfId="1821"/>
    <cellStyle name="’ћѓћ‚›‰ 4" xfId="1822"/>
    <cellStyle name="’ћѓћ‚›‰ 4 10" xfId="1823"/>
    <cellStyle name="’ћѓћ‚›‰ 4 11" xfId="1824"/>
    <cellStyle name="’ћѓћ‚›‰ 4 12" xfId="1825"/>
    <cellStyle name="’ћѓћ‚›‰ 4 13" xfId="1826"/>
    <cellStyle name="’ћѓћ‚›‰ 4 2" xfId="1827"/>
    <cellStyle name="’ћѓћ‚›‰ 4 2 2" xfId="1828"/>
    <cellStyle name="’ћѓћ‚›‰ 4 2 2 2" xfId="1829"/>
    <cellStyle name="’ћѓћ‚›‰ 4 2 2 3" xfId="1830"/>
    <cellStyle name="’ћѓћ‚›‰ 4 2 2 4" xfId="1831"/>
    <cellStyle name="’ћѓћ‚›‰ 4 2 2 5" xfId="1832"/>
    <cellStyle name="’ћѓћ‚›‰ 4 2 2 6" xfId="1833"/>
    <cellStyle name="’ћѓћ‚›‰ 4 2 2 7" xfId="1834"/>
    <cellStyle name="’ћѓћ‚›‰ 4 2 3" xfId="1835"/>
    <cellStyle name="’ћѓћ‚›‰ 4 2 3 2" xfId="1836"/>
    <cellStyle name="’ћѓћ‚›‰ 4 2 3 3" xfId="1837"/>
    <cellStyle name="’ћѓћ‚›‰ 4 2 3 4" xfId="1838"/>
    <cellStyle name="’ћѓћ‚›‰ 4 2 3 5" xfId="1839"/>
    <cellStyle name="’ћѓћ‚›‰ 4 2 3 6" xfId="1840"/>
    <cellStyle name="’ћѓћ‚›‰ 4 2 4" xfId="1841"/>
    <cellStyle name="’ћѓћ‚›‰ 4 2 5" xfId="1842"/>
    <cellStyle name="’ћѓћ‚›‰ 4 2 6" xfId="1843"/>
    <cellStyle name="’ћѓћ‚›‰ 4 2 7" xfId="1844"/>
    <cellStyle name="’ћѓћ‚›‰ 4 2 8" xfId="1845"/>
    <cellStyle name="’ћѓћ‚›‰ 4 3" xfId="1846"/>
    <cellStyle name="’ћѓћ‚›‰ 4 3 2" xfId="1847"/>
    <cellStyle name="’ћѓћ‚›‰ 4 3 2 2" xfId="1848"/>
    <cellStyle name="’ћѓћ‚›‰ 4 3 2 3" xfId="1849"/>
    <cellStyle name="’ћѓћ‚›‰ 4 3 2 4" xfId="1850"/>
    <cellStyle name="’ћѓћ‚›‰ 4 3 2 5" xfId="1851"/>
    <cellStyle name="’ћѓћ‚›‰ 4 3 2 6" xfId="1852"/>
    <cellStyle name="’ћѓћ‚›‰ 4 3 2 7" xfId="1853"/>
    <cellStyle name="’ћѓћ‚›‰ 4 3 3" xfId="1854"/>
    <cellStyle name="’ћѓћ‚›‰ 4 3 3 2" xfId="1855"/>
    <cellStyle name="’ћѓћ‚›‰ 4 3 3 3" xfId="1856"/>
    <cellStyle name="’ћѓћ‚›‰ 4 3 3 4" xfId="1857"/>
    <cellStyle name="’ћѓћ‚›‰ 4 3 3 5" xfId="1858"/>
    <cellStyle name="’ћѓћ‚›‰ 4 3 3 6" xfId="1859"/>
    <cellStyle name="’ћѓћ‚›‰ 4 3 4" xfId="1860"/>
    <cellStyle name="’ћѓћ‚›‰ 4 3 5" xfId="1861"/>
    <cellStyle name="’ћѓћ‚›‰ 4 3 6" xfId="1862"/>
    <cellStyle name="’ћѓћ‚›‰ 4 3 7" xfId="1863"/>
    <cellStyle name="’ћѓћ‚›‰ 4 3 8" xfId="1864"/>
    <cellStyle name="’ћѓћ‚›‰ 4 4" xfId="1865"/>
    <cellStyle name="’ћѓћ‚›‰ 4 4 2" xfId="1866"/>
    <cellStyle name="’ћѓћ‚›‰ 4 4 2 2" xfId="1867"/>
    <cellStyle name="’ћѓћ‚›‰ 4 4 2 3" xfId="1868"/>
    <cellStyle name="’ћѓћ‚›‰ 4 4 2 4" xfId="1869"/>
    <cellStyle name="’ћѓћ‚›‰ 4 4 2 5" xfId="1870"/>
    <cellStyle name="’ћѓћ‚›‰ 4 4 2 6" xfId="1871"/>
    <cellStyle name="’ћѓћ‚›‰ 4 4 2 7" xfId="1872"/>
    <cellStyle name="’ћѓћ‚›‰ 4 4 3" xfId="1873"/>
    <cellStyle name="’ћѓћ‚›‰ 4 4 3 2" xfId="1874"/>
    <cellStyle name="’ћѓћ‚›‰ 4 4 3 3" xfId="1875"/>
    <cellStyle name="’ћѓћ‚›‰ 4 4 3 4" xfId="1876"/>
    <cellStyle name="’ћѓћ‚›‰ 4 4 3 5" xfId="1877"/>
    <cellStyle name="’ћѓћ‚›‰ 4 4 3 6" xfId="1878"/>
    <cellStyle name="’ћѓћ‚›‰ 4 4 4" xfId="1879"/>
    <cellStyle name="’ћѓћ‚›‰ 4 4 5" xfId="1880"/>
    <cellStyle name="’ћѓћ‚›‰ 4 4 6" xfId="1881"/>
    <cellStyle name="’ћѓћ‚›‰ 4 4 7" xfId="1882"/>
    <cellStyle name="’ћѓћ‚›‰ 4 4 8" xfId="1883"/>
    <cellStyle name="’ћѓћ‚›‰ 4 5" xfId="1884"/>
    <cellStyle name="’ћѓћ‚›‰ 4 5 2" xfId="1885"/>
    <cellStyle name="’ћѓћ‚›‰ 4 5 3" xfId="1886"/>
    <cellStyle name="’ћѓћ‚›‰ 4 5 4" xfId="1887"/>
    <cellStyle name="’ћѓћ‚›‰ 4 5 5" xfId="1888"/>
    <cellStyle name="’ћѓћ‚›‰ 4 5 6" xfId="1889"/>
    <cellStyle name="’ћѓћ‚›‰ 4 5 7" xfId="1890"/>
    <cellStyle name="’ћѓћ‚›‰ 4 6" xfId="1891"/>
    <cellStyle name="’ћѓћ‚›‰ 4 6 2" xfId="1892"/>
    <cellStyle name="’ћѓћ‚›‰ 4 6 3" xfId="1893"/>
    <cellStyle name="’ћѓћ‚›‰ 4 6 4" xfId="1894"/>
    <cellStyle name="’ћѓћ‚›‰ 4 6 5" xfId="1895"/>
    <cellStyle name="’ћѓћ‚›‰ 4 6 6" xfId="1896"/>
    <cellStyle name="’ћѓћ‚›‰ 4 7" xfId="1897"/>
    <cellStyle name="’ћѓћ‚›‰ 4 8" xfId="1898"/>
    <cellStyle name="’ћѓћ‚›‰ 4 9" xfId="1899"/>
    <cellStyle name="’ћѓћ‚›‰ 5" xfId="1900"/>
    <cellStyle name="’ћѓћ‚›‰ 5 10" xfId="1901"/>
    <cellStyle name="’ћѓћ‚›‰ 5 11" xfId="1902"/>
    <cellStyle name="’ћѓћ‚›‰ 5 12" xfId="1903"/>
    <cellStyle name="’ћѓћ‚›‰ 5 2" xfId="1904"/>
    <cellStyle name="’ћѓћ‚›‰ 5 2 2" xfId="1905"/>
    <cellStyle name="’ћѓћ‚›‰ 5 2 2 2" xfId="1906"/>
    <cellStyle name="’ћѓћ‚›‰ 5 2 2 3" xfId="1907"/>
    <cellStyle name="’ћѓћ‚›‰ 5 2 2 4" xfId="1908"/>
    <cellStyle name="’ћѓћ‚›‰ 5 2 2 5" xfId="1909"/>
    <cellStyle name="’ћѓћ‚›‰ 5 2 2 6" xfId="1910"/>
    <cellStyle name="’ћѓћ‚›‰ 5 2 2 7" xfId="1911"/>
    <cellStyle name="’ћѓћ‚›‰ 5 2 3" xfId="1912"/>
    <cellStyle name="’ћѓћ‚›‰ 5 2 3 2" xfId="1913"/>
    <cellStyle name="’ћѓћ‚›‰ 5 2 3 3" xfId="1914"/>
    <cellStyle name="’ћѓћ‚›‰ 5 2 3 4" xfId="1915"/>
    <cellStyle name="’ћѓћ‚›‰ 5 2 3 5" xfId="1916"/>
    <cellStyle name="’ћѓћ‚›‰ 5 2 3 6" xfId="1917"/>
    <cellStyle name="’ћѓћ‚›‰ 5 2 4" xfId="1918"/>
    <cellStyle name="’ћѓћ‚›‰ 5 2 5" xfId="1919"/>
    <cellStyle name="’ћѓћ‚›‰ 5 2 6" xfId="1920"/>
    <cellStyle name="’ћѓћ‚›‰ 5 2 7" xfId="1921"/>
    <cellStyle name="’ћѓћ‚›‰ 5 2 8" xfId="1922"/>
    <cellStyle name="’ћѓћ‚›‰ 5 3" xfId="1923"/>
    <cellStyle name="’ћѓћ‚›‰ 5 3 2" xfId="1924"/>
    <cellStyle name="’ћѓћ‚›‰ 5 3 2 2" xfId="1925"/>
    <cellStyle name="’ћѓћ‚›‰ 5 3 2 3" xfId="1926"/>
    <cellStyle name="’ћѓћ‚›‰ 5 3 2 4" xfId="1927"/>
    <cellStyle name="’ћѓћ‚›‰ 5 3 2 5" xfId="1928"/>
    <cellStyle name="’ћѓћ‚›‰ 5 3 2 6" xfId="1929"/>
    <cellStyle name="’ћѓћ‚›‰ 5 3 2 7" xfId="1930"/>
    <cellStyle name="’ћѓћ‚›‰ 5 3 3" xfId="1931"/>
    <cellStyle name="’ћѓћ‚›‰ 5 3 3 2" xfId="1932"/>
    <cellStyle name="’ћѓћ‚›‰ 5 3 3 3" xfId="1933"/>
    <cellStyle name="’ћѓћ‚›‰ 5 3 3 4" xfId="1934"/>
    <cellStyle name="’ћѓћ‚›‰ 5 3 3 5" xfId="1935"/>
    <cellStyle name="’ћѓћ‚›‰ 5 3 3 6" xfId="1936"/>
    <cellStyle name="’ћѓћ‚›‰ 5 3 4" xfId="1937"/>
    <cellStyle name="’ћѓћ‚›‰ 5 3 5" xfId="1938"/>
    <cellStyle name="’ћѓћ‚›‰ 5 3 6" xfId="1939"/>
    <cellStyle name="’ћѓћ‚›‰ 5 3 7" xfId="1940"/>
    <cellStyle name="’ћѓћ‚›‰ 5 3 8" xfId="1941"/>
    <cellStyle name="’ћѓћ‚›‰ 5 4" xfId="1942"/>
    <cellStyle name="’ћѓћ‚›‰ 5 4 2" xfId="1943"/>
    <cellStyle name="’ћѓћ‚›‰ 5 4 2 2" xfId="1944"/>
    <cellStyle name="’ћѓћ‚›‰ 5 4 2 3" xfId="1945"/>
    <cellStyle name="’ћѓћ‚›‰ 5 4 2 4" xfId="1946"/>
    <cellStyle name="’ћѓћ‚›‰ 5 4 2 5" xfId="1947"/>
    <cellStyle name="’ћѓћ‚›‰ 5 4 2 6" xfId="1948"/>
    <cellStyle name="’ћѓћ‚›‰ 5 4 2 7" xfId="1949"/>
    <cellStyle name="’ћѓћ‚›‰ 5 4 3" xfId="1950"/>
    <cellStyle name="’ћѓћ‚›‰ 5 4 3 2" xfId="1951"/>
    <cellStyle name="’ћѓћ‚›‰ 5 4 3 3" xfId="1952"/>
    <cellStyle name="’ћѓћ‚›‰ 5 4 3 4" xfId="1953"/>
    <cellStyle name="’ћѓћ‚›‰ 5 4 3 5" xfId="1954"/>
    <cellStyle name="’ћѓћ‚›‰ 5 4 3 6" xfId="1955"/>
    <cellStyle name="’ћѓћ‚›‰ 5 4 4" xfId="1956"/>
    <cellStyle name="’ћѓћ‚›‰ 5 4 5" xfId="1957"/>
    <cellStyle name="’ћѓћ‚›‰ 5 4 6" xfId="1958"/>
    <cellStyle name="’ћѓћ‚›‰ 5 4 7" xfId="1959"/>
    <cellStyle name="’ћѓћ‚›‰ 5 4 8" xfId="1960"/>
    <cellStyle name="’ћѓћ‚›‰ 5 5" xfId="1961"/>
    <cellStyle name="’ћѓћ‚›‰ 5 5 2" xfId="1962"/>
    <cellStyle name="’ћѓћ‚›‰ 5 5 3" xfId="1963"/>
    <cellStyle name="’ћѓћ‚›‰ 5 5 4" xfId="1964"/>
    <cellStyle name="’ћѓћ‚›‰ 5 5 5" xfId="1965"/>
    <cellStyle name="’ћѓћ‚›‰ 5 5 6" xfId="1966"/>
    <cellStyle name="’ћѓћ‚›‰ 5 5 7" xfId="1967"/>
    <cellStyle name="’ћѓћ‚›‰ 5 6" xfId="1968"/>
    <cellStyle name="’ћѓћ‚›‰ 5 6 2" xfId="1969"/>
    <cellStyle name="’ћѓћ‚›‰ 5 6 3" xfId="1970"/>
    <cellStyle name="’ћѓћ‚›‰ 5 6 4" xfId="1971"/>
    <cellStyle name="’ћѓћ‚›‰ 5 6 5" xfId="1972"/>
    <cellStyle name="’ћѓћ‚›‰ 5 6 6" xfId="1973"/>
    <cellStyle name="’ћѓћ‚›‰ 5 7" xfId="1974"/>
    <cellStyle name="’ћѓћ‚›‰ 5 8" xfId="1975"/>
    <cellStyle name="’ћѓћ‚›‰ 5 9" xfId="1976"/>
    <cellStyle name="’ћѓћ‚›‰ 6" xfId="1977"/>
    <cellStyle name="’ћѓћ‚›‰ 6 10" xfId="1978"/>
    <cellStyle name="’ћѓћ‚›‰ 6 11" xfId="1979"/>
    <cellStyle name="’ћѓћ‚›‰ 6 2" xfId="1980"/>
    <cellStyle name="’ћѓћ‚›‰ 6 2 2" xfId="1981"/>
    <cellStyle name="’ћѓћ‚›‰ 6 2 2 2" xfId="1982"/>
    <cellStyle name="’ћѓћ‚›‰ 6 2 2 3" xfId="1983"/>
    <cellStyle name="’ћѓћ‚›‰ 6 2 2 4" xfId="1984"/>
    <cellStyle name="’ћѓћ‚›‰ 6 2 2 5" xfId="1985"/>
    <cellStyle name="’ћѓћ‚›‰ 6 2 2 6" xfId="1986"/>
    <cellStyle name="’ћѓћ‚›‰ 6 2 2 7" xfId="1987"/>
    <cellStyle name="’ћѓћ‚›‰ 6 2 3" xfId="1988"/>
    <cellStyle name="’ћѓћ‚›‰ 6 2 3 2" xfId="1989"/>
    <cellStyle name="’ћѓћ‚›‰ 6 2 3 3" xfId="1990"/>
    <cellStyle name="’ћѓћ‚›‰ 6 2 3 4" xfId="1991"/>
    <cellStyle name="’ћѓћ‚›‰ 6 2 3 5" xfId="1992"/>
    <cellStyle name="’ћѓћ‚›‰ 6 2 3 6" xfId="1993"/>
    <cellStyle name="’ћѓћ‚›‰ 6 2 4" xfId="1994"/>
    <cellStyle name="’ћѓћ‚›‰ 6 2 5" xfId="1995"/>
    <cellStyle name="’ћѓћ‚›‰ 6 2 6" xfId="1996"/>
    <cellStyle name="’ћѓћ‚›‰ 6 2 7" xfId="1997"/>
    <cellStyle name="’ћѓћ‚›‰ 6 2 8" xfId="1998"/>
    <cellStyle name="’ћѓћ‚›‰ 6 3" xfId="1999"/>
    <cellStyle name="’ћѓћ‚›‰ 6 3 2" xfId="2000"/>
    <cellStyle name="’ћѓћ‚›‰ 6 3 2 2" xfId="2001"/>
    <cellStyle name="’ћѓћ‚›‰ 6 3 2 3" xfId="2002"/>
    <cellStyle name="’ћѓћ‚›‰ 6 3 2 4" xfId="2003"/>
    <cellStyle name="’ћѓћ‚›‰ 6 3 2 5" xfId="2004"/>
    <cellStyle name="’ћѓћ‚›‰ 6 3 2 6" xfId="2005"/>
    <cellStyle name="’ћѓћ‚›‰ 6 3 2 7" xfId="2006"/>
    <cellStyle name="’ћѓћ‚›‰ 6 3 3" xfId="2007"/>
    <cellStyle name="’ћѓћ‚›‰ 6 3 3 2" xfId="2008"/>
    <cellStyle name="’ћѓћ‚›‰ 6 3 3 3" xfId="2009"/>
    <cellStyle name="’ћѓћ‚›‰ 6 3 3 4" xfId="2010"/>
    <cellStyle name="’ћѓћ‚›‰ 6 3 3 5" xfId="2011"/>
    <cellStyle name="’ћѓћ‚›‰ 6 3 3 6" xfId="2012"/>
    <cellStyle name="’ћѓћ‚›‰ 6 3 4" xfId="2013"/>
    <cellStyle name="’ћѓћ‚›‰ 6 3 5" xfId="2014"/>
    <cellStyle name="’ћѓћ‚›‰ 6 3 6" xfId="2015"/>
    <cellStyle name="’ћѓћ‚›‰ 6 3 7" xfId="2016"/>
    <cellStyle name="’ћѓћ‚›‰ 6 3 8" xfId="2017"/>
    <cellStyle name="’ћѓћ‚›‰ 6 4" xfId="2018"/>
    <cellStyle name="’ћѓћ‚›‰ 6 4 2" xfId="2019"/>
    <cellStyle name="’ћѓћ‚›‰ 6 4 2 2" xfId="2020"/>
    <cellStyle name="’ћѓћ‚›‰ 6 4 2 3" xfId="2021"/>
    <cellStyle name="’ћѓћ‚›‰ 6 4 2 4" xfId="2022"/>
    <cellStyle name="’ћѓћ‚›‰ 6 4 2 5" xfId="2023"/>
    <cellStyle name="’ћѓћ‚›‰ 6 4 2 6" xfId="2024"/>
    <cellStyle name="’ћѓћ‚›‰ 6 4 2 7" xfId="2025"/>
    <cellStyle name="’ћѓћ‚›‰ 6 4 3" xfId="2026"/>
    <cellStyle name="’ћѓћ‚›‰ 6 4 3 2" xfId="2027"/>
    <cellStyle name="’ћѓћ‚›‰ 6 4 3 3" xfId="2028"/>
    <cellStyle name="’ћѓћ‚›‰ 6 4 3 4" xfId="2029"/>
    <cellStyle name="’ћѓћ‚›‰ 6 4 3 5" xfId="2030"/>
    <cellStyle name="’ћѓћ‚›‰ 6 4 3 6" xfId="2031"/>
    <cellStyle name="’ћѓћ‚›‰ 6 4 4" xfId="2032"/>
    <cellStyle name="’ћѓћ‚›‰ 6 4 5" xfId="2033"/>
    <cellStyle name="’ћѓћ‚›‰ 6 4 6" xfId="2034"/>
    <cellStyle name="’ћѓћ‚›‰ 6 4 7" xfId="2035"/>
    <cellStyle name="’ћѓћ‚›‰ 6 4 8" xfId="2036"/>
    <cellStyle name="’ћѓћ‚›‰ 6 5" xfId="2037"/>
    <cellStyle name="’ћѓћ‚›‰ 6 5 2" xfId="2038"/>
    <cellStyle name="’ћѓћ‚›‰ 6 5 3" xfId="2039"/>
    <cellStyle name="’ћѓћ‚›‰ 6 5 4" xfId="2040"/>
    <cellStyle name="’ћѓћ‚›‰ 6 5 5" xfId="2041"/>
    <cellStyle name="’ћѓћ‚›‰ 6 5 6" xfId="2042"/>
    <cellStyle name="’ћѓћ‚›‰ 6 5 7" xfId="2043"/>
    <cellStyle name="’ћѓћ‚›‰ 6 6" xfId="2044"/>
    <cellStyle name="’ћѓћ‚›‰ 6 6 2" xfId="2045"/>
    <cellStyle name="’ћѓћ‚›‰ 6 6 3" xfId="2046"/>
    <cellStyle name="’ћѓћ‚›‰ 6 6 4" xfId="2047"/>
    <cellStyle name="’ћѓћ‚›‰ 6 6 5" xfId="2048"/>
    <cellStyle name="’ћѓћ‚›‰ 6 6 6" xfId="2049"/>
    <cellStyle name="’ћѓћ‚›‰ 6 7" xfId="2050"/>
    <cellStyle name="’ћѓћ‚›‰ 6 8" xfId="2051"/>
    <cellStyle name="’ћѓћ‚›‰ 6 9" xfId="2052"/>
    <cellStyle name="’ћѓћ‚›‰ 7" xfId="2053"/>
    <cellStyle name="’ћѓћ‚›‰ 7 10" xfId="2054"/>
    <cellStyle name="’ћѓћ‚›‰ 7 11" xfId="2055"/>
    <cellStyle name="’ћѓћ‚›‰ 7 2" xfId="2056"/>
    <cellStyle name="’ћѓћ‚›‰ 7 2 2" xfId="2057"/>
    <cellStyle name="’ћѓћ‚›‰ 7 2 2 2" xfId="2058"/>
    <cellStyle name="’ћѓћ‚›‰ 7 2 2 3" xfId="2059"/>
    <cellStyle name="’ћѓћ‚›‰ 7 2 2 4" xfId="2060"/>
    <cellStyle name="’ћѓћ‚›‰ 7 2 2 5" xfId="2061"/>
    <cellStyle name="’ћѓћ‚›‰ 7 2 2 6" xfId="2062"/>
    <cellStyle name="’ћѓћ‚›‰ 7 2 2 7" xfId="2063"/>
    <cellStyle name="’ћѓћ‚›‰ 7 2 3" xfId="2064"/>
    <cellStyle name="’ћѓћ‚›‰ 7 2 3 2" xfId="2065"/>
    <cellStyle name="’ћѓћ‚›‰ 7 2 3 3" xfId="2066"/>
    <cellStyle name="’ћѓћ‚›‰ 7 2 3 4" xfId="2067"/>
    <cellStyle name="’ћѓћ‚›‰ 7 2 3 5" xfId="2068"/>
    <cellStyle name="’ћѓћ‚›‰ 7 2 3 6" xfId="2069"/>
    <cellStyle name="’ћѓћ‚›‰ 7 2 4" xfId="2070"/>
    <cellStyle name="’ћѓћ‚›‰ 7 2 5" xfId="2071"/>
    <cellStyle name="’ћѓћ‚›‰ 7 2 6" xfId="2072"/>
    <cellStyle name="’ћѓћ‚›‰ 7 2 7" xfId="2073"/>
    <cellStyle name="’ћѓћ‚›‰ 7 2 8" xfId="2074"/>
    <cellStyle name="’ћѓћ‚›‰ 7 3" xfId="2075"/>
    <cellStyle name="’ћѓћ‚›‰ 7 3 2" xfId="2076"/>
    <cellStyle name="’ћѓћ‚›‰ 7 3 2 2" xfId="2077"/>
    <cellStyle name="’ћѓћ‚›‰ 7 3 2 3" xfId="2078"/>
    <cellStyle name="’ћѓћ‚›‰ 7 3 2 4" xfId="2079"/>
    <cellStyle name="’ћѓћ‚›‰ 7 3 2 5" xfId="2080"/>
    <cellStyle name="’ћѓћ‚›‰ 7 3 2 6" xfId="2081"/>
    <cellStyle name="’ћѓћ‚›‰ 7 3 2 7" xfId="2082"/>
    <cellStyle name="’ћѓћ‚›‰ 7 3 3" xfId="2083"/>
    <cellStyle name="’ћѓћ‚›‰ 7 3 3 2" xfId="2084"/>
    <cellStyle name="’ћѓћ‚›‰ 7 3 3 3" xfId="2085"/>
    <cellStyle name="’ћѓћ‚›‰ 7 3 3 4" xfId="2086"/>
    <cellStyle name="’ћѓћ‚›‰ 7 3 3 5" xfId="2087"/>
    <cellStyle name="’ћѓћ‚›‰ 7 3 3 6" xfId="2088"/>
    <cellStyle name="’ћѓћ‚›‰ 7 3 4" xfId="2089"/>
    <cellStyle name="’ћѓћ‚›‰ 7 3 5" xfId="2090"/>
    <cellStyle name="’ћѓћ‚›‰ 7 3 6" xfId="2091"/>
    <cellStyle name="’ћѓћ‚›‰ 7 3 7" xfId="2092"/>
    <cellStyle name="’ћѓћ‚›‰ 7 3 8" xfId="2093"/>
    <cellStyle name="’ћѓћ‚›‰ 7 4" xfId="2094"/>
    <cellStyle name="’ћѓћ‚›‰ 7 4 2" xfId="2095"/>
    <cellStyle name="’ћѓћ‚›‰ 7 4 2 2" xfId="2096"/>
    <cellStyle name="’ћѓћ‚›‰ 7 4 2 3" xfId="2097"/>
    <cellStyle name="’ћѓћ‚›‰ 7 4 2 4" xfId="2098"/>
    <cellStyle name="’ћѓћ‚›‰ 7 4 2 5" xfId="2099"/>
    <cellStyle name="’ћѓћ‚›‰ 7 4 2 6" xfId="2100"/>
    <cellStyle name="’ћѓћ‚›‰ 7 4 2 7" xfId="2101"/>
    <cellStyle name="’ћѓћ‚›‰ 7 4 3" xfId="2102"/>
    <cellStyle name="’ћѓћ‚›‰ 7 4 3 2" xfId="2103"/>
    <cellStyle name="’ћѓћ‚›‰ 7 4 3 3" xfId="2104"/>
    <cellStyle name="’ћѓћ‚›‰ 7 4 3 4" xfId="2105"/>
    <cellStyle name="’ћѓћ‚›‰ 7 4 3 5" xfId="2106"/>
    <cellStyle name="’ћѓћ‚›‰ 7 4 3 6" xfId="2107"/>
    <cellStyle name="’ћѓћ‚›‰ 7 4 4" xfId="2108"/>
    <cellStyle name="’ћѓћ‚›‰ 7 4 5" xfId="2109"/>
    <cellStyle name="’ћѓћ‚›‰ 7 4 6" xfId="2110"/>
    <cellStyle name="’ћѓћ‚›‰ 7 4 7" xfId="2111"/>
    <cellStyle name="’ћѓћ‚›‰ 7 4 8" xfId="2112"/>
    <cellStyle name="’ћѓћ‚›‰ 7 5" xfId="2113"/>
    <cellStyle name="’ћѓћ‚›‰ 7 5 2" xfId="2114"/>
    <cellStyle name="’ћѓћ‚›‰ 7 5 3" xfId="2115"/>
    <cellStyle name="’ћѓћ‚›‰ 7 5 4" xfId="2116"/>
    <cellStyle name="’ћѓћ‚›‰ 7 5 5" xfId="2117"/>
    <cellStyle name="’ћѓћ‚›‰ 7 5 6" xfId="2118"/>
    <cellStyle name="’ћѓћ‚›‰ 7 5 7" xfId="2119"/>
    <cellStyle name="’ћѓћ‚›‰ 7 6" xfId="2120"/>
    <cellStyle name="’ћѓћ‚›‰ 7 6 2" xfId="2121"/>
    <cellStyle name="’ћѓћ‚›‰ 7 6 3" xfId="2122"/>
    <cellStyle name="’ћѓћ‚›‰ 7 6 4" xfId="2123"/>
    <cellStyle name="’ћѓћ‚›‰ 7 6 5" xfId="2124"/>
    <cellStyle name="’ћѓћ‚›‰ 7 6 6" xfId="2125"/>
    <cellStyle name="’ћѓћ‚›‰ 7 7" xfId="2126"/>
    <cellStyle name="’ћѓћ‚›‰ 7 8" xfId="2127"/>
    <cellStyle name="’ћѓћ‚›‰ 7 9" xfId="2128"/>
    <cellStyle name="’ћѓћ‚›‰ 8" xfId="2129"/>
    <cellStyle name="’ћѓћ‚›‰ 8 10" xfId="2130"/>
    <cellStyle name="’ћѓћ‚›‰ 8 11" xfId="2131"/>
    <cellStyle name="’ћѓћ‚›‰ 8 2" xfId="2132"/>
    <cellStyle name="’ћѓћ‚›‰ 8 2 2" xfId="2133"/>
    <cellStyle name="’ћѓћ‚›‰ 8 2 2 2" xfId="2134"/>
    <cellStyle name="’ћѓћ‚›‰ 8 2 2 3" xfId="2135"/>
    <cellStyle name="’ћѓћ‚›‰ 8 2 2 4" xfId="2136"/>
    <cellStyle name="’ћѓћ‚›‰ 8 2 2 5" xfId="2137"/>
    <cellStyle name="’ћѓћ‚›‰ 8 2 2 6" xfId="2138"/>
    <cellStyle name="’ћѓћ‚›‰ 8 2 2 7" xfId="2139"/>
    <cellStyle name="’ћѓћ‚›‰ 8 2 3" xfId="2140"/>
    <cellStyle name="’ћѓћ‚›‰ 8 2 3 2" xfId="2141"/>
    <cellStyle name="’ћѓћ‚›‰ 8 2 3 3" xfId="2142"/>
    <cellStyle name="’ћѓћ‚›‰ 8 2 3 4" xfId="2143"/>
    <cellStyle name="’ћѓћ‚›‰ 8 2 3 5" xfId="2144"/>
    <cellStyle name="’ћѓћ‚›‰ 8 2 3 6" xfId="2145"/>
    <cellStyle name="’ћѓћ‚›‰ 8 2 4" xfId="2146"/>
    <cellStyle name="’ћѓћ‚›‰ 8 2 5" xfId="2147"/>
    <cellStyle name="’ћѓћ‚›‰ 8 2 6" xfId="2148"/>
    <cellStyle name="’ћѓћ‚›‰ 8 2 7" xfId="2149"/>
    <cellStyle name="’ћѓћ‚›‰ 8 2 8" xfId="2150"/>
    <cellStyle name="’ћѓћ‚›‰ 8 3" xfId="2151"/>
    <cellStyle name="’ћѓћ‚›‰ 8 3 2" xfId="2152"/>
    <cellStyle name="’ћѓћ‚›‰ 8 3 2 2" xfId="2153"/>
    <cellStyle name="’ћѓћ‚›‰ 8 3 2 3" xfId="2154"/>
    <cellStyle name="’ћѓћ‚›‰ 8 3 2 4" xfId="2155"/>
    <cellStyle name="’ћѓћ‚›‰ 8 3 2 5" xfId="2156"/>
    <cellStyle name="’ћѓћ‚›‰ 8 3 2 6" xfId="2157"/>
    <cellStyle name="’ћѓћ‚›‰ 8 3 2 7" xfId="2158"/>
    <cellStyle name="’ћѓћ‚›‰ 8 3 3" xfId="2159"/>
    <cellStyle name="’ћѓћ‚›‰ 8 3 3 2" xfId="2160"/>
    <cellStyle name="’ћѓћ‚›‰ 8 3 3 3" xfId="2161"/>
    <cellStyle name="’ћѓћ‚›‰ 8 3 3 4" xfId="2162"/>
    <cellStyle name="’ћѓћ‚›‰ 8 3 3 5" xfId="2163"/>
    <cellStyle name="’ћѓћ‚›‰ 8 3 3 6" xfId="2164"/>
    <cellStyle name="’ћѓћ‚›‰ 8 3 4" xfId="2165"/>
    <cellStyle name="’ћѓћ‚›‰ 8 3 5" xfId="2166"/>
    <cellStyle name="’ћѓћ‚›‰ 8 3 6" xfId="2167"/>
    <cellStyle name="’ћѓћ‚›‰ 8 3 7" xfId="2168"/>
    <cellStyle name="’ћѓћ‚›‰ 8 3 8" xfId="2169"/>
    <cellStyle name="’ћѓћ‚›‰ 8 4" xfId="2170"/>
    <cellStyle name="’ћѓћ‚›‰ 8 4 2" xfId="2171"/>
    <cellStyle name="’ћѓћ‚›‰ 8 4 2 2" xfId="2172"/>
    <cellStyle name="’ћѓћ‚›‰ 8 4 2 3" xfId="2173"/>
    <cellStyle name="’ћѓћ‚›‰ 8 4 2 4" xfId="2174"/>
    <cellStyle name="’ћѓћ‚›‰ 8 4 2 5" xfId="2175"/>
    <cellStyle name="’ћѓћ‚›‰ 8 4 2 6" xfId="2176"/>
    <cellStyle name="’ћѓћ‚›‰ 8 4 2 7" xfId="2177"/>
    <cellStyle name="’ћѓћ‚›‰ 8 4 3" xfId="2178"/>
    <cellStyle name="’ћѓћ‚›‰ 8 4 3 2" xfId="2179"/>
    <cellStyle name="’ћѓћ‚›‰ 8 4 3 3" xfId="2180"/>
    <cellStyle name="’ћѓћ‚›‰ 8 4 3 4" xfId="2181"/>
    <cellStyle name="’ћѓћ‚›‰ 8 4 3 5" xfId="2182"/>
    <cellStyle name="’ћѓћ‚›‰ 8 4 3 6" xfId="2183"/>
    <cellStyle name="’ћѓћ‚›‰ 8 4 4" xfId="2184"/>
    <cellStyle name="’ћѓћ‚›‰ 8 4 5" xfId="2185"/>
    <cellStyle name="’ћѓћ‚›‰ 8 4 6" xfId="2186"/>
    <cellStyle name="’ћѓћ‚›‰ 8 4 7" xfId="2187"/>
    <cellStyle name="’ћѓћ‚›‰ 8 4 8" xfId="2188"/>
    <cellStyle name="’ћѓћ‚›‰ 8 5" xfId="2189"/>
    <cellStyle name="’ћѓћ‚›‰ 8 5 2" xfId="2190"/>
    <cellStyle name="’ћѓћ‚›‰ 8 5 3" xfId="2191"/>
    <cellStyle name="’ћѓћ‚›‰ 8 5 4" xfId="2192"/>
    <cellStyle name="’ћѓћ‚›‰ 8 5 5" xfId="2193"/>
    <cellStyle name="’ћѓћ‚›‰ 8 5 6" xfId="2194"/>
    <cellStyle name="’ћѓћ‚›‰ 8 5 7" xfId="2195"/>
    <cellStyle name="’ћѓћ‚›‰ 8 6" xfId="2196"/>
    <cellStyle name="’ћѓћ‚›‰ 8 6 2" xfId="2197"/>
    <cellStyle name="’ћѓћ‚›‰ 8 6 3" xfId="2198"/>
    <cellStyle name="’ћѓћ‚›‰ 8 6 4" xfId="2199"/>
    <cellStyle name="’ћѓћ‚›‰ 8 6 5" xfId="2200"/>
    <cellStyle name="’ћѓћ‚›‰ 8 6 6" xfId="2201"/>
    <cellStyle name="’ћѓћ‚›‰ 8 7" xfId="2202"/>
    <cellStyle name="’ћѓћ‚›‰ 8 8" xfId="2203"/>
    <cellStyle name="’ћѓћ‚›‰ 8 9" xfId="2204"/>
    <cellStyle name="’ћѓћ‚›‰ 9" xfId="2205"/>
    <cellStyle name="’ћѓћ‚›‰ 9 10" xfId="2206"/>
    <cellStyle name="’ћѓћ‚›‰ 9 11" xfId="2207"/>
    <cellStyle name="’ћѓћ‚›‰ 9 2" xfId="2208"/>
    <cellStyle name="’ћѓћ‚›‰ 9 2 2" xfId="2209"/>
    <cellStyle name="’ћѓћ‚›‰ 9 2 2 2" xfId="2210"/>
    <cellStyle name="’ћѓћ‚›‰ 9 2 2 3" xfId="2211"/>
    <cellStyle name="’ћѓћ‚›‰ 9 2 2 4" xfId="2212"/>
    <cellStyle name="’ћѓћ‚›‰ 9 2 2 5" xfId="2213"/>
    <cellStyle name="’ћѓћ‚›‰ 9 2 2 6" xfId="2214"/>
    <cellStyle name="’ћѓћ‚›‰ 9 2 2 7" xfId="2215"/>
    <cellStyle name="’ћѓћ‚›‰ 9 2 3" xfId="2216"/>
    <cellStyle name="’ћѓћ‚›‰ 9 2 3 2" xfId="2217"/>
    <cellStyle name="’ћѓћ‚›‰ 9 2 3 3" xfId="2218"/>
    <cellStyle name="’ћѓћ‚›‰ 9 2 3 4" xfId="2219"/>
    <cellStyle name="’ћѓћ‚›‰ 9 2 3 5" xfId="2220"/>
    <cellStyle name="’ћѓћ‚›‰ 9 2 3 6" xfId="2221"/>
    <cellStyle name="’ћѓћ‚›‰ 9 2 4" xfId="2222"/>
    <cellStyle name="’ћѓћ‚›‰ 9 2 5" xfId="2223"/>
    <cellStyle name="’ћѓћ‚›‰ 9 2 6" xfId="2224"/>
    <cellStyle name="’ћѓћ‚›‰ 9 2 7" xfId="2225"/>
    <cellStyle name="’ћѓћ‚›‰ 9 2 8" xfId="2226"/>
    <cellStyle name="’ћѓћ‚›‰ 9 3" xfId="2227"/>
    <cellStyle name="’ћѓћ‚›‰ 9 3 2" xfId="2228"/>
    <cellStyle name="’ћѓћ‚›‰ 9 3 2 2" xfId="2229"/>
    <cellStyle name="’ћѓћ‚›‰ 9 3 2 3" xfId="2230"/>
    <cellStyle name="’ћѓћ‚›‰ 9 3 2 4" xfId="2231"/>
    <cellStyle name="’ћѓћ‚›‰ 9 3 2 5" xfId="2232"/>
    <cellStyle name="’ћѓћ‚›‰ 9 3 2 6" xfId="2233"/>
    <cellStyle name="’ћѓћ‚›‰ 9 3 2 7" xfId="2234"/>
    <cellStyle name="’ћѓћ‚›‰ 9 3 3" xfId="2235"/>
    <cellStyle name="’ћѓћ‚›‰ 9 3 3 2" xfId="2236"/>
    <cellStyle name="’ћѓћ‚›‰ 9 3 3 3" xfId="2237"/>
    <cellStyle name="’ћѓћ‚›‰ 9 3 3 4" xfId="2238"/>
    <cellStyle name="’ћѓћ‚›‰ 9 3 3 5" xfId="2239"/>
    <cellStyle name="’ћѓћ‚›‰ 9 3 3 6" xfId="2240"/>
    <cellStyle name="’ћѓћ‚›‰ 9 3 4" xfId="2241"/>
    <cellStyle name="’ћѓћ‚›‰ 9 3 5" xfId="2242"/>
    <cellStyle name="’ћѓћ‚›‰ 9 3 6" xfId="2243"/>
    <cellStyle name="’ћѓћ‚›‰ 9 3 7" xfId="2244"/>
    <cellStyle name="’ћѓћ‚›‰ 9 3 8" xfId="2245"/>
    <cellStyle name="’ћѓћ‚›‰ 9 4" xfId="2246"/>
    <cellStyle name="’ћѓћ‚›‰ 9 4 2" xfId="2247"/>
    <cellStyle name="’ћѓћ‚›‰ 9 4 2 2" xfId="2248"/>
    <cellStyle name="’ћѓћ‚›‰ 9 4 2 3" xfId="2249"/>
    <cellStyle name="’ћѓћ‚›‰ 9 4 2 4" xfId="2250"/>
    <cellStyle name="’ћѓћ‚›‰ 9 4 2 5" xfId="2251"/>
    <cellStyle name="’ћѓћ‚›‰ 9 4 2 6" xfId="2252"/>
    <cellStyle name="’ћѓћ‚›‰ 9 4 2 7" xfId="2253"/>
    <cellStyle name="’ћѓћ‚›‰ 9 4 3" xfId="2254"/>
    <cellStyle name="’ћѓћ‚›‰ 9 4 3 2" xfId="2255"/>
    <cellStyle name="’ћѓћ‚›‰ 9 4 3 3" xfId="2256"/>
    <cellStyle name="’ћѓћ‚›‰ 9 4 3 4" xfId="2257"/>
    <cellStyle name="’ћѓћ‚›‰ 9 4 3 5" xfId="2258"/>
    <cellStyle name="’ћѓћ‚›‰ 9 4 3 6" xfId="2259"/>
    <cellStyle name="’ћѓћ‚›‰ 9 4 4" xfId="2260"/>
    <cellStyle name="’ћѓћ‚›‰ 9 4 5" xfId="2261"/>
    <cellStyle name="’ћѓћ‚›‰ 9 4 6" xfId="2262"/>
    <cellStyle name="’ћѓћ‚›‰ 9 4 7" xfId="2263"/>
    <cellStyle name="’ћѓћ‚›‰ 9 4 8" xfId="2264"/>
    <cellStyle name="’ћѓћ‚›‰ 9 5" xfId="2265"/>
    <cellStyle name="’ћѓћ‚›‰ 9 5 2" xfId="2266"/>
    <cellStyle name="’ћѓћ‚›‰ 9 5 3" xfId="2267"/>
    <cellStyle name="’ћѓћ‚›‰ 9 5 4" xfId="2268"/>
    <cellStyle name="’ћѓћ‚›‰ 9 5 5" xfId="2269"/>
    <cellStyle name="’ћѓћ‚›‰ 9 5 6" xfId="2270"/>
    <cellStyle name="’ћѓћ‚›‰ 9 5 7" xfId="2271"/>
    <cellStyle name="’ћѓћ‚›‰ 9 6" xfId="2272"/>
    <cellStyle name="’ћѓћ‚›‰ 9 6 2" xfId="2273"/>
    <cellStyle name="’ћѓћ‚›‰ 9 6 3" xfId="2274"/>
    <cellStyle name="’ћѓћ‚›‰ 9 6 4" xfId="2275"/>
    <cellStyle name="’ћѓћ‚›‰ 9 6 5" xfId="2276"/>
    <cellStyle name="’ћѓћ‚›‰ 9 6 6" xfId="2277"/>
    <cellStyle name="’ћѓћ‚›‰ 9 7" xfId="2278"/>
    <cellStyle name="’ћѓћ‚›‰ 9 8" xfId="2279"/>
    <cellStyle name="’ћѓћ‚›‰ 9 9" xfId="2280"/>
    <cellStyle name="’ћѓћ‚›‰_СВОД" xfId="2281"/>
    <cellStyle name="0,00;0;" xfId="2282"/>
    <cellStyle name="0,00;0; 2" xfId="2283"/>
    <cellStyle name="0,00;0; 2 2" xfId="2284"/>
    <cellStyle name="0,00;0; 2 3" xfId="2285"/>
    <cellStyle name="0,00;0; 3" xfId="2286"/>
    <cellStyle name="0,00;0; 3 2" xfId="2287"/>
    <cellStyle name="0,00;0; 4" xfId="2288"/>
    <cellStyle name="0,00;0; 5" xfId="2289"/>
    <cellStyle name="0,00;0;_СВОД" xfId="2290"/>
    <cellStyle name="1Normal" xfId="2291"/>
    <cellStyle name="1Outputbox1" xfId="2292"/>
    <cellStyle name="1Outputbox1 10" xfId="2293"/>
    <cellStyle name="1Outputbox1 10 10" xfId="2294"/>
    <cellStyle name="1Outputbox1 10 2" xfId="2295"/>
    <cellStyle name="1Outputbox1 10 2 2" xfId="2296"/>
    <cellStyle name="1Outputbox1 10 2 2 2" xfId="2297"/>
    <cellStyle name="1Outputbox1 10 2 2 3" xfId="2298"/>
    <cellStyle name="1Outputbox1 10 2 2 4" xfId="2299"/>
    <cellStyle name="1Outputbox1 10 2 2 5" xfId="2300"/>
    <cellStyle name="1Outputbox1 10 2 2 6" xfId="2301"/>
    <cellStyle name="1Outputbox1 10 2 2 7" xfId="2302"/>
    <cellStyle name="1Outputbox1 10 2 2 8" xfId="2303"/>
    <cellStyle name="1Outputbox1 10 2 3" xfId="2304"/>
    <cellStyle name="1Outputbox1 10 2 3 2" xfId="2305"/>
    <cellStyle name="1Outputbox1 10 2 3 3" xfId="2306"/>
    <cellStyle name="1Outputbox1 10 2 3 4" xfId="2307"/>
    <cellStyle name="1Outputbox1 10 2 3 5" xfId="2308"/>
    <cellStyle name="1Outputbox1 10 2 3 6" xfId="2309"/>
    <cellStyle name="1Outputbox1 10 2 3 7" xfId="2310"/>
    <cellStyle name="1Outputbox1 10 2 4" xfId="2311"/>
    <cellStyle name="1Outputbox1 10 2 4 2" xfId="2312"/>
    <cellStyle name="1Outputbox1 10 2 4 3" xfId="2313"/>
    <cellStyle name="1Outputbox1 10 2 4 4" xfId="2314"/>
    <cellStyle name="1Outputbox1 10 2 5" xfId="2315"/>
    <cellStyle name="1Outputbox1 10 2 6" xfId="2316"/>
    <cellStyle name="1Outputbox1 10 2 7" xfId="2317"/>
    <cellStyle name="1Outputbox1 10 3" xfId="2318"/>
    <cellStyle name="1Outputbox1 10 3 2" xfId="2319"/>
    <cellStyle name="1Outputbox1 10 3 2 2" xfId="2320"/>
    <cellStyle name="1Outputbox1 10 3 2 3" xfId="2321"/>
    <cellStyle name="1Outputbox1 10 3 2 4" xfId="2322"/>
    <cellStyle name="1Outputbox1 10 3 2 5" xfId="2323"/>
    <cellStyle name="1Outputbox1 10 3 2 6" xfId="2324"/>
    <cellStyle name="1Outputbox1 10 3 2 7" xfId="2325"/>
    <cellStyle name="1Outputbox1 10 3 2 8" xfId="2326"/>
    <cellStyle name="1Outputbox1 10 3 3" xfId="2327"/>
    <cellStyle name="1Outputbox1 10 3 3 2" xfId="2328"/>
    <cellStyle name="1Outputbox1 10 3 3 3" xfId="2329"/>
    <cellStyle name="1Outputbox1 10 3 3 4" xfId="2330"/>
    <cellStyle name="1Outputbox1 10 3 3 5" xfId="2331"/>
    <cellStyle name="1Outputbox1 10 3 3 6" xfId="2332"/>
    <cellStyle name="1Outputbox1 10 3 3 7" xfId="2333"/>
    <cellStyle name="1Outputbox1 10 3 4" xfId="2334"/>
    <cellStyle name="1Outputbox1 10 3 4 2" xfId="2335"/>
    <cellStyle name="1Outputbox1 10 3 4 3" xfId="2336"/>
    <cellStyle name="1Outputbox1 10 3 4 4" xfId="2337"/>
    <cellStyle name="1Outputbox1 10 3 5" xfId="2338"/>
    <cellStyle name="1Outputbox1 10 3 6" xfId="2339"/>
    <cellStyle name="1Outputbox1 10 3 7" xfId="2340"/>
    <cellStyle name="1Outputbox1 10 4" xfId="2341"/>
    <cellStyle name="1Outputbox1 10 4 2" xfId="2342"/>
    <cellStyle name="1Outputbox1 10 4 2 2" xfId="2343"/>
    <cellStyle name="1Outputbox1 10 4 2 3" xfId="2344"/>
    <cellStyle name="1Outputbox1 10 4 2 4" xfId="2345"/>
    <cellStyle name="1Outputbox1 10 4 2 5" xfId="2346"/>
    <cellStyle name="1Outputbox1 10 4 2 6" xfId="2347"/>
    <cellStyle name="1Outputbox1 10 4 2 7" xfId="2348"/>
    <cellStyle name="1Outputbox1 10 4 2 8" xfId="2349"/>
    <cellStyle name="1Outputbox1 10 4 3" xfId="2350"/>
    <cellStyle name="1Outputbox1 10 4 3 2" xfId="2351"/>
    <cellStyle name="1Outputbox1 10 4 3 3" xfId="2352"/>
    <cellStyle name="1Outputbox1 10 4 3 4" xfId="2353"/>
    <cellStyle name="1Outputbox1 10 4 3 5" xfId="2354"/>
    <cellStyle name="1Outputbox1 10 4 3 6" xfId="2355"/>
    <cellStyle name="1Outputbox1 10 4 3 7" xfId="2356"/>
    <cellStyle name="1Outputbox1 10 4 4" xfId="2357"/>
    <cellStyle name="1Outputbox1 10 4 4 2" xfId="2358"/>
    <cellStyle name="1Outputbox1 10 4 4 3" xfId="2359"/>
    <cellStyle name="1Outputbox1 10 4 4 4" xfId="2360"/>
    <cellStyle name="1Outputbox1 10 4 5" xfId="2361"/>
    <cellStyle name="1Outputbox1 10 4 6" xfId="2362"/>
    <cellStyle name="1Outputbox1 10 4 7" xfId="2363"/>
    <cellStyle name="1Outputbox1 10 5" xfId="2364"/>
    <cellStyle name="1Outputbox1 10 5 2" xfId="2365"/>
    <cellStyle name="1Outputbox1 10 5 3" xfId="2366"/>
    <cellStyle name="1Outputbox1 10 5 4" xfId="2367"/>
    <cellStyle name="1Outputbox1 10 5 5" xfId="2368"/>
    <cellStyle name="1Outputbox1 10 5 6" xfId="2369"/>
    <cellStyle name="1Outputbox1 10 5 7" xfId="2370"/>
    <cellStyle name="1Outputbox1 10 5 8" xfId="2371"/>
    <cellStyle name="1Outputbox1 10 6" xfId="2372"/>
    <cellStyle name="1Outputbox1 10 6 2" xfId="2373"/>
    <cellStyle name="1Outputbox1 10 6 3" xfId="2374"/>
    <cellStyle name="1Outputbox1 10 6 4" xfId="2375"/>
    <cellStyle name="1Outputbox1 10 6 5" xfId="2376"/>
    <cellStyle name="1Outputbox1 10 6 6" xfId="2377"/>
    <cellStyle name="1Outputbox1 10 6 7" xfId="2378"/>
    <cellStyle name="1Outputbox1 10 7" xfId="2379"/>
    <cellStyle name="1Outputbox1 10 7 2" xfId="2380"/>
    <cellStyle name="1Outputbox1 10 7 3" xfId="2381"/>
    <cellStyle name="1Outputbox1 10 7 4" xfId="2382"/>
    <cellStyle name="1Outputbox1 10 8" xfId="2383"/>
    <cellStyle name="1Outputbox1 10 9" xfId="2384"/>
    <cellStyle name="1Outputbox1 11" xfId="2385"/>
    <cellStyle name="1Outputbox1 11 10" xfId="2386"/>
    <cellStyle name="1Outputbox1 11 2" xfId="2387"/>
    <cellStyle name="1Outputbox1 11 2 2" xfId="2388"/>
    <cellStyle name="1Outputbox1 11 2 2 2" xfId="2389"/>
    <cellStyle name="1Outputbox1 11 2 2 3" xfId="2390"/>
    <cellStyle name="1Outputbox1 11 2 2 4" xfId="2391"/>
    <cellStyle name="1Outputbox1 11 2 2 5" xfId="2392"/>
    <cellStyle name="1Outputbox1 11 2 2 6" xfId="2393"/>
    <cellStyle name="1Outputbox1 11 2 2 7" xfId="2394"/>
    <cellStyle name="1Outputbox1 11 2 2 8" xfId="2395"/>
    <cellStyle name="1Outputbox1 11 2 3" xfId="2396"/>
    <cellStyle name="1Outputbox1 11 2 3 2" xfId="2397"/>
    <cellStyle name="1Outputbox1 11 2 3 3" xfId="2398"/>
    <cellStyle name="1Outputbox1 11 2 3 4" xfId="2399"/>
    <cellStyle name="1Outputbox1 11 2 3 5" xfId="2400"/>
    <cellStyle name="1Outputbox1 11 2 3 6" xfId="2401"/>
    <cellStyle name="1Outputbox1 11 2 3 7" xfId="2402"/>
    <cellStyle name="1Outputbox1 11 2 4" xfId="2403"/>
    <cellStyle name="1Outputbox1 11 2 4 2" xfId="2404"/>
    <cellStyle name="1Outputbox1 11 2 4 3" xfId="2405"/>
    <cellStyle name="1Outputbox1 11 2 4 4" xfId="2406"/>
    <cellStyle name="1Outputbox1 11 2 5" xfId="2407"/>
    <cellStyle name="1Outputbox1 11 2 6" xfId="2408"/>
    <cellStyle name="1Outputbox1 11 2 7" xfId="2409"/>
    <cellStyle name="1Outputbox1 11 3" xfId="2410"/>
    <cellStyle name="1Outputbox1 11 3 2" xfId="2411"/>
    <cellStyle name="1Outputbox1 11 3 2 2" xfId="2412"/>
    <cellStyle name="1Outputbox1 11 3 2 3" xfId="2413"/>
    <cellStyle name="1Outputbox1 11 3 2 4" xfId="2414"/>
    <cellStyle name="1Outputbox1 11 3 2 5" xfId="2415"/>
    <cellStyle name="1Outputbox1 11 3 2 6" xfId="2416"/>
    <cellStyle name="1Outputbox1 11 3 2 7" xfId="2417"/>
    <cellStyle name="1Outputbox1 11 3 2 8" xfId="2418"/>
    <cellStyle name="1Outputbox1 11 3 3" xfId="2419"/>
    <cellStyle name="1Outputbox1 11 3 3 2" xfId="2420"/>
    <cellStyle name="1Outputbox1 11 3 3 3" xfId="2421"/>
    <cellStyle name="1Outputbox1 11 3 3 4" xfId="2422"/>
    <cellStyle name="1Outputbox1 11 3 3 5" xfId="2423"/>
    <cellStyle name="1Outputbox1 11 3 3 6" xfId="2424"/>
    <cellStyle name="1Outputbox1 11 3 3 7" xfId="2425"/>
    <cellStyle name="1Outputbox1 11 3 4" xfId="2426"/>
    <cellStyle name="1Outputbox1 11 3 4 2" xfId="2427"/>
    <cellStyle name="1Outputbox1 11 3 4 3" xfId="2428"/>
    <cellStyle name="1Outputbox1 11 3 4 4" xfId="2429"/>
    <cellStyle name="1Outputbox1 11 3 5" xfId="2430"/>
    <cellStyle name="1Outputbox1 11 3 6" xfId="2431"/>
    <cellStyle name="1Outputbox1 11 3 7" xfId="2432"/>
    <cellStyle name="1Outputbox1 11 4" xfId="2433"/>
    <cellStyle name="1Outputbox1 11 4 2" xfId="2434"/>
    <cellStyle name="1Outputbox1 11 4 2 2" xfId="2435"/>
    <cellStyle name="1Outputbox1 11 4 2 3" xfId="2436"/>
    <cellStyle name="1Outputbox1 11 4 2 4" xfId="2437"/>
    <cellStyle name="1Outputbox1 11 4 2 5" xfId="2438"/>
    <cellStyle name="1Outputbox1 11 4 2 6" xfId="2439"/>
    <cellStyle name="1Outputbox1 11 4 2 7" xfId="2440"/>
    <cellStyle name="1Outputbox1 11 4 2 8" xfId="2441"/>
    <cellStyle name="1Outputbox1 11 4 3" xfId="2442"/>
    <cellStyle name="1Outputbox1 11 4 3 2" xfId="2443"/>
    <cellStyle name="1Outputbox1 11 4 3 3" xfId="2444"/>
    <cellStyle name="1Outputbox1 11 4 3 4" xfId="2445"/>
    <cellStyle name="1Outputbox1 11 4 3 5" xfId="2446"/>
    <cellStyle name="1Outputbox1 11 4 3 6" xfId="2447"/>
    <cellStyle name="1Outputbox1 11 4 3 7" xfId="2448"/>
    <cellStyle name="1Outputbox1 11 4 4" xfId="2449"/>
    <cellStyle name="1Outputbox1 11 4 4 2" xfId="2450"/>
    <cellStyle name="1Outputbox1 11 4 4 3" xfId="2451"/>
    <cellStyle name="1Outputbox1 11 4 4 4" xfId="2452"/>
    <cellStyle name="1Outputbox1 11 4 5" xfId="2453"/>
    <cellStyle name="1Outputbox1 11 4 6" xfId="2454"/>
    <cellStyle name="1Outputbox1 11 4 7" xfId="2455"/>
    <cellStyle name="1Outputbox1 11 5" xfId="2456"/>
    <cellStyle name="1Outputbox1 11 5 2" xfId="2457"/>
    <cellStyle name="1Outputbox1 11 5 3" xfId="2458"/>
    <cellStyle name="1Outputbox1 11 5 4" xfId="2459"/>
    <cellStyle name="1Outputbox1 11 5 5" xfId="2460"/>
    <cellStyle name="1Outputbox1 11 5 6" xfId="2461"/>
    <cellStyle name="1Outputbox1 11 5 7" xfId="2462"/>
    <cellStyle name="1Outputbox1 11 5 8" xfId="2463"/>
    <cellStyle name="1Outputbox1 11 6" xfId="2464"/>
    <cellStyle name="1Outputbox1 11 6 2" xfId="2465"/>
    <cellStyle name="1Outputbox1 11 6 3" xfId="2466"/>
    <cellStyle name="1Outputbox1 11 6 4" xfId="2467"/>
    <cellStyle name="1Outputbox1 11 6 5" xfId="2468"/>
    <cellStyle name="1Outputbox1 11 6 6" xfId="2469"/>
    <cellStyle name="1Outputbox1 11 6 7" xfId="2470"/>
    <cellStyle name="1Outputbox1 11 7" xfId="2471"/>
    <cellStyle name="1Outputbox1 11 7 2" xfId="2472"/>
    <cellStyle name="1Outputbox1 11 7 3" xfId="2473"/>
    <cellStyle name="1Outputbox1 11 7 4" xfId="2474"/>
    <cellStyle name="1Outputbox1 11 8" xfId="2475"/>
    <cellStyle name="1Outputbox1 11 9" xfId="2476"/>
    <cellStyle name="1Outputbox1 12" xfId="2477"/>
    <cellStyle name="1Outputbox1 12 10" xfId="2478"/>
    <cellStyle name="1Outputbox1 12 2" xfId="2479"/>
    <cellStyle name="1Outputbox1 12 2 2" xfId="2480"/>
    <cellStyle name="1Outputbox1 12 2 2 2" xfId="2481"/>
    <cellStyle name="1Outputbox1 12 2 2 3" xfId="2482"/>
    <cellStyle name="1Outputbox1 12 2 2 4" xfId="2483"/>
    <cellStyle name="1Outputbox1 12 2 2 5" xfId="2484"/>
    <cellStyle name="1Outputbox1 12 2 2 6" xfId="2485"/>
    <cellStyle name="1Outputbox1 12 2 2 7" xfId="2486"/>
    <cellStyle name="1Outputbox1 12 2 2 8" xfId="2487"/>
    <cellStyle name="1Outputbox1 12 2 3" xfId="2488"/>
    <cellStyle name="1Outputbox1 12 2 3 2" xfId="2489"/>
    <cellStyle name="1Outputbox1 12 2 3 3" xfId="2490"/>
    <cellStyle name="1Outputbox1 12 2 3 4" xfId="2491"/>
    <cellStyle name="1Outputbox1 12 2 3 5" xfId="2492"/>
    <cellStyle name="1Outputbox1 12 2 3 6" xfId="2493"/>
    <cellStyle name="1Outputbox1 12 2 3 7" xfId="2494"/>
    <cellStyle name="1Outputbox1 12 2 4" xfId="2495"/>
    <cellStyle name="1Outputbox1 12 2 4 2" xfId="2496"/>
    <cellStyle name="1Outputbox1 12 2 4 3" xfId="2497"/>
    <cellStyle name="1Outputbox1 12 2 4 4" xfId="2498"/>
    <cellStyle name="1Outputbox1 12 2 5" xfId="2499"/>
    <cellStyle name="1Outputbox1 12 2 6" xfId="2500"/>
    <cellStyle name="1Outputbox1 12 2 7" xfId="2501"/>
    <cellStyle name="1Outputbox1 12 3" xfId="2502"/>
    <cellStyle name="1Outputbox1 12 3 2" xfId="2503"/>
    <cellStyle name="1Outputbox1 12 3 2 2" xfId="2504"/>
    <cellStyle name="1Outputbox1 12 3 2 3" xfId="2505"/>
    <cellStyle name="1Outputbox1 12 3 2 4" xfId="2506"/>
    <cellStyle name="1Outputbox1 12 3 2 5" xfId="2507"/>
    <cellStyle name="1Outputbox1 12 3 2 6" xfId="2508"/>
    <cellStyle name="1Outputbox1 12 3 2 7" xfId="2509"/>
    <cellStyle name="1Outputbox1 12 3 2 8" xfId="2510"/>
    <cellStyle name="1Outputbox1 12 3 3" xfId="2511"/>
    <cellStyle name="1Outputbox1 12 3 3 2" xfId="2512"/>
    <cellStyle name="1Outputbox1 12 3 3 3" xfId="2513"/>
    <cellStyle name="1Outputbox1 12 3 3 4" xfId="2514"/>
    <cellStyle name="1Outputbox1 12 3 3 5" xfId="2515"/>
    <cellStyle name="1Outputbox1 12 3 3 6" xfId="2516"/>
    <cellStyle name="1Outputbox1 12 3 3 7" xfId="2517"/>
    <cellStyle name="1Outputbox1 12 3 4" xfId="2518"/>
    <cellStyle name="1Outputbox1 12 3 4 2" xfId="2519"/>
    <cellStyle name="1Outputbox1 12 3 4 3" xfId="2520"/>
    <cellStyle name="1Outputbox1 12 3 4 4" xfId="2521"/>
    <cellStyle name="1Outputbox1 12 3 5" xfId="2522"/>
    <cellStyle name="1Outputbox1 12 3 6" xfId="2523"/>
    <cellStyle name="1Outputbox1 12 3 7" xfId="2524"/>
    <cellStyle name="1Outputbox1 12 4" xfId="2525"/>
    <cellStyle name="1Outputbox1 12 4 2" xfId="2526"/>
    <cellStyle name="1Outputbox1 12 4 2 2" xfId="2527"/>
    <cellStyle name="1Outputbox1 12 4 2 3" xfId="2528"/>
    <cellStyle name="1Outputbox1 12 4 2 4" xfId="2529"/>
    <cellStyle name="1Outputbox1 12 4 2 5" xfId="2530"/>
    <cellStyle name="1Outputbox1 12 4 2 6" xfId="2531"/>
    <cellStyle name="1Outputbox1 12 4 2 7" xfId="2532"/>
    <cellStyle name="1Outputbox1 12 4 2 8" xfId="2533"/>
    <cellStyle name="1Outputbox1 12 4 3" xfId="2534"/>
    <cellStyle name="1Outputbox1 12 4 3 2" xfId="2535"/>
    <cellStyle name="1Outputbox1 12 4 3 3" xfId="2536"/>
    <cellStyle name="1Outputbox1 12 4 3 4" xfId="2537"/>
    <cellStyle name="1Outputbox1 12 4 3 5" xfId="2538"/>
    <cellStyle name="1Outputbox1 12 4 3 6" xfId="2539"/>
    <cellStyle name="1Outputbox1 12 4 3 7" xfId="2540"/>
    <cellStyle name="1Outputbox1 12 4 4" xfId="2541"/>
    <cellStyle name="1Outputbox1 12 4 4 2" xfId="2542"/>
    <cellStyle name="1Outputbox1 12 4 4 3" xfId="2543"/>
    <cellStyle name="1Outputbox1 12 4 4 4" xfId="2544"/>
    <cellStyle name="1Outputbox1 12 4 5" xfId="2545"/>
    <cellStyle name="1Outputbox1 12 4 6" xfId="2546"/>
    <cellStyle name="1Outputbox1 12 4 7" xfId="2547"/>
    <cellStyle name="1Outputbox1 12 5" xfId="2548"/>
    <cellStyle name="1Outputbox1 12 5 2" xfId="2549"/>
    <cellStyle name="1Outputbox1 12 5 3" xfId="2550"/>
    <cellStyle name="1Outputbox1 12 5 4" xfId="2551"/>
    <cellStyle name="1Outputbox1 12 5 5" xfId="2552"/>
    <cellStyle name="1Outputbox1 12 5 6" xfId="2553"/>
    <cellStyle name="1Outputbox1 12 5 7" xfId="2554"/>
    <cellStyle name="1Outputbox1 12 5 8" xfId="2555"/>
    <cellStyle name="1Outputbox1 12 6" xfId="2556"/>
    <cellStyle name="1Outputbox1 12 6 2" xfId="2557"/>
    <cellStyle name="1Outputbox1 12 6 3" xfId="2558"/>
    <cellStyle name="1Outputbox1 12 6 4" xfId="2559"/>
    <cellStyle name="1Outputbox1 12 6 5" xfId="2560"/>
    <cellStyle name="1Outputbox1 12 6 6" xfId="2561"/>
    <cellStyle name="1Outputbox1 12 6 7" xfId="2562"/>
    <cellStyle name="1Outputbox1 12 7" xfId="2563"/>
    <cellStyle name="1Outputbox1 12 7 2" xfId="2564"/>
    <cellStyle name="1Outputbox1 12 7 3" xfId="2565"/>
    <cellStyle name="1Outputbox1 12 7 4" xfId="2566"/>
    <cellStyle name="1Outputbox1 12 8" xfId="2567"/>
    <cellStyle name="1Outputbox1 12 9" xfId="2568"/>
    <cellStyle name="1Outputbox1 13" xfId="2569"/>
    <cellStyle name="1Outputbox1 13 10" xfId="2570"/>
    <cellStyle name="1Outputbox1 13 2" xfId="2571"/>
    <cellStyle name="1Outputbox1 13 2 2" xfId="2572"/>
    <cellStyle name="1Outputbox1 13 2 2 2" xfId="2573"/>
    <cellStyle name="1Outputbox1 13 2 2 3" xfId="2574"/>
    <cellStyle name="1Outputbox1 13 2 2 4" xfId="2575"/>
    <cellStyle name="1Outputbox1 13 2 2 5" xfId="2576"/>
    <cellStyle name="1Outputbox1 13 2 2 6" xfId="2577"/>
    <cellStyle name="1Outputbox1 13 2 2 7" xfId="2578"/>
    <cellStyle name="1Outputbox1 13 2 2 8" xfId="2579"/>
    <cellStyle name="1Outputbox1 13 2 3" xfId="2580"/>
    <cellStyle name="1Outputbox1 13 2 3 2" xfId="2581"/>
    <cellStyle name="1Outputbox1 13 2 3 3" xfId="2582"/>
    <cellStyle name="1Outputbox1 13 2 3 4" xfId="2583"/>
    <cellStyle name="1Outputbox1 13 2 3 5" xfId="2584"/>
    <cellStyle name="1Outputbox1 13 2 3 6" xfId="2585"/>
    <cellStyle name="1Outputbox1 13 2 3 7" xfId="2586"/>
    <cellStyle name="1Outputbox1 13 2 4" xfId="2587"/>
    <cellStyle name="1Outputbox1 13 2 4 2" xfId="2588"/>
    <cellStyle name="1Outputbox1 13 2 4 3" xfId="2589"/>
    <cellStyle name="1Outputbox1 13 2 4 4" xfId="2590"/>
    <cellStyle name="1Outputbox1 13 2 5" xfId="2591"/>
    <cellStyle name="1Outputbox1 13 2 6" xfId="2592"/>
    <cellStyle name="1Outputbox1 13 2 7" xfId="2593"/>
    <cellStyle name="1Outputbox1 13 3" xfId="2594"/>
    <cellStyle name="1Outputbox1 13 3 2" xfId="2595"/>
    <cellStyle name="1Outputbox1 13 3 2 2" xfId="2596"/>
    <cellStyle name="1Outputbox1 13 3 2 3" xfId="2597"/>
    <cellStyle name="1Outputbox1 13 3 2 4" xfId="2598"/>
    <cellStyle name="1Outputbox1 13 3 2 5" xfId="2599"/>
    <cellStyle name="1Outputbox1 13 3 2 6" xfId="2600"/>
    <cellStyle name="1Outputbox1 13 3 2 7" xfId="2601"/>
    <cellStyle name="1Outputbox1 13 3 2 8" xfId="2602"/>
    <cellStyle name="1Outputbox1 13 3 3" xfId="2603"/>
    <cellStyle name="1Outputbox1 13 3 3 2" xfId="2604"/>
    <cellStyle name="1Outputbox1 13 3 3 3" xfId="2605"/>
    <cellStyle name="1Outputbox1 13 3 3 4" xfId="2606"/>
    <cellStyle name="1Outputbox1 13 3 3 5" xfId="2607"/>
    <cellStyle name="1Outputbox1 13 3 3 6" xfId="2608"/>
    <cellStyle name="1Outputbox1 13 3 3 7" xfId="2609"/>
    <cellStyle name="1Outputbox1 13 3 4" xfId="2610"/>
    <cellStyle name="1Outputbox1 13 3 4 2" xfId="2611"/>
    <cellStyle name="1Outputbox1 13 3 4 3" xfId="2612"/>
    <cellStyle name="1Outputbox1 13 3 4 4" xfId="2613"/>
    <cellStyle name="1Outputbox1 13 3 5" xfId="2614"/>
    <cellStyle name="1Outputbox1 13 3 6" xfId="2615"/>
    <cellStyle name="1Outputbox1 13 3 7" xfId="2616"/>
    <cellStyle name="1Outputbox1 13 4" xfId="2617"/>
    <cellStyle name="1Outputbox1 13 4 2" xfId="2618"/>
    <cellStyle name="1Outputbox1 13 4 2 2" xfId="2619"/>
    <cellStyle name="1Outputbox1 13 4 2 3" xfId="2620"/>
    <cellStyle name="1Outputbox1 13 4 2 4" xfId="2621"/>
    <cellStyle name="1Outputbox1 13 4 2 5" xfId="2622"/>
    <cellStyle name="1Outputbox1 13 4 2 6" xfId="2623"/>
    <cellStyle name="1Outputbox1 13 4 2 7" xfId="2624"/>
    <cellStyle name="1Outputbox1 13 4 2 8" xfId="2625"/>
    <cellStyle name="1Outputbox1 13 4 3" xfId="2626"/>
    <cellStyle name="1Outputbox1 13 4 3 2" xfId="2627"/>
    <cellStyle name="1Outputbox1 13 4 3 3" xfId="2628"/>
    <cellStyle name="1Outputbox1 13 4 3 4" xfId="2629"/>
    <cellStyle name="1Outputbox1 13 4 3 5" xfId="2630"/>
    <cellStyle name="1Outputbox1 13 4 3 6" xfId="2631"/>
    <cellStyle name="1Outputbox1 13 4 3 7" xfId="2632"/>
    <cellStyle name="1Outputbox1 13 4 4" xfId="2633"/>
    <cellStyle name="1Outputbox1 13 4 4 2" xfId="2634"/>
    <cellStyle name="1Outputbox1 13 4 4 3" xfId="2635"/>
    <cellStyle name="1Outputbox1 13 4 4 4" xfId="2636"/>
    <cellStyle name="1Outputbox1 13 4 5" xfId="2637"/>
    <cellStyle name="1Outputbox1 13 4 6" xfId="2638"/>
    <cellStyle name="1Outputbox1 13 4 7" xfId="2639"/>
    <cellStyle name="1Outputbox1 13 5" xfId="2640"/>
    <cellStyle name="1Outputbox1 13 5 2" xfId="2641"/>
    <cellStyle name="1Outputbox1 13 5 3" xfId="2642"/>
    <cellStyle name="1Outputbox1 13 5 4" xfId="2643"/>
    <cellStyle name="1Outputbox1 13 5 5" xfId="2644"/>
    <cellStyle name="1Outputbox1 13 5 6" xfId="2645"/>
    <cellStyle name="1Outputbox1 13 5 7" xfId="2646"/>
    <cellStyle name="1Outputbox1 13 5 8" xfId="2647"/>
    <cellStyle name="1Outputbox1 13 6" xfId="2648"/>
    <cellStyle name="1Outputbox1 13 6 2" xfId="2649"/>
    <cellStyle name="1Outputbox1 13 6 3" xfId="2650"/>
    <cellStyle name="1Outputbox1 13 6 4" xfId="2651"/>
    <cellStyle name="1Outputbox1 13 6 5" xfId="2652"/>
    <cellStyle name="1Outputbox1 13 6 6" xfId="2653"/>
    <cellStyle name="1Outputbox1 13 6 7" xfId="2654"/>
    <cellStyle name="1Outputbox1 13 7" xfId="2655"/>
    <cellStyle name="1Outputbox1 13 7 2" xfId="2656"/>
    <cellStyle name="1Outputbox1 13 7 3" xfId="2657"/>
    <cellStyle name="1Outputbox1 13 7 4" xfId="2658"/>
    <cellStyle name="1Outputbox1 13 8" xfId="2659"/>
    <cellStyle name="1Outputbox1 13 9" xfId="2660"/>
    <cellStyle name="1Outputbox1 14" xfId="2661"/>
    <cellStyle name="1Outputbox1 14 10" xfId="2662"/>
    <cellStyle name="1Outputbox1 14 2" xfId="2663"/>
    <cellStyle name="1Outputbox1 14 2 2" xfId="2664"/>
    <cellStyle name="1Outputbox1 14 2 2 2" xfId="2665"/>
    <cellStyle name="1Outputbox1 14 2 2 3" xfId="2666"/>
    <cellStyle name="1Outputbox1 14 2 2 4" xfId="2667"/>
    <cellStyle name="1Outputbox1 14 2 2 5" xfId="2668"/>
    <cellStyle name="1Outputbox1 14 2 2 6" xfId="2669"/>
    <cellStyle name="1Outputbox1 14 2 2 7" xfId="2670"/>
    <cellStyle name="1Outputbox1 14 2 2 8" xfId="2671"/>
    <cellStyle name="1Outputbox1 14 2 3" xfId="2672"/>
    <cellStyle name="1Outputbox1 14 2 3 2" xfId="2673"/>
    <cellStyle name="1Outputbox1 14 2 3 3" xfId="2674"/>
    <cellStyle name="1Outputbox1 14 2 3 4" xfId="2675"/>
    <cellStyle name="1Outputbox1 14 2 3 5" xfId="2676"/>
    <cellStyle name="1Outputbox1 14 2 3 6" xfId="2677"/>
    <cellStyle name="1Outputbox1 14 2 3 7" xfId="2678"/>
    <cellStyle name="1Outputbox1 14 2 4" xfId="2679"/>
    <cellStyle name="1Outputbox1 14 2 4 2" xfId="2680"/>
    <cellStyle name="1Outputbox1 14 2 4 3" xfId="2681"/>
    <cellStyle name="1Outputbox1 14 2 4 4" xfId="2682"/>
    <cellStyle name="1Outputbox1 14 2 5" xfId="2683"/>
    <cellStyle name="1Outputbox1 14 2 6" xfId="2684"/>
    <cellStyle name="1Outputbox1 14 2 7" xfId="2685"/>
    <cellStyle name="1Outputbox1 14 3" xfId="2686"/>
    <cellStyle name="1Outputbox1 14 3 2" xfId="2687"/>
    <cellStyle name="1Outputbox1 14 3 2 2" xfId="2688"/>
    <cellStyle name="1Outputbox1 14 3 2 3" xfId="2689"/>
    <cellStyle name="1Outputbox1 14 3 2 4" xfId="2690"/>
    <cellStyle name="1Outputbox1 14 3 2 5" xfId="2691"/>
    <cellStyle name="1Outputbox1 14 3 2 6" xfId="2692"/>
    <cellStyle name="1Outputbox1 14 3 2 7" xfId="2693"/>
    <cellStyle name="1Outputbox1 14 3 2 8" xfId="2694"/>
    <cellStyle name="1Outputbox1 14 3 3" xfId="2695"/>
    <cellStyle name="1Outputbox1 14 3 3 2" xfId="2696"/>
    <cellStyle name="1Outputbox1 14 3 3 3" xfId="2697"/>
    <cellStyle name="1Outputbox1 14 3 3 4" xfId="2698"/>
    <cellStyle name="1Outputbox1 14 3 3 5" xfId="2699"/>
    <cellStyle name="1Outputbox1 14 3 3 6" xfId="2700"/>
    <cellStyle name="1Outputbox1 14 3 3 7" xfId="2701"/>
    <cellStyle name="1Outputbox1 14 3 4" xfId="2702"/>
    <cellStyle name="1Outputbox1 14 3 4 2" xfId="2703"/>
    <cellStyle name="1Outputbox1 14 3 4 3" xfId="2704"/>
    <cellStyle name="1Outputbox1 14 3 4 4" xfId="2705"/>
    <cellStyle name="1Outputbox1 14 3 5" xfId="2706"/>
    <cellStyle name="1Outputbox1 14 3 6" xfId="2707"/>
    <cellStyle name="1Outputbox1 14 3 7" xfId="2708"/>
    <cellStyle name="1Outputbox1 14 4" xfId="2709"/>
    <cellStyle name="1Outputbox1 14 4 2" xfId="2710"/>
    <cellStyle name="1Outputbox1 14 4 2 2" xfId="2711"/>
    <cellStyle name="1Outputbox1 14 4 2 3" xfId="2712"/>
    <cellStyle name="1Outputbox1 14 4 2 4" xfId="2713"/>
    <cellStyle name="1Outputbox1 14 4 2 5" xfId="2714"/>
    <cellStyle name="1Outputbox1 14 4 2 6" xfId="2715"/>
    <cellStyle name="1Outputbox1 14 4 2 7" xfId="2716"/>
    <cellStyle name="1Outputbox1 14 4 2 8" xfId="2717"/>
    <cellStyle name="1Outputbox1 14 4 3" xfId="2718"/>
    <cellStyle name="1Outputbox1 14 4 3 2" xfId="2719"/>
    <cellStyle name="1Outputbox1 14 4 3 3" xfId="2720"/>
    <cellStyle name="1Outputbox1 14 4 3 4" xfId="2721"/>
    <cellStyle name="1Outputbox1 14 4 3 5" xfId="2722"/>
    <cellStyle name="1Outputbox1 14 4 3 6" xfId="2723"/>
    <cellStyle name="1Outputbox1 14 4 3 7" xfId="2724"/>
    <cellStyle name="1Outputbox1 14 4 4" xfId="2725"/>
    <cellStyle name="1Outputbox1 14 4 4 2" xfId="2726"/>
    <cellStyle name="1Outputbox1 14 4 4 3" xfId="2727"/>
    <cellStyle name="1Outputbox1 14 4 4 4" xfId="2728"/>
    <cellStyle name="1Outputbox1 14 4 5" xfId="2729"/>
    <cellStyle name="1Outputbox1 14 4 6" xfId="2730"/>
    <cellStyle name="1Outputbox1 14 4 7" xfId="2731"/>
    <cellStyle name="1Outputbox1 14 5" xfId="2732"/>
    <cellStyle name="1Outputbox1 14 5 2" xfId="2733"/>
    <cellStyle name="1Outputbox1 14 5 3" xfId="2734"/>
    <cellStyle name="1Outputbox1 14 5 4" xfId="2735"/>
    <cellStyle name="1Outputbox1 14 5 5" xfId="2736"/>
    <cellStyle name="1Outputbox1 14 5 6" xfId="2737"/>
    <cellStyle name="1Outputbox1 14 5 7" xfId="2738"/>
    <cellStyle name="1Outputbox1 14 5 8" xfId="2739"/>
    <cellStyle name="1Outputbox1 14 6" xfId="2740"/>
    <cellStyle name="1Outputbox1 14 6 2" xfId="2741"/>
    <cellStyle name="1Outputbox1 14 6 3" xfId="2742"/>
    <cellStyle name="1Outputbox1 14 6 4" xfId="2743"/>
    <cellStyle name="1Outputbox1 14 6 5" xfId="2744"/>
    <cellStyle name="1Outputbox1 14 6 6" xfId="2745"/>
    <cellStyle name="1Outputbox1 14 6 7" xfId="2746"/>
    <cellStyle name="1Outputbox1 14 7" xfId="2747"/>
    <cellStyle name="1Outputbox1 14 7 2" xfId="2748"/>
    <cellStyle name="1Outputbox1 14 7 3" xfId="2749"/>
    <cellStyle name="1Outputbox1 14 7 4" xfId="2750"/>
    <cellStyle name="1Outputbox1 14 8" xfId="2751"/>
    <cellStyle name="1Outputbox1 14 9" xfId="2752"/>
    <cellStyle name="1Outputbox1 15" xfId="2753"/>
    <cellStyle name="1Outputbox1 15 10" xfId="2754"/>
    <cellStyle name="1Outputbox1 15 2" xfId="2755"/>
    <cellStyle name="1Outputbox1 15 2 2" xfId="2756"/>
    <cellStyle name="1Outputbox1 15 2 2 2" xfId="2757"/>
    <cellStyle name="1Outputbox1 15 2 2 3" xfId="2758"/>
    <cellStyle name="1Outputbox1 15 2 2 4" xfId="2759"/>
    <cellStyle name="1Outputbox1 15 2 2 5" xfId="2760"/>
    <cellStyle name="1Outputbox1 15 2 2 6" xfId="2761"/>
    <cellStyle name="1Outputbox1 15 2 2 7" xfId="2762"/>
    <cellStyle name="1Outputbox1 15 2 2 8" xfId="2763"/>
    <cellStyle name="1Outputbox1 15 2 3" xfId="2764"/>
    <cellStyle name="1Outputbox1 15 2 3 2" xfId="2765"/>
    <cellStyle name="1Outputbox1 15 2 3 3" xfId="2766"/>
    <cellStyle name="1Outputbox1 15 2 3 4" xfId="2767"/>
    <cellStyle name="1Outputbox1 15 2 3 5" xfId="2768"/>
    <cellStyle name="1Outputbox1 15 2 3 6" xfId="2769"/>
    <cellStyle name="1Outputbox1 15 2 3 7" xfId="2770"/>
    <cellStyle name="1Outputbox1 15 2 4" xfId="2771"/>
    <cellStyle name="1Outputbox1 15 2 4 2" xfId="2772"/>
    <cellStyle name="1Outputbox1 15 2 4 3" xfId="2773"/>
    <cellStyle name="1Outputbox1 15 2 4 4" xfId="2774"/>
    <cellStyle name="1Outputbox1 15 2 5" xfId="2775"/>
    <cellStyle name="1Outputbox1 15 2 6" xfId="2776"/>
    <cellStyle name="1Outputbox1 15 2 7" xfId="2777"/>
    <cellStyle name="1Outputbox1 15 3" xfId="2778"/>
    <cellStyle name="1Outputbox1 15 3 2" xfId="2779"/>
    <cellStyle name="1Outputbox1 15 3 2 2" xfId="2780"/>
    <cellStyle name="1Outputbox1 15 3 2 3" xfId="2781"/>
    <cellStyle name="1Outputbox1 15 3 2 4" xfId="2782"/>
    <cellStyle name="1Outputbox1 15 3 2 5" xfId="2783"/>
    <cellStyle name="1Outputbox1 15 3 2 6" xfId="2784"/>
    <cellStyle name="1Outputbox1 15 3 2 7" xfId="2785"/>
    <cellStyle name="1Outputbox1 15 3 2 8" xfId="2786"/>
    <cellStyle name="1Outputbox1 15 3 3" xfId="2787"/>
    <cellStyle name="1Outputbox1 15 3 3 2" xfId="2788"/>
    <cellStyle name="1Outputbox1 15 3 3 3" xfId="2789"/>
    <cellStyle name="1Outputbox1 15 3 3 4" xfId="2790"/>
    <cellStyle name="1Outputbox1 15 3 3 5" xfId="2791"/>
    <cellStyle name="1Outputbox1 15 3 3 6" xfId="2792"/>
    <cellStyle name="1Outputbox1 15 3 3 7" xfId="2793"/>
    <cellStyle name="1Outputbox1 15 3 4" xfId="2794"/>
    <cellStyle name="1Outputbox1 15 3 4 2" xfId="2795"/>
    <cellStyle name="1Outputbox1 15 3 4 3" xfId="2796"/>
    <cellStyle name="1Outputbox1 15 3 4 4" xfId="2797"/>
    <cellStyle name="1Outputbox1 15 3 5" xfId="2798"/>
    <cellStyle name="1Outputbox1 15 3 6" xfId="2799"/>
    <cellStyle name="1Outputbox1 15 3 7" xfId="2800"/>
    <cellStyle name="1Outputbox1 15 4" xfId="2801"/>
    <cellStyle name="1Outputbox1 15 4 2" xfId="2802"/>
    <cellStyle name="1Outputbox1 15 4 2 2" xfId="2803"/>
    <cellStyle name="1Outputbox1 15 4 2 3" xfId="2804"/>
    <cellStyle name="1Outputbox1 15 4 2 4" xfId="2805"/>
    <cellStyle name="1Outputbox1 15 4 2 5" xfId="2806"/>
    <cellStyle name="1Outputbox1 15 4 2 6" xfId="2807"/>
    <cellStyle name="1Outputbox1 15 4 2 7" xfId="2808"/>
    <cellStyle name="1Outputbox1 15 4 2 8" xfId="2809"/>
    <cellStyle name="1Outputbox1 15 4 3" xfId="2810"/>
    <cellStyle name="1Outputbox1 15 4 3 2" xfId="2811"/>
    <cellStyle name="1Outputbox1 15 4 3 3" xfId="2812"/>
    <cellStyle name="1Outputbox1 15 4 3 4" xfId="2813"/>
    <cellStyle name="1Outputbox1 15 4 3 5" xfId="2814"/>
    <cellStyle name="1Outputbox1 15 4 3 6" xfId="2815"/>
    <cellStyle name="1Outputbox1 15 4 3 7" xfId="2816"/>
    <cellStyle name="1Outputbox1 15 4 4" xfId="2817"/>
    <cellStyle name="1Outputbox1 15 4 4 2" xfId="2818"/>
    <cellStyle name="1Outputbox1 15 4 4 3" xfId="2819"/>
    <cellStyle name="1Outputbox1 15 4 4 4" xfId="2820"/>
    <cellStyle name="1Outputbox1 15 4 5" xfId="2821"/>
    <cellStyle name="1Outputbox1 15 4 6" xfId="2822"/>
    <cellStyle name="1Outputbox1 15 4 7" xfId="2823"/>
    <cellStyle name="1Outputbox1 15 5" xfId="2824"/>
    <cellStyle name="1Outputbox1 15 5 2" xfId="2825"/>
    <cellStyle name="1Outputbox1 15 5 3" xfId="2826"/>
    <cellStyle name="1Outputbox1 15 5 4" xfId="2827"/>
    <cellStyle name="1Outputbox1 15 5 5" xfId="2828"/>
    <cellStyle name="1Outputbox1 15 5 6" xfId="2829"/>
    <cellStyle name="1Outputbox1 15 5 7" xfId="2830"/>
    <cellStyle name="1Outputbox1 15 5 8" xfId="2831"/>
    <cellStyle name="1Outputbox1 15 6" xfId="2832"/>
    <cellStyle name="1Outputbox1 15 6 2" xfId="2833"/>
    <cellStyle name="1Outputbox1 15 6 3" xfId="2834"/>
    <cellStyle name="1Outputbox1 15 6 4" xfId="2835"/>
    <cellStyle name="1Outputbox1 15 6 5" xfId="2836"/>
    <cellStyle name="1Outputbox1 15 6 6" xfId="2837"/>
    <cellStyle name="1Outputbox1 15 6 7" xfId="2838"/>
    <cellStyle name="1Outputbox1 15 7" xfId="2839"/>
    <cellStyle name="1Outputbox1 15 7 2" xfId="2840"/>
    <cellStyle name="1Outputbox1 15 7 3" xfId="2841"/>
    <cellStyle name="1Outputbox1 15 7 4" xfId="2842"/>
    <cellStyle name="1Outputbox1 15 8" xfId="2843"/>
    <cellStyle name="1Outputbox1 15 9" xfId="2844"/>
    <cellStyle name="1Outputbox1 16" xfId="2845"/>
    <cellStyle name="1Outputbox1 16 10" xfId="2846"/>
    <cellStyle name="1Outputbox1 16 2" xfId="2847"/>
    <cellStyle name="1Outputbox1 16 2 2" xfId="2848"/>
    <cellStyle name="1Outputbox1 16 2 2 2" xfId="2849"/>
    <cellStyle name="1Outputbox1 16 2 2 3" xfId="2850"/>
    <cellStyle name="1Outputbox1 16 2 2 4" xfId="2851"/>
    <cellStyle name="1Outputbox1 16 2 2 5" xfId="2852"/>
    <cellStyle name="1Outputbox1 16 2 2 6" xfId="2853"/>
    <cellStyle name="1Outputbox1 16 2 2 7" xfId="2854"/>
    <cellStyle name="1Outputbox1 16 2 2 8" xfId="2855"/>
    <cellStyle name="1Outputbox1 16 2 3" xfId="2856"/>
    <cellStyle name="1Outputbox1 16 2 3 2" xfId="2857"/>
    <cellStyle name="1Outputbox1 16 2 3 3" xfId="2858"/>
    <cellStyle name="1Outputbox1 16 2 3 4" xfId="2859"/>
    <cellStyle name="1Outputbox1 16 2 3 5" xfId="2860"/>
    <cellStyle name="1Outputbox1 16 2 3 6" xfId="2861"/>
    <cellStyle name="1Outputbox1 16 2 3 7" xfId="2862"/>
    <cellStyle name="1Outputbox1 16 2 4" xfId="2863"/>
    <cellStyle name="1Outputbox1 16 2 4 2" xfId="2864"/>
    <cellStyle name="1Outputbox1 16 2 4 3" xfId="2865"/>
    <cellStyle name="1Outputbox1 16 2 4 4" xfId="2866"/>
    <cellStyle name="1Outputbox1 16 2 5" xfId="2867"/>
    <cellStyle name="1Outputbox1 16 2 6" xfId="2868"/>
    <cellStyle name="1Outputbox1 16 2 7" xfId="2869"/>
    <cellStyle name="1Outputbox1 16 3" xfId="2870"/>
    <cellStyle name="1Outputbox1 16 3 2" xfId="2871"/>
    <cellStyle name="1Outputbox1 16 3 2 2" xfId="2872"/>
    <cellStyle name="1Outputbox1 16 3 2 3" xfId="2873"/>
    <cellStyle name="1Outputbox1 16 3 2 4" xfId="2874"/>
    <cellStyle name="1Outputbox1 16 3 2 5" xfId="2875"/>
    <cellStyle name="1Outputbox1 16 3 2 6" xfId="2876"/>
    <cellStyle name="1Outputbox1 16 3 2 7" xfId="2877"/>
    <cellStyle name="1Outputbox1 16 3 2 8" xfId="2878"/>
    <cellStyle name="1Outputbox1 16 3 3" xfId="2879"/>
    <cellStyle name="1Outputbox1 16 3 3 2" xfId="2880"/>
    <cellStyle name="1Outputbox1 16 3 3 3" xfId="2881"/>
    <cellStyle name="1Outputbox1 16 3 3 4" xfId="2882"/>
    <cellStyle name="1Outputbox1 16 3 3 5" xfId="2883"/>
    <cellStyle name="1Outputbox1 16 3 3 6" xfId="2884"/>
    <cellStyle name="1Outputbox1 16 3 3 7" xfId="2885"/>
    <cellStyle name="1Outputbox1 16 3 4" xfId="2886"/>
    <cellStyle name="1Outputbox1 16 3 4 2" xfId="2887"/>
    <cellStyle name="1Outputbox1 16 3 4 3" xfId="2888"/>
    <cellStyle name="1Outputbox1 16 3 4 4" xfId="2889"/>
    <cellStyle name="1Outputbox1 16 3 5" xfId="2890"/>
    <cellStyle name="1Outputbox1 16 3 6" xfId="2891"/>
    <cellStyle name="1Outputbox1 16 3 7" xfId="2892"/>
    <cellStyle name="1Outputbox1 16 4" xfId="2893"/>
    <cellStyle name="1Outputbox1 16 4 2" xfId="2894"/>
    <cellStyle name="1Outputbox1 16 4 2 2" xfId="2895"/>
    <cellStyle name="1Outputbox1 16 4 2 3" xfId="2896"/>
    <cellStyle name="1Outputbox1 16 4 2 4" xfId="2897"/>
    <cellStyle name="1Outputbox1 16 4 2 5" xfId="2898"/>
    <cellStyle name="1Outputbox1 16 4 2 6" xfId="2899"/>
    <cellStyle name="1Outputbox1 16 4 2 7" xfId="2900"/>
    <cellStyle name="1Outputbox1 16 4 2 8" xfId="2901"/>
    <cellStyle name="1Outputbox1 16 4 3" xfId="2902"/>
    <cellStyle name="1Outputbox1 16 4 3 2" xfId="2903"/>
    <cellStyle name="1Outputbox1 16 4 3 3" xfId="2904"/>
    <cellStyle name="1Outputbox1 16 4 3 4" xfId="2905"/>
    <cellStyle name="1Outputbox1 16 4 3 5" xfId="2906"/>
    <cellStyle name="1Outputbox1 16 4 3 6" xfId="2907"/>
    <cellStyle name="1Outputbox1 16 4 3 7" xfId="2908"/>
    <cellStyle name="1Outputbox1 16 4 4" xfId="2909"/>
    <cellStyle name="1Outputbox1 16 4 4 2" xfId="2910"/>
    <cellStyle name="1Outputbox1 16 4 4 3" xfId="2911"/>
    <cellStyle name="1Outputbox1 16 4 4 4" xfId="2912"/>
    <cellStyle name="1Outputbox1 16 4 5" xfId="2913"/>
    <cellStyle name="1Outputbox1 16 4 6" xfId="2914"/>
    <cellStyle name="1Outputbox1 16 4 7" xfId="2915"/>
    <cellStyle name="1Outputbox1 16 5" xfId="2916"/>
    <cellStyle name="1Outputbox1 16 5 2" xfId="2917"/>
    <cellStyle name="1Outputbox1 16 5 3" xfId="2918"/>
    <cellStyle name="1Outputbox1 16 5 4" xfId="2919"/>
    <cellStyle name="1Outputbox1 16 5 5" xfId="2920"/>
    <cellStyle name="1Outputbox1 16 5 6" xfId="2921"/>
    <cellStyle name="1Outputbox1 16 5 7" xfId="2922"/>
    <cellStyle name="1Outputbox1 16 5 8" xfId="2923"/>
    <cellStyle name="1Outputbox1 16 6" xfId="2924"/>
    <cellStyle name="1Outputbox1 16 6 2" xfId="2925"/>
    <cellStyle name="1Outputbox1 16 6 3" xfId="2926"/>
    <cellStyle name="1Outputbox1 16 6 4" xfId="2927"/>
    <cellStyle name="1Outputbox1 16 6 5" xfId="2928"/>
    <cellStyle name="1Outputbox1 16 6 6" xfId="2929"/>
    <cellStyle name="1Outputbox1 16 6 7" xfId="2930"/>
    <cellStyle name="1Outputbox1 16 7" xfId="2931"/>
    <cellStyle name="1Outputbox1 16 7 2" xfId="2932"/>
    <cellStyle name="1Outputbox1 16 7 3" xfId="2933"/>
    <cellStyle name="1Outputbox1 16 7 4" xfId="2934"/>
    <cellStyle name="1Outputbox1 16 8" xfId="2935"/>
    <cellStyle name="1Outputbox1 16 9" xfId="2936"/>
    <cellStyle name="1Outputbox1 17" xfId="2937"/>
    <cellStyle name="1Outputbox1 17 2" xfId="2938"/>
    <cellStyle name="1Outputbox1 17 2 2" xfId="2939"/>
    <cellStyle name="1Outputbox1 17 2 3" xfId="2940"/>
    <cellStyle name="1Outputbox1 17 2 4" xfId="2941"/>
    <cellStyle name="1Outputbox1 17 2 5" xfId="2942"/>
    <cellStyle name="1Outputbox1 17 2 6" xfId="2943"/>
    <cellStyle name="1Outputbox1 17 2 7" xfId="2944"/>
    <cellStyle name="1Outputbox1 17 2 8" xfId="2945"/>
    <cellStyle name="1Outputbox1 17 3" xfId="2946"/>
    <cellStyle name="1Outputbox1 17 3 2" xfId="2947"/>
    <cellStyle name="1Outputbox1 17 3 3" xfId="2948"/>
    <cellStyle name="1Outputbox1 17 3 4" xfId="2949"/>
    <cellStyle name="1Outputbox1 17 3 5" xfId="2950"/>
    <cellStyle name="1Outputbox1 17 3 6" xfId="2951"/>
    <cellStyle name="1Outputbox1 17 3 7" xfId="2952"/>
    <cellStyle name="1Outputbox1 17 4" xfId="2953"/>
    <cellStyle name="1Outputbox1 17 4 2" xfId="2954"/>
    <cellStyle name="1Outputbox1 17 4 3" xfId="2955"/>
    <cellStyle name="1Outputbox1 17 4 4" xfId="2956"/>
    <cellStyle name="1Outputbox1 17 5" xfId="2957"/>
    <cellStyle name="1Outputbox1 17 6" xfId="2958"/>
    <cellStyle name="1Outputbox1 17 7" xfId="2959"/>
    <cellStyle name="1Outputbox1 18" xfId="2960"/>
    <cellStyle name="1Outputbox1 18 2" xfId="2961"/>
    <cellStyle name="1Outputbox1 18 2 2" xfId="2962"/>
    <cellStyle name="1Outputbox1 18 2 3" xfId="2963"/>
    <cellStyle name="1Outputbox1 18 2 4" xfId="2964"/>
    <cellStyle name="1Outputbox1 18 2 5" xfId="2965"/>
    <cellStyle name="1Outputbox1 18 2 6" xfId="2966"/>
    <cellStyle name="1Outputbox1 18 2 7" xfId="2967"/>
    <cellStyle name="1Outputbox1 18 2 8" xfId="2968"/>
    <cellStyle name="1Outputbox1 18 3" xfId="2969"/>
    <cellStyle name="1Outputbox1 18 3 2" xfId="2970"/>
    <cellStyle name="1Outputbox1 18 3 3" xfId="2971"/>
    <cellStyle name="1Outputbox1 18 3 4" xfId="2972"/>
    <cellStyle name="1Outputbox1 18 3 5" xfId="2973"/>
    <cellStyle name="1Outputbox1 18 3 6" xfId="2974"/>
    <cellStyle name="1Outputbox1 18 3 7" xfId="2975"/>
    <cellStyle name="1Outputbox1 18 4" xfId="2976"/>
    <cellStyle name="1Outputbox1 18 4 2" xfId="2977"/>
    <cellStyle name="1Outputbox1 18 4 3" xfId="2978"/>
    <cellStyle name="1Outputbox1 18 4 4" xfId="2979"/>
    <cellStyle name="1Outputbox1 18 5" xfId="2980"/>
    <cellStyle name="1Outputbox1 18 6" xfId="2981"/>
    <cellStyle name="1Outputbox1 18 7" xfId="2982"/>
    <cellStyle name="1Outputbox1 19" xfId="2983"/>
    <cellStyle name="1Outputbox1 19 2" xfId="2984"/>
    <cellStyle name="1Outputbox1 19 2 2" xfId="2985"/>
    <cellStyle name="1Outputbox1 19 2 3" xfId="2986"/>
    <cellStyle name="1Outputbox1 19 2 4" xfId="2987"/>
    <cellStyle name="1Outputbox1 19 2 5" xfId="2988"/>
    <cellStyle name="1Outputbox1 19 2 6" xfId="2989"/>
    <cellStyle name="1Outputbox1 19 2 7" xfId="2990"/>
    <cellStyle name="1Outputbox1 19 2 8" xfId="2991"/>
    <cellStyle name="1Outputbox1 19 3" xfId="2992"/>
    <cellStyle name="1Outputbox1 19 3 2" xfId="2993"/>
    <cellStyle name="1Outputbox1 19 3 3" xfId="2994"/>
    <cellStyle name="1Outputbox1 19 3 4" xfId="2995"/>
    <cellStyle name="1Outputbox1 19 3 5" xfId="2996"/>
    <cellStyle name="1Outputbox1 19 3 6" xfId="2997"/>
    <cellStyle name="1Outputbox1 19 3 7" xfId="2998"/>
    <cellStyle name="1Outputbox1 19 4" xfId="2999"/>
    <cellStyle name="1Outputbox1 19 4 2" xfId="3000"/>
    <cellStyle name="1Outputbox1 19 4 3" xfId="3001"/>
    <cellStyle name="1Outputbox1 19 4 4" xfId="3002"/>
    <cellStyle name="1Outputbox1 19 5" xfId="3003"/>
    <cellStyle name="1Outputbox1 19 6" xfId="3004"/>
    <cellStyle name="1Outputbox1 19 7" xfId="3005"/>
    <cellStyle name="1Outputbox1 2" xfId="3006"/>
    <cellStyle name="1Outputbox1 2 10" xfId="3007"/>
    <cellStyle name="1Outputbox1 2 2" xfId="3008"/>
    <cellStyle name="1Outputbox1 2 2 2" xfId="3009"/>
    <cellStyle name="1Outputbox1 2 2 2 2" xfId="3010"/>
    <cellStyle name="1Outputbox1 2 2 2 3" xfId="3011"/>
    <cellStyle name="1Outputbox1 2 2 2 4" xfId="3012"/>
    <cellStyle name="1Outputbox1 2 2 2 5" xfId="3013"/>
    <cellStyle name="1Outputbox1 2 2 2 6" xfId="3014"/>
    <cellStyle name="1Outputbox1 2 2 2 7" xfId="3015"/>
    <cellStyle name="1Outputbox1 2 2 2 8" xfId="3016"/>
    <cellStyle name="1Outputbox1 2 2 3" xfId="3017"/>
    <cellStyle name="1Outputbox1 2 2 3 2" xfId="3018"/>
    <cellStyle name="1Outputbox1 2 2 3 3" xfId="3019"/>
    <cellStyle name="1Outputbox1 2 2 3 4" xfId="3020"/>
    <cellStyle name="1Outputbox1 2 2 3 5" xfId="3021"/>
    <cellStyle name="1Outputbox1 2 2 3 6" xfId="3022"/>
    <cellStyle name="1Outputbox1 2 2 3 7" xfId="3023"/>
    <cellStyle name="1Outputbox1 2 2 4" xfId="3024"/>
    <cellStyle name="1Outputbox1 2 2 4 2" xfId="3025"/>
    <cellStyle name="1Outputbox1 2 2 4 3" xfId="3026"/>
    <cellStyle name="1Outputbox1 2 2 4 4" xfId="3027"/>
    <cellStyle name="1Outputbox1 2 2 5" xfId="3028"/>
    <cellStyle name="1Outputbox1 2 2 6" xfId="3029"/>
    <cellStyle name="1Outputbox1 2 2 7" xfId="3030"/>
    <cellStyle name="1Outputbox1 2 3" xfId="3031"/>
    <cellStyle name="1Outputbox1 2 3 2" xfId="3032"/>
    <cellStyle name="1Outputbox1 2 3 2 2" xfId="3033"/>
    <cellStyle name="1Outputbox1 2 3 2 3" xfId="3034"/>
    <cellStyle name="1Outputbox1 2 3 2 4" xfId="3035"/>
    <cellStyle name="1Outputbox1 2 3 2 5" xfId="3036"/>
    <cellStyle name="1Outputbox1 2 3 2 6" xfId="3037"/>
    <cellStyle name="1Outputbox1 2 3 2 7" xfId="3038"/>
    <cellStyle name="1Outputbox1 2 3 2 8" xfId="3039"/>
    <cellStyle name="1Outputbox1 2 3 3" xfId="3040"/>
    <cellStyle name="1Outputbox1 2 3 3 2" xfId="3041"/>
    <cellStyle name="1Outputbox1 2 3 3 3" xfId="3042"/>
    <cellStyle name="1Outputbox1 2 3 3 4" xfId="3043"/>
    <cellStyle name="1Outputbox1 2 3 3 5" xfId="3044"/>
    <cellStyle name="1Outputbox1 2 3 3 6" xfId="3045"/>
    <cellStyle name="1Outputbox1 2 3 3 7" xfId="3046"/>
    <cellStyle name="1Outputbox1 2 3 4" xfId="3047"/>
    <cellStyle name="1Outputbox1 2 3 4 2" xfId="3048"/>
    <cellStyle name="1Outputbox1 2 3 4 3" xfId="3049"/>
    <cellStyle name="1Outputbox1 2 3 4 4" xfId="3050"/>
    <cellStyle name="1Outputbox1 2 3 5" xfId="3051"/>
    <cellStyle name="1Outputbox1 2 3 6" xfId="3052"/>
    <cellStyle name="1Outputbox1 2 3 7" xfId="3053"/>
    <cellStyle name="1Outputbox1 2 4" xfId="3054"/>
    <cellStyle name="1Outputbox1 2 4 2" xfId="3055"/>
    <cellStyle name="1Outputbox1 2 4 2 2" xfId="3056"/>
    <cellStyle name="1Outputbox1 2 4 2 3" xfId="3057"/>
    <cellStyle name="1Outputbox1 2 4 2 4" xfId="3058"/>
    <cellStyle name="1Outputbox1 2 4 2 5" xfId="3059"/>
    <cellStyle name="1Outputbox1 2 4 2 6" xfId="3060"/>
    <cellStyle name="1Outputbox1 2 4 2 7" xfId="3061"/>
    <cellStyle name="1Outputbox1 2 4 2 8" xfId="3062"/>
    <cellStyle name="1Outputbox1 2 4 3" xfId="3063"/>
    <cellStyle name="1Outputbox1 2 4 3 2" xfId="3064"/>
    <cellStyle name="1Outputbox1 2 4 3 3" xfId="3065"/>
    <cellStyle name="1Outputbox1 2 4 3 4" xfId="3066"/>
    <cellStyle name="1Outputbox1 2 4 3 5" xfId="3067"/>
    <cellStyle name="1Outputbox1 2 4 3 6" xfId="3068"/>
    <cellStyle name="1Outputbox1 2 4 3 7" xfId="3069"/>
    <cellStyle name="1Outputbox1 2 4 4" xfId="3070"/>
    <cellStyle name="1Outputbox1 2 4 4 2" xfId="3071"/>
    <cellStyle name="1Outputbox1 2 4 4 3" xfId="3072"/>
    <cellStyle name="1Outputbox1 2 4 4 4" xfId="3073"/>
    <cellStyle name="1Outputbox1 2 4 5" xfId="3074"/>
    <cellStyle name="1Outputbox1 2 4 6" xfId="3075"/>
    <cellStyle name="1Outputbox1 2 4 7" xfId="3076"/>
    <cellStyle name="1Outputbox1 2 5" xfId="3077"/>
    <cellStyle name="1Outputbox1 2 5 2" xfId="3078"/>
    <cellStyle name="1Outputbox1 2 5 3" xfId="3079"/>
    <cellStyle name="1Outputbox1 2 5 4" xfId="3080"/>
    <cellStyle name="1Outputbox1 2 5 5" xfId="3081"/>
    <cellStyle name="1Outputbox1 2 5 6" xfId="3082"/>
    <cellStyle name="1Outputbox1 2 5 7" xfId="3083"/>
    <cellStyle name="1Outputbox1 2 5 8" xfId="3084"/>
    <cellStyle name="1Outputbox1 2 6" xfId="3085"/>
    <cellStyle name="1Outputbox1 2 6 2" xfId="3086"/>
    <cellStyle name="1Outputbox1 2 6 3" xfId="3087"/>
    <cellStyle name="1Outputbox1 2 6 4" xfId="3088"/>
    <cellStyle name="1Outputbox1 2 6 5" xfId="3089"/>
    <cellStyle name="1Outputbox1 2 6 6" xfId="3090"/>
    <cellStyle name="1Outputbox1 2 6 7" xfId="3091"/>
    <cellStyle name="1Outputbox1 2 7" xfId="3092"/>
    <cellStyle name="1Outputbox1 2 7 2" xfId="3093"/>
    <cellStyle name="1Outputbox1 2 7 3" xfId="3094"/>
    <cellStyle name="1Outputbox1 2 7 4" xfId="3095"/>
    <cellStyle name="1Outputbox1 2 8" xfId="3096"/>
    <cellStyle name="1Outputbox1 2 9" xfId="3097"/>
    <cellStyle name="1Outputbox1 20" xfId="3098"/>
    <cellStyle name="1Outputbox1 20 2" xfId="3099"/>
    <cellStyle name="1Outputbox1 20 3" xfId="3100"/>
    <cellStyle name="1Outputbox1 20 4" xfId="3101"/>
    <cellStyle name="1Outputbox1 20 5" xfId="3102"/>
    <cellStyle name="1Outputbox1 20 6" xfId="3103"/>
    <cellStyle name="1Outputbox1 20 7" xfId="3104"/>
    <cellStyle name="1Outputbox1 20 8" xfId="3105"/>
    <cellStyle name="1Outputbox1 21" xfId="3106"/>
    <cellStyle name="1Outputbox1 21 2" xfId="3107"/>
    <cellStyle name="1Outputbox1 21 3" xfId="3108"/>
    <cellStyle name="1Outputbox1 21 4" xfId="3109"/>
    <cellStyle name="1Outputbox1 21 5" xfId="3110"/>
    <cellStyle name="1Outputbox1 21 6" xfId="3111"/>
    <cellStyle name="1Outputbox1 21 7" xfId="3112"/>
    <cellStyle name="1Outputbox1 22" xfId="3113"/>
    <cellStyle name="1Outputbox1 22 2" xfId="3114"/>
    <cellStyle name="1Outputbox1 22 3" xfId="3115"/>
    <cellStyle name="1Outputbox1 22 4" xfId="3116"/>
    <cellStyle name="1Outputbox1 23" xfId="3117"/>
    <cellStyle name="1Outputbox1 24" xfId="3118"/>
    <cellStyle name="1Outputbox1 25" xfId="3119"/>
    <cellStyle name="1Outputbox1 3" xfId="3120"/>
    <cellStyle name="1Outputbox1 3 10" xfId="3121"/>
    <cellStyle name="1Outputbox1 3 2" xfId="3122"/>
    <cellStyle name="1Outputbox1 3 2 2" xfId="3123"/>
    <cellStyle name="1Outputbox1 3 2 2 2" xfId="3124"/>
    <cellStyle name="1Outputbox1 3 2 2 3" xfId="3125"/>
    <cellStyle name="1Outputbox1 3 2 2 4" xfId="3126"/>
    <cellStyle name="1Outputbox1 3 2 2 5" xfId="3127"/>
    <cellStyle name="1Outputbox1 3 2 2 6" xfId="3128"/>
    <cellStyle name="1Outputbox1 3 2 2 7" xfId="3129"/>
    <cellStyle name="1Outputbox1 3 2 2 8" xfId="3130"/>
    <cellStyle name="1Outputbox1 3 2 3" xfId="3131"/>
    <cellStyle name="1Outputbox1 3 2 3 2" xfId="3132"/>
    <cellStyle name="1Outputbox1 3 2 3 3" xfId="3133"/>
    <cellStyle name="1Outputbox1 3 2 3 4" xfId="3134"/>
    <cellStyle name="1Outputbox1 3 2 3 5" xfId="3135"/>
    <cellStyle name="1Outputbox1 3 2 3 6" xfId="3136"/>
    <cellStyle name="1Outputbox1 3 2 3 7" xfId="3137"/>
    <cellStyle name="1Outputbox1 3 2 4" xfId="3138"/>
    <cellStyle name="1Outputbox1 3 2 4 2" xfId="3139"/>
    <cellStyle name="1Outputbox1 3 2 4 3" xfId="3140"/>
    <cellStyle name="1Outputbox1 3 2 4 4" xfId="3141"/>
    <cellStyle name="1Outputbox1 3 2 5" xfId="3142"/>
    <cellStyle name="1Outputbox1 3 2 6" xfId="3143"/>
    <cellStyle name="1Outputbox1 3 2 7" xfId="3144"/>
    <cellStyle name="1Outputbox1 3 3" xfId="3145"/>
    <cellStyle name="1Outputbox1 3 3 2" xfId="3146"/>
    <cellStyle name="1Outputbox1 3 3 2 2" xfId="3147"/>
    <cellStyle name="1Outputbox1 3 3 2 3" xfId="3148"/>
    <cellStyle name="1Outputbox1 3 3 2 4" xfId="3149"/>
    <cellStyle name="1Outputbox1 3 3 2 5" xfId="3150"/>
    <cellStyle name="1Outputbox1 3 3 2 6" xfId="3151"/>
    <cellStyle name="1Outputbox1 3 3 2 7" xfId="3152"/>
    <cellStyle name="1Outputbox1 3 3 2 8" xfId="3153"/>
    <cellStyle name="1Outputbox1 3 3 3" xfId="3154"/>
    <cellStyle name="1Outputbox1 3 3 3 2" xfId="3155"/>
    <cellStyle name="1Outputbox1 3 3 3 3" xfId="3156"/>
    <cellStyle name="1Outputbox1 3 3 3 4" xfId="3157"/>
    <cellStyle name="1Outputbox1 3 3 3 5" xfId="3158"/>
    <cellStyle name="1Outputbox1 3 3 3 6" xfId="3159"/>
    <cellStyle name="1Outputbox1 3 3 3 7" xfId="3160"/>
    <cellStyle name="1Outputbox1 3 3 4" xfId="3161"/>
    <cellStyle name="1Outputbox1 3 3 4 2" xfId="3162"/>
    <cellStyle name="1Outputbox1 3 3 4 3" xfId="3163"/>
    <cellStyle name="1Outputbox1 3 3 4 4" xfId="3164"/>
    <cellStyle name="1Outputbox1 3 3 5" xfId="3165"/>
    <cellStyle name="1Outputbox1 3 3 6" xfId="3166"/>
    <cellStyle name="1Outputbox1 3 3 7" xfId="3167"/>
    <cellStyle name="1Outputbox1 3 4" xfId="3168"/>
    <cellStyle name="1Outputbox1 3 4 2" xfId="3169"/>
    <cellStyle name="1Outputbox1 3 4 2 2" xfId="3170"/>
    <cellStyle name="1Outputbox1 3 4 2 3" xfId="3171"/>
    <cellStyle name="1Outputbox1 3 4 2 4" xfId="3172"/>
    <cellStyle name="1Outputbox1 3 4 2 5" xfId="3173"/>
    <cellStyle name="1Outputbox1 3 4 2 6" xfId="3174"/>
    <cellStyle name="1Outputbox1 3 4 2 7" xfId="3175"/>
    <cellStyle name="1Outputbox1 3 4 2 8" xfId="3176"/>
    <cellStyle name="1Outputbox1 3 4 3" xfId="3177"/>
    <cellStyle name="1Outputbox1 3 4 3 2" xfId="3178"/>
    <cellStyle name="1Outputbox1 3 4 3 3" xfId="3179"/>
    <cellStyle name="1Outputbox1 3 4 3 4" xfId="3180"/>
    <cellStyle name="1Outputbox1 3 4 3 5" xfId="3181"/>
    <cellStyle name="1Outputbox1 3 4 3 6" xfId="3182"/>
    <cellStyle name="1Outputbox1 3 4 3 7" xfId="3183"/>
    <cellStyle name="1Outputbox1 3 4 4" xfId="3184"/>
    <cellStyle name="1Outputbox1 3 4 4 2" xfId="3185"/>
    <cellStyle name="1Outputbox1 3 4 4 3" xfId="3186"/>
    <cellStyle name="1Outputbox1 3 4 4 4" xfId="3187"/>
    <cellStyle name="1Outputbox1 3 4 5" xfId="3188"/>
    <cellStyle name="1Outputbox1 3 4 6" xfId="3189"/>
    <cellStyle name="1Outputbox1 3 4 7" xfId="3190"/>
    <cellStyle name="1Outputbox1 3 5" xfId="3191"/>
    <cellStyle name="1Outputbox1 3 5 2" xfId="3192"/>
    <cellStyle name="1Outputbox1 3 5 3" xfId="3193"/>
    <cellStyle name="1Outputbox1 3 5 4" xfId="3194"/>
    <cellStyle name="1Outputbox1 3 5 5" xfId="3195"/>
    <cellStyle name="1Outputbox1 3 5 6" xfId="3196"/>
    <cellStyle name="1Outputbox1 3 5 7" xfId="3197"/>
    <cellStyle name="1Outputbox1 3 5 8" xfId="3198"/>
    <cellStyle name="1Outputbox1 3 6" xfId="3199"/>
    <cellStyle name="1Outputbox1 3 6 2" xfId="3200"/>
    <cellStyle name="1Outputbox1 3 6 3" xfId="3201"/>
    <cellStyle name="1Outputbox1 3 6 4" xfId="3202"/>
    <cellStyle name="1Outputbox1 3 6 5" xfId="3203"/>
    <cellStyle name="1Outputbox1 3 6 6" xfId="3204"/>
    <cellStyle name="1Outputbox1 3 6 7" xfId="3205"/>
    <cellStyle name="1Outputbox1 3 7" xfId="3206"/>
    <cellStyle name="1Outputbox1 3 7 2" xfId="3207"/>
    <cellStyle name="1Outputbox1 3 7 3" xfId="3208"/>
    <cellStyle name="1Outputbox1 3 7 4" xfId="3209"/>
    <cellStyle name="1Outputbox1 3 8" xfId="3210"/>
    <cellStyle name="1Outputbox1 3 9" xfId="3211"/>
    <cellStyle name="1Outputbox1 4" xfId="3212"/>
    <cellStyle name="1Outputbox1 4 10" xfId="3213"/>
    <cellStyle name="1Outputbox1 4 2" xfId="3214"/>
    <cellStyle name="1Outputbox1 4 2 2" xfId="3215"/>
    <cellStyle name="1Outputbox1 4 2 2 2" xfId="3216"/>
    <cellStyle name="1Outputbox1 4 2 2 3" xfId="3217"/>
    <cellStyle name="1Outputbox1 4 2 2 4" xfId="3218"/>
    <cellStyle name="1Outputbox1 4 2 2 5" xfId="3219"/>
    <cellStyle name="1Outputbox1 4 2 2 6" xfId="3220"/>
    <cellStyle name="1Outputbox1 4 2 2 7" xfId="3221"/>
    <cellStyle name="1Outputbox1 4 2 2 8" xfId="3222"/>
    <cellStyle name="1Outputbox1 4 2 3" xfId="3223"/>
    <cellStyle name="1Outputbox1 4 2 3 2" xfId="3224"/>
    <cellStyle name="1Outputbox1 4 2 3 3" xfId="3225"/>
    <cellStyle name="1Outputbox1 4 2 3 4" xfId="3226"/>
    <cellStyle name="1Outputbox1 4 2 3 5" xfId="3227"/>
    <cellStyle name="1Outputbox1 4 2 3 6" xfId="3228"/>
    <cellStyle name="1Outputbox1 4 2 3 7" xfId="3229"/>
    <cellStyle name="1Outputbox1 4 2 4" xfId="3230"/>
    <cellStyle name="1Outputbox1 4 2 4 2" xfId="3231"/>
    <cellStyle name="1Outputbox1 4 2 4 3" xfId="3232"/>
    <cellStyle name="1Outputbox1 4 2 4 4" xfId="3233"/>
    <cellStyle name="1Outputbox1 4 2 5" xfId="3234"/>
    <cellStyle name="1Outputbox1 4 2 6" xfId="3235"/>
    <cellStyle name="1Outputbox1 4 2 7" xfId="3236"/>
    <cellStyle name="1Outputbox1 4 3" xfId="3237"/>
    <cellStyle name="1Outputbox1 4 3 2" xfId="3238"/>
    <cellStyle name="1Outputbox1 4 3 2 2" xfId="3239"/>
    <cellStyle name="1Outputbox1 4 3 2 3" xfId="3240"/>
    <cellStyle name="1Outputbox1 4 3 2 4" xfId="3241"/>
    <cellStyle name="1Outputbox1 4 3 2 5" xfId="3242"/>
    <cellStyle name="1Outputbox1 4 3 2 6" xfId="3243"/>
    <cellStyle name="1Outputbox1 4 3 2 7" xfId="3244"/>
    <cellStyle name="1Outputbox1 4 3 2 8" xfId="3245"/>
    <cellStyle name="1Outputbox1 4 3 3" xfId="3246"/>
    <cellStyle name="1Outputbox1 4 3 3 2" xfId="3247"/>
    <cellStyle name="1Outputbox1 4 3 3 3" xfId="3248"/>
    <cellStyle name="1Outputbox1 4 3 3 4" xfId="3249"/>
    <cellStyle name="1Outputbox1 4 3 3 5" xfId="3250"/>
    <cellStyle name="1Outputbox1 4 3 3 6" xfId="3251"/>
    <cellStyle name="1Outputbox1 4 3 3 7" xfId="3252"/>
    <cellStyle name="1Outputbox1 4 3 4" xfId="3253"/>
    <cellStyle name="1Outputbox1 4 3 4 2" xfId="3254"/>
    <cellStyle name="1Outputbox1 4 3 4 3" xfId="3255"/>
    <cellStyle name="1Outputbox1 4 3 4 4" xfId="3256"/>
    <cellStyle name="1Outputbox1 4 3 5" xfId="3257"/>
    <cellStyle name="1Outputbox1 4 3 6" xfId="3258"/>
    <cellStyle name="1Outputbox1 4 3 7" xfId="3259"/>
    <cellStyle name="1Outputbox1 4 4" xfId="3260"/>
    <cellStyle name="1Outputbox1 4 4 2" xfId="3261"/>
    <cellStyle name="1Outputbox1 4 4 2 2" xfId="3262"/>
    <cellStyle name="1Outputbox1 4 4 2 3" xfId="3263"/>
    <cellStyle name="1Outputbox1 4 4 2 4" xfId="3264"/>
    <cellStyle name="1Outputbox1 4 4 2 5" xfId="3265"/>
    <cellStyle name="1Outputbox1 4 4 2 6" xfId="3266"/>
    <cellStyle name="1Outputbox1 4 4 2 7" xfId="3267"/>
    <cellStyle name="1Outputbox1 4 4 2 8" xfId="3268"/>
    <cellStyle name="1Outputbox1 4 4 3" xfId="3269"/>
    <cellStyle name="1Outputbox1 4 4 3 2" xfId="3270"/>
    <cellStyle name="1Outputbox1 4 4 3 3" xfId="3271"/>
    <cellStyle name="1Outputbox1 4 4 3 4" xfId="3272"/>
    <cellStyle name="1Outputbox1 4 4 3 5" xfId="3273"/>
    <cellStyle name="1Outputbox1 4 4 3 6" xfId="3274"/>
    <cellStyle name="1Outputbox1 4 4 3 7" xfId="3275"/>
    <cellStyle name="1Outputbox1 4 4 4" xfId="3276"/>
    <cellStyle name="1Outputbox1 4 4 4 2" xfId="3277"/>
    <cellStyle name="1Outputbox1 4 4 4 3" xfId="3278"/>
    <cellStyle name="1Outputbox1 4 4 4 4" xfId="3279"/>
    <cellStyle name="1Outputbox1 4 4 5" xfId="3280"/>
    <cellStyle name="1Outputbox1 4 4 6" xfId="3281"/>
    <cellStyle name="1Outputbox1 4 4 7" xfId="3282"/>
    <cellStyle name="1Outputbox1 4 5" xfId="3283"/>
    <cellStyle name="1Outputbox1 4 5 2" xfId="3284"/>
    <cellStyle name="1Outputbox1 4 5 3" xfId="3285"/>
    <cellStyle name="1Outputbox1 4 5 4" xfId="3286"/>
    <cellStyle name="1Outputbox1 4 5 5" xfId="3287"/>
    <cellStyle name="1Outputbox1 4 5 6" xfId="3288"/>
    <cellStyle name="1Outputbox1 4 5 7" xfId="3289"/>
    <cellStyle name="1Outputbox1 4 5 8" xfId="3290"/>
    <cellStyle name="1Outputbox1 4 6" xfId="3291"/>
    <cellStyle name="1Outputbox1 4 6 2" xfId="3292"/>
    <cellStyle name="1Outputbox1 4 6 3" xfId="3293"/>
    <cellStyle name="1Outputbox1 4 6 4" xfId="3294"/>
    <cellStyle name="1Outputbox1 4 6 5" xfId="3295"/>
    <cellStyle name="1Outputbox1 4 6 6" xfId="3296"/>
    <cellStyle name="1Outputbox1 4 6 7" xfId="3297"/>
    <cellStyle name="1Outputbox1 4 7" xfId="3298"/>
    <cellStyle name="1Outputbox1 4 7 2" xfId="3299"/>
    <cellStyle name="1Outputbox1 4 7 3" xfId="3300"/>
    <cellStyle name="1Outputbox1 4 7 4" xfId="3301"/>
    <cellStyle name="1Outputbox1 4 8" xfId="3302"/>
    <cellStyle name="1Outputbox1 4 9" xfId="3303"/>
    <cellStyle name="1Outputbox1 5" xfId="3304"/>
    <cellStyle name="1Outputbox1 5 10" xfId="3305"/>
    <cellStyle name="1Outputbox1 5 2" xfId="3306"/>
    <cellStyle name="1Outputbox1 5 2 2" xfId="3307"/>
    <cellStyle name="1Outputbox1 5 2 2 2" xfId="3308"/>
    <cellStyle name="1Outputbox1 5 2 2 3" xfId="3309"/>
    <cellStyle name="1Outputbox1 5 2 2 4" xfId="3310"/>
    <cellStyle name="1Outputbox1 5 2 2 5" xfId="3311"/>
    <cellStyle name="1Outputbox1 5 2 2 6" xfId="3312"/>
    <cellStyle name="1Outputbox1 5 2 2 7" xfId="3313"/>
    <cellStyle name="1Outputbox1 5 2 2 8" xfId="3314"/>
    <cellStyle name="1Outputbox1 5 2 3" xfId="3315"/>
    <cellStyle name="1Outputbox1 5 2 3 2" xfId="3316"/>
    <cellStyle name="1Outputbox1 5 2 3 3" xfId="3317"/>
    <cellStyle name="1Outputbox1 5 2 3 4" xfId="3318"/>
    <cellStyle name="1Outputbox1 5 2 3 5" xfId="3319"/>
    <cellStyle name="1Outputbox1 5 2 3 6" xfId="3320"/>
    <cellStyle name="1Outputbox1 5 2 3 7" xfId="3321"/>
    <cellStyle name="1Outputbox1 5 2 4" xfId="3322"/>
    <cellStyle name="1Outputbox1 5 2 4 2" xfId="3323"/>
    <cellStyle name="1Outputbox1 5 2 4 3" xfId="3324"/>
    <cellStyle name="1Outputbox1 5 2 4 4" xfId="3325"/>
    <cellStyle name="1Outputbox1 5 2 5" xfId="3326"/>
    <cellStyle name="1Outputbox1 5 2 6" xfId="3327"/>
    <cellStyle name="1Outputbox1 5 2 7" xfId="3328"/>
    <cellStyle name="1Outputbox1 5 3" xfId="3329"/>
    <cellStyle name="1Outputbox1 5 3 2" xfId="3330"/>
    <cellStyle name="1Outputbox1 5 3 2 2" xfId="3331"/>
    <cellStyle name="1Outputbox1 5 3 2 3" xfId="3332"/>
    <cellStyle name="1Outputbox1 5 3 2 4" xfId="3333"/>
    <cellStyle name="1Outputbox1 5 3 2 5" xfId="3334"/>
    <cellStyle name="1Outputbox1 5 3 2 6" xfId="3335"/>
    <cellStyle name="1Outputbox1 5 3 2 7" xfId="3336"/>
    <cellStyle name="1Outputbox1 5 3 2 8" xfId="3337"/>
    <cellStyle name="1Outputbox1 5 3 3" xfId="3338"/>
    <cellStyle name="1Outputbox1 5 3 3 2" xfId="3339"/>
    <cellStyle name="1Outputbox1 5 3 3 3" xfId="3340"/>
    <cellStyle name="1Outputbox1 5 3 3 4" xfId="3341"/>
    <cellStyle name="1Outputbox1 5 3 3 5" xfId="3342"/>
    <cellStyle name="1Outputbox1 5 3 3 6" xfId="3343"/>
    <cellStyle name="1Outputbox1 5 3 3 7" xfId="3344"/>
    <cellStyle name="1Outputbox1 5 3 4" xfId="3345"/>
    <cellStyle name="1Outputbox1 5 3 4 2" xfId="3346"/>
    <cellStyle name="1Outputbox1 5 3 4 3" xfId="3347"/>
    <cellStyle name="1Outputbox1 5 3 4 4" xfId="3348"/>
    <cellStyle name="1Outputbox1 5 3 5" xfId="3349"/>
    <cellStyle name="1Outputbox1 5 3 6" xfId="3350"/>
    <cellStyle name="1Outputbox1 5 3 7" xfId="3351"/>
    <cellStyle name="1Outputbox1 5 4" xfId="3352"/>
    <cellStyle name="1Outputbox1 5 4 2" xfId="3353"/>
    <cellStyle name="1Outputbox1 5 4 2 2" xfId="3354"/>
    <cellStyle name="1Outputbox1 5 4 2 3" xfId="3355"/>
    <cellStyle name="1Outputbox1 5 4 2 4" xfId="3356"/>
    <cellStyle name="1Outputbox1 5 4 2 5" xfId="3357"/>
    <cellStyle name="1Outputbox1 5 4 2 6" xfId="3358"/>
    <cellStyle name="1Outputbox1 5 4 2 7" xfId="3359"/>
    <cellStyle name="1Outputbox1 5 4 2 8" xfId="3360"/>
    <cellStyle name="1Outputbox1 5 4 3" xfId="3361"/>
    <cellStyle name="1Outputbox1 5 4 3 2" xfId="3362"/>
    <cellStyle name="1Outputbox1 5 4 3 3" xfId="3363"/>
    <cellStyle name="1Outputbox1 5 4 3 4" xfId="3364"/>
    <cellStyle name="1Outputbox1 5 4 3 5" xfId="3365"/>
    <cellStyle name="1Outputbox1 5 4 3 6" xfId="3366"/>
    <cellStyle name="1Outputbox1 5 4 3 7" xfId="3367"/>
    <cellStyle name="1Outputbox1 5 4 4" xfId="3368"/>
    <cellStyle name="1Outputbox1 5 4 4 2" xfId="3369"/>
    <cellStyle name="1Outputbox1 5 4 4 3" xfId="3370"/>
    <cellStyle name="1Outputbox1 5 4 4 4" xfId="3371"/>
    <cellStyle name="1Outputbox1 5 4 5" xfId="3372"/>
    <cellStyle name="1Outputbox1 5 4 6" xfId="3373"/>
    <cellStyle name="1Outputbox1 5 4 7" xfId="3374"/>
    <cellStyle name="1Outputbox1 5 5" xfId="3375"/>
    <cellStyle name="1Outputbox1 5 5 2" xfId="3376"/>
    <cellStyle name="1Outputbox1 5 5 3" xfId="3377"/>
    <cellStyle name="1Outputbox1 5 5 4" xfId="3378"/>
    <cellStyle name="1Outputbox1 5 5 5" xfId="3379"/>
    <cellStyle name="1Outputbox1 5 5 6" xfId="3380"/>
    <cellStyle name="1Outputbox1 5 5 7" xfId="3381"/>
    <cellStyle name="1Outputbox1 5 5 8" xfId="3382"/>
    <cellStyle name="1Outputbox1 5 6" xfId="3383"/>
    <cellStyle name="1Outputbox1 5 6 2" xfId="3384"/>
    <cellStyle name="1Outputbox1 5 6 3" xfId="3385"/>
    <cellStyle name="1Outputbox1 5 6 4" xfId="3386"/>
    <cellStyle name="1Outputbox1 5 6 5" xfId="3387"/>
    <cellStyle name="1Outputbox1 5 6 6" xfId="3388"/>
    <cellStyle name="1Outputbox1 5 6 7" xfId="3389"/>
    <cellStyle name="1Outputbox1 5 7" xfId="3390"/>
    <cellStyle name="1Outputbox1 5 7 2" xfId="3391"/>
    <cellStyle name="1Outputbox1 5 7 3" xfId="3392"/>
    <cellStyle name="1Outputbox1 5 7 4" xfId="3393"/>
    <cellStyle name="1Outputbox1 5 8" xfId="3394"/>
    <cellStyle name="1Outputbox1 5 9" xfId="3395"/>
    <cellStyle name="1Outputbox1 6" xfId="3396"/>
    <cellStyle name="1Outputbox1 6 10" xfId="3397"/>
    <cellStyle name="1Outputbox1 6 2" xfId="3398"/>
    <cellStyle name="1Outputbox1 6 2 2" xfId="3399"/>
    <cellStyle name="1Outputbox1 6 2 2 2" xfId="3400"/>
    <cellStyle name="1Outputbox1 6 2 2 3" xfId="3401"/>
    <cellStyle name="1Outputbox1 6 2 2 4" xfId="3402"/>
    <cellStyle name="1Outputbox1 6 2 2 5" xfId="3403"/>
    <cellStyle name="1Outputbox1 6 2 2 6" xfId="3404"/>
    <cellStyle name="1Outputbox1 6 2 2 7" xfId="3405"/>
    <cellStyle name="1Outputbox1 6 2 2 8" xfId="3406"/>
    <cellStyle name="1Outputbox1 6 2 3" xfId="3407"/>
    <cellStyle name="1Outputbox1 6 2 3 2" xfId="3408"/>
    <cellStyle name="1Outputbox1 6 2 3 3" xfId="3409"/>
    <cellStyle name="1Outputbox1 6 2 3 4" xfId="3410"/>
    <cellStyle name="1Outputbox1 6 2 3 5" xfId="3411"/>
    <cellStyle name="1Outputbox1 6 2 3 6" xfId="3412"/>
    <cellStyle name="1Outputbox1 6 2 3 7" xfId="3413"/>
    <cellStyle name="1Outputbox1 6 2 4" xfId="3414"/>
    <cellStyle name="1Outputbox1 6 2 4 2" xfId="3415"/>
    <cellStyle name="1Outputbox1 6 2 4 3" xfId="3416"/>
    <cellStyle name="1Outputbox1 6 2 4 4" xfId="3417"/>
    <cellStyle name="1Outputbox1 6 2 5" xfId="3418"/>
    <cellStyle name="1Outputbox1 6 2 6" xfId="3419"/>
    <cellStyle name="1Outputbox1 6 2 7" xfId="3420"/>
    <cellStyle name="1Outputbox1 6 3" xfId="3421"/>
    <cellStyle name="1Outputbox1 6 3 2" xfId="3422"/>
    <cellStyle name="1Outputbox1 6 3 2 2" xfId="3423"/>
    <cellStyle name="1Outputbox1 6 3 2 3" xfId="3424"/>
    <cellStyle name="1Outputbox1 6 3 2 4" xfId="3425"/>
    <cellStyle name="1Outputbox1 6 3 2 5" xfId="3426"/>
    <cellStyle name="1Outputbox1 6 3 2 6" xfId="3427"/>
    <cellStyle name="1Outputbox1 6 3 2 7" xfId="3428"/>
    <cellStyle name="1Outputbox1 6 3 2 8" xfId="3429"/>
    <cellStyle name="1Outputbox1 6 3 3" xfId="3430"/>
    <cellStyle name="1Outputbox1 6 3 3 2" xfId="3431"/>
    <cellStyle name="1Outputbox1 6 3 3 3" xfId="3432"/>
    <cellStyle name="1Outputbox1 6 3 3 4" xfId="3433"/>
    <cellStyle name="1Outputbox1 6 3 3 5" xfId="3434"/>
    <cellStyle name="1Outputbox1 6 3 3 6" xfId="3435"/>
    <cellStyle name="1Outputbox1 6 3 3 7" xfId="3436"/>
    <cellStyle name="1Outputbox1 6 3 4" xfId="3437"/>
    <cellStyle name="1Outputbox1 6 3 4 2" xfId="3438"/>
    <cellStyle name="1Outputbox1 6 3 4 3" xfId="3439"/>
    <cellStyle name="1Outputbox1 6 3 4 4" xfId="3440"/>
    <cellStyle name="1Outputbox1 6 3 5" xfId="3441"/>
    <cellStyle name="1Outputbox1 6 3 6" xfId="3442"/>
    <cellStyle name="1Outputbox1 6 3 7" xfId="3443"/>
    <cellStyle name="1Outputbox1 6 4" xfId="3444"/>
    <cellStyle name="1Outputbox1 6 4 2" xfId="3445"/>
    <cellStyle name="1Outputbox1 6 4 2 2" xfId="3446"/>
    <cellStyle name="1Outputbox1 6 4 2 3" xfId="3447"/>
    <cellStyle name="1Outputbox1 6 4 2 4" xfId="3448"/>
    <cellStyle name="1Outputbox1 6 4 2 5" xfId="3449"/>
    <cellStyle name="1Outputbox1 6 4 2 6" xfId="3450"/>
    <cellStyle name="1Outputbox1 6 4 2 7" xfId="3451"/>
    <cellStyle name="1Outputbox1 6 4 2 8" xfId="3452"/>
    <cellStyle name="1Outputbox1 6 4 3" xfId="3453"/>
    <cellStyle name="1Outputbox1 6 4 3 2" xfId="3454"/>
    <cellStyle name="1Outputbox1 6 4 3 3" xfId="3455"/>
    <cellStyle name="1Outputbox1 6 4 3 4" xfId="3456"/>
    <cellStyle name="1Outputbox1 6 4 3 5" xfId="3457"/>
    <cellStyle name="1Outputbox1 6 4 3 6" xfId="3458"/>
    <cellStyle name="1Outputbox1 6 4 3 7" xfId="3459"/>
    <cellStyle name="1Outputbox1 6 4 4" xfId="3460"/>
    <cellStyle name="1Outputbox1 6 4 4 2" xfId="3461"/>
    <cellStyle name="1Outputbox1 6 4 4 3" xfId="3462"/>
    <cellStyle name="1Outputbox1 6 4 4 4" xfId="3463"/>
    <cellStyle name="1Outputbox1 6 4 5" xfId="3464"/>
    <cellStyle name="1Outputbox1 6 4 6" xfId="3465"/>
    <cellStyle name="1Outputbox1 6 4 7" xfId="3466"/>
    <cellStyle name="1Outputbox1 6 5" xfId="3467"/>
    <cellStyle name="1Outputbox1 6 5 2" xfId="3468"/>
    <cellStyle name="1Outputbox1 6 5 3" xfId="3469"/>
    <cellStyle name="1Outputbox1 6 5 4" xfId="3470"/>
    <cellStyle name="1Outputbox1 6 5 5" xfId="3471"/>
    <cellStyle name="1Outputbox1 6 5 6" xfId="3472"/>
    <cellStyle name="1Outputbox1 6 5 7" xfId="3473"/>
    <cellStyle name="1Outputbox1 6 5 8" xfId="3474"/>
    <cellStyle name="1Outputbox1 6 6" xfId="3475"/>
    <cellStyle name="1Outputbox1 6 6 2" xfId="3476"/>
    <cellStyle name="1Outputbox1 6 6 3" xfId="3477"/>
    <cellStyle name="1Outputbox1 6 6 4" xfId="3478"/>
    <cellStyle name="1Outputbox1 6 6 5" xfId="3479"/>
    <cellStyle name="1Outputbox1 6 6 6" xfId="3480"/>
    <cellStyle name="1Outputbox1 6 6 7" xfId="3481"/>
    <cellStyle name="1Outputbox1 6 7" xfId="3482"/>
    <cellStyle name="1Outputbox1 6 7 2" xfId="3483"/>
    <cellStyle name="1Outputbox1 6 7 3" xfId="3484"/>
    <cellStyle name="1Outputbox1 6 7 4" xfId="3485"/>
    <cellStyle name="1Outputbox1 6 8" xfId="3486"/>
    <cellStyle name="1Outputbox1 6 9" xfId="3487"/>
    <cellStyle name="1Outputbox1 7" xfId="3488"/>
    <cellStyle name="1Outputbox1 7 10" xfId="3489"/>
    <cellStyle name="1Outputbox1 7 2" xfId="3490"/>
    <cellStyle name="1Outputbox1 7 2 2" xfId="3491"/>
    <cellStyle name="1Outputbox1 7 2 2 2" xfId="3492"/>
    <cellStyle name="1Outputbox1 7 2 2 3" xfId="3493"/>
    <cellStyle name="1Outputbox1 7 2 2 4" xfId="3494"/>
    <cellStyle name="1Outputbox1 7 2 2 5" xfId="3495"/>
    <cellStyle name="1Outputbox1 7 2 2 6" xfId="3496"/>
    <cellStyle name="1Outputbox1 7 2 2 7" xfId="3497"/>
    <cellStyle name="1Outputbox1 7 2 2 8" xfId="3498"/>
    <cellStyle name="1Outputbox1 7 2 3" xfId="3499"/>
    <cellStyle name="1Outputbox1 7 2 3 2" xfId="3500"/>
    <cellStyle name="1Outputbox1 7 2 3 3" xfId="3501"/>
    <cellStyle name="1Outputbox1 7 2 3 4" xfId="3502"/>
    <cellStyle name="1Outputbox1 7 2 3 5" xfId="3503"/>
    <cellStyle name="1Outputbox1 7 2 3 6" xfId="3504"/>
    <cellStyle name="1Outputbox1 7 2 3 7" xfId="3505"/>
    <cellStyle name="1Outputbox1 7 2 4" xfId="3506"/>
    <cellStyle name="1Outputbox1 7 2 4 2" xfId="3507"/>
    <cellStyle name="1Outputbox1 7 2 4 3" xfId="3508"/>
    <cellStyle name="1Outputbox1 7 2 4 4" xfId="3509"/>
    <cellStyle name="1Outputbox1 7 2 5" xfId="3510"/>
    <cellStyle name="1Outputbox1 7 2 6" xfId="3511"/>
    <cellStyle name="1Outputbox1 7 2 7" xfId="3512"/>
    <cellStyle name="1Outputbox1 7 3" xfId="3513"/>
    <cellStyle name="1Outputbox1 7 3 2" xfId="3514"/>
    <cellStyle name="1Outputbox1 7 3 2 2" xfId="3515"/>
    <cellStyle name="1Outputbox1 7 3 2 3" xfId="3516"/>
    <cellStyle name="1Outputbox1 7 3 2 4" xfId="3517"/>
    <cellStyle name="1Outputbox1 7 3 2 5" xfId="3518"/>
    <cellStyle name="1Outputbox1 7 3 2 6" xfId="3519"/>
    <cellStyle name="1Outputbox1 7 3 2 7" xfId="3520"/>
    <cellStyle name="1Outputbox1 7 3 2 8" xfId="3521"/>
    <cellStyle name="1Outputbox1 7 3 3" xfId="3522"/>
    <cellStyle name="1Outputbox1 7 3 3 2" xfId="3523"/>
    <cellStyle name="1Outputbox1 7 3 3 3" xfId="3524"/>
    <cellStyle name="1Outputbox1 7 3 3 4" xfId="3525"/>
    <cellStyle name="1Outputbox1 7 3 3 5" xfId="3526"/>
    <cellStyle name="1Outputbox1 7 3 3 6" xfId="3527"/>
    <cellStyle name="1Outputbox1 7 3 3 7" xfId="3528"/>
    <cellStyle name="1Outputbox1 7 3 4" xfId="3529"/>
    <cellStyle name="1Outputbox1 7 3 4 2" xfId="3530"/>
    <cellStyle name="1Outputbox1 7 3 4 3" xfId="3531"/>
    <cellStyle name="1Outputbox1 7 3 4 4" xfId="3532"/>
    <cellStyle name="1Outputbox1 7 3 5" xfId="3533"/>
    <cellStyle name="1Outputbox1 7 3 6" xfId="3534"/>
    <cellStyle name="1Outputbox1 7 3 7" xfId="3535"/>
    <cellStyle name="1Outputbox1 7 4" xfId="3536"/>
    <cellStyle name="1Outputbox1 7 4 2" xfId="3537"/>
    <cellStyle name="1Outputbox1 7 4 2 2" xfId="3538"/>
    <cellStyle name="1Outputbox1 7 4 2 3" xfId="3539"/>
    <cellStyle name="1Outputbox1 7 4 2 4" xfId="3540"/>
    <cellStyle name="1Outputbox1 7 4 2 5" xfId="3541"/>
    <cellStyle name="1Outputbox1 7 4 2 6" xfId="3542"/>
    <cellStyle name="1Outputbox1 7 4 2 7" xfId="3543"/>
    <cellStyle name="1Outputbox1 7 4 2 8" xfId="3544"/>
    <cellStyle name="1Outputbox1 7 4 3" xfId="3545"/>
    <cellStyle name="1Outputbox1 7 4 3 2" xfId="3546"/>
    <cellStyle name="1Outputbox1 7 4 3 3" xfId="3547"/>
    <cellStyle name="1Outputbox1 7 4 3 4" xfId="3548"/>
    <cellStyle name="1Outputbox1 7 4 3 5" xfId="3549"/>
    <cellStyle name="1Outputbox1 7 4 3 6" xfId="3550"/>
    <cellStyle name="1Outputbox1 7 4 3 7" xfId="3551"/>
    <cellStyle name="1Outputbox1 7 4 4" xfId="3552"/>
    <cellStyle name="1Outputbox1 7 4 4 2" xfId="3553"/>
    <cellStyle name="1Outputbox1 7 4 4 3" xfId="3554"/>
    <cellStyle name="1Outputbox1 7 4 4 4" xfId="3555"/>
    <cellStyle name="1Outputbox1 7 4 5" xfId="3556"/>
    <cellStyle name="1Outputbox1 7 4 6" xfId="3557"/>
    <cellStyle name="1Outputbox1 7 4 7" xfId="3558"/>
    <cellStyle name="1Outputbox1 7 5" xfId="3559"/>
    <cellStyle name="1Outputbox1 7 5 2" xfId="3560"/>
    <cellStyle name="1Outputbox1 7 5 3" xfId="3561"/>
    <cellStyle name="1Outputbox1 7 5 4" xfId="3562"/>
    <cellStyle name="1Outputbox1 7 5 5" xfId="3563"/>
    <cellStyle name="1Outputbox1 7 5 6" xfId="3564"/>
    <cellStyle name="1Outputbox1 7 5 7" xfId="3565"/>
    <cellStyle name="1Outputbox1 7 5 8" xfId="3566"/>
    <cellStyle name="1Outputbox1 7 6" xfId="3567"/>
    <cellStyle name="1Outputbox1 7 6 2" xfId="3568"/>
    <cellStyle name="1Outputbox1 7 6 3" xfId="3569"/>
    <cellStyle name="1Outputbox1 7 6 4" xfId="3570"/>
    <cellStyle name="1Outputbox1 7 6 5" xfId="3571"/>
    <cellStyle name="1Outputbox1 7 6 6" xfId="3572"/>
    <cellStyle name="1Outputbox1 7 6 7" xfId="3573"/>
    <cellStyle name="1Outputbox1 7 7" xfId="3574"/>
    <cellStyle name="1Outputbox1 7 7 2" xfId="3575"/>
    <cellStyle name="1Outputbox1 7 7 3" xfId="3576"/>
    <cellStyle name="1Outputbox1 7 7 4" xfId="3577"/>
    <cellStyle name="1Outputbox1 7 8" xfId="3578"/>
    <cellStyle name="1Outputbox1 7 9" xfId="3579"/>
    <cellStyle name="1Outputbox1 8" xfId="3580"/>
    <cellStyle name="1Outputbox1 8 10" xfId="3581"/>
    <cellStyle name="1Outputbox1 8 2" xfId="3582"/>
    <cellStyle name="1Outputbox1 8 2 2" xfId="3583"/>
    <cellStyle name="1Outputbox1 8 2 2 2" xfId="3584"/>
    <cellStyle name="1Outputbox1 8 2 2 3" xfId="3585"/>
    <cellStyle name="1Outputbox1 8 2 2 4" xfId="3586"/>
    <cellStyle name="1Outputbox1 8 2 2 5" xfId="3587"/>
    <cellStyle name="1Outputbox1 8 2 2 6" xfId="3588"/>
    <cellStyle name="1Outputbox1 8 2 2 7" xfId="3589"/>
    <cellStyle name="1Outputbox1 8 2 2 8" xfId="3590"/>
    <cellStyle name="1Outputbox1 8 2 3" xfId="3591"/>
    <cellStyle name="1Outputbox1 8 2 3 2" xfId="3592"/>
    <cellStyle name="1Outputbox1 8 2 3 3" xfId="3593"/>
    <cellStyle name="1Outputbox1 8 2 3 4" xfId="3594"/>
    <cellStyle name="1Outputbox1 8 2 3 5" xfId="3595"/>
    <cellStyle name="1Outputbox1 8 2 3 6" xfId="3596"/>
    <cellStyle name="1Outputbox1 8 2 3 7" xfId="3597"/>
    <cellStyle name="1Outputbox1 8 2 4" xfId="3598"/>
    <cellStyle name="1Outputbox1 8 2 4 2" xfId="3599"/>
    <cellStyle name="1Outputbox1 8 2 4 3" xfId="3600"/>
    <cellStyle name="1Outputbox1 8 2 4 4" xfId="3601"/>
    <cellStyle name="1Outputbox1 8 2 5" xfId="3602"/>
    <cellStyle name="1Outputbox1 8 2 6" xfId="3603"/>
    <cellStyle name="1Outputbox1 8 2 7" xfId="3604"/>
    <cellStyle name="1Outputbox1 8 3" xfId="3605"/>
    <cellStyle name="1Outputbox1 8 3 2" xfId="3606"/>
    <cellStyle name="1Outputbox1 8 3 2 2" xfId="3607"/>
    <cellStyle name="1Outputbox1 8 3 2 3" xfId="3608"/>
    <cellStyle name="1Outputbox1 8 3 2 4" xfId="3609"/>
    <cellStyle name="1Outputbox1 8 3 2 5" xfId="3610"/>
    <cellStyle name="1Outputbox1 8 3 2 6" xfId="3611"/>
    <cellStyle name="1Outputbox1 8 3 2 7" xfId="3612"/>
    <cellStyle name="1Outputbox1 8 3 2 8" xfId="3613"/>
    <cellStyle name="1Outputbox1 8 3 3" xfId="3614"/>
    <cellStyle name="1Outputbox1 8 3 3 2" xfId="3615"/>
    <cellStyle name="1Outputbox1 8 3 3 3" xfId="3616"/>
    <cellStyle name="1Outputbox1 8 3 3 4" xfId="3617"/>
    <cellStyle name="1Outputbox1 8 3 3 5" xfId="3618"/>
    <cellStyle name="1Outputbox1 8 3 3 6" xfId="3619"/>
    <cellStyle name="1Outputbox1 8 3 3 7" xfId="3620"/>
    <cellStyle name="1Outputbox1 8 3 4" xfId="3621"/>
    <cellStyle name="1Outputbox1 8 3 4 2" xfId="3622"/>
    <cellStyle name="1Outputbox1 8 3 4 3" xfId="3623"/>
    <cellStyle name="1Outputbox1 8 3 4 4" xfId="3624"/>
    <cellStyle name="1Outputbox1 8 3 5" xfId="3625"/>
    <cellStyle name="1Outputbox1 8 3 6" xfId="3626"/>
    <cellStyle name="1Outputbox1 8 3 7" xfId="3627"/>
    <cellStyle name="1Outputbox1 8 4" xfId="3628"/>
    <cellStyle name="1Outputbox1 8 4 2" xfId="3629"/>
    <cellStyle name="1Outputbox1 8 4 2 2" xfId="3630"/>
    <cellStyle name="1Outputbox1 8 4 2 3" xfId="3631"/>
    <cellStyle name="1Outputbox1 8 4 2 4" xfId="3632"/>
    <cellStyle name="1Outputbox1 8 4 2 5" xfId="3633"/>
    <cellStyle name="1Outputbox1 8 4 2 6" xfId="3634"/>
    <cellStyle name="1Outputbox1 8 4 2 7" xfId="3635"/>
    <cellStyle name="1Outputbox1 8 4 2 8" xfId="3636"/>
    <cellStyle name="1Outputbox1 8 4 3" xfId="3637"/>
    <cellStyle name="1Outputbox1 8 4 3 2" xfId="3638"/>
    <cellStyle name="1Outputbox1 8 4 3 3" xfId="3639"/>
    <cellStyle name="1Outputbox1 8 4 3 4" xfId="3640"/>
    <cellStyle name="1Outputbox1 8 4 3 5" xfId="3641"/>
    <cellStyle name="1Outputbox1 8 4 3 6" xfId="3642"/>
    <cellStyle name="1Outputbox1 8 4 3 7" xfId="3643"/>
    <cellStyle name="1Outputbox1 8 4 4" xfId="3644"/>
    <cellStyle name="1Outputbox1 8 4 4 2" xfId="3645"/>
    <cellStyle name="1Outputbox1 8 4 4 3" xfId="3646"/>
    <cellStyle name="1Outputbox1 8 4 4 4" xfId="3647"/>
    <cellStyle name="1Outputbox1 8 4 5" xfId="3648"/>
    <cellStyle name="1Outputbox1 8 4 6" xfId="3649"/>
    <cellStyle name="1Outputbox1 8 4 7" xfId="3650"/>
    <cellStyle name="1Outputbox1 8 5" xfId="3651"/>
    <cellStyle name="1Outputbox1 8 5 2" xfId="3652"/>
    <cellStyle name="1Outputbox1 8 5 3" xfId="3653"/>
    <cellStyle name="1Outputbox1 8 5 4" xfId="3654"/>
    <cellStyle name="1Outputbox1 8 5 5" xfId="3655"/>
    <cellStyle name="1Outputbox1 8 5 6" xfId="3656"/>
    <cellStyle name="1Outputbox1 8 5 7" xfId="3657"/>
    <cellStyle name="1Outputbox1 8 5 8" xfId="3658"/>
    <cellStyle name="1Outputbox1 8 6" xfId="3659"/>
    <cellStyle name="1Outputbox1 8 6 2" xfId="3660"/>
    <cellStyle name="1Outputbox1 8 6 3" xfId="3661"/>
    <cellStyle name="1Outputbox1 8 6 4" xfId="3662"/>
    <cellStyle name="1Outputbox1 8 6 5" xfId="3663"/>
    <cellStyle name="1Outputbox1 8 6 6" xfId="3664"/>
    <cellStyle name="1Outputbox1 8 6 7" xfId="3665"/>
    <cellStyle name="1Outputbox1 8 7" xfId="3666"/>
    <cellStyle name="1Outputbox1 8 7 2" xfId="3667"/>
    <cellStyle name="1Outputbox1 8 7 3" xfId="3668"/>
    <cellStyle name="1Outputbox1 8 7 4" xfId="3669"/>
    <cellStyle name="1Outputbox1 8 8" xfId="3670"/>
    <cellStyle name="1Outputbox1 8 9" xfId="3671"/>
    <cellStyle name="1Outputbox1 9" xfId="3672"/>
    <cellStyle name="1Outputbox1 9 10" xfId="3673"/>
    <cellStyle name="1Outputbox1 9 2" xfId="3674"/>
    <cellStyle name="1Outputbox1 9 2 2" xfId="3675"/>
    <cellStyle name="1Outputbox1 9 2 2 2" xfId="3676"/>
    <cellStyle name="1Outputbox1 9 2 2 3" xfId="3677"/>
    <cellStyle name="1Outputbox1 9 2 2 4" xfId="3678"/>
    <cellStyle name="1Outputbox1 9 2 2 5" xfId="3679"/>
    <cellStyle name="1Outputbox1 9 2 2 6" xfId="3680"/>
    <cellStyle name="1Outputbox1 9 2 2 7" xfId="3681"/>
    <cellStyle name="1Outputbox1 9 2 2 8" xfId="3682"/>
    <cellStyle name="1Outputbox1 9 2 3" xfId="3683"/>
    <cellStyle name="1Outputbox1 9 2 3 2" xfId="3684"/>
    <cellStyle name="1Outputbox1 9 2 3 3" xfId="3685"/>
    <cellStyle name="1Outputbox1 9 2 3 4" xfId="3686"/>
    <cellStyle name="1Outputbox1 9 2 3 5" xfId="3687"/>
    <cellStyle name="1Outputbox1 9 2 3 6" xfId="3688"/>
    <cellStyle name="1Outputbox1 9 2 3 7" xfId="3689"/>
    <cellStyle name="1Outputbox1 9 2 4" xfId="3690"/>
    <cellStyle name="1Outputbox1 9 2 4 2" xfId="3691"/>
    <cellStyle name="1Outputbox1 9 2 4 3" xfId="3692"/>
    <cellStyle name="1Outputbox1 9 2 4 4" xfId="3693"/>
    <cellStyle name="1Outputbox1 9 2 5" xfId="3694"/>
    <cellStyle name="1Outputbox1 9 2 6" xfId="3695"/>
    <cellStyle name="1Outputbox1 9 2 7" xfId="3696"/>
    <cellStyle name="1Outputbox1 9 3" xfId="3697"/>
    <cellStyle name="1Outputbox1 9 3 2" xfId="3698"/>
    <cellStyle name="1Outputbox1 9 3 2 2" xfId="3699"/>
    <cellStyle name="1Outputbox1 9 3 2 3" xfId="3700"/>
    <cellStyle name="1Outputbox1 9 3 2 4" xfId="3701"/>
    <cellStyle name="1Outputbox1 9 3 2 5" xfId="3702"/>
    <cellStyle name="1Outputbox1 9 3 2 6" xfId="3703"/>
    <cellStyle name="1Outputbox1 9 3 2 7" xfId="3704"/>
    <cellStyle name="1Outputbox1 9 3 2 8" xfId="3705"/>
    <cellStyle name="1Outputbox1 9 3 3" xfId="3706"/>
    <cellStyle name="1Outputbox1 9 3 3 2" xfId="3707"/>
    <cellStyle name="1Outputbox1 9 3 3 3" xfId="3708"/>
    <cellStyle name="1Outputbox1 9 3 3 4" xfId="3709"/>
    <cellStyle name="1Outputbox1 9 3 3 5" xfId="3710"/>
    <cellStyle name="1Outputbox1 9 3 3 6" xfId="3711"/>
    <cellStyle name="1Outputbox1 9 3 3 7" xfId="3712"/>
    <cellStyle name="1Outputbox1 9 3 4" xfId="3713"/>
    <cellStyle name="1Outputbox1 9 3 4 2" xfId="3714"/>
    <cellStyle name="1Outputbox1 9 3 4 3" xfId="3715"/>
    <cellStyle name="1Outputbox1 9 3 4 4" xfId="3716"/>
    <cellStyle name="1Outputbox1 9 3 5" xfId="3717"/>
    <cellStyle name="1Outputbox1 9 3 6" xfId="3718"/>
    <cellStyle name="1Outputbox1 9 3 7" xfId="3719"/>
    <cellStyle name="1Outputbox1 9 4" xfId="3720"/>
    <cellStyle name="1Outputbox1 9 4 2" xfId="3721"/>
    <cellStyle name="1Outputbox1 9 4 2 2" xfId="3722"/>
    <cellStyle name="1Outputbox1 9 4 2 3" xfId="3723"/>
    <cellStyle name="1Outputbox1 9 4 2 4" xfId="3724"/>
    <cellStyle name="1Outputbox1 9 4 2 5" xfId="3725"/>
    <cellStyle name="1Outputbox1 9 4 2 6" xfId="3726"/>
    <cellStyle name="1Outputbox1 9 4 2 7" xfId="3727"/>
    <cellStyle name="1Outputbox1 9 4 2 8" xfId="3728"/>
    <cellStyle name="1Outputbox1 9 4 3" xfId="3729"/>
    <cellStyle name="1Outputbox1 9 4 3 2" xfId="3730"/>
    <cellStyle name="1Outputbox1 9 4 3 3" xfId="3731"/>
    <cellStyle name="1Outputbox1 9 4 3 4" xfId="3732"/>
    <cellStyle name="1Outputbox1 9 4 3 5" xfId="3733"/>
    <cellStyle name="1Outputbox1 9 4 3 6" xfId="3734"/>
    <cellStyle name="1Outputbox1 9 4 3 7" xfId="3735"/>
    <cellStyle name="1Outputbox1 9 4 4" xfId="3736"/>
    <cellStyle name="1Outputbox1 9 4 4 2" xfId="3737"/>
    <cellStyle name="1Outputbox1 9 4 4 3" xfId="3738"/>
    <cellStyle name="1Outputbox1 9 4 4 4" xfId="3739"/>
    <cellStyle name="1Outputbox1 9 4 5" xfId="3740"/>
    <cellStyle name="1Outputbox1 9 4 6" xfId="3741"/>
    <cellStyle name="1Outputbox1 9 4 7" xfId="3742"/>
    <cellStyle name="1Outputbox1 9 5" xfId="3743"/>
    <cellStyle name="1Outputbox1 9 5 2" xfId="3744"/>
    <cellStyle name="1Outputbox1 9 5 3" xfId="3745"/>
    <cellStyle name="1Outputbox1 9 5 4" xfId="3746"/>
    <cellStyle name="1Outputbox1 9 5 5" xfId="3747"/>
    <cellStyle name="1Outputbox1 9 5 6" xfId="3748"/>
    <cellStyle name="1Outputbox1 9 5 7" xfId="3749"/>
    <cellStyle name="1Outputbox1 9 5 8" xfId="3750"/>
    <cellStyle name="1Outputbox1 9 6" xfId="3751"/>
    <cellStyle name="1Outputbox1 9 6 2" xfId="3752"/>
    <cellStyle name="1Outputbox1 9 6 3" xfId="3753"/>
    <cellStyle name="1Outputbox1 9 6 4" xfId="3754"/>
    <cellStyle name="1Outputbox1 9 6 5" xfId="3755"/>
    <cellStyle name="1Outputbox1 9 6 6" xfId="3756"/>
    <cellStyle name="1Outputbox1 9 6 7" xfId="3757"/>
    <cellStyle name="1Outputbox1 9 7" xfId="3758"/>
    <cellStyle name="1Outputbox1 9 7 2" xfId="3759"/>
    <cellStyle name="1Outputbox1 9 7 3" xfId="3760"/>
    <cellStyle name="1Outputbox1 9 7 4" xfId="3761"/>
    <cellStyle name="1Outputbox1 9 8" xfId="3762"/>
    <cellStyle name="1Outputbox1 9 9" xfId="3763"/>
    <cellStyle name="1Outputbox2" xfId="3764"/>
    <cellStyle name="1Outputbox2 2" xfId="3765"/>
    <cellStyle name="1Outputbox2 3" xfId="3766"/>
    <cellStyle name="1Outputbox2 4" xfId="3767"/>
    <cellStyle name="1Outputheader" xfId="3768"/>
    <cellStyle name="1Outputheader 10" xfId="3769"/>
    <cellStyle name="1Outputheader 10 10" xfId="3770"/>
    <cellStyle name="1Outputheader 10 2" xfId="3771"/>
    <cellStyle name="1Outputheader 10 2 2" xfId="3772"/>
    <cellStyle name="1Outputheader 10 2 2 2" xfId="3773"/>
    <cellStyle name="1Outputheader 10 2 2 3" xfId="3774"/>
    <cellStyle name="1Outputheader 10 2 2 4" xfId="3775"/>
    <cellStyle name="1Outputheader 10 2 2 5" xfId="3776"/>
    <cellStyle name="1Outputheader 10 2 2 6" xfId="3777"/>
    <cellStyle name="1Outputheader 10 2 2 7" xfId="3778"/>
    <cellStyle name="1Outputheader 10 2 2 8" xfId="3779"/>
    <cellStyle name="1Outputheader 10 2 3" xfId="3780"/>
    <cellStyle name="1Outputheader 10 2 3 2" xfId="3781"/>
    <cellStyle name="1Outputheader 10 2 3 3" xfId="3782"/>
    <cellStyle name="1Outputheader 10 2 3 4" xfId="3783"/>
    <cellStyle name="1Outputheader 10 2 3 5" xfId="3784"/>
    <cellStyle name="1Outputheader 10 2 3 6" xfId="3785"/>
    <cellStyle name="1Outputheader 10 2 3 7" xfId="3786"/>
    <cellStyle name="1Outputheader 10 2 4" xfId="3787"/>
    <cellStyle name="1Outputheader 10 2 4 2" xfId="3788"/>
    <cellStyle name="1Outputheader 10 2 4 3" xfId="3789"/>
    <cellStyle name="1Outputheader 10 2 4 4" xfId="3790"/>
    <cellStyle name="1Outputheader 10 2 5" xfId="3791"/>
    <cellStyle name="1Outputheader 10 2 6" xfId="3792"/>
    <cellStyle name="1Outputheader 10 2 7" xfId="3793"/>
    <cellStyle name="1Outputheader 10 3" xfId="3794"/>
    <cellStyle name="1Outputheader 10 3 2" xfId="3795"/>
    <cellStyle name="1Outputheader 10 3 2 2" xfId="3796"/>
    <cellStyle name="1Outputheader 10 3 2 3" xfId="3797"/>
    <cellStyle name="1Outputheader 10 3 2 4" xfId="3798"/>
    <cellStyle name="1Outputheader 10 3 2 5" xfId="3799"/>
    <cellStyle name="1Outputheader 10 3 2 6" xfId="3800"/>
    <cellStyle name="1Outputheader 10 3 2 7" xfId="3801"/>
    <cellStyle name="1Outputheader 10 3 2 8" xfId="3802"/>
    <cellStyle name="1Outputheader 10 3 3" xfId="3803"/>
    <cellStyle name="1Outputheader 10 3 3 2" xfId="3804"/>
    <cellStyle name="1Outputheader 10 3 3 3" xfId="3805"/>
    <cellStyle name="1Outputheader 10 3 3 4" xfId="3806"/>
    <cellStyle name="1Outputheader 10 3 3 5" xfId="3807"/>
    <cellStyle name="1Outputheader 10 3 3 6" xfId="3808"/>
    <cellStyle name="1Outputheader 10 3 3 7" xfId="3809"/>
    <cellStyle name="1Outputheader 10 3 4" xfId="3810"/>
    <cellStyle name="1Outputheader 10 3 4 2" xfId="3811"/>
    <cellStyle name="1Outputheader 10 3 4 3" xfId="3812"/>
    <cellStyle name="1Outputheader 10 3 4 4" xfId="3813"/>
    <cellStyle name="1Outputheader 10 3 5" xfId="3814"/>
    <cellStyle name="1Outputheader 10 3 6" xfId="3815"/>
    <cellStyle name="1Outputheader 10 3 7" xfId="3816"/>
    <cellStyle name="1Outputheader 10 4" xfId="3817"/>
    <cellStyle name="1Outputheader 10 4 2" xfId="3818"/>
    <cellStyle name="1Outputheader 10 4 2 2" xfId="3819"/>
    <cellStyle name="1Outputheader 10 4 2 3" xfId="3820"/>
    <cellStyle name="1Outputheader 10 4 2 4" xfId="3821"/>
    <cellStyle name="1Outputheader 10 4 2 5" xfId="3822"/>
    <cellStyle name="1Outputheader 10 4 2 6" xfId="3823"/>
    <cellStyle name="1Outputheader 10 4 2 7" xfId="3824"/>
    <cellStyle name="1Outputheader 10 4 2 8" xfId="3825"/>
    <cellStyle name="1Outputheader 10 4 3" xfId="3826"/>
    <cellStyle name="1Outputheader 10 4 3 2" xfId="3827"/>
    <cellStyle name="1Outputheader 10 4 3 3" xfId="3828"/>
    <cellStyle name="1Outputheader 10 4 3 4" xfId="3829"/>
    <cellStyle name="1Outputheader 10 4 3 5" xfId="3830"/>
    <cellStyle name="1Outputheader 10 4 3 6" xfId="3831"/>
    <cellStyle name="1Outputheader 10 4 3 7" xfId="3832"/>
    <cellStyle name="1Outputheader 10 4 4" xfId="3833"/>
    <cellStyle name="1Outputheader 10 4 4 2" xfId="3834"/>
    <cellStyle name="1Outputheader 10 4 4 3" xfId="3835"/>
    <cellStyle name="1Outputheader 10 4 4 4" xfId="3836"/>
    <cellStyle name="1Outputheader 10 4 5" xfId="3837"/>
    <cellStyle name="1Outputheader 10 4 6" xfId="3838"/>
    <cellStyle name="1Outputheader 10 4 7" xfId="3839"/>
    <cellStyle name="1Outputheader 10 5" xfId="3840"/>
    <cellStyle name="1Outputheader 10 5 2" xfId="3841"/>
    <cellStyle name="1Outputheader 10 5 3" xfId="3842"/>
    <cellStyle name="1Outputheader 10 5 4" xfId="3843"/>
    <cellStyle name="1Outputheader 10 5 5" xfId="3844"/>
    <cellStyle name="1Outputheader 10 5 6" xfId="3845"/>
    <cellStyle name="1Outputheader 10 5 7" xfId="3846"/>
    <cellStyle name="1Outputheader 10 5 8" xfId="3847"/>
    <cellStyle name="1Outputheader 10 6" xfId="3848"/>
    <cellStyle name="1Outputheader 10 6 2" xfId="3849"/>
    <cellStyle name="1Outputheader 10 6 3" xfId="3850"/>
    <cellStyle name="1Outputheader 10 6 4" xfId="3851"/>
    <cellStyle name="1Outputheader 10 6 5" xfId="3852"/>
    <cellStyle name="1Outputheader 10 6 6" xfId="3853"/>
    <cellStyle name="1Outputheader 10 6 7" xfId="3854"/>
    <cellStyle name="1Outputheader 10 7" xfId="3855"/>
    <cellStyle name="1Outputheader 10 7 2" xfId="3856"/>
    <cellStyle name="1Outputheader 10 7 3" xfId="3857"/>
    <cellStyle name="1Outputheader 10 7 4" xfId="3858"/>
    <cellStyle name="1Outputheader 10 8" xfId="3859"/>
    <cellStyle name="1Outputheader 10 9" xfId="3860"/>
    <cellStyle name="1Outputheader 11" xfId="3861"/>
    <cellStyle name="1Outputheader 11 10" xfId="3862"/>
    <cellStyle name="1Outputheader 11 2" xfId="3863"/>
    <cellStyle name="1Outputheader 11 2 2" xfId="3864"/>
    <cellStyle name="1Outputheader 11 2 2 2" xfId="3865"/>
    <cellStyle name="1Outputheader 11 2 2 3" xfId="3866"/>
    <cellStyle name="1Outputheader 11 2 2 4" xfId="3867"/>
    <cellStyle name="1Outputheader 11 2 2 5" xfId="3868"/>
    <cellStyle name="1Outputheader 11 2 2 6" xfId="3869"/>
    <cellStyle name="1Outputheader 11 2 2 7" xfId="3870"/>
    <cellStyle name="1Outputheader 11 2 2 8" xfId="3871"/>
    <cellStyle name="1Outputheader 11 2 3" xfId="3872"/>
    <cellStyle name="1Outputheader 11 2 3 2" xfId="3873"/>
    <cellStyle name="1Outputheader 11 2 3 3" xfId="3874"/>
    <cellStyle name="1Outputheader 11 2 3 4" xfId="3875"/>
    <cellStyle name="1Outputheader 11 2 3 5" xfId="3876"/>
    <cellStyle name="1Outputheader 11 2 3 6" xfId="3877"/>
    <cellStyle name="1Outputheader 11 2 3 7" xfId="3878"/>
    <cellStyle name="1Outputheader 11 2 4" xfId="3879"/>
    <cellStyle name="1Outputheader 11 2 4 2" xfId="3880"/>
    <cellStyle name="1Outputheader 11 2 4 3" xfId="3881"/>
    <cellStyle name="1Outputheader 11 2 4 4" xfId="3882"/>
    <cellStyle name="1Outputheader 11 2 5" xfId="3883"/>
    <cellStyle name="1Outputheader 11 2 6" xfId="3884"/>
    <cellStyle name="1Outputheader 11 2 7" xfId="3885"/>
    <cellStyle name="1Outputheader 11 3" xfId="3886"/>
    <cellStyle name="1Outputheader 11 3 2" xfId="3887"/>
    <cellStyle name="1Outputheader 11 3 2 2" xfId="3888"/>
    <cellStyle name="1Outputheader 11 3 2 3" xfId="3889"/>
    <cellStyle name="1Outputheader 11 3 2 4" xfId="3890"/>
    <cellStyle name="1Outputheader 11 3 2 5" xfId="3891"/>
    <cellStyle name="1Outputheader 11 3 2 6" xfId="3892"/>
    <cellStyle name="1Outputheader 11 3 2 7" xfId="3893"/>
    <cellStyle name="1Outputheader 11 3 2 8" xfId="3894"/>
    <cellStyle name="1Outputheader 11 3 3" xfId="3895"/>
    <cellStyle name="1Outputheader 11 3 3 2" xfId="3896"/>
    <cellStyle name="1Outputheader 11 3 3 3" xfId="3897"/>
    <cellStyle name="1Outputheader 11 3 3 4" xfId="3898"/>
    <cellStyle name="1Outputheader 11 3 3 5" xfId="3899"/>
    <cellStyle name="1Outputheader 11 3 3 6" xfId="3900"/>
    <cellStyle name="1Outputheader 11 3 3 7" xfId="3901"/>
    <cellStyle name="1Outputheader 11 3 4" xfId="3902"/>
    <cellStyle name="1Outputheader 11 3 4 2" xfId="3903"/>
    <cellStyle name="1Outputheader 11 3 4 3" xfId="3904"/>
    <cellStyle name="1Outputheader 11 3 4 4" xfId="3905"/>
    <cellStyle name="1Outputheader 11 3 5" xfId="3906"/>
    <cellStyle name="1Outputheader 11 3 6" xfId="3907"/>
    <cellStyle name="1Outputheader 11 3 7" xfId="3908"/>
    <cellStyle name="1Outputheader 11 4" xfId="3909"/>
    <cellStyle name="1Outputheader 11 4 2" xfId="3910"/>
    <cellStyle name="1Outputheader 11 4 2 2" xfId="3911"/>
    <cellStyle name="1Outputheader 11 4 2 3" xfId="3912"/>
    <cellStyle name="1Outputheader 11 4 2 4" xfId="3913"/>
    <cellStyle name="1Outputheader 11 4 2 5" xfId="3914"/>
    <cellStyle name="1Outputheader 11 4 2 6" xfId="3915"/>
    <cellStyle name="1Outputheader 11 4 2 7" xfId="3916"/>
    <cellStyle name="1Outputheader 11 4 2 8" xfId="3917"/>
    <cellStyle name="1Outputheader 11 4 3" xfId="3918"/>
    <cellStyle name="1Outputheader 11 4 3 2" xfId="3919"/>
    <cellStyle name="1Outputheader 11 4 3 3" xfId="3920"/>
    <cellStyle name="1Outputheader 11 4 3 4" xfId="3921"/>
    <cellStyle name="1Outputheader 11 4 3 5" xfId="3922"/>
    <cellStyle name="1Outputheader 11 4 3 6" xfId="3923"/>
    <cellStyle name="1Outputheader 11 4 3 7" xfId="3924"/>
    <cellStyle name="1Outputheader 11 4 4" xfId="3925"/>
    <cellStyle name="1Outputheader 11 4 4 2" xfId="3926"/>
    <cellStyle name="1Outputheader 11 4 4 3" xfId="3927"/>
    <cellStyle name="1Outputheader 11 4 4 4" xfId="3928"/>
    <cellStyle name="1Outputheader 11 4 5" xfId="3929"/>
    <cellStyle name="1Outputheader 11 4 6" xfId="3930"/>
    <cellStyle name="1Outputheader 11 4 7" xfId="3931"/>
    <cellStyle name="1Outputheader 11 5" xfId="3932"/>
    <cellStyle name="1Outputheader 11 5 2" xfId="3933"/>
    <cellStyle name="1Outputheader 11 5 3" xfId="3934"/>
    <cellStyle name="1Outputheader 11 5 4" xfId="3935"/>
    <cellStyle name="1Outputheader 11 5 5" xfId="3936"/>
    <cellStyle name="1Outputheader 11 5 6" xfId="3937"/>
    <cellStyle name="1Outputheader 11 5 7" xfId="3938"/>
    <cellStyle name="1Outputheader 11 5 8" xfId="3939"/>
    <cellStyle name="1Outputheader 11 6" xfId="3940"/>
    <cellStyle name="1Outputheader 11 6 2" xfId="3941"/>
    <cellStyle name="1Outputheader 11 6 3" xfId="3942"/>
    <cellStyle name="1Outputheader 11 6 4" xfId="3943"/>
    <cellStyle name="1Outputheader 11 6 5" xfId="3944"/>
    <cellStyle name="1Outputheader 11 6 6" xfId="3945"/>
    <cellStyle name="1Outputheader 11 6 7" xfId="3946"/>
    <cellStyle name="1Outputheader 11 7" xfId="3947"/>
    <cellStyle name="1Outputheader 11 7 2" xfId="3948"/>
    <cellStyle name="1Outputheader 11 7 3" xfId="3949"/>
    <cellStyle name="1Outputheader 11 7 4" xfId="3950"/>
    <cellStyle name="1Outputheader 11 8" xfId="3951"/>
    <cellStyle name="1Outputheader 11 9" xfId="3952"/>
    <cellStyle name="1Outputheader 12" xfId="3953"/>
    <cellStyle name="1Outputheader 12 10" xfId="3954"/>
    <cellStyle name="1Outputheader 12 2" xfId="3955"/>
    <cellStyle name="1Outputheader 12 2 2" xfId="3956"/>
    <cellStyle name="1Outputheader 12 2 2 2" xfId="3957"/>
    <cellStyle name="1Outputheader 12 2 2 3" xfId="3958"/>
    <cellStyle name="1Outputheader 12 2 2 4" xfId="3959"/>
    <cellStyle name="1Outputheader 12 2 2 5" xfId="3960"/>
    <cellStyle name="1Outputheader 12 2 2 6" xfId="3961"/>
    <cellStyle name="1Outputheader 12 2 2 7" xfId="3962"/>
    <cellStyle name="1Outputheader 12 2 2 8" xfId="3963"/>
    <cellStyle name="1Outputheader 12 2 3" xfId="3964"/>
    <cellStyle name="1Outputheader 12 2 3 2" xfId="3965"/>
    <cellStyle name="1Outputheader 12 2 3 3" xfId="3966"/>
    <cellStyle name="1Outputheader 12 2 3 4" xfId="3967"/>
    <cellStyle name="1Outputheader 12 2 3 5" xfId="3968"/>
    <cellStyle name="1Outputheader 12 2 3 6" xfId="3969"/>
    <cellStyle name="1Outputheader 12 2 3 7" xfId="3970"/>
    <cellStyle name="1Outputheader 12 2 4" xfId="3971"/>
    <cellStyle name="1Outputheader 12 2 4 2" xfId="3972"/>
    <cellStyle name="1Outputheader 12 2 4 3" xfId="3973"/>
    <cellStyle name="1Outputheader 12 2 4 4" xfId="3974"/>
    <cellStyle name="1Outputheader 12 2 5" xfId="3975"/>
    <cellStyle name="1Outputheader 12 2 6" xfId="3976"/>
    <cellStyle name="1Outputheader 12 2 7" xfId="3977"/>
    <cellStyle name="1Outputheader 12 3" xfId="3978"/>
    <cellStyle name="1Outputheader 12 3 2" xfId="3979"/>
    <cellStyle name="1Outputheader 12 3 2 2" xfId="3980"/>
    <cellStyle name="1Outputheader 12 3 2 3" xfId="3981"/>
    <cellStyle name="1Outputheader 12 3 2 4" xfId="3982"/>
    <cellStyle name="1Outputheader 12 3 2 5" xfId="3983"/>
    <cellStyle name="1Outputheader 12 3 2 6" xfId="3984"/>
    <cellStyle name="1Outputheader 12 3 2 7" xfId="3985"/>
    <cellStyle name="1Outputheader 12 3 2 8" xfId="3986"/>
    <cellStyle name="1Outputheader 12 3 3" xfId="3987"/>
    <cellStyle name="1Outputheader 12 3 3 2" xfId="3988"/>
    <cellStyle name="1Outputheader 12 3 3 3" xfId="3989"/>
    <cellStyle name="1Outputheader 12 3 3 4" xfId="3990"/>
    <cellStyle name="1Outputheader 12 3 3 5" xfId="3991"/>
    <cellStyle name="1Outputheader 12 3 3 6" xfId="3992"/>
    <cellStyle name="1Outputheader 12 3 3 7" xfId="3993"/>
    <cellStyle name="1Outputheader 12 3 4" xfId="3994"/>
    <cellStyle name="1Outputheader 12 3 4 2" xfId="3995"/>
    <cellStyle name="1Outputheader 12 3 4 3" xfId="3996"/>
    <cellStyle name="1Outputheader 12 3 4 4" xfId="3997"/>
    <cellStyle name="1Outputheader 12 3 5" xfId="3998"/>
    <cellStyle name="1Outputheader 12 3 6" xfId="3999"/>
    <cellStyle name="1Outputheader 12 3 7" xfId="4000"/>
    <cellStyle name="1Outputheader 12 4" xfId="4001"/>
    <cellStyle name="1Outputheader 12 4 2" xfId="4002"/>
    <cellStyle name="1Outputheader 12 4 2 2" xfId="4003"/>
    <cellStyle name="1Outputheader 12 4 2 3" xfId="4004"/>
    <cellStyle name="1Outputheader 12 4 2 4" xfId="4005"/>
    <cellStyle name="1Outputheader 12 4 2 5" xfId="4006"/>
    <cellStyle name="1Outputheader 12 4 2 6" xfId="4007"/>
    <cellStyle name="1Outputheader 12 4 2 7" xfId="4008"/>
    <cellStyle name="1Outputheader 12 4 2 8" xfId="4009"/>
    <cellStyle name="1Outputheader 12 4 3" xfId="4010"/>
    <cellStyle name="1Outputheader 12 4 3 2" xfId="4011"/>
    <cellStyle name="1Outputheader 12 4 3 3" xfId="4012"/>
    <cellStyle name="1Outputheader 12 4 3 4" xfId="4013"/>
    <cellStyle name="1Outputheader 12 4 3 5" xfId="4014"/>
    <cellStyle name="1Outputheader 12 4 3 6" xfId="4015"/>
    <cellStyle name="1Outputheader 12 4 3 7" xfId="4016"/>
    <cellStyle name="1Outputheader 12 4 4" xfId="4017"/>
    <cellStyle name="1Outputheader 12 4 4 2" xfId="4018"/>
    <cellStyle name="1Outputheader 12 4 4 3" xfId="4019"/>
    <cellStyle name="1Outputheader 12 4 4 4" xfId="4020"/>
    <cellStyle name="1Outputheader 12 4 5" xfId="4021"/>
    <cellStyle name="1Outputheader 12 4 6" xfId="4022"/>
    <cellStyle name="1Outputheader 12 4 7" xfId="4023"/>
    <cellStyle name="1Outputheader 12 5" xfId="4024"/>
    <cellStyle name="1Outputheader 12 5 2" xfId="4025"/>
    <cellStyle name="1Outputheader 12 5 3" xfId="4026"/>
    <cellStyle name="1Outputheader 12 5 4" xfId="4027"/>
    <cellStyle name="1Outputheader 12 5 5" xfId="4028"/>
    <cellStyle name="1Outputheader 12 5 6" xfId="4029"/>
    <cellStyle name="1Outputheader 12 5 7" xfId="4030"/>
    <cellStyle name="1Outputheader 12 5 8" xfId="4031"/>
    <cellStyle name="1Outputheader 12 6" xfId="4032"/>
    <cellStyle name="1Outputheader 12 6 2" xfId="4033"/>
    <cellStyle name="1Outputheader 12 6 3" xfId="4034"/>
    <cellStyle name="1Outputheader 12 6 4" xfId="4035"/>
    <cellStyle name="1Outputheader 12 6 5" xfId="4036"/>
    <cellStyle name="1Outputheader 12 6 6" xfId="4037"/>
    <cellStyle name="1Outputheader 12 6 7" xfId="4038"/>
    <cellStyle name="1Outputheader 12 7" xfId="4039"/>
    <cellStyle name="1Outputheader 12 7 2" xfId="4040"/>
    <cellStyle name="1Outputheader 12 7 3" xfId="4041"/>
    <cellStyle name="1Outputheader 12 7 4" xfId="4042"/>
    <cellStyle name="1Outputheader 12 8" xfId="4043"/>
    <cellStyle name="1Outputheader 12 9" xfId="4044"/>
    <cellStyle name="1Outputheader 13" xfId="4045"/>
    <cellStyle name="1Outputheader 13 10" xfId="4046"/>
    <cellStyle name="1Outputheader 13 2" xfId="4047"/>
    <cellStyle name="1Outputheader 13 2 2" xfId="4048"/>
    <cellStyle name="1Outputheader 13 2 2 2" xfId="4049"/>
    <cellStyle name="1Outputheader 13 2 2 3" xfId="4050"/>
    <cellStyle name="1Outputheader 13 2 2 4" xfId="4051"/>
    <cellStyle name="1Outputheader 13 2 2 5" xfId="4052"/>
    <cellStyle name="1Outputheader 13 2 2 6" xfId="4053"/>
    <cellStyle name="1Outputheader 13 2 2 7" xfId="4054"/>
    <cellStyle name="1Outputheader 13 2 2 8" xfId="4055"/>
    <cellStyle name="1Outputheader 13 2 3" xfId="4056"/>
    <cellStyle name="1Outputheader 13 2 3 2" xfId="4057"/>
    <cellStyle name="1Outputheader 13 2 3 3" xfId="4058"/>
    <cellStyle name="1Outputheader 13 2 3 4" xfId="4059"/>
    <cellStyle name="1Outputheader 13 2 3 5" xfId="4060"/>
    <cellStyle name="1Outputheader 13 2 3 6" xfId="4061"/>
    <cellStyle name="1Outputheader 13 2 3 7" xfId="4062"/>
    <cellStyle name="1Outputheader 13 2 4" xfId="4063"/>
    <cellStyle name="1Outputheader 13 2 4 2" xfId="4064"/>
    <cellStyle name="1Outputheader 13 2 4 3" xfId="4065"/>
    <cellStyle name="1Outputheader 13 2 4 4" xfId="4066"/>
    <cellStyle name="1Outputheader 13 2 5" xfId="4067"/>
    <cellStyle name="1Outputheader 13 2 6" xfId="4068"/>
    <cellStyle name="1Outputheader 13 2 7" xfId="4069"/>
    <cellStyle name="1Outputheader 13 3" xfId="4070"/>
    <cellStyle name="1Outputheader 13 3 2" xfId="4071"/>
    <cellStyle name="1Outputheader 13 3 2 2" xfId="4072"/>
    <cellStyle name="1Outputheader 13 3 2 3" xfId="4073"/>
    <cellStyle name="1Outputheader 13 3 2 4" xfId="4074"/>
    <cellStyle name="1Outputheader 13 3 2 5" xfId="4075"/>
    <cellStyle name="1Outputheader 13 3 2 6" xfId="4076"/>
    <cellStyle name="1Outputheader 13 3 2 7" xfId="4077"/>
    <cellStyle name="1Outputheader 13 3 2 8" xfId="4078"/>
    <cellStyle name="1Outputheader 13 3 3" xfId="4079"/>
    <cellStyle name="1Outputheader 13 3 3 2" xfId="4080"/>
    <cellStyle name="1Outputheader 13 3 3 3" xfId="4081"/>
    <cellStyle name="1Outputheader 13 3 3 4" xfId="4082"/>
    <cellStyle name="1Outputheader 13 3 3 5" xfId="4083"/>
    <cellStyle name="1Outputheader 13 3 3 6" xfId="4084"/>
    <cellStyle name="1Outputheader 13 3 3 7" xfId="4085"/>
    <cellStyle name="1Outputheader 13 3 4" xfId="4086"/>
    <cellStyle name="1Outputheader 13 3 4 2" xfId="4087"/>
    <cellStyle name="1Outputheader 13 3 4 3" xfId="4088"/>
    <cellStyle name="1Outputheader 13 3 4 4" xfId="4089"/>
    <cellStyle name="1Outputheader 13 3 5" xfId="4090"/>
    <cellStyle name="1Outputheader 13 3 6" xfId="4091"/>
    <cellStyle name="1Outputheader 13 3 7" xfId="4092"/>
    <cellStyle name="1Outputheader 13 4" xfId="4093"/>
    <cellStyle name="1Outputheader 13 4 2" xfId="4094"/>
    <cellStyle name="1Outputheader 13 4 2 2" xfId="4095"/>
    <cellStyle name="1Outputheader 13 4 2 3" xfId="4096"/>
    <cellStyle name="1Outputheader 13 4 2 4" xfId="4097"/>
    <cellStyle name="1Outputheader 13 4 2 5" xfId="4098"/>
    <cellStyle name="1Outputheader 13 4 2 6" xfId="4099"/>
    <cellStyle name="1Outputheader 13 4 2 7" xfId="4100"/>
    <cellStyle name="1Outputheader 13 4 2 8" xfId="4101"/>
    <cellStyle name="1Outputheader 13 4 3" xfId="4102"/>
    <cellStyle name="1Outputheader 13 4 3 2" xfId="4103"/>
    <cellStyle name="1Outputheader 13 4 3 3" xfId="4104"/>
    <cellStyle name="1Outputheader 13 4 3 4" xfId="4105"/>
    <cellStyle name="1Outputheader 13 4 3 5" xfId="4106"/>
    <cellStyle name="1Outputheader 13 4 3 6" xfId="4107"/>
    <cellStyle name="1Outputheader 13 4 3 7" xfId="4108"/>
    <cellStyle name="1Outputheader 13 4 4" xfId="4109"/>
    <cellStyle name="1Outputheader 13 4 4 2" xfId="4110"/>
    <cellStyle name="1Outputheader 13 4 4 3" xfId="4111"/>
    <cellStyle name="1Outputheader 13 4 4 4" xfId="4112"/>
    <cellStyle name="1Outputheader 13 4 5" xfId="4113"/>
    <cellStyle name="1Outputheader 13 4 6" xfId="4114"/>
    <cellStyle name="1Outputheader 13 4 7" xfId="4115"/>
    <cellStyle name="1Outputheader 13 5" xfId="4116"/>
    <cellStyle name="1Outputheader 13 5 2" xfId="4117"/>
    <cellStyle name="1Outputheader 13 5 3" xfId="4118"/>
    <cellStyle name="1Outputheader 13 5 4" xfId="4119"/>
    <cellStyle name="1Outputheader 13 5 5" xfId="4120"/>
    <cellStyle name="1Outputheader 13 5 6" xfId="4121"/>
    <cellStyle name="1Outputheader 13 5 7" xfId="4122"/>
    <cellStyle name="1Outputheader 13 5 8" xfId="4123"/>
    <cellStyle name="1Outputheader 13 6" xfId="4124"/>
    <cellStyle name="1Outputheader 13 6 2" xfId="4125"/>
    <cellStyle name="1Outputheader 13 6 3" xfId="4126"/>
    <cellStyle name="1Outputheader 13 6 4" xfId="4127"/>
    <cellStyle name="1Outputheader 13 6 5" xfId="4128"/>
    <cellStyle name="1Outputheader 13 6 6" xfId="4129"/>
    <cellStyle name="1Outputheader 13 6 7" xfId="4130"/>
    <cellStyle name="1Outputheader 13 7" xfId="4131"/>
    <cellStyle name="1Outputheader 13 7 2" xfId="4132"/>
    <cellStyle name="1Outputheader 13 7 3" xfId="4133"/>
    <cellStyle name="1Outputheader 13 7 4" xfId="4134"/>
    <cellStyle name="1Outputheader 13 8" xfId="4135"/>
    <cellStyle name="1Outputheader 13 9" xfId="4136"/>
    <cellStyle name="1Outputheader 14" xfId="4137"/>
    <cellStyle name="1Outputheader 14 10" xfId="4138"/>
    <cellStyle name="1Outputheader 14 2" xfId="4139"/>
    <cellStyle name="1Outputheader 14 2 2" xfId="4140"/>
    <cellStyle name="1Outputheader 14 2 2 2" xfId="4141"/>
    <cellStyle name="1Outputheader 14 2 2 3" xfId="4142"/>
    <cellStyle name="1Outputheader 14 2 2 4" xfId="4143"/>
    <cellStyle name="1Outputheader 14 2 2 5" xfId="4144"/>
    <cellStyle name="1Outputheader 14 2 2 6" xfId="4145"/>
    <cellStyle name="1Outputheader 14 2 2 7" xfId="4146"/>
    <cellStyle name="1Outputheader 14 2 2 8" xfId="4147"/>
    <cellStyle name="1Outputheader 14 2 3" xfId="4148"/>
    <cellStyle name="1Outputheader 14 2 3 2" xfId="4149"/>
    <cellStyle name="1Outputheader 14 2 3 3" xfId="4150"/>
    <cellStyle name="1Outputheader 14 2 3 4" xfId="4151"/>
    <cellStyle name="1Outputheader 14 2 3 5" xfId="4152"/>
    <cellStyle name="1Outputheader 14 2 3 6" xfId="4153"/>
    <cellStyle name="1Outputheader 14 2 3 7" xfId="4154"/>
    <cellStyle name="1Outputheader 14 2 4" xfId="4155"/>
    <cellStyle name="1Outputheader 14 2 4 2" xfId="4156"/>
    <cellStyle name="1Outputheader 14 2 4 3" xfId="4157"/>
    <cellStyle name="1Outputheader 14 2 4 4" xfId="4158"/>
    <cellStyle name="1Outputheader 14 2 5" xfId="4159"/>
    <cellStyle name="1Outputheader 14 2 6" xfId="4160"/>
    <cellStyle name="1Outputheader 14 2 7" xfId="4161"/>
    <cellStyle name="1Outputheader 14 3" xfId="4162"/>
    <cellStyle name="1Outputheader 14 3 2" xfId="4163"/>
    <cellStyle name="1Outputheader 14 3 2 2" xfId="4164"/>
    <cellStyle name="1Outputheader 14 3 2 3" xfId="4165"/>
    <cellStyle name="1Outputheader 14 3 2 4" xfId="4166"/>
    <cellStyle name="1Outputheader 14 3 2 5" xfId="4167"/>
    <cellStyle name="1Outputheader 14 3 2 6" xfId="4168"/>
    <cellStyle name="1Outputheader 14 3 2 7" xfId="4169"/>
    <cellStyle name="1Outputheader 14 3 2 8" xfId="4170"/>
    <cellStyle name="1Outputheader 14 3 3" xfId="4171"/>
    <cellStyle name="1Outputheader 14 3 3 2" xfId="4172"/>
    <cellStyle name="1Outputheader 14 3 3 3" xfId="4173"/>
    <cellStyle name="1Outputheader 14 3 3 4" xfId="4174"/>
    <cellStyle name="1Outputheader 14 3 3 5" xfId="4175"/>
    <cellStyle name="1Outputheader 14 3 3 6" xfId="4176"/>
    <cellStyle name="1Outputheader 14 3 3 7" xfId="4177"/>
    <cellStyle name="1Outputheader 14 3 4" xfId="4178"/>
    <cellStyle name="1Outputheader 14 3 4 2" xfId="4179"/>
    <cellStyle name="1Outputheader 14 3 4 3" xfId="4180"/>
    <cellStyle name="1Outputheader 14 3 4 4" xfId="4181"/>
    <cellStyle name="1Outputheader 14 3 5" xfId="4182"/>
    <cellStyle name="1Outputheader 14 3 6" xfId="4183"/>
    <cellStyle name="1Outputheader 14 3 7" xfId="4184"/>
    <cellStyle name="1Outputheader 14 4" xfId="4185"/>
    <cellStyle name="1Outputheader 14 4 2" xfId="4186"/>
    <cellStyle name="1Outputheader 14 4 2 2" xfId="4187"/>
    <cellStyle name="1Outputheader 14 4 2 3" xfId="4188"/>
    <cellStyle name="1Outputheader 14 4 2 4" xfId="4189"/>
    <cellStyle name="1Outputheader 14 4 2 5" xfId="4190"/>
    <cellStyle name="1Outputheader 14 4 2 6" xfId="4191"/>
    <cellStyle name="1Outputheader 14 4 2 7" xfId="4192"/>
    <cellStyle name="1Outputheader 14 4 2 8" xfId="4193"/>
    <cellStyle name="1Outputheader 14 4 3" xfId="4194"/>
    <cellStyle name="1Outputheader 14 4 3 2" xfId="4195"/>
    <cellStyle name="1Outputheader 14 4 3 3" xfId="4196"/>
    <cellStyle name="1Outputheader 14 4 3 4" xfId="4197"/>
    <cellStyle name="1Outputheader 14 4 3 5" xfId="4198"/>
    <cellStyle name="1Outputheader 14 4 3 6" xfId="4199"/>
    <cellStyle name="1Outputheader 14 4 3 7" xfId="4200"/>
    <cellStyle name="1Outputheader 14 4 4" xfId="4201"/>
    <cellStyle name="1Outputheader 14 4 4 2" xfId="4202"/>
    <cellStyle name="1Outputheader 14 4 4 3" xfId="4203"/>
    <cellStyle name="1Outputheader 14 4 4 4" xfId="4204"/>
    <cellStyle name="1Outputheader 14 4 5" xfId="4205"/>
    <cellStyle name="1Outputheader 14 4 6" xfId="4206"/>
    <cellStyle name="1Outputheader 14 4 7" xfId="4207"/>
    <cellStyle name="1Outputheader 14 5" xfId="4208"/>
    <cellStyle name="1Outputheader 14 5 2" xfId="4209"/>
    <cellStyle name="1Outputheader 14 5 3" xfId="4210"/>
    <cellStyle name="1Outputheader 14 5 4" xfId="4211"/>
    <cellStyle name="1Outputheader 14 5 5" xfId="4212"/>
    <cellStyle name="1Outputheader 14 5 6" xfId="4213"/>
    <cellStyle name="1Outputheader 14 5 7" xfId="4214"/>
    <cellStyle name="1Outputheader 14 5 8" xfId="4215"/>
    <cellStyle name="1Outputheader 14 6" xfId="4216"/>
    <cellStyle name="1Outputheader 14 6 2" xfId="4217"/>
    <cellStyle name="1Outputheader 14 6 3" xfId="4218"/>
    <cellStyle name="1Outputheader 14 6 4" xfId="4219"/>
    <cellStyle name="1Outputheader 14 6 5" xfId="4220"/>
    <cellStyle name="1Outputheader 14 6 6" xfId="4221"/>
    <cellStyle name="1Outputheader 14 6 7" xfId="4222"/>
    <cellStyle name="1Outputheader 14 7" xfId="4223"/>
    <cellStyle name="1Outputheader 14 7 2" xfId="4224"/>
    <cellStyle name="1Outputheader 14 7 3" xfId="4225"/>
    <cellStyle name="1Outputheader 14 7 4" xfId="4226"/>
    <cellStyle name="1Outputheader 14 8" xfId="4227"/>
    <cellStyle name="1Outputheader 14 9" xfId="4228"/>
    <cellStyle name="1Outputheader 15" xfId="4229"/>
    <cellStyle name="1Outputheader 15 10" xfId="4230"/>
    <cellStyle name="1Outputheader 15 2" xfId="4231"/>
    <cellStyle name="1Outputheader 15 2 2" xfId="4232"/>
    <cellStyle name="1Outputheader 15 2 2 2" xfId="4233"/>
    <cellStyle name="1Outputheader 15 2 2 3" xfId="4234"/>
    <cellStyle name="1Outputheader 15 2 2 4" xfId="4235"/>
    <cellStyle name="1Outputheader 15 2 2 5" xfId="4236"/>
    <cellStyle name="1Outputheader 15 2 2 6" xfId="4237"/>
    <cellStyle name="1Outputheader 15 2 2 7" xfId="4238"/>
    <cellStyle name="1Outputheader 15 2 2 8" xfId="4239"/>
    <cellStyle name="1Outputheader 15 2 3" xfId="4240"/>
    <cellStyle name="1Outputheader 15 2 3 2" xfId="4241"/>
    <cellStyle name="1Outputheader 15 2 3 3" xfId="4242"/>
    <cellStyle name="1Outputheader 15 2 3 4" xfId="4243"/>
    <cellStyle name="1Outputheader 15 2 3 5" xfId="4244"/>
    <cellStyle name="1Outputheader 15 2 3 6" xfId="4245"/>
    <cellStyle name="1Outputheader 15 2 3 7" xfId="4246"/>
    <cellStyle name="1Outputheader 15 2 4" xfId="4247"/>
    <cellStyle name="1Outputheader 15 2 4 2" xfId="4248"/>
    <cellStyle name="1Outputheader 15 2 4 3" xfId="4249"/>
    <cellStyle name="1Outputheader 15 2 4 4" xfId="4250"/>
    <cellStyle name="1Outputheader 15 2 5" xfId="4251"/>
    <cellStyle name="1Outputheader 15 2 6" xfId="4252"/>
    <cellStyle name="1Outputheader 15 2 7" xfId="4253"/>
    <cellStyle name="1Outputheader 15 3" xfId="4254"/>
    <cellStyle name="1Outputheader 15 3 2" xfId="4255"/>
    <cellStyle name="1Outputheader 15 3 2 2" xfId="4256"/>
    <cellStyle name="1Outputheader 15 3 2 3" xfId="4257"/>
    <cellStyle name="1Outputheader 15 3 2 4" xfId="4258"/>
    <cellStyle name="1Outputheader 15 3 2 5" xfId="4259"/>
    <cellStyle name="1Outputheader 15 3 2 6" xfId="4260"/>
    <cellStyle name="1Outputheader 15 3 2 7" xfId="4261"/>
    <cellStyle name="1Outputheader 15 3 2 8" xfId="4262"/>
    <cellStyle name="1Outputheader 15 3 3" xfId="4263"/>
    <cellStyle name="1Outputheader 15 3 3 2" xfId="4264"/>
    <cellStyle name="1Outputheader 15 3 3 3" xfId="4265"/>
    <cellStyle name="1Outputheader 15 3 3 4" xfId="4266"/>
    <cellStyle name="1Outputheader 15 3 3 5" xfId="4267"/>
    <cellStyle name="1Outputheader 15 3 3 6" xfId="4268"/>
    <cellStyle name="1Outputheader 15 3 3 7" xfId="4269"/>
    <cellStyle name="1Outputheader 15 3 4" xfId="4270"/>
    <cellStyle name="1Outputheader 15 3 4 2" xfId="4271"/>
    <cellStyle name="1Outputheader 15 3 4 3" xfId="4272"/>
    <cellStyle name="1Outputheader 15 3 4 4" xfId="4273"/>
    <cellStyle name="1Outputheader 15 3 5" xfId="4274"/>
    <cellStyle name="1Outputheader 15 3 6" xfId="4275"/>
    <cellStyle name="1Outputheader 15 3 7" xfId="4276"/>
    <cellStyle name="1Outputheader 15 4" xfId="4277"/>
    <cellStyle name="1Outputheader 15 4 2" xfId="4278"/>
    <cellStyle name="1Outputheader 15 4 2 2" xfId="4279"/>
    <cellStyle name="1Outputheader 15 4 2 3" xfId="4280"/>
    <cellStyle name="1Outputheader 15 4 2 4" xfId="4281"/>
    <cellStyle name="1Outputheader 15 4 2 5" xfId="4282"/>
    <cellStyle name="1Outputheader 15 4 2 6" xfId="4283"/>
    <cellStyle name="1Outputheader 15 4 2 7" xfId="4284"/>
    <cellStyle name="1Outputheader 15 4 2 8" xfId="4285"/>
    <cellStyle name="1Outputheader 15 4 3" xfId="4286"/>
    <cellStyle name="1Outputheader 15 4 3 2" xfId="4287"/>
    <cellStyle name="1Outputheader 15 4 3 3" xfId="4288"/>
    <cellStyle name="1Outputheader 15 4 3 4" xfId="4289"/>
    <cellStyle name="1Outputheader 15 4 3 5" xfId="4290"/>
    <cellStyle name="1Outputheader 15 4 3 6" xfId="4291"/>
    <cellStyle name="1Outputheader 15 4 3 7" xfId="4292"/>
    <cellStyle name="1Outputheader 15 4 4" xfId="4293"/>
    <cellStyle name="1Outputheader 15 4 4 2" xfId="4294"/>
    <cellStyle name="1Outputheader 15 4 4 3" xfId="4295"/>
    <cellStyle name="1Outputheader 15 4 4 4" xfId="4296"/>
    <cellStyle name="1Outputheader 15 4 5" xfId="4297"/>
    <cellStyle name="1Outputheader 15 4 6" xfId="4298"/>
    <cellStyle name="1Outputheader 15 4 7" xfId="4299"/>
    <cellStyle name="1Outputheader 15 5" xfId="4300"/>
    <cellStyle name="1Outputheader 15 5 2" xfId="4301"/>
    <cellStyle name="1Outputheader 15 5 3" xfId="4302"/>
    <cellStyle name="1Outputheader 15 5 4" xfId="4303"/>
    <cellStyle name="1Outputheader 15 5 5" xfId="4304"/>
    <cellStyle name="1Outputheader 15 5 6" xfId="4305"/>
    <cellStyle name="1Outputheader 15 5 7" xfId="4306"/>
    <cellStyle name="1Outputheader 15 5 8" xfId="4307"/>
    <cellStyle name="1Outputheader 15 6" xfId="4308"/>
    <cellStyle name="1Outputheader 15 6 2" xfId="4309"/>
    <cellStyle name="1Outputheader 15 6 3" xfId="4310"/>
    <cellStyle name="1Outputheader 15 6 4" xfId="4311"/>
    <cellStyle name="1Outputheader 15 6 5" xfId="4312"/>
    <cellStyle name="1Outputheader 15 6 6" xfId="4313"/>
    <cellStyle name="1Outputheader 15 6 7" xfId="4314"/>
    <cellStyle name="1Outputheader 15 7" xfId="4315"/>
    <cellStyle name="1Outputheader 15 7 2" xfId="4316"/>
    <cellStyle name="1Outputheader 15 7 3" xfId="4317"/>
    <cellStyle name="1Outputheader 15 7 4" xfId="4318"/>
    <cellStyle name="1Outputheader 15 8" xfId="4319"/>
    <cellStyle name="1Outputheader 15 9" xfId="4320"/>
    <cellStyle name="1Outputheader 16" xfId="4321"/>
    <cellStyle name="1Outputheader 16 10" xfId="4322"/>
    <cellStyle name="1Outputheader 16 2" xfId="4323"/>
    <cellStyle name="1Outputheader 16 2 2" xfId="4324"/>
    <cellStyle name="1Outputheader 16 2 2 2" xfId="4325"/>
    <cellStyle name="1Outputheader 16 2 2 3" xfId="4326"/>
    <cellStyle name="1Outputheader 16 2 2 4" xfId="4327"/>
    <cellStyle name="1Outputheader 16 2 2 5" xfId="4328"/>
    <cellStyle name="1Outputheader 16 2 2 6" xfId="4329"/>
    <cellStyle name="1Outputheader 16 2 2 7" xfId="4330"/>
    <cellStyle name="1Outputheader 16 2 2 8" xfId="4331"/>
    <cellStyle name="1Outputheader 16 2 3" xfId="4332"/>
    <cellStyle name="1Outputheader 16 2 3 2" xfId="4333"/>
    <cellStyle name="1Outputheader 16 2 3 3" xfId="4334"/>
    <cellStyle name="1Outputheader 16 2 3 4" xfId="4335"/>
    <cellStyle name="1Outputheader 16 2 3 5" xfId="4336"/>
    <cellStyle name="1Outputheader 16 2 3 6" xfId="4337"/>
    <cellStyle name="1Outputheader 16 2 3 7" xfId="4338"/>
    <cellStyle name="1Outputheader 16 2 4" xfId="4339"/>
    <cellStyle name="1Outputheader 16 2 4 2" xfId="4340"/>
    <cellStyle name="1Outputheader 16 2 4 3" xfId="4341"/>
    <cellStyle name="1Outputheader 16 2 4 4" xfId="4342"/>
    <cellStyle name="1Outputheader 16 2 5" xfId="4343"/>
    <cellStyle name="1Outputheader 16 2 6" xfId="4344"/>
    <cellStyle name="1Outputheader 16 2 7" xfId="4345"/>
    <cellStyle name="1Outputheader 16 3" xfId="4346"/>
    <cellStyle name="1Outputheader 16 3 2" xfId="4347"/>
    <cellStyle name="1Outputheader 16 3 2 2" xfId="4348"/>
    <cellStyle name="1Outputheader 16 3 2 3" xfId="4349"/>
    <cellStyle name="1Outputheader 16 3 2 4" xfId="4350"/>
    <cellStyle name="1Outputheader 16 3 2 5" xfId="4351"/>
    <cellStyle name="1Outputheader 16 3 2 6" xfId="4352"/>
    <cellStyle name="1Outputheader 16 3 2 7" xfId="4353"/>
    <cellStyle name="1Outputheader 16 3 2 8" xfId="4354"/>
    <cellStyle name="1Outputheader 16 3 3" xfId="4355"/>
    <cellStyle name="1Outputheader 16 3 3 2" xfId="4356"/>
    <cellStyle name="1Outputheader 16 3 3 3" xfId="4357"/>
    <cellStyle name="1Outputheader 16 3 3 4" xfId="4358"/>
    <cellStyle name="1Outputheader 16 3 3 5" xfId="4359"/>
    <cellStyle name="1Outputheader 16 3 3 6" xfId="4360"/>
    <cellStyle name="1Outputheader 16 3 3 7" xfId="4361"/>
    <cellStyle name="1Outputheader 16 3 4" xfId="4362"/>
    <cellStyle name="1Outputheader 16 3 4 2" xfId="4363"/>
    <cellStyle name="1Outputheader 16 3 4 3" xfId="4364"/>
    <cellStyle name="1Outputheader 16 3 4 4" xfId="4365"/>
    <cellStyle name="1Outputheader 16 3 5" xfId="4366"/>
    <cellStyle name="1Outputheader 16 3 6" xfId="4367"/>
    <cellStyle name="1Outputheader 16 3 7" xfId="4368"/>
    <cellStyle name="1Outputheader 16 4" xfId="4369"/>
    <cellStyle name="1Outputheader 16 4 2" xfId="4370"/>
    <cellStyle name="1Outputheader 16 4 2 2" xfId="4371"/>
    <cellStyle name="1Outputheader 16 4 2 3" xfId="4372"/>
    <cellStyle name="1Outputheader 16 4 2 4" xfId="4373"/>
    <cellStyle name="1Outputheader 16 4 2 5" xfId="4374"/>
    <cellStyle name="1Outputheader 16 4 2 6" xfId="4375"/>
    <cellStyle name="1Outputheader 16 4 2 7" xfId="4376"/>
    <cellStyle name="1Outputheader 16 4 2 8" xfId="4377"/>
    <cellStyle name="1Outputheader 16 4 3" xfId="4378"/>
    <cellStyle name="1Outputheader 16 4 3 2" xfId="4379"/>
    <cellStyle name="1Outputheader 16 4 3 3" xfId="4380"/>
    <cellStyle name="1Outputheader 16 4 3 4" xfId="4381"/>
    <cellStyle name="1Outputheader 16 4 3 5" xfId="4382"/>
    <cellStyle name="1Outputheader 16 4 3 6" xfId="4383"/>
    <cellStyle name="1Outputheader 16 4 3 7" xfId="4384"/>
    <cellStyle name="1Outputheader 16 4 4" xfId="4385"/>
    <cellStyle name="1Outputheader 16 4 4 2" xfId="4386"/>
    <cellStyle name="1Outputheader 16 4 4 3" xfId="4387"/>
    <cellStyle name="1Outputheader 16 4 4 4" xfId="4388"/>
    <cellStyle name="1Outputheader 16 4 5" xfId="4389"/>
    <cellStyle name="1Outputheader 16 4 6" xfId="4390"/>
    <cellStyle name="1Outputheader 16 4 7" xfId="4391"/>
    <cellStyle name="1Outputheader 16 5" xfId="4392"/>
    <cellStyle name="1Outputheader 16 5 2" xfId="4393"/>
    <cellStyle name="1Outputheader 16 5 3" xfId="4394"/>
    <cellStyle name="1Outputheader 16 5 4" xfId="4395"/>
    <cellStyle name="1Outputheader 16 5 5" xfId="4396"/>
    <cellStyle name="1Outputheader 16 5 6" xfId="4397"/>
    <cellStyle name="1Outputheader 16 5 7" xfId="4398"/>
    <cellStyle name="1Outputheader 16 5 8" xfId="4399"/>
    <cellStyle name="1Outputheader 16 6" xfId="4400"/>
    <cellStyle name="1Outputheader 16 6 2" xfId="4401"/>
    <cellStyle name="1Outputheader 16 6 3" xfId="4402"/>
    <cellStyle name="1Outputheader 16 6 4" xfId="4403"/>
    <cellStyle name="1Outputheader 16 6 5" xfId="4404"/>
    <cellStyle name="1Outputheader 16 6 6" xfId="4405"/>
    <cellStyle name="1Outputheader 16 6 7" xfId="4406"/>
    <cellStyle name="1Outputheader 16 7" xfId="4407"/>
    <cellStyle name="1Outputheader 16 7 2" xfId="4408"/>
    <cellStyle name="1Outputheader 16 7 3" xfId="4409"/>
    <cellStyle name="1Outputheader 16 7 4" xfId="4410"/>
    <cellStyle name="1Outputheader 16 8" xfId="4411"/>
    <cellStyle name="1Outputheader 16 9" xfId="4412"/>
    <cellStyle name="1Outputheader 17" xfId="4413"/>
    <cellStyle name="1Outputheader 17 2" xfId="4414"/>
    <cellStyle name="1Outputheader 17 2 2" xfId="4415"/>
    <cellStyle name="1Outputheader 17 2 3" xfId="4416"/>
    <cellStyle name="1Outputheader 17 2 4" xfId="4417"/>
    <cellStyle name="1Outputheader 17 2 5" xfId="4418"/>
    <cellStyle name="1Outputheader 17 2 6" xfId="4419"/>
    <cellStyle name="1Outputheader 17 2 7" xfId="4420"/>
    <cellStyle name="1Outputheader 17 2 8" xfId="4421"/>
    <cellStyle name="1Outputheader 17 3" xfId="4422"/>
    <cellStyle name="1Outputheader 17 3 2" xfId="4423"/>
    <cellStyle name="1Outputheader 17 3 3" xfId="4424"/>
    <cellStyle name="1Outputheader 17 3 4" xfId="4425"/>
    <cellStyle name="1Outputheader 17 3 5" xfId="4426"/>
    <cellStyle name="1Outputheader 17 3 6" xfId="4427"/>
    <cellStyle name="1Outputheader 17 3 7" xfId="4428"/>
    <cellStyle name="1Outputheader 17 4" xfId="4429"/>
    <cellStyle name="1Outputheader 17 4 2" xfId="4430"/>
    <cellStyle name="1Outputheader 17 4 3" xfId="4431"/>
    <cellStyle name="1Outputheader 17 4 4" xfId="4432"/>
    <cellStyle name="1Outputheader 17 5" xfId="4433"/>
    <cellStyle name="1Outputheader 17 6" xfId="4434"/>
    <cellStyle name="1Outputheader 17 7" xfId="4435"/>
    <cellStyle name="1Outputheader 18" xfId="4436"/>
    <cellStyle name="1Outputheader 18 2" xfId="4437"/>
    <cellStyle name="1Outputheader 18 2 2" xfId="4438"/>
    <cellStyle name="1Outputheader 18 2 3" xfId="4439"/>
    <cellStyle name="1Outputheader 18 2 4" xfId="4440"/>
    <cellStyle name="1Outputheader 18 2 5" xfId="4441"/>
    <cellStyle name="1Outputheader 18 2 6" xfId="4442"/>
    <cellStyle name="1Outputheader 18 2 7" xfId="4443"/>
    <cellStyle name="1Outputheader 18 2 8" xfId="4444"/>
    <cellStyle name="1Outputheader 18 3" xfId="4445"/>
    <cellStyle name="1Outputheader 18 3 2" xfId="4446"/>
    <cellStyle name="1Outputheader 18 3 3" xfId="4447"/>
    <cellStyle name="1Outputheader 18 3 4" xfId="4448"/>
    <cellStyle name="1Outputheader 18 3 5" xfId="4449"/>
    <cellStyle name="1Outputheader 18 3 6" xfId="4450"/>
    <cellStyle name="1Outputheader 18 3 7" xfId="4451"/>
    <cellStyle name="1Outputheader 18 4" xfId="4452"/>
    <cellStyle name="1Outputheader 18 4 2" xfId="4453"/>
    <cellStyle name="1Outputheader 18 4 3" xfId="4454"/>
    <cellStyle name="1Outputheader 18 4 4" xfId="4455"/>
    <cellStyle name="1Outputheader 18 5" xfId="4456"/>
    <cellStyle name="1Outputheader 18 6" xfId="4457"/>
    <cellStyle name="1Outputheader 18 7" xfId="4458"/>
    <cellStyle name="1Outputheader 19" xfId="4459"/>
    <cellStyle name="1Outputheader 19 2" xfId="4460"/>
    <cellStyle name="1Outputheader 19 2 2" xfId="4461"/>
    <cellStyle name="1Outputheader 19 2 3" xfId="4462"/>
    <cellStyle name="1Outputheader 19 2 4" xfId="4463"/>
    <cellStyle name="1Outputheader 19 2 5" xfId="4464"/>
    <cellStyle name="1Outputheader 19 2 6" xfId="4465"/>
    <cellStyle name="1Outputheader 19 2 7" xfId="4466"/>
    <cellStyle name="1Outputheader 19 2 8" xfId="4467"/>
    <cellStyle name="1Outputheader 19 3" xfId="4468"/>
    <cellStyle name="1Outputheader 19 3 2" xfId="4469"/>
    <cellStyle name="1Outputheader 19 3 3" xfId="4470"/>
    <cellStyle name="1Outputheader 19 3 4" xfId="4471"/>
    <cellStyle name="1Outputheader 19 3 5" xfId="4472"/>
    <cellStyle name="1Outputheader 19 3 6" xfId="4473"/>
    <cellStyle name="1Outputheader 19 3 7" xfId="4474"/>
    <cellStyle name="1Outputheader 19 4" xfId="4475"/>
    <cellStyle name="1Outputheader 19 4 2" xfId="4476"/>
    <cellStyle name="1Outputheader 19 4 3" xfId="4477"/>
    <cellStyle name="1Outputheader 19 4 4" xfId="4478"/>
    <cellStyle name="1Outputheader 19 5" xfId="4479"/>
    <cellStyle name="1Outputheader 19 6" xfId="4480"/>
    <cellStyle name="1Outputheader 19 7" xfId="4481"/>
    <cellStyle name="1Outputheader 2" xfId="4482"/>
    <cellStyle name="1Outputheader 2 10" xfId="4483"/>
    <cellStyle name="1Outputheader 2 2" xfId="4484"/>
    <cellStyle name="1Outputheader 2 2 2" xfId="4485"/>
    <cellStyle name="1Outputheader 2 2 2 2" xfId="4486"/>
    <cellStyle name="1Outputheader 2 2 2 3" xfId="4487"/>
    <cellStyle name="1Outputheader 2 2 2 4" xfId="4488"/>
    <cellStyle name="1Outputheader 2 2 2 5" xfId="4489"/>
    <cellStyle name="1Outputheader 2 2 2 6" xfId="4490"/>
    <cellStyle name="1Outputheader 2 2 2 7" xfId="4491"/>
    <cellStyle name="1Outputheader 2 2 2 8" xfId="4492"/>
    <cellStyle name="1Outputheader 2 2 3" xfId="4493"/>
    <cellStyle name="1Outputheader 2 2 3 2" xfId="4494"/>
    <cellStyle name="1Outputheader 2 2 3 3" xfId="4495"/>
    <cellStyle name="1Outputheader 2 2 3 4" xfId="4496"/>
    <cellStyle name="1Outputheader 2 2 3 5" xfId="4497"/>
    <cellStyle name="1Outputheader 2 2 3 6" xfId="4498"/>
    <cellStyle name="1Outputheader 2 2 3 7" xfId="4499"/>
    <cellStyle name="1Outputheader 2 2 4" xfId="4500"/>
    <cellStyle name="1Outputheader 2 2 4 2" xfId="4501"/>
    <cellStyle name="1Outputheader 2 2 4 3" xfId="4502"/>
    <cellStyle name="1Outputheader 2 2 4 4" xfId="4503"/>
    <cellStyle name="1Outputheader 2 2 5" xfId="4504"/>
    <cellStyle name="1Outputheader 2 2 6" xfId="4505"/>
    <cellStyle name="1Outputheader 2 2 7" xfId="4506"/>
    <cellStyle name="1Outputheader 2 3" xfId="4507"/>
    <cellStyle name="1Outputheader 2 3 2" xfId="4508"/>
    <cellStyle name="1Outputheader 2 3 2 2" xfId="4509"/>
    <cellStyle name="1Outputheader 2 3 2 3" xfId="4510"/>
    <cellStyle name="1Outputheader 2 3 2 4" xfId="4511"/>
    <cellStyle name="1Outputheader 2 3 2 5" xfId="4512"/>
    <cellStyle name="1Outputheader 2 3 2 6" xfId="4513"/>
    <cellStyle name="1Outputheader 2 3 2 7" xfId="4514"/>
    <cellStyle name="1Outputheader 2 3 2 8" xfId="4515"/>
    <cellStyle name="1Outputheader 2 3 3" xfId="4516"/>
    <cellStyle name="1Outputheader 2 3 3 2" xfId="4517"/>
    <cellStyle name="1Outputheader 2 3 3 3" xfId="4518"/>
    <cellStyle name="1Outputheader 2 3 3 4" xfId="4519"/>
    <cellStyle name="1Outputheader 2 3 3 5" xfId="4520"/>
    <cellStyle name="1Outputheader 2 3 3 6" xfId="4521"/>
    <cellStyle name="1Outputheader 2 3 3 7" xfId="4522"/>
    <cellStyle name="1Outputheader 2 3 4" xfId="4523"/>
    <cellStyle name="1Outputheader 2 3 4 2" xfId="4524"/>
    <cellStyle name="1Outputheader 2 3 4 3" xfId="4525"/>
    <cellStyle name="1Outputheader 2 3 4 4" xfId="4526"/>
    <cellStyle name="1Outputheader 2 3 5" xfId="4527"/>
    <cellStyle name="1Outputheader 2 3 6" xfId="4528"/>
    <cellStyle name="1Outputheader 2 3 7" xfId="4529"/>
    <cellStyle name="1Outputheader 2 4" xfId="4530"/>
    <cellStyle name="1Outputheader 2 4 2" xfId="4531"/>
    <cellStyle name="1Outputheader 2 4 2 2" xfId="4532"/>
    <cellStyle name="1Outputheader 2 4 2 3" xfId="4533"/>
    <cellStyle name="1Outputheader 2 4 2 4" xfId="4534"/>
    <cellStyle name="1Outputheader 2 4 2 5" xfId="4535"/>
    <cellStyle name="1Outputheader 2 4 2 6" xfId="4536"/>
    <cellStyle name="1Outputheader 2 4 2 7" xfId="4537"/>
    <cellStyle name="1Outputheader 2 4 2 8" xfId="4538"/>
    <cellStyle name="1Outputheader 2 4 3" xfId="4539"/>
    <cellStyle name="1Outputheader 2 4 3 2" xfId="4540"/>
    <cellStyle name="1Outputheader 2 4 3 3" xfId="4541"/>
    <cellStyle name="1Outputheader 2 4 3 4" xfId="4542"/>
    <cellStyle name="1Outputheader 2 4 3 5" xfId="4543"/>
    <cellStyle name="1Outputheader 2 4 3 6" xfId="4544"/>
    <cellStyle name="1Outputheader 2 4 3 7" xfId="4545"/>
    <cellStyle name="1Outputheader 2 4 4" xfId="4546"/>
    <cellStyle name="1Outputheader 2 4 4 2" xfId="4547"/>
    <cellStyle name="1Outputheader 2 4 4 3" xfId="4548"/>
    <cellStyle name="1Outputheader 2 4 4 4" xfId="4549"/>
    <cellStyle name="1Outputheader 2 4 5" xfId="4550"/>
    <cellStyle name="1Outputheader 2 4 6" xfId="4551"/>
    <cellStyle name="1Outputheader 2 4 7" xfId="4552"/>
    <cellStyle name="1Outputheader 2 5" xfId="4553"/>
    <cellStyle name="1Outputheader 2 5 2" xfId="4554"/>
    <cellStyle name="1Outputheader 2 5 3" xfId="4555"/>
    <cellStyle name="1Outputheader 2 5 4" xfId="4556"/>
    <cellStyle name="1Outputheader 2 5 5" xfId="4557"/>
    <cellStyle name="1Outputheader 2 5 6" xfId="4558"/>
    <cellStyle name="1Outputheader 2 5 7" xfId="4559"/>
    <cellStyle name="1Outputheader 2 5 8" xfId="4560"/>
    <cellStyle name="1Outputheader 2 6" xfId="4561"/>
    <cellStyle name="1Outputheader 2 6 2" xfId="4562"/>
    <cellStyle name="1Outputheader 2 6 3" xfId="4563"/>
    <cellStyle name="1Outputheader 2 6 4" xfId="4564"/>
    <cellStyle name="1Outputheader 2 6 5" xfId="4565"/>
    <cellStyle name="1Outputheader 2 6 6" xfId="4566"/>
    <cellStyle name="1Outputheader 2 6 7" xfId="4567"/>
    <cellStyle name="1Outputheader 2 7" xfId="4568"/>
    <cellStyle name="1Outputheader 2 7 2" xfId="4569"/>
    <cellStyle name="1Outputheader 2 7 3" xfId="4570"/>
    <cellStyle name="1Outputheader 2 7 4" xfId="4571"/>
    <cellStyle name="1Outputheader 2 8" xfId="4572"/>
    <cellStyle name="1Outputheader 2 9" xfId="4573"/>
    <cellStyle name="1Outputheader 20" xfId="4574"/>
    <cellStyle name="1Outputheader 20 2" xfId="4575"/>
    <cellStyle name="1Outputheader 20 3" xfId="4576"/>
    <cellStyle name="1Outputheader 20 4" xfId="4577"/>
    <cellStyle name="1Outputheader 20 5" xfId="4578"/>
    <cellStyle name="1Outputheader 20 6" xfId="4579"/>
    <cellStyle name="1Outputheader 20 7" xfId="4580"/>
    <cellStyle name="1Outputheader 20 8" xfId="4581"/>
    <cellStyle name="1Outputheader 21" xfId="4582"/>
    <cellStyle name="1Outputheader 21 2" xfId="4583"/>
    <cellStyle name="1Outputheader 21 3" xfId="4584"/>
    <cellStyle name="1Outputheader 21 4" xfId="4585"/>
    <cellStyle name="1Outputheader 21 5" xfId="4586"/>
    <cellStyle name="1Outputheader 21 6" xfId="4587"/>
    <cellStyle name="1Outputheader 21 7" xfId="4588"/>
    <cellStyle name="1Outputheader 22" xfId="4589"/>
    <cellStyle name="1Outputheader 22 2" xfId="4590"/>
    <cellStyle name="1Outputheader 22 3" xfId="4591"/>
    <cellStyle name="1Outputheader 22 4" xfId="4592"/>
    <cellStyle name="1Outputheader 23" xfId="4593"/>
    <cellStyle name="1Outputheader 24" xfId="4594"/>
    <cellStyle name="1Outputheader 25" xfId="4595"/>
    <cellStyle name="1Outputheader 3" xfId="4596"/>
    <cellStyle name="1Outputheader 3 10" xfId="4597"/>
    <cellStyle name="1Outputheader 3 2" xfId="4598"/>
    <cellStyle name="1Outputheader 3 2 2" xfId="4599"/>
    <cellStyle name="1Outputheader 3 2 2 2" xfId="4600"/>
    <cellStyle name="1Outputheader 3 2 2 3" xfId="4601"/>
    <cellStyle name="1Outputheader 3 2 2 4" xfId="4602"/>
    <cellStyle name="1Outputheader 3 2 2 5" xfId="4603"/>
    <cellStyle name="1Outputheader 3 2 2 6" xfId="4604"/>
    <cellStyle name="1Outputheader 3 2 2 7" xfId="4605"/>
    <cellStyle name="1Outputheader 3 2 2 8" xfId="4606"/>
    <cellStyle name="1Outputheader 3 2 3" xfId="4607"/>
    <cellStyle name="1Outputheader 3 2 3 2" xfId="4608"/>
    <cellStyle name="1Outputheader 3 2 3 3" xfId="4609"/>
    <cellStyle name="1Outputheader 3 2 3 4" xfId="4610"/>
    <cellStyle name="1Outputheader 3 2 3 5" xfId="4611"/>
    <cellStyle name="1Outputheader 3 2 3 6" xfId="4612"/>
    <cellStyle name="1Outputheader 3 2 3 7" xfId="4613"/>
    <cellStyle name="1Outputheader 3 2 4" xfId="4614"/>
    <cellStyle name="1Outputheader 3 2 4 2" xfId="4615"/>
    <cellStyle name="1Outputheader 3 2 4 3" xfId="4616"/>
    <cellStyle name="1Outputheader 3 2 4 4" xfId="4617"/>
    <cellStyle name="1Outputheader 3 2 5" xfId="4618"/>
    <cellStyle name="1Outputheader 3 2 6" xfId="4619"/>
    <cellStyle name="1Outputheader 3 2 7" xfId="4620"/>
    <cellStyle name="1Outputheader 3 3" xfId="4621"/>
    <cellStyle name="1Outputheader 3 3 2" xfId="4622"/>
    <cellStyle name="1Outputheader 3 3 2 2" xfId="4623"/>
    <cellStyle name="1Outputheader 3 3 2 3" xfId="4624"/>
    <cellStyle name="1Outputheader 3 3 2 4" xfId="4625"/>
    <cellStyle name="1Outputheader 3 3 2 5" xfId="4626"/>
    <cellStyle name="1Outputheader 3 3 2 6" xfId="4627"/>
    <cellStyle name="1Outputheader 3 3 2 7" xfId="4628"/>
    <cellStyle name="1Outputheader 3 3 2 8" xfId="4629"/>
    <cellStyle name="1Outputheader 3 3 3" xfId="4630"/>
    <cellStyle name="1Outputheader 3 3 3 2" xfId="4631"/>
    <cellStyle name="1Outputheader 3 3 3 3" xfId="4632"/>
    <cellStyle name="1Outputheader 3 3 3 4" xfId="4633"/>
    <cellStyle name="1Outputheader 3 3 3 5" xfId="4634"/>
    <cellStyle name="1Outputheader 3 3 3 6" xfId="4635"/>
    <cellStyle name="1Outputheader 3 3 3 7" xfId="4636"/>
    <cellStyle name="1Outputheader 3 3 4" xfId="4637"/>
    <cellStyle name="1Outputheader 3 3 4 2" xfId="4638"/>
    <cellStyle name="1Outputheader 3 3 4 3" xfId="4639"/>
    <cellStyle name="1Outputheader 3 3 4 4" xfId="4640"/>
    <cellStyle name="1Outputheader 3 3 5" xfId="4641"/>
    <cellStyle name="1Outputheader 3 3 6" xfId="4642"/>
    <cellStyle name="1Outputheader 3 3 7" xfId="4643"/>
    <cellStyle name="1Outputheader 3 4" xfId="4644"/>
    <cellStyle name="1Outputheader 3 4 2" xfId="4645"/>
    <cellStyle name="1Outputheader 3 4 2 2" xfId="4646"/>
    <cellStyle name="1Outputheader 3 4 2 3" xfId="4647"/>
    <cellStyle name="1Outputheader 3 4 2 4" xfId="4648"/>
    <cellStyle name="1Outputheader 3 4 2 5" xfId="4649"/>
    <cellStyle name="1Outputheader 3 4 2 6" xfId="4650"/>
    <cellStyle name="1Outputheader 3 4 2 7" xfId="4651"/>
    <cellStyle name="1Outputheader 3 4 2 8" xfId="4652"/>
    <cellStyle name="1Outputheader 3 4 3" xfId="4653"/>
    <cellStyle name="1Outputheader 3 4 3 2" xfId="4654"/>
    <cellStyle name="1Outputheader 3 4 3 3" xfId="4655"/>
    <cellStyle name="1Outputheader 3 4 3 4" xfId="4656"/>
    <cellStyle name="1Outputheader 3 4 3 5" xfId="4657"/>
    <cellStyle name="1Outputheader 3 4 3 6" xfId="4658"/>
    <cellStyle name="1Outputheader 3 4 3 7" xfId="4659"/>
    <cellStyle name="1Outputheader 3 4 4" xfId="4660"/>
    <cellStyle name="1Outputheader 3 4 4 2" xfId="4661"/>
    <cellStyle name="1Outputheader 3 4 4 3" xfId="4662"/>
    <cellStyle name="1Outputheader 3 4 4 4" xfId="4663"/>
    <cellStyle name="1Outputheader 3 4 5" xfId="4664"/>
    <cellStyle name="1Outputheader 3 4 6" xfId="4665"/>
    <cellStyle name="1Outputheader 3 4 7" xfId="4666"/>
    <cellStyle name="1Outputheader 3 5" xfId="4667"/>
    <cellStyle name="1Outputheader 3 5 2" xfId="4668"/>
    <cellStyle name="1Outputheader 3 5 3" xfId="4669"/>
    <cellStyle name="1Outputheader 3 5 4" xfId="4670"/>
    <cellStyle name="1Outputheader 3 5 5" xfId="4671"/>
    <cellStyle name="1Outputheader 3 5 6" xfId="4672"/>
    <cellStyle name="1Outputheader 3 5 7" xfId="4673"/>
    <cellStyle name="1Outputheader 3 5 8" xfId="4674"/>
    <cellStyle name="1Outputheader 3 6" xfId="4675"/>
    <cellStyle name="1Outputheader 3 6 2" xfId="4676"/>
    <cellStyle name="1Outputheader 3 6 3" xfId="4677"/>
    <cellStyle name="1Outputheader 3 6 4" xfId="4678"/>
    <cellStyle name="1Outputheader 3 6 5" xfId="4679"/>
    <cellStyle name="1Outputheader 3 6 6" xfId="4680"/>
    <cellStyle name="1Outputheader 3 6 7" xfId="4681"/>
    <cellStyle name="1Outputheader 3 7" xfId="4682"/>
    <cellStyle name="1Outputheader 3 7 2" xfId="4683"/>
    <cellStyle name="1Outputheader 3 7 3" xfId="4684"/>
    <cellStyle name="1Outputheader 3 7 4" xfId="4685"/>
    <cellStyle name="1Outputheader 3 8" xfId="4686"/>
    <cellStyle name="1Outputheader 3 9" xfId="4687"/>
    <cellStyle name="1Outputheader 4" xfId="4688"/>
    <cellStyle name="1Outputheader 4 10" xfId="4689"/>
    <cellStyle name="1Outputheader 4 2" xfId="4690"/>
    <cellStyle name="1Outputheader 4 2 2" xfId="4691"/>
    <cellStyle name="1Outputheader 4 2 2 2" xfId="4692"/>
    <cellStyle name="1Outputheader 4 2 2 3" xfId="4693"/>
    <cellStyle name="1Outputheader 4 2 2 4" xfId="4694"/>
    <cellStyle name="1Outputheader 4 2 2 5" xfId="4695"/>
    <cellStyle name="1Outputheader 4 2 2 6" xfId="4696"/>
    <cellStyle name="1Outputheader 4 2 2 7" xfId="4697"/>
    <cellStyle name="1Outputheader 4 2 2 8" xfId="4698"/>
    <cellStyle name="1Outputheader 4 2 3" xfId="4699"/>
    <cellStyle name="1Outputheader 4 2 3 2" xfId="4700"/>
    <cellStyle name="1Outputheader 4 2 3 3" xfId="4701"/>
    <cellStyle name="1Outputheader 4 2 3 4" xfId="4702"/>
    <cellStyle name="1Outputheader 4 2 3 5" xfId="4703"/>
    <cellStyle name="1Outputheader 4 2 3 6" xfId="4704"/>
    <cellStyle name="1Outputheader 4 2 3 7" xfId="4705"/>
    <cellStyle name="1Outputheader 4 2 4" xfId="4706"/>
    <cellStyle name="1Outputheader 4 2 4 2" xfId="4707"/>
    <cellStyle name="1Outputheader 4 2 4 3" xfId="4708"/>
    <cellStyle name="1Outputheader 4 2 4 4" xfId="4709"/>
    <cellStyle name="1Outputheader 4 2 5" xfId="4710"/>
    <cellStyle name="1Outputheader 4 2 6" xfId="4711"/>
    <cellStyle name="1Outputheader 4 2 7" xfId="4712"/>
    <cellStyle name="1Outputheader 4 3" xfId="4713"/>
    <cellStyle name="1Outputheader 4 3 2" xfId="4714"/>
    <cellStyle name="1Outputheader 4 3 2 2" xfId="4715"/>
    <cellStyle name="1Outputheader 4 3 2 3" xfId="4716"/>
    <cellStyle name="1Outputheader 4 3 2 4" xfId="4717"/>
    <cellStyle name="1Outputheader 4 3 2 5" xfId="4718"/>
    <cellStyle name="1Outputheader 4 3 2 6" xfId="4719"/>
    <cellStyle name="1Outputheader 4 3 2 7" xfId="4720"/>
    <cellStyle name="1Outputheader 4 3 2 8" xfId="4721"/>
    <cellStyle name="1Outputheader 4 3 3" xfId="4722"/>
    <cellStyle name="1Outputheader 4 3 3 2" xfId="4723"/>
    <cellStyle name="1Outputheader 4 3 3 3" xfId="4724"/>
    <cellStyle name="1Outputheader 4 3 3 4" xfId="4725"/>
    <cellStyle name="1Outputheader 4 3 3 5" xfId="4726"/>
    <cellStyle name="1Outputheader 4 3 3 6" xfId="4727"/>
    <cellStyle name="1Outputheader 4 3 3 7" xfId="4728"/>
    <cellStyle name="1Outputheader 4 3 4" xfId="4729"/>
    <cellStyle name="1Outputheader 4 3 4 2" xfId="4730"/>
    <cellStyle name="1Outputheader 4 3 4 3" xfId="4731"/>
    <cellStyle name="1Outputheader 4 3 4 4" xfId="4732"/>
    <cellStyle name="1Outputheader 4 3 5" xfId="4733"/>
    <cellStyle name="1Outputheader 4 3 6" xfId="4734"/>
    <cellStyle name="1Outputheader 4 3 7" xfId="4735"/>
    <cellStyle name="1Outputheader 4 4" xfId="4736"/>
    <cellStyle name="1Outputheader 4 4 2" xfId="4737"/>
    <cellStyle name="1Outputheader 4 4 2 2" xfId="4738"/>
    <cellStyle name="1Outputheader 4 4 2 3" xfId="4739"/>
    <cellStyle name="1Outputheader 4 4 2 4" xfId="4740"/>
    <cellStyle name="1Outputheader 4 4 2 5" xfId="4741"/>
    <cellStyle name="1Outputheader 4 4 2 6" xfId="4742"/>
    <cellStyle name="1Outputheader 4 4 2 7" xfId="4743"/>
    <cellStyle name="1Outputheader 4 4 2 8" xfId="4744"/>
    <cellStyle name="1Outputheader 4 4 3" xfId="4745"/>
    <cellStyle name="1Outputheader 4 4 3 2" xfId="4746"/>
    <cellStyle name="1Outputheader 4 4 3 3" xfId="4747"/>
    <cellStyle name="1Outputheader 4 4 3 4" xfId="4748"/>
    <cellStyle name="1Outputheader 4 4 3 5" xfId="4749"/>
    <cellStyle name="1Outputheader 4 4 3 6" xfId="4750"/>
    <cellStyle name="1Outputheader 4 4 3 7" xfId="4751"/>
    <cellStyle name="1Outputheader 4 4 4" xfId="4752"/>
    <cellStyle name="1Outputheader 4 4 4 2" xfId="4753"/>
    <cellStyle name="1Outputheader 4 4 4 3" xfId="4754"/>
    <cellStyle name="1Outputheader 4 4 4 4" xfId="4755"/>
    <cellStyle name="1Outputheader 4 4 5" xfId="4756"/>
    <cellStyle name="1Outputheader 4 4 6" xfId="4757"/>
    <cellStyle name="1Outputheader 4 4 7" xfId="4758"/>
    <cellStyle name="1Outputheader 4 5" xfId="4759"/>
    <cellStyle name="1Outputheader 4 5 2" xfId="4760"/>
    <cellStyle name="1Outputheader 4 5 3" xfId="4761"/>
    <cellStyle name="1Outputheader 4 5 4" xfId="4762"/>
    <cellStyle name="1Outputheader 4 5 5" xfId="4763"/>
    <cellStyle name="1Outputheader 4 5 6" xfId="4764"/>
    <cellStyle name="1Outputheader 4 5 7" xfId="4765"/>
    <cellStyle name="1Outputheader 4 5 8" xfId="4766"/>
    <cellStyle name="1Outputheader 4 6" xfId="4767"/>
    <cellStyle name="1Outputheader 4 6 2" xfId="4768"/>
    <cellStyle name="1Outputheader 4 6 3" xfId="4769"/>
    <cellStyle name="1Outputheader 4 6 4" xfId="4770"/>
    <cellStyle name="1Outputheader 4 6 5" xfId="4771"/>
    <cellStyle name="1Outputheader 4 6 6" xfId="4772"/>
    <cellStyle name="1Outputheader 4 6 7" xfId="4773"/>
    <cellStyle name="1Outputheader 4 7" xfId="4774"/>
    <cellStyle name="1Outputheader 4 7 2" xfId="4775"/>
    <cellStyle name="1Outputheader 4 7 3" xfId="4776"/>
    <cellStyle name="1Outputheader 4 7 4" xfId="4777"/>
    <cellStyle name="1Outputheader 4 8" xfId="4778"/>
    <cellStyle name="1Outputheader 4 9" xfId="4779"/>
    <cellStyle name="1Outputheader 5" xfId="4780"/>
    <cellStyle name="1Outputheader 5 10" xfId="4781"/>
    <cellStyle name="1Outputheader 5 2" xfId="4782"/>
    <cellStyle name="1Outputheader 5 2 2" xfId="4783"/>
    <cellStyle name="1Outputheader 5 2 2 2" xfId="4784"/>
    <cellStyle name="1Outputheader 5 2 2 3" xfId="4785"/>
    <cellStyle name="1Outputheader 5 2 2 4" xfId="4786"/>
    <cellStyle name="1Outputheader 5 2 2 5" xfId="4787"/>
    <cellStyle name="1Outputheader 5 2 2 6" xfId="4788"/>
    <cellStyle name="1Outputheader 5 2 2 7" xfId="4789"/>
    <cellStyle name="1Outputheader 5 2 2 8" xfId="4790"/>
    <cellStyle name="1Outputheader 5 2 3" xfId="4791"/>
    <cellStyle name="1Outputheader 5 2 3 2" xfId="4792"/>
    <cellStyle name="1Outputheader 5 2 3 3" xfId="4793"/>
    <cellStyle name="1Outputheader 5 2 3 4" xfId="4794"/>
    <cellStyle name="1Outputheader 5 2 3 5" xfId="4795"/>
    <cellStyle name="1Outputheader 5 2 3 6" xfId="4796"/>
    <cellStyle name="1Outputheader 5 2 3 7" xfId="4797"/>
    <cellStyle name="1Outputheader 5 2 4" xfId="4798"/>
    <cellStyle name="1Outputheader 5 2 4 2" xfId="4799"/>
    <cellStyle name="1Outputheader 5 2 4 3" xfId="4800"/>
    <cellStyle name="1Outputheader 5 2 4 4" xfId="4801"/>
    <cellStyle name="1Outputheader 5 2 5" xfId="4802"/>
    <cellStyle name="1Outputheader 5 2 6" xfId="4803"/>
    <cellStyle name="1Outputheader 5 2 7" xfId="4804"/>
    <cellStyle name="1Outputheader 5 3" xfId="4805"/>
    <cellStyle name="1Outputheader 5 3 2" xfId="4806"/>
    <cellStyle name="1Outputheader 5 3 2 2" xfId="4807"/>
    <cellStyle name="1Outputheader 5 3 2 3" xfId="4808"/>
    <cellStyle name="1Outputheader 5 3 2 4" xfId="4809"/>
    <cellStyle name="1Outputheader 5 3 2 5" xfId="4810"/>
    <cellStyle name="1Outputheader 5 3 2 6" xfId="4811"/>
    <cellStyle name="1Outputheader 5 3 2 7" xfId="4812"/>
    <cellStyle name="1Outputheader 5 3 2 8" xfId="4813"/>
    <cellStyle name="1Outputheader 5 3 3" xfId="4814"/>
    <cellStyle name="1Outputheader 5 3 3 2" xfId="4815"/>
    <cellStyle name="1Outputheader 5 3 3 3" xfId="4816"/>
    <cellStyle name="1Outputheader 5 3 3 4" xfId="4817"/>
    <cellStyle name="1Outputheader 5 3 3 5" xfId="4818"/>
    <cellStyle name="1Outputheader 5 3 3 6" xfId="4819"/>
    <cellStyle name="1Outputheader 5 3 3 7" xfId="4820"/>
    <cellStyle name="1Outputheader 5 3 4" xfId="4821"/>
    <cellStyle name="1Outputheader 5 3 4 2" xfId="4822"/>
    <cellStyle name="1Outputheader 5 3 4 3" xfId="4823"/>
    <cellStyle name="1Outputheader 5 3 4 4" xfId="4824"/>
    <cellStyle name="1Outputheader 5 3 5" xfId="4825"/>
    <cellStyle name="1Outputheader 5 3 6" xfId="4826"/>
    <cellStyle name="1Outputheader 5 3 7" xfId="4827"/>
    <cellStyle name="1Outputheader 5 4" xfId="4828"/>
    <cellStyle name="1Outputheader 5 4 2" xfId="4829"/>
    <cellStyle name="1Outputheader 5 4 2 2" xfId="4830"/>
    <cellStyle name="1Outputheader 5 4 2 3" xfId="4831"/>
    <cellStyle name="1Outputheader 5 4 2 4" xfId="4832"/>
    <cellStyle name="1Outputheader 5 4 2 5" xfId="4833"/>
    <cellStyle name="1Outputheader 5 4 2 6" xfId="4834"/>
    <cellStyle name="1Outputheader 5 4 2 7" xfId="4835"/>
    <cellStyle name="1Outputheader 5 4 2 8" xfId="4836"/>
    <cellStyle name="1Outputheader 5 4 3" xfId="4837"/>
    <cellStyle name="1Outputheader 5 4 3 2" xfId="4838"/>
    <cellStyle name="1Outputheader 5 4 3 3" xfId="4839"/>
    <cellStyle name="1Outputheader 5 4 3 4" xfId="4840"/>
    <cellStyle name="1Outputheader 5 4 3 5" xfId="4841"/>
    <cellStyle name="1Outputheader 5 4 3 6" xfId="4842"/>
    <cellStyle name="1Outputheader 5 4 3 7" xfId="4843"/>
    <cellStyle name="1Outputheader 5 4 4" xfId="4844"/>
    <cellStyle name="1Outputheader 5 4 4 2" xfId="4845"/>
    <cellStyle name="1Outputheader 5 4 4 3" xfId="4846"/>
    <cellStyle name="1Outputheader 5 4 4 4" xfId="4847"/>
    <cellStyle name="1Outputheader 5 4 5" xfId="4848"/>
    <cellStyle name="1Outputheader 5 4 6" xfId="4849"/>
    <cellStyle name="1Outputheader 5 4 7" xfId="4850"/>
    <cellStyle name="1Outputheader 5 5" xfId="4851"/>
    <cellStyle name="1Outputheader 5 5 2" xfId="4852"/>
    <cellStyle name="1Outputheader 5 5 3" xfId="4853"/>
    <cellStyle name="1Outputheader 5 5 4" xfId="4854"/>
    <cellStyle name="1Outputheader 5 5 5" xfId="4855"/>
    <cellStyle name="1Outputheader 5 5 6" xfId="4856"/>
    <cellStyle name="1Outputheader 5 5 7" xfId="4857"/>
    <cellStyle name="1Outputheader 5 5 8" xfId="4858"/>
    <cellStyle name="1Outputheader 5 6" xfId="4859"/>
    <cellStyle name="1Outputheader 5 6 2" xfId="4860"/>
    <cellStyle name="1Outputheader 5 6 3" xfId="4861"/>
    <cellStyle name="1Outputheader 5 6 4" xfId="4862"/>
    <cellStyle name="1Outputheader 5 6 5" xfId="4863"/>
    <cellStyle name="1Outputheader 5 6 6" xfId="4864"/>
    <cellStyle name="1Outputheader 5 6 7" xfId="4865"/>
    <cellStyle name="1Outputheader 5 7" xfId="4866"/>
    <cellStyle name="1Outputheader 5 7 2" xfId="4867"/>
    <cellStyle name="1Outputheader 5 7 3" xfId="4868"/>
    <cellStyle name="1Outputheader 5 7 4" xfId="4869"/>
    <cellStyle name="1Outputheader 5 8" xfId="4870"/>
    <cellStyle name="1Outputheader 5 9" xfId="4871"/>
    <cellStyle name="1Outputheader 6" xfId="4872"/>
    <cellStyle name="1Outputheader 6 10" xfId="4873"/>
    <cellStyle name="1Outputheader 6 2" xfId="4874"/>
    <cellStyle name="1Outputheader 6 2 2" xfId="4875"/>
    <cellStyle name="1Outputheader 6 2 2 2" xfId="4876"/>
    <cellStyle name="1Outputheader 6 2 2 3" xfId="4877"/>
    <cellStyle name="1Outputheader 6 2 2 4" xfId="4878"/>
    <cellStyle name="1Outputheader 6 2 2 5" xfId="4879"/>
    <cellStyle name="1Outputheader 6 2 2 6" xfId="4880"/>
    <cellStyle name="1Outputheader 6 2 2 7" xfId="4881"/>
    <cellStyle name="1Outputheader 6 2 2 8" xfId="4882"/>
    <cellStyle name="1Outputheader 6 2 3" xfId="4883"/>
    <cellStyle name="1Outputheader 6 2 3 2" xfId="4884"/>
    <cellStyle name="1Outputheader 6 2 3 3" xfId="4885"/>
    <cellStyle name="1Outputheader 6 2 3 4" xfId="4886"/>
    <cellStyle name="1Outputheader 6 2 3 5" xfId="4887"/>
    <cellStyle name="1Outputheader 6 2 3 6" xfId="4888"/>
    <cellStyle name="1Outputheader 6 2 3 7" xfId="4889"/>
    <cellStyle name="1Outputheader 6 2 4" xfId="4890"/>
    <cellStyle name="1Outputheader 6 2 4 2" xfId="4891"/>
    <cellStyle name="1Outputheader 6 2 4 3" xfId="4892"/>
    <cellStyle name="1Outputheader 6 2 4 4" xfId="4893"/>
    <cellStyle name="1Outputheader 6 2 5" xfId="4894"/>
    <cellStyle name="1Outputheader 6 2 6" xfId="4895"/>
    <cellStyle name="1Outputheader 6 2 7" xfId="4896"/>
    <cellStyle name="1Outputheader 6 3" xfId="4897"/>
    <cellStyle name="1Outputheader 6 3 2" xfId="4898"/>
    <cellStyle name="1Outputheader 6 3 2 2" xfId="4899"/>
    <cellStyle name="1Outputheader 6 3 2 3" xfId="4900"/>
    <cellStyle name="1Outputheader 6 3 2 4" xfId="4901"/>
    <cellStyle name="1Outputheader 6 3 2 5" xfId="4902"/>
    <cellStyle name="1Outputheader 6 3 2 6" xfId="4903"/>
    <cellStyle name="1Outputheader 6 3 2 7" xfId="4904"/>
    <cellStyle name="1Outputheader 6 3 2 8" xfId="4905"/>
    <cellStyle name="1Outputheader 6 3 3" xfId="4906"/>
    <cellStyle name="1Outputheader 6 3 3 2" xfId="4907"/>
    <cellStyle name="1Outputheader 6 3 3 3" xfId="4908"/>
    <cellStyle name="1Outputheader 6 3 3 4" xfId="4909"/>
    <cellStyle name="1Outputheader 6 3 3 5" xfId="4910"/>
    <cellStyle name="1Outputheader 6 3 3 6" xfId="4911"/>
    <cellStyle name="1Outputheader 6 3 3 7" xfId="4912"/>
    <cellStyle name="1Outputheader 6 3 4" xfId="4913"/>
    <cellStyle name="1Outputheader 6 3 4 2" xfId="4914"/>
    <cellStyle name="1Outputheader 6 3 4 3" xfId="4915"/>
    <cellStyle name="1Outputheader 6 3 4 4" xfId="4916"/>
    <cellStyle name="1Outputheader 6 3 5" xfId="4917"/>
    <cellStyle name="1Outputheader 6 3 6" xfId="4918"/>
    <cellStyle name="1Outputheader 6 3 7" xfId="4919"/>
    <cellStyle name="1Outputheader 6 4" xfId="4920"/>
    <cellStyle name="1Outputheader 6 4 2" xfId="4921"/>
    <cellStyle name="1Outputheader 6 4 2 2" xfId="4922"/>
    <cellStyle name="1Outputheader 6 4 2 3" xfId="4923"/>
    <cellStyle name="1Outputheader 6 4 2 4" xfId="4924"/>
    <cellStyle name="1Outputheader 6 4 2 5" xfId="4925"/>
    <cellStyle name="1Outputheader 6 4 2 6" xfId="4926"/>
    <cellStyle name="1Outputheader 6 4 2 7" xfId="4927"/>
    <cellStyle name="1Outputheader 6 4 2 8" xfId="4928"/>
    <cellStyle name="1Outputheader 6 4 3" xfId="4929"/>
    <cellStyle name="1Outputheader 6 4 3 2" xfId="4930"/>
    <cellStyle name="1Outputheader 6 4 3 3" xfId="4931"/>
    <cellStyle name="1Outputheader 6 4 3 4" xfId="4932"/>
    <cellStyle name="1Outputheader 6 4 3 5" xfId="4933"/>
    <cellStyle name="1Outputheader 6 4 3 6" xfId="4934"/>
    <cellStyle name="1Outputheader 6 4 3 7" xfId="4935"/>
    <cellStyle name="1Outputheader 6 4 4" xfId="4936"/>
    <cellStyle name="1Outputheader 6 4 4 2" xfId="4937"/>
    <cellStyle name="1Outputheader 6 4 4 3" xfId="4938"/>
    <cellStyle name="1Outputheader 6 4 4 4" xfId="4939"/>
    <cellStyle name="1Outputheader 6 4 5" xfId="4940"/>
    <cellStyle name="1Outputheader 6 4 6" xfId="4941"/>
    <cellStyle name="1Outputheader 6 4 7" xfId="4942"/>
    <cellStyle name="1Outputheader 6 5" xfId="4943"/>
    <cellStyle name="1Outputheader 6 5 2" xfId="4944"/>
    <cellStyle name="1Outputheader 6 5 3" xfId="4945"/>
    <cellStyle name="1Outputheader 6 5 4" xfId="4946"/>
    <cellStyle name="1Outputheader 6 5 5" xfId="4947"/>
    <cellStyle name="1Outputheader 6 5 6" xfId="4948"/>
    <cellStyle name="1Outputheader 6 5 7" xfId="4949"/>
    <cellStyle name="1Outputheader 6 5 8" xfId="4950"/>
    <cellStyle name="1Outputheader 6 6" xfId="4951"/>
    <cellStyle name="1Outputheader 6 6 2" xfId="4952"/>
    <cellStyle name="1Outputheader 6 6 3" xfId="4953"/>
    <cellStyle name="1Outputheader 6 6 4" xfId="4954"/>
    <cellStyle name="1Outputheader 6 6 5" xfId="4955"/>
    <cellStyle name="1Outputheader 6 6 6" xfId="4956"/>
    <cellStyle name="1Outputheader 6 6 7" xfId="4957"/>
    <cellStyle name="1Outputheader 6 7" xfId="4958"/>
    <cellStyle name="1Outputheader 6 7 2" xfId="4959"/>
    <cellStyle name="1Outputheader 6 7 3" xfId="4960"/>
    <cellStyle name="1Outputheader 6 7 4" xfId="4961"/>
    <cellStyle name="1Outputheader 6 8" xfId="4962"/>
    <cellStyle name="1Outputheader 6 9" xfId="4963"/>
    <cellStyle name="1Outputheader 7" xfId="4964"/>
    <cellStyle name="1Outputheader 7 10" xfId="4965"/>
    <cellStyle name="1Outputheader 7 2" xfId="4966"/>
    <cellStyle name="1Outputheader 7 2 2" xfId="4967"/>
    <cellStyle name="1Outputheader 7 2 2 2" xfId="4968"/>
    <cellStyle name="1Outputheader 7 2 2 3" xfId="4969"/>
    <cellStyle name="1Outputheader 7 2 2 4" xfId="4970"/>
    <cellStyle name="1Outputheader 7 2 2 5" xfId="4971"/>
    <cellStyle name="1Outputheader 7 2 2 6" xfId="4972"/>
    <cellStyle name="1Outputheader 7 2 2 7" xfId="4973"/>
    <cellStyle name="1Outputheader 7 2 2 8" xfId="4974"/>
    <cellStyle name="1Outputheader 7 2 3" xfId="4975"/>
    <cellStyle name="1Outputheader 7 2 3 2" xfId="4976"/>
    <cellStyle name="1Outputheader 7 2 3 3" xfId="4977"/>
    <cellStyle name="1Outputheader 7 2 3 4" xfId="4978"/>
    <cellStyle name="1Outputheader 7 2 3 5" xfId="4979"/>
    <cellStyle name="1Outputheader 7 2 3 6" xfId="4980"/>
    <cellStyle name="1Outputheader 7 2 3 7" xfId="4981"/>
    <cellStyle name="1Outputheader 7 2 4" xfId="4982"/>
    <cellStyle name="1Outputheader 7 2 4 2" xfId="4983"/>
    <cellStyle name="1Outputheader 7 2 4 3" xfId="4984"/>
    <cellStyle name="1Outputheader 7 2 4 4" xfId="4985"/>
    <cellStyle name="1Outputheader 7 2 5" xfId="4986"/>
    <cellStyle name="1Outputheader 7 2 6" xfId="4987"/>
    <cellStyle name="1Outputheader 7 2 7" xfId="4988"/>
    <cellStyle name="1Outputheader 7 3" xfId="4989"/>
    <cellStyle name="1Outputheader 7 3 2" xfId="4990"/>
    <cellStyle name="1Outputheader 7 3 2 2" xfId="4991"/>
    <cellStyle name="1Outputheader 7 3 2 3" xfId="4992"/>
    <cellStyle name="1Outputheader 7 3 2 4" xfId="4993"/>
    <cellStyle name="1Outputheader 7 3 2 5" xfId="4994"/>
    <cellStyle name="1Outputheader 7 3 2 6" xfId="4995"/>
    <cellStyle name="1Outputheader 7 3 2 7" xfId="4996"/>
    <cellStyle name="1Outputheader 7 3 2 8" xfId="4997"/>
    <cellStyle name="1Outputheader 7 3 3" xfId="4998"/>
    <cellStyle name="1Outputheader 7 3 3 2" xfId="4999"/>
    <cellStyle name="1Outputheader 7 3 3 3" xfId="5000"/>
    <cellStyle name="1Outputheader 7 3 3 4" xfId="5001"/>
    <cellStyle name="1Outputheader 7 3 3 5" xfId="5002"/>
    <cellStyle name="1Outputheader 7 3 3 6" xfId="5003"/>
    <cellStyle name="1Outputheader 7 3 3 7" xfId="5004"/>
    <cellStyle name="1Outputheader 7 3 4" xfId="5005"/>
    <cellStyle name="1Outputheader 7 3 4 2" xfId="5006"/>
    <cellStyle name="1Outputheader 7 3 4 3" xfId="5007"/>
    <cellStyle name="1Outputheader 7 3 4 4" xfId="5008"/>
    <cellStyle name="1Outputheader 7 3 5" xfId="5009"/>
    <cellStyle name="1Outputheader 7 3 6" xfId="5010"/>
    <cellStyle name="1Outputheader 7 3 7" xfId="5011"/>
    <cellStyle name="1Outputheader 7 4" xfId="5012"/>
    <cellStyle name="1Outputheader 7 4 2" xfId="5013"/>
    <cellStyle name="1Outputheader 7 4 2 2" xfId="5014"/>
    <cellStyle name="1Outputheader 7 4 2 3" xfId="5015"/>
    <cellStyle name="1Outputheader 7 4 2 4" xfId="5016"/>
    <cellStyle name="1Outputheader 7 4 2 5" xfId="5017"/>
    <cellStyle name="1Outputheader 7 4 2 6" xfId="5018"/>
    <cellStyle name="1Outputheader 7 4 2 7" xfId="5019"/>
    <cellStyle name="1Outputheader 7 4 2 8" xfId="5020"/>
    <cellStyle name="1Outputheader 7 4 3" xfId="5021"/>
    <cellStyle name="1Outputheader 7 4 3 2" xfId="5022"/>
    <cellStyle name="1Outputheader 7 4 3 3" xfId="5023"/>
    <cellStyle name="1Outputheader 7 4 3 4" xfId="5024"/>
    <cellStyle name="1Outputheader 7 4 3 5" xfId="5025"/>
    <cellStyle name="1Outputheader 7 4 3 6" xfId="5026"/>
    <cellStyle name="1Outputheader 7 4 3 7" xfId="5027"/>
    <cellStyle name="1Outputheader 7 4 4" xfId="5028"/>
    <cellStyle name="1Outputheader 7 4 4 2" xfId="5029"/>
    <cellStyle name="1Outputheader 7 4 4 3" xfId="5030"/>
    <cellStyle name="1Outputheader 7 4 4 4" xfId="5031"/>
    <cellStyle name="1Outputheader 7 4 5" xfId="5032"/>
    <cellStyle name="1Outputheader 7 4 6" xfId="5033"/>
    <cellStyle name="1Outputheader 7 4 7" xfId="5034"/>
    <cellStyle name="1Outputheader 7 5" xfId="5035"/>
    <cellStyle name="1Outputheader 7 5 2" xfId="5036"/>
    <cellStyle name="1Outputheader 7 5 3" xfId="5037"/>
    <cellStyle name="1Outputheader 7 5 4" xfId="5038"/>
    <cellStyle name="1Outputheader 7 5 5" xfId="5039"/>
    <cellStyle name="1Outputheader 7 5 6" xfId="5040"/>
    <cellStyle name="1Outputheader 7 5 7" xfId="5041"/>
    <cellStyle name="1Outputheader 7 5 8" xfId="5042"/>
    <cellStyle name="1Outputheader 7 6" xfId="5043"/>
    <cellStyle name="1Outputheader 7 6 2" xfId="5044"/>
    <cellStyle name="1Outputheader 7 6 3" xfId="5045"/>
    <cellStyle name="1Outputheader 7 6 4" xfId="5046"/>
    <cellStyle name="1Outputheader 7 6 5" xfId="5047"/>
    <cellStyle name="1Outputheader 7 6 6" xfId="5048"/>
    <cellStyle name="1Outputheader 7 6 7" xfId="5049"/>
    <cellStyle name="1Outputheader 7 7" xfId="5050"/>
    <cellStyle name="1Outputheader 7 7 2" xfId="5051"/>
    <cellStyle name="1Outputheader 7 7 3" xfId="5052"/>
    <cellStyle name="1Outputheader 7 7 4" xfId="5053"/>
    <cellStyle name="1Outputheader 7 8" xfId="5054"/>
    <cellStyle name="1Outputheader 7 9" xfId="5055"/>
    <cellStyle name="1Outputheader 8" xfId="5056"/>
    <cellStyle name="1Outputheader 8 10" xfId="5057"/>
    <cellStyle name="1Outputheader 8 2" xfId="5058"/>
    <cellStyle name="1Outputheader 8 2 2" xfId="5059"/>
    <cellStyle name="1Outputheader 8 2 2 2" xfId="5060"/>
    <cellStyle name="1Outputheader 8 2 2 3" xfId="5061"/>
    <cellStyle name="1Outputheader 8 2 2 4" xfId="5062"/>
    <cellStyle name="1Outputheader 8 2 2 5" xfId="5063"/>
    <cellStyle name="1Outputheader 8 2 2 6" xfId="5064"/>
    <cellStyle name="1Outputheader 8 2 2 7" xfId="5065"/>
    <cellStyle name="1Outputheader 8 2 2 8" xfId="5066"/>
    <cellStyle name="1Outputheader 8 2 3" xfId="5067"/>
    <cellStyle name="1Outputheader 8 2 3 2" xfId="5068"/>
    <cellStyle name="1Outputheader 8 2 3 3" xfId="5069"/>
    <cellStyle name="1Outputheader 8 2 3 4" xfId="5070"/>
    <cellStyle name="1Outputheader 8 2 3 5" xfId="5071"/>
    <cellStyle name="1Outputheader 8 2 3 6" xfId="5072"/>
    <cellStyle name="1Outputheader 8 2 3 7" xfId="5073"/>
    <cellStyle name="1Outputheader 8 2 4" xfId="5074"/>
    <cellStyle name="1Outputheader 8 2 4 2" xfId="5075"/>
    <cellStyle name="1Outputheader 8 2 4 3" xfId="5076"/>
    <cellStyle name="1Outputheader 8 2 4 4" xfId="5077"/>
    <cellStyle name="1Outputheader 8 2 5" xfId="5078"/>
    <cellStyle name="1Outputheader 8 2 6" xfId="5079"/>
    <cellStyle name="1Outputheader 8 2 7" xfId="5080"/>
    <cellStyle name="1Outputheader 8 3" xfId="5081"/>
    <cellStyle name="1Outputheader 8 3 2" xfId="5082"/>
    <cellStyle name="1Outputheader 8 3 2 2" xfId="5083"/>
    <cellStyle name="1Outputheader 8 3 2 3" xfId="5084"/>
    <cellStyle name="1Outputheader 8 3 2 4" xfId="5085"/>
    <cellStyle name="1Outputheader 8 3 2 5" xfId="5086"/>
    <cellStyle name="1Outputheader 8 3 2 6" xfId="5087"/>
    <cellStyle name="1Outputheader 8 3 2 7" xfId="5088"/>
    <cellStyle name="1Outputheader 8 3 2 8" xfId="5089"/>
    <cellStyle name="1Outputheader 8 3 3" xfId="5090"/>
    <cellStyle name="1Outputheader 8 3 3 2" xfId="5091"/>
    <cellStyle name="1Outputheader 8 3 3 3" xfId="5092"/>
    <cellStyle name="1Outputheader 8 3 3 4" xfId="5093"/>
    <cellStyle name="1Outputheader 8 3 3 5" xfId="5094"/>
    <cellStyle name="1Outputheader 8 3 3 6" xfId="5095"/>
    <cellStyle name="1Outputheader 8 3 3 7" xfId="5096"/>
    <cellStyle name="1Outputheader 8 3 4" xfId="5097"/>
    <cellStyle name="1Outputheader 8 3 4 2" xfId="5098"/>
    <cellStyle name="1Outputheader 8 3 4 3" xfId="5099"/>
    <cellStyle name="1Outputheader 8 3 4 4" xfId="5100"/>
    <cellStyle name="1Outputheader 8 3 5" xfId="5101"/>
    <cellStyle name="1Outputheader 8 3 6" xfId="5102"/>
    <cellStyle name="1Outputheader 8 3 7" xfId="5103"/>
    <cellStyle name="1Outputheader 8 4" xfId="5104"/>
    <cellStyle name="1Outputheader 8 4 2" xfId="5105"/>
    <cellStyle name="1Outputheader 8 4 2 2" xfId="5106"/>
    <cellStyle name="1Outputheader 8 4 2 3" xfId="5107"/>
    <cellStyle name="1Outputheader 8 4 2 4" xfId="5108"/>
    <cellStyle name="1Outputheader 8 4 2 5" xfId="5109"/>
    <cellStyle name="1Outputheader 8 4 2 6" xfId="5110"/>
    <cellStyle name="1Outputheader 8 4 2 7" xfId="5111"/>
    <cellStyle name="1Outputheader 8 4 2 8" xfId="5112"/>
    <cellStyle name="1Outputheader 8 4 3" xfId="5113"/>
    <cellStyle name="1Outputheader 8 4 3 2" xfId="5114"/>
    <cellStyle name="1Outputheader 8 4 3 3" xfId="5115"/>
    <cellStyle name="1Outputheader 8 4 3 4" xfId="5116"/>
    <cellStyle name="1Outputheader 8 4 3 5" xfId="5117"/>
    <cellStyle name="1Outputheader 8 4 3 6" xfId="5118"/>
    <cellStyle name="1Outputheader 8 4 3 7" xfId="5119"/>
    <cellStyle name="1Outputheader 8 4 4" xfId="5120"/>
    <cellStyle name="1Outputheader 8 4 4 2" xfId="5121"/>
    <cellStyle name="1Outputheader 8 4 4 3" xfId="5122"/>
    <cellStyle name="1Outputheader 8 4 4 4" xfId="5123"/>
    <cellStyle name="1Outputheader 8 4 5" xfId="5124"/>
    <cellStyle name="1Outputheader 8 4 6" xfId="5125"/>
    <cellStyle name="1Outputheader 8 4 7" xfId="5126"/>
    <cellStyle name="1Outputheader 8 5" xfId="5127"/>
    <cellStyle name="1Outputheader 8 5 2" xfId="5128"/>
    <cellStyle name="1Outputheader 8 5 3" xfId="5129"/>
    <cellStyle name="1Outputheader 8 5 4" xfId="5130"/>
    <cellStyle name="1Outputheader 8 5 5" xfId="5131"/>
    <cellStyle name="1Outputheader 8 5 6" xfId="5132"/>
    <cellStyle name="1Outputheader 8 5 7" xfId="5133"/>
    <cellStyle name="1Outputheader 8 5 8" xfId="5134"/>
    <cellStyle name="1Outputheader 8 6" xfId="5135"/>
    <cellStyle name="1Outputheader 8 6 2" xfId="5136"/>
    <cellStyle name="1Outputheader 8 6 3" xfId="5137"/>
    <cellStyle name="1Outputheader 8 6 4" xfId="5138"/>
    <cellStyle name="1Outputheader 8 6 5" xfId="5139"/>
    <cellStyle name="1Outputheader 8 6 6" xfId="5140"/>
    <cellStyle name="1Outputheader 8 6 7" xfId="5141"/>
    <cellStyle name="1Outputheader 8 7" xfId="5142"/>
    <cellStyle name="1Outputheader 8 7 2" xfId="5143"/>
    <cellStyle name="1Outputheader 8 7 3" xfId="5144"/>
    <cellStyle name="1Outputheader 8 7 4" xfId="5145"/>
    <cellStyle name="1Outputheader 8 8" xfId="5146"/>
    <cellStyle name="1Outputheader 8 9" xfId="5147"/>
    <cellStyle name="1Outputheader 9" xfId="5148"/>
    <cellStyle name="1Outputheader 9 10" xfId="5149"/>
    <cellStyle name="1Outputheader 9 2" xfId="5150"/>
    <cellStyle name="1Outputheader 9 2 2" xfId="5151"/>
    <cellStyle name="1Outputheader 9 2 2 2" xfId="5152"/>
    <cellStyle name="1Outputheader 9 2 2 3" xfId="5153"/>
    <cellStyle name="1Outputheader 9 2 2 4" xfId="5154"/>
    <cellStyle name="1Outputheader 9 2 2 5" xfId="5155"/>
    <cellStyle name="1Outputheader 9 2 2 6" xfId="5156"/>
    <cellStyle name="1Outputheader 9 2 2 7" xfId="5157"/>
    <cellStyle name="1Outputheader 9 2 2 8" xfId="5158"/>
    <cellStyle name="1Outputheader 9 2 3" xfId="5159"/>
    <cellStyle name="1Outputheader 9 2 3 2" xfId="5160"/>
    <cellStyle name="1Outputheader 9 2 3 3" xfId="5161"/>
    <cellStyle name="1Outputheader 9 2 3 4" xfId="5162"/>
    <cellStyle name="1Outputheader 9 2 3 5" xfId="5163"/>
    <cellStyle name="1Outputheader 9 2 3 6" xfId="5164"/>
    <cellStyle name="1Outputheader 9 2 3 7" xfId="5165"/>
    <cellStyle name="1Outputheader 9 2 4" xfId="5166"/>
    <cellStyle name="1Outputheader 9 2 4 2" xfId="5167"/>
    <cellStyle name="1Outputheader 9 2 4 3" xfId="5168"/>
    <cellStyle name="1Outputheader 9 2 4 4" xfId="5169"/>
    <cellStyle name="1Outputheader 9 2 5" xfId="5170"/>
    <cellStyle name="1Outputheader 9 2 6" xfId="5171"/>
    <cellStyle name="1Outputheader 9 2 7" xfId="5172"/>
    <cellStyle name="1Outputheader 9 3" xfId="5173"/>
    <cellStyle name="1Outputheader 9 3 2" xfId="5174"/>
    <cellStyle name="1Outputheader 9 3 2 2" xfId="5175"/>
    <cellStyle name="1Outputheader 9 3 2 3" xfId="5176"/>
    <cellStyle name="1Outputheader 9 3 2 4" xfId="5177"/>
    <cellStyle name="1Outputheader 9 3 2 5" xfId="5178"/>
    <cellStyle name="1Outputheader 9 3 2 6" xfId="5179"/>
    <cellStyle name="1Outputheader 9 3 2 7" xfId="5180"/>
    <cellStyle name="1Outputheader 9 3 2 8" xfId="5181"/>
    <cellStyle name="1Outputheader 9 3 3" xfId="5182"/>
    <cellStyle name="1Outputheader 9 3 3 2" xfId="5183"/>
    <cellStyle name="1Outputheader 9 3 3 3" xfId="5184"/>
    <cellStyle name="1Outputheader 9 3 3 4" xfId="5185"/>
    <cellStyle name="1Outputheader 9 3 3 5" xfId="5186"/>
    <cellStyle name="1Outputheader 9 3 3 6" xfId="5187"/>
    <cellStyle name="1Outputheader 9 3 3 7" xfId="5188"/>
    <cellStyle name="1Outputheader 9 3 4" xfId="5189"/>
    <cellStyle name="1Outputheader 9 3 4 2" xfId="5190"/>
    <cellStyle name="1Outputheader 9 3 4 3" xfId="5191"/>
    <cellStyle name="1Outputheader 9 3 4 4" xfId="5192"/>
    <cellStyle name="1Outputheader 9 3 5" xfId="5193"/>
    <cellStyle name="1Outputheader 9 3 6" xfId="5194"/>
    <cellStyle name="1Outputheader 9 3 7" xfId="5195"/>
    <cellStyle name="1Outputheader 9 4" xfId="5196"/>
    <cellStyle name="1Outputheader 9 4 2" xfId="5197"/>
    <cellStyle name="1Outputheader 9 4 2 2" xfId="5198"/>
    <cellStyle name="1Outputheader 9 4 2 3" xfId="5199"/>
    <cellStyle name="1Outputheader 9 4 2 4" xfId="5200"/>
    <cellStyle name="1Outputheader 9 4 2 5" xfId="5201"/>
    <cellStyle name="1Outputheader 9 4 2 6" xfId="5202"/>
    <cellStyle name="1Outputheader 9 4 2 7" xfId="5203"/>
    <cellStyle name="1Outputheader 9 4 2 8" xfId="5204"/>
    <cellStyle name="1Outputheader 9 4 3" xfId="5205"/>
    <cellStyle name="1Outputheader 9 4 3 2" xfId="5206"/>
    <cellStyle name="1Outputheader 9 4 3 3" xfId="5207"/>
    <cellStyle name="1Outputheader 9 4 3 4" xfId="5208"/>
    <cellStyle name="1Outputheader 9 4 3 5" xfId="5209"/>
    <cellStyle name="1Outputheader 9 4 3 6" xfId="5210"/>
    <cellStyle name="1Outputheader 9 4 3 7" xfId="5211"/>
    <cellStyle name="1Outputheader 9 4 4" xfId="5212"/>
    <cellStyle name="1Outputheader 9 4 4 2" xfId="5213"/>
    <cellStyle name="1Outputheader 9 4 4 3" xfId="5214"/>
    <cellStyle name="1Outputheader 9 4 4 4" xfId="5215"/>
    <cellStyle name="1Outputheader 9 4 5" xfId="5216"/>
    <cellStyle name="1Outputheader 9 4 6" xfId="5217"/>
    <cellStyle name="1Outputheader 9 4 7" xfId="5218"/>
    <cellStyle name="1Outputheader 9 5" xfId="5219"/>
    <cellStyle name="1Outputheader 9 5 2" xfId="5220"/>
    <cellStyle name="1Outputheader 9 5 3" xfId="5221"/>
    <cellStyle name="1Outputheader 9 5 4" xfId="5222"/>
    <cellStyle name="1Outputheader 9 5 5" xfId="5223"/>
    <cellStyle name="1Outputheader 9 5 6" xfId="5224"/>
    <cellStyle name="1Outputheader 9 5 7" xfId="5225"/>
    <cellStyle name="1Outputheader 9 5 8" xfId="5226"/>
    <cellStyle name="1Outputheader 9 6" xfId="5227"/>
    <cellStyle name="1Outputheader 9 6 2" xfId="5228"/>
    <cellStyle name="1Outputheader 9 6 3" xfId="5229"/>
    <cellStyle name="1Outputheader 9 6 4" xfId="5230"/>
    <cellStyle name="1Outputheader 9 6 5" xfId="5231"/>
    <cellStyle name="1Outputheader 9 6 6" xfId="5232"/>
    <cellStyle name="1Outputheader 9 6 7" xfId="5233"/>
    <cellStyle name="1Outputheader 9 7" xfId="5234"/>
    <cellStyle name="1Outputheader 9 7 2" xfId="5235"/>
    <cellStyle name="1Outputheader 9 7 3" xfId="5236"/>
    <cellStyle name="1Outputheader 9 7 4" xfId="5237"/>
    <cellStyle name="1Outputheader 9 8" xfId="5238"/>
    <cellStyle name="1Outputheader 9 9" xfId="5239"/>
    <cellStyle name="1Outputheader2" xfId="5240"/>
    <cellStyle name="1Outputheader2 2" xfId="5241"/>
    <cellStyle name="1Outputheader2 3" xfId="5242"/>
    <cellStyle name="1Outputheader2 4" xfId="5243"/>
    <cellStyle name="1Outputsubtitle" xfId="5244"/>
    <cellStyle name="1Outputsubtitle 2" xfId="5245"/>
    <cellStyle name="1Outputsubtitle 3" xfId="5246"/>
    <cellStyle name="1Outputsubtitle 4" xfId="5247"/>
    <cellStyle name="1Outputtitle" xfId="5248"/>
    <cellStyle name="1Outputtitle 2" xfId="5249"/>
    <cellStyle name="1Outputtitle 2 2" xfId="5250"/>
    <cellStyle name="1Outputtitle 3" xfId="5251"/>
    <cellStyle name="1Outputtitle 3 2" xfId="5252"/>
    <cellStyle name="1Outputtitle 4" xfId="5253"/>
    <cellStyle name="1Outputtitle 4 2" xfId="5254"/>
    <cellStyle name="1Outputtitle 5" xfId="5255"/>
    <cellStyle name="1Profileheader" xfId="5256"/>
    <cellStyle name="1Profileheader 2" xfId="5257"/>
    <cellStyle name="1Profileheader 3" xfId="5258"/>
    <cellStyle name="1Profileheader 4" xfId="5259"/>
    <cellStyle name="1Profilelowerbox" xfId="5260"/>
    <cellStyle name="1Profilelowerbox 2" xfId="5261"/>
    <cellStyle name="1Profilelowerbox 3" xfId="5262"/>
    <cellStyle name="1Profilelowerbox 4" xfId="5263"/>
    <cellStyle name="1Profilesubheader" xfId="5264"/>
    <cellStyle name="1Profilesubheader 2" xfId="5265"/>
    <cellStyle name="1Profilesubheader 3" xfId="5266"/>
    <cellStyle name="1Profilesubheader 4" xfId="5267"/>
    <cellStyle name="1Profiletitle" xfId="5268"/>
    <cellStyle name="1Profiletitle 2" xfId="5269"/>
    <cellStyle name="1Profiletitle 2 2" xfId="5270"/>
    <cellStyle name="1Profiletitle 3" xfId="5271"/>
    <cellStyle name="1Profiletitle 3 2" xfId="5272"/>
    <cellStyle name="1Profiletitle 4" xfId="5273"/>
    <cellStyle name="1Profiletitle 4 2" xfId="5274"/>
    <cellStyle name="1Profiletitle 5" xfId="5275"/>
    <cellStyle name="1Profiletopbox" xfId="5276"/>
    <cellStyle name="1Profiletopbox 2" xfId="5277"/>
    <cellStyle name="1Profiletopbox 3" xfId="5278"/>
    <cellStyle name="1Profiletopbox 4" xfId="5279"/>
    <cellStyle name="20% - Accent1" xfId="5280"/>
    <cellStyle name="20% - Accent1 2" xfId="5281"/>
    <cellStyle name="20% - Accent1 3" xfId="5282"/>
    <cellStyle name="20% - Accent1_46EE.2011(v1.0)" xfId="5283"/>
    <cellStyle name="20% - Accent2" xfId="5284"/>
    <cellStyle name="20% - Accent2 2" xfId="5285"/>
    <cellStyle name="20% - Accent2 3" xfId="5286"/>
    <cellStyle name="20% - Accent2_46EE.2011(v1.0)" xfId="5287"/>
    <cellStyle name="20% - Accent3" xfId="5288"/>
    <cellStyle name="20% - Accent3 2" xfId="5289"/>
    <cellStyle name="20% - Accent3 3" xfId="5290"/>
    <cellStyle name="20% - Accent3_46EE.2011(v1.0)" xfId="5291"/>
    <cellStyle name="20% - Accent4" xfId="5292"/>
    <cellStyle name="20% - Accent4 2" xfId="5293"/>
    <cellStyle name="20% - Accent4 3" xfId="5294"/>
    <cellStyle name="20% - Accent4_46EE.2011(v1.0)" xfId="5295"/>
    <cellStyle name="20% - Accent5" xfId="5296"/>
    <cellStyle name="20% - Accent5 2" xfId="5297"/>
    <cellStyle name="20% - Accent5 3" xfId="5298"/>
    <cellStyle name="20% - Accent5_46EE.2011(v1.0)" xfId="5299"/>
    <cellStyle name="20% - Accent6" xfId="5300"/>
    <cellStyle name="20% - Accent6 2" xfId="5301"/>
    <cellStyle name="20% - Accent6 2 2" xfId="5302"/>
    <cellStyle name="20% - Accent6 3" xfId="5303"/>
    <cellStyle name="20% - Accent6 3 2" xfId="5304"/>
    <cellStyle name="20% - Accent6 3 3" xfId="5305"/>
    <cellStyle name="20% - Accent6 4" xfId="5306"/>
    <cellStyle name="20% - Accent6 5" xfId="5307"/>
    <cellStyle name="20% - Accent6 6" xfId="5308"/>
    <cellStyle name="20% - Accent6 7" xfId="5309"/>
    <cellStyle name="20% - Accent6_46EE.2011(v1.0)" xfId="5310"/>
    <cellStyle name="20% - Акцент1 10" xfId="5311"/>
    <cellStyle name="20% - Акцент1 2" xfId="5312"/>
    <cellStyle name="20% - Акцент1 2 2" xfId="5313"/>
    <cellStyle name="20% - Акцент1 2 3" xfId="5314"/>
    <cellStyle name="20% - Акцент1 2 4" xfId="5315"/>
    <cellStyle name="20% - Акцент1 2_46EE.2011(v1.0)" xfId="5316"/>
    <cellStyle name="20% - Акцент1 3" xfId="5317"/>
    <cellStyle name="20% - Акцент1 3 2" xfId="5318"/>
    <cellStyle name="20% - Акцент1 3 3" xfId="5319"/>
    <cellStyle name="20% - Акцент1 3_46EE.2011(v1.0)" xfId="5320"/>
    <cellStyle name="20% - Акцент1 4" xfId="5321"/>
    <cellStyle name="20% - Акцент1 4 2" xfId="5322"/>
    <cellStyle name="20% - Акцент1 4 3" xfId="5323"/>
    <cellStyle name="20% - Акцент1 4_46EE.2011(v1.0)" xfId="5324"/>
    <cellStyle name="20% - Акцент1 5" xfId="5325"/>
    <cellStyle name="20% - Акцент1 5 2" xfId="5326"/>
    <cellStyle name="20% - Акцент1 5 3" xfId="5327"/>
    <cellStyle name="20% - Акцент1 5_46EE.2011(v1.0)" xfId="5328"/>
    <cellStyle name="20% - Акцент1 6" xfId="5329"/>
    <cellStyle name="20% - Акцент1 6 2" xfId="5330"/>
    <cellStyle name="20% - Акцент1 6 3" xfId="5331"/>
    <cellStyle name="20% - Акцент1 6_46EE.2011(v1.0)" xfId="5332"/>
    <cellStyle name="20% - Акцент1 7" xfId="5333"/>
    <cellStyle name="20% - Акцент1 7 2" xfId="5334"/>
    <cellStyle name="20% - Акцент1 7 3" xfId="5335"/>
    <cellStyle name="20% - Акцент1 7_46EE.2011(v1.0)" xfId="5336"/>
    <cellStyle name="20% - Акцент1 8" xfId="5337"/>
    <cellStyle name="20% - Акцент1 8 2" xfId="5338"/>
    <cellStyle name="20% - Акцент1 8 3" xfId="5339"/>
    <cellStyle name="20% - Акцент1 8_46EE.2011(v1.0)" xfId="5340"/>
    <cellStyle name="20% - Акцент1 9" xfId="5341"/>
    <cellStyle name="20% - Акцент1 9 2" xfId="5342"/>
    <cellStyle name="20% - Акцент1 9 3" xfId="5343"/>
    <cellStyle name="20% - Акцент1 9_46EE.2011(v1.0)" xfId="5344"/>
    <cellStyle name="20% - Акцент2 10" xfId="5345"/>
    <cellStyle name="20% - Акцент2 2" xfId="5346"/>
    <cellStyle name="20% - Акцент2 2 2" xfId="5347"/>
    <cellStyle name="20% - Акцент2 2 3" xfId="5348"/>
    <cellStyle name="20% - Акцент2 2 4" xfId="5349"/>
    <cellStyle name="20% - Акцент2 2_46EE.2011(v1.0)" xfId="5350"/>
    <cellStyle name="20% - Акцент2 3" xfId="5351"/>
    <cellStyle name="20% - Акцент2 3 2" xfId="5352"/>
    <cellStyle name="20% - Акцент2 3 3" xfId="5353"/>
    <cellStyle name="20% - Акцент2 3_46EE.2011(v1.0)" xfId="5354"/>
    <cellStyle name="20% - Акцент2 4" xfId="5355"/>
    <cellStyle name="20% - Акцент2 4 2" xfId="5356"/>
    <cellStyle name="20% - Акцент2 4 3" xfId="5357"/>
    <cellStyle name="20% - Акцент2 4_46EE.2011(v1.0)" xfId="5358"/>
    <cellStyle name="20% - Акцент2 5" xfId="5359"/>
    <cellStyle name="20% - Акцент2 5 2" xfId="5360"/>
    <cellStyle name="20% - Акцент2 5 3" xfId="5361"/>
    <cellStyle name="20% - Акцент2 5_46EE.2011(v1.0)" xfId="5362"/>
    <cellStyle name="20% - Акцент2 6" xfId="5363"/>
    <cellStyle name="20% - Акцент2 6 2" xfId="5364"/>
    <cellStyle name="20% - Акцент2 6 3" xfId="5365"/>
    <cellStyle name="20% - Акцент2 6_46EE.2011(v1.0)" xfId="5366"/>
    <cellStyle name="20% - Акцент2 7" xfId="5367"/>
    <cellStyle name="20% - Акцент2 7 2" xfId="5368"/>
    <cellStyle name="20% - Акцент2 7 3" xfId="5369"/>
    <cellStyle name="20% - Акцент2 7_46EE.2011(v1.0)" xfId="5370"/>
    <cellStyle name="20% - Акцент2 8" xfId="5371"/>
    <cellStyle name="20% - Акцент2 8 2" xfId="5372"/>
    <cellStyle name="20% - Акцент2 8 3" xfId="5373"/>
    <cellStyle name="20% - Акцент2 8_46EE.2011(v1.0)" xfId="5374"/>
    <cellStyle name="20% - Акцент2 9" xfId="5375"/>
    <cellStyle name="20% - Акцент2 9 2" xfId="5376"/>
    <cellStyle name="20% - Акцент2 9 3" xfId="5377"/>
    <cellStyle name="20% - Акцент2 9_46EE.2011(v1.0)" xfId="5378"/>
    <cellStyle name="20% - Акцент3 10" xfId="5379"/>
    <cellStyle name="20% - Акцент3 2" xfId="5380"/>
    <cellStyle name="20% - Акцент3 2 2" xfId="5381"/>
    <cellStyle name="20% - Акцент3 2 3" xfId="5382"/>
    <cellStyle name="20% - Акцент3 2 4" xfId="5383"/>
    <cellStyle name="20% - Акцент3 2_46EE.2011(v1.0)" xfId="5384"/>
    <cellStyle name="20% - Акцент3 3" xfId="5385"/>
    <cellStyle name="20% - Акцент3 3 2" xfId="5386"/>
    <cellStyle name="20% - Акцент3 3 3" xfId="5387"/>
    <cellStyle name="20% - Акцент3 3_46EE.2011(v1.0)" xfId="5388"/>
    <cellStyle name="20% - Акцент3 4" xfId="5389"/>
    <cellStyle name="20% - Акцент3 4 2" xfId="5390"/>
    <cellStyle name="20% - Акцент3 4 3" xfId="5391"/>
    <cellStyle name="20% - Акцент3 4_46EE.2011(v1.0)" xfId="5392"/>
    <cellStyle name="20% - Акцент3 5" xfId="5393"/>
    <cellStyle name="20% - Акцент3 5 2" xfId="5394"/>
    <cellStyle name="20% - Акцент3 5 3" xfId="5395"/>
    <cellStyle name="20% - Акцент3 5_46EE.2011(v1.0)" xfId="5396"/>
    <cellStyle name="20% - Акцент3 6" xfId="5397"/>
    <cellStyle name="20% - Акцент3 6 2" xfId="5398"/>
    <cellStyle name="20% - Акцент3 6 3" xfId="5399"/>
    <cellStyle name="20% - Акцент3 6_46EE.2011(v1.0)" xfId="5400"/>
    <cellStyle name="20% - Акцент3 7" xfId="5401"/>
    <cellStyle name="20% - Акцент3 7 2" xfId="5402"/>
    <cellStyle name="20% - Акцент3 7 3" xfId="5403"/>
    <cellStyle name="20% - Акцент3 7_46EE.2011(v1.0)" xfId="5404"/>
    <cellStyle name="20% - Акцент3 8" xfId="5405"/>
    <cellStyle name="20% - Акцент3 8 2" xfId="5406"/>
    <cellStyle name="20% - Акцент3 8 3" xfId="5407"/>
    <cellStyle name="20% - Акцент3 8_46EE.2011(v1.0)" xfId="5408"/>
    <cellStyle name="20% - Акцент3 9" xfId="5409"/>
    <cellStyle name="20% - Акцент3 9 2" xfId="5410"/>
    <cellStyle name="20% - Акцент3 9 3" xfId="5411"/>
    <cellStyle name="20% - Акцент3 9_46EE.2011(v1.0)" xfId="5412"/>
    <cellStyle name="20% - Акцент4 10" xfId="5413"/>
    <cellStyle name="20% - Акцент4 2" xfId="5414"/>
    <cellStyle name="20% - Акцент4 2 2" xfId="5415"/>
    <cellStyle name="20% - Акцент4 2 3" xfId="5416"/>
    <cellStyle name="20% - Акцент4 2 4" xfId="5417"/>
    <cellStyle name="20% - Акцент4 2_46EE.2011(v1.0)" xfId="5418"/>
    <cellStyle name="20% - Акцент4 3" xfId="5419"/>
    <cellStyle name="20% - Акцент4 3 2" xfId="5420"/>
    <cellStyle name="20% - Акцент4 3 3" xfId="5421"/>
    <cellStyle name="20% - Акцент4 3_46EE.2011(v1.0)" xfId="5422"/>
    <cellStyle name="20% - Акцент4 4" xfId="5423"/>
    <cellStyle name="20% - Акцент4 4 2" xfId="5424"/>
    <cellStyle name="20% - Акцент4 4 3" xfId="5425"/>
    <cellStyle name="20% - Акцент4 4_46EE.2011(v1.0)" xfId="5426"/>
    <cellStyle name="20% - Акцент4 5" xfId="5427"/>
    <cellStyle name="20% - Акцент4 5 2" xfId="5428"/>
    <cellStyle name="20% - Акцент4 5 3" xfId="5429"/>
    <cellStyle name="20% - Акцент4 5_46EE.2011(v1.0)" xfId="5430"/>
    <cellStyle name="20% - Акцент4 6" xfId="5431"/>
    <cellStyle name="20% - Акцент4 6 2" xfId="5432"/>
    <cellStyle name="20% - Акцент4 6 3" xfId="5433"/>
    <cellStyle name="20% - Акцент4 6_46EE.2011(v1.0)" xfId="5434"/>
    <cellStyle name="20% - Акцент4 7" xfId="5435"/>
    <cellStyle name="20% - Акцент4 7 2" xfId="5436"/>
    <cellStyle name="20% - Акцент4 7 3" xfId="5437"/>
    <cellStyle name="20% - Акцент4 7_46EE.2011(v1.0)" xfId="5438"/>
    <cellStyle name="20% - Акцент4 8" xfId="5439"/>
    <cellStyle name="20% - Акцент4 8 2" xfId="5440"/>
    <cellStyle name="20% - Акцент4 8 3" xfId="5441"/>
    <cellStyle name="20% - Акцент4 8_46EE.2011(v1.0)" xfId="5442"/>
    <cellStyle name="20% - Акцент4 9" xfId="5443"/>
    <cellStyle name="20% - Акцент4 9 2" xfId="5444"/>
    <cellStyle name="20% - Акцент4 9 3" xfId="5445"/>
    <cellStyle name="20% - Акцент4 9_46EE.2011(v1.0)" xfId="5446"/>
    <cellStyle name="20% - Акцент5 10" xfId="5447"/>
    <cellStyle name="20% - Акцент5 2" xfId="5448"/>
    <cellStyle name="20% - Акцент5 2 2" xfId="5449"/>
    <cellStyle name="20% - Акцент5 2 3" xfId="5450"/>
    <cellStyle name="20% - Акцент5 2 4" xfId="5451"/>
    <cellStyle name="20% - Акцент5 2_46EE.2011(v1.0)" xfId="5452"/>
    <cellStyle name="20% - Акцент5 3" xfId="5453"/>
    <cellStyle name="20% - Акцент5 3 2" xfId="5454"/>
    <cellStyle name="20% - Акцент5 3 3" xfId="5455"/>
    <cellStyle name="20% - Акцент5 3_46EE.2011(v1.0)" xfId="5456"/>
    <cellStyle name="20% - Акцент5 4" xfId="5457"/>
    <cellStyle name="20% - Акцент5 4 2" xfId="5458"/>
    <cellStyle name="20% - Акцент5 4 3" xfId="5459"/>
    <cellStyle name="20% - Акцент5 4_46EE.2011(v1.0)" xfId="5460"/>
    <cellStyle name="20% - Акцент5 5" xfId="5461"/>
    <cellStyle name="20% - Акцент5 5 2" xfId="5462"/>
    <cellStyle name="20% - Акцент5 5 3" xfId="5463"/>
    <cellStyle name="20% - Акцент5 5_46EE.2011(v1.0)" xfId="5464"/>
    <cellStyle name="20% - Акцент5 6" xfId="5465"/>
    <cellStyle name="20% - Акцент5 6 2" xfId="5466"/>
    <cellStyle name="20% - Акцент5 6 3" xfId="5467"/>
    <cellStyle name="20% - Акцент5 6_46EE.2011(v1.0)" xfId="5468"/>
    <cellStyle name="20% - Акцент5 7" xfId="5469"/>
    <cellStyle name="20% - Акцент5 7 2" xfId="5470"/>
    <cellStyle name="20% - Акцент5 7 3" xfId="5471"/>
    <cellStyle name="20% - Акцент5 7_46EE.2011(v1.0)" xfId="5472"/>
    <cellStyle name="20% - Акцент5 8" xfId="5473"/>
    <cellStyle name="20% - Акцент5 8 2" xfId="5474"/>
    <cellStyle name="20% - Акцент5 8 3" xfId="5475"/>
    <cellStyle name="20% - Акцент5 8_46EE.2011(v1.0)" xfId="5476"/>
    <cellStyle name="20% - Акцент5 9" xfId="5477"/>
    <cellStyle name="20% - Акцент5 9 2" xfId="5478"/>
    <cellStyle name="20% - Акцент5 9 3" xfId="5479"/>
    <cellStyle name="20% - Акцент5 9_46EE.2011(v1.0)" xfId="5480"/>
    <cellStyle name="20% - Акцент6 10" xfId="5481"/>
    <cellStyle name="20% - Акцент6 2" xfId="5482"/>
    <cellStyle name="20% - Акцент6 2 2" xfId="5483"/>
    <cellStyle name="20% - Акцент6 2 3" xfId="5484"/>
    <cellStyle name="20% - Акцент6 2 4" xfId="5485"/>
    <cellStyle name="20% - Акцент6 2 4 2 2" xfId="5486"/>
    <cellStyle name="20% - Акцент6 2_46EE.2011(v1.0)" xfId="5487"/>
    <cellStyle name="20% - Акцент6 3" xfId="5488"/>
    <cellStyle name="20% - Акцент6 3 2" xfId="5489"/>
    <cellStyle name="20% - Акцент6 3 3" xfId="5490"/>
    <cellStyle name="20% - Акцент6 3 4" xfId="5491"/>
    <cellStyle name="20% - Акцент6 3_46EE.2011(v1.0)" xfId="5492"/>
    <cellStyle name="20% - Акцент6 4" xfId="5493"/>
    <cellStyle name="20% - Акцент6 4 2" xfId="5494"/>
    <cellStyle name="20% - Акцент6 4 3" xfId="5495"/>
    <cellStyle name="20% - Акцент6 4 4" xfId="5496"/>
    <cellStyle name="20% - Акцент6 4_46EE.2011(v1.0)" xfId="5497"/>
    <cellStyle name="20% - Акцент6 5" xfId="5498"/>
    <cellStyle name="20% - Акцент6 5 2" xfId="5499"/>
    <cellStyle name="20% - Акцент6 5 3" xfId="5500"/>
    <cellStyle name="20% - Акцент6 5 4" xfId="5501"/>
    <cellStyle name="20% - Акцент6 5_46EE.2011(v1.0)" xfId="5502"/>
    <cellStyle name="20% - Акцент6 6" xfId="5503"/>
    <cellStyle name="20% - Акцент6 6 2" xfId="5504"/>
    <cellStyle name="20% - Акцент6 6 3" xfId="5505"/>
    <cellStyle name="20% - Акцент6 6_46EE.2011(v1.0)" xfId="5506"/>
    <cellStyle name="20% - Акцент6 7" xfId="5507"/>
    <cellStyle name="20% - Акцент6 7 2" xfId="5508"/>
    <cellStyle name="20% - Акцент6 7 3" xfId="5509"/>
    <cellStyle name="20% - Акцент6 7_46EE.2011(v1.0)" xfId="5510"/>
    <cellStyle name="20% - Акцент6 8" xfId="5511"/>
    <cellStyle name="20% - Акцент6 8 2" xfId="5512"/>
    <cellStyle name="20% - Акцент6 8 3" xfId="5513"/>
    <cellStyle name="20% - Акцент6 8_46EE.2011(v1.0)" xfId="5514"/>
    <cellStyle name="20% - Акцент6 9" xfId="5515"/>
    <cellStyle name="20% - Акцент6 9 2" xfId="5516"/>
    <cellStyle name="20% - Акцент6 9 3" xfId="5517"/>
    <cellStyle name="20% - Акцент6 9_46EE.2011(v1.0)" xfId="5518"/>
    <cellStyle name="3d" xfId="5519"/>
    <cellStyle name="3d 2" xfId="5520"/>
    <cellStyle name="3d 2 2" xfId="5521"/>
    <cellStyle name="3d 3" xfId="5522"/>
    <cellStyle name="3d 4" xfId="5523"/>
    <cellStyle name="40% - Accent1" xfId="5524"/>
    <cellStyle name="40% - Accent1 2" xfId="5525"/>
    <cellStyle name="40% - Accent1 3" xfId="5526"/>
    <cellStyle name="40% - Accent1_46EE.2011(v1.0)" xfId="5527"/>
    <cellStyle name="40% - Accent2" xfId="5528"/>
    <cellStyle name="40% - Accent2 2" xfId="5529"/>
    <cellStyle name="40% - Accent2 3" xfId="5530"/>
    <cellStyle name="40% - Accent2_46EE.2011(v1.0)" xfId="5531"/>
    <cellStyle name="40% - Accent3" xfId="5532"/>
    <cellStyle name="40% - Accent3 2" xfId="5533"/>
    <cellStyle name="40% - Accent3 3" xfId="5534"/>
    <cellStyle name="40% - Accent3_46EE.2011(v1.0)" xfId="5535"/>
    <cellStyle name="40% - Accent4" xfId="5536"/>
    <cellStyle name="40% - Accent4 2" xfId="5537"/>
    <cellStyle name="40% - Accent4 3" xfId="5538"/>
    <cellStyle name="40% - Accent4_46EE.2011(v1.0)" xfId="5539"/>
    <cellStyle name="40% - Accent5" xfId="5540"/>
    <cellStyle name="40% - Accent5 2" xfId="5541"/>
    <cellStyle name="40% - Accent5 3" xfId="5542"/>
    <cellStyle name="40% - Accent5_46EE.2011(v1.0)" xfId="5543"/>
    <cellStyle name="40% - Accent6" xfId="5544"/>
    <cellStyle name="40% - Accent6 2" xfId="5545"/>
    <cellStyle name="40% - Accent6 3" xfId="5546"/>
    <cellStyle name="40% - Accent6_46EE.2011(v1.0)" xfId="5547"/>
    <cellStyle name="40% - Акцент1 10" xfId="5548"/>
    <cellStyle name="40% - Акцент1 2" xfId="5549"/>
    <cellStyle name="40% - Акцент1 2 2" xfId="5550"/>
    <cellStyle name="40% - Акцент1 2 3" xfId="5551"/>
    <cellStyle name="40% - Акцент1 2 4" xfId="5552"/>
    <cellStyle name="40% - Акцент1 2_46EE.2011(v1.0)" xfId="5553"/>
    <cellStyle name="40% - Акцент1 3" xfId="5554"/>
    <cellStyle name="40% - Акцент1 3 2" xfId="5555"/>
    <cellStyle name="40% - Акцент1 3 3" xfId="5556"/>
    <cellStyle name="40% - Акцент1 3_46EE.2011(v1.0)" xfId="5557"/>
    <cellStyle name="40% - Акцент1 4" xfId="5558"/>
    <cellStyle name="40% - Акцент1 4 2" xfId="5559"/>
    <cellStyle name="40% - Акцент1 4 3" xfId="5560"/>
    <cellStyle name="40% - Акцент1 4_46EE.2011(v1.0)" xfId="5561"/>
    <cellStyle name="40% - Акцент1 5" xfId="5562"/>
    <cellStyle name="40% - Акцент1 5 2" xfId="5563"/>
    <cellStyle name="40% - Акцент1 5 3" xfId="5564"/>
    <cellStyle name="40% - Акцент1 5_46EE.2011(v1.0)" xfId="5565"/>
    <cellStyle name="40% - Акцент1 6" xfId="5566"/>
    <cellStyle name="40% - Акцент1 6 2" xfId="5567"/>
    <cellStyle name="40% - Акцент1 6 3" xfId="5568"/>
    <cellStyle name="40% - Акцент1 6_46EE.2011(v1.0)" xfId="5569"/>
    <cellStyle name="40% - Акцент1 7" xfId="5570"/>
    <cellStyle name="40% - Акцент1 7 2" xfId="5571"/>
    <cellStyle name="40% - Акцент1 7 3" xfId="5572"/>
    <cellStyle name="40% - Акцент1 7_46EE.2011(v1.0)" xfId="5573"/>
    <cellStyle name="40% - Акцент1 8" xfId="5574"/>
    <cellStyle name="40% - Акцент1 8 2" xfId="5575"/>
    <cellStyle name="40% - Акцент1 8 3" xfId="5576"/>
    <cellStyle name="40% - Акцент1 8_46EE.2011(v1.0)" xfId="5577"/>
    <cellStyle name="40% - Акцент1 9" xfId="5578"/>
    <cellStyle name="40% - Акцент1 9 2" xfId="5579"/>
    <cellStyle name="40% - Акцент1 9 3" xfId="5580"/>
    <cellStyle name="40% - Акцент1 9_46EE.2011(v1.0)" xfId="5581"/>
    <cellStyle name="40% - Акцент2 10" xfId="5582"/>
    <cellStyle name="40% - Акцент2 2" xfId="5583"/>
    <cellStyle name="40% - Акцент2 2 2" xfId="5584"/>
    <cellStyle name="40% - Акцент2 2 3" xfId="5585"/>
    <cellStyle name="40% - Акцент2 2 4" xfId="5586"/>
    <cellStyle name="40% - Акцент2 2_46EE.2011(v1.0)" xfId="5587"/>
    <cellStyle name="40% - Акцент2 3" xfId="5588"/>
    <cellStyle name="40% - Акцент2 3 2" xfId="5589"/>
    <cellStyle name="40% - Акцент2 3 3" xfId="5590"/>
    <cellStyle name="40% - Акцент2 3_46EE.2011(v1.0)" xfId="5591"/>
    <cellStyle name="40% - Акцент2 4" xfId="5592"/>
    <cellStyle name="40% - Акцент2 4 2" xfId="5593"/>
    <cellStyle name="40% - Акцент2 4 3" xfId="5594"/>
    <cellStyle name="40% - Акцент2 4_46EE.2011(v1.0)" xfId="5595"/>
    <cellStyle name="40% - Акцент2 5" xfId="5596"/>
    <cellStyle name="40% - Акцент2 5 2" xfId="5597"/>
    <cellStyle name="40% - Акцент2 5 3" xfId="5598"/>
    <cellStyle name="40% - Акцент2 5_46EE.2011(v1.0)" xfId="5599"/>
    <cellStyle name="40% - Акцент2 6" xfId="5600"/>
    <cellStyle name="40% - Акцент2 6 2" xfId="5601"/>
    <cellStyle name="40% - Акцент2 6 3" xfId="5602"/>
    <cellStyle name="40% - Акцент2 6_46EE.2011(v1.0)" xfId="5603"/>
    <cellStyle name="40% - Акцент2 7" xfId="5604"/>
    <cellStyle name="40% - Акцент2 7 2" xfId="5605"/>
    <cellStyle name="40% - Акцент2 7 3" xfId="5606"/>
    <cellStyle name="40% - Акцент2 7_46EE.2011(v1.0)" xfId="5607"/>
    <cellStyle name="40% - Акцент2 8" xfId="5608"/>
    <cellStyle name="40% - Акцент2 8 2" xfId="5609"/>
    <cellStyle name="40% - Акцент2 8 3" xfId="5610"/>
    <cellStyle name="40% - Акцент2 8_46EE.2011(v1.0)" xfId="5611"/>
    <cellStyle name="40% - Акцент2 9" xfId="5612"/>
    <cellStyle name="40% - Акцент2 9 2" xfId="5613"/>
    <cellStyle name="40% - Акцент2 9 3" xfId="5614"/>
    <cellStyle name="40% - Акцент2 9_46EE.2011(v1.0)" xfId="5615"/>
    <cellStyle name="40% - Акцент3 10" xfId="5616"/>
    <cellStyle name="40% - Акцент3 2" xfId="5617"/>
    <cellStyle name="40% - Акцент3 2 2" xfId="5618"/>
    <cellStyle name="40% - Акцент3 2 3" xfId="5619"/>
    <cellStyle name="40% - Акцент3 2 4" xfId="5620"/>
    <cellStyle name="40% - Акцент3 2_46EE.2011(v1.0)" xfId="5621"/>
    <cellStyle name="40% - Акцент3 3" xfId="5622"/>
    <cellStyle name="40% - Акцент3 3 2" xfId="5623"/>
    <cellStyle name="40% - Акцент3 3 3" xfId="5624"/>
    <cellStyle name="40% - Акцент3 3_46EE.2011(v1.0)" xfId="5625"/>
    <cellStyle name="40% - Акцент3 4" xfId="5626"/>
    <cellStyle name="40% - Акцент3 4 2" xfId="5627"/>
    <cellStyle name="40% - Акцент3 4 3" xfId="5628"/>
    <cellStyle name="40% - Акцент3 4_46EE.2011(v1.0)" xfId="5629"/>
    <cellStyle name="40% - Акцент3 5" xfId="5630"/>
    <cellStyle name="40% - Акцент3 5 2" xfId="5631"/>
    <cellStyle name="40% - Акцент3 5 3" xfId="5632"/>
    <cellStyle name="40% - Акцент3 5_46EE.2011(v1.0)" xfId="5633"/>
    <cellStyle name="40% - Акцент3 6" xfId="5634"/>
    <cellStyle name="40% - Акцент3 6 2" xfId="5635"/>
    <cellStyle name="40% - Акцент3 6 3" xfId="5636"/>
    <cellStyle name="40% - Акцент3 6_46EE.2011(v1.0)" xfId="5637"/>
    <cellStyle name="40% - Акцент3 7" xfId="5638"/>
    <cellStyle name="40% - Акцент3 7 2" xfId="5639"/>
    <cellStyle name="40% - Акцент3 7 3" xfId="5640"/>
    <cellStyle name="40% - Акцент3 7_46EE.2011(v1.0)" xfId="5641"/>
    <cellStyle name="40% - Акцент3 8" xfId="5642"/>
    <cellStyle name="40% - Акцент3 8 2" xfId="5643"/>
    <cellStyle name="40% - Акцент3 8 3" xfId="5644"/>
    <cellStyle name="40% - Акцент3 8_46EE.2011(v1.0)" xfId="5645"/>
    <cellStyle name="40% - Акцент3 9" xfId="5646"/>
    <cellStyle name="40% - Акцент3 9 2" xfId="5647"/>
    <cellStyle name="40% - Акцент3 9 3" xfId="5648"/>
    <cellStyle name="40% - Акцент3 9_46EE.2011(v1.0)" xfId="5649"/>
    <cellStyle name="40% - Акцент4 10" xfId="5650"/>
    <cellStyle name="40% - Акцент4 2" xfId="5651"/>
    <cellStyle name="40% - Акцент4 2 2" xfId="5652"/>
    <cellStyle name="40% - Акцент4 2 3" xfId="5653"/>
    <cellStyle name="40% - Акцент4 2 4" xfId="5654"/>
    <cellStyle name="40% - Акцент4 2_46EE.2011(v1.0)" xfId="5655"/>
    <cellStyle name="40% - Акцент4 3" xfId="5656"/>
    <cellStyle name="40% - Акцент4 3 2" xfId="5657"/>
    <cellStyle name="40% - Акцент4 3 3" xfId="5658"/>
    <cellStyle name="40% - Акцент4 3_46EE.2011(v1.0)" xfId="5659"/>
    <cellStyle name="40% - Акцент4 4" xfId="5660"/>
    <cellStyle name="40% - Акцент4 4 2" xfId="5661"/>
    <cellStyle name="40% - Акцент4 4 3" xfId="5662"/>
    <cellStyle name="40% - Акцент4 4_46EE.2011(v1.0)" xfId="5663"/>
    <cellStyle name="40% - Акцент4 5" xfId="5664"/>
    <cellStyle name="40% - Акцент4 5 2" xfId="5665"/>
    <cellStyle name="40% - Акцент4 5 3" xfId="5666"/>
    <cellStyle name="40% - Акцент4 5_46EE.2011(v1.0)" xfId="5667"/>
    <cellStyle name="40% - Акцент4 6" xfId="5668"/>
    <cellStyle name="40% - Акцент4 6 2" xfId="5669"/>
    <cellStyle name="40% - Акцент4 6 3" xfId="5670"/>
    <cellStyle name="40% - Акцент4 6_46EE.2011(v1.0)" xfId="5671"/>
    <cellStyle name="40% - Акцент4 7" xfId="5672"/>
    <cellStyle name="40% - Акцент4 7 2" xfId="5673"/>
    <cellStyle name="40% - Акцент4 7 3" xfId="5674"/>
    <cellStyle name="40% - Акцент4 7_46EE.2011(v1.0)" xfId="5675"/>
    <cellStyle name="40% - Акцент4 8" xfId="5676"/>
    <cellStyle name="40% - Акцент4 8 2" xfId="5677"/>
    <cellStyle name="40% - Акцент4 8 3" xfId="5678"/>
    <cellStyle name="40% - Акцент4 8_46EE.2011(v1.0)" xfId="5679"/>
    <cellStyle name="40% - Акцент4 9" xfId="5680"/>
    <cellStyle name="40% - Акцент4 9 2" xfId="5681"/>
    <cellStyle name="40% - Акцент4 9 3" xfId="5682"/>
    <cellStyle name="40% - Акцент4 9_46EE.2011(v1.0)" xfId="5683"/>
    <cellStyle name="40% - Акцент5 10" xfId="5684"/>
    <cellStyle name="40% - Акцент5 2" xfId="5685"/>
    <cellStyle name="40% - Акцент5 2 2" xfId="5686"/>
    <cellStyle name="40% - Акцент5 2 3" xfId="5687"/>
    <cellStyle name="40% - Акцент5 2 4" xfId="5688"/>
    <cellStyle name="40% - Акцент5 2_46EE.2011(v1.0)" xfId="5689"/>
    <cellStyle name="40% - Акцент5 3" xfId="5690"/>
    <cellStyle name="40% - Акцент5 3 2" xfId="5691"/>
    <cellStyle name="40% - Акцент5 3 3" xfId="5692"/>
    <cellStyle name="40% - Акцент5 3_46EE.2011(v1.0)" xfId="5693"/>
    <cellStyle name="40% - Акцент5 4" xfId="5694"/>
    <cellStyle name="40% - Акцент5 4 2" xfId="5695"/>
    <cellStyle name="40% - Акцент5 4 3" xfId="5696"/>
    <cellStyle name="40% - Акцент5 4_46EE.2011(v1.0)" xfId="5697"/>
    <cellStyle name="40% - Акцент5 5" xfId="5698"/>
    <cellStyle name="40% - Акцент5 5 2" xfId="5699"/>
    <cellStyle name="40% - Акцент5 5 3" xfId="5700"/>
    <cellStyle name="40% - Акцент5 5_46EE.2011(v1.0)" xfId="5701"/>
    <cellStyle name="40% - Акцент5 6" xfId="5702"/>
    <cellStyle name="40% - Акцент5 6 2" xfId="5703"/>
    <cellStyle name="40% - Акцент5 6 3" xfId="5704"/>
    <cellStyle name="40% - Акцент5 6_46EE.2011(v1.0)" xfId="5705"/>
    <cellStyle name="40% - Акцент5 7" xfId="5706"/>
    <cellStyle name="40% - Акцент5 7 2" xfId="5707"/>
    <cellStyle name="40% - Акцент5 7 3" xfId="5708"/>
    <cellStyle name="40% - Акцент5 7_46EE.2011(v1.0)" xfId="5709"/>
    <cellStyle name="40% - Акцент5 8" xfId="5710"/>
    <cellStyle name="40% - Акцент5 8 2" xfId="5711"/>
    <cellStyle name="40% - Акцент5 8 3" xfId="5712"/>
    <cellStyle name="40% - Акцент5 8_46EE.2011(v1.0)" xfId="5713"/>
    <cellStyle name="40% - Акцент5 9" xfId="5714"/>
    <cellStyle name="40% - Акцент5 9 2" xfId="5715"/>
    <cellStyle name="40% - Акцент5 9 3" xfId="5716"/>
    <cellStyle name="40% - Акцент5 9_46EE.2011(v1.0)" xfId="5717"/>
    <cellStyle name="40% - Акцент6 10" xfId="5718"/>
    <cellStyle name="40% - Акцент6 2" xfId="5719"/>
    <cellStyle name="40% - Акцент6 2 2" xfId="5720"/>
    <cellStyle name="40% - Акцент6 2 3" xfId="5721"/>
    <cellStyle name="40% - Акцент6 2 4" xfId="5722"/>
    <cellStyle name="40% - Акцент6 2_46EE.2011(v1.0)" xfId="5723"/>
    <cellStyle name="40% - Акцент6 3" xfId="5724"/>
    <cellStyle name="40% - Акцент6 3 2" xfId="5725"/>
    <cellStyle name="40% - Акцент6 3 3" xfId="5726"/>
    <cellStyle name="40% - Акцент6 3_46EE.2011(v1.0)" xfId="5727"/>
    <cellStyle name="40% - Акцент6 4" xfId="5728"/>
    <cellStyle name="40% - Акцент6 4 2" xfId="5729"/>
    <cellStyle name="40% - Акцент6 4 3" xfId="5730"/>
    <cellStyle name="40% - Акцент6 4_46EE.2011(v1.0)" xfId="5731"/>
    <cellStyle name="40% - Акцент6 5" xfId="5732"/>
    <cellStyle name="40% - Акцент6 5 2" xfId="5733"/>
    <cellStyle name="40% - Акцент6 5 3" xfId="5734"/>
    <cellStyle name="40% - Акцент6 5_46EE.2011(v1.0)" xfId="5735"/>
    <cellStyle name="40% - Акцент6 6" xfId="5736"/>
    <cellStyle name="40% - Акцент6 6 2" xfId="5737"/>
    <cellStyle name="40% - Акцент6 6 3" xfId="5738"/>
    <cellStyle name="40% - Акцент6 6_46EE.2011(v1.0)" xfId="5739"/>
    <cellStyle name="40% - Акцент6 7" xfId="5740"/>
    <cellStyle name="40% - Акцент6 7 2" xfId="5741"/>
    <cellStyle name="40% - Акцент6 7 3" xfId="5742"/>
    <cellStyle name="40% - Акцент6 7_46EE.2011(v1.0)" xfId="5743"/>
    <cellStyle name="40% - Акцент6 8" xfId="5744"/>
    <cellStyle name="40% - Акцент6 8 2" xfId="5745"/>
    <cellStyle name="40% - Акцент6 8 3" xfId="5746"/>
    <cellStyle name="40% - Акцент6 8_46EE.2011(v1.0)" xfId="5747"/>
    <cellStyle name="40% - Акцент6 9" xfId="5748"/>
    <cellStyle name="40% - Акцент6 9 2" xfId="5749"/>
    <cellStyle name="40% - Акцент6 9 3" xfId="5750"/>
    <cellStyle name="40% - Акцент6 9_46EE.2011(v1.0)" xfId="5751"/>
    <cellStyle name="60% - Accent1" xfId="5752"/>
    <cellStyle name="60% - Accent2" xfId="5753"/>
    <cellStyle name="60% - Accent3" xfId="5754"/>
    <cellStyle name="60% - Accent4" xfId="5755"/>
    <cellStyle name="60% - Accent5" xfId="5756"/>
    <cellStyle name="60% - Accent6" xfId="5757"/>
    <cellStyle name="60% - Акцент1 2" xfId="5758"/>
    <cellStyle name="60% - Акцент1 2 2" xfId="5759"/>
    <cellStyle name="60% - Акцент1 2 3" xfId="5760"/>
    <cellStyle name="60% - Акцент1 2 4" xfId="5761"/>
    <cellStyle name="60% - Акцент1 3" xfId="5762"/>
    <cellStyle name="60% - Акцент1 3 2" xfId="5763"/>
    <cellStyle name="60% - Акцент1 3 3" xfId="5764"/>
    <cellStyle name="60% - Акцент1 4" xfId="5765"/>
    <cellStyle name="60% - Акцент1 4 2" xfId="5766"/>
    <cellStyle name="60% - Акцент1 5" xfId="5767"/>
    <cellStyle name="60% - Акцент1 5 2" xfId="5768"/>
    <cellStyle name="60% - Акцент1 6" xfId="5769"/>
    <cellStyle name="60% - Акцент1 6 2" xfId="5770"/>
    <cellStyle name="60% - Акцент1 7" xfId="5771"/>
    <cellStyle name="60% - Акцент1 7 2" xfId="5772"/>
    <cellStyle name="60% - Акцент1 8" xfId="5773"/>
    <cellStyle name="60% - Акцент1 8 2" xfId="5774"/>
    <cellStyle name="60% - Акцент1 9" xfId="5775"/>
    <cellStyle name="60% - Акцент1 9 2" xfId="5776"/>
    <cellStyle name="60% - Акцент2 10" xfId="5777"/>
    <cellStyle name="60% - Акцент2 2" xfId="5778"/>
    <cellStyle name="60% - Акцент2 2 2" xfId="5779"/>
    <cellStyle name="60% - Акцент2 2 3" xfId="5780"/>
    <cellStyle name="60% - Акцент2 3" xfId="5781"/>
    <cellStyle name="60% - Акцент2 3 2" xfId="5782"/>
    <cellStyle name="60% - Акцент2 3 3" xfId="5783"/>
    <cellStyle name="60% - Акцент2 4" xfId="5784"/>
    <cellStyle name="60% - Акцент2 4 2" xfId="5785"/>
    <cellStyle name="60% - Акцент2 5" xfId="5786"/>
    <cellStyle name="60% - Акцент2 5 2" xfId="5787"/>
    <cellStyle name="60% - Акцент2 6" xfId="5788"/>
    <cellStyle name="60% - Акцент2 6 2" xfId="5789"/>
    <cellStyle name="60% - Акцент2 7" xfId="5790"/>
    <cellStyle name="60% - Акцент2 7 2" xfId="5791"/>
    <cellStyle name="60% - Акцент2 8" xfId="5792"/>
    <cellStyle name="60% - Акцент2 8 2" xfId="5793"/>
    <cellStyle name="60% - Акцент2 9" xfId="5794"/>
    <cellStyle name="60% - Акцент2 9 2" xfId="5795"/>
    <cellStyle name="60% - Акцент3 2" xfId="5796"/>
    <cellStyle name="60% - Акцент3 2 2" xfId="5797"/>
    <cellStyle name="60% - Акцент3 2 3" xfId="5798"/>
    <cellStyle name="60% - Акцент3 2 4" xfId="5799"/>
    <cellStyle name="60% - Акцент3 3" xfId="5800"/>
    <cellStyle name="60% - Акцент3 3 2" xfId="5801"/>
    <cellStyle name="60% - Акцент3 3 3" xfId="5802"/>
    <cellStyle name="60% - Акцент3 4" xfId="5803"/>
    <cellStyle name="60% - Акцент3 4 2" xfId="5804"/>
    <cellStyle name="60% - Акцент3 5" xfId="5805"/>
    <cellStyle name="60% - Акцент3 5 2" xfId="5806"/>
    <cellStyle name="60% - Акцент3 6" xfId="5807"/>
    <cellStyle name="60% - Акцент3 6 2" xfId="5808"/>
    <cellStyle name="60% - Акцент3 7" xfId="5809"/>
    <cellStyle name="60% - Акцент3 7 2" xfId="5810"/>
    <cellStyle name="60% - Акцент3 8" xfId="5811"/>
    <cellStyle name="60% - Акцент3 8 2" xfId="5812"/>
    <cellStyle name="60% - Акцент3 9" xfId="5813"/>
    <cellStyle name="60% - Акцент3 9 2" xfId="5814"/>
    <cellStyle name="60% - Акцент4 2" xfId="5815"/>
    <cellStyle name="60% - Акцент4 2 2" xfId="5816"/>
    <cellStyle name="60% - Акцент4 2 3" xfId="5817"/>
    <cellStyle name="60% - Акцент4 2 4" xfId="5818"/>
    <cellStyle name="60% - Акцент4 3" xfId="5819"/>
    <cellStyle name="60% - Акцент4 3 2" xfId="5820"/>
    <cellStyle name="60% - Акцент4 3 3" xfId="5821"/>
    <cellStyle name="60% - Акцент4 4" xfId="5822"/>
    <cellStyle name="60% - Акцент4 4 2" xfId="5823"/>
    <cellStyle name="60% - Акцент4 5" xfId="5824"/>
    <cellStyle name="60% - Акцент4 5 2" xfId="5825"/>
    <cellStyle name="60% - Акцент4 6" xfId="5826"/>
    <cellStyle name="60% - Акцент4 6 2" xfId="5827"/>
    <cellStyle name="60% - Акцент4 7" xfId="5828"/>
    <cellStyle name="60% - Акцент4 7 2" xfId="5829"/>
    <cellStyle name="60% - Акцент4 8" xfId="5830"/>
    <cellStyle name="60% - Акцент4 8 2" xfId="5831"/>
    <cellStyle name="60% - Акцент4 9" xfId="5832"/>
    <cellStyle name="60% - Акцент4 9 2" xfId="5833"/>
    <cellStyle name="60% - Акцент5 10" xfId="5834"/>
    <cellStyle name="60% - Акцент5 2" xfId="5835"/>
    <cellStyle name="60% - Акцент5 2 2" xfId="5836"/>
    <cellStyle name="60% - Акцент5 2 3" xfId="5837"/>
    <cellStyle name="60% - Акцент5 3" xfId="5838"/>
    <cellStyle name="60% - Акцент5 3 2" xfId="5839"/>
    <cellStyle name="60% - Акцент5 3 3" xfId="5840"/>
    <cellStyle name="60% - Акцент5 4" xfId="5841"/>
    <cellStyle name="60% - Акцент5 4 2" xfId="5842"/>
    <cellStyle name="60% - Акцент5 5" xfId="5843"/>
    <cellStyle name="60% - Акцент5 5 2" xfId="5844"/>
    <cellStyle name="60% - Акцент5 6" xfId="5845"/>
    <cellStyle name="60% - Акцент5 6 2" xfId="5846"/>
    <cellStyle name="60% - Акцент5 7" xfId="5847"/>
    <cellStyle name="60% - Акцент5 7 2" xfId="5848"/>
    <cellStyle name="60% - Акцент5 8" xfId="5849"/>
    <cellStyle name="60% - Акцент5 8 2" xfId="5850"/>
    <cellStyle name="60% - Акцент5 9" xfId="5851"/>
    <cellStyle name="60% - Акцент5 9 2" xfId="5852"/>
    <cellStyle name="60% - Акцент6 2" xfId="5853"/>
    <cellStyle name="60% - Акцент6 2 2" xfId="5854"/>
    <cellStyle name="60% - Акцент6 2 3" xfId="5855"/>
    <cellStyle name="60% - Акцент6 2 4" xfId="5856"/>
    <cellStyle name="60% - Акцент6 3" xfId="5857"/>
    <cellStyle name="60% - Акцент6 3 2" xfId="5858"/>
    <cellStyle name="60% - Акцент6 3 3" xfId="5859"/>
    <cellStyle name="60% - Акцент6 4" xfId="5860"/>
    <cellStyle name="60% - Акцент6 4 2" xfId="5861"/>
    <cellStyle name="60% - Акцент6 5" xfId="5862"/>
    <cellStyle name="60% - Акцент6 5 2" xfId="5863"/>
    <cellStyle name="60% - Акцент6 6" xfId="5864"/>
    <cellStyle name="60% - Акцент6 6 2" xfId="5865"/>
    <cellStyle name="60% - Акцент6 7" xfId="5866"/>
    <cellStyle name="60% - Акцент6 7 2" xfId="5867"/>
    <cellStyle name="60% - Акцент6 8" xfId="5868"/>
    <cellStyle name="60% - Акцент6 8 2" xfId="5869"/>
    <cellStyle name="60% - Акцент6 9" xfId="5870"/>
    <cellStyle name="60% - Акцент6 9 2" xfId="5871"/>
    <cellStyle name="8pt" xfId="5872"/>
    <cellStyle name="8pt 2" xfId="5873"/>
    <cellStyle name="8pt 3" xfId="5874"/>
    <cellStyle name="8pt 4" xfId="5875"/>
    <cellStyle name="Aaia?iue [0]_?anoiau" xfId="5876"/>
    <cellStyle name="Aaia?iue_?anoiau" xfId="5877"/>
    <cellStyle name="Äåíåæíûé [0]_vaqduGfTSN7qyUJNWHRlcWo3H" xfId="5878"/>
    <cellStyle name="Äåíåæíûé_vaqduGfTSN7qyUJNWHRlcWo3H" xfId="5879"/>
    <cellStyle name="Accent1" xfId="5880"/>
    <cellStyle name="Accent1 - 20%" xfId="5881"/>
    <cellStyle name="Accent1 - 40%" xfId="5882"/>
    <cellStyle name="Accent1 - 60%" xfId="5883"/>
    <cellStyle name="Accent1_акции по годам 2009-2012" xfId="5884"/>
    <cellStyle name="Accent2" xfId="5885"/>
    <cellStyle name="Accent2 - 20%" xfId="5886"/>
    <cellStyle name="Accent2 - 40%" xfId="5887"/>
    <cellStyle name="Accent2 - 60%" xfId="5888"/>
    <cellStyle name="Accent2_акции по годам 2009-2012" xfId="5889"/>
    <cellStyle name="Accent3" xfId="5890"/>
    <cellStyle name="Accent3 - 20%" xfId="5891"/>
    <cellStyle name="Accent3 - 40%" xfId="5892"/>
    <cellStyle name="Accent3 - 60%" xfId="5893"/>
    <cellStyle name="Accent3_FI_GL_VEDOM_1" xfId="5894"/>
    <cellStyle name="Accent4" xfId="5895"/>
    <cellStyle name="Accent4 - 20%" xfId="5896"/>
    <cellStyle name="Accent4 - 40%" xfId="5897"/>
    <cellStyle name="Accent4 - 60%" xfId="5898"/>
    <cellStyle name="Accent4_FI_GL_VEDOM_1" xfId="5899"/>
    <cellStyle name="Accent5" xfId="5900"/>
    <cellStyle name="Accent5 - 20%" xfId="5901"/>
    <cellStyle name="Accent5 - 40%" xfId="5902"/>
    <cellStyle name="Accent5 - 60%" xfId="5903"/>
    <cellStyle name="Accent5_FI_GL_VEDOM_1" xfId="5904"/>
    <cellStyle name="Accent6" xfId="5905"/>
    <cellStyle name="Accent6 - 20%" xfId="5906"/>
    <cellStyle name="Accent6 - 40%" xfId="5907"/>
    <cellStyle name="Accent6 - 60%" xfId="5908"/>
    <cellStyle name="Accent6 2" xfId="5909"/>
    <cellStyle name="Accent6 3" xfId="5910"/>
    <cellStyle name="Accent6 4" xfId="5911"/>
    <cellStyle name="Accent6 5" xfId="5912"/>
    <cellStyle name="Accent6 6" xfId="5913"/>
    <cellStyle name="Accent6 7" xfId="5914"/>
    <cellStyle name="Accent6_FI_GL_VEDOM_1" xfId="5915"/>
    <cellStyle name="acct" xfId="5916"/>
    <cellStyle name="Ăčďĺđńńűëęŕ" xfId="5917"/>
    <cellStyle name="AeE­ [0]_?A°??µAoC?" xfId="5918"/>
    <cellStyle name="AeE­_?A°??µAoC?" xfId="5919"/>
    <cellStyle name="Aeia?nnueea" xfId="5920"/>
    <cellStyle name="Aeia?nnueea 2" xfId="5921"/>
    <cellStyle name="Aeia?nnueea 3" xfId="5922"/>
    <cellStyle name="Aeia?nnueea 4" xfId="5923"/>
    <cellStyle name="AFE" xfId="5924"/>
    <cellStyle name="AFE 2" xfId="5925"/>
    <cellStyle name="AFE 3" xfId="5926"/>
    <cellStyle name="AFE 4" xfId="5927"/>
    <cellStyle name="AFE 5" xfId="5928"/>
    <cellStyle name="Áĺççŕůčňíűé" xfId="5929"/>
    <cellStyle name="Äĺíĺćíűé [0]_(ňŕá 3č)" xfId="5930"/>
    <cellStyle name="Äĺíĺćíűé_(ňŕá 3č)" xfId="5931"/>
    <cellStyle name="Annotations Cell - PerformancePoint" xfId="5932"/>
    <cellStyle name="Arial 10" xfId="5933"/>
    <cellStyle name="Arial 10 2" xfId="5934"/>
    <cellStyle name="Arial 10 3" xfId="5935"/>
    <cellStyle name="Arial 10 4" xfId="5936"/>
    <cellStyle name="Arial 12" xfId="5937"/>
    <cellStyle name="Arial 12 2" xfId="5938"/>
    <cellStyle name="Arial 12 3" xfId="5939"/>
    <cellStyle name="Arial 12 4" xfId="5940"/>
    <cellStyle name="Arial007000001514155735" xfId="5941"/>
    <cellStyle name="Arial007000001514155735 2" xfId="5942"/>
    <cellStyle name="Arial007000001514155735 2 2" xfId="5943"/>
    <cellStyle name="Arial007000001514155735 2 3" xfId="5944"/>
    <cellStyle name="Arial007000001514155735 2 4" xfId="5945"/>
    <cellStyle name="Arial007000001514155735 2 5" xfId="5946"/>
    <cellStyle name="Arial007000001514155735 2 6" xfId="5947"/>
    <cellStyle name="Arial007000001514155735 2 7" xfId="5948"/>
    <cellStyle name="Arial007000001514155735 3" xfId="5949"/>
    <cellStyle name="Arial007000001514155735 3 2" xfId="5950"/>
    <cellStyle name="Arial007000001514155735 3 3" xfId="5951"/>
    <cellStyle name="Arial007000001514155735 3 4" xfId="5952"/>
    <cellStyle name="Arial007000001514155735 3 5" xfId="5953"/>
    <cellStyle name="Arial007000001514155735 3 6" xfId="5954"/>
    <cellStyle name="Arial007000001514155735 4" xfId="5955"/>
    <cellStyle name="Arial007000001514155735 5" xfId="5956"/>
    <cellStyle name="Arial007000001514155735 6" xfId="5957"/>
    <cellStyle name="Arial007000001514155735 7" xfId="5958"/>
    <cellStyle name="Arial007000001514155735 8" xfId="5959"/>
    <cellStyle name="Arial0070000015536870911" xfId="5960"/>
    <cellStyle name="Arial0070000015536870911 2" xfId="5961"/>
    <cellStyle name="Arial0070000015536870911 2 2" xfId="5962"/>
    <cellStyle name="Arial0070000015536870911 2 3" xfId="5963"/>
    <cellStyle name="Arial0070000015536870911 2 4" xfId="5964"/>
    <cellStyle name="Arial0070000015536870911 2 5" xfId="5965"/>
    <cellStyle name="Arial0070000015536870911 2 6" xfId="5966"/>
    <cellStyle name="Arial0070000015536870911 2 7" xfId="5967"/>
    <cellStyle name="Arial0070000015536870911 3" xfId="5968"/>
    <cellStyle name="Arial0070000015536870911 3 2" xfId="5969"/>
    <cellStyle name="Arial0070000015536870911 3 3" xfId="5970"/>
    <cellStyle name="Arial0070000015536870911 3 4" xfId="5971"/>
    <cellStyle name="Arial0070000015536870911 3 5" xfId="5972"/>
    <cellStyle name="Arial0070000015536870911 3 6" xfId="5973"/>
    <cellStyle name="Arial0070000015536870911 4" xfId="5974"/>
    <cellStyle name="Arial0070000015536870911 5" xfId="5975"/>
    <cellStyle name="Arial0070000015536870911 6" xfId="5976"/>
    <cellStyle name="Arial0070000015536870911 7" xfId="5977"/>
    <cellStyle name="Arial0070000015536870911 8" xfId="5978"/>
    <cellStyle name="Arial007000001565535" xfId="5979"/>
    <cellStyle name="Arial007000001565535 2" xfId="5980"/>
    <cellStyle name="Arial007000001565535 2 2" xfId="5981"/>
    <cellStyle name="Arial007000001565535 2 3" xfId="5982"/>
    <cellStyle name="Arial007000001565535 2 4" xfId="5983"/>
    <cellStyle name="Arial007000001565535 2 5" xfId="5984"/>
    <cellStyle name="Arial007000001565535 2 6" xfId="5985"/>
    <cellStyle name="Arial007000001565535 2 7" xfId="5986"/>
    <cellStyle name="Arial007000001565535 3" xfId="5987"/>
    <cellStyle name="Arial007000001565535 3 2" xfId="5988"/>
    <cellStyle name="Arial007000001565535 3 3" xfId="5989"/>
    <cellStyle name="Arial007000001565535 3 4" xfId="5990"/>
    <cellStyle name="Arial007000001565535 3 5" xfId="5991"/>
    <cellStyle name="Arial007000001565535 3 6" xfId="5992"/>
    <cellStyle name="Arial007000001565535 4" xfId="5993"/>
    <cellStyle name="Arial007000001565535 5" xfId="5994"/>
    <cellStyle name="Arial007000001565535 6" xfId="5995"/>
    <cellStyle name="Arial007000001565535 7" xfId="5996"/>
    <cellStyle name="Arial007000001565535 8" xfId="5997"/>
    <cellStyle name="Arial0110010000536870911" xfId="5998"/>
    <cellStyle name="Arial01101000015536870911" xfId="5999"/>
    <cellStyle name="Arial01101000015536870911 2" xfId="6000"/>
    <cellStyle name="Arial01101000015536870911 2 2" xfId="6001"/>
    <cellStyle name="Arial01101000015536870911 2 3" xfId="6002"/>
    <cellStyle name="Arial01101000015536870911 2 4" xfId="6003"/>
    <cellStyle name="Arial01101000015536870911 2 5" xfId="6004"/>
    <cellStyle name="Arial01101000015536870911 2 6" xfId="6005"/>
    <cellStyle name="Arial01101000015536870911 2 7" xfId="6006"/>
    <cellStyle name="Arial01101000015536870911 3" xfId="6007"/>
    <cellStyle name="Arial01101000015536870911 3 2" xfId="6008"/>
    <cellStyle name="Arial01101000015536870911 3 3" xfId="6009"/>
    <cellStyle name="Arial01101000015536870911 3 4" xfId="6010"/>
    <cellStyle name="Arial01101000015536870911 3 5" xfId="6011"/>
    <cellStyle name="Arial01101000015536870911 3 6" xfId="6012"/>
    <cellStyle name="Arial01101000015536870911 4" xfId="6013"/>
    <cellStyle name="Arial01101000015536870911 5" xfId="6014"/>
    <cellStyle name="Arial01101000015536870911 6" xfId="6015"/>
    <cellStyle name="Arial01101000015536870911 7" xfId="6016"/>
    <cellStyle name="Arial01101000015536870911 8" xfId="6017"/>
    <cellStyle name="Arial017010000536870911" xfId="6018"/>
    <cellStyle name="Arial018000000536870911" xfId="6019"/>
    <cellStyle name="Arial10170100015536870911" xfId="6020"/>
    <cellStyle name="Arial10170100015536870911 2" xfId="6021"/>
    <cellStyle name="Arial10170100015536870911 2 2" xfId="6022"/>
    <cellStyle name="Arial10170100015536870911 2 3" xfId="6023"/>
    <cellStyle name="Arial10170100015536870911 2 4" xfId="6024"/>
    <cellStyle name="Arial10170100015536870911 2 5" xfId="6025"/>
    <cellStyle name="Arial10170100015536870911 2 6" xfId="6026"/>
    <cellStyle name="Arial10170100015536870911 2 7" xfId="6027"/>
    <cellStyle name="Arial10170100015536870911 3" xfId="6028"/>
    <cellStyle name="Arial10170100015536870911 3 2" xfId="6029"/>
    <cellStyle name="Arial10170100015536870911 3 3" xfId="6030"/>
    <cellStyle name="Arial10170100015536870911 3 4" xfId="6031"/>
    <cellStyle name="Arial10170100015536870911 3 5" xfId="6032"/>
    <cellStyle name="Arial10170100015536870911 3 6" xfId="6033"/>
    <cellStyle name="Arial10170100015536870911 4" xfId="6034"/>
    <cellStyle name="Arial10170100015536870911 5" xfId="6035"/>
    <cellStyle name="Arial10170100015536870911 6" xfId="6036"/>
    <cellStyle name="Arial10170100015536870911 7" xfId="6037"/>
    <cellStyle name="Arial10170100015536870911 8" xfId="6038"/>
    <cellStyle name="Arial107000000536870911" xfId="6039"/>
    <cellStyle name="Arial107000001514155735" xfId="6040"/>
    <cellStyle name="Arial107000001514155735 2" xfId="6041"/>
    <cellStyle name="Arial107000001514155735 2 2" xfId="6042"/>
    <cellStyle name="Arial107000001514155735 2 3" xfId="6043"/>
    <cellStyle name="Arial107000001514155735 2 4" xfId="6044"/>
    <cellStyle name="Arial107000001514155735 2 5" xfId="6045"/>
    <cellStyle name="Arial107000001514155735 2 6" xfId="6046"/>
    <cellStyle name="Arial107000001514155735 2 7" xfId="6047"/>
    <cellStyle name="Arial107000001514155735 3" xfId="6048"/>
    <cellStyle name="Arial107000001514155735 3 2" xfId="6049"/>
    <cellStyle name="Arial107000001514155735 3 3" xfId="6050"/>
    <cellStyle name="Arial107000001514155735 3 4" xfId="6051"/>
    <cellStyle name="Arial107000001514155735 3 5" xfId="6052"/>
    <cellStyle name="Arial107000001514155735 3 6" xfId="6053"/>
    <cellStyle name="Arial107000001514155735 4" xfId="6054"/>
    <cellStyle name="Arial107000001514155735 5" xfId="6055"/>
    <cellStyle name="Arial107000001514155735 6" xfId="6056"/>
    <cellStyle name="Arial107000001514155735 7" xfId="6057"/>
    <cellStyle name="Arial107000001514155735 8" xfId="6058"/>
    <cellStyle name="Arial107000001514155735FMT" xfId="6059"/>
    <cellStyle name="Arial107000001514155735FMT 2" xfId="6060"/>
    <cellStyle name="Arial107000001514155735FMT 2 2" xfId="6061"/>
    <cellStyle name="Arial107000001514155735FMT 2 3" xfId="6062"/>
    <cellStyle name="Arial107000001514155735FMT 2 4" xfId="6063"/>
    <cellStyle name="Arial107000001514155735FMT 2 5" xfId="6064"/>
    <cellStyle name="Arial107000001514155735FMT 2 6" xfId="6065"/>
    <cellStyle name="Arial107000001514155735FMT 2 7" xfId="6066"/>
    <cellStyle name="Arial107000001514155735FMT 3" xfId="6067"/>
    <cellStyle name="Arial107000001514155735FMT 3 2" xfId="6068"/>
    <cellStyle name="Arial107000001514155735FMT 3 3" xfId="6069"/>
    <cellStyle name="Arial107000001514155735FMT 3 4" xfId="6070"/>
    <cellStyle name="Arial107000001514155735FMT 3 5" xfId="6071"/>
    <cellStyle name="Arial107000001514155735FMT 3 6" xfId="6072"/>
    <cellStyle name="Arial107000001514155735FMT 4" xfId="6073"/>
    <cellStyle name="Arial107000001514155735FMT 5" xfId="6074"/>
    <cellStyle name="Arial107000001514155735FMT 6" xfId="6075"/>
    <cellStyle name="Arial107000001514155735FMT 7" xfId="6076"/>
    <cellStyle name="Arial107000001514155735FMT 8" xfId="6077"/>
    <cellStyle name="Arial1070000015536870911" xfId="6078"/>
    <cellStyle name="Arial1070000015536870911 2" xfId="6079"/>
    <cellStyle name="Arial1070000015536870911 2 2" xfId="6080"/>
    <cellStyle name="Arial1070000015536870911 2 3" xfId="6081"/>
    <cellStyle name="Arial1070000015536870911 2 4" xfId="6082"/>
    <cellStyle name="Arial1070000015536870911 2 5" xfId="6083"/>
    <cellStyle name="Arial1070000015536870911 2 6" xfId="6084"/>
    <cellStyle name="Arial1070000015536870911 2 7" xfId="6085"/>
    <cellStyle name="Arial1070000015536870911 3" xfId="6086"/>
    <cellStyle name="Arial1070000015536870911 3 2" xfId="6087"/>
    <cellStyle name="Arial1070000015536870911 3 3" xfId="6088"/>
    <cellStyle name="Arial1070000015536870911 3 4" xfId="6089"/>
    <cellStyle name="Arial1070000015536870911 3 5" xfId="6090"/>
    <cellStyle name="Arial1070000015536870911 3 6" xfId="6091"/>
    <cellStyle name="Arial1070000015536870911 4" xfId="6092"/>
    <cellStyle name="Arial1070000015536870911 5" xfId="6093"/>
    <cellStyle name="Arial1070000015536870911 6" xfId="6094"/>
    <cellStyle name="Arial1070000015536870911 7" xfId="6095"/>
    <cellStyle name="Arial1070000015536870911 8" xfId="6096"/>
    <cellStyle name="Arial1070000015536870911FMT" xfId="6097"/>
    <cellStyle name="Arial1070000015536870911FMT 2" xfId="6098"/>
    <cellStyle name="Arial1070000015536870911FMT 2 2" xfId="6099"/>
    <cellStyle name="Arial1070000015536870911FMT 2 3" xfId="6100"/>
    <cellStyle name="Arial1070000015536870911FMT 2 4" xfId="6101"/>
    <cellStyle name="Arial1070000015536870911FMT 2 5" xfId="6102"/>
    <cellStyle name="Arial1070000015536870911FMT 2 6" xfId="6103"/>
    <cellStyle name="Arial1070000015536870911FMT 2 7" xfId="6104"/>
    <cellStyle name="Arial1070000015536870911FMT 3" xfId="6105"/>
    <cellStyle name="Arial1070000015536870911FMT 3 2" xfId="6106"/>
    <cellStyle name="Arial1070000015536870911FMT 3 3" xfId="6107"/>
    <cellStyle name="Arial1070000015536870911FMT 3 4" xfId="6108"/>
    <cellStyle name="Arial1070000015536870911FMT 3 5" xfId="6109"/>
    <cellStyle name="Arial1070000015536870911FMT 3 6" xfId="6110"/>
    <cellStyle name="Arial1070000015536870911FMT 4" xfId="6111"/>
    <cellStyle name="Arial1070000015536870911FMT 5" xfId="6112"/>
    <cellStyle name="Arial1070000015536870911FMT 6" xfId="6113"/>
    <cellStyle name="Arial1070000015536870911FMT 7" xfId="6114"/>
    <cellStyle name="Arial1070000015536870911FMT 8" xfId="6115"/>
    <cellStyle name="Arial107000001565535" xfId="6116"/>
    <cellStyle name="Arial107000001565535 2" xfId="6117"/>
    <cellStyle name="Arial107000001565535 2 2" xfId="6118"/>
    <cellStyle name="Arial107000001565535 2 3" xfId="6119"/>
    <cellStyle name="Arial107000001565535 2 4" xfId="6120"/>
    <cellStyle name="Arial107000001565535 2 5" xfId="6121"/>
    <cellStyle name="Arial107000001565535 2 6" xfId="6122"/>
    <cellStyle name="Arial107000001565535 2 7" xfId="6123"/>
    <cellStyle name="Arial107000001565535 3" xfId="6124"/>
    <cellStyle name="Arial107000001565535 3 2" xfId="6125"/>
    <cellStyle name="Arial107000001565535 3 3" xfId="6126"/>
    <cellStyle name="Arial107000001565535 3 4" xfId="6127"/>
    <cellStyle name="Arial107000001565535 3 5" xfId="6128"/>
    <cellStyle name="Arial107000001565535 3 6" xfId="6129"/>
    <cellStyle name="Arial107000001565535 4" xfId="6130"/>
    <cellStyle name="Arial107000001565535 5" xfId="6131"/>
    <cellStyle name="Arial107000001565535 6" xfId="6132"/>
    <cellStyle name="Arial107000001565535 7" xfId="6133"/>
    <cellStyle name="Arial107000001565535 8" xfId="6134"/>
    <cellStyle name="Arial107000001565535FMT" xfId="6135"/>
    <cellStyle name="Arial107000001565535FMT 2" xfId="6136"/>
    <cellStyle name="Arial107000001565535FMT 2 2" xfId="6137"/>
    <cellStyle name="Arial107000001565535FMT 2 3" xfId="6138"/>
    <cellStyle name="Arial107000001565535FMT 2 4" xfId="6139"/>
    <cellStyle name="Arial107000001565535FMT 2 5" xfId="6140"/>
    <cellStyle name="Arial107000001565535FMT 2 6" xfId="6141"/>
    <cellStyle name="Arial107000001565535FMT 2 7" xfId="6142"/>
    <cellStyle name="Arial107000001565535FMT 3" xfId="6143"/>
    <cellStyle name="Arial107000001565535FMT 3 2" xfId="6144"/>
    <cellStyle name="Arial107000001565535FMT 3 3" xfId="6145"/>
    <cellStyle name="Arial107000001565535FMT 3 4" xfId="6146"/>
    <cellStyle name="Arial107000001565535FMT 3 5" xfId="6147"/>
    <cellStyle name="Arial107000001565535FMT 3 6" xfId="6148"/>
    <cellStyle name="Arial107000001565535FMT 4" xfId="6149"/>
    <cellStyle name="Arial107000001565535FMT 5" xfId="6150"/>
    <cellStyle name="Arial107000001565535FMT 6" xfId="6151"/>
    <cellStyle name="Arial107000001565535FMT 7" xfId="6152"/>
    <cellStyle name="Arial107000001565535FMT 8" xfId="6153"/>
    <cellStyle name="Arial117100000536870911" xfId="6154"/>
    <cellStyle name="Arial118000000536870911" xfId="6155"/>
    <cellStyle name="Arial2110100000536870911" xfId="6156"/>
    <cellStyle name="Arial21101000015536870911" xfId="6157"/>
    <cellStyle name="Arial21101000015536870911 2" xfId="6158"/>
    <cellStyle name="Arial21101000015536870911 2 2" xfId="6159"/>
    <cellStyle name="Arial21101000015536870911 2 3" xfId="6160"/>
    <cellStyle name="Arial21101000015536870911 2 4" xfId="6161"/>
    <cellStyle name="Arial21101000015536870911 2 5" xfId="6162"/>
    <cellStyle name="Arial21101000015536870911 2 6" xfId="6163"/>
    <cellStyle name="Arial21101000015536870911 2 7" xfId="6164"/>
    <cellStyle name="Arial21101000015536870911 3" xfId="6165"/>
    <cellStyle name="Arial21101000015536870911 3 2" xfId="6166"/>
    <cellStyle name="Arial21101000015536870911 3 3" xfId="6167"/>
    <cellStyle name="Arial21101000015536870911 3 4" xfId="6168"/>
    <cellStyle name="Arial21101000015536870911 3 5" xfId="6169"/>
    <cellStyle name="Arial21101000015536870911 3 6" xfId="6170"/>
    <cellStyle name="Arial21101000015536870911 4" xfId="6171"/>
    <cellStyle name="Arial21101000015536870911 5" xfId="6172"/>
    <cellStyle name="Arial21101000015536870911 6" xfId="6173"/>
    <cellStyle name="Arial21101000015536870911 7" xfId="6174"/>
    <cellStyle name="Arial21101000015536870911 8" xfId="6175"/>
    <cellStyle name="Arial2170000015536870911" xfId="6176"/>
    <cellStyle name="Arial2170000015536870911 2" xfId="6177"/>
    <cellStyle name="Arial2170000015536870911 2 2" xfId="6178"/>
    <cellStyle name="Arial2170000015536870911 2 3" xfId="6179"/>
    <cellStyle name="Arial2170000015536870911 2 4" xfId="6180"/>
    <cellStyle name="Arial2170000015536870911 2 5" xfId="6181"/>
    <cellStyle name="Arial2170000015536870911 2 6" xfId="6182"/>
    <cellStyle name="Arial2170000015536870911 2 7" xfId="6183"/>
    <cellStyle name="Arial2170000015536870911 3" xfId="6184"/>
    <cellStyle name="Arial2170000015536870911 3 2" xfId="6185"/>
    <cellStyle name="Arial2170000015536870911 3 3" xfId="6186"/>
    <cellStyle name="Arial2170000015536870911 3 4" xfId="6187"/>
    <cellStyle name="Arial2170000015536870911 3 5" xfId="6188"/>
    <cellStyle name="Arial2170000015536870911 3 6" xfId="6189"/>
    <cellStyle name="Arial2170000015536870911 4" xfId="6190"/>
    <cellStyle name="Arial2170000015536870911 5" xfId="6191"/>
    <cellStyle name="Arial2170000015536870911 6" xfId="6192"/>
    <cellStyle name="Arial2170000015536870911 7" xfId="6193"/>
    <cellStyle name="Arial2170000015536870911 8" xfId="6194"/>
    <cellStyle name="Arial2170000015536870911FMT" xfId="6195"/>
    <cellStyle name="Arial2170000015536870911FMT 2" xfId="6196"/>
    <cellStyle name="Arial2170000015536870911FMT 2 2" xfId="6197"/>
    <cellStyle name="Arial2170000015536870911FMT 2 3" xfId="6198"/>
    <cellStyle name="Arial2170000015536870911FMT 2 4" xfId="6199"/>
    <cellStyle name="Arial2170000015536870911FMT 2 5" xfId="6200"/>
    <cellStyle name="Arial2170000015536870911FMT 2 6" xfId="6201"/>
    <cellStyle name="Arial2170000015536870911FMT 2 7" xfId="6202"/>
    <cellStyle name="Arial2170000015536870911FMT 3" xfId="6203"/>
    <cellStyle name="Arial2170000015536870911FMT 3 2" xfId="6204"/>
    <cellStyle name="Arial2170000015536870911FMT 3 3" xfId="6205"/>
    <cellStyle name="Arial2170000015536870911FMT 3 4" xfId="6206"/>
    <cellStyle name="Arial2170000015536870911FMT 3 5" xfId="6207"/>
    <cellStyle name="Arial2170000015536870911FMT 3 6" xfId="6208"/>
    <cellStyle name="Arial2170000015536870911FMT 4" xfId="6209"/>
    <cellStyle name="Arial2170000015536870911FMT 5" xfId="6210"/>
    <cellStyle name="Arial2170000015536870911FMT 6" xfId="6211"/>
    <cellStyle name="Arial2170000015536870911FMT 7" xfId="6212"/>
    <cellStyle name="Arial2170000015536870911FMT 8" xfId="6213"/>
    <cellStyle name="Bad" xfId="6214"/>
    <cellStyle name="Balance" xfId="6215"/>
    <cellStyle name="Balance 2" xfId="6216"/>
    <cellStyle name="Balance 3" xfId="6217"/>
    <cellStyle name="Balance 4" xfId="6218"/>
    <cellStyle name="BalanceBold" xfId="6219"/>
    <cellStyle name="BalanceBold 2" xfId="6220"/>
    <cellStyle name="BalanceBold 3" xfId="6221"/>
    <cellStyle name="BalanceBold 4" xfId="6222"/>
    <cellStyle name="BLACK" xfId="6223"/>
    <cellStyle name="BLACK 2" xfId="6224"/>
    <cellStyle name="BLACK 3" xfId="6225"/>
    <cellStyle name="BLACK 4" xfId="6226"/>
    <cellStyle name="Blue" xfId="6227"/>
    <cellStyle name="Blue 2" xfId="6228"/>
    <cellStyle name="Body" xfId="6229"/>
    <cellStyle name="Body 2" xfId="6230"/>
    <cellStyle name="Body 3" xfId="6231"/>
    <cellStyle name="Body 4" xfId="6232"/>
    <cellStyle name="Body_$Dollars" xfId="6233"/>
    <cellStyle name="British Pound" xfId="6234"/>
    <cellStyle name="C?AO_?A°??µAoC?" xfId="6235"/>
    <cellStyle name="Calc Currency (0)" xfId="6236"/>
    <cellStyle name="Calc Currency (0) 2" xfId="6237"/>
    <cellStyle name="Calc Currency (0) 3" xfId="6238"/>
    <cellStyle name="Calc Currency (0) 4" xfId="6239"/>
    <cellStyle name="Calc Currency (0) 5" xfId="6240"/>
    <cellStyle name="Calc Currency (0) 6" xfId="6241"/>
    <cellStyle name="Calc Currency (2)" xfId="6242"/>
    <cellStyle name="Calc Percent (0)" xfId="6243"/>
    <cellStyle name="Calc Percent (1)" xfId="6244"/>
    <cellStyle name="Calc Percent (2)" xfId="6245"/>
    <cellStyle name="Calc Units (0)" xfId="6246"/>
    <cellStyle name="Calc Units (1)" xfId="6247"/>
    <cellStyle name="Calc Units (2)" xfId="6248"/>
    <cellStyle name="Calculation" xfId="6249"/>
    <cellStyle name="Calculation 10" xfId="6250"/>
    <cellStyle name="Calculation 2" xfId="6251"/>
    <cellStyle name="Calculation 2 2" xfId="6252"/>
    <cellStyle name="Calculation 2 3" xfId="6253"/>
    <cellStyle name="Calculation 2 4" xfId="6254"/>
    <cellStyle name="Calculation 2 5" xfId="6255"/>
    <cellStyle name="Calculation 2 6" xfId="6256"/>
    <cellStyle name="Calculation 2 7" xfId="6257"/>
    <cellStyle name="Calculation 2 8" xfId="6258"/>
    <cellStyle name="Calculation 3" xfId="6259"/>
    <cellStyle name="Calculation 3 2" xfId="6260"/>
    <cellStyle name="Calculation 3 3" xfId="6261"/>
    <cellStyle name="Calculation 3 4" xfId="6262"/>
    <cellStyle name="Calculation 3 5" xfId="6263"/>
    <cellStyle name="Calculation 3 6" xfId="6264"/>
    <cellStyle name="Calculation 3 7" xfId="6265"/>
    <cellStyle name="Calculation 4" xfId="6266"/>
    <cellStyle name="Calculation 5" xfId="6267"/>
    <cellStyle name="Calculation 6" xfId="6268"/>
    <cellStyle name="Calculation 7" xfId="6269"/>
    <cellStyle name="Calculation 8" xfId="6270"/>
    <cellStyle name="Calculation 9" xfId="6271"/>
    <cellStyle name="Case" xfId="6272"/>
    <cellStyle name="Case 2" xfId="6273"/>
    <cellStyle name="Case 3" xfId="6274"/>
    <cellStyle name="Case 4" xfId="6275"/>
    <cellStyle name="Cells 2" xfId="6276"/>
    <cellStyle name="Cells 2 2" xfId="6277"/>
    <cellStyle name="Cells 2 3" xfId="6278"/>
    <cellStyle name="Center Across" xfId="6279"/>
    <cellStyle name="Center Across 2" xfId="6280"/>
    <cellStyle name="Center Across 3" xfId="6281"/>
    <cellStyle name="Center Across 4" xfId="6282"/>
    <cellStyle name="Check" xfId="6283"/>
    <cellStyle name="Check Cell" xfId="6284"/>
    <cellStyle name="Chek" xfId="6285"/>
    <cellStyle name="Chek 2" xfId="6286"/>
    <cellStyle name="Chek 3" xfId="6287"/>
    <cellStyle name="Code" xfId="6288"/>
    <cellStyle name="Column Heading" xfId="6289"/>
    <cellStyle name="Column Heading 2" xfId="6290"/>
    <cellStyle name="Column Heading 3" xfId="6291"/>
    <cellStyle name="Column Heading 4" xfId="6292"/>
    <cellStyle name="Comma [0]_(1)" xfId="6293"/>
    <cellStyle name="Comma [00]" xfId="6294"/>
    <cellStyle name="Comma [1]" xfId="6295"/>
    <cellStyle name="Comma [1] 2" xfId="6296"/>
    <cellStyle name="Comma [1] 3" xfId="6297"/>
    <cellStyle name="Comma [1] 4" xfId="6298"/>
    <cellStyle name="Comma 0" xfId="6299"/>
    <cellStyle name="Comma 0 2" xfId="6300"/>
    <cellStyle name="Comma 0 3" xfId="6301"/>
    <cellStyle name="Comma 0 4" xfId="6302"/>
    <cellStyle name="Comma 0*" xfId="6303"/>
    <cellStyle name="Comma 0* 2" xfId="6304"/>
    <cellStyle name="Comma 0* 3" xfId="6305"/>
    <cellStyle name="Comma 0* 4" xfId="6306"/>
    <cellStyle name="Comma 2" xfId="6307"/>
    <cellStyle name="Comma 2 2" xfId="6308"/>
    <cellStyle name="Comma 2 3" xfId="6309"/>
    <cellStyle name="Comma 2 4" xfId="6310"/>
    <cellStyle name="Comma 3*" xfId="6311"/>
    <cellStyle name="Comma_(1)" xfId="6312"/>
    <cellStyle name="Comma0" xfId="6313"/>
    <cellStyle name="Comma0 2" xfId="6314"/>
    <cellStyle name="Comma0 3" xfId="6315"/>
    <cellStyle name="Çŕůčňíűé" xfId="6316"/>
    <cellStyle name="Currency [0]" xfId="6317"/>
    <cellStyle name="Currency [0] 2" xfId="6318"/>
    <cellStyle name="Currency [0] 2 10" xfId="6319"/>
    <cellStyle name="Currency [0] 2 2" xfId="6320"/>
    <cellStyle name="Currency [0] 2 3" xfId="6321"/>
    <cellStyle name="Currency [0] 2 4" xfId="6322"/>
    <cellStyle name="Currency [0] 2 5" xfId="6323"/>
    <cellStyle name="Currency [0] 2 6" xfId="6324"/>
    <cellStyle name="Currency [0] 2 7" xfId="6325"/>
    <cellStyle name="Currency [0] 2 8" xfId="6326"/>
    <cellStyle name="Currency [0] 2 9" xfId="6327"/>
    <cellStyle name="Currency [0] 3" xfId="6328"/>
    <cellStyle name="Currency [0] 3 2" xfId="6329"/>
    <cellStyle name="Currency [0] 3 3" xfId="6330"/>
    <cellStyle name="Currency [0] 3 4" xfId="6331"/>
    <cellStyle name="Currency [0] 3 5" xfId="6332"/>
    <cellStyle name="Currency [0] 3 6" xfId="6333"/>
    <cellStyle name="Currency [0] 3 7" xfId="6334"/>
    <cellStyle name="Currency [0] 3 8" xfId="6335"/>
    <cellStyle name="Currency [0] 3 9" xfId="6336"/>
    <cellStyle name="Currency [0] 4" xfId="6337"/>
    <cellStyle name="Currency [0] 4 2" xfId="6338"/>
    <cellStyle name="Currency [0] 4 3" xfId="6339"/>
    <cellStyle name="Currency [0] 4 4" xfId="6340"/>
    <cellStyle name="Currency [0] 4 5" xfId="6341"/>
    <cellStyle name="Currency [0] 4 6" xfId="6342"/>
    <cellStyle name="Currency [0] 4 7" xfId="6343"/>
    <cellStyle name="Currency [0] 4 8" xfId="6344"/>
    <cellStyle name="Currency [0] 4 9" xfId="6345"/>
    <cellStyle name="Currency [0] 5" xfId="6346"/>
    <cellStyle name="Currency [0] 5 2" xfId="6347"/>
    <cellStyle name="Currency [0] 5 3" xfId="6348"/>
    <cellStyle name="Currency [0] 5 4" xfId="6349"/>
    <cellStyle name="Currency [0] 5 5" xfId="6350"/>
    <cellStyle name="Currency [0] 5 6" xfId="6351"/>
    <cellStyle name="Currency [0] 5 7" xfId="6352"/>
    <cellStyle name="Currency [0] 5 8" xfId="6353"/>
    <cellStyle name="Currency [0] 5 9" xfId="6354"/>
    <cellStyle name="Currency [0] 6" xfId="6355"/>
    <cellStyle name="Currency [0] 6 2" xfId="6356"/>
    <cellStyle name="Currency [0] 6 3" xfId="6357"/>
    <cellStyle name="Currency [0] 7" xfId="6358"/>
    <cellStyle name="Currency [0] 7 2" xfId="6359"/>
    <cellStyle name="Currency [0] 7 3" xfId="6360"/>
    <cellStyle name="Currency [0] 8" xfId="6361"/>
    <cellStyle name="Currency [0] 8 2" xfId="6362"/>
    <cellStyle name="Currency [0] 8 3" xfId="6363"/>
    <cellStyle name="Currency [00]" xfId="6364"/>
    <cellStyle name="Currency [1]" xfId="6365"/>
    <cellStyle name="Currency 0" xfId="6366"/>
    <cellStyle name="Currency 0 2" xfId="6367"/>
    <cellStyle name="Currency 0 3" xfId="6368"/>
    <cellStyle name="Currency 0 4" xfId="6369"/>
    <cellStyle name="Currency 2" xfId="6370"/>
    <cellStyle name="Currency 2 2" xfId="6371"/>
    <cellStyle name="Currency 2 3" xfId="6372"/>
    <cellStyle name="Currency 2 4" xfId="6373"/>
    <cellStyle name="Currency_(1)" xfId="6374"/>
    <cellStyle name="Currency0" xfId="6375"/>
    <cellStyle name="Currency0 2" xfId="6376"/>
    <cellStyle name="Currency0 3" xfId="6377"/>
    <cellStyle name="Currency2" xfId="6378"/>
    <cellStyle name="Đ_x0010_" xfId="6379"/>
    <cellStyle name="Đ_x0010_ 2" xfId="6380"/>
    <cellStyle name="Đ_x0010_ 2 2" xfId="6381"/>
    <cellStyle name="Đ_x0010_ 3" xfId="6382"/>
    <cellStyle name="Đ_x0010_ 4" xfId="6383"/>
    <cellStyle name="Đ_x0010_ 5" xfId="6384"/>
    <cellStyle name="Đ_x0010_?䥘Ȏ_x0013_⤀጖ē??䆈Ȏ_x0013_⬀ጘē_x0010_?䦄Ȏ" xfId="6385"/>
    <cellStyle name="Đ_x0010_?䥘Ȏ_x0013_⤀጖ē??䆈Ȏ_x0013_⬀ጘē_x0010_?䦄Ȏ 1" xfId="6386"/>
    <cellStyle name="Đ_x0010_?䥘Ȏ_x0013_⤀጖ē??䆈Ȏ_x0013_⬀ጘē_x0010_?䦄Ȏ_01_СЭ_БП скорр2009" xfId="6387"/>
    <cellStyle name="Đ_x0010__01_2011_цмро" xfId="6388"/>
    <cellStyle name="Data" xfId="6389"/>
    <cellStyle name="Data 2" xfId="6390"/>
    <cellStyle name="Data 3" xfId="6391"/>
    <cellStyle name="Data 4" xfId="6392"/>
    <cellStyle name="Data Cell - PerformancePoint" xfId="6393"/>
    <cellStyle name="Data Entry Cell - PerformancePoint" xfId="6394"/>
    <cellStyle name="DataBold" xfId="6395"/>
    <cellStyle name="DataBold 2" xfId="6396"/>
    <cellStyle name="DataBold 3" xfId="6397"/>
    <cellStyle name="DataBold 4" xfId="6398"/>
    <cellStyle name="Date" xfId="6399"/>
    <cellStyle name="Date 2" xfId="6400"/>
    <cellStyle name="Date 3" xfId="6401"/>
    <cellStyle name="Date Aligned" xfId="6402"/>
    <cellStyle name="Date Aligned 2" xfId="6403"/>
    <cellStyle name="Date Aligned 3" xfId="6404"/>
    <cellStyle name="Date Aligned 4" xfId="6405"/>
    <cellStyle name="Date Short" xfId="6406"/>
    <cellStyle name="Date_07.12.2005  КЭШ и баланс " xfId="6407"/>
    <cellStyle name="Dates" xfId="6408"/>
    <cellStyle name="Dec_0" xfId="6409"/>
    <cellStyle name="Deviant" xfId="6410"/>
    <cellStyle name="Dezimal [0]_Compiling Utility Macros" xfId="6411"/>
    <cellStyle name="Dezimal_Compiling Utility Macros" xfId="6412"/>
    <cellStyle name="Dollars" xfId="6413"/>
    <cellStyle name="Dotted Line" xfId="6414"/>
    <cellStyle name="Dotted Line 2" xfId="6415"/>
    <cellStyle name="Dotted Line 3" xfId="6416"/>
    <cellStyle name="Dotted Line 4" xfId="6417"/>
    <cellStyle name="Double Accounting" xfId="6418"/>
    <cellStyle name="Double Accounting 2" xfId="6419"/>
    <cellStyle name="Double Accounting 3" xfId="6420"/>
    <cellStyle name="Double Accounting 4" xfId="6421"/>
    <cellStyle name="E&amp;Y House" xfId="6422"/>
    <cellStyle name="E&amp;Y House 2" xfId="6423"/>
    <cellStyle name="E&amp;Y House 3" xfId="6424"/>
    <cellStyle name="E&amp;Y House 4" xfId="6425"/>
    <cellStyle name="E-mail" xfId="6426"/>
    <cellStyle name="E-mail 2" xfId="6427"/>
    <cellStyle name="E-mail_46EP.2012(v0.1)" xfId="6428"/>
    <cellStyle name="Emphasis 1" xfId="6429"/>
    <cellStyle name="Emphasis 2" xfId="6430"/>
    <cellStyle name="Emphasis 3" xfId="6431"/>
    <cellStyle name="Enter Currency (0)" xfId="6432"/>
    <cellStyle name="Enter Currency (2)" xfId="6433"/>
    <cellStyle name="Enter Units (0)" xfId="6434"/>
    <cellStyle name="Enter Units (1)" xfId="6435"/>
    <cellStyle name="Enter Units (2)" xfId="6436"/>
    <cellStyle name="Euro" xfId="6437"/>
    <cellStyle name="Euro 2" xfId="6438"/>
    <cellStyle name="Euro 2 2" xfId="6439"/>
    <cellStyle name="Euro 2 3" xfId="6440"/>
    <cellStyle name="Euro 3" xfId="6441"/>
    <cellStyle name="Euro 3 2" xfId="6442"/>
    <cellStyle name="Euro 4" xfId="6443"/>
    <cellStyle name="Euro 5" xfId="6444"/>
    <cellStyle name="Euro 6" xfId="6445"/>
    <cellStyle name="ew" xfId="6446"/>
    <cellStyle name="Excel Built-in Normal" xfId="6447"/>
    <cellStyle name="Explanatory Text" xfId="6448"/>
    <cellStyle name="Ezres [0]_Document" xfId="6449"/>
    <cellStyle name="Ezres_Document" xfId="6450"/>
    <cellStyle name="F2" xfId="6451"/>
    <cellStyle name="F2 2" xfId="6452"/>
    <cellStyle name="F2 2 2" xfId="6453"/>
    <cellStyle name="F2 3" xfId="6454"/>
    <cellStyle name="F2 3 2" xfId="6455"/>
    <cellStyle name="F2 4" xfId="6456"/>
    <cellStyle name="F2 5" xfId="6457"/>
    <cellStyle name="F2 6" xfId="6458"/>
    <cellStyle name="F3" xfId="6459"/>
    <cellStyle name="F3 2" xfId="6460"/>
    <cellStyle name="F3 2 2" xfId="6461"/>
    <cellStyle name="F3 3" xfId="6462"/>
    <cellStyle name="F3 3 2" xfId="6463"/>
    <cellStyle name="F3 4" xfId="6464"/>
    <cellStyle name="F3 5" xfId="6465"/>
    <cellStyle name="F3 6" xfId="6466"/>
    <cellStyle name="F4" xfId="6467"/>
    <cellStyle name="F4 2" xfId="6468"/>
    <cellStyle name="F4 2 2" xfId="6469"/>
    <cellStyle name="F4 3" xfId="6470"/>
    <cellStyle name="F4 3 2" xfId="6471"/>
    <cellStyle name="F4 4" xfId="6472"/>
    <cellStyle name="F4 5" xfId="6473"/>
    <cellStyle name="F4 6" xfId="6474"/>
    <cellStyle name="F5" xfId="6475"/>
    <cellStyle name="F5 2" xfId="6476"/>
    <cellStyle name="F5 2 2" xfId="6477"/>
    <cellStyle name="F5 3" xfId="6478"/>
    <cellStyle name="F5 3 2" xfId="6479"/>
    <cellStyle name="F5 4" xfId="6480"/>
    <cellStyle name="F5 5" xfId="6481"/>
    <cellStyle name="F5 6" xfId="6482"/>
    <cellStyle name="F6" xfId="6483"/>
    <cellStyle name="F6 2" xfId="6484"/>
    <cellStyle name="F6 2 2" xfId="6485"/>
    <cellStyle name="F6 3" xfId="6486"/>
    <cellStyle name="F6 3 2" xfId="6487"/>
    <cellStyle name="F6 4" xfId="6488"/>
    <cellStyle name="F6 5" xfId="6489"/>
    <cellStyle name="F6 6" xfId="6490"/>
    <cellStyle name="F7" xfId="6491"/>
    <cellStyle name="F7 2" xfId="6492"/>
    <cellStyle name="F7 2 2" xfId="6493"/>
    <cellStyle name="F7 3" xfId="6494"/>
    <cellStyle name="F7 3 2" xfId="6495"/>
    <cellStyle name="F7 4" xfId="6496"/>
    <cellStyle name="F7 5" xfId="6497"/>
    <cellStyle name="F7 6" xfId="6498"/>
    <cellStyle name="F8" xfId="6499"/>
    <cellStyle name="F8 2" xfId="6500"/>
    <cellStyle name="F8 2 2" xfId="6501"/>
    <cellStyle name="F8 3" xfId="6502"/>
    <cellStyle name="F8 3 2" xfId="6503"/>
    <cellStyle name="F8 4" xfId="6504"/>
    <cellStyle name="F8 5" xfId="6505"/>
    <cellStyle name="F8 6" xfId="6506"/>
    <cellStyle name="Factor" xfId="6507"/>
    <cellStyle name="Fixed" xfId="6508"/>
    <cellStyle name="Fixed 2" xfId="6509"/>
    <cellStyle name="Fixed 3" xfId="6510"/>
    <cellStyle name="fo]_x000d__x000a_UserName=Murat Zelef_x000d__x000a_UserCompany=Bumerang_x000d__x000a__x000d__x000a_[File Paths]_x000d__x000a_WorkingDirectory=C:\EQUIS\DLWIN_x000d__x000a_DownLoader=C" xfId="6511"/>
    <cellStyle name="Followed Hyperlink" xfId="6512"/>
    <cellStyle name="Followed Hyperlink 2" xfId="6513"/>
    <cellStyle name="Followed Hyperlink 3" xfId="6514"/>
    <cellStyle name="Followed Hyperlink 4" xfId="6515"/>
    <cellStyle name="Followed Hyperlink 5" xfId="6516"/>
    <cellStyle name="Followed Hyperlink 6" xfId="6517"/>
    <cellStyle name="Followed Hyperlink 7" xfId="6518"/>
    <cellStyle name="Followed Hyperlink 8" xfId="6519"/>
    <cellStyle name="footer" xfId="6520"/>
    <cellStyle name="Footnote" xfId="6521"/>
    <cellStyle name="Footnote 2" xfId="6522"/>
    <cellStyle name="Footnote 3" xfId="6523"/>
    <cellStyle name="Footnote 4" xfId="6524"/>
    <cellStyle name="From" xfId="6525"/>
    <cellStyle name="Good" xfId="6526"/>
    <cellStyle name="Green" xfId="6527"/>
    <cellStyle name="hard no" xfId="6528"/>
    <cellStyle name="hard no 2" xfId="6529"/>
    <cellStyle name="hard no 3" xfId="6530"/>
    <cellStyle name="Hard Percent" xfId="6531"/>
    <cellStyle name="Hard Percent 2" xfId="6532"/>
    <cellStyle name="Hard Percent 3" xfId="6533"/>
    <cellStyle name="Hard Percent 4" xfId="6534"/>
    <cellStyle name="hardno" xfId="6535"/>
    <cellStyle name="Header" xfId="6536"/>
    <cellStyle name="Header 2" xfId="6537"/>
    <cellStyle name="Header 3" xfId="6538"/>
    <cellStyle name="Header 3 2" xfId="6539"/>
    <cellStyle name="Header 3 3" xfId="6540"/>
    <cellStyle name="Header 3 4" xfId="6541"/>
    <cellStyle name="Header 4" xfId="6542"/>
    <cellStyle name="Header1" xfId="6543"/>
    <cellStyle name="Header1 2" xfId="6544"/>
    <cellStyle name="Header1 2 10" xfId="6545"/>
    <cellStyle name="Header1 2 11" xfId="6546"/>
    <cellStyle name="Header1 2 12" xfId="6547"/>
    <cellStyle name="Header1 2 13" xfId="6548"/>
    <cellStyle name="Header1 2 14" xfId="6549"/>
    <cellStyle name="Header1 2 15" xfId="6550"/>
    <cellStyle name="Header1 2 16" xfId="6551"/>
    <cellStyle name="Header1 2 17" xfId="6552"/>
    <cellStyle name="Header1 2 18" xfId="6553"/>
    <cellStyle name="Header1 2 19" xfId="6554"/>
    <cellStyle name="Header1 2 2" xfId="6555"/>
    <cellStyle name="Header1 2 2 10" xfId="6556"/>
    <cellStyle name="Header1 2 2 11" xfId="6557"/>
    <cellStyle name="Header1 2 2 12" xfId="6558"/>
    <cellStyle name="Header1 2 2 13" xfId="6559"/>
    <cellStyle name="Header1 2 2 14" xfId="6560"/>
    <cellStyle name="Header1 2 2 15" xfId="6561"/>
    <cellStyle name="Header1 2 2 16" xfId="6562"/>
    <cellStyle name="Header1 2 2 17" xfId="6563"/>
    <cellStyle name="Header1 2 2 18" xfId="6564"/>
    <cellStyle name="Header1 2 2 19" xfId="6565"/>
    <cellStyle name="Header1 2 2 2" xfId="6566"/>
    <cellStyle name="Header1 2 2 2 10" xfId="6567"/>
    <cellStyle name="Header1 2 2 2 11" xfId="6568"/>
    <cellStyle name="Header1 2 2 2 12" xfId="6569"/>
    <cellStyle name="Header1 2 2 2 13" xfId="6570"/>
    <cellStyle name="Header1 2 2 2 14" xfId="6571"/>
    <cellStyle name="Header1 2 2 2 15" xfId="6572"/>
    <cellStyle name="Header1 2 2 2 16" xfId="6573"/>
    <cellStyle name="Header1 2 2 2 17" xfId="6574"/>
    <cellStyle name="Header1 2 2 2 18" xfId="6575"/>
    <cellStyle name="Header1 2 2 2 19" xfId="6576"/>
    <cellStyle name="Header1 2 2 2 2" xfId="6577"/>
    <cellStyle name="Header1 2 2 2 2 10" xfId="6578"/>
    <cellStyle name="Header1 2 2 2 2 11" xfId="6579"/>
    <cellStyle name="Header1 2 2 2 2 12" xfId="6580"/>
    <cellStyle name="Header1 2 2 2 2 13" xfId="6581"/>
    <cellStyle name="Header1 2 2 2 2 14" xfId="6582"/>
    <cellStyle name="Header1 2 2 2 2 15" xfId="6583"/>
    <cellStyle name="Header1 2 2 2 2 16" xfId="6584"/>
    <cellStyle name="Header1 2 2 2 2 17" xfId="6585"/>
    <cellStyle name="Header1 2 2 2 2 18" xfId="6586"/>
    <cellStyle name="Header1 2 2 2 2 19" xfId="6587"/>
    <cellStyle name="Header1 2 2 2 2 2" xfId="6588"/>
    <cellStyle name="Header1 2 2 2 2 20" xfId="6589"/>
    <cellStyle name="Header1 2 2 2 2 21" xfId="6590"/>
    <cellStyle name="Header1 2 2 2 2 22" xfId="6591"/>
    <cellStyle name="Header1 2 2 2 2 23" xfId="6592"/>
    <cellStyle name="Header1 2 2 2 2 24" xfId="6593"/>
    <cellStyle name="Header1 2 2 2 2 25" xfId="6594"/>
    <cellStyle name="Header1 2 2 2 2 26" xfId="6595"/>
    <cellStyle name="Header1 2 2 2 2 27" xfId="6596"/>
    <cellStyle name="Header1 2 2 2 2 28" xfId="6597"/>
    <cellStyle name="Header1 2 2 2 2 29" xfId="6598"/>
    <cellStyle name="Header1 2 2 2 2 3" xfId="6599"/>
    <cellStyle name="Header1 2 2 2 2 30" xfId="6600"/>
    <cellStyle name="Header1 2 2 2 2 31" xfId="6601"/>
    <cellStyle name="Header1 2 2 2 2 32" xfId="6602"/>
    <cellStyle name="Header1 2 2 2 2 33" xfId="6603"/>
    <cellStyle name="Header1 2 2 2 2 34" xfId="6604"/>
    <cellStyle name="Header1 2 2 2 2 35" xfId="6605"/>
    <cellStyle name="Header1 2 2 2 2 36" xfId="6606"/>
    <cellStyle name="Header1 2 2 2 2 37" xfId="6607"/>
    <cellStyle name="Header1 2 2 2 2 38" xfId="6608"/>
    <cellStyle name="Header1 2 2 2 2 39" xfId="6609"/>
    <cellStyle name="Header1 2 2 2 2 4" xfId="6610"/>
    <cellStyle name="Header1 2 2 2 2 40" xfId="6611"/>
    <cellStyle name="Header1 2 2 2 2 41" xfId="6612"/>
    <cellStyle name="Header1 2 2 2 2 42" xfId="6613"/>
    <cellStyle name="Header1 2 2 2 2 43" xfId="6614"/>
    <cellStyle name="Header1 2 2 2 2 44" xfId="6615"/>
    <cellStyle name="Header1 2 2 2 2 45" xfId="6616"/>
    <cellStyle name="Header1 2 2 2 2 46" xfId="6617"/>
    <cellStyle name="Header1 2 2 2 2 47" xfId="6618"/>
    <cellStyle name="Header1 2 2 2 2 48" xfId="6619"/>
    <cellStyle name="Header1 2 2 2 2 49" xfId="6620"/>
    <cellStyle name="Header1 2 2 2 2 5" xfId="6621"/>
    <cellStyle name="Header1 2 2 2 2 50" xfId="6622"/>
    <cellStyle name="Header1 2 2 2 2 51" xfId="6623"/>
    <cellStyle name="Header1 2 2 2 2 52" xfId="6624"/>
    <cellStyle name="Header1 2 2 2 2 53" xfId="6625"/>
    <cellStyle name="Header1 2 2 2 2 54" xfId="6626"/>
    <cellStyle name="Header1 2 2 2 2 55" xfId="6627"/>
    <cellStyle name="Header1 2 2 2 2 56" xfId="6628"/>
    <cellStyle name="Header1 2 2 2 2 57" xfId="6629"/>
    <cellStyle name="Header1 2 2 2 2 58" xfId="6630"/>
    <cellStyle name="Header1 2 2 2 2 59" xfId="6631"/>
    <cellStyle name="Header1 2 2 2 2 6" xfId="6632"/>
    <cellStyle name="Header1 2 2 2 2 60" xfId="6633"/>
    <cellStyle name="Header1 2 2 2 2 61" xfId="6634"/>
    <cellStyle name="Header1 2 2 2 2 62" xfId="6635"/>
    <cellStyle name="Header1 2 2 2 2 63" xfId="6636"/>
    <cellStyle name="Header1 2 2 2 2 64" xfId="6637"/>
    <cellStyle name="Header1 2 2 2 2 65" xfId="6638"/>
    <cellStyle name="Header1 2 2 2 2 66" xfId="6639"/>
    <cellStyle name="Header1 2 2 2 2 7" xfId="6640"/>
    <cellStyle name="Header1 2 2 2 2 8" xfId="6641"/>
    <cellStyle name="Header1 2 2 2 2 9" xfId="6642"/>
    <cellStyle name="Header1 2 2 2 20" xfId="6643"/>
    <cellStyle name="Header1 2 2 2 21" xfId="6644"/>
    <cellStyle name="Header1 2 2 2 22" xfId="6645"/>
    <cellStyle name="Header1 2 2 2 23" xfId="6646"/>
    <cellStyle name="Header1 2 2 2 24" xfId="6647"/>
    <cellStyle name="Header1 2 2 2 25" xfId="6648"/>
    <cellStyle name="Header1 2 2 2 26" xfId="6649"/>
    <cellStyle name="Header1 2 2 2 27" xfId="6650"/>
    <cellStyle name="Header1 2 2 2 28" xfId="6651"/>
    <cellStyle name="Header1 2 2 2 29" xfId="6652"/>
    <cellStyle name="Header1 2 2 2 3" xfId="6653"/>
    <cellStyle name="Header1 2 2 2 3 10" xfId="6654"/>
    <cellStyle name="Header1 2 2 2 3 11" xfId="6655"/>
    <cellStyle name="Header1 2 2 2 3 12" xfId="6656"/>
    <cellStyle name="Header1 2 2 2 3 13" xfId="6657"/>
    <cellStyle name="Header1 2 2 2 3 14" xfId="6658"/>
    <cellStyle name="Header1 2 2 2 3 15" xfId="6659"/>
    <cellStyle name="Header1 2 2 2 3 16" xfId="6660"/>
    <cellStyle name="Header1 2 2 2 3 17" xfId="6661"/>
    <cellStyle name="Header1 2 2 2 3 18" xfId="6662"/>
    <cellStyle name="Header1 2 2 2 3 19" xfId="6663"/>
    <cellStyle name="Header1 2 2 2 3 2" xfId="6664"/>
    <cellStyle name="Header1 2 2 2 3 20" xfId="6665"/>
    <cellStyle name="Header1 2 2 2 3 21" xfId="6666"/>
    <cellStyle name="Header1 2 2 2 3 22" xfId="6667"/>
    <cellStyle name="Header1 2 2 2 3 23" xfId="6668"/>
    <cellStyle name="Header1 2 2 2 3 24" xfId="6669"/>
    <cellStyle name="Header1 2 2 2 3 25" xfId="6670"/>
    <cellStyle name="Header1 2 2 2 3 26" xfId="6671"/>
    <cellStyle name="Header1 2 2 2 3 27" xfId="6672"/>
    <cellStyle name="Header1 2 2 2 3 28" xfId="6673"/>
    <cellStyle name="Header1 2 2 2 3 29" xfId="6674"/>
    <cellStyle name="Header1 2 2 2 3 3" xfId="6675"/>
    <cellStyle name="Header1 2 2 2 3 30" xfId="6676"/>
    <cellStyle name="Header1 2 2 2 3 31" xfId="6677"/>
    <cellStyle name="Header1 2 2 2 3 32" xfId="6678"/>
    <cellStyle name="Header1 2 2 2 3 33" xfId="6679"/>
    <cellStyle name="Header1 2 2 2 3 34" xfId="6680"/>
    <cellStyle name="Header1 2 2 2 3 35" xfId="6681"/>
    <cellStyle name="Header1 2 2 2 3 36" xfId="6682"/>
    <cellStyle name="Header1 2 2 2 3 37" xfId="6683"/>
    <cellStyle name="Header1 2 2 2 3 38" xfId="6684"/>
    <cellStyle name="Header1 2 2 2 3 39" xfId="6685"/>
    <cellStyle name="Header1 2 2 2 3 4" xfId="6686"/>
    <cellStyle name="Header1 2 2 2 3 40" xfId="6687"/>
    <cellStyle name="Header1 2 2 2 3 41" xfId="6688"/>
    <cellStyle name="Header1 2 2 2 3 42" xfId="6689"/>
    <cellStyle name="Header1 2 2 2 3 43" xfId="6690"/>
    <cellStyle name="Header1 2 2 2 3 44" xfId="6691"/>
    <cellStyle name="Header1 2 2 2 3 45" xfId="6692"/>
    <cellStyle name="Header1 2 2 2 3 46" xfId="6693"/>
    <cellStyle name="Header1 2 2 2 3 47" xfId="6694"/>
    <cellStyle name="Header1 2 2 2 3 48" xfId="6695"/>
    <cellStyle name="Header1 2 2 2 3 49" xfId="6696"/>
    <cellStyle name="Header1 2 2 2 3 5" xfId="6697"/>
    <cellStyle name="Header1 2 2 2 3 50" xfId="6698"/>
    <cellStyle name="Header1 2 2 2 3 51" xfId="6699"/>
    <cellStyle name="Header1 2 2 2 3 52" xfId="6700"/>
    <cellStyle name="Header1 2 2 2 3 53" xfId="6701"/>
    <cellStyle name="Header1 2 2 2 3 54" xfId="6702"/>
    <cellStyle name="Header1 2 2 2 3 55" xfId="6703"/>
    <cellStyle name="Header1 2 2 2 3 56" xfId="6704"/>
    <cellStyle name="Header1 2 2 2 3 57" xfId="6705"/>
    <cellStyle name="Header1 2 2 2 3 58" xfId="6706"/>
    <cellStyle name="Header1 2 2 2 3 59" xfId="6707"/>
    <cellStyle name="Header1 2 2 2 3 6" xfId="6708"/>
    <cellStyle name="Header1 2 2 2 3 60" xfId="6709"/>
    <cellStyle name="Header1 2 2 2 3 61" xfId="6710"/>
    <cellStyle name="Header1 2 2 2 3 62" xfId="6711"/>
    <cellStyle name="Header1 2 2 2 3 63" xfId="6712"/>
    <cellStyle name="Header1 2 2 2 3 64" xfId="6713"/>
    <cellStyle name="Header1 2 2 2 3 7" xfId="6714"/>
    <cellStyle name="Header1 2 2 2 3 8" xfId="6715"/>
    <cellStyle name="Header1 2 2 2 3 9" xfId="6716"/>
    <cellStyle name="Header1 2 2 2 30" xfId="6717"/>
    <cellStyle name="Header1 2 2 2 31" xfId="6718"/>
    <cellStyle name="Header1 2 2 2 32" xfId="6719"/>
    <cellStyle name="Header1 2 2 2 33" xfId="6720"/>
    <cellStyle name="Header1 2 2 2 34" xfId="6721"/>
    <cellStyle name="Header1 2 2 2 4" xfId="6722"/>
    <cellStyle name="Header1 2 2 2 5" xfId="6723"/>
    <cellStyle name="Header1 2 2 2 6" xfId="6724"/>
    <cellStyle name="Header1 2 2 2 7" xfId="6725"/>
    <cellStyle name="Header1 2 2 2 8" xfId="6726"/>
    <cellStyle name="Header1 2 2 2 9" xfId="6727"/>
    <cellStyle name="Header1 2 2 20" xfId="6728"/>
    <cellStyle name="Header1 2 2 21" xfId="6729"/>
    <cellStyle name="Header1 2 2 22" xfId="6730"/>
    <cellStyle name="Header1 2 2 23" xfId="6731"/>
    <cellStyle name="Header1 2 2 24" xfId="6732"/>
    <cellStyle name="Header1 2 2 25" xfId="6733"/>
    <cellStyle name="Header1 2 2 26" xfId="6734"/>
    <cellStyle name="Header1 2 2 27" xfId="6735"/>
    <cellStyle name="Header1 2 2 28" xfId="6736"/>
    <cellStyle name="Header1 2 2 29" xfId="6737"/>
    <cellStyle name="Header1 2 2 3" xfId="6738"/>
    <cellStyle name="Header1 2 2 3 10" xfId="6739"/>
    <cellStyle name="Header1 2 2 3 11" xfId="6740"/>
    <cellStyle name="Header1 2 2 3 12" xfId="6741"/>
    <cellStyle name="Header1 2 2 3 13" xfId="6742"/>
    <cellStyle name="Header1 2 2 3 14" xfId="6743"/>
    <cellStyle name="Header1 2 2 3 15" xfId="6744"/>
    <cellStyle name="Header1 2 2 3 16" xfId="6745"/>
    <cellStyle name="Header1 2 2 3 17" xfId="6746"/>
    <cellStyle name="Header1 2 2 3 18" xfId="6747"/>
    <cellStyle name="Header1 2 2 3 19" xfId="6748"/>
    <cellStyle name="Header1 2 2 3 2" xfId="6749"/>
    <cellStyle name="Header1 2 2 3 2 10" xfId="6750"/>
    <cellStyle name="Header1 2 2 3 2 11" xfId="6751"/>
    <cellStyle name="Header1 2 2 3 2 12" xfId="6752"/>
    <cellStyle name="Header1 2 2 3 2 13" xfId="6753"/>
    <cellStyle name="Header1 2 2 3 2 14" xfId="6754"/>
    <cellStyle name="Header1 2 2 3 2 15" xfId="6755"/>
    <cellStyle name="Header1 2 2 3 2 16" xfId="6756"/>
    <cellStyle name="Header1 2 2 3 2 17" xfId="6757"/>
    <cellStyle name="Header1 2 2 3 2 18" xfId="6758"/>
    <cellStyle name="Header1 2 2 3 2 19" xfId="6759"/>
    <cellStyle name="Header1 2 2 3 2 2" xfId="6760"/>
    <cellStyle name="Header1 2 2 3 2 20" xfId="6761"/>
    <cellStyle name="Header1 2 2 3 2 21" xfId="6762"/>
    <cellStyle name="Header1 2 2 3 2 22" xfId="6763"/>
    <cellStyle name="Header1 2 2 3 2 23" xfId="6764"/>
    <cellStyle name="Header1 2 2 3 2 24" xfId="6765"/>
    <cellStyle name="Header1 2 2 3 2 25" xfId="6766"/>
    <cellStyle name="Header1 2 2 3 2 26" xfId="6767"/>
    <cellStyle name="Header1 2 2 3 2 27" xfId="6768"/>
    <cellStyle name="Header1 2 2 3 2 28" xfId="6769"/>
    <cellStyle name="Header1 2 2 3 2 29" xfId="6770"/>
    <cellStyle name="Header1 2 2 3 2 3" xfId="6771"/>
    <cellStyle name="Header1 2 2 3 2 30" xfId="6772"/>
    <cellStyle name="Header1 2 2 3 2 31" xfId="6773"/>
    <cellStyle name="Header1 2 2 3 2 32" xfId="6774"/>
    <cellStyle name="Header1 2 2 3 2 33" xfId="6775"/>
    <cellStyle name="Header1 2 2 3 2 34" xfId="6776"/>
    <cellStyle name="Header1 2 2 3 2 35" xfId="6777"/>
    <cellStyle name="Header1 2 2 3 2 36" xfId="6778"/>
    <cellStyle name="Header1 2 2 3 2 37" xfId="6779"/>
    <cellStyle name="Header1 2 2 3 2 38" xfId="6780"/>
    <cellStyle name="Header1 2 2 3 2 39" xfId="6781"/>
    <cellStyle name="Header1 2 2 3 2 4" xfId="6782"/>
    <cellStyle name="Header1 2 2 3 2 40" xfId="6783"/>
    <cellStyle name="Header1 2 2 3 2 41" xfId="6784"/>
    <cellStyle name="Header1 2 2 3 2 42" xfId="6785"/>
    <cellStyle name="Header1 2 2 3 2 43" xfId="6786"/>
    <cellStyle name="Header1 2 2 3 2 44" xfId="6787"/>
    <cellStyle name="Header1 2 2 3 2 45" xfId="6788"/>
    <cellStyle name="Header1 2 2 3 2 46" xfId="6789"/>
    <cellStyle name="Header1 2 2 3 2 47" xfId="6790"/>
    <cellStyle name="Header1 2 2 3 2 48" xfId="6791"/>
    <cellStyle name="Header1 2 2 3 2 49" xfId="6792"/>
    <cellStyle name="Header1 2 2 3 2 5" xfId="6793"/>
    <cellStyle name="Header1 2 2 3 2 50" xfId="6794"/>
    <cellStyle name="Header1 2 2 3 2 51" xfId="6795"/>
    <cellStyle name="Header1 2 2 3 2 52" xfId="6796"/>
    <cellStyle name="Header1 2 2 3 2 53" xfId="6797"/>
    <cellStyle name="Header1 2 2 3 2 54" xfId="6798"/>
    <cellStyle name="Header1 2 2 3 2 55" xfId="6799"/>
    <cellStyle name="Header1 2 2 3 2 56" xfId="6800"/>
    <cellStyle name="Header1 2 2 3 2 57" xfId="6801"/>
    <cellStyle name="Header1 2 2 3 2 58" xfId="6802"/>
    <cellStyle name="Header1 2 2 3 2 59" xfId="6803"/>
    <cellStyle name="Header1 2 2 3 2 6" xfId="6804"/>
    <cellStyle name="Header1 2 2 3 2 60" xfId="6805"/>
    <cellStyle name="Header1 2 2 3 2 61" xfId="6806"/>
    <cellStyle name="Header1 2 2 3 2 62" xfId="6807"/>
    <cellStyle name="Header1 2 2 3 2 63" xfId="6808"/>
    <cellStyle name="Header1 2 2 3 2 64" xfId="6809"/>
    <cellStyle name="Header1 2 2 3 2 65" xfId="6810"/>
    <cellStyle name="Header1 2 2 3 2 66" xfId="6811"/>
    <cellStyle name="Header1 2 2 3 2 7" xfId="6812"/>
    <cellStyle name="Header1 2 2 3 2 8" xfId="6813"/>
    <cellStyle name="Header1 2 2 3 2 9" xfId="6814"/>
    <cellStyle name="Header1 2 2 3 20" xfId="6815"/>
    <cellStyle name="Header1 2 2 3 21" xfId="6816"/>
    <cellStyle name="Header1 2 2 3 22" xfId="6817"/>
    <cellStyle name="Header1 2 2 3 23" xfId="6818"/>
    <cellStyle name="Header1 2 2 3 24" xfId="6819"/>
    <cellStyle name="Header1 2 2 3 25" xfId="6820"/>
    <cellStyle name="Header1 2 2 3 26" xfId="6821"/>
    <cellStyle name="Header1 2 2 3 27" xfId="6822"/>
    <cellStyle name="Header1 2 2 3 28" xfId="6823"/>
    <cellStyle name="Header1 2 2 3 29" xfId="6824"/>
    <cellStyle name="Header1 2 2 3 3" xfId="6825"/>
    <cellStyle name="Header1 2 2 3 3 10" xfId="6826"/>
    <cellStyle name="Header1 2 2 3 3 11" xfId="6827"/>
    <cellStyle name="Header1 2 2 3 3 12" xfId="6828"/>
    <cellStyle name="Header1 2 2 3 3 13" xfId="6829"/>
    <cellStyle name="Header1 2 2 3 3 14" xfId="6830"/>
    <cellStyle name="Header1 2 2 3 3 15" xfId="6831"/>
    <cellStyle name="Header1 2 2 3 3 16" xfId="6832"/>
    <cellStyle name="Header1 2 2 3 3 17" xfId="6833"/>
    <cellStyle name="Header1 2 2 3 3 18" xfId="6834"/>
    <cellStyle name="Header1 2 2 3 3 19" xfId="6835"/>
    <cellStyle name="Header1 2 2 3 3 2" xfId="6836"/>
    <cellStyle name="Header1 2 2 3 3 20" xfId="6837"/>
    <cellStyle name="Header1 2 2 3 3 21" xfId="6838"/>
    <cellStyle name="Header1 2 2 3 3 22" xfId="6839"/>
    <cellStyle name="Header1 2 2 3 3 23" xfId="6840"/>
    <cellStyle name="Header1 2 2 3 3 24" xfId="6841"/>
    <cellStyle name="Header1 2 2 3 3 25" xfId="6842"/>
    <cellStyle name="Header1 2 2 3 3 26" xfId="6843"/>
    <cellStyle name="Header1 2 2 3 3 27" xfId="6844"/>
    <cellStyle name="Header1 2 2 3 3 28" xfId="6845"/>
    <cellStyle name="Header1 2 2 3 3 29" xfId="6846"/>
    <cellStyle name="Header1 2 2 3 3 3" xfId="6847"/>
    <cellStyle name="Header1 2 2 3 3 30" xfId="6848"/>
    <cellStyle name="Header1 2 2 3 3 31" xfId="6849"/>
    <cellStyle name="Header1 2 2 3 3 32" xfId="6850"/>
    <cellStyle name="Header1 2 2 3 3 33" xfId="6851"/>
    <cellStyle name="Header1 2 2 3 3 34" xfId="6852"/>
    <cellStyle name="Header1 2 2 3 3 35" xfId="6853"/>
    <cellStyle name="Header1 2 2 3 3 36" xfId="6854"/>
    <cellStyle name="Header1 2 2 3 3 37" xfId="6855"/>
    <cellStyle name="Header1 2 2 3 3 38" xfId="6856"/>
    <cellStyle name="Header1 2 2 3 3 39" xfId="6857"/>
    <cellStyle name="Header1 2 2 3 3 4" xfId="6858"/>
    <cellStyle name="Header1 2 2 3 3 40" xfId="6859"/>
    <cellStyle name="Header1 2 2 3 3 41" xfId="6860"/>
    <cellStyle name="Header1 2 2 3 3 42" xfId="6861"/>
    <cellStyle name="Header1 2 2 3 3 43" xfId="6862"/>
    <cellStyle name="Header1 2 2 3 3 44" xfId="6863"/>
    <cellStyle name="Header1 2 2 3 3 45" xfId="6864"/>
    <cellStyle name="Header1 2 2 3 3 46" xfId="6865"/>
    <cellStyle name="Header1 2 2 3 3 47" xfId="6866"/>
    <cellStyle name="Header1 2 2 3 3 48" xfId="6867"/>
    <cellStyle name="Header1 2 2 3 3 49" xfId="6868"/>
    <cellStyle name="Header1 2 2 3 3 5" xfId="6869"/>
    <cellStyle name="Header1 2 2 3 3 50" xfId="6870"/>
    <cellStyle name="Header1 2 2 3 3 51" xfId="6871"/>
    <cellStyle name="Header1 2 2 3 3 52" xfId="6872"/>
    <cellStyle name="Header1 2 2 3 3 53" xfId="6873"/>
    <cellStyle name="Header1 2 2 3 3 54" xfId="6874"/>
    <cellStyle name="Header1 2 2 3 3 55" xfId="6875"/>
    <cellStyle name="Header1 2 2 3 3 56" xfId="6876"/>
    <cellStyle name="Header1 2 2 3 3 57" xfId="6877"/>
    <cellStyle name="Header1 2 2 3 3 58" xfId="6878"/>
    <cellStyle name="Header1 2 2 3 3 59" xfId="6879"/>
    <cellStyle name="Header1 2 2 3 3 6" xfId="6880"/>
    <cellStyle name="Header1 2 2 3 3 60" xfId="6881"/>
    <cellStyle name="Header1 2 2 3 3 61" xfId="6882"/>
    <cellStyle name="Header1 2 2 3 3 62" xfId="6883"/>
    <cellStyle name="Header1 2 2 3 3 63" xfId="6884"/>
    <cellStyle name="Header1 2 2 3 3 64" xfId="6885"/>
    <cellStyle name="Header1 2 2 3 3 7" xfId="6886"/>
    <cellStyle name="Header1 2 2 3 3 8" xfId="6887"/>
    <cellStyle name="Header1 2 2 3 3 9" xfId="6888"/>
    <cellStyle name="Header1 2 2 3 30" xfId="6889"/>
    <cellStyle name="Header1 2 2 3 31" xfId="6890"/>
    <cellStyle name="Header1 2 2 3 32" xfId="6891"/>
    <cellStyle name="Header1 2 2 3 33" xfId="6892"/>
    <cellStyle name="Header1 2 2 3 34" xfId="6893"/>
    <cellStyle name="Header1 2 2 3 4" xfId="6894"/>
    <cellStyle name="Header1 2 2 3 5" xfId="6895"/>
    <cellStyle name="Header1 2 2 3 6" xfId="6896"/>
    <cellStyle name="Header1 2 2 3 7" xfId="6897"/>
    <cellStyle name="Header1 2 2 3 8" xfId="6898"/>
    <cellStyle name="Header1 2 2 3 9" xfId="6899"/>
    <cellStyle name="Header1 2 2 30" xfId="6900"/>
    <cellStyle name="Header1 2 2 31" xfId="6901"/>
    <cellStyle name="Header1 2 2 32" xfId="6902"/>
    <cellStyle name="Header1 2 2 33" xfId="6903"/>
    <cellStyle name="Header1 2 2 34" xfId="6904"/>
    <cellStyle name="Header1 2 2 35" xfId="6905"/>
    <cellStyle name="Header1 2 2 36" xfId="6906"/>
    <cellStyle name="Header1 2 2 37" xfId="6907"/>
    <cellStyle name="Header1 2 2 4" xfId="6908"/>
    <cellStyle name="Header1 2 2 4 10" xfId="6909"/>
    <cellStyle name="Header1 2 2 4 11" xfId="6910"/>
    <cellStyle name="Header1 2 2 4 12" xfId="6911"/>
    <cellStyle name="Header1 2 2 4 13" xfId="6912"/>
    <cellStyle name="Header1 2 2 4 14" xfId="6913"/>
    <cellStyle name="Header1 2 2 4 15" xfId="6914"/>
    <cellStyle name="Header1 2 2 4 16" xfId="6915"/>
    <cellStyle name="Header1 2 2 4 17" xfId="6916"/>
    <cellStyle name="Header1 2 2 4 18" xfId="6917"/>
    <cellStyle name="Header1 2 2 4 19" xfId="6918"/>
    <cellStyle name="Header1 2 2 4 2" xfId="6919"/>
    <cellStyle name="Header1 2 2 4 2 10" xfId="6920"/>
    <cellStyle name="Header1 2 2 4 2 11" xfId="6921"/>
    <cellStyle name="Header1 2 2 4 2 12" xfId="6922"/>
    <cellStyle name="Header1 2 2 4 2 13" xfId="6923"/>
    <cellStyle name="Header1 2 2 4 2 14" xfId="6924"/>
    <cellStyle name="Header1 2 2 4 2 15" xfId="6925"/>
    <cellStyle name="Header1 2 2 4 2 16" xfId="6926"/>
    <cellStyle name="Header1 2 2 4 2 17" xfId="6927"/>
    <cellStyle name="Header1 2 2 4 2 18" xfId="6928"/>
    <cellStyle name="Header1 2 2 4 2 19" xfId="6929"/>
    <cellStyle name="Header1 2 2 4 2 2" xfId="6930"/>
    <cellStyle name="Header1 2 2 4 2 20" xfId="6931"/>
    <cellStyle name="Header1 2 2 4 2 21" xfId="6932"/>
    <cellStyle name="Header1 2 2 4 2 22" xfId="6933"/>
    <cellStyle name="Header1 2 2 4 2 23" xfId="6934"/>
    <cellStyle name="Header1 2 2 4 2 24" xfId="6935"/>
    <cellStyle name="Header1 2 2 4 2 25" xfId="6936"/>
    <cellStyle name="Header1 2 2 4 2 26" xfId="6937"/>
    <cellStyle name="Header1 2 2 4 2 27" xfId="6938"/>
    <cellStyle name="Header1 2 2 4 2 28" xfId="6939"/>
    <cellStyle name="Header1 2 2 4 2 29" xfId="6940"/>
    <cellStyle name="Header1 2 2 4 2 3" xfId="6941"/>
    <cellStyle name="Header1 2 2 4 2 30" xfId="6942"/>
    <cellStyle name="Header1 2 2 4 2 31" xfId="6943"/>
    <cellStyle name="Header1 2 2 4 2 32" xfId="6944"/>
    <cellStyle name="Header1 2 2 4 2 33" xfId="6945"/>
    <cellStyle name="Header1 2 2 4 2 34" xfId="6946"/>
    <cellStyle name="Header1 2 2 4 2 35" xfId="6947"/>
    <cellStyle name="Header1 2 2 4 2 36" xfId="6948"/>
    <cellStyle name="Header1 2 2 4 2 37" xfId="6949"/>
    <cellStyle name="Header1 2 2 4 2 38" xfId="6950"/>
    <cellStyle name="Header1 2 2 4 2 39" xfId="6951"/>
    <cellStyle name="Header1 2 2 4 2 4" xfId="6952"/>
    <cellStyle name="Header1 2 2 4 2 40" xfId="6953"/>
    <cellStyle name="Header1 2 2 4 2 41" xfId="6954"/>
    <cellStyle name="Header1 2 2 4 2 42" xfId="6955"/>
    <cellStyle name="Header1 2 2 4 2 43" xfId="6956"/>
    <cellStyle name="Header1 2 2 4 2 44" xfId="6957"/>
    <cellStyle name="Header1 2 2 4 2 45" xfId="6958"/>
    <cellStyle name="Header1 2 2 4 2 46" xfId="6959"/>
    <cellStyle name="Header1 2 2 4 2 47" xfId="6960"/>
    <cellStyle name="Header1 2 2 4 2 48" xfId="6961"/>
    <cellStyle name="Header1 2 2 4 2 49" xfId="6962"/>
    <cellStyle name="Header1 2 2 4 2 5" xfId="6963"/>
    <cellStyle name="Header1 2 2 4 2 50" xfId="6964"/>
    <cellStyle name="Header1 2 2 4 2 51" xfId="6965"/>
    <cellStyle name="Header1 2 2 4 2 52" xfId="6966"/>
    <cellStyle name="Header1 2 2 4 2 53" xfId="6967"/>
    <cellStyle name="Header1 2 2 4 2 54" xfId="6968"/>
    <cellStyle name="Header1 2 2 4 2 55" xfId="6969"/>
    <cellStyle name="Header1 2 2 4 2 56" xfId="6970"/>
    <cellStyle name="Header1 2 2 4 2 57" xfId="6971"/>
    <cellStyle name="Header1 2 2 4 2 58" xfId="6972"/>
    <cellStyle name="Header1 2 2 4 2 59" xfId="6973"/>
    <cellStyle name="Header1 2 2 4 2 6" xfId="6974"/>
    <cellStyle name="Header1 2 2 4 2 60" xfId="6975"/>
    <cellStyle name="Header1 2 2 4 2 61" xfId="6976"/>
    <cellStyle name="Header1 2 2 4 2 62" xfId="6977"/>
    <cellStyle name="Header1 2 2 4 2 63" xfId="6978"/>
    <cellStyle name="Header1 2 2 4 2 64" xfId="6979"/>
    <cellStyle name="Header1 2 2 4 2 65" xfId="6980"/>
    <cellStyle name="Header1 2 2 4 2 66" xfId="6981"/>
    <cellStyle name="Header1 2 2 4 2 7" xfId="6982"/>
    <cellStyle name="Header1 2 2 4 2 8" xfId="6983"/>
    <cellStyle name="Header1 2 2 4 2 9" xfId="6984"/>
    <cellStyle name="Header1 2 2 4 20" xfId="6985"/>
    <cellStyle name="Header1 2 2 4 21" xfId="6986"/>
    <cellStyle name="Header1 2 2 4 22" xfId="6987"/>
    <cellStyle name="Header1 2 2 4 23" xfId="6988"/>
    <cellStyle name="Header1 2 2 4 24" xfId="6989"/>
    <cellStyle name="Header1 2 2 4 25" xfId="6990"/>
    <cellStyle name="Header1 2 2 4 26" xfId="6991"/>
    <cellStyle name="Header1 2 2 4 27" xfId="6992"/>
    <cellStyle name="Header1 2 2 4 28" xfId="6993"/>
    <cellStyle name="Header1 2 2 4 29" xfId="6994"/>
    <cellStyle name="Header1 2 2 4 3" xfId="6995"/>
    <cellStyle name="Header1 2 2 4 3 10" xfId="6996"/>
    <cellStyle name="Header1 2 2 4 3 11" xfId="6997"/>
    <cellStyle name="Header1 2 2 4 3 12" xfId="6998"/>
    <cellStyle name="Header1 2 2 4 3 13" xfId="6999"/>
    <cellStyle name="Header1 2 2 4 3 14" xfId="7000"/>
    <cellStyle name="Header1 2 2 4 3 15" xfId="7001"/>
    <cellStyle name="Header1 2 2 4 3 16" xfId="7002"/>
    <cellStyle name="Header1 2 2 4 3 17" xfId="7003"/>
    <cellStyle name="Header1 2 2 4 3 18" xfId="7004"/>
    <cellStyle name="Header1 2 2 4 3 19" xfId="7005"/>
    <cellStyle name="Header1 2 2 4 3 2" xfId="7006"/>
    <cellStyle name="Header1 2 2 4 3 20" xfId="7007"/>
    <cellStyle name="Header1 2 2 4 3 21" xfId="7008"/>
    <cellStyle name="Header1 2 2 4 3 22" xfId="7009"/>
    <cellStyle name="Header1 2 2 4 3 23" xfId="7010"/>
    <cellStyle name="Header1 2 2 4 3 24" xfId="7011"/>
    <cellStyle name="Header1 2 2 4 3 25" xfId="7012"/>
    <cellStyle name="Header1 2 2 4 3 26" xfId="7013"/>
    <cellStyle name="Header1 2 2 4 3 27" xfId="7014"/>
    <cellStyle name="Header1 2 2 4 3 28" xfId="7015"/>
    <cellStyle name="Header1 2 2 4 3 29" xfId="7016"/>
    <cellStyle name="Header1 2 2 4 3 3" xfId="7017"/>
    <cellStyle name="Header1 2 2 4 3 30" xfId="7018"/>
    <cellStyle name="Header1 2 2 4 3 31" xfId="7019"/>
    <cellStyle name="Header1 2 2 4 3 32" xfId="7020"/>
    <cellStyle name="Header1 2 2 4 3 33" xfId="7021"/>
    <cellStyle name="Header1 2 2 4 3 34" xfId="7022"/>
    <cellStyle name="Header1 2 2 4 3 35" xfId="7023"/>
    <cellStyle name="Header1 2 2 4 3 36" xfId="7024"/>
    <cellStyle name="Header1 2 2 4 3 37" xfId="7025"/>
    <cellStyle name="Header1 2 2 4 3 38" xfId="7026"/>
    <cellStyle name="Header1 2 2 4 3 39" xfId="7027"/>
    <cellStyle name="Header1 2 2 4 3 4" xfId="7028"/>
    <cellStyle name="Header1 2 2 4 3 40" xfId="7029"/>
    <cellStyle name="Header1 2 2 4 3 41" xfId="7030"/>
    <cellStyle name="Header1 2 2 4 3 42" xfId="7031"/>
    <cellStyle name="Header1 2 2 4 3 43" xfId="7032"/>
    <cellStyle name="Header1 2 2 4 3 44" xfId="7033"/>
    <cellStyle name="Header1 2 2 4 3 45" xfId="7034"/>
    <cellStyle name="Header1 2 2 4 3 46" xfId="7035"/>
    <cellStyle name="Header1 2 2 4 3 47" xfId="7036"/>
    <cellStyle name="Header1 2 2 4 3 48" xfId="7037"/>
    <cellStyle name="Header1 2 2 4 3 49" xfId="7038"/>
    <cellStyle name="Header1 2 2 4 3 5" xfId="7039"/>
    <cellStyle name="Header1 2 2 4 3 50" xfId="7040"/>
    <cellStyle name="Header1 2 2 4 3 51" xfId="7041"/>
    <cellStyle name="Header1 2 2 4 3 52" xfId="7042"/>
    <cellStyle name="Header1 2 2 4 3 53" xfId="7043"/>
    <cellStyle name="Header1 2 2 4 3 54" xfId="7044"/>
    <cellStyle name="Header1 2 2 4 3 55" xfId="7045"/>
    <cellStyle name="Header1 2 2 4 3 56" xfId="7046"/>
    <cellStyle name="Header1 2 2 4 3 57" xfId="7047"/>
    <cellStyle name="Header1 2 2 4 3 58" xfId="7048"/>
    <cellStyle name="Header1 2 2 4 3 59" xfId="7049"/>
    <cellStyle name="Header1 2 2 4 3 6" xfId="7050"/>
    <cellStyle name="Header1 2 2 4 3 60" xfId="7051"/>
    <cellStyle name="Header1 2 2 4 3 61" xfId="7052"/>
    <cellStyle name="Header1 2 2 4 3 62" xfId="7053"/>
    <cellStyle name="Header1 2 2 4 3 63" xfId="7054"/>
    <cellStyle name="Header1 2 2 4 3 64" xfId="7055"/>
    <cellStyle name="Header1 2 2 4 3 7" xfId="7056"/>
    <cellStyle name="Header1 2 2 4 3 8" xfId="7057"/>
    <cellStyle name="Header1 2 2 4 3 9" xfId="7058"/>
    <cellStyle name="Header1 2 2 4 30" xfId="7059"/>
    <cellStyle name="Header1 2 2 4 31" xfId="7060"/>
    <cellStyle name="Header1 2 2 4 32" xfId="7061"/>
    <cellStyle name="Header1 2 2 4 33" xfId="7062"/>
    <cellStyle name="Header1 2 2 4 34" xfId="7063"/>
    <cellStyle name="Header1 2 2 4 4" xfId="7064"/>
    <cellStyle name="Header1 2 2 4 5" xfId="7065"/>
    <cellStyle name="Header1 2 2 4 6" xfId="7066"/>
    <cellStyle name="Header1 2 2 4 7" xfId="7067"/>
    <cellStyle name="Header1 2 2 4 8" xfId="7068"/>
    <cellStyle name="Header1 2 2 4 9" xfId="7069"/>
    <cellStyle name="Header1 2 2 5" xfId="7070"/>
    <cellStyle name="Header1 2 2 5 10" xfId="7071"/>
    <cellStyle name="Header1 2 2 5 11" xfId="7072"/>
    <cellStyle name="Header1 2 2 5 12" xfId="7073"/>
    <cellStyle name="Header1 2 2 5 13" xfId="7074"/>
    <cellStyle name="Header1 2 2 5 14" xfId="7075"/>
    <cellStyle name="Header1 2 2 5 15" xfId="7076"/>
    <cellStyle name="Header1 2 2 5 16" xfId="7077"/>
    <cellStyle name="Header1 2 2 5 17" xfId="7078"/>
    <cellStyle name="Header1 2 2 5 18" xfId="7079"/>
    <cellStyle name="Header1 2 2 5 19" xfId="7080"/>
    <cellStyle name="Header1 2 2 5 2" xfId="7081"/>
    <cellStyle name="Header1 2 2 5 2 10" xfId="7082"/>
    <cellStyle name="Header1 2 2 5 2 11" xfId="7083"/>
    <cellStyle name="Header1 2 2 5 2 12" xfId="7084"/>
    <cellStyle name="Header1 2 2 5 2 13" xfId="7085"/>
    <cellStyle name="Header1 2 2 5 2 14" xfId="7086"/>
    <cellStyle name="Header1 2 2 5 2 15" xfId="7087"/>
    <cellStyle name="Header1 2 2 5 2 16" xfId="7088"/>
    <cellStyle name="Header1 2 2 5 2 17" xfId="7089"/>
    <cellStyle name="Header1 2 2 5 2 18" xfId="7090"/>
    <cellStyle name="Header1 2 2 5 2 19" xfId="7091"/>
    <cellStyle name="Header1 2 2 5 2 2" xfId="7092"/>
    <cellStyle name="Header1 2 2 5 2 20" xfId="7093"/>
    <cellStyle name="Header1 2 2 5 2 21" xfId="7094"/>
    <cellStyle name="Header1 2 2 5 2 22" xfId="7095"/>
    <cellStyle name="Header1 2 2 5 2 23" xfId="7096"/>
    <cellStyle name="Header1 2 2 5 2 24" xfId="7097"/>
    <cellStyle name="Header1 2 2 5 2 25" xfId="7098"/>
    <cellStyle name="Header1 2 2 5 2 26" xfId="7099"/>
    <cellStyle name="Header1 2 2 5 2 27" xfId="7100"/>
    <cellStyle name="Header1 2 2 5 2 28" xfId="7101"/>
    <cellStyle name="Header1 2 2 5 2 29" xfId="7102"/>
    <cellStyle name="Header1 2 2 5 2 3" xfId="7103"/>
    <cellStyle name="Header1 2 2 5 2 30" xfId="7104"/>
    <cellStyle name="Header1 2 2 5 2 31" xfId="7105"/>
    <cellStyle name="Header1 2 2 5 2 32" xfId="7106"/>
    <cellStyle name="Header1 2 2 5 2 33" xfId="7107"/>
    <cellStyle name="Header1 2 2 5 2 34" xfId="7108"/>
    <cellStyle name="Header1 2 2 5 2 35" xfId="7109"/>
    <cellStyle name="Header1 2 2 5 2 36" xfId="7110"/>
    <cellStyle name="Header1 2 2 5 2 37" xfId="7111"/>
    <cellStyle name="Header1 2 2 5 2 38" xfId="7112"/>
    <cellStyle name="Header1 2 2 5 2 39" xfId="7113"/>
    <cellStyle name="Header1 2 2 5 2 4" xfId="7114"/>
    <cellStyle name="Header1 2 2 5 2 40" xfId="7115"/>
    <cellStyle name="Header1 2 2 5 2 41" xfId="7116"/>
    <cellStyle name="Header1 2 2 5 2 42" xfId="7117"/>
    <cellStyle name="Header1 2 2 5 2 43" xfId="7118"/>
    <cellStyle name="Header1 2 2 5 2 44" xfId="7119"/>
    <cellStyle name="Header1 2 2 5 2 45" xfId="7120"/>
    <cellStyle name="Header1 2 2 5 2 46" xfId="7121"/>
    <cellStyle name="Header1 2 2 5 2 47" xfId="7122"/>
    <cellStyle name="Header1 2 2 5 2 48" xfId="7123"/>
    <cellStyle name="Header1 2 2 5 2 49" xfId="7124"/>
    <cellStyle name="Header1 2 2 5 2 5" xfId="7125"/>
    <cellStyle name="Header1 2 2 5 2 50" xfId="7126"/>
    <cellStyle name="Header1 2 2 5 2 51" xfId="7127"/>
    <cellStyle name="Header1 2 2 5 2 52" xfId="7128"/>
    <cellStyle name="Header1 2 2 5 2 53" xfId="7129"/>
    <cellStyle name="Header1 2 2 5 2 54" xfId="7130"/>
    <cellStyle name="Header1 2 2 5 2 55" xfId="7131"/>
    <cellStyle name="Header1 2 2 5 2 56" xfId="7132"/>
    <cellStyle name="Header1 2 2 5 2 57" xfId="7133"/>
    <cellStyle name="Header1 2 2 5 2 58" xfId="7134"/>
    <cellStyle name="Header1 2 2 5 2 59" xfId="7135"/>
    <cellStyle name="Header1 2 2 5 2 6" xfId="7136"/>
    <cellStyle name="Header1 2 2 5 2 60" xfId="7137"/>
    <cellStyle name="Header1 2 2 5 2 61" xfId="7138"/>
    <cellStyle name="Header1 2 2 5 2 62" xfId="7139"/>
    <cellStyle name="Header1 2 2 5 2 63" xfId="7140"/>
    <cellStyle name="Header1 2 2 5 2 64" xfId="7141"/>
    <cellStyle name="Header1 2 2 5 2 65" xfId="7142"/>
    <cellStyle name="Header1 2 2 5 2 66" xfId="7143"/>
    <cellStyle name="Header1 2 2 5 2 7" xfId="7144"/>
    <cellStyle name="Header1 2 2 5 2 8" xfId="7145"/>
    <cellStyle name="Header1 2 2 5 2 9" xfId="7146"/>
    <cellStyle name="Header1 2 2 5 20" xfId="7147"/>
    <cellStyle name="Header1 2 2 5 21" xfId="7148"/>
    <cellStyle name="Header1 2 2 5 22" xfId="7149"/>
    <cellStyle name="Header1 2 2 5 23" xfId="7150"/>
    <cellStyle name="Header1 2 2 5 24" xfId="7151"/>
    <cellStyle name="Header1 2 2 5 25" xfId="7152"/>
    <cellStyle name="Header1 2 2 5 26" xfId="7153"/>
    <cellStyle name="Header1 2 2 5 27" xfId="7154"/>
    <cellStyle name="Header1 2 2 5 28" xfId="7155"/>
    <cellStyle name="Header1 2 2 5 29" xfId="7156"/>
    <cellStyle name="Header1 2 2 5 3" xfId="7157"/>
    <cellStyle name="Header1 2 2 5 3 10" xfId="7158"/>
    <cellStyle name="Header1 2 2 5 3 11" xfId="7159"/>
    <cellStyle name="Header1 2 2 5 3 12" xfId="7160"/>
    <cellStyle name="Header1 2 2 5 3 13" xfId="7161"/>
    <cellStyle name="Header1 2 2 5 3 14" xfId="7162"/>
    <cellStyle name="Header1 2 2 5 3 15" xfId="7163"/>
    <cellStyle name="Header1 2 2 5 3 16" xfId="7164"/>
    <cellStyle name="Header1 2 2 5 3 17" xfId="7165"/>
    <cellStyle name="Header1 2 2 5 3 18" xfId="7166"/>
    <cellStyle name="Header1 2 2 5 3 19" xfId="7167"/>
    <cellStyle name="Header1 2 2 5 3 2" xfId="7168"/>
    <cellStyle name="Header1 2 2 5 3 20" xfId="7169"/>
    <cellStyle name="Header1 2 2 5 3 21" xfId="7170"/>
    <cellStyle name="Header1 2 2 5 3 22" xfId="7171"/>
    <cellStyle name="Header1 2 2 5 3 23" xfId="7172"/>
    <cellStyle name="Header1 2 2 5 3 24" xfId="7173"/>
    <cellStyle name="Header1 2 2 5 3 25" xfId="7174"/>
    <cellStyle name="Header1 2 2 5 3 26" xfId="7175"/>
    <cellStyle name="Header1 2 2 5 3 27" xfId="7176"/>
    <cellStyle name="Header1 2 2 5 3 28" xfId="7177"/>
    <cellStyle name="Header1 2 2 5 3 29" xfId="7178"/>
    <cellStyle name="Header1 2 2 5 3 3" xfId="7179"/>
    <cellStyle name="Header1 2 2 5 3 30" xfId="7180"/>
    <cellStyle name="Header1 2 2 5 3 31" xfId="7181"/>
    <cellStyle name="Header1 2 2 5 3 32" xfId="7182"/>
    <cellStyle name="Header1 2 2 5 3 33" xfId="7183"/>
    <cellStyle name="Header1 2 2 5 3 34" xfId="7184"/>
    <cellStyle name="Header1 2 2 5 3 35" xfId="7185"/>
    <cellStyle name="Header1 2 2 5 3 36" xfId="7186"/>
    <cellStyle name="Header1 2 2 5 3 37" xfId="7187"/>
    <cellStyle name="Header1 2 2 5 3 38" xfId="7188"/>
    <cellStyle name="Header1 2 2 5 3 39" xfId="7189"/>
    <cellStyle name="Header1 2 2 5 3 4" xfId="7190"/>
    <cellStyle name="Header1 2 2 5 3 40" xfId="7191"/>
    <cellStyle name="Header1 2 2 5 3 41" xfId="7192"/>
    <cellStyle name="Header1 2 2 5 3 42" xfId="7193"/>
    <cellStyle name="Header1 2 2 5 3 43" xfId="7194"/>
    <cellStyle name="Header1 2 2 5 3 44" xfId="7195"/>
    <cellStyle name="Header1 2 2 5 3 45" xfId="7196"/>
    <cellStyle name="Header1 2 2 5 3 46" xfId="7197"/>
    <cellStyle name="Header1 2 2 5 3 47" xfId="7198"/>
    <cellStyle name="Header1 2 2 5 3 48" xfId="7199"/>
    <cellStyle name="Header1 2 2 5 3 49" xfId="7200"/>
    <cellStyle name="Header1 2 2 5 3 5" xfId="7201"/>
    <cellStyle name="Header1 2 2 5 3 50" xfId="7202"/>
    <cellStyle name="Header1 2 2 5 3 51" xfId="7203"/>
    <cellStyle name="Header1 2 2 5 3 52" xfId="7204"/>
    <cellStyle name="Header1 2 2 5 3 53" xfId="7205"/>
    <cellStyle name="Header1 2 2 5 3 54" xfId="7206"/>
    <cellStyle name="Header1 2 2 5 3 55" xfId="7207"/>
    <cellStyle name="Header1 2 2 5 3 56" xfId="7208"/>
    <cellStyle name="Header1 2 2 5 3 57" xfId="7209"/>
    <cellStyle name="Header1 2 2 5 3 58" xfId="7210"/>
    <cellStyle name="Header1 2 2 5 3 59" xfId="7211"/>
    <cellStyle name="Header1 2 2 5 3 6" xfId="7212"/>
    <cellStyle name="Header1 2 2 5 3 60" xfId="7213"/>
    <cellStyle name="Header1 2 2 5 3 61" xfId="7214"/>
    <cellStyle name="Header1 2 2 5 3 62" xfId="7215"/>
    <cellStyle name="Header1 2 2 5 3 63" xfId="7216"/>
    <cellStyle name="Header1 2 2 5 3 64" xfId="7217"/>
    <cellStyle name="Header1 2 2 5 3 7" xfId="7218"/>
    <cellStyle name="Header1 2 2 5 3 8" xfId="7219"/>
    <cellStyle name="Header1 2 2 5 3 9" xfId="7220"/>
    <cellStyle name="Header1 2 2 5 30" xfId="7221"/>
    <cellStyle name="Header1 2 2 5 31" xfId="7222"/>
    <cellStyle name="Header1 2 2 5 32" xfId="7223"/>
    <cellStyle name="Header1 2 2 5 33" xfId="7224"/>
    <cellStyle name="Header1 2 2 5 34" xfId="7225"/>
    <cellStyle name="Header1 2 2 5 4" xfId="7226"/>
    <cellStyle name="Header1 2 2 5 5" xfId="7227"/>
    <cellStyle name="Header1 2 2 5 6" xfId="7228"/>
    <cellStyle name="Header1 2 2 5 7" xfId="7229"/>
    <cellStyle name="Header1 2 2 5 8" xfId="7230"/>
    <cellStyle name="Header1 2 2 5 9" xfId="7231"/>
    <cellStyle name="Header1 2 2 6" xfId="7232"/>
    <cellStyle name="Header1 2 2 6 10" xfId="7233"/>
    <cellStyle name="Header1 2 2 6 11" xfId="7234"/>
    <cellStyle name="Header1 2 2 6 12" xfId="7235"/>
    <cellStyle name="Header1 2 2 6 13" xfId="7236"/>
    <cellStyle name="Header1 2 2 6 14" xfId="7237"/>
    <cellStyle name="Header1 2 2 6 15" xfId="7238"/>
    <cellStyle name="Header1 2 2 6 16" xfId="7239"/>
    <cellStyle name="Header1 2 2 6 17" xfId="7240"/>
    <cellStyle name="Header1 2 2 6 18" xfId="7241"/>
    <cellStyle name="Header1 2 2 6 19" xfId="7242"/>
    <cellStyle name="Header1 2 2 6 2" xfId="7243"/>
    <cellStyle name="Header1 2 2 6 20" xfId="7244"/>
    <cellStyle name="Header1 2 2 6 21" xfId="7245"/>
    <cellStyle name="Header1 2 2 6 22" xfId="7246"/>
    <cellStyle name="Header1 2 2 6 23" xfId="7247"/>
    <cellStyle name="Header1 2 2 6 24" xfId="7248"/>
    <cellStyle name="Header1 2 2 6 25" xfId="7249"/>
    <cellStyle name="Header1 2 2 6 26" xfId="7250"/>
    <cellStyle name="Header1 2 2 6 27" xfId="7251"/>
    <cellStyle name="Header1 2 2 6 28" xfId="7252"/>
    <cellStyle name="Header1 2 2 6 29" xfId="7253"/>
    <cellStyle name="Header1 2 2 6 3" xfId="7254"/>
    <cellStyle name="Header1 2 2 6 30" xfId="7255"/>
    <cellStyle name="Header1 2 2 6 31" xfId="7256"/>
    <cellStyle name="Header1 2 2 6 32" xfId="7257"/>
    <cellStyle name="Header1 2 2 6 33" xfId="7258"/>
    <cellStyle name="Header1 2 2 6 34" xfId="7259"/>
    <cellStyle name="Header1 2 2 6 35" xfId="7260"/>
    <cellStyle name="Header1 2 2 6 36" xfId="7261"/>
    <cellStyle name="Header1 2 2 6 37" xfId="7262"/>
    <cellStyle name="Header1 2 2 6 38" xfId="7263"/>
    <cellStyle name="Header1 2 2 6 39" xfId="7264"/>
    <cellStyle name="Header1 2 2 6 4" xfId="7265"/>
    <cellStyle name="Header1 2 2 6 40" xfId="7266"/>
    <cellStyle name="Header1 2 2 6 41" xfId="7267"/>
    <cellStyle name="Header1 2 2 6 42" xfId="7268"/>
    <cellStyle name="Header1 2 2 6 43" xfId="7269"/>
    <cellStyle name="Header1 2 2 6 44" xfId="7270"/>
    <cellStyle name="Header1 2 2 6 45" xfId="7271"/>
    <cellStyle name="Header1 2 2 6 46" xfId="7272"/>
    <cellStyle name="Header1 2 2 6 47" xfId="7273"/>
    <cellStyle name="Header1 2 2 6 48" xfId="7274"/>
    <cellStyle name="Header1 2 2 6 49" xfId="7275"/>
    <cellStyle name="Header1 2 2 6 5" xfId="7276"/>
    <cellStyle name="Header1 2 2 6 50" xfId="7277"/>
    <cellStyle name="Header1 2 2 6 51" xfId="7278"/>
    <cellStyle name="Header1 2 2 6 52" xfId="7279"/>
    <cellStyle name="Header1 2 2 6 53" xfId="7280"/>
    <cellStyle name="Header1 2 2 6 54" xfId="7281"/>
    <cellStyle name="Header1 2 2 6 55" xfId="7282"/>
    <cellStyle name="Header1 2 2 6 56" xfId="7283"/>
    <cellStyle name="Header1 2 2 6 57" xfId="7284"/>
    <cellStyle name="Header1 2 2 6 58" xfId="7285"/>
    <cellStyle name="Header1 2 2 6 59" xfId="7286"/>
    <cellStyle name="Header1 2 2 6 6" xfId="7287"/>
    <cellStyle name="Header1 2 2 6 60" xfId="7288"/>
    <cellStyle name="Header1 2 2 6 61" xfId="7289"/>
    <cellStyle name="Header1 2 2 6 62" xfId="7290"/>
    <cellStyle name="Header1 2 2 6 63" xfId="7291"/>
    <cellStyle name="Header1 2 2 6 64" xfId="7292"/>
    <cellStyle name="Header1 2 2 6 65" xfId="7293"/>
    <cellStyle name="Header1 2 2 6 66" xfId="7294"/>
    <cellStyle name="Header1 2 2 6 7" xfId="7295"/>
    <cellStyle name="Header1 2 2 6 8" xfId="7296"/>
    <cellStyle name="Header1 2 2 6 9" xfId="7297"/>
    <cellStyle name="Header1 2 2 7" xfId="7298"/>
    <cellStyle name="Header1 2 2 7 10" xfId="7299"/>
    <cellStyle name="Header1 2 2 7 11" xfId="7300"/>
    <cellStyle name="Header1 2 2 7 12" xfId="7301"/>
    <cellStyle name="Header1 2 2 7 13" xfId="7302"/>
    <cellStyle name="Header1 2 2 7 14" xfId="7303"/>
    <cellStyle name="Header1 2 2 7 15" xfId="7304"/>
    <cellStyle name="Header1 2 2 7 16" xfId="7305"/>
    <cellStyle name="Header1 2 2 7 17" xfId="7306"/>
    <cellStyle name="Header1 2 2 7 18" xfId="7307"/>
    <cellStyle name="Header1 2 2 7 19" xfId="7308"/>
    <cellStyle name="Header1 2 2 7 2" xfId="7309"/>
    <cellStyle name="Header1 2 2 7 20" xfId="7310"/>
    <cellStyle name="Header1 2 2 7 21" xfId="7311"/>
    <cellStyle name="Header1 2 2 7 22" xfId="7312"/>
    <cellStyle name="Header1 2 2 7 23" xfId="7313"/>
    <cellStyle name="Header1 2 2 7 24" xfId="7314"/>
    <cellStyle name="Header1 2 2 7 25" xfId="7315"/>
    <cellStyle name="Header1 2 2 7 26" xfId="7316"/>
    <cellStyle name="Header1 2 2 7 27" xfId="7317"/>
    <cellStyle name="Header1 2 2 7 28" xfId="7318"/>
    <cellStyle name="Header1 2 2 7 29" xfId="7319"/>
    <cellStyle name="Header1 2 2 7 3" xfId="7320"/>
    <cellStyle name="Header1 2 2 7 30" xfId="7321"/>
    <cellStyle name="Header1 2 2 7 31" xfId="7322"/>
    <cellStyle name="Header1 2 2 7 32" xfId="7323"/>
    <cellStyle name="Header1 2 2 7 33" xfId="7324"/>
    <cellStyle name="Header1 2 2 7 34" xfId="7325"/>
    <cellStyle name="Header1 2 2 7 35" xfId="7326"/>
    <cellStyle name="Header1 2 2 7 36" xfId="7327"/>
    <cellStyle name="Header1 2 2 7 37" xfId="7328"/>
    <cellStyle name="Header1 2 2 7 38" xfId="7329"/>
    <cellStyle name="Header1 2 2 7 39" xfId="7330"/>
    <cellStyle name="Header1 2 2 7 4" xfId="7331"/>
    <cellStyle name="Header1 2 2 7 40" xfId="7332"/>
    <cellStyle name="Header1 2 2 7 41" xfId="7333"/>
    <cellStyle name="Header1 2 2 7 42" xfId="7334"/>
    <cellStyle name="Header1 2 2 7 43" xfId="7335"/>
    <cellStyle name="Header1 2 2 7 44" xfId="7336"/>
    <cellStyle name="Header1 2 2 7 45" xfId="7337"/>
    <cellStyle name="Header1 2 2 7 46" xfId="7338"/>
    <cellStyle name="Header1 2 2 7 47" xfId="7339"/>
    <cellStyle name="Header1 2 2 7 48" xfId="7340"/>
    <cellStyle name="Header1 2 2 7 49" xfId="7341"/>
    <cellStyle name="Header1 2 2 7 5" xfId="7342"/>
    <cellStyle name="Header1 2 2 7 50" xfId="7343"/>
    <cellStyle name="Header1 2 2 7 51" xfId="7344"/>
    <cellStyle name="Header1 2 2 7 52" xfId="7345"/>
    <cellStyle name="Header1 2 2 7 53" xfId="7346"/>
    <cellStyle name="Header1 2 2 7 54" xfId="7347"/>
    <cellStyle name="Header1 2 2 7 55" xfId="7348"/>
    <cellStyle name="Header1 2 2 7 56" xfId="7349"/>
    <cellStyle name="Header1 2 2 7 57" xfId="7350"/>
    <cellStyle name="Header1 2 2 7 58" xfId="7351"/>
    <cellStyle name="Header1 2 2 7 59" xfId="7352"/>
    <cellStyle name="Header1 2 2 7 6" xfId="7353"/>
    <cellStyle name="Header1 2 2 7 60" xfId="7354"/>
    <cellStyle name="Header1 2 2 7 61" xfId="7355"/>
    <cellStyle name="Header1 2 2 7 62" xfId="7356"/>
    <cellStyle name="Header1 2 2 7 63" xfId="7357"/>
    <cellStyle name="Header1 2 2 7 64" xfId="7358"/>
    <cellStyle name="Header1 2 2 7 7" xfId="7359"/>
    <cellStyle name="Header1 2 2 7 8" xfId="7360"/>
    <cellStyle name="Header1 2 2 7 9" xfId="7361"/>
    <cellStyle name="Header1 2 2 8" xfId="7362"/>
    <cellStyle name="Header1 2 2 9" xfId="7363"/>
    <cellStyle name="Header1 2 20" xfId="7364"/>
    <cellStyle name="Header1 2 21" xfId="7365"/>
    <cellStyle name="Header1 2 22" xfId="7366"/>
    <cellStyle name="Header1 2 23" xfId="7367"/>
    <cellStyle name="Header1 2 24" xfId="7368"/>
    <cellStyle name="Header1 2 25" xfId="7369"/>
    <cellStyle name="Header1 2 26" xfId="7370"/>
    <cellStyle name="Header1 2 27" xfId="7371"/>
    <cellStyle name="Header1 2 28" xfId="7372"/>
    <cellStyle name="Header1 2 29" xfId="7373"/>
    <cellStyle name="Header1 2 3" xfId="7374"/>
    <cellStyle name="Header1 2 3 10" xfId="7375"/>
    <cellStyle name="Header1 2 3 11" xfId="7376"/>
    <cellStyle name="Header1 2 3 12" xfId="7377"/>
    <cellStyle name="Header1 2 3 13" xfId="7378"/>
    <cellStyle name="Header1 2 3 14" xfId="7379"/>
    <cellStyle name="Header1 2 3 15" xfId="7380"/>
    <cellStyle name="Header1 2 3 16" xfId="7381"/>
    <cellStyle name="Header1 2 3 17" xfId="7382"/>
    <cellStyle name="Header1 2 3 18" xfId="7383"/>
    <cellStyle name="Header1 2 3 19" xfId="7384"/>
    <cellStyle name="Header1 2 3 2" xfId="7385"/>
    <cellStyle name="Header1 2 3 2 10" xfId="7386"/>
    <cellStyle name="Header1 2 3 2 11" xfId="7387"/>
    <cellStyle name="Header1 2 3 2 12" xfId="7388"/>
    <cellStyle name="Header1 2 3 2 13" xfId="7389"/>
    <cellStyle name="Header1 2 3 2 14" xfId="7390"/>
    <cellStyle name="Header1 2 3 2 15" xfId="7391"/>
    <cellStyle name="Header1 2 3 2 16" xfId="7392"/>
    <cellStyle name="Header1 2 3 2 17" xfId="7393"/>
    <cellStyle name="Header1 2 3 2 18" xfId="7394"/>
    <cellStyle name="Header1 2 3 2 19" xfId="7395"/>
    <cellStyle name="Header1 2 3 2 2" xfId="7396"/>
    <cellStyle name="Header1 2 3 2 20" xfId="7397"/>
    <cellStyle name="Header1 2 3 2 21" xfId="7398"/>
    <cellStyle name="Header1 2 3 2 22" xfId="7399"/>
    <cellStyle name="Header1 2 3 2 23" xfId="7400"/>
    <cellStyle name="Header1 2 3 2 24" xfId="7401"/>
    <cellStyle name="Header1 2 3 2 25" xfId="7402"/>
    <cellStyle name="Header1 2 3 2 26" xfId="7403"/>
    <cellStyle name="Header1 2 3 2 27" xfId="7404"/>
    <cellStyle name="Header1 2 3 2 28" xfId="7405"/>
    <cellStyle name="Header1 2 3 2 29" xfId="7406"/>
    <cellStyle name="Header1 2 3 2 3" xfId="7407"/>
    <cellStyle name="Header1 2 3 2 30" xfId="7408"/>
    <cellStyle name="Header1 2 3 2 31" xfId="7409"/>
    <cellStyle name="Header1 2 3 2 32" xfId="7410"/>
    <cellStyle name="Header1 2 3 2 33" xfId="7411"/>
    <cellStyle name="Header1 2 3 2 34" xfId="7412"/>
    <cellStyle name="Header1 2 3 2 35" xfId="7413"/>
    <cellStyle name="Header1 2 3 2 36" xfId="7414"/>
    <cellStyle name="Header1 2 3 2 37" xfId="7415"/>
    <cellStyle name="Header1 2 3 2 38" xfId="7416"/>
    <cellStyle name="Header1 2 3 2 39" xfId="7417"/>
    <cellStyle name="Header1 2 3 2 4" xfId="7418"/>
    <cellStyle name="Header1 2 3 2 40" xfId="7419"/>
    <cellStyle name="Header1 2 3 2 41" xfId="7420"/>
    <cellStyle name="Header1 2 3 2 42" xfId="7421"/>
    <cellStyle name="Header1 2 3 2 43" xfId="7422"/>
    <cellStyle name="Header1 2 3 2 44" xfId="7423"/>
    <cellStyle name="Header1 2 3 2 45" xfId="7424"/>
    <cellStyle name="Header1 2 3 2 46" xfId="7425"/>
    <cellStyle name="Header1 2 3 2 47" xfId="7426"/>
    <cellStyle name="Header1 2 3 2 48" xfId="7427"/>
    <cellStyle name="Header1 2 3 2 49" xfId="7428"/>
    <cellStyle name="Header1 2 3 2 5" xfId="7429"/>
    <cellStyle name="Header1 2 3 2 50" xfId="7430"/>
    <cellStyle name="Header1 2 3 2 51" xfId="7431"/>
    <cellStyle name="Header1 2 3 2 52" xfId="7432"/>
    <cellStyle name="Header1 2 3 2 53" xfId="7433"/>
    <cellStyle name="Header1 2 3 2 54" xfId="7434"/>
    <cellStyle name="Header1 2 3 2 55" xfId="7435"/>
    <cellStyle name="Header1 2 3 2 56" xfId="7436"/>
    <cellStyle name="Header1 2 3 2 57" xfId="7437"/>
    <cellStyle name="Header1 2 3 2 58" xfId="7438"/>
    <cellStyle name="Header1 2 3 2 59" xfId="7439"/>
    <cellStyle name="Header1 2 3 2 6" xfId="7440"/>
    <cellStyle name="Header1 2 3 2 60" xfId="7441"/>
    <cellStyle name="Header1 2 3 2 61" xfId="7442"/>
    <cellStyle name="Header1 2 3 2 62" xfId="7443"/>
    <cellStyle name="Header1 2 3 2 63" xfId="7444"/>
    <cellStyle name="Header1 2 3 2 64" xfId="7445"/>
    <cellStyle name="Header1 2 3 2 65" xfId="7446"/>
    <cellStyle name="Header1 2 3 2 66" xfId="7447"/>
    <cellStyle name="Header1 2 3 2 7" xfId="7448"/>
    <cellStyle name="Header1 2 3 2 8" xfId="7449"/>
    <cellStyle name="Header1 2 3 2 9" xfId="7450"/>
    <cellStyle name="Header1 2 3 20" xfId="7451"/>
    <cellStyle name="Header1 2 3 21" xfId="7452"/>
    <cellStyle name="Header1 2 3 22" xfId="7453"/>
    <cellStyle name="Header1 2 3 23" xfId="7454"/>
    <cellStyle name="Header1 2 3 24" xfId="7455"/>
    <cellStyle name="Header1 2 3 25" xfId="7456"/>
    <cellStyle name="Header1 2 3 26" xfId="7457"/>
    <cellStyle name="Header1 2 3 27" xfId="7458"/>
    <cellStyle name="Header1 2 3 28" xfId="7459"/>
    <cellStyle name="Header1 2 3 29" xfId="7460"/>
    <cellStyle name="Header1 2 3 3" xfId="7461"/>
    <cellStyle name="Header1 2 3 3 10" xfId="7462"/>
    <cellStyle name="Header1 2 3 3 11" xfId="7463"/>
    <cellStyle name="Header1 2 3 3 12" xfId="7464"/>
    <cellStyle name="Header1 2 3 3 13" xfId="7465"/>
    <cellStyle name="Header1 2 3 3 14" xfId="7466"/>
    <cellStyle name="Header1 2 3 3 15" xfId="7467"/>
    <cellStyle name="Header1 2 3 3 16" xfId="7468"/>
    <cellStyle name="Header1 2 3 3 17" xfId="7469"/>
    <cellStyle name="Header1 2 3 3 18" xfId="7470"/>
    <cellStyle name="Header1 2 3 3 19" xfId="7471"/>
    <cellStyle name="Header1 2 3 3 2" xfId="7472"/>
    <cellStyle name="Header1 2 3 3 20" xfId="7473"/>
    <cellStyle name="Header1 2 3 3 21" xfId="7474"/>
    <cellStyle name="Header1 2 3 3 22" xfId="7475"/>
    <cellStyle name="Header1 2 3 3 23" xfId="7476"/>
    <cellStyle name="Header1 2 3 3 24" xfId="7477"/>
    <cellStyle name="Header1 2 3 3 25" xfId="7478"/>
    <cellStyle name="Header1 2 3 3 26" xfId="7479"/>
    <cellStyle name="Header1 2 3 3 27" xfId="7480"/>
    <cellStyle name="Header1 2 3 3 28" xfId="7481"/>
    <cellStyle name="Header1 2 3 3 29" xfId="7482"/>
    <cellStyle name="Header1 2 3 3 3" xfId="7483"/>
    <cellStyle name="Header1 2 3 3 30" xfId="7484"/>
    <cellStyle name="Header1 2 3 3 31" xfId="7485"/>
    <cellStyle name="Header1 2 3 3 32" xfId="7486"/>
    <cellStyle name="Header1 2 3 3 33" xfId="7487"/>
    <cellStyle name="Header1 2 3 3 34" xfId="7488"/>
    <cellStyle name="Header1 2 3 3 35" xfId="7489"/>
    <cellStyle name="Header1 2 3 3 36" xfId="7490"/>
    <cellStyle name="Header1 2 3 3 37" xfId="7491"/>
    <cellStyle name="Header1 2 3 3 38" xfId="7492"/>
    <cellStyle name="Header1 2 3 3 39" xfId="7493"/>
    <cellStyle name="Header1 2 3 3 4" xfId="7494"/>
    <cellStyle name="Header1 2 3 3 40" xfId="7495"/>
    <cellStyle name="Header1 2 3 3 41" xfId="7496"/>
    <cellStyle name="Header1 2 3 3 42" xfId="7497"/>
    <cellStyle name="Header1 2 3 3 43" xfId="7498"/>
    <cellStyle name="Header1 2 3 3 44" xfId="7499"/>
    <cellStyle name="Header1 2 3 3 45" xfId="7500"/>
    <cellStyle name="Header1 2 3 3 46" xfId="7501"/>
    <cellStyle name="Header1 2 3 3 47" xfId="7502"/>
    <cellStyle name="Header1 2 3 3 48" xfId="7503"/>
    <cellStyle name="Header1 2 3 3 49" xfId="7504"/>
    <cellStyle name="Header1 2 3 3 5" xfId="7505"/>
    <cellStyle name="Header1 2 3 3 50" xfId="7506"/>
    <cellStyle name="Header1 2 3 3 51" xfId="7507"/>
    <cellStyle name="Header1 2 3 3 52" xfId="7508"/>
    <cellStyle name="Header1 2 3 3 53" xfId="7509"/>
    <cellStyle name="Header1 2 3 3 54" xfId="7510"/>
    <cellStyle name="Header1 2 3 3 55" xfId="7511"/>
    <cellStyle name="Header1 2 3 3 56" xfId="7512"/>
    <cellStyle name="Header1 2 3 3 57" xfId="7513"/>
    <cellStyle name="Header1 2 3 3 58" xfId="7514"/>
    <cellStyle name="Header1 2 3 3 59" xfId="7515"/>
    <cellStyle name="Header1 2 3 3 6" xfId="7516"/>
    <cellStyle name="Header1 2 3 3 60" xfId="7517"/>
    <cellStyle name="Header1 2 3 3 61" xfId="7518"/>
    <cellStyle name="Header1 2 3 3 62" xfId="7519"/>
    <cellStyle name="Header1 2 3 3 63" xfId="7520"/>
    <cellStyle name="Header1 2 3 3 64" xfId="7521"/>
    <cellStyle name="Header1 2 3 3 7" xfId="7522"/>
    <cellStyle name="Header1 2 3 3 8" xfId="7523"/>
    <cellStyle name="Header1 2 3 3 9" xfId="7524"/>
    <cellStyle name="Header1 2 3 30" xfId="7525"/>
    <cellStyle name="Header1 2 3 31" xfId="7526"/>
    <cellStyle name="Header1 2 3 32" xfId="7527"/>
    <cellStyle name="Header1 2 3 33" xfId="7528"/>
    <cellStyle name="Header1 2 3 34" xfId="7529"/>
    <cellStyle name="Header1 2 3 4" xfId="7530"/>
    <cellStyle name="Header1 2 3 5" xfId="7531"/>
    <cellStyle name="Header1 2 3 6" xfId="7532"/>
    <cellStyle name="Header1 2 3 7" xfId="7533"/>
    <cellStyle name="Header1 2 3 8" xfId="7534"/>
    <cellStyle name="Header1 2 3 9" xfId="7535"/>
    <cellStyle name="Header1 2 30" xfId="7536"/>
    <cellStyle name="Header1 2 31" xfId="7537"/>
    <cellStyle name="Header1 2 32" xfId="7538"/>
    <cellStyle name="Header1 2 33" xfId="7539"/>
    <cellStyle name="Header1 2 34" xfId="7540"/>
    <cellStyle name="Header1 2 35" xfId="7541"/>
    <cellStyle name="Header1 2 36" xfId="7542"/>
    <cellStyle name="Header1 2 37" xfId="7543"/>
    <cellStyle name="Header1 2 38" xfId="7544"/>
    <cellStyle name="Header1 2 4" xfId="7545"/>
    <cellStyle name="Header1 2 4 10" xfId="7546"/>
    <cellStyle name="Header1 2 4 11" xfId="7547"/>
    <cellStyle name="Header1 2 4 12" xfId="7548"/>
    <cellStyle name="Header1 2 4 13" xfId="7549"/>
    <cellStyle name="Header1 2 4 14" xfId="7550"/>
    <cellStyle name="Header1 2 4 15" xfId="7551"/>
    <cellStyle name="Header1 2 4 16" xfId="7552"/>
    <cellStyle name="Header1 2 4 17" xfId="7553"/>
    <cellStyle name="Header1 2 4 18" xfId="7554"/>
    <cellStyle name="Header1 2 4 19" xfId="7555"/>
    <cellStyle name="Header1 2 4 2" xfId="7556"/>
    <cellStyle name="Header1 2 4 2 10" xfId="7557"/>
    <cellStyle name="Header1 2 4 2 11" xfId="7558"/>
    <cellStyle name="Header1 2 4 2 12" xfId="7559"/>
    <cellStyle name="Header1 2 4 2 13" xfId="7560"/>
    <cellStyle name="Header1 2 4 2 14" xfId="7561"/>
    <cellStyle name="Header1 2 4 2 15" xfId="7562"/>
    <cellStyle name="Header1 2 4 2 16" xfId="7563"/>
    <cellStyle name="Header1 2 4 2 17" xfId="7564"/>
    <cellStyle name="Header1 2 4 2 18" xfId="7565"/>
    <cellStyle name="Header1 2 4 2 19" xfId="7566"/>
    <cellStyle name="Header1 2 4 2 2" xfId="7567"/>
    <cellStyle name="Header1 2 4 2 20" xfId="7568"/>
    <cellStyle name="Header1 2 4 2 21" xfId="7569"/>
    <cellStyle name="Header1 2 4 2 22" xfId="7570"/>
    <cellStyle name="Header1 2 4 2 23" xfId="7571"/>
    <cellStyle name="Header1 2 4 2 24" xfId="7572"/>
    <cellStyle name="Header1 2 4 2 25" xfId="7573"/>
    <cellStyle name="Header1 2 4 2 26" xfId="7574"/>
    <cellStyle name="Header1 2 4 2 27" xfId="7575"/>
    <cellStyle name="Header1 2 4 2 28" xfId="7576"/>
    <cellStyle name="Header1 2 4 2 29" xfId="7577"/>
    <cellStyle name="Header1 2 4 2 3" xfId="7578"/>
    <cellStyle name="Header1 2 4 2 30" xfId="7579"/>
    <cellStyle name="Header1 2 4 2 31" xfId="7580"/>
    <cellStyle name="Header1 2 4 2 32" xfId="7581"/>
    <cellStyle name="Header1 2 4 2 33" xfId="7582"/>
    <cellStyle name="Header1 2 4 2 34" xfId="7583"/>
    <cellStyle name="Header1 2 4 2 35" xfId="7584"/>
    <cellStyle name="Header1 2 4 2 36" xfId="7585"/>
    <cellStyle name="Header1 2 4 2 37" xfId="7586"/>
    <cellStyle name="Header1 2 4 2 38" xfId="7587"/>
    <cellStyle name="Header1 2 4 2 39" xfId="7588"/>
    <cellStyle name="Header1 2 4 2 4" xfId="7589"/>
    <cellStyle name="Header1 2 4 2 40" xfId="7590"/>
    <cellStyle name="Header1 2 4 2 41" xfId="7591"/>
    <cellStyle name="Header1 2 4 2 42" xfId="7592"/>
    <cellStyle name="Header1 2 4 2 43" xfId="7593"/>
    <cellStyle name="Header1 2 4 2 44" xfId="7594"/>
    <cellStyle name="Header1 2 4 2 45" xfId="7595"/>
    <cellStyle name="Header1 2 4 2 46" xfId="7596"/>
    <cellStyle name="Header1 2 4 2 47" xfId="7597"/>
    <cellStyle name="Header1 2 4 2 48" xfId="7598"/>
    <cellStyle name="Header1 2 4 2 49" xfId="7599"/>
    <cellStyle name="Header1 2 4 2 5" xfId="7600"/>
    <cellStyle name="Header1 2 4 2 50" xfId="7601"/>
    <cellStyle name="Header1 2 4 2 51" xfId="7602"/>
    <cellStyle name="Header1 2 4 2 52" xfId="7603"/>
    <cellStyle name="Header1 2 4 2 53" xfId="7604"/>
    <cellStyle name="Header1 2 4 2 54" xfId="7605"/>
    <cellStyle name="Header1 2 4 2 55" xfId="7606"/>
    <cellStyle name="Header1 2 4 2 56" xfId="7607"/>
    <cellStyle name="Header1 2 4 2 57" xfId="7608"/>
    <cellStyle name="Header1 2 4 2 58" xfId="7609"/>
    <cellStyle name="Header1 2 4 2 59" xfId="7610"/>
    <cellStyle name="Header1 2 4 2 6" xfId="7611"/>
    <cellStyle name="Header1 2 4 2 60" xfId="7612"/>
    <cellStyle name="Header1 2 4 2 61" xfId="7613"/>
    <cellStyle name="Header1 2 4 2 62" xfId="7614"/>
    <cellStyle name="Header1 2 4 2 63" xfId="7615"/>
    <cellStyle name="Header1 2 4 2 64" xfId="7616"/>
    <cellStyle name="Header1 2 4 2 65" xfId="7617"/>
    <cellStyle name="Header1 2 4 2 66" xfId="7618"/>
    <cellStyle name="Header1 2 4 2 7" xfId="7619"/>
    <cellStyle name="Header1 2 4 2 8" xfId="7620"/>
    <cellStyle name="Header1 2 4 2 9" xfId="7621"/>
    <cellStyle name="Header1 2 4 20" xfId="7622"/>
    <cellStyle name="Header1 2 4 21" xfId="7623"/>
    <cellStyle name="Header1 2 4 22" xfId="7624"/>
    <cellStyle name="Header1 2 4 23" xfId="7625"/>
    <cellStyle name="Header1 2 4 24" xfId="7626"/>
    <cellStyle name="Header1 2 4 25" xfId="7627"/>
    <cellStyle name="Header1 2 4 26" xfId="7628"/>
    <cellStyle name="Header1 2 4 27" xfId="7629"/>
    <cellStyle name="Header1 2 4 28" xfId="7630"/>
    <cellStyle name="Header1 2 4 29" xfId="7631"/>
    <cellStyle name="Header1 2 4 3" xfId="7632"/>
    <cellStyle name="Header1 2 4 3 10" xfId="7633"/>
    <cellStyle name="Header1 2 4 3 11" xfId="7634"/>
    <cellStyle name="Header1 2 4 3 12" xfId="7635"/>
    <cellStyle name="Header1 2 4 3 13" xfId="7636"/>
    <cellStyle name="Header1 2 4 3 14" xfId="7637"/>
    <cellStyle name="Header1 2 4 3 15" xfId="7638"/>
    <cellStyle name="Header1 2 4 3 16" xfId="7639"/>
    <cellStyle name="Header1 2 4 3 17" xfId="7640"/>
    <cellStyle name="Header1 2 4 3 18" xfId="7641"/>
    <cellStyle name="Header1 2 4 3 19" xfId="7642"/>
    <cellStyle name="Header1 2 4 3 2" xfId="7643"/>
    <cellStyle name="Header1 2 4 3 20" xfId="7644"/>
    <cellStyle name="Header1 2 4 3 21" xfId="7645"/>
    <cellStyle name="Header1 2 4 3 22" xfId="7646"/>
    <cellStyle name="Header1 2 4 3 23" xfId="7647"/>
    <cellStyle name="Header1 2 4 3 24" xfId="7648"/>
    <cellStyle name="Header1 2 4 3 25" xfId="7649"/>
    <cellStyle name="Header1 2 4 3 26" xfId="7650"/>
    <cellStyle name="Header1 2 4 3 27" xfId="7651"/>
    <cellStyle name="Header1 2 4 3 28" xfId="7652"/>
    <cellStyle name="Header1 2 4 3 29" xfId="7653"/>
    <cellStyle name="Header1 2 4 3 3" xfId="7654"/>
    <cellStyle name="Header1 2 4 3 30" xfId="7655"/>
    <cellStyle name="Header1 2 4 3 31" xfId="7656"/>
    <cellStyle name="Header1 2 4 3 32" xfId="7657"/>
    <cellStyle name="Header1 2 4 3 33" xfId="7658"/>
    <cellStyle name="Header1 2 4 3 34" xfId="7659"/>
    <cellStyle name="Header1 2 4 3 35" xfId="7660"/>
    <cellStyle name="Header1 2 4 3 36" xfId="7661"/>
    <cellStyle name="Header1 2 4 3 37" xfId="7662"/>
    <cellStyle name="Header1 2 4 3 38" xfId="7663"/>
    <cellStyle name="Header1 2 4 3 39" xfId="7664"/>
    <cellStyle name="Header1 2 4 3 4" xfId="7665"/>
    <cellStyle name="Header1 2 4 3 40" xfId="7666"/>
    <cellStyle name="Header1 2 4 3 41" xfId="7667"/>
    <cellStyle name="Header1 2 4 3 42" xfId="7668"/>
    <cellStyle name="Header1 2 4 3 43" xfId="7669"/>
    <cellStyle name="Header1 2 4 3 44" xfId="7670"/>
    <cellStyle name="Header1 2 4 3 45" xfId="7671"/>
    <cellStyle name="Header1 2 4 3 46" xfId="7672"/>
    <cellStyle name="Header1 2 4 3 47" xfId="7673"/>
    <cellStyle name="Header1 2 4 3 48" xfId="7674"/>
    <cellStyle name="Header1 2 4 3 49" xfId="7675"/>
    <cellStyle name="Header1 2 4 3 5" xfId="7676"/>
    <cellStyle name="Header1 2 4 3 50" xfId="7677"/>
    <cellStyle name="Header1 2 4 3 51" xfId="7678"/>
    <cellStyle name="Header1 2 4 3 52" xfId="7679"/>
    <cellStyle name="Header1 2 4 3 53" xfId="7680"/>
    <cellStyle name="Header1 2 4 3 54" xfId="7681"/>
    <cellStyle name="Header1 2 4 3 55" xfId="7682"/>
    <cellStyle name="Header1 2 4 3 56" xfId="7683"/>
    <cellStyle name="Header1 2 4 3 57" xfId="7684"/>
    <cellStyle name="Header1 2 4 3 58" xfId="7685"/>
    <cellStyle name="Header1 2 4 3 59" xfId="7686"/>
    <cellStyle name="Header1 2 4 3 6" xfId="7687"/>
    <cellStyle name="Header1 2 4 3 60" xfId="7688"/>
    <cellStyle name="Header1 2 4 3 61" xfId="7689"/>
    <cellStyle name="Header1 2 4 3 62" xfId="7690"/>
    <cellStyle name="Header1 2 4 3 63" xfId="7691"/>
    <cellStyle name="Header1 2 4 3 64" xfId="7692"/>
    <cellStyle name="Header1 2 4 3 7" xfId="7693"/>
    <cellStyle name="Header1 2 4 3 8" xfId="7694"/>
    <cellStyle name="Header1 2 4 3 9" xfId="7695"/>
    <cellStyle name="Header1 2 4 30" xfId="7696"/>
    <cellStyle name="Header1 2 4 31" xfId="7697"/>
    <cellStyle name="Header1 2 4 32" xfId="7698"/>
    <cellStyle name="Header1 2 4 33" xfId="7699"/>
    <cellStyle name="Header1 2 4 34" xfId="7700"/>
    <cellStyle name="Header1 2 4 4" xfId="7701"/>
    <cellStyle name="Header1 2 4 5" xfId="7702"/>
    <cellStyle name="Header1 2 4 6" xfId="7703"/>
    <cellStyle name="Header1 2 4 7" xfId="7704"/>
    <cellStyle name="Header1 2 4 8" xfId="7705"/>
    <cellStyle name="Header1 2 4 9" xfId="7706"/>
    <cellStyle name="Header1 2 5" xfId="7707"/>
    <cellStyle name="Header1 2 5 10" xfId="7708"/>
    <cellStyle name="Header1 2 5 11" xfId="7709"/>
    <cellStyle name="Header1 2 5 12" xfId="7710"/>
    <cellStyle name="Header1 2 5 13" xfId="7711"/>
    <cellStyle name="Header1 2 5 14" xfId="7712"/>
    <cellStyle name="Header1 2 5 15" xfId="7713"/>
    <cellStyle name="Header1 2 5 16" xfId="7714"/>
    <cellStyle name="Header1 2 5 17" xfId="7715"/>
    <cellStyle name="Header1 2 5 18" xfId="7716"/>
    <cellStyle name="Header1 2 5 19" xfId="7717"/>
    <cellStyle name="Header1 2 5 2" xfId="7718"/>
    <cellStyle name="Header1 2 5 2 10" xfId="7719"/>
    <cellStyle name="Header1 2 5 2 11" xfId="7720"/>
    <cellStyle name="Header1 2 5 2 12" xfId="7721"/>
    <cellStyle name="Header1 2 5 2 13" xfId="7722"/>
    <cellStyle name="Header1 2 5 2 14" xfId="7723"/>
    <cellStyle name="Header1 2 5 2 15" xfId="7724"/>
    <cellStyle name="Header1 2 5 2 16" xfId="7725"/>
    <cellStyle name="Header1 2 5 2 17" xfId="7726"/>
    <cellStyle name="Header1 2 5 2 18" xfId="7727"/>
    <cellStyle name="Header1 2 5 2 19" xfId="7728"/>
    <cellStyle name="Header1 2 5 2 2" xfId="7729"/>
    <cellStyle name="Header1 2 5 2 20" xfId="7730"/>
    <cellStyle name="Header1 2 5 2 21" xfId="7731"/>
    <cellStyle name="Header1 2 5 2 22" xfId="7732"/>
    <cellStyle name="Header1 2 5 2 23" xfId="7733"/>
    <cellStyle name="Header1 2 5 2 24" xfId="7734"/>
    <cellStyle name="Header1 2 5 2 25" xfId="7735"/>
    <cellStyle name="Header1 2 5 2 26" xfId="7736"/>
    <cellStyle name="Header1 2 5 2 27" xfId="7737"/>
    <cellStyle name="Header1 2 5 2 28" xfId="7738"/>
    <cellStyle name="Header1 2 5 2 29" xfId="7739"/>
    <cellStyle name="Header1 2 5 2 3" xfId="7740"/>
    <cellStyle name="Header1 2 5 2 30" xfId="7741"/>
    <cellStyle name="Header1 2 5 2 31" xfId="7742"/>
    <cellStyle name="Header1 2 5 2 32" xfId="7743"/>
    <cellStyle name="Header1 2 5 2 33" xfId="7744"/>
    <cellStyle name="Header1 2 5 2 34" xfId="7745"/>
    <cellStyle name="Header1 2 5 2 35" xfId="7746"/>
    <cellStyle name="Header1 2 5 2 36" xfId="7747"/>
    <cellStyle name="Header1 2 5 2 37" xfId="7748"/>
    <cellStyle name="Header1 2 5 2 38" xfId="7749"/>
    <cellStyle name="Header1 2 5 2 39" xfId="7750"/>
    <cellStyle name="Header1 2 5 2 4" xfId="7751"/>
    <cellStyle name="Header1 2 5 2 40" xfId="7752"/>
    <cellStyle name="Header1 2 5 2 41" xfId="7753"/>
    <cellStyle name="Header1 2 5 2 42" xfId="7754"/>
    <cellStyle name="Header1 2 5 2 43" xfId="7755"/>
    <cellStyle name="Header1 2 5 2 44" xfId="7756"/>
    <cellStyle name="Header1 2 5 2 45" xfId="7757"/>
    <cellStyle name="Header1 2 5 2 46" xfId="7758"/>
    <cellStyle name="Header1 2 5 2 47" xfId="7759"/>
    <cellStyle name="Header1 2 5 2 48" xfId="7760"/>
    <cellStyle name="Header1 2 5 2 49" xfId="7761"/>
    <cellStyle name="Header1 2 5 2 5" xfId="7762"/>
    <cellStyle name="Header1 2 5 2 50" xfId="7763"/>
    <cellStyle name="Header1 2 5 2 51" xfId="7764"/>
    <cellStyle name="Header1 2 5 2 52" xfId="7765"/>
    <cellStyle name="Header1 2 5 2 53" xfId="7766"/>
    <cellStyle name="Header1 2 5 2 54" xfId="7767"/>
    <cellStyle name="Header1 2 5 2 55" xfId="7768"/>
    <cellStyle name="Header1 2 5 2 56" xfId="7769"/>
    <cellStyle name="Header1 2 5 2 57" xfId="7770"/>
    <cellStyle name="Header1 2 5 2 58" xfId="7771"/>
    <cellStyle name="Header1 2 5 2 59" xfId="7772"/>
    <cellStyle name="Header1 2 5 2 6" xfId="7773"/>
    <cellStyle name="Header1 2 5 2 60" xfId="7774"/>
    <cellStyle name="Header1 2 5 2 61" xfId="7775"/>
    <cellStyle name="Header1 2 5 2 62" xfId="7776"/>
    <cellStyle name="Header1 2 5 2 63" xfId="7777"/>
    <cellStyle name="Header1 2 5 2 64" xfId="7778"/>
    <cellStyle name="Header1 2 5 2 65" xfId="7779"/>
    <cellStyle name="Header1 2 5 2 66" xfId="7780"/>
    <cellStyle name="Header1 2 5 2 7" xfId="7781"/>
    <cellStyle name="Header1 2 5 2 8" xfId="7782"/>
    <cellStyle name="Header1 2 5 2 9" xfId="7783"/>
    <cellStyle name="Header1 2 5 20" xfId="7784"/>
    <cellStyle name="Header1 2 5 21" xfId="7785"/>
    <cellStyle name="Header1 2 5 22" xfId="7786"/>
    <cellStyle name="Header1 2 5 23" xfId="7787"/>
    <cellStyle name="Header1 2 5 24" xfId="7788"/>
    <cellStyle name="Header1 2 5 25" xfId="7789"/>
    <cellStyle name="Header1 2 5 26" xfId="7790"/>
    <cellStyle name="Header1 2 5 27" xfId="7791"/>
    <cellStyle name="Header1 2 5 28" xfId="7792"/>
    <cellStyle name="Header1 2 5 29" xfId="7793"/>
    <cellStyle name="Header1 2 5 3" xfId="7794"/>
    <cellStyle name="Header1 2 5 3 10" xfId="7795"/>
    <cellStyle name="Header1 2 5 3 11" xfId="7796"/>
    <cellStyle name="Header1 2 5 3 12" xfId="7797"/>
    <cellStyle name="Header1 2 5 3 13" xfId="7798"/>
    <cellStyle name="Header1 2 5 3 14" xfId="7799"/>
    <cellStyle name="Header1 2 5 3 15" xfId="7800"/>
    <cellStyle name="Header1 2 5 3 16" xfId="7801"/>
    <cellStyle name="Header1 2 5 3 17" xfId="7802"/>
    <cellStyle name="Header1 2 5 3 18" xfId="7803"/>
    <cellStyle name="Header1 2 5 3 19" xfId="7804"/>
    <cellStyle name="Header1 2 5 3 2" xfId="7805"/>
    <cellStyle name="Header1 2 5 3 20" xfId="7806"/>
    <cellStyle name="Header1 2 5 3 21" xfId="7807"/>
    <cellStyle name="Header1 2 5 3 22" xfId="7808"/>
    <cellStyle name="Header1 2 5 3 23" xfId="7809"/>
    <cellStyle name="Header1 2 5 3 24" xfId="7810"/>
    <cellStyle name="Header1 2 5 3 25" xfId="7811"/>
    <cellStyle name="Header1 2 5 3 26" xfId="7812"/>
    <cellStyle name="Header1 2 5 3 27" xfId="7813"/>
    <cellStyle name="Header1 2 5 3 28" xfId="7814"/>
    <cellStyle name="Header1 2 5 3 29" xfId="7815"/>
    <cellStyle name="Header1 2 5 3 3" xfId="7816"/>
    <cellStyle name="Header1 2 5 3 30" xfId="7817"/>
    <cellStyle name="Header1 2 5 3 31" xfId="7818"/>
    <cellStyle name="Header1 2 5 3 32" xfId="7819"/>
    <cellStyle name="Header1 2 5 3 33" xfId="7820"/>
    <cellStyle name="Header1 2 5 3 34" xfId="7821"/>
    <cellStyle name="Header1 2 5 3 35" xfId="7822"/>
    <cellStyle name="Header1 2 5 3 36" xfId="7823"/>
    <cellStyle name="Header1 2 5 3 37" xfId="7824"/>
    <cellStyle name="Header1 2 5 3 38" xfId="7825"/>
    <cellStyle name="Header1 2 5 3 39" xfId="7826"/>
    <cellStyle name="Header1 2 5 3 4" xfId="7827"/>
    <cellStyle name="Header1 2 5 3 40" xfId="7828"/>
    <cellStyle name="Header1 2 5 3 41" xfId="7829"/>
    <cellStyle name="Header1 2 5 3 42" xfId="7830"/>
    <cellStyle name="Header1 2 5 3 43" xfId="7831"/>
    <cellStyle name="Header1 2 5 3 44" xfId="7832"/>
    <cellStyle name="Header1 2 5 3 45" xfId="7833"/>
    <cellStyle name="Header1 2 5 3 46" xfId="7834"/>
    <cellStyle name="Header1 2 5 3 47" xfId="7835"/>
    <cellStyle name="Header1 2 5 3 48" xfId="7836"/>
    <cellStyle name="Header1 2 5 3 49" xfId="7837"/>
    <cellStyle name="Header1 2 5 3 5" xfId="7838"/>
    <cellStyle name="Header1 2 5 3 50" xfId="7839"/>
    <cellStyle name="Header1 2 5 3 51" xfId="7840"/>
    <cellStyle name="Header1 2 5 3 52" xfId="7841"/>
    <cellStyle name="Header1 2 5 3 53" xfId="7842"/>
    <cellStyle name="Header1 2 5 3 54" xfId="7843"/>
    <cellStyle name="Header1 2 5 3 55" xfId="7844"/>
    <cellStyle name="Header1 2 5 3 56" xfId="7845"/>
    <cellStyle name="Header1 2 5 3 57" xfId="7846"/>
    <cellStyle name="Header1 2 5 3 58" xfId="7847"/>
    <cellStyle name="Header1 2 5 3 59" xfId="7848"/>
    <cellStyle name="Header1 2 5 3 6" xfId="7849"/>
    <cellStyle name="Header1 2 5 3 60" xfId="7850"/>
    <cellStyle name="Header1 2 5 3 61" xfId="7851"/>
    <cellStyle name="Header1 2 5 3 62" xfId="7852"/>
    <cellStyle name="Header1 2 5 3 63" xfId="7853"/>
    <cellStyle name="Header1 2 5 3 64" xfId="7854"/>
    <cellStyle name="Header1 2 5 3 7" xfId="7855"/>
    <cellStyle name="Header1 2 5 3 8" xfId="7856"/>
    <cellStyle name="Header1 2 5 3 9" xfId="7857"/>
    <cellStyle name="Header1 2 5 30" xfId="7858"/>
    <cellStyle name="Header1 2 5 31" xfId="7859"/>
    <cellStyle name="Header1 2 5 32" xfId="7860"/>
    <cellStyle name="Header1 2 5 33" xfId="7861"/>
    <cellStyle name="Header1 2 5 34" xfId="7862"/>
    <cellStyle name="Header1 2 5 4" xfId="7863"/>
    <cellStyle name="Header1 2 5 5" xfId="7864"/>
    <cellStyle name="Header1 2 5 6" xfId="7865"/>
    <cellStyle name="Header1 2 5 7" xfId="7866"/>
    <cellStyle name="Header1 2 5 8" xfId="7867"/>
    <cellStyle name="Header1 2 5 9" xfId="7868"/>
    <cellStyle name="Header1 2 6" xfId="7869"/>
    <cellStyle name="Header1 2 6 10" xfId="7870"/>
    <cellStyle name="Header1 2 6 11" xfId="7871"/>
    <cellStyle name="Header1 2 6 12" xfId="7872"/>
    <cellStyle name="Header1 2 6 13" xfId="7873"/>
    <cellStyle name="Header1 2 6 14" xfId="7874"/>
    <cellStyle name="Header1 2 6 15" xfId="7875"/>
    <cellStyle name="Header1 2 6 16" xfId="7876"/>
    <cellStyle name="Header1 2 6 17" xfId="7877"/>
    <cellStyle name="Header1 2 6 18" xfId="7878"/>
    <cellStyle name="Header1 2 6 19" xfId="7879"/>
    <cellStyle name="Header1 2 6 2" xfId="7880"/>
    <cellStyle name="Header1 2 6 2 10" xfId="7881"/>
    <cellStyle name="Header1 2 6 2 11" xfId="7882"/>
    <cellStyle name="Header1 2 6 2 12" xfId="7883"/>
    <cellStyle name="Header1 2 6 2 13" xfId="7884"/>
    <cellStyle name="Header1 2 6 2 14" xfId="7885"/>
    <cellStyle name="Header1 2 6 2 15" xfId="7886"/>
    <cellStyle name="Header1 2 6 2 16" xfId="7887"/>
    <cellStyle name="Header1 2 6 2 17" xfId="7888"/>
    <cellStyle name="Header1 2 6 2 18" xfId="7889"/>
    <cellStyle name="Header1 2 6 2 19" xfId="7890"/>
    <cellStyle name="Header1 2 6 2 2" xfId="7891"/>
    <cellStyle name="Header1 2 6 2 20" xfId="7892"/>
    <cellStyle name="Header1 2 6 2 21" xfId="7893"/>
    <cellStyle name="Header1 2 6 2 22" xfId="7894"/>
    <cellStyle name="Header1 2 6 2 23" xfId="7895"/>
    <cellStyle name="Header1 2 6 2 24" xfId="7896"/>
    <cellStyle name="Header1 2 6 2 25" xfId="7897"/>
    <cellStyle name="Header1 2 6 2 26" xfId="7898"/>
    <cellStyle name="Header1 2 6 2 27" xfId="7899"/>
    <cellStyle name="Header1 2 6 2 28" xfId="7900"/>
    <cellStyle name="Header1 2 6 2 29" xfId="7901"/>
    <cellStyle name="Header1 2 6 2 3" xfId="7902"/>
    <cellStyle name="Header1 2 6 2 30" xfId="7903"/>
    <cellStyle name="Header1 2 6 2 31" xfId="7904"/>
    <cellStyle name="Header1 2 6 2 32" xfId="7905"/>
    <cellStyle name="Header1 2 6 2 33" xfId="7906"/>
    <cellStyle name="Header1 2 6 2 34" xfId="7907"/>
    <cellStyle name="Header1 2 6 2 35" xfId="7908"/>
    <cellStyle name="Header1 2 6 2 36" xfId="7909"/>
    <cellStyle name="Header1 2 6 2 37" xfId="7910"/>
    <cellStyle name="Header1 2 6 2 38" xfId="7911"/>
    <cellStyle name="Header1 2 6 2 39" xfId="7912"/>
    <cellStyle name="Header1 2 6 2 4" xfId="7913"/>
    <cellStyle name="Header1 2 6 2 40" xfId="7914"/>
    <cellStyle name="Header1 2 6 2 41" xfId="7915"/>
    <cellStyle name="Header1 2 6 2 42" xfId="7916"/>
    <cellStyle name="Header1 2 6 2 43" xfId="7917"/>
    <cellStyle name="Header1 2 6 2 44" xfId="7918"/>
    <cellStyle name="Header1 2 6 2 45" xfId="7919"/>
    <cellStyle name="Header1 2 6 2 46" xfId="7920"/>
    <cellStyle name="Header1 2 6 2 47" xfId="7921"/>
    <cellStyle name="Header1 2 6 2 48" xfId="7922"/>
    <cellStyle name="Header1 2 6 2 49" xfId="7923"/>
    <cellStyle name="Header1 2 6 2 5" xfId="7924"/>
    <cellStyle name="Header1 2 6 2 50" xfId="7925"/>
    <cellStyle name="Header1 2 6 2 51" xfId="7926"/>
    <cellStyle name="Header1 2 6 2 52" xfId="7927"/>
    <cellStyle name="Header1 2 6 2 53" xfId="7928"/>
    <cellStyle name="Header1 2 6 2 54" xfId="7929"/>
    <cellStyle name="Header1 2 6 2 55" xfId="7930"/>
    <cellStyle name="Header1 2 6 2 56" xfId="7931"/>
    <cellStyle name="Header1 2 6 2 57" xfId="7932"/>
    <cellStyle name="Header1 2 6 2 58" xfId="7933"/>
    <cellStyle name="Header1 2 6 2 59" xfId="7934"/>
    <cellStyle name="Header1 2 6 2 6" xfId="7935"/>
    <cellStyle name="Header1 2 6 2 60" xfId="7936"/>
    <cellStyle name="Header1 2 6 2 61" xfId="7937"/>
    <cellStyle name="Header1 2 6 2 62" xfId="7938"/>
    <cellStyle name="Header1 2 6 2 63" xfId="7939"/>
    <cellStyle name="Header1 2 6 2 64" xfId="7940"/>
    <cellStyle name="Header1 2 6 2 65" xfId="7941"/>
    <cellStyle name="Header1 2 6 2 66" xfId="7942"/>
    <cellStyle name="Header1 2 6 2 7" xfId="7943"/>
    <cellStyle name="Header1 2 6 2 8" xfId="7944"/>
    <cellStyle name="Header1 2 6 2 9" xfId="7945"/>
    <cellStyle name="Header1 2 6 20" xfId="7946"/>
    <cellStyle name="Header1 2 6 21" xfId="7947"/>
    <cellStyle name="Header1 2 6 22" xfId="7948"/>
    <cellStyle name="Header1 2 6 23" xfId="7949"/>
    <cellStyle name="Header1 2 6 24" xfId="7950"/>
    <cellStyle name="Header1 2 6 25" xfId="7951"/>
    <cellStyle name="Header1 2 6 26" xfId="7952"/>
    <cellStyle name="Header1 2 6 27" xfId="7953"/>
    <cellStyle name="Header1 2 6 28" xfId="7954"/>
    <cellStyle name="Header1 2 6 29" xfId="7955"/>
    <cellStyle name="Header1 2 6 3" xfId="7956"/>
    <cellStyle name="Header1 2 6 3 10" xfId="7957"/>
    <cellStyle name="Header1 2 6 3 11" xfId="7958"/>
    <cellStyle name="Header1 2 6 3 12" xfId="7959"/>
    <cellStyle name="Header1 2 6 3 13" xfId="7960"/>
    <cellStyle name="Header1 2 6 3 14" xfId="7961"/>
    <cellStyle name="Header1 2 6 3 15" xfId="7962"/>
    <cellStyle name="Header1 2 6 3 16" xfId="7963"/>
    <cellStyle name="Header1 2 6 3 17" xfId="7964"/>
    <cellStyle name="Header1 2 6 3 18" xfId="7965"/>
    <cellStyle name="Header1 2 6 3 19" xfId="7966"/>
    <cellStyle name="Header1 2 6 3 2" xfId="7967"/>
    <cellStyle name="Header1 2 6 3 20" xfId="7968"/>
    <cellStyle name="Header1 2 6 3 21" xfId="7969"/>
    <cellStyle name="Header1 2 6 3 22" xfId="7970"/>
    <cellStyle name="Header1 2 6 3 23" xfId="7971"/>
    <cellStyle name="Header1 2 6 3 24" xfId="7972"/>
    <cellStyle name="Header1 2 6 3 25" xfId="7973"/>
    <cellStyle name="Header1 2 6 3 26" xfId="7974"/>
    <cellStyle name="Header1 2 6 3 27" xfId="7975"/>
    <cellStyle name="Header1 2 6 3 28" xfId="7976"/>
    <cellStyle name="Header1 2 6 3 29" xfId="7977"/>
    <cellStyle name="Header1 2 6 3 3" xfId="7978"/>
    <cellStyle name="Header1 2 6 3 30" xfId="7979"/>
    <cellStyle name="Header1 2 6 3 31" xfId="7980"/>
    <cellStyle name="Header1 2 6 3 32" xfId="7981"/>
    <cellStyle name="Header1 2 6 3 33" xfId="7982"/>
    <cellStyle name="Header1 2 6 3 34" xfId="7983"/>
    <cellStyle name="Header1 2 6 3 35" xfId="7984"/>
    <cellStyle name="Header1 2 6 3 36" xfId="7985"/>
    <cellStyle name="Header1 2 6 3 37" xfId="7986"/>
    <cellStyle name="Header1 2 6 3 38" xfId="7987"/>
    <cellStyle name="Header1 2 6 3 39" xfId="7988"/>
    <cellStyle name="Header1 2 6 3 4" xfId="7989"/>
    <cellStyle name="Header1 2 6 3 40" xfId="7990"/>
    <cellStyle name="Header1 2 6 3 41" xfId="7991"/>
    <cellStyle name="Header1 2 6 3 42" xfId="7992"/>
    <cellStyle name="Header1 2 6 3 43" xfId="7993"/>
    <cellStyle name="Header1 2 6 3 44" xfId="7994"/>
    <cellStyle name="Header1 2 6 3 45" xfId="7995"/>
    <cellStyle name="Header1 2 6 3 46" xfId="7996"/>
    <cellStyle name="Header1 2 6 3 47" xfId="7997"/>
    <cellStyle name="Header1 2 6 3 48" xfId="7998"/>
    <cellStyle name="Header1 2 6 3 49" xfId="7999"/>
    <cellStyle name="Header1 2 6 3 5" xfId="8000"/>
    <cellStyle name="Header1 2 6 3 50" xfId="8001"/>
    <cellStyle name="Header1 2 6 3 51" xfId="8002"/>
    <cellStyle name="Header1 2 6 3 52" xfId="8003"/>
    <cellStyle name="Header1 2 6 3 53" xfId="8004"/>
    <cellStyle name="Header1 2 6 3 54" xfId="8005"/>
    <cellStyle name="Header1 2 6 3 55" xfId="8006"/>
    <cellStyle name="Header1 2 6 3 56" xfId="8007"/>
    <cellStyle name="Header1 2 6 3 57" xfId="8008"/>
    <cellStyle name="Header1 2 6 3 58" xfId="8009"/>
    <cellStyle name="Header1 2 6 3 59" xfId="8010"/>
    <cellStyle name="Header1 2 6 3 6" xfId="8011"/>
    <cellStyle name="Header1 2 6 3 60" xfId="8012"/>
    <cellStyle name="Header1 2 6 3 61" xfId="8013"/>
    <cellStyle name="Header1 2 6 3 62" xfId="8014"/>
    <cellStyle name="Header1 2 6 3 63" xfId="8015"/>
    <cellStyle name="Header1 2 6 3 64" xfId="8016"/>
    <cellStyle name="Header1 2 6 3 7" xfId="8017"/>
    <cellStyle name="Header1 2 6 3 8" xfId="8018"/>
    <cellStyle name="Header1 2 6 3 9" xfId="8019"/>
    <cellStyle name="Header1 2 6 30" xfId="8020"/>
    <cellStyle name="Header1 2 6 31" xfId="8021"/>
    <cellStyle name="Header1 2 6 32" xfId="8022"/>
    <cellStyle name="Header1 2 6 33" xfId="8023"/>
    <cellStyle name="Header1 2 6 34" xfId="8024"/>
    <cellStyle name="Header1 2 6 4" xfId="8025"/>
    <cellStyle name="Header1 2 6 5" xfId="8026"/>
    <cellStyle name="Header1 2 6 6" xfId="8027"/>
    <cellStyle name="Header1 2 6 7" xfId="8028"/>
    <cellStyle name="Header1 2 6 8" xfId="8029"/>
    <cellStyle name="Header1 2 6 9" xfId="8030"/>
    <cellStyle name="Header1 2 7" xfId="8031"/>
    <cellStyle name="Header1 2 7 10" xfId="8032"/>
    <cellStyle name="Header1 2 7 11" xfId="8033"/>
    <cellStyle name="Header1 2 7 12" xfId="8034"/>
    <cellStyle name="Header1 2 7 13" xfId="8035"/>
    <cellStyle name="Header1 2 7 14" xfId="8036"/>
    <cellStyle name="Header1 2 7 15" xfId="8037"/>
    <cellStyle name="Header1 2 7 16" xfId="8038"/>
    <cellStyle name="Header1 2 7 17" xfId="8039"/>
    <cellStyle name="Header1 2 7 18" xfId="8040"/>
    <cellStyle name="Header1 2 7 19" xfId="8041"/>
    <cellStyle name="Header1 2 7 2" xfId="8042"/>
    <cellStyle name="Header1 2 7 20" xfId="8043"/>
    <cellStyle name="Header1 2 7 21" xfId="8044"/>
    <cellStyle name="Header1 2 7 22" xfId="8045"/>
    <cellStyle name="Header1 2 7 23" xfId="8046"/>
    <cellStyle name="Header1 2 7 24" xfId="8047"/>
    <cellStyle name="Header1 2 7 25" xfId="8048"/>
    <cellStyle name="Header1 2 7 26" xfId="8049"/>
    <cellStyle name="Header1 2 7 27" xfId="8050"/>
    <cellStyle name="Header1 2 7 28" xfId="8051"/>
    <cellStyle name="Header1 2 7 29" xfId="8052"/>
    <cellStyle name="Header1 2 7 3" xfId="8053"/>
    <cellStyle name="Header1 2 7 30" xfId="8054"/>
    <cellStyle name="Header1 2 7 31" xfId="8055"/>
    <cellStyle name="Header1 2 7 32" xfId="8056"/>
    <cellStyle name="Header1 2 7 33" xfId="8057"/>
    <cellStyle name="Header1 2 7 34" xfId="8058"/>
    <cellStyle name="Header1 2 7 35" xfId="8059"/>
    <cellStyle name="Header1 2 7 36" xfId="8060"/>
    <cellStyle name="Header1 2 7 37" xfId="8061"/>
    <cellStyle name="Header1 2 7 38" xfId="8062"/>
    <cellStyle name="Header1 2 7 39" xfId="8063"/>
    <cellStyle name="Header1 2 7 4" xfId="8064"/>
    <cellStyle name="Header1 2 7 40" xfId="8065"/>
    <cellStyle name="Header1 2 7 41" xfId="8066"/>
    <cellStyle name="Header1 2 7 42" xfId="8067"/>
    <cellStyle name="Header1 2 7 43" xfId="8068"/>
    <cellStyle name="Header1 2 7 44" xfId="8069"/>
    <cellStyle name="Header1 2 7 45" xfId="8070"/>
    <cellStyle name="Header1 2 7 46" xfId="8071"/>
    <cellStyle name="Header1 2 7 47" xfId="8072"/>
    <cellStyle name="Header1 2 7 48" xfId="8073"/>
    <cellStyle name="Header1 2 7 49" xfId="8074"/>
    <cellStyle name="Header1 2 7 5" xfId="8075"/>
    <cellStyle name="Header1 2 7 50" xfId="8076"/>
    <cellStyle name="Header1 2 7 51" xfId="8077"/>
    <cellStyle name="Header1 2 7 52" xfId="8078"/>
    <cellStyle name="Header1 2 7 53" xfId="8079"/>
    <cellStyle name="Header1 2 7 54" xfId="8080"/>
    <cellStyle name="Header1 2 7 55" xfId="8081"/>
    <cellStyle name="Header1 2 7 56" xfId="8082"/>
    <cellStyle name="Header1 2 7 57" xfId="8083"/>
    <cellStyle name="Header1 2 7 58" xfId="8084"/>
    <cellStyle name="Header1 2 7 59" xfId="8085"/>
    <cellStyle name="Header1 2 7 6" xfId="8086"/>
    <cellStyle name="Header1 2 7 60" xfId="8087"/>
    <cellStyle name="Header1 2 7 61" xfId="8088"/>
    <cellStyle name="Header1 2 7 62" xfId="8089"/>
    <cellStyle name="Header1 2 7 63" xfId="8090"/>
    <cellStyle name="Header1 2 7 64" xfId="8091"/>
    <cellStyle name="Header1 2 7 65" xfId="8092"/>
    <cellStyle name="Header1 2 7 66" xfId="8093"/>
    <cellStyle name="Header1 2 7 7" xfId="8094"/>
    <cellStyle name="Header1 2 7 8" xfId="8095"/>
    <cellStyle name="Header1 2 7 9" xfId="8096"/>
    <cellStyle name="Header1 2 8" xfId="8097"/>
    <cellStyle name="Header1 2 8 10" xfId="8098"/>
    <cellStyle name="Header1 2 8 11" xfId="8099"/>
    <cellStyle name="Header1 2 8 12" xfId="8100"/>
    <cellStyle name="Header1 2 8 13" xfId="8101"/>
    <cellStyle name="Header1 2 8 14" xfId="8102"/>
    <cellStyle name="Header1 2 8 15" xfId="8103"/>
    <cellStyle name="Header1 2 8 16" xfId="8104"/>
    <cellStyle name="Header1 2 8 17" xfId="8105"/>
    <cellStyle name="Header1 2 8 18" xfId="8106"/>
    <cellStyle name="Header1 2 8 19" xfId="8107"/>
    <cellStyle name="Header1 2 8 2" xfId="8108"/>
    <cellStyle name="Header1 2 8 20" xfId="8109"/>
    <cellStyle name="Header1 2 8 21" xfId="8110"/>
    <cellStyle name="Header1 2 8 22" xfId="8111"/>
    <cellStyle name="Header1 2 8 23" xfId="8112"/>
    <cellStyle name="Header1 2 8 24" xfId="8113"/>
    <cellStyle name="Header1 2 8 25" xfId="8114"/>
    <cellStyle name="Header1 2 8 26" xfId="8115"/>
    <cellStyle name="Header1 2 8 27" xfId="8116"/>
    <cellStyle name="Header1 2 8 28" xfId="8117"/>
    <cellStyle name="Header1 2 8 29" xfId="8118"/>
    <cellStyle name="Header1 2 8 3" xfId="8119"/>
    <cellStyle name="Header1 2 8 30" xfId="8120"/>
    <cellStyle name="Header1 2 8 31" xfId="8121"/>
    <cellStyle name="Header1 2 8 32" xfId="8122"/>
    <cellStyle name="Header1 2 8 33" xfId="8123"/>
    <cellStyle name="Header1 2 8 34" xfId="8124"/>
    <cellStyle name="Header1 2 8 35" xfId="8125"/>
    <cellStyle name="Header1 2 8 36" xfId="8126"/>
    <cellStyle name="Header1 2 8 37" xfId="8127"/>
    <cellStyle name="Header1 2 8 38" xfId="8128"/>
    <cellStyle name="Header1 2 8 39" xfId="8129"/>
    <cellStyle name="Header1 2 8 4" xfId="8130"/>
    <cellStyle name="Header1 2 8 40" xfId="8131"/>
    <cellStyle name="Header1 2 8 41" xfId="8132"/>
    <cellStyle name="Header1 2 8 42" xfId="8133"/>
    <cellStyle name="Header1 2 8 43" xfId="8134"/>
    <cellStyle name="Header1 2 8 44" xfId="8135"/>
    <cellStyle name="Header1 2 8 45" xfId="8136"/>
    <cellStyle name="Header1 2 8 46" xfId="8137"/>
    <cellStyle name="Header1 2 8 47" xfId="8138"/>
    <cellStyle name="Header1 2 8 48" xfId="8139"/>
    <cellStyle name="Header1 2 8 49" xfId="8140"/>
    <cellStyle name="Header1 2 8 5" xfId="8141"/>
    <cellStyle name="Header1 2 8 50" xfId="8142"/>
    <cellStyle name="Header1 2 8 51" xfId="8143"/>
    <cellStyle name="Header1 2 8 52" xfId="8144"/>
    <cellStyle name="Header1 2 8 53" xfId="8145"/>
    <cellStyle name="Header1 2 8 54" xfId="8146"/>
    <cellStyle name="Header1 2 8 55" xfId="8147"/>
    <cellStyle name="Header1 2 8 56" xfId="8148"/>
    <cellStyle name="Header1 2 8 57" xfId="8149"/>
    <cellStyle name="Header1 2 8 58" xfId="8150"/>
    <cellStyle name="Header1 2 8 59" xfId="8151"/>
    <cellStyle name="Header1 2 8 6" xfId="8152"/>
    <cellStyle name="Header1 2 8 60" xfId="8153"/>
    <cellStyle name="Header1 2 8 61" xfId="8154"/>
    <cellStyle name="Header1 2 8 62" xfId="8155"/>
    <cellStyle name="Header1 2 8 63" xfId="8156"/>
    <cellStyle name="Header1 2 8 64" xfId="8157"/>
    <cellStyle name="Header1 2 8 7" xfId="8158"/>
    <cellStyle name="Header1 2 8 8" xfId="8159"/>
    <cellStyle name="Header1 2 8 9" xfId="8160"/>
    <cellStyle name="Header1 2 9" xfId="8161"/>
    <cellStyle name="Header1 3" xfId="8162"/>
    <cellStyle name="Header1 3 2" xfId="8163"/>
    <cellStyle name="Header1 3 2 2" xfId="8164"/>
    <cellStyle name="Header1 3 2 2 10" xfId="8165"/>
    <cellStyle name="Header1 3 2 2 11" xfId="8166"/>
    <cellStyle name="Header1 3 2 2 12" xfId="8167"/>
    <cellStyle name="Header1 3 2 2 13" xfId="8168"/>
    <cellStyle name="Header1 3 2 2 14" xfId="8169"/>
    <cellStyle name="Header1 3 2 2 15" xfId="8170"/>
    <cellStyle name="Header1 3 2 2 16" xfId="8171"/>
    <cellStyle name="Header1 3 2 2 17" xfId="8172"/>
    <cellStyle name="Header1 3 2 2 18" xfId="8173"/>
    <cellStyle name="Header1 3 2 2 19" xfId="8174"/>
    <cellStyle name="Header1 3 2 2 2" xfId="8175"/>
    <cellStyle name="Header1 3 2 2 2 10" xfId="8176"/>
    <cellStyle name="Header1 3 2 2 2 11" xfId="8177"/>
    <cellStyle name="Header1 3 2 2 2 12" xfId="8178"/>
    <cellStyle name="Header1 3 2 2 2 13" xfId="8179"/>
    <cellStyle name="Header1 3 2 2 2 14" xfId="8180"/>
    <cellStyle name="Header1 3 2 2 2 15" xfId="8181"/>
    <cellStyle name="Header1 3 2 2 2 16" xfId="8182"/>
    <cellStyle name="Header1 3 2 2 2 17" xfId="8183"/>
    <cellStyle name="Header1 3 2 2 2 18" xfId="8184"/>
    <cellStyle name="Header1 3 2 2 2 19" xfId="8185"/>
    <cellStyle name="Header1 3 2 2 2 2" xfId="8186"/>
    <cellStyle name="Header1 3 2 2 2 20" xfId="8187"/>
    <cellStyle name="Header1 3 2 2 2 21" xfId="8188"/>
    <cellStyle name="Header1 3 2 2 2 22" xfId="8189"/>
    <cellStyle name="Header1 3 2 2 2 23" xfId="8190"/>
    <cellStyle name="Header1 3 2 2 2 24" xfId="8191"/>
    <cellStyle name="Header1 3 2 2 2 25" xfId="8192"/>
    <cellStyle name="Header1 3 2 2 2 26" xfId="8193"/>
    <cellStyle name="Header1 3 2 2 2 27" xfId="8194"/>
    <cellStyle name="Header1 3 2 2 2 28" xfId="8195"/>
    <cellStyle name="Header1 3 2 2 2 29" xfId="8196"/>
    <cellStyle name="Header1 3 2 2 2 3" xfId="8197"/>
    <cellStyle name="Header1 3 2 2 2 30" xfId="8198"/>
    <cellStyle name="Header1 3 2 2 2 31" xfId="8199"/>
    <cellStyle name="Header1 3 2 2 2 32" xfId="8200"/>
    <cellStyle name="Header1 3 2 2 2 33" xfId="8201"/>
    <cellStyle name="Header1 3 2 2 2 34" xfId="8202"/>
    <cellStyle name="Header1 3 2 2 2 35" xfId="8203"/>
    <cellStyle name="Header1 3 2 2 2 36" xfId="8204"/>
    <cellStyle name="Header1 3 2 2 2 37" xfId="8205"/>
    <cellStyle name="Header1 3 2 2 2 38" xfId="8206"/>
    <cellStyle name="Header1 3 2 2 2 39" xfId="8207"/>
    <cellStyle name="Header1 3 2 2 2 4" xfId="8208"/>
    <cellStyle name="Header1 3 2 2 2 40" xfId="8209"/>
    <cellStyle name="Header1 3 2 2 2 41" xfId="8210"/>
    <cellStyle name="Header1 3 2 2 2 42" xfId="8211"/>
    <cellStyle name="Header1 3 2 2 2 43" xfId="8212"/>
    <cellStyle name="Header1 3 2 2 2 44" xfId="8213"/>
    <cellStyle name="Header1 3 2 2 2 45" xfId="8214"/>
    <cellStyle name="Header1 3 2 2 2 46" xfId="8215"/>
    <cellStyle name="Header1 3 2 2 2 47" xfId="8216"/>
    <cellStyle name="Header1 3 2 2 2 48" xfId="8217"/>
    <cellStyle name="Header1 3 2 2 2 49" xfId="8218"/>
    <cellStyle name="Header1 3 2 2 2 5" xfId="8219"/>
    <cellStyle name="Header1 3 2 2 2 50" xfId="8220"/>
    <cellStyle name="Header1 3 2 2 2 51" xfId="8221"/>
    <cellStyle name="Header1 3 2 2 2 52" xfId="8222"/>
    <cellStyle name="Header1 3 2 2 2 53" xfId="8223"/>
    <cellStyle name="Header1 3 2 2 2 54" xfId="8224"/>
    <cellStyle name="Header1 3 2 2 2 55" xfId="8225"/>
    <cellStyle name="Header1 3 2 2 2 56" xfId="8226"/>
    <cellStyle name="Header1 3 2 2 2 57" xfId="8227"/>
    <cellStyle name="Header1 3 2 2 2 58" xfId="8228"/>
    <cellStyle name="Header1 3 2 2 2 59" xfId="8229"/>
    <cellStyle name="Header1 3 2 2 2 6" xfId="8230"/>
    <cellStyle name="Header1 3 2 2 2 60" xfId="8231"/>
    <cellStyle name="Header1 3 2 2 2 61" xfId="8232"/>
    <cellStyle name="Header1 3 2 2 2 62" xfId="8233"/>
    <cellStyle name="Header1 3 2 2 2 63" xfId="8234"/>
    <cellStyle name="Header1 3 2 2 2 64" xfId="8235"/>
    <cellStyle name="Header1 3 2 2 2 65" xfId="8236"/>
    <cellStyle name="Header1 3 2 2 2 7" xfId="8237"/>
    <cellStyle name="Header1 3 2 2 2 8" xfId="8238"/>
    <cellStyle name="Header1 3 2 2 2 9" xfId="8239"/>
    <cellStyle name="Header1 3 2 2 20" xfId="8240"/>
    <cellStyle name="Header1 3 2 2 21" xfId="8241"/>
    <cellStyle name="Header1 3 2 2 22" xfId="8242"/>
    <cellStyle name="Header1 3 2 2 23" xfId="8243"/>
    <cellStyle name="Header1 3 2 2 24" xfId="8244"/>
    <cellStyle name="Header1 3 2 2 25" xfId="8245"/>
    <cellStyle name="Header1 3 2 2 26" xfId="8246"/>
    <cellStyle name="Header1 3 2 2 27" xfId="8247"/>
    <cellStyle name="Header1 3 2 2 28" xfId="8248"/>
    <cellStyle name="Header1 3 2 2 29" xfId="8249"/>
    <cellStyle name="Header1 3 2 2 3" xfId="8250"/>
    <cellStyle name="Header1 3 2 2 3 2" xfId="8251"/>
    <cellStyle name="Header1 3 2 2 3 3" xfId="8252"/>
    <cellStyle name="Header1 3 2 2 30" xfId="8253"/>
    <cellStyle name="Header1 3 2 2 31" xfId="8254"/>
    <cellStyle name="Header1 3 2 2 32" xfId="8255"/>
    <cellStyle name="Header1 3 2 2 4" xfId="8256"/>
    <cellStyle name="Header1 3 2 2 5" xfId="8257"/>
    <cellStyle name="Header1 3 2 2 6" xfId="8258"/>
    <cellStyle name="Header1 3 2 2 7" xfId="8259"/>
    <cellStyle name="Header1 3 2 2 8" xfId="8260"/>
    <cellStyle name="Header1 3 2 2 9" xfId="8261"/>
    <cellStyle name="Header1 3 2 3" xfId="8262"/>
    <cellStyle name="Header1 3 2 3 10" xfId="8263"/>
    <cellStyle name="Header1 3 2 3 11" xfId="8264"/>
    <cellStyle name="Header1 3 2 3 12" xfId="8265"/>
    <cellStyle name="Header1 3 2 3 13" xfId="8266"/>
    <cellStyle name="Header1 3 2 3 14" xfId="8267"/>
    <cellStyle name="Header1 3 2 3 15" xfId="8268"/>
    <cellStyle name="Header1 3 2 3 16" xfId="8269"/>
    <cellStyle name="Header1 3 2 3 17" xfId="8270"/>
    <cellStyle name="Header1 3 2 3 18" xfId="8271"/>
    <cellStyle name="Header1 3 2 3 19" xfId="8272"/>
    <cellStyle name="Header1 3 2 3 2" xfId="8273"/>
    <cellStyle name="Header1 3 2 3 2 10" xfId="8274"/>
    <cellStyle name="Header1 3 2 3 2 11" xfId="8275"/>
    <cellStyle name="Header1 3 2 3 2 12" xfId="8276"/>
    <cellStyle name="Header1 3 2 3 2 13" xfId="8277"/>
    <cellStyle name="Header1 3 2 3 2 14" xfId="8278"/>
    <cellStyle name="Header1 3 2 3 2 15" xfId="8279"/>
    <cellStyle name="Header1 3 2 3 2 16" xfId="8280"/>
    <cellStyle name="Header1 3 2 3 2 17" xfId="8281"/>
    <cellStyle name="Header1 3 2 3 2 18" xfId="8282"/>
    <cellStyle name="Header1 3 2 3 2 19" xfId="8283"/>
    <cellStyle name="Header1 3 2 3 2 2" xfId="8284"/>
    <cellStyle name="Header1 3 2 3 2 20" xfId="8285"/>
    <cellStyle name="Header1 3 2 3 2 21" xfId="8286"/>
    <cellStyle name="Header1 3 2 3 2 22" xfId="8287"/>
    <cellStyle name="Header1 3 2 3 2 23" xfId="8288"/>
    <cellStyle name="Header1 3 2 3 2 24" xfId="8289"/>
    <cellStyle name="Header1 3 2 3 2 25" xfId="8290"/>
    <cellStyle name="Header1 3 2 3 2 26" xfId="8291"/>
    <cellStyle name="Header1 3 2 3 2 27" xfId="8292"/>
    <cellStyle name="Header1 3 2 3 2 28" xfId="8293"/>
    <cellStyle name="Header1 3 2 3 2 29" xfId="8294"/>
    <cellStyle name="Header1 3 2 3 2 3" xfId="8295"/>
    <cellStyle name="Header1 3 2 3 2 30" xfId="8296"/>
    <cellStyle name="Header1 3 2 3 2 31" xfId="8297"/>
    <cellStyle name="Header1 3 2 3 2 32" xfId="8298"/>
    <cellStyle name="Header1 3 2 3 2 33" xfId="8299"/>
    <cellStyle name="Header1 3 2 3 2 34" xfId="8300"/>
    <cellStyle name="Header1 3 2 3 2 35" xfId="8301"/>
    <cellStyle name="Header1 3 2 3 2 36" xfId="8302"/>
    <cellStyle name="Header1 3 2 3 2 37" xfId="8303"/>
    <cellStyle name="Header1 3 2 3 2 38" xfId="8304"/>
    <cellStyle name="Header1 3 2 3 2 39" xfId="8305"/>
    <cellStyle name="Header1 3 2 3 2 4" xfId="8306"/>
    <cellStyle name="Header1 3 2 3 2 40" xfId="8307"/>
    <cellStyle name="Header1 3 2 3 2 41" xfId="8308"/>
    <cellStyle name="Header1 3 2 3 2 42" xfId="8309"/>
    <cellStyle name="Header1 3 2 3 2 43" xfId="8310"/>
    <cellStyle name="Header1 3 2 3 2 44" xfId="8311"/>
    <cellStyle name="Header1 3 2 3 2 45" xfId="8312"/>
    <cellStyle name="Header1 3 2 3 2 46" xfId="8313"/>
    <cellStyle name="Header1 3 2 3 2 47" xfId="8314"/>
    <cellStyle name="Header1 3 2 3 2 48" xfId="8315"/>
    <cellStyle name="Header1 3 2 3 2 49" xfId="8316"/>
    <cellStyle name="Header1 3 2 3 2 5" xfId="8317"/>
    <cellStyle name="Header1 3 2 3 2 50" xfId="8318"/>
    <cellStyle name="Header1 3 2 3 2 51" xfId="8319"/>
    <cellStyle name="Header1 3 2 3 2 52" xfId="8320"/>
    <cellStyle name="Header1 3 2 3 2 53" xfId="8321"/>
    <cellStyle name="Header1 3 2 3 2 54" xfId="8322"/>
    <cellStyle name="Header1 3 2 3 2 55" xfId="8323"/>
    <cellStyle name="Header1 3 2 3 2 56" xfId="8324"/>
    <cellStyle name="Header1 3 2 3 2 57" xfId="8325"/>
    <cellStyle name="Header1 3 2 3 2 58" xfId="8326"/>
    <cellStyle name="Header1 3 2 3 2 59" xfId="8327"/>
    <cellStyle name="Header1 3 2 3 2 6" xfId="8328"/>
    <cellStyle name="Header1 3 2 3 2 60" xfId="8329"/>
    <cellStyle name="Header1 3 2 3 2 61" xfId="8330"/>
    <cellStyle name="Header1 3 2 3 2 7" xfId="8331"/>
    <cellStyle name="Header1 3 2 3 2 8" xfId="8332"/>
    <cellStyle name="Header1 3 2 3 2 9" xfId="8333"/>
    <cellStyle name="Header1 3 2 3 20" xfId="8334"/>
    <cellStyle name="Header1 3 2 3 21" xfId="8335"/>
    <cellStyle name="Header1 3 2 3 22" xfId="8336"/>
    <cellStyle name="Header1 3 2 3 23" xfId="8337"/>
    <cellStyle name="Header1 3 2 3 24" xfId="8338"/>
    <cellStyle name="Header1 3 2 3 25" xfId="8339"/>
    <cellStyle name="Header1 3 2 3 26" xfId="8340"/>
    <cellStyle name="Header1 3 2 3 27" xfId="8341"/>
    <cellStyle name="Header1 3 2 3 28" xfId="8342"/>
    <cellStyle name="Header1 3 2 3 29" xfId="8343"/>
    <cellStyle name="Header1 3 2 3 3" xfId="8344"/>
    <cellStyle name="Header1 3 2 3 3 10" xfId="8345"/>
    <cellStyle name="Header1 3 2 3 3 11" xfId="8346"/>
    <cellStyle name="Header1 3 2 3 3 12" xfId="8347"/>
    <cellStyle name="Header1 3 2 3 3 13" xfId="8348"/>
    <cellStyle name="Header1 3 2 3 3 14" xfId="8349"/>
    <cellStyle name="Header1 3 2 3 3 15" xfId="8350"/>
    <cellStyle name="Header1 3 2 3 3 16" xfId="8351"/>
    <cellStyle name="Header1 3 2 3 3 17" xfId="8352"/>
    <cellStyle name="Header1 3 2 3 3 18" xfId="8353"/>
    <cellStyle name="Header1 3 2 3 3 19" xfId="8354"/>
    <cellStyle name="Header1 3 2 3 3 2" xfId="8355"/>
    <cellStyle name="Header1 3 2 3 3 20" xfId="8356"/>
    <cellStyle name="Header1 3 2 3 3 21" xfId="8357"/>
    <cellStyle name="Header1 3 2 3 3 22" xfId="8358"/>
    <cellStyle name="Header1 3 2 3 3 23" xfId="8359"/>
    <cellStyle name="Header1 3 2 3 3 24" xfId="8360"/>
    <cellStyle name="Header1 3 2 3 3 25" xfId="8361"/>
    <cellStyle name="Header1 3 2 3 3 26" xfId="8362"/>
    <cellStyle name="Header1 3 2 3 3 27" xfId="8363"/>
    <cellStyle name="Header1 3 2 3 3 28" xfId="8364"/>
    <cellStyle name="Header1 3 2 3 3 29" xfId="8365"/>
    <cellStyle name="Header1 3 2 3 3 3" xfId="8366"/>
    <cellStyle name="Header1 3 2 3 3 30" xfId="8367"/>
    <cellStyle name="Header1 3 2 3 3 31" xfId="8368"/>
    <cellStyle name="Header1 3 2 3 3 32" xfId="8369"/>
    <cellStyle name="Header1 3 2 3 3 33" xfId="8370"/>
    <cellStyle name="Header1 3 2 3 3 34" xfId="8371"/>
    <cellStyle name="Header1 3 2 3 3 35" xfId="8372"/>
    <cellStyle name="Header1 3 2 3 3 36" xfId="8373"/>
    <cellStyle name="Header1 3 2 3 3 37" xfId="8374"/>
    <cellStyle name="Header1 3 2 3 3 38" xfId="8375"/>
    <cellStyle name="Header1 3 2 3 3 39" xfId="8376"/>
    <cellStyle name="Header1 3 2 3 3 4" xfId="8377"/>
    <cellStyle name="Header1 3 2 3 3 40" xfId="8378"/>
    <cellStyle name="Header1 3 2 3 3 41" xfId="8379"/>
    <cellStyle name="Header1 3 2 3 3 42" xfId="8380"/>
    <cellStyle name="Header1 3 2 3 3 43" xfId="8381"/>
    <cellStyle name="Header1 3 2 3 3 44" xfId="8382"/>
    <cellStyle name="Header1 3 2 3 3 45" xfId="8383"/>
    <cellStyle name="Header1 3 2 3 3 46" xfId="8384"/>
    <cellStyle name="Header1 3 2 3 3 47" xfId="8385"/>
    <cellStyle name="Header1 3 2 3 3 48" xfId="8386"/>
    <cellStyle name="Header1 3 2 3 3 49" xfId="8387"/>
    <cellStyle name="Header1 3 2 3 3 5" xfId="8388"/>
    <cellStyle name="Header1 3 2 3 3 50" xfId="8389"/>
    <cellStyle name="Header1 3 2 3 3 51" xfId="8390"/>
    <cellStyle name="Header1 3 2 3 3 52" xfId="8391"/>
    <cellStyle name="Header1 3 2 3 3 53" xfId="8392"/>
    <cellStyle name="Header1 3 2 3 3 54" xfId="8393"/>
    <cellStyle name="Header1 3 2 3 3 55" xfId="8394"/>
    <cellStyle name="Header1 3 2 3 3 56" xfId="8395"/>
    <cellStyle name="Header1 3 2 3 3 57" xfId="8396"/>
    <cellStyle name="Header1 3 2 3 3 58" xfId="8397"/>
    <cellStyle name="Header1 3 2 3 3 59" xfId="8398"/>
    <cellStyle name="Header1 3 2 3 3 6" xfId="8399"/>
    <cellStyle name="Header1 3 2 3 3 60" xfId="8400"/>
    <cellStyle name="Header1 3 2 3 3 61" xfId="8401"/>
    <cellStyle name="Header1 3 2 3 3 62" xfId="8402"/>
    <cellStyle name="Header1 3 2 3 3 63" xfId="8403"/>
    <cellStyle name="Header1 3 2 3 3 64" xfId="8404"/>
    <cellStyle name="Header1 3 2 3 3 7" xfId="8405"/>
    <cellStyle name="Header1 3 2 3 3 8" xfId="8406"/>
    <cellStyle name="Header1 3 2 3 3 9" xfId="8407"/>
    <cellStyle name="Header1 3 2 3 30" xfId="8408"/>
    <cellStyle name="Header1 3 2 3 31" xfId="8409"/>
    <cellStyle name="Header1 3 2 3 32" xfId="8410"/>
    <cellStyle name="Header1 3 2 3 33" xfId="8411"/>
    <cellStyle name="Header1 3 2 3 34" xfId="8412"/>
    <cellStyle name="Header1 3 2 3 35" xfId="8413"/>
    <cellStyle name="Header1 3 2 3 4" xfId="8414"/>
    <cellStyle name="Header1 3 2 3 5" xfId="8415"/>
    <cellStyle name="Header1 3 2 3 6" xfId="8416"/>
    <cellStyle name="Header1 3 2 3 7" xfId="8417"/>
    <cellStyle name="Header1 3 2 3 8" xfId="8418"/>
    <cellStyle name="Header1 3 2 3 9" xfId="8419"/>
    <cellStyle name="Header1 3 2 4" xfId="8420"/>
    <cellStyle name="Header1 3 2 4 10" xfId="8421"/>
    <cellStyle name="Header1 3 2 4 11" xfId="8422"/>
    <cellStyle name="Header1 3 2 4 12" xfId="8423"/>
    <cellStyle name="Header1 3 2 4 13" xfId="8424"/>
    <cellStyle name="Header1 3 2 4 14" xfId="8425"/>
    <cellStyle name="Header1 3 2 4 15" xfId="8426"/>
    <cellStyle name="Header1 3 2 4 16" xfId="8427"/>
    <cellStyle name="Header1 3 2 4 17" xfId="8428"/>
    <cellStyle name="Header1 3 2 4 18" xfId="8429"/>
    <cellStyle name="Header1 3 2 4 19" xfId="8430"/>
    <cellStyle name="Header1 3 2 4 2" xfId="8431"/>
    <cellStyle name="Header1 3 2 4 2 10" xfId="8432"/>
    <cellStyle name="Header1 3 2 4 2 11" xfId="8433"/>
    <cellStyle name="Header1 3 2 4 2 12" xfId="8434"/>
    <cellStyle name="Header1 3 2 4 2 13" xfId="8435"/>
    <cellStyle name="Header1 3 2 4 2 14" xfId="8436"/>
    <cellStyle name="Header1 3 2 4 2 15" xfId="8437"/>
    <cellStyle name="Header1 3 2 4 2 16" xfId="8438"/>
    <cellStyle name="Header1 3 2 4 2 17" xfId="8439"/>
    <cellStyle name="Header1 3 2 4 2 18" xfId="8440"/>
    <cellStyle name="Header1 3 2 4 2 19" xfId="8441"/>
    <cellStyle name="Header1 3 2 4 2 2" xfId="8442"/>
    <cellStyle name="Header1 3 2 4 2 20" xfId="8443"/>
    <cellStyle name="Header1 3 2 4 2 21" xfId="8444"/>
    <cellStyle name="Header1 3 2 4 2 22" xfId="8445"/>
    <cellStyle name="Header1 3 2 4 2 23" xfId="8446"/>
    <cellStyle name="Header1 3 2 4 2 24" xfId="8447"/>
    <cellStyle name="Header1 3 2 4 2 25" xfId="8448"/>
    <cellStyle name="Header1 3 2 4 2 26" xfId="8449"/>
    <cellStyle name="Header1 3 2 4 2 27" xfId="8450"/>
    <cellStyle name="Header1 3 2 4 2 28" xfId="8451"/>
    <cellStyle name="Header1 3 2 4 2 29" xfId="8452"/>
    <cellStyle name="Header1 3 2 4 2 3" xfId="8453"/>
    <cellStyle name="Header1 3 2 4 2 30" xfId="8454"/>
    <cellStyle name="Header1 3 2 4 2 31" xfId="8455"/>
    <cellStyle name="Header1 3 2 4 2 32" xfId="8456"/>
    <cellStyle name="Header1 3 2 4 2 33" xfId="8457"/>
    <cellStyle name="Header1 3 2 4 2 34" xfId="8458"/>
    <cellStyle name="Header1 3 2 4 2 35" xfId="8459"/>
    <cellStyle name="Header1 3 2 4 2 36" xfId="8460"/>
    <cellStyle name="Header1 3 2 4 2 37" xfId="8461"/>
    <cellStyle name="Header1 3 2 4 2 38" xfId="8462"/>
    <cellStyle name="Header1 3 2 4 2 39" xfId="8463"/>
    <cellStyle name="Header1 3 2 4 2 4" xfId="8464"/>
    <cellStyle name="Header1 3 2 4 2 40" xfId="8465"/>
    <cellStyle name="Header1 3 2 4 2 41" xfId="8466"/>
    <cellStyle name="Header1 3 2 4 2 42" xfId="8467"/>
    <cellStyle name="Header1 3 2 4 2 43" xfId="8468"/>
    <cellStyle name="Header1 3 2 4 2 44" xfId="8469"/>
    <cellStyle name="Header1 3 2 4 2 45" xfId="8470"/>
    <cellStyle name="Header1 3 2 4 2 46" xfId="8471"/>
    <cellStyle name="Header1 3 2 4 2 47" xfId="8472"/>
    <cellStyle name="Header1 3 2 4 2 48" xfId="8473"/>
    <cellStyle name="Header1 3 2 4 2 49" xfId="8474"/>
    <cellStyle name="Header1 3 2 4 2 5" xfId="8475"/>
    <cellStyle name="Header1 3 2 4 2 50" xfId="8476"/>
    <cellStyle name="Header1 3 2 4 2 51" xfId="8477"/>
    <cellStyle name="Header1 3 2 4 2 52" xfId="8478"/>
    <cellStyle name="Header1 3 2 4 2 53" xfId="8479"/>
    <cellStyle name="Header1 3 2 4 2 54" xfId="8480"/>
    <cellStyle name="Header1 3 2 4 2 55" xfId="8481"/>
    <cellStyle name="Header1 3 2 4 2 56" xfId="8482"/>
    <cellStyle name="Header1 3 2 4 2 57" xfId="8483"/>
    <cellStyle name="Header1 3 2 4 2 58" xfId="8484"/>
    <cellStyle name="Header1 3 2 4 2 59" xfId="8485"/>
    <cellStyle name="Header1 3 2 4 2 6" xfId="8486"/>
    <cellStyle name="Header1 3 2 4 2 60" xfId="8487"/>
    <cellStyle name="Header1 3 2 4 2 61" xfId="8488"/>
    <cellStyle name="Header1 3 2 4 2 62" xfId="8489"/>
    <cellStyle name="Header1 3 2 4 2 63" xfId="8490"/>
    <cellStyle name="Header1 3 2 4 2 64" xfId="8491"/>
    <cellStyle name="Header1 3 2 4 2 65" xfId="8492"/>
    <cellStyle name="Header1 3 2 4 2 7" xfId="8493"/>
    <cellStyle name="Header1 3 2 4 2 8" xfId="8494"/>
    <cellStyle name="Header1 3 2 4 2 9" xfId="8495"/>
    <cellStyle name="Header1 3 2 4 20" xfId="8496"/>
    <cellStyle name="Header1 3 2 4 21" xfId="8497"/>
    <cellStyle name="Header1 3 2 4 22" xfId="8498"/>
    <cellStyle name="Header1 3 2 4 23" xfId="8499"/>
    <cellStyle name="Header1 3 2 4 24" xfId="8500"/>
    <cellStyle name="Header1 3 2 4 25" xfId="8501"/>
    <cellStyle name="Header1 3 2 4 26" xfId="8502"/>
    <cellStyle name="Header1 3 2 4 27" xfId="8503"/>
    <cellStyle name="Header1 3 2 4 28" xfId="8504"/>
    <cellStyle name="Header1 3 2 4 29" xfId="8505"/>
    <cellStyle name="Header1 3 2 4 3" xfId="8506"/>
    <cellStyle name="Header1 3 2 4 3 2" xfId="8507"/>
    <cellStyle name="Header1 3 2 4 3 3" xfId="8508"/>
    <cellStyle name="Header1 3 2 4 30" xfId="8509"/>
    <cellStyle name="Header1 3 2 4 31" xfId="8510"/>
    <cellStyle name="Header1 3 2 4 32" xfId="8511"/>
    <cellStyle name="Header1 3 2 4 33" xfId="8512"/>
    <cellStyle name="Header1 3 2 4 34" xfId="8513"/>
    <cellStyle name="Header1 3 2 4 35" xfId="8514"/>
    <cellStyle name="Header1 3 2 4 36" xfId="8515"/>
    <cellStyle name="Header1 3 2 4 4" xfId="8516"/>
    <cellStyle name="Header1 3 2 4 5" xfId="8517"/>
    <cellStyle name="Header1 3 2 4 6" xfId="8518"/>
    <cellStyle name="Header1 3 2 4 7" xfId="8519"/>
    <cellStyle name="Header1 3 2 4 8" xfId="8520"/>
    <cellStyle name="Header1 3 2 4 9" xfId="8521"/>
    <cellStyle name="Header1 3 2 5" xfId="8522"/>
    <cellStyle name="Header1 3 2 5 10" xfId="8523"/>
    <cellStyle name="Header1 3 2 5 11" xfId="8524"/>
    <cellStyle name="Header1 3 2 5 12" xfId="8525"/>
    <cellStyle name="Header1 3 2 5 13" xfId="8526"/>
    <cellStyle name="Header1 3 2 5 14" xfId="8527"/>
    <cellStyle name="Header1 3 2 5 15" xfId="8528"/>
    <cellStyle name="Header1 3 2 5 16" xfId="8529"/>
    <cellStyle name="Header1 3 2 5 17" xfId="8530"/>
    <cellStyle name="Header1 3 2 5 18" xfId="8531"/>
    <cellStyle name="Header1 3 2 5 19" xfId="8532"/>
    <cellStyle name="Header1 3 2 5 2" xfId="8533"/>
    <cellStyle name="Header1 3 2 5 2 10" xfId="8534"/>
    <cellStyle name="Header1 3 2 5 2 11" xfId="8535"/>
    <cellStyle name="Header1 3 2 5 2 12" xfId="8536"/>
    <cellStyle name="Header1 3 2 5 2 13" xfId="8537"/>
    <cellStyle name="Header1 3 2 5 2 14" xfId="8538"/>
    <cellStyle name="Header1 3 2 5 2 15" xfId="8539"/>
    <cellStyle name="Header1 3 2 5 2 16" xfId="8540"/>
    <cellStyle name="Header1 3 2 5 2 17" xfId="8541"/>
    <cellStyle name="Header1 3 2 5 2 18" xfId="8542"/>
    <cellStyle name="Header1 3 2 5 2 19" xfId="8543"/>
    <cellStyle name="Header1 3 2 5 2 2" xfId="8544"/>
    <cellStyle name="Header1 3 2 5 2 20" xfId="8545"/>
    <cellStyle name="Header1 3 2 5 2 21" xfId="8546"/>
    <cellStyle name="Header1 3 2 5 2 22" xfId="8547"/>
    <cellStyle name="Header1 3 2 5 2 23" xfId="8548"/>
    <cellStyle name="Header1 3 2 5 2 24" xfId="8549"/>
    <cellStyle name="Header1 3 2 5 2 25" xfId="8550"/>
    <cellStyle name="Header1 3 2 5 2 26" xfId="8551"/>
    <cellStyle name="Header1 3 2 5 2 27" xfId="8552"/>
    <cellStyle name="Header1 3 2 5 2 28" xfId="8553"/>
    <cellStyle name="Header1 3 2 5 2 29" xfId="8554"/>
    <cellStyle name="Header1 3 2 5 2 3" xfId="8555"/>
    <cellStyle name="Header1 3 2 5 2 30" xfId="8556"/>
    <cellStyle name="Header1 3 2 5 2 31" xfId="8557"/>
    <cellStyle name="Header1 3 2 5 2 32" xfId="8558"/>
    <cellStyle name="Header1 3 2 5 2 33" xfId="8559"/>
    <cellStyle name="Header1 3 2 5 2 34" xfId="8560"/>
    <cellStyle name="Header1 3 2 5 2 35" xfId="8561"/>
    <cellStyle name="Header1 3 2 5 2 36" xfId="8562"/>
    <cellStyle name="Header1 3 2 5 2 37" xfId="8563"/>
    <cellStyle name="Header1 3 2 5 2 38" xfId="8564"/>
    <cellStyle name="Header1 3 2 5 2 39" xfId="8565"/>
    <cellStyle name="Header1 3 2 5 2 4" xfId="8566"/>
    <cellStyle name="Header1 3 2 5 2 40" xfId="8567"/>
    <cellStyle name="Header1 3 2 5 2 41" xfId="8568"/>
    <cellStyle name="Header1 3 2 5 2 42" xfId="8569"/>
    <cellStyle name="Header1 3 2 5 2 43" xfId="8570"/>
    <cellStyle name="Header1 3 2 5 2 44" xfId="8571"/>
    <cellStyle name="Header1 3 2 5 2 45" xfId="8572"/>
    <cellStyle name="Header1 3 2 5 2 46" xfId="8573"/>
    <cellStyle name="Header1 3 2 5 2 47" xfId="8574"/>
    <cellStyle name="Header1 3 2 5 2 48" xfId="8575"/>
    <cellStyle name="Header1 3 2 5 2 49" xfId="8576"/>
    <cellStyle name="Header1 3 2 5 2 5" xfId="8577"/>
    <cellStyle name="Header1 3 2 5 2 50" xfId="8578"/>
    <cellStyle name="Header1 3 2 5 2 51" xfId="8579"/>
    <cellStyle name="Header1 3 2 5 2 52" xfId="8580"/>
    <cellStyle name="Header1 3 2 5 2 53" xfId="8581"/>
    <cellStyle name="Header1 3 2 5 2 54" xfId="8582"/>
    <cellStyle name="Header1 3 2 5 2 55" xfId="8583"/>
    <cellStyle name="Header1 3 2 5 2 56" xfId="8584"/>
    <cellStyle name="Header1 3 2 5 2 57" xfId="8585"/>
    <cellStyle name="Header1 3 2 5 2 58" xfId="8586"/>
    <cellStyle name="Header1 3 2 5 2 59" xfId="8587"/>
    <cellStyle name="Header1 3 2 5 2 6" xfId="8588"/>
    <cellStyle name="Header1 3 2 5 2 60" xfId="8589"/>
    <cellStyle name="Header1 3 2 5 2 61" xfId="8590"/>
    <cellStyle name="Header1 3 2 5 2 62" xfId="8591"/>
    <cellStyle name="Header1 3 2 5 2 63" xfId="8592"/>
    <cellStyle name="Header1 3 2 5 2 64" xfId="8593"/>
    <cellStyle name="Header1 3 2 5 2 65" xfId="8594"/>
    <cellStyle name="Header1 3 2 5 2 7" xfId="8595"/>
    <cellStyle name="Header1 3 2 5 2 8" xfId="8596"/>
    <cellStyle name="Header1 3 2 5 2 9" xfId="8597"/>
    <cellStyle name="Header1 3 2 5 20" xfId="8598"/>
    <cellStyle name="Header1 3 2 5 21" xfId="8599"/>
    <cellStyle name="Header1 3 2 5 22" xfId="8600"/>
    <cellStyle name="Header1 3 2 5 23" xfId="8601"/>
    <cellStyle name="Header1 3 2 5 24" xfId="8602"/>
    <cellStyle name="Header1 3 2 5 25" xfId="8603"/>
    <cellStyle name="Header1 3 2 5 26" xfId="8604"/>
    <cellStyle name="Header1 3 2 5 27" xfId="8605"/>
    <cellStyle name="Header1 3 2 5 28" xfId="8606"/>
    <cellStyle name="Header1 3 2 5 29" xfId="8607"/>
    <cellStyle name="Header1 3 2 5 3" xfId="8608"/>
    <cellStyle name="Header1 3 2 5 3 2" xfId="8609"/>
    <cellStyle name="Header1 3 2 5 3 3" xfId="8610"/>
    <cellStyle name="Header1 3 2 5 30" xfId="8611"/>
    <cellStyle name="Header1 3 2 5 31" xfId="8612"/>
    <cellStyle name="Header1 3 2 5 32" xfId="8613"/>
    <cellStyle name="Header1 3 2 5 33" xfId="8614"/>
    <cellStyle name="Header1 3 2 5 4" xfId="8615"/>
    <cellStyle name="Header1 3 2 5 5" xfId="8616"/>
    <cellStyle name="Header1 3 2 5 6" xfId="8617"/>
    <cellStyle name="Header1 3 2 5 7" xfId="8618"/>
    <cellStyle name="Header1 3 2 5 8" xfId="8619"/>
    <cellStyle name="Header1 3 2 5 9" xfId="8620"/>
    <cellStyle name="Header1 3 2 6" xfId="8621"/>
    <cellStyle name="Header1 3 2 6 2" xfId="8622"/>
    <cellStyle name="Header1 3 2 6 3" xfId="8623"/>
    <cellStyle name="Header1 3 2 7" xfId="8624"/>
    <cellStyle name="Header1 3 2 8" xfId="8625"/>
    <cellStyle name="Header1 3 3" xfId="8626"/>
    <cellStyle name="Header1 3 3 10" xfId="8627"/>
    <cellStyle name="Header1 3 3 11" xfId="8628"/>
    <cellStyle name="Header1 3 3 12" xfId="8629"/>
    <cellStyle name="Header1 3 3 13" xfId="8630"/>
    <cellStyle name="Header1 3 3 14" xfId="8631"/>
    <cellStyle name="Header1 3 3 15" xfId="8632"/>
    <cellStyle name="Header1 3 3 16" xfId="8633"/>
    <cellStyle name="Header1 3 3 17" xfId="8634"/>
    <cellStyle name="Header1 3 3 18" xfId="8635"/>
    <cellStyle name="Header1 3 3 19" xfId="8636"/>
    <cellStyle name="Header1 3 3 2" xfId="8637"/>
    <cellStyle name="Header1 3 3 2 10" xfId="8638"/>
    <cellStyle name="Header1 3 3 2 11" xfId="8639"/>
    <cellStyle name="Header1 3 3 2 12" xfId="8640"/>
    <cellStyle name="Header1 3 3 2 13" xfId="8641"/>
    <cellStyle name="Header1 3 3 2 14" xfId="8642"/>
    <cellStyle name="Header1 3 3 2 15" xfId="8643"/>
    <cellStyle name="Header1 3 3 2 16" xfId="8644"/>
    <cellStyle name="Header1 3 3 2 17" xfId="8645"/>
    <cellStyle name="Header1 3 3 2 18" xfId="8646"/>
    <cellStyle name="Header1 3 3 2 19" xfId="8647"/>
    <cellStyle name="Header1 3 3 2 2" xfId="8648"/>
    <cellStyle name="Header1 3 3 2 20" xfId="8649"/>
    <cellStyle name="Header1 3 3 2 21" xfId="8650"/>
    <cellStyle name="Header1 3 3 2 22" xfId="8651"/>
    <cellStyle name="Header1 3 3 2 23" xfId="8652"/>
    <cellStyle name="Header1 3 3 2 24" xfId="8653"/>
    <cellStyle name="Header1 3 3 2 25" xfId="8654"/>
    <cellStyle name="Header1 3 3 2 26" xfId="8655"/>
    <cellStyle name="Header1 3 3 2 27" xfId="8656"/>
    <cellStyle name="Header1 3 3 2 28" xfId="8657"/>
    <cellStyle name="Header1 3 3 2 29" xfId="8658"/>
    <cellStyle name="Header1 3 3 2 3" xfId="8659"/>
    <cellStyle name="Header1 3 3 2 30" xfId="8660"/>
    <cellStyle name="Header1 3 3 2 31" xfId="8661"/>
    <cellStyle name="Header1 3 3 2 32" xfId="8662"/>
    <cellStyle name="Header1 3 3 2 33" xfId="8663"/>
    <cellStyle name="Header1 3 3 2 34" xfId="8664"/>
    <cellStyle name="Header1 3 3 2 35" xfId="8665"/>
    <cellStyle name="Header1 3 3 2 36" xfId="8666"/>
    <cellStyle name="Header1 3 3 2 37" xfId="8667"/>
    <cellStyle name="Header1 3 3 2 38" xfId="8668"/>
    <cellStyle name="Header1 3 3 2 39" xfId="8669"/>
    <cellStyle name="Header1 3 3 2 4" xfId="8670"/>
    <cellStyle name="Header1 3 3 2 40" xfId="8671"/>
    <cellStyle name="Header1 3 3 2 41" xfId="8672"/>
    <cellStyle name="Header1 3 3 2 42" xfId="8673"/>
    <cellStyle name="Header1 3 3 2 43" xfId="8674"/>
    <cellStyle name="Header1 3 3 2 44" xfId="8675"/>
    <cellStyle name="Header1 3 3 2 45" xfId="8676"/>
    <cellStyle name="Header1 3 3 2 46" xfId="8677"/>
    <cellStyle name="Header1 3 3 2 47" xfId="8678"/>
    <cellStyle name="Header1 3 3 2 48" xfId="8679"/>
    <cellStyle name="Header1 3 3 2 49" xfId="8680"/>
    <cellStyle name="Header1 3 3 2 5" xfId="8681"/>
    <cellStyle name="Header1 3 3 2 50" xfId="8682"/>
    <cellStyle name="Header1 3 3 2 51" xfId="8683"/>
    <cellStyle name="Header1 3 3 2 52" xfId="8684"/>
    <cellStyle name="Header1 3 3 2 53" xfId="8685"/>
    <cellStyle name="Header1 3 3 2 54" xfId="8686"/>
    <cellStyle name="Header1 3 3 2 55" xfId="8687"/>
    <cellStyle name="Header1 3 3 2 56" xfId="8688"/>
    <cellStyle name="Header1 3 3 2 57" xfId="8689"/>
    <cellStyle name="Header1 3 3 2 58" xfId="8690"/>
    <cellStyle name="Header1 3 3 2 59" xfId="8691"/>
    <cellStyle name="Header1 3 3 2 6" xfId="8692"/>
    <cellStyle name="Header1 3 3 2 60" xfId="8693"/>
    <cellStyle name="Header1 3 3 2 61" xfId="8694"/>
    <cellStyle name="Header1 3 3 2 62" xfId="8695"/>
    <cellStyle name="Header1 3 3 2 63" xfId="8696"/>
    <cellStyle name="Header1 3 3 2 64" xfId="8697"/>
    <cellStyle name="Header1 3 3 2 65" xfId="8698"/>
    <cellStyle name="Header1 3 3 2 66" xfId="8699"/>
    <cellStyle name="Header1 3 3 2 7" xfId="8700"/>
    <cellStyle name="Header1 3 3 2 8" xfId="8701"/>
    <cellStyle name="Header1 3 3 2 9" xfId="8702"/>
    <cellStyle name="Header1 3 3 20" xfId="8703"/>
    <cellStyle name="Header1 3 3 21" xfId="8704"/>
    <cellStyle name="Header1 3 3 22" xfId="8705"/>
    <cellStyle name="Header1 3 3 23" xfId="8706"/>
    <cellStyle name="Header1 3 3 24" xfId="8707"/>
    <cellStyle name="Header1 3 3 25" xfId="8708"/>
    <cellStyle name="Header1 3 3 26" xfId="8709"/>
    <cellStyle name="Header1 3 3 27" xfId="8710"/>
    <cellStyle name="Header1 3 3 28" xfId="8711"/>
    <cellStyle name="Header1 3 3 29" xfId="8712"/>
    <cellStyle name="Header1 3 3 3" xfId="8713"/>
    <cellStyle name="Header1 3 3 30" xfId="8714"/>
    <cellStyle name="Header1 3 3 31" xfId="8715"/>
    <cellStyle name="Header1 3 3 32" xfId="8716"/>
    <cellStyle name="Header1 3 3 33" xfId="8717"/>
    <cellStyle name="Header1 3 3 34" xfId="8718"/>
    <cellStyle name="Header1 3 3 4" xfId="8719"/>
    <cellStyle name="Header1 3 3 5" xfId="8720"/>
    <cellStyle name="Header1 3 3 6" xfId="8721"/>
    <cellStyle name="Header1 3 3 7" xfId="8722"/>
    <cellStyle name="Header1 3 3 8" xfId="8723"/>
    <cellStyle name="Header1 3 3 9" xfId="8724"/>
    <cellStyle name="Header1 3 4" xfId="8725"/>
    <cellStyle name="Header1 3 4 10" xfId="8726"/>
    <cellStyle name="Header1 3 4 11" xfId="8727"/>
    <cellStyle name="Header1 3 4 12" xfId="8728"/>
    <cellStyle name="Header1 3 4 13" xfId="8729"/>
    <cellStyle name="Header1 3 4 14" xfId="8730"/>
    <cellStyle name="Header1 3 4 15" xfId="8731"/>
    <cellStyle name="Header1 3 4 16" xfId="8732"/>
    <cellStyle name="Header1 3 4 17" xfId="8733"/>
    <cellStyle name="Header1 3 4 18" xfId="8734"/>
    <cellStyle name="Header1 3 4 19" xfId="8735"/>
    <cellStyle name="Header1 3 4 2" xfId="8736"/>
    <cellStyle name="Header1 3 4 2 10" xfId="8737"/>
    <cellStyle name="Header1 3 4 2 11" xfId="8738"/>
    <cellStyle name="Header1 3 4 2 12" xfId="8739"/>
    <cellStyle name="Header1 3 4 2 13" xfId="8740"/>
    <cellStyle name="Header1 3 4 2 14" xfId="8741"/>
    <cellStyle name="Header1 3 4 2 15" xfId="8742"/>
    <cellStyle name="Header1 3 4 2 16" xfId="8743"/>
    <cellStyle name="Header1 3 4 2 17" xfId="8744"/>
    <cellStyle name="Header1 3 4 2 18" xfId="8745"/>
    <cellStyle name="Header1 3 4 2 19" xfId="8746"/>
    <cellStyle name="Header1 3 4 2 2" xfId="8747"/>
    <cellStyle name="Header1 3 4 2 20" xfId="8748"/>
    <cellStyle name="Header1 3 4 2 21" xfId="8749"/>
    <cellStyle name="Header1 3 4 2 22" xfId="8750"/>
    <cellStyle name="Header1 3 4 2 23" xfId="8751"/>
    <cellStyle name="Header1 3 4 2 24" xfId="8752"/>
    <cellStyle name="Header1 3 4 2 25" xfId="8753"/>
    <cellStyle name="Header1 3 4 2 26" xfId="8754"/>
    <cellStyle name="Header1 3 4 2 27" xfId="8755"/>
    <cellStyle name="Header1 3 4 2 28" xfId="8756"/>
    <cellStyle name="Header1 3 4 2 29" xfId="8757"/>
    <cellStyle name="Header1 3 4 2 3" xfId="8758"/>
    <cellStyle name="Header1 3 4 2 30" xfId="8759"/>
    <cellStyle name="Header1 3 4 2 31" xfId="8760"/>
    <cellStyle name="Header1 3 4 2 32" xfId="8761"/>
    <cellStyle name="Header1 3 4 2 33" xfId="8762"/>
    <cellStyle name="Header1 3 4 2 34" xfId="8763"/>
    <cellStyle name="Header1 3 4 2 35" xfId="8764"/>
    <cellStyle name="Header1 3 4 2 36" xfId="8765"/>
    <cellStyle name="Header1 3 4 2 37" xfId="8766"/>
    <cellStyle name="Header1 3 4 2 38" xfId="8767"/>
    <cellStyle name="Header1 3 4 2 39" xfId="8768"/>
    <cellStyle name="Header1 3 4 2 4" xfId="8769"/>
    <cellStyle name="Header1 3 4 2 40" xfId="8770"/>
    <cellStyle name="Header1 3 4 2 41" xfId="8771"/>
    <cellStyle name="Header1 3 4 2 42" xfId="8772"/>
    <cellStyle name="Header1 3 4 2 43" xfId="8773"/>
    <cellStyle name="Header1 3 4 2 44" xfId="8774"/>
    <cellStyle name="Header1 3 4 2 45" xfId="8775"/>
    <cellStyle name="Header1 3 4 2 46" xfId="8776"/>
    <cellStyle name="Header1 3 4 2 47" xfId="8777"/>
    <cellStyle name="Header1 3 4 2 48" xfId="8778"/>
    <cellStyle name="Header1 3 4 2 49" xfId="8779"/>
    <cellStyle name="Header1 3 4 2 5" xfId="8780"/>
    <cellStyle name="Header1 3 4 2 50" xfId="8781"/>
    <cellStyle name="Header1 3 4 2 51" xfId="8782"/>
    <cellStyle name="Header1 3 4 2 52" xfId="8783"/>
    <cellStyle name="Header1 3 4 2 53" xfId="8784"/>
    <cellStyle name="Header1 3 4 2 54" xfId="8785"/>
    <cellStyle name="Header1 3 4 2 55" xfId="8786"/>
    <cellStyle name="Header1 3 4 2 56" xfId="8787"/>
    <cellStyle name="Header1 3 4 2 57" xfId="8788"/>
    <cellStyle name="Header1 3 4 2 58" xfId="8789"/>
    <cellStyle name="Header1 3 4 2 59" xfId="8790"/>
    <cellStyle name="Header1 3 4 2 6" xfId="8791"/>
    <cellStyle name="Header1 3 4 2 60" xfId="8792"/>
    <cellStyle name="Header1 3 4 2 61" xfId="8793"/>
    <cellStyle name="Header1 3 4 2 62" xfId="8794"/>
    <cellStyle name="Header1 3 4 2 63" xfId="8795"/>
    <cellStyle name="Header1 3 4 2 64" xfId="8796"/>
    <cellStyle name="Header1 3 4 2 65" xfId="8797"/>
    <cellStyle name="Header1 3 4 2 7" xfId="8798"/>
    <cellStyle name="Header1 3 4 2 8" xfId="8799"/>
    <cellStyle name="Header1 3 4 2 9" xfId="8800"/>
    <cellStyle name="Header1 3 4 20" xfId="8801"/>
    <cellStyle name="Header1 3 4 21" xfId="8802"/>
    <cellStyle name="Header1 3 4 22" xfId="8803"/>
    <cellStyle name="Header1 3 4 23" xfId="8804"/>
    <cellStyle name="Header1 3 4 24" xfId="8805"/>
    <cellStyle name="Header1 3 4 25" xfId="8806"/>
    <cellStyle name="Header1 3 4 26" xfId="8807"/>
    <cellStyle name="Header1 3 4 27" xfId="8808"/>
    <cellStyle name="Header1 3 4 28" xfId="8809"/>
    <cellStyle name="Header1 3 4 29" xfId="8810"/>
    <cellStyle name="Header1 3 4 3" xfId="8811"/>
    <cellStyle name="Header1 3 4 3 2" xfId="8812"/>
    <cellStyle name="Header1 3 4 3 3" xfId="8813"/>
    <cellStyle name="Header1 3 4 30" xfId="8814"/>
    <cellStyle name="Header1 3 4 31" xfId="8815"/>
    <cellStyle name="Header1 3 4 32" xfId="8816"/>
    <cellStyle name="Header1 3 4 33" xfId="8817"/>
    <cellStyle name="Header1 3 4 4" xfId="8818"/>
    <cellStyle name="Header1 3 4 5" xfId="8819"/>
    <cellStyle name="Header1 3 4 6" xfId="8820"/>
    <cellStyle name="Header1 3 4 7" xfId="8821"/>
    <cellStyle name="Header1 3 4 8" xfId="8822"/>
    <cellStyle name="Header1 3 4 9" xfId="8823"/>
    <cellStyle name="Header1 3 5" xfId="8824"/>
    <cellStyle name="Header1 4" xfId="8825"/>
    <cellStyle name="Header1 4 10" xfId="8826"/>
    <cellStyle name="Header1 4 11" xfId="8827"/>
    <cellStyle name="Header1 4 12" xfId="8828"/>
    <cellStyle name="Header1 4 13" xfId="8829"/>
    <cellStyle name="Header1 4 14" xfId="8830"/>
    <cellStyle name="Header1 4 15" xfId="8831"/>
    <cellStyle name="Header1 4 16" xfId="8832"/>
    <cellStyle name="Header1 4 17" xfId="8833"/>
    <cellStyle name="Header1 4 18" xfId="8834"/>
    <cellStyle name="Header1 4 19" xfId="8835"/>
    <cellStyle name="Header1 4 2" xfId="8836"/>
    <cellStyle name="Header1 4 2 10" xfId="8837"/>
    <cellStyle name="Header1 4 2 11" xfId="8838"/>
    <cellStyle name="Header1 4 2 12" xfId="8839"/>
    <cellStyle name="Header1 4 2 13" xfId="8840"/>
    <cellStyle name="Header1 4 2 14" xfId="8841"/>
    <cellStyle name="Header1 4 2 15" xfId="8842"/>
    <cellStyle name="Header1 4 2 16" xfId="8843"/>
    <cellStyle name="Header1 4 2 17" xfId="8844"/>
    <cellStyle name="Header1 4 2 18" xfId="8845"/>
    <cellStyle name="Header1 4 2 19" xfId="8846"/>
    <cellStyle name="Header1 4 2 2" xfId="8847"/>
    <cellStyle name="Header1 4 2 2 10" xfId="8848"/>
    <cellStyle name="Header1 4 2 2 11" xfId="8849"/>
    <cellStyle name="Header1 4 2 2 12" xfId="8850"/>
    <cellStyle name="Header1 4 2 2 13" xfId="8851"/>
    <cellStyle name="Header1 4 2 2 14" xfId="8852"/>
    <cellStyle name="Header1 4 2 2 15" xfId="8853"/>
    <cellStyle name="Header1 4 2 2 16" xfId="8854"/>
    <cellStyle name="Header1 4 2 2 17" xfId="8855"/>
    <cellStyle name="Header1 4 2 2 18" xfId="8856"/>
    <cellStyle name="Header1 4 2 2 19" xfId="8857"/>
    <cellStyle name="Header1 4 2 2 2" xfId="8858"/>
    <cellStyle name="Header1 4 2 2 20" xfId="8859"/>
    <cellStyle name="Header1 4 2 2 21" xfId="8860"/>
    <cellStyle name="Header1 4 2 2 22" xfId="8861"/>
    <cellStyle name="Header1 4 2 2 23" xfId="8862"/>
    <cellStyle name="Header1 4 2 2 24" xfId="8863"/>
    <cellStyle name="Header1 4 2 2 25" xfId="8864"/>
    <cellStyle name="Header1 4 2 2 26" xfId="8865"/>
    <cellStyle name="Header1 4 2 2 27" xfId="8866"/>
    <cellStyle name="Header1 4 2 2 28" xfId="8867"/>
    <cellStyle name="Header1 4 2 2 29" xfId="8868"/>
    <cellStyle name="Header1 4 2 2 3" xfId="8869"/>
    <cellStyle name="Header1 4 2 2 30" xfId="8870"/>
    <cellStyle name="Header1 4 2 2 31" xfId="8871"/>
    <cellStyle name="Header1 4 2 2 32" xfId="8872"/>
    <cellStyle name="Header1 4 2 2 33" xfId="8873"/>
    <cellStyle name="Header1 4 2 2 34" xfId="8874"/>
    <cellStyle name="Header1 4 2 2 35" xfId="8875"/>
    <cellStyle name="Header1 4 2 2 36" xfId="8876"/>
    <cellStyle name="Header1 4 2 2 37" xfId="8877"/>
    <cellStyle name="Header1 4 2 2 38" xfId="8878"/>
    <cellStyle name="Header1 4 2 2 39" xfId="8879"/>
    <cellStyle name="Header1 4 2 2 4" xfId="8880"/>
    <cellStyle name="Header1 4 2 2 40" xfId="8881"/>
    <cellStyle name="Header1 4 2 2 41" xfId="8882"/>
    <cellStyle name="Header1 4 2 2 42" xfId="8883"/>
    <cellStyle name="Header1 4 2 2 43" xfId="8884"/>
    <cellStyle name="Header1 4 2 2 44" xfId="8885"/>
    <cellStyle name="Header1 4 2 2 45" xfId="8886"/>
    <cellStyle name="Header1 4 2 2 46" xfId="8887"/>
    <cellStyle name="Header1 4 2 2 47" xfId="8888"/>
    <cellStyle name="Header1 4 2 2 48" xfId="8889"/>
    <cellStyle name="Header1 4 2 2 49" xfId="8890"/>
    <cellStyle name="Header1 4 2 2 5" xfId="8891"/>
    <cellStyle name="Header1 4 2 2 50" xfId="8892"/>
    <cellStyle name="Header1 4 2 2 51" xfId="8893"/>
    <cellStyle name="Header1 4 2 2 52" xfId="8894"/>
    <cellStyle name="Header1 4 2 2 53" xfId="8895"/>
    <cellStyle name="Header1 4 2 2 54" xfId="8896"/>
    <cellStyle name="Header1 4 2 2 55" xfId="8897"/>
    <cellStyle name="Header1 4 2 2 56" xfId="8898"/>
    <cellStyle name="Header1 4 2 2 57" xfId="8899"/>
    <cellStyle name="Header1 4 2 2 58" xfId="8900"/>
    <cellStyle name="Header1 4 2 2 59" xfId="8901"/>
    <cellStyle name="Header1 4 2 2 6" xfId="8902"/>
    <cellStyle name="Header1 4 2 2 60" xfId="8903"/>
    <cellStyle name="Header1 4 2 2 61" xfId="8904"/>
    <cellStyle name="Header1 4 2 2 7" xfId="8905"/>
    <cellStyle name="Header1 4 2 2 8" xfId="8906"/>
    <cellStyle name="Header1 4 2 2 9" xfId="8907"/>
    <cellStyle name="Header1 4 2 20" xfId="8908"/>
    <cellStyle name="Header1 4 2 21" xfId="8909"/>
    <cellStyle name="Header1 4 2 22" xfId="8910"/>
    <cellStyle name="Header1 4 2 23" xfId="8911"/>
    <cellStyle name="Header1 4 2 24" xfId="8912"/>
    <cellStyle name="Header1 4 2 25" xfId="8913"/>
    <cellStyle name="Header1 4 2 26" xfId="8914"/>
    <cellStyle name="Header1 4 2 27" xfId="8915"/>
    <cellStyle name="Header1 4 2 28" xfId="8916"/>
    <cellStyle name="Header1 4 2 29" xfId="8917"/>
    <cellStyle name="Header1 4 2 3" xfId="8918"/>
    <cellStyle name="Header1 4 2 3 10" xfId="8919"/>
    <cellStyle name="Header1 4 2 3 11" xfId="8920"/>
    <cellStyle name="Header1 4 2 3 12" xfId="8921"/>
    <cellStyle name="Header1 4 2 3 13" xfId="8922"/>
    <cellStyle name="Header1 4 2 3 14" xfId="8923"/>
    <cellStyle name="Header1 4 2 3 15" xfId="8924"/>
    <cellStyle name="Header1 4 2 3 16" xfId="8925"/>
    <cellStyle name="Header1 4 2 3 17" xfId="8926"/>
    <cellStyle name="Header1 4 2 3 18" xfId="8927"/>
    <cellStyle name="Header1 4 2 3 19" xfId="8928"/>
    <cellStyle name="Header1 4 2 3 2" xfId="8929"/>
    <cellStyle name="Header1 4 2 3 20" xfId="8930"/>
    <cellStyle name="Header1 4 2 3 21" xfId="8931"/>
    <cellStyle name="Header1 4 2 3 22" xfId="8932"/>
    <cellStyle name="Header1 4 2 3 23" xfId="8933"/>
    <cellStyle name="Header1 4 2 3 24" xfId="8934"/>
    <cellStyle name="Header1 4 2 3 25" xfId="8935"/>
    <cellStyle name="Header1 4 2 3 26" xfId="8936"/>
    <cellStyle name="Header1 4 2 3 27" xfId="8937"/>
    <cellStyle name="Header1 4 2 3 28" xfId="8938"/>
    <cellStyle name="Header1 4 2 3 29" xfId="8939"/>
    <cellStyle name="Header1 4 2 3 3" xfId="8940"/>
    <cellStyle name="Header1 4 2 3 30" xfId="8941"/>
    <cellStyle name="Header1 4 2 3 31" xfId="8942"/>
    <cellStyle name="Header1 4 2 3 32" xfId="8943"/>
    <cellStyle name="Header1 4 2 3 33" xfId="8944"/>
    <cellStyle name="Header1 4 2 3 34" xfId="8945"/>
    <cellStyle name="Header1 4 2 3 35" xfId="8946"/>
    <cellStyle name="Header1 4 2 3 36" xfId="8947"/>
    <cellStyle name="Header1 4 2 3 37" xfId="8948"/>
    <cellStyle name="Header1 4 2 3 38" xfId="8949"/>
    <cellStyle name="Header1 4 2 3 39" xfId="8950"/>
    <cellStyle name="Header1 4 2 3 4" xfId="8951"/>
    <cellStyle name="Header1 4 2 3 40" xfId="8952"/>
    <cellStyle name="Header1 4 2 3 41" xfId="8953"/>
    <cellStyle name="Header1 4 2 3 42" xfId="8954"/>
    <cellStyle name="Header1 4 2 3 43" xfId="8955"/>
    <cellStyle name="Header1 4 2 3 44" xfId="8956"/>
    <cellStyle name="Header1 4 2 3 45" xfId="8957"/>
    <cellStyle name="Header1 4 2 3 46" xfId="8958"/>
    <cellStyle name="Header1 4 2 3 47" xfId="8959"/>
    <cellStyle name="Header1 4 2 3 48" xfId="8960"/>
    <cellStyle name="Header1 4 2 3 49" xfId="8961"/>
    <cellStyle name="Header1 4 2 3 5" xfId="8962"/>
    <cellStyle name="Header1 4 2 3 50" xfId="8963"/>
    <cellStyle name="Header1 4 2 3 51" xfId="8964"/>
    <cellStyle name="Header1 4 2 3 52" xfId="8965"/>
    <cellStyle name="Header1 4 2 3 53" xfId="8966"/>
    <cellStyle name="Header1 4 2 3 54" xfId="8967"/>
    <cellStyle name="Header1 4 2 3 55" xfId="8968"/>
    <cellStyle name="Header1 4 2 3 56" xfId="8969"/>
    <cellStyle name="Header1 4 2 3 57" xfId="8970"/>
    <cellStyle name="Header1 4 2 3 58" xfId="8971"/>
    <cellStyle name="Header1 4 2 3 59" xfId="8972"/>
    <cellStyle name="Header1 4 2 3 6" xfId="8973"/>
    <cellStyle name="Header1 4 2 3 60" xfId="8974"/>
    <cellStyle name="Header1 4 2 3 61" xfId="8975"/>
    <cellStyle name="Header1 4 2 3 62" xfId="8976"/>
    <cellStyle name="Header1 4 2 3 63" xfId="8977"/>
    <cellStyle name="Header1 4 2 3 64" xfId="8978"/>
    <cellStyle name="Header1 4 2 3 7" xfId="8979"/>
    <cellStyle name="Header1 4 2 3 8" xfId="8980"/>
    <cellStyle name="Header1 4 2 3 9" xfId="8981"/>
    <cellStyle name="Header1 4 2 30" xfId="8982"/>
    <cellStyle name="Header1 4 2 31" xfId="8983"/>
    <cellStyle name="Header1 4 2 32" xfId="8984"/>
    <cellStyle name="Header1 4 2 33" xfId="8985"/>
    <cellStyle name="Header1 4 2 34" xfId="8986"/>
    <cellStyle name="Header1 4 2 35" xfId="8987"/>
    <cellStyle name="Header1 4 2 4" xfId="8988"/>
    <cellStyle name="Header1 4 2 5" xfId="8989"/>
    <cellStyle name="Header1 4 2 6" xfId="8990"/>
    <cellStyle name="Header1 4 2 7" xfId="8991"/>
    <cellStyle name="Header1 4 2 8" xfId="8992"/>
    <cellStyle name="Header1 4 2 9" xfId="8993"/>
    <cellStyle name="Header1 4 20" xfId="8994"/>
    <cellStyle name="Header1 4 21" xfId="8995"/>
    <cellStyle name="Header1 4 22" xfId="8996"/>
    <cellStyle name="Header1 4 23" xfId="8997"/>
    <cellStyle name="Header1 4 24" xfId="8998"/>
    <cellStyle name="Header1 4 25" xfId="8999"/>
    <cellStyle name="Header1 4 26" xfId="9000"/>
    <cellStyle name="Header1 4 27" xfId="9001"/>
    <cellStyle name="Header1 4 28" xfId="9002"/>
    <cellStyle name="Header1 4 29" xfId="9003"/>
    <cellStyle name="Header1 4 3" xfId="9004"/>
    <cellStyle name="Header1 4 3 10" xfId="9005"/>
    <cellStyle name="Header1 4 3 11" xfId="9006"/>
    <cellStyle name="Header1 4 3 12" xfId="9007"/>
    <cellStyle name="Header1 4 3 13" xfId="9008"/>
    <cellStyle name="Header1 4 3 14" xfId="9009"/>
    <cellStyle name="Header1 4 3 15" xfId="9010"/>
    <cellStyle name="Header1 4 3 16" xfId="9011"/>
    <cellStyle name="Header1 4 3 17" xfId="9012"/>
    <cellStyle name="Header1 4 3 18" xfId="9013"/>
    <cellStyle name="Header1 4 3 19" xfId="9014"/>
    <cellStyle name="Header1 4 3 2" xfId="9015"/>
    <cellStyle name="Header1 4 3 2 10" xfId="9016"/>
    <cellStyle name="Header1 4 3 2 11" xfId="9017"/>
    <cellStyle name="Header1 4 3 2 12" xfId="9018"/>
    <cellStyle name="Header1 4 3 2 13" xfId="9019"/>
    <cellStyle name="Header1 4 3 2 14" xfId="9020"/>
    <cellStyle name="Header1 4 3 2 15" xfId="9021"/>
    <cellStyle name="Header1 4 3 2 16" xfId="9022"/>
    <cellStyle name="Header1 4 3 2 17" xfId="9023"/>
    <cellStyle name="Header1 4 3 2 18" xfId="9024"/>
    <cellStyle name="Header1 4 3 2 19" xfId="9025"/>
    <cellStyle name="Header1 4 3 2 2" xfId="9026"/>
    <cellStyle name="Header1 4 3 2 20" xfId="9027"/>
    <cellStyle name="Header1 4 3 2 21" xfId="9028"/>
    <cellStyle name="Header1 4 3 2 22" xfId="9029"/>
    <cellStyle name="Header1 4 3 2 23" xfId="9030"/>
    <cellStyle name="Header1 4 3 2 24" xfId="9031"/>
    <cellStyle name="Header1 4 3 2 25" xfId="9032"/>
    <cellStyle name="Header1 4 3 2 26" xfId="9033"/>
    <cellStyle name="Header1 4 3 2 27" xfId="9034"/>
    <cellStyle name="Header1 4 3 2 28" xfId="9035"/>
    <cellStyle name="Header1 4 3 2 29" xfId="9036"/>
    <cellStyle name="Header1 4 3 2 3" xfId="9037"/>
    <cellStyle name="Header1 4 3 2 30" xfId="9038"/>
    <cellStyle name="Header1 4 3 2 31" xfId="9039"/>
    <cellStyle name="Header1 4 3 2 32" xfId="9040"/>
    <cellStyle name="Header1 4 3 2 33" xfId="9041"/>
    <cellStyle name="Header1 4 3 2 34" xfId="9042"/>
    <cellStyle name="Header1 4 3 2 35" xfId="9043"/>
    <cellStyle name="Header1 4 3 2 36" xfId="9044"/>
    <cellStyle name="Header1 4 3 2 37" xfId="9045"/>
    <cellStyle name="Header1 4 3 2 38" xfId="9046"/>
    <cellStyle name="Header1 4 3 2 39" xfId="9047"/>
    <cellStyle name="Header1 4 3 2 4" xfId="9048"/>
    <cellStyle name="Header1 4 3 2 40" xfId="9049"/>
    <cellStyle name="Header1 4 3 2 41" xfId="9050"/>
    <cellStyle name="Header1 4 3 2 42" xfId="9051"/>
    <cellStyle name="Header1 4 3 2 43" xfId="9052"/>
    <cellStyle name="Header1 4 3 2 44" xfId="9053"/>
    <cellStyle name="Header1 4 3 2 45" xfId="9054"/>
    <cellStyle name="Header1 4 3 2 46" xfId="9055"/>
    <cellStyle name="Header1 4 3 2 47" xfId="9056"/>
    <cellStyle name="Header1 4 3 2 48" xfId="9057"/>
    <cellStyle name="Header1 4 3 2 49" xfId="9058"/>
    <cellStyle name="Header1 4 3 2 5" xfId="9059"/>
    <cellStyle name="Header1 4 3 2 50" xfId="9060"/>
    <cellStyle name="Header1 4 3 2 51" xfId="9061"/>
    <cellStyle name="Header1 4 3 2 52" xfId="9062"/>
    <cellStyle name="Header1 4 3 2 53" xfId="9063"/>
    <cellStyle name="Header1 4 3 2 54" xfId="9064"/>
    <cellStyle name="Header1 4 3 2 55" xfId="9065"/>
    <cellStyle name="Header1 4 3 2 56" xfId="9066"/>
    <cellStyle name="Header1 4 3 2 57" xfId="9067"/>
    <cellStyle name="Header1 4 3 2 58" xfId="9068"/>
    <cellStyle name="Header1 4 3 2 59" xfId="9069"/>
    <cellStyle name="Header1 4 3 2 6" xfId="9070"/>
    <cellStyle name="Header1 4 3 2 60" xfId="9071"/>
    <cellStyle name="Header1 4 3 2 61" xfId="9072"/>
    <cellStyle name="Header1 4 3 2 62" xfId="9073"/>
    <cellStyle name="Header1 4 3 2 63" xfId="9074"/>
    <cellStyle name="Header1 4 3 2 64" xfId="9075"/>
    <cellStyle name="Header1 4 3 2 65" xfId="9076"/>
    <cellStyle name="Header1 4 3 2 66" xfId="9077"/>
    <cellStyle name="Header1 4 3 2 7" xfId="9078"/>
    <cellStyle name="Header1 4 3 2 8" xfId="9079"/>
    <cellStyle name="Header1 4 3 2 9" xfId="9080"/>
    <cellStyle name="Header1 4 3 20" xfId="9081"/>
    <cellStyle name="Header1 4 3 21" xfId="9082"/>
    <cellStyle name="Header1 4 3 22" xfId="9083"/>
    <cellStyle name="Header1 4 3 23" xfId="9084"/>
    <cellStyle name="Header1 4 3 24" xfId="9085"/>
    <cellStyle name="Header1 4 3 25" xfId="9086"/>
    <cellStyle name="Header1 4 3 26" xfId="9087"/>
    <cellStyle name="Header1 4 3 27" xfId="9088"/>
    <cellStyle name="Header1 4 3 28" xfId="9089"/>
    <cellStyle name="Header1 4 3 29" xfId="9090"/>
    <cellStyle name="Header1 4 3 3" xfId="9091"/>
    <cellStyle name="Header1 4 3 30" xfId="9092"/>
    <cellStyle name="Header1 4 3 31" xfId="9093"/>
    <cellStyle name="Header1 4 3 32" xfId="9094"/>
    <cellStyle name="Header1 4 3 33" xfId="9095"/>
    <cellStyle name="Header1 4 3 34" xfId="9096"/>
    <cellStyle name="Header1 4 3 4" xfId="9097"/>
    <cellStyle name="Header1 4 3 5" xfId="9098"/>
    <cellStyle name="Header1 4 3 6" xfId="9099"/>
    <cellStyle name="Header1 4 3 7" xfId="9100"/>
    <cellStyle name="Header1 4 3 8" xfId="9101"/>
    <cellStyle name="Header1 4 3 9" xfId="9102"/>
    <cellStyle name="Header1 4 30" xfId="9103"/>
    <cellStyle name="Header1 4 31" xfId="9104"/>
    <cellStyle name="Header1 4 32" xfId="9105"/>
    <cellStyle name="Header1 4 33" xfId="9106"/>
    <cellStyle name="Header1 4 34" xfId="9107"/>
    <cellStyle name="Header1 4 35" xfId="9108"/>
    <cellStyle name="Header1 4 36" xfId="9109"/>
    <cellStyle name="Header1 4 37" xfId="9110"/>
    <cellStyle name="Header1 4 38" xfId="9111"/>
    <cellStyle name="Header1 4 4" xfId="9112"/>
    <cellStyle name="Header1 4 4 10" xfId="9113"/>
    <cellStyle name="Header1 4 4 11" xfId="9114"/>
    <cellStyle name="Header1 4 4 12" xfId="9115"/>
    <cellStyle name="Header1 4 4 13" xfId="9116"/>
    <cellStyle name="Header1 4 4 14" xfId="9117"/>
    <cellStyle name="Header1 4 4 15" xfId="9118"/>
    <cellStyle name="Header1 4 4 16" xfId="9119"/>
    <cellStyle name="Header1 4 4 17" xfId="9120"/>
    <cellStyle name="Header1 4 4 18" xfId="9121"/>
    <cellStyle name="Header1 4 4 19" xfId="9122"/>
    <cellStyle name="Header1 4 4 2" xfId="9123"/>
    <cellStyle name="Header1 4 4 2 10" xfId="9124"/>
    <cellStyle name="Header1 4 4 2 11" xfId="9125"/>
    <cellStyle name="Header1 4 4 2 12" xfId="9126"/>
    <cellStyle name="Header1 4 4 2 13" xfId="9127"/>
    <cellStyle name="Header1 4 4 2 14" xfId="9128"/>
    <cellStyle name="Header1 4 4 2 15" xfId="9129"/>
    <cellStyle name="Header1 4 4 2 16" xfId="9130"/>
    <cellStyle name="Header1 4 4 2 17" xfId="9131"/>
    <cellStyle name="Header1 4 4 2 18" xfId="9132"/>
    <cellStyle name="Header1 4 4 2 19" xfId="9133"/>
    <cellStyle name="Header1 4 4 2 2" xfId="9134"/>
    <cellStyle name="Header1 4 4 2 20" xfId="9135"/>
    <cellStyle name="Header1 4 4 2 21" xfId="9136"/>
    <cellStyle name="Header1 4 4 2 22" xfId="9137"/>
    <cellStyle name="Header1 4 4 2 23" xfId="9138"/>
    <cellStyle name="Header1 4 4 2 24" xfId="9139"/>
    <cellStyle name="Header1 4 4 2 25" xfId="9140"/>
    <cellStyle name="Header1 4 4 2 26" xfId="9141"/>
    <cellStyle name="Header1 4 4 2 27" xfId="9142"/>
    <cellStyle name="Header1 4 4 2 28" xfId="9143"/>
    <cellStyle name="Header1 4 4 2 29" xfId="9144"/>
    <cellStyle name="Header1 4 4 2 3" xfId="9145"/>
    <cellStyle name="Header1 4 4 2 30" xfId="9146"/>
    <cellStyle name="Header1 4 4 2 31" xfId="9147"/>
    <cellStyle name="Header1 4 4 2 32" xfId="9148"/>
    <cellStyle name="Header1 4 4 2 33" xfId="9149"/>
    <cellStyle name="Header1 4 4 2 34" xfId="9150"/>
    <cellStyle name="Header1 4 4 2 35" xfId="9151"/>
    <cellStyle name="Header1 4 4 2 36" xfId="9152"/>
    <cellStyle name="Header1 4 4 2 37" xfId="9153"/>
    <cellStyle name="Header1 4 4 2 38" xfId="9154"/>
    <cellStyle name="Header1 4 4 2 39" xfId="9155"/>
    <cellStyle name="Header1 4 4 2 4" xfId="9156"/>
    <cellStyle name="Header1 4 4 2 40" xfId="9157"/>
    <cellStyle name="Header1 4 4 2 41" xfId="9158"/>
    <cellStyle name="Header1 4 4 2 42" xfId="9159"/>
    <cellStyle name="Header1 4 4 2 43" xfId="9160"/>
    <cellStyle name="Header1 4 4 2 44" xfId="9161"/>
    <cellStyle name="Header1 4 4 2 45" xfId="9162"/>
    <cellStyle name="Header1 4 4 2 46" xfId="9163"/>
    <cellStyle name="Header1 4 4 2 47" xfId="9164"/>
    <cellStyle name="Header1 4 4 2 48" xfId="9165"/>
    <cellStyle name="Header1 4 4 2 49" xfId="9166"/>
    <cellStyle name="Header1 4 4 2 5" xfId="9167"/>
    <cellStyle name="Header1 4 4 2 50" xfId="9168"/>
    <cellStyle name="Header1 4 4 2 51" xfId="9169"/>
    <cellStyle name="Header1 4 4 2 52" xfId="9170"/>
    <cellStyle name="Header1 4 4 2 53" xfId="9171"/>
    <cellStyle name="Header1 4 4 2 54" xfId="9172"/>
    <cellStyle name="Header1 4 4 2 55" xfId="9173"/>
    <cellStyle name="Header1 4 4 2 56" xfId="9174"/>
    <cellStyle name="Header1 4 4 2 57" xfId="9175"/>
    <cellStyle name="Header1 4 4 2 58" xfId="9176"/>
    <cellStyle name="Header1 4 4 2 59" xfId="9177"/>
    <cellStyle name="Header1 4 4 2 6" xfId="9178"/>
    <cellStyle name="Header1 4 4 2 60" xfId="9179"/>
    <cellStyle name="Header1 4 4 2 61" xfId="9180"/>
    <cellStyle name="Header1 4 4 2 62" xfId="9181"/>
    <cellStyle name="Header1 4 4 2 63" xfId="9182"/>
    <cellStyle name="Header1 4 4 2 64" xfId="9183"/>
    <cellStyle name="Header1 4 4 2 65" xfId="9184"/>
    <cellStyle name="Header1 4 4 2 7" xfId="9185"/>
    <cellStyle name="Header1 4 4 2 8" xfId="9186"/>
    <cellStyle name="Header1 4 4 2 9" xfId="9187"/>
    <cellStyle name="Header1 4 4 20" xfId="9188"/>
    <cellStyle name="Header1 4 4 21" xfId="9189"/>
    <cellStyle name="Header1 4 4 22" xfId="9190"/>
    <cellStyle name="Header1 4 4 23" xfId="9191"/>
    <cellStyle name="Header1 4 4 24" xfId="9192"/>
    <cellStyle name="Header1 4 4 25" xfId="9193"/>
    <cellStyle name="Header1 4 4 26" xfId="9194"/>
    <cellStyle name="Header1 4 4 27" xfId="9195"/>
    <cellStyle name="Header1 4 4 28" xfId="9196"/>
    <cellStyle name="Header1 4 4 29" xfId="9197"/>
    <cellStyle name="Header1 4 4 3" xfId="9198"/>
    <cellStyle name="Header1 4 4 3 2" xfId="9199"/>
    <cellStyle name="Header1 4 4 3 3" xfId="9200"/>
    <cellStyle name="Header1 4 4 30" xfId="9201"/>
    <cellStyle name="Header1 4 4 31" xfId="9202"/>
    <cellStyle name="Header1 4 4 32" xfId="9203"/>
    <cellStyle name="Header1 4 4 33" xfId="9204"/>
    <cellStyle name="Header1 4 4 4" xfId="9205"/>
    <cellStyle name="Header1 4 4 5" xfId="9206"/>
    <cellStyle name="Header1 4 4 6" xfId="9207"/>
    <cellStyle name="Header1 4 4 7" xfId="9208"/>
    <cellStyle name="Header1 4 4 8" xfId="9209"/>
    <cellStyle name="Header1 4 4 9" xfId="9210"/>
    <cellStyle name="Header1 4 5" xfId="9211"/>
    <cellStyle name="Header1 4 5 2" xfId="9212"/>
    <cellStyle name="Header1 4 5 3" xfId="9213"/>
    <cellStyle name="Header1 4 6" xfId="9214"/>
    <cellStyle name="Header1 4 7" xfId="9215"/>
    <cellStyle name="Header1 4 8" xfId="9216"/>
    <cellStyle name="Header1 4 9" xfId="9217"/>
    <cellStyle name="Header1 5" xfId="9218"/>
    <cellStyle name="Header1 5 10" xfId="9219"/>
    <cellStyle name="Header1 5 11" xfId="9220"/>
    <cellStyle name="Header1 5 12" xfId="9221"/>
    <cellStyle name="Header1 5 13" xfId="9222"/>
    <cellStyle name="Header1 5 14" xfId="9223"/>
    <cellStyle name="Header1 5 15" xfId="9224"/>
    <cellStyle name="Header1 5 16" xfId="9225"/>
    <cellStyle name="Header1 5 17" xfId="9226"/>
    <cellStyle name="Header1 5 18" xfId="9227"/>
    <cellStyle name="Header1 5 19" xfId="9228"/>
    <cellStyle name="Header1 5 2" xfId="9229"/>
    <cellStyle name="Header1 5 2 10" xfId="9230"/>
    <cellStyle name="Header1 5 2 11" xfId="9231"/>
    <cellStyle name="Header1 5 2 12" xfId="9232"/>
    <cellStyle name="Header1 5 2 13" xfId="9233"/>
    <cellStyle name="Header1 5 2 14" xfId="9234"/>
    <cellStyle name="Header1 5 2 15" xfId="9235"/>
    <cellStyle name="Header1 5 2 16" xfId="9236"/>
    <cellStyle name="Header1 5 2 17" xfId="9237"/>
    <cellStyle name="Header1 5 2 18" xfId="9238"/>
    <cellStyle name="Header1 5 2 19" xfId="9239"/>
    <cellStyle name="Header1 5 2 2" xfId="9240"/>
    <cellStyle name="Header1 5 2 20" xfId="9241"/>
    <cellStyle name="Header1 5 2 21" xfId="9242"/>
    <cellStyle name="Header1 5 2 22" xfId="9243"/>
    <cellStyle name="Header1 5 2 23" xfId="9244"/>
    <cellStyle name="Header1 5 2 24" xfId="9245"/>
    <cellStyle name="Header1 5 2 25" xfId="9246"/>
    <cellStyle name="Header1 5 2 26" xfId="9247"/>
    <cellStyle name="Header1 5 2 27" xfId="9248"/>
    <cellStyle name="Header1 5 2 28" xfId="9249"/>
    <cellStyle name="Header1 5 2 29" xfId="9250"/>
    <cellStyle name="Header1 5 2 3" xfId="9251"/>
    <cellStyle name="Header1 5 2 30" xfId="9252"/>
    <cellStyle name="Header1 5 2 31" xfId="9253"/>
    <cellStyle name="Header1 5 2 32" xfId="9254"/>
    <cellStyle name="Header1 5 2 33" xfId="9255"/>
    <cellStyle name="Header1 5 2 34" xfId="9256"/>
    <cellStyle name="Header1 5 2 35" xfId="9257"/>
    <cellStyle name="Header1 5 2 36" xfId="9258"/>
    <cellStyle name="Header1 5 2 37" xfId="9259"/>
    <cellStyle name="Header1 5 2 38" xfId="9260"/>
    <cellStyle name="Header1 5 2 39" xfId="9261"/>
    <cellStyle name="Header1 5 2 4" xfId="9262"/>
    <cellStyle name="Header1 5 2 40" xfId="9263"/>
    <cellStyle name="Header1 5 2 41" xfId="9264"/>
    <cellStyle name="Header1 5 2 42" xfId="9265"/>
    <cellStyle name="Header1 5 2 43" xfId="9266"/>
    <cellStyle name="Header1 5 2 44" xfId="9267"/>
    <cellStyle name="Header1 5 2 45" xfId="9268"/>
    <cellStyle name="Header1 5 2 46" xfId="9269"/>
    <cellStyle name="Header1 5 2 47" xfId="9270"/>
    <cellStyle name="Header1 5 2 48" xfId="9271"/>
    <cellStyle name="Header1 5 2 49" xfId="9272"/>
    <cellStyle name="Header1 5 2 5" xfId="9273"/>
    <cellStyle name="Header1 5 2 50" xfId="9274"/>
    <cellStyle name="Header1 5 2 51" xfId="9275"/>
    <cellStyle name="Header1 5 2 52" xfId="9276"/>
    <cellStyle name="Header1 5 2 53" xfId="9277"/>
    <cellStyle name="Header1 5 2 54" xfId="9278"/>
    <cellStyle name="Header1 5 2 55" xfId="9279"/>
    <cellStyle name="Header1 5 2 56" xfId="9280"/>
    <cellStyle name="Header1 5 2 57" xfId="9281"/>
    <cellStyle name="Header1 5 2 58" xfId="9282"/>
    <cellStyle name="Header1 5 2 59" xfId="9283"/>
    <cellStyle name="Header1 5 2 6" xfId="9284"/>
    <cellStyle name="Header1 5 2 60" xfId="9285"/>
    <cellStyle name="Header1 5 2 61" xfId="9286"/>
    <cellStyle name="Header1 5 2 62" xfId="9287"/>
    <cellStyle name="Header1 5 2 63" xfId="9288"/>
    <cellStyle name="Header1 5 2 64" xfId="9289"/>
    <cellStyle name="Header1 5 2 65" xfId="9290"/>
    <cellStyle name="Header1 5 2 66" xfId="9291"/>
    <cellStyle name="Header1 5 2 7" xfId="9292"/>
    <cellStyle name="Header1 5 2 8" xfId="9293"/>
    <cellStyle name="Header1 5 2 9" xfId="9294"/>
    <cellStyle name="Header1 5 20" xfId="9295"/>
    <cellStyle name="Header1 5 21" xfId="9296"/>
    <cellStyle name="Header1 5 22" xfId="9297"/>
    <cellStyle name="Header1 5 23" xfId="9298"/>
    <cellStyle name="Header1 5 24" xfId="9299"/>
    <cellStyle name="Header1 5 25" xfId="9300"/>
    <cellStyle name="Header1 5 26" xfId="9301"/>
    <cellStyle name="Header1 5 27" xfId="9302"/>
    <cellStyle name="Header1 5 28" xfId="9303"/>
    <cellStyle name="Header1 5 29" xfId="9304"/>
    <cellStyle name="Header1 5 3" xfId="9305"/>
    <cellStyle name="Header1 5 30" xfId="9306"/>
    <cellStyle name="Header1 5 31" xfId="9307"/>
    <cellStyle name="Header1 5 32" xfId="9308"/>
    <cellStyle name="Header1 5 33" xfId="9309"/>
    <cellStyle name="Header1 5 34" xfId="9310"/>
    <cellStyle name="Header1 5 4" xfId="9311"/>
    <cellStyle name="Header1 5 5" xfId="9312"/>
    <cellStyle name="Header1 5 6" xfId="9313"/>
    <cellStyle name="Header1 5 7" xfId="9314"/>
    <cellStyle name="Header1 5 8" xfId="9315"/>
    <cellStyle name="Header1 5 9" xfId="9316"/>
    <cellStyle name="Header1 6" xfId="9317"/>
    <cellStyle name="Header1 6 10" xfId="9318"/>
    <cellStyle name="Header1 6 11" xfId="9319"/>
    <cellStyle name="Header1 6 12" xfId="9320"/>
    <cellStyle name="Header1 6 13" xfId="9321"/>
    <cellStyle name="Header1 6 14" xfId="9322"/>
    <cellStyle name="Header1 6 15" xfId="9323"/>
    <cellStyle name="Header1 6 16" xfId="9324"/>
    <cellStyle name="Header1 6 17" xfId="9325"/>
    <cellStyle name="Header1 6 18" xfId="9326"/>
    <cellStyle name="Header1 6 19" xfId="9327"/>
    <cellStyle name="Header1 6 2" xfId="9328"/>
    <cellStyle name="Header1 6 2 10" xfId="9329"/>
    <cellStyle name="Header1 6 2 11" xfId="9330"/>
    <cellStyle name="Header1 6 2 12" xfId="9331"/>
    <cellStyle name="Header1 6 2 13" xfId="9332"/>
    <cellStyle name="Header1 6 2 14" xfId="9333"/>
    <cellStyle name="Header1 6 2 15" xfId="9334"/>
    <cellStyle name="Header1 6 2 16" xfId="9335"/>
    <cellStyle name="Header1 6 2 17" xfId="9336"/>
    <cellStyle name="Header1 6 2 18" xfId="9337"/>
    <cellStyle name="Header1 6 2 19" xfId="9338"/>
    <cellStyle name="Header1 6 2 2" xfId="9339"/>
    <cellStyle name="Header1 6 2 20" xfId="9340"/>
    <cellStyle name="Header1 6 2 21" xfId="9341"/>
    <cellStyle name="Header1 6 2 22" xfId="9342"/>
    <cellStyle name="Header1 6 2 23" xfId="9343"/>
    <cellStyle name="Header1 6 2 24" xfId="9344"/>
    <cellStyle name="Header1 6 2 25" xfId="9345"/>
    <cellStyle name="Header1 6 2 26" xfId="9346"/>
    <cellStyle name="Header1 6 2 27" xfId="9347"/>
    <cellStyle name="Header1 6 2 28" xfId="9348"/>
    <cellStyle name="Header1 6 2 29" xfId="9349"/>
    <cellStyle name="Header1 6 2 3" xfId="9350"/>
    <cellStyle name="Header1 6 2 30" xfId="9351"/>
    <cellStyle name="Header1 6 2 31" xfId="9352"/>
    <cellStyle name="Header1 6 2 32" xfId="9353"/>
    <cellStyle name="Header1 6 2 33" xfId="9354"/>
    <cellStyle name="Header1 6 2 34" xfId="9355"/>
    <cellStyle name="Header1 6 2 35" xfId="9356"/>
    <cellStyle name="Header1 6 2 36" xfId="9357"/>
    <cellStyle name="Header1 6 2 37" xfId="9358"/>
    <cellStyle name="Header1 6 2 38" xfId="9359"/>
    <cellStyle name="Header1 6 2 39" xfId="9360"/>
    <cellStyle name="Header1 6 2 4" xfId="9361"/>
    <cellStyle name="Header1 6 2 40" xfId="9362"/>
    <cellStyle name="Header1 6 2 41" xfId="9363"/>
    <cellStyle name="Header1 6 2 42" xfId="9364"/>
    <cellStyle name="Header1 6 2 43" xfId="9365"/>
    <cellStyle name="Header1 6 2 44" xfId="9366"/>
    <cellStyle name="Header1 6 2 45" xfId="9367"/>
    <cellStyle name="Header1 6 2 46" xfId="9368"/>
    <cellStyle name="Header1 6 2 47" xfId="9369"/>
    <cellStyle name="Header1 6 2 48" xfId="9370"/>
    <cellStyle name="Header1 6 2 49" xfId="9371"/>
    <cellStyle name="Header1 6 2 5" xfId="9372"/>
    <cellStyle name="Header1 6 2 50" xfId="9373"/>
    <cellStyle name="Header1 6 2 51" xfId="9374"/>
    <cellStyle name="Header1 6 2 52" xfId="9375"/>
    <cellStyle name="Header1 6 2 53" xfId="9376"/>
    <cellStyle name="Header1 6 2 54" xfId="9377"/>
    <cellStyle name="Header1 6 2 55" xfId="9378"/>
    <cellStyle name="Header1 6 2 56" xfId="9379"/>
    <cellStyle name="Header1 6 2 57" xfId="9380"/>
    <cellStyle name="Header1 6 2 58" xfId="9381"/>
    <cellStyle name="Header1 6 2 59" xfId="9382"/>
    <cellStyle name="Header1 6 2 6" xfId="9383"/>
    <cellStyle name="Header1 6 2 60" xfId="9384"/>
    <cellStyle name="Header1 6 2 61" xfId="9385"/>
    <cellStyle name="Header1 6 2 62" xfId="9386"/>
    <cellStyle name="Header1 6 2 63" xfId="9387"/>
    <cellStyle name="Header1 6 2 64" xfId="9388"/>
    <cellStyle name="Header1 6 2 65" xfId="9389"/>
    <cellStyle name="Header1 6 2 7" xfId="9390"/>
    <cellStyle name="Header1 6 2 8" xfId="9391"/>
    <cellStyle name="Header1 6 2 9" xfId="9392"/>
    <cellStyle name="Header1 6 20" xfId="9393"/>
    <cellStyle name="Header1 6 21" xfId="9394"/>
    <cellStyle name="Header1 6 22" xfId="9395"/>
    <cellStyle name="Header1 6 23" xfId="9396"/>
    <cellStyle name="Header1 6 24" xfId="9397"/>
    <cellStyle name="Header1 6 25" xfId="9398"/>
    <cellStyle name="Header1 6 26" xfId="9399"/>
    <cellStyle name="Header1 6 27" xfId="9400"/>
    <cellStyle name="Header1 6 28" xfId="9401"/>
    <cellStyle name="Header1 6 29" xfId="9402"/>
    <cellStyle name="Header1 6 3" xfId="9403"/>
    <cellStyle name="Header1 6 3 2" xfId="9404"/>
    <cellStyle name="Header1 6 3 3" xfId="9405"/>
    <cellStyle name="Header1 6 30" xfId="9406"/>
    <cellStyle name="Header1 6 31" xfId="9407"/>
    <cellStyle name="Header1 6 32" xfId="9408"/>
    <cellStyle name="Header1 6 33" xfId="9409"/>
    <cellStyle name="Header1 6 4" xfId="9410"/>
    <cellStyle name="Header1 6 5" xfId="9411"/>
    <cellStyle name="Header1 6 6" xfId="9412"/>
    <cellStyle name="Header1 6 7" xfId="9413"/>
    <cellStyle name="Header1 6 8" xfId="9414"/>
    <cellStyle name="Header1 6 9" xfId="9415"/>
    <cellStyle name="Header1 7" xfId="9416"/>
    <cellStyle name="Header2" xfId="9417"/>
    <cellStyle name="Header2 10" xfId="9418"/>
    <cellStyle name="Header2 10 10" xfId="9419"/>
    <cellStyle name="Header2 10 2" xfId="9420"/>
    <cellStyle name="Header2 10 2 2" xfId="9421"/>
    <cellStyle name="Header2 10 2 2 2" xfId="9422"/>
    <cellStyle name="Header2 10 2 2 3" xfId="9423"/>
    <cellStyle name="Header2 10 2 2 4" xfId="9424"/>
    <cellStyle name="Header2 10 2 2 5" xfId="9425"/>
    <cellStyle name="Header2 10 2 2 6" xfId="9426"/>
    <cellStyle name="Header2 10 2 2 7" xfId="9427"/>
    <cellStyle name="Header2 10 2 2 8" xfId="9428"/>
    <cellStyle name="Header2 10 2 3" xfId="9429"/>
    <cellStyle name="Header2 10 2 3 2" xfId="9430"/>
    <cellStyle name="Header2 10 2 3 3" xfId="9431"/>
    <cellStyle name="Header2 10 2 3 4" xfId="9432"/>
    <cellStyle name="Header2 10 2 3 5" xfId="9433"/>
    <cellStyle name="Header2 10 2 3 6" xfId="9434"/>
    <cellStyle name="Header2 10 2 3 7" xfId="9435"/>
    <cellStyle name="Header2 10 2 4" xfId="9436"/>
    <cellStyle name="Header2 10 2 4 2" xfId="9437"/>
    <cellStyle name="Header2 10 2 4 3" xfId="9438"/>
    <cellStyle name="Header2 10 2 4 4" xfId="9439"/>
    <cellStyle name="Header2 10 2 5" xfId="9440"/>
    <cellStyle name="Header2 10 2 6" xfId="9441"/>
    <cellStyle name="Header2 10 2 7" xfId="9442"/>
    <cellStyle name="Header2 10 3" xfId="9443"/>
    <cellStyle name="Header2 10 3 2" xfId="9444"/>
    <cellStyle name="Header2 10 3 2 2" xfId="9445"/>
    <cellStyle name="Header2 10 3 2 3" xfId="9446"/>
    <cellStyle name="Header2 10 3 2 4" xfId="9447"/>
    <cellStyle name="Header2 10 3 2 5" xfId="9448"/>
    <cellStyle name="Header2 10 3 2 6" xfId="9449"/>
    <cellStyle name="Header2 10 3 2 7" xfId="9450"/>
    <cellStyle name="Header2 10 3 2 8" xfId="9451"/>
    <cellStyle name="Header2 10 3 3" xfId="9452"/>
    <cellStyle name="Header2 10 3 3 2" xfId="9453"/>
    <cellStyle name="Header2 10 3 3 3" xfId="9454"/>
    <cellStyle name="Header2 10 3 3 4" xfId="9455"/>
    <cellStyle name="Header2 10 3 3 5" xfId="9456"/>
    <cellStyle name="Header2 10 3 3 6" xfId="9457"/>
    <cellStyle name="Header2 10 3 3 7" xfId="9458"/>
    <cellStyle name="Header2 10 3 4" xfId="9459"/>
    <cellStyle name="Header2 10 3 4 2" xfId="9460"/>
    <cellStyle name="Header2 10 3 4 3" xfId="9461"/>
    <cellStyle name="Header2 10 3 4 4" xfId="9462"/>
    <cellStyle name="Header2 10 3 5" xfId="9463"/>
    <cellStyle name="Header2 10 3 6" xfId="9464"/>
    <cellStyle name="Header2 10 3 7" xfId="9465"/>
    <cellStyle name="Header2 10 4" xfId="9466"/>
    <cellStyle name="Header2 10 4 2" xfId="9467"/>
    <cellStyle name="Header2 10 4 2 2" xfId="9468"/>
    <cellStyle name="Header2 10 4 2 3" xfId="9469"/>
    <cellStyle name="Header2 10 4 2 4" xfId="9470"/>
    <cellStyle name="Header2 10 4 2 5" xfId="9471"/>
    <cellStyle name="Header2 10 4 2 6" xfId="9472"/>
    <cellStyle name="Header2 10 4 2 7" xfId="9473"/>
    <cellStyle name="Header2 10 4 2 8" xfId="9474"/>
    <cellStyle name="Header2 10 4 3" xfId="9475"/>
    <cellStyle name="Header2 10 4 3 2" xfId="9476"/>
    <cellStyle name="Header2 10 4 3 3" xfId="9477"/>
    <cellStyle name="Header2 10 4 3 4" xfId="9478"/>
    <cellStyle name="Header2 10 4 3 5" xfId="9479"/>
    <cellStyle name="Header2 10 4 3 6" xfId="9480"/>
    <cellStyle name="Header2 10 4 3 7" xfId="9481"/>
    <cellStyle name="Header2 10 4 4" xfId="9482"/>
    <cellStyle name="Header2 10 4 4 2" xfId="9483"/>
    <cellStyle name="Header2 10 4 4 3" xfId="9484"/>
    <cellStyle name="Header2 10 4 4 4" xfId="9485"/>
    <cellStyle name="Header2 10 4 5" xfId="9486"/>
    <cellStyle name="Header2 10 4 6" xfId="9487"/>
    <cellStyle name="Header2 10 4 7" xfId="9488"/>
    <cellStyle name="Header2 10 5" xfId="9489"/>
    <cellStyle name="Header2 10 5 2" xfId="9490"/>
    <cellStyle name="Header2 10 5 3" xfId="9491"/>
    <cellStyle name="Header2 10 5 4" xfId="9492"/>
    <cellStyle name="Header2 10 5 5" xfId="9493"/>
    <cellStyle name="Header2 10 5 6" xfId="9494"/>
    <cellStyle name="Header2 10 5 7" xfId="9495"/>
    <cellStyle name="Header2 10 5 8" xfId="9496"/>
    <cellStyle name="Header2 10 6" xfId="9497"/>
    <cellStyle name="Header2 10 6 2" xfId="9498"/>
    <cellStyle name="Header2 10 6 3" xfId="9499"/>
    <cellStyle name="Header2 10 6 4" xfId="9500"/>
    <cellStyle name="Header2 10 6 5" xfId="9501"/>
    <cellStyle name="Header2 10 6 6" xfId="9502"/>
    <cellStyle name="Header2 10 6 7" xfId="9503"/>
    <cellStyle name="Header2 10 7" xfId="9504"/>
    <cellStyle name="Header2 10 7 2" xfId="9505"/>
    <cellStyle name="Header2 10 7 3" xfId="9506"/>
    <cellStyle name="Header2 10 7 4" xfId="9507"/>
    <cellStyle name="Header2 10 8" xfId="9508"/>
    <cellStyle name="Header2 10 9" xfId="9509"/>
    <cellStyle name="Header2 11" xfId="9510"/>
    <cellStyle name="Header2 11 10" xfId="9511"/>
    <cellStyle name="Header2 11 2" xfId="9512"/>
    <cellStyle name="Header2 11 2 2" xfId="9513"/>
    <cellStyle name="Header2 11 2 2 2" xfId="9514"/>
    <cellStyle name="Header2 11 2 2 3" xfId="9515"/>
    <cellStyle name="Header2 11 2 2 4" xfId="9516"/>
    <cellStyle name="Header2 11 2 2 5" xfId="9517"/>
    <cellStyle name="Header2 11 2 2 6" xfId="9518"/>
    <cellStyle name="Header2 11 2 2 7" xfId="9519"/>
    <cellStyle name="Header2 11 2 2 8" xfId="9520"/>
    <cellStyle name="Header2 11 2 3" xfId="9521"/>
    <cellStyle name="Header2 11 2 3 2" xfId="9522"/>
    <cellStyle name="Header2 11 2 3 3" xfId="9523"/>
    <cellStyle name="Header2 11 2 3 4" xfId="9524"/>
    <cellStyle name="Header2 11 2 3 5" xfId="9525"/>
    <cellStyle name="Header2 11 2 3 6" xfId="9526"/>
    <cellStyle name="Header2 11 2 3 7" xfId="9527"/>
    <cellStyle name="Header2 11 2 4" xfId="9528"/>
    <cellStyle name="Header2 11 2 4 2" xfId="9529"/>
    <cellStyle name="Header2 11 2 4 3" xfId="9530"/>
    <cellStyle name="Header2 11 2 4 4" xfId="9531"/>
    <cellStyle name="Header2 11 2 5" xfId="9532"/>
    <cellStyle name="Header2 11 2 6" xfId="9533"/>
    <cellStyle name="Header2 11 2 7" xfId="9534"/>
    <cellStyle name="Header2 11 3" xfId="9535"/>
    <cellStyle name="Header2 11 3 2" xfId="9536"/>
    <cellStyle name="Header2 11 3 2 2" xfId="9537"/>
    <cellStyle name="Header2 11 3 2 3" xfId="9538"/>
    <cellStyle name="Header2 11 3 2 4" xfId="9539"/>
    <cellStyle name="Header2 11 3 2 5" xfId="9540"/>
    <cellStyle name="Header2 11 3 2 6" xfId="9541"/>
    <cellStyle name="Header2 11 3 2 7" xfId="9542"/>
    <cellStyle name="Header2 11 3 2 8" xfId="9543"/>
    <cellStyle name="Header2 11 3 3" xfId="9544"/>
    <cellStyle name="Header2 11 3 3 2" xfId="9545"/>
    <cellStyle name="Header2 11 3 3 3" xfId="9546"/>
    <cellStyle name="Header2 11 3 3 4" xfId="9547"/>
    <cellStyle name="Header2 11 3 3 5" xfId="9548"/>
    <cellStyle name="Header2 11 3 3 6" xfId="9549"/>
    <cellStyle name="Header2 11 3 3 7" xfId="9550"/>
    <cellStyle name="Header2 11 3 4" xfId="9551"/>
    <cellStyle name="Header2 11 3 4 2" xfId="9552"/>
    <cellStyle name="Header2 11 3 4 3" xfId="9553"/>
    <cellStyle name="Header2 11 3 4 4" xfId="9554"/>
    <cellStyle name="Header2 11 3 5" xfId="9555"/>
    <cellStyle name="Header2 11 3 6" xfId="9556"/>
    <cellStyle name="Header2 11 3 7" xfId="9557"/>
    <cellStyle name="Header2 11 4" xfId="9558"/>
    <cellStyle name="Header2 11 4 2" xfId="9559"/>
    <cellStyle name="Header2 11 4 2 2" xfId="9560"/>
    <cellStyle name="Header2 11 4 2 3" xfId="9561"/>
    <cellStyle name="Header2 11 4 2 4" xfId="9562"/>
    <cellStyle name="Header2 11 4 2 5" xfId="9563"/>
    <cellStyle name="Header2 11 4 2 6" xfId="9564"/>
    <cellStyle name="Header2 11 4 2 7" xfId="9565"/>
    <cellStyle name="Header2 11 4 2 8" xfId="9566"/>
    <cellStyle name="Header2 11 4 3" xfId="9567"/>
    <cellStyle name="Header2 11 4 3 2" xfId="9568"/>
    <cellStyle name="Header2 11 4 3 3" xfId="9569"/>
    <cellStyle name="Header2 11 4 3 4" xfId="9570"/>
    <cellStyle name="Header2 11 4 3 5" xfId="9571"/>
    <cellStyle name="Header2 11 4 3 6" xfId="9572"/>
    <cellStyle name="Header2 11 4 3 7" xfId="9573"/>
    <cellStyle name="Header2 11 4 4" xfId="9574"/>
    <cellStyle name="Header2 11 4 4 2" xfId="9575"/>
    <cellStyle name="Header2 11 4 4 3" xfId="9576"/>
    <cellStyle name="Header2 11 4 4 4" xfId="9577"/>
    <cellStyle name="Header2 11 4 5" xfId="9578"/>
    <cellStyle name="Header2 11 4 6" xfId="9579"/>
    <cellStyle name="Header2 11 4 7" xfId="9580"/>
    <cellStyle name="Header2 11 5" xfId="9581"/>
    <cellStyle name="Header2 11 5 2" xfId="9582"/>
    <cellStyle name="Header2 11 5 3" xfId="9583"/>
    <cellStyle name="Header2 11 5 4" xfId="9584"/>
    <cellStyle name="Header2 11 5 5" xfId="9585"/>
    <cellStyle name="Header2 11 5 6" xfId="9586"/>
    <cellStyle name="Header2 11 5 7" xfId="9587"/>
    <cellStyle name="Header2 11 5 8" xfId="9588"/>
    <cellStyle name="Header2 11 6" xfId="9589"/>
    <cellStyle name="Header2 11 6 2" xfId="9590"/>
    <cellStyle name="Header2 11 6 3" xfId="9591"/>
    <cellStyle name="Header2 11 6 4" xfId="9592"/>
    <cellStyle name="Header2 11 6 5" xfId="9593"/>
    <cellStyle name="Header2 11 6 6" xfId="9594"/>
    <cellStyle name="Header2 11 6 7" xfId="9595"/>
    <cellStyle name="Header2 11 7" xfId="9596"/>
    <cellStyle name="Header2 11 7 2" xfId="9597"/>
    <cellStyle name="Header2 11 7 3" xfId="9598"/>
    <cellStyle name="Header2 11 7 4" xfId="9599"/>
    <cellStyle name="Header2 11 8" xfId="9600"/>
    <cellStyle name="Header2 11 9" xfId="9601"/>
    <cellStyle name="Header2 12" xfId="9602"/>
    <cellStyle name="Header2 12 10" xfId="9603"/>
    <cellStyle name="Header2 12 2" xfId="9604"/>
    <cellStyle name="Header2 12 2 2" xfId="9605"/>
    <cellStyle name="Header2 12 2 2 2" xfId="9606"/>
    <cellStyle name="Header2 12 2 2 3" xfId="9607"/>
    <cellStyle name="Header2 12 2 2 4" xfId="9608"/>
    <cellStyle name="Header2 12 2 2 5" xfId="9609"/>
    <cellStyle name="Header2 12 2 2 6" xfId="9610"/>
    <cellStyle name="Header2 12 2 2 7" xfId="9611"/>
    <cellStyle name="Header2 12 2 2 8" xfId="9612"/>
    <cellStyle name="Header2 12 2 3" xfId="9613"/>
    <cellStyle name="Header2 12 2 3 2" xfId="9614"/>
    <cellStyle name="Header2 12 2 3 3" xfId="9615"/>
    <cellStyle name="Header2 12 2 3 4" xfId="9616"/>
    <cellStyle name="Header2 12 2 3 5" xfId="9617"/>
    <cellStyle name="Header2 12 2 3 6" xfId="9618"/>
    <cellStyle name="Header2 12 2 3 7" xfId="9619"/>
    <cellStyle name="Header2 12 2 4" xfId="9620"/>
    <cellStyle name="Header2 12 2 4 2" xfId="9621"/>
    <cellStyle name="Header2 12 2 4 3" xfId="9622"/>
    <cellStyle name="Header2 12 2 4 4" xfId="9623"/>
    <cellStyle name="Header2 12 2 5" xfId="9624"/>
    <cellStyle name="Header2 12 2 6" xfId="9625"/>
    <cellStyle name="Header2 12 2 7" xfId="9626"/>
    <cellStyle name="Header2 12 3" xfId="9627"/>
    <cellStyle name="Header2 12 3 2" xfId="9628"/>
    <cellStyle name="Header2 12 3 2 2" xfId="9629"/>
    <cellStyle name="Header2 12 3 2 3" xfId="9630"/>
    <cellStyle name="Header2 12 3 2 4" xfId="9631"/>
    <cellStyle name="Header2 12 3 2 5" xfId="9632"/>
    <cellStyle name="Header2 12 3 2 6" xfId="9633"/>
    <cellStyle name="Header2 12 3 2 7" xfId="9634"/>
    <cellStyle name="Header2 12 3 2 8" xfId="9635"/>
    <cellStyle name="Header2 12 3 3" xfId="9636"/>
    <cellStyle name="Header2 12 3 3 2" xfId="9637"/>
    <cellStyle name="Header2 12 3 3 3" xfId="9638"/>
    <cellStyle name="Header2 12 3 3 4" xfId="9639"/>
    <cellStyle name="Header2 12 3 3 5" xfId="9640"/>
    <cellStyle name="Header2 12 3 3 6" xfId="9641"/>
    <cellStyle name="Header2 12 3 3 7" xfId="9642"/>
    <cellStyle name="Header2 12 3 4" xfId="9643"/>
    <cellStyle name="Header2 12 3 4 2" xfId="9644"/>
    <cellStyle name="Header2 12 3 4 3" xfId="9645"/>
    <cellStyle name="Header2 12 3 4 4" xfId="9646"/>
    <cellStyle name="Header2 12 3 5" xfId="9647"/>
    <cellStyle name="Header2 12 3 6" xfId="9648"/>
    <cellStyle name="Header2 12 3 7" xfId="9649"/>
    <cellStyle name="Header2 12 4" xfId="9650"/>
    <cellStyle name="Header2 12 4 2" xfId="9651"/>
    <cellStyle name="Header2 12 4 2 2" xfId="9652"/>
    <cellStyle name="Header2 12 4 2 3" xfId="9653"/>
    <cellStyle name="Header2 12 4 2 4" xfId="9654"/>
    <cellStyle name="Header2 12 4 2 5" xfId="9655"/>
    <cellStyle name="Header2 12 4 2 6" xfId="9656"/>
    <cellStyle name="Header2 12 4 2 7" xfId="9657"/>
    <cellStyle name="Header2 12 4 2 8" xfId="9658"/>
    <cellStyle name="Header2 12 4 3" xfId="9659"/>
    <cellStyle name="Header2 12 4 3 2" xfId="9660"/>
    <cellStyle name="Header2 12 4 3 3" xfId="9661"/>
    <cellStyle name="Header2 12 4 3 4" xfId="9662"/>
    <cellStyle name="Header2 12 4 3 5" xfId="9663"/>
    <cellStyle name="Header2 12 4 3 6" xfId="9664"/>
    <cellStyle name="Header2 12 4 3 7" xfId="9665"/>
    <cellStyle name="Header2 12 4 4" xfId="9666"/>
    <cellStyle name="Header2 12 4 4 2" xfId="9667"/>
    <cellStyle name="Header2 12 4 4 3" xfId="9668"/>
    <cellStyle name="Header2 12 4 4 4" xfId="9669"/>
    <cellStyle name="Header2 12 4 5" xfId="9670"/>
    <cellStyle name="Header2 12 4 6" xfId="9671"/>
    <cellStyle name="Header2 12 4 7" xfId="9672"/>
    <cellStyle name="Header2 12 5" xfId="9673"/>
    <cellStyle name="Header2 12 5 2" xfId="9674"/>
    <cellStyle name="Header2 12 5 3" xfId="9675"/>
    <cellStyle name="Header2 12 5 4" xfId="9676"/>
    <cellStyle name="Header2 12 5 5" xfId="9677"/>
    <cellStyle name="Header2 12 5 6" xfId="9678"/>
    <cellStyle name="Header2 12 5 7" xfId="9679"/>
    <cellStyle name="Header2 12 5 8" xfId="9680"/>
    <cellStyle name="Header2 12 6" xfId="9681"/>
    <cellStyle name="Header2 12 6 2" xfId="9682"/>
    <cellStyle name="Header2 12 6 3" xfId="9683"/>
    <cellStyle name="Header2 12 6 4" xfId="9684"/>
    <cellStyle name="Header2 12 6 5" xfId="9685"/>
    <cellStyle name="Header2 12 6 6" xfId="9686"/>
    <cellStyle name="Header2 12 6 7" xfId="9687"/>
    <cellStyle name="Header2 12 7" xfId="9688"/>
    <cellStyle name="Header2 12 7 2" xfId="9689"/>
    <cellStyle name="Header2 12 7 3" xfId="9690"/>
    <cellStyle name="Header2 12 7 4" xfId="9691"/>
    <cellStyle name="Header2 12 8" xfId="9692"/>
    <cellStyle name="Header2 12 9" xfId="9693"/>
    <cellStyle name="Header2 13" xfId="9694"/>
    <cellStyle name="Header2 13 10" xfId="9695"/>
    <cellStyle name="Header2 13 2" xfId="9696"/>
    <cellStyle name="Header2 13 2 2" xfId="9697"/>
    <cellStyle name="Header2 13 2 2 2" xfId="9698"/>
    <cellStyle name="Header2 13 2 2 3" xfId="9699"/>
    <cellStyle name="Header2 13 2 2 4" xfId="9700"/>
    <cellStyle name="Header2 13 2 2 5" xfId="9701"/>
    <cellStyle name="Header2 13 2 2 6" xfId="9702"/>
    <cellStyle name="Header2 13 2 2 7" xfId="9703"/>
    <cellStyle name="Header2 13 2 2 8" xfId="9704"/>
    <cellStyle name="Header2 13 2 3" xfId="9705"/>
    <cellStyle name="Header2 13 2 3 2" xfId="9706"/>
    <cellStyle name="Header2 13 2 3 3" xfId="9707"/>
    <cellStyle name="Header2 13 2 3 4" xfId="9708"/>
    <cellStyle name="Header2 13 2 3 5" xfId="9709"/>
    <cellStyle name="Header2 13 2 3 6" xfId="9710"/>
    <cellStyle name="Header2 13 2 3 7" xfId="9711"/>
    <cellStyle name="Header2 13 2 4" xfId="9712"/>
    <cellStyle name="Header2 13 2 4 2" xfId="9713"/>
    <cellStyle name="Header2 13 2 4 3" xfId="9714"/>
    <cellStyle name="Header2 13 2 4 4" xfId="9715"/>
    <cellStyle name="Header2 13 2 5" xfId="9716"/>
    <cellStyle name="Header2 13 2 6" xfId="9717"/>
    <cellStyle name="Header2 13 2 7" xfId="9718"/>
    <cellStyle name="Header2 13 3" xfId="9719"/>
    <cellStyle name="Header2 13 3 2" xfId="9720"/>
    <cellStyle name="Header2 13 3 2 2" xfId="9721"/>
    <cellStyle name="Header2 13 3 2 3" xfId="9722"/>
    <cellStyle name="Header2 13 3 2 4" xfId="9723"/>
    <cellStyle name="Header2 13 3 2 5" xfId="9724"/>
    <cellStyle name="Header2 13 3 2 6" xfId="9725"/>
    <cellStyle name="Header2 13 3 2 7" xfId="9726"/>
    <cellStyle name="Header2 13 3 2 8" xfId="9727"/>
    <cellStyle name="Header2 13 3 3" xfId="9728"/>
    <cellStyle name="Header2 13 3 3 2" xfId="9729"/>
    <cellStyle name="Header2 13 3 3 3" xfId="9730"/>
    <cellStyle name="Header2 13 3 3 4" xfId="9731"/>
    <cellStyle name="Header2 13 3 3 5" xfId="9732"/>
    <cellStyle name="Header2 13 3 3 6" xfId="9733"/>
    <cellStyle name="Header2 13 3 3 7" xfId="9734"/>
    <cellStyle name="Header2 13 3 4" xfId="9735"/>
    <cellStyle name="Header2 13 3 4 2" xfId="9736"/>
    <cellStyle name="Header2 13 3 4 3" xfId="9737"/>
    <cellStyle name="Header2 13 3 4 4" xfId="9738"/>
    <cellStyle name="Header2 13 3 5" xfId="9739"/>
    <cellStyle name="Header2 13 3 6" xfId="9740"/>
    <cellStyle name="Header2 13 3 7" xfId="9741"/>
    <cellStyle name="Header2 13 4" xfId="9742"/>
    <cellStyle name="Header2 13 4 2" xfId="9743"/>
    <cellStyle name="Header2 13 4 2 2" xfId="9744"/>
    <cellStyle name="Header2 13 4 2 3" xfId="9745"/>
    <cellStyle name="Header2 13 4 2 4" xfId="9746"/>
    <cellStyle name="Header2 13 4 2 5" xfId="9747"/>
    <cellStyle name="Header2 13 4 2 6" xfId="9748"/>
    <cellStyle name="Header2 13 4 2 7" xfId="9749"/>
    <cellStyle name="Header2 13 4 2 8" xfId="9750"/>
    <cellStyle name="Header2 13 4 3" xfId="9751"/>
    <cellStyle name="Header2 13 4 3 2" xfId="9752"/>
    <cellStyle name="Header2 13 4 3 3" xfId="9753"/>
    <cellStyle name="Header2 13 4 3 4" xfId="9754"/>
    <cellStyle name="Header2 13 4 3 5" xfId="9755"/>
    <cellStyle name="Header2 13 4 3 6" xfId="9756"/>
    <cellStyle name="Header2 13 4 3 7" xfId="9757"/>
    <cellStyle name="Header2 13 4 4" xfId="9758"/>
    <cellStyle name="Header2 13 4 4 2" xfId="9759"/>
    <cellStyle name="Header2 13 4 4 3" xfId="9760"/>
    <cellStyle name="Header2 13 4 4 4" xfId="9761"/>
    <cellStyle name="Header2 13 4 5" xfId="9762"/>
    <cellStyle name="Header2 13 4 6" xfId="9763"/>
    <cellStyle name="Header2 13 4 7" xfId="9764"/>
    <cellStyle name="Header2 13 5" xfId="9765"/>
    <cellStyle name="Header2 13 5 2" xfId="9766"/>
    <cellStyle name="Header2 13 5 3" xfId="9767"/>
    <cellStyle name="Header2 13 5 4" xfId="9768"/>
    <cellStyle name="Header2 13 5 5" xfId="9769"/>
    <cellStyle name="Header2 13 5 6" xfId="9770"/>
    <cellStyle name="Header2 13 5 7" xfId="9771"/>
    <cellStyle name="Header2 13 5 8" xfId="9772"/>
    <cellStyle name="Header2 13 6" xfId="9773"/>
    <cellStyle name="Header2 13 6 2" xfId="9774"/>
    <cellStyle name="Header2 13 6 3" xfId="9775"/>
    <cellStyle name="Header2 13 6 4" xfId="9776"/>
    <cellStyle name="Header2 13 6 5" xfId="9777"/>
    <cellStyle name="Header2 13 6 6" xfId="9778"/>
    <cellStyle name="Header2 13 6 7" xfId="9779"/>
    <cellStyle name="Header2 13 7" xfId="9780"/>
    <cellStyle name="Header2 13 7 2" xfId="9781"/>
    <cellStyle name="Header2 13 7 3" xfId="9782"/>
    <cellStyle name="Header2 13 7 4" xfId="9783"/>
    <cellStyle name="Header2 13 8" xfId="9784"/>
    <cellStyle name="Header2 13 9" xfId="9785"/>
    <cellStyle name="Header2 14" xfId="9786"/>
    <cellStyle name="Header2 14 10" xfId="9787"/>
    <cellStyle name="Header2 14 2" xfId="9788"/>
    <cellStyle name="Header2 14 2 2" xfId="9789"/>
    <cellStyle name="Header2 14 2 2 2" xfId="9790"/>
    <cellStyle name="Header2 14 2 2 3" xfId="9791"/>
    <cellStyle name="Header2 14 2 2 4" xfId="9792"/>
    <cellStyle name="Header2 14 2 2 5" xfId="9793"/>
    <cellStyle name="Header2 14 2 2 6" xfId="9794"/>
    <cellStyle name="Header2 14 2 2 7" xfId="9795"/>
    <cellStyle name="Header2 14 2 2 8" xfId="9796"/>
    <cellStyle name="Header2 14 2 3" xfId="9797"/>
    <cellStyle name="Header2 14 2 3 2" xfId="9798"/>
    <cellStyle name="Header2 14 2 3 3" xfId="9799"/>
    <cellStyle name="Header2 14 2 3 4" xfId="9800"/>
    <cellStyle name="Header2 14 2 3 5" xfId="9801"/>
    <cellStyle name="Header2 14 2 3 6" xfId="9802"/>
    <cellStyle name="Header2 14 2 3 7" xfId="9803"/>
    <cellStyle name="Header2 14 2 4" xfId="9804"/>
    <cellStyle name="Header2 14 2 4 2" xfId="9805"/>
    <cellStyle name="Header2 14 2 4 3" xfId="9806"/>
    <cellStyle name="Header2 14 2 4 4" xfId="9807"/>
    <cellStyle name="Header2 14 2 5" xfId="9808"/>
    <cellStyle name="Header2 14 2 6" xfId="9809"/>
    <cellStyle name="Header2 14 2 7" xfId="9810"/>
    <cellStyle name="Header2 14 3" xfId="9811"/>
    <cellStyle name="Header2 14 3 2" xfId="9812"/>
    <cellStyle name="Header2 14 3 2 2" xfId="9813"/>
    <cellStyle name="Header2 14 3 2 3" xfId="9814"/>
    <cellStyle name="Header2 14 3 2 4" xfId="9815"/>
    <cellStyle name="Header2 14 3 2 5" xfId="9816"/>
    <cellStyle name="Header2 14 3 2 6" xfId="9817"/>
    <cellStyle name="Header2 14 3 2 7" xfId="9818"/>
    <cellStyle name="Header2 14 3 2 8" xfId="9819"/>
    <cellStyle name="Header2 14 3 3" xfId="9820"/>
    <cellStyle name="Header2 14 3 3 2" xfId="9821"/>
    <cellStyle name="Header2 14 3 3 3" xfId="9822"/>
    <cellStyle name="Header2 14 3 3 4" xfId="9823"/>
    <cellStyle name="Header2 14 3 3 5" xfId="9824"/>
    <cellStyle name="Header2 14 3 3 6" xfId="9825"/>
    <cellStyle name="Header2 14 3 3 7" xfId="9826"/>
    <cellStyle name="Header2 14 3 4" xfId="9827"/>
    <cellStyle name="Header2 14 3 4 2" xfId="9828"/>
    <cellStyle name="Header2 14 3 4 3" xfId="9829"/>
    <cellStyle name="Header2 14 3 4 4" xfId="9830"/>
    <cellStyle name="Header2 14 3 5" xfId="9831"/>
    <cellStyle name="Header2 14 3 6" xfId="9832"/>
    <cellStyle name="Header2 14 3 7" xfId="9833"/>
    <cellStyle name="Header2 14 4" xfId="9834"/>
    <cellStyle name="Header2 14 4 2" xfId="9835"/>
    <cellStyle name="Header2 14 4 2 2" xfId="9836"/>
    <cellStyle name="Header2 14 4 2 3" xfId="9837"/>
    <cellStyle name="Header2 14 4 2 4" xfId="9838"/>
    <cellStyle name="Header2 14 4 2 5" xfId="9839"/>
    <cellStyle name="Header2 14 4 2 6" xfId="9840"/>
    <cellStyle name="Header2 14 4 2 7" xfId="9841"/>
    <cellStyle name="Header2 14 4 2 8" xfId="9842"/>
    <cellStyle name="Header2 14 4 3" xfId="9843"/>
    <cellStyle name="Header2 14 4 3 2" xfId="9844"/>
    <cellStyle name="Header2 14 4 3 3" xfId="9845"/>
    <cellStyle name="Header2 14 4 3 4" xfId="9846"/>
    <cellStyle name="Header2 14 4 3 5" xfId="9847"/>
    <cellStyle name="Header2 14 4 3 6" xfId="9848"/>
    <cellStyle name="Header2 14 4 3 7" xfId="9849"/>
    <cellStyle name="Header2 14 4 4" xfId="9850"/>
    <cellStyle name="Header2 14 4 4 2" xfId="9851"/>
    <cellStyle name="Header2 14 4 4 3" xfId="9852"/>
    <cellStyle name="Header2 14 4 4 4" xfId="9853"/>
    <cellStyle name="Header2 14 4 5" xfId="9854"/>
    <cellStyle name="Header2 14 4 6" xfId="9855"/>
    <cellStyle name="Header2 14 4 7" xfId="9856"/>
    <cellStyle name="Header2 14 5" xfId="9857"/>
    <cellStyle name="Header2 14 5 2" xfId="9858"/>
    <cellStyle name="Header2 14 5 3" xfId="9859"/>
    <cellStyle name="Header2 14 5 4" xfId="9860"/>
    <cellStyle name="Header2 14 5 5" xfId="9861"/>
    <cellStyle name="Header2 14 5 6" xfId="9862"/>
    <cellStyle name="Header2 14 5 7" xfId="9863"/>
    <cellStyle name="Header2 14 5 8" xfId="9864"/>
    <cellStyle name="Header2 14 6" xfId="9865"/>
    <cellStyle name="Header2 14 6 2" xfId="9866"/>
    <cellStyle name="Header2 14 6 3" xfId="9867"/>
    <cellStyle name="Header2 14 6 4" xfId="9868"/>
    <cellStyle name="Header2 14 6 5" xfId="9869"/>
    <cellStyle name="Header2 14 6 6" xfId="9870"/>
    <cellStyle name="Header2 14 6 7" xfId="9871"/>
    <cellStyle name="Header2 14 7" xfId="9872"/>
    <cellStyle name="Header2 14 7 2" xfId="9873"/>
    <cellStyle name="Header2 14 7 3" xfId="9874"/>
    <cellStyle name="Header2 14 7 4" xfId="9875"/>
    <cellStyle name="Header2 14 8" xfId="9876"/>
    <cellStyle name="Header2 14 9" xfId="9877"/>
    <cellStyle name="Header2 15" xfId="9878"/>
    <cellStyle name="Header2 15 10" xfId="9879"/>
    <cellStyle name="Header2 15 2" xfId="9880"/>
    <cellStyle name="Header2 15 2 2" xfId="9881"/>
    <cellStyle name="Header2 15 2 2 2" xfId="9882"/>
    <cellStyle name="Header2 15 2 2 3" xfId="9883"/>
    <cellStyle name="Header2 15 2 2 4" xfId="9884"/>
    <cellStyle name="Header2 15 2 2 5" xfId="9885"/>
    <cellStyle name="Header2 15 2 2 6" xfId="9886"/>
    <cellStyle name="Header2 15 2 2 7" xfId="9887"/>
    <cellStyle name="Header2 15 2 2 8" xfId="9888"/>
    <cellStyle name="Header2 15 2 3" xfId="9889"/>
    <cellStyle name="Header2 15 2 3 2" xfId="9890"/>
    <cellStyle name="Header2 15 2 3 3" xfId="9891"/>
    <cellStyle name="Header2 15 2 3 4" xfId="9892"/>
    <cellStyle name="Header2 15 2 3 5" xfId="9893"/>
    <cellStyle name="Header2 15 2 3 6" xfId="9894"/>
    <cellStyle name="Header2 15 2 3 7" xfId="9895"/>
    <cellStyle name="Header2 15 2 4" xfId="9896"/>
    <cellStyle name="Header2 15 2 4 2" xfId="9897"/>
    <cellStyle name="Header2 15 2 4 3" xfId="9898"/>
    <cellStyle name="Header2 15 2 4 4" xfId="9899"/>
    <cellStyle name="Header2 15 2 5" xfId="9900"/>
    <cellStyle name="Header2 15 2 6" xfId="9901"/>
    <cellStyle name="Header2 15 2 7" xfId="9902"/>
    <cellStyle name="Header2 15 3" xfId="9903"/>
    <cellStyle name="Header2 15 3 2" xfId="9904"/>
    <cellStyle name="Header2 15 3 2 2" xfId="9905"/>
    <cellStyle name="Header2 15 3 2 3" xfId="9906"/>
    <cellStyle name="Header2 15 3 2 4" xfId="9907"/>
    <cellStyle name="Header2 15 3 2 5" xfId="9908"/>
    <cellStyle name="Header2 15 3 2 6" xfId="9909"/>
    <cellStyle name="Header2 15 3 2 7" xfId="9910"/>
    <cellStyle name="Header2 15 3 2 8" xfId="9911"/>
    <cellStyle name="Header2 15 3 3" xfId="9912"/>
    <cellStyle name="Header2 15 3 3 2" xfId="9913"/>
    <cellStyle name="Header2 15 3 3 3" xfId="9914"/>
    <cellStyle name="Header2 15 3 3 4" xfId="9915"/>
    <cellStyle name="Header2 15 3 3 5" xfId="9916"/>
    <cellStyle name="Header2 15 3 3 6" xfId="9917"/>
    <cellStyle name="Header2 15 3 3 7" xfId="9918"/>
    <cellStyle name="Header2 15 3 4" xfId="9919"/>
    <cellStyle name="Header2 15 3 4 2" xfId="9920"/>
    <cellStyle name="Header2 15 3 4 3" xfId="9921"/>
    <cellStyle name="Header2 15 3 4 4" xfId="9922"/>
    <cellStyle name="Header2 15 3 5" xfId="9923"/>
    <cellStyle name="Header2 15 3 6" xfId="9924"/>
    <cellStyle name="Header2 15 3 7" xfId="9925"/>
    <cellStyle name="Header2 15 4" xfId="9926"/>
    <cellStyle name="Header2 15 4 2" xfId="9927"/>
    <cellStyle name="Header2 15 4 2 2" xfId="9928"/>
    <cellStyle name="Header2 15 4 2 3" xfId="9929"/>
    <cellStyle name="Header2 15 4 2 4" xfId="9930"/>
    <cellStyle name="Header2 15 4 2 5" xfId="9931"/>
    <cellStyle name="Header2 15 4 2 6" xfId="9932"/>
    <cellStyle name="Header2 15 4 2 7" xfId="9933"/>
    <cellStyle name="Header2 15 4 2 8" xfId="9934"/>
    <cellStyle name="Header2 15 4 3" xfId="9935"/>
    <cellStyle name="Header2 15 4 3 2" xfId="9936"/>
    <cellStyle name="Header2 15 4 3 3" xfId="9937"/>
    <cellStyle name="Header2 15 4 3 4" xfId="9938"/>
    <cellStyle name="Header2 15 4 3 5" xfId="9939"/>
    <cellStyle name="Header2 15 4 3 6" xfId="9940"/>
    <cellStyle name="Header2 15 4 3 7" xfId="9941"/>
    <cellStyle name="Header2 15 4 4" xfId="9942"/>
    <cellStyle name="Header2 15 4 4 2" xfId="9943"/>
    <cellStyle name="Header2 15 4 4 3" xfId="9944"/>
    <cellStyle name="Header2 15 4 4 4" xfId="9945"/>
    <cellStyle name="Header2 15 4 5" xfId="9946"/>
    <cellStyle name="Header2 15 4 6" xfId="9947"/>
    <cellStyle name="Header2 15 4 7" xfId="9948"/>
    <cellStyle name="Header2 15 5" xfId="9949"/>
    <cellStyle name="Header2 15 5 2" xfId="9950"/>
    <cellStyle name="Header2 15 5 3" xfId="9951"/>
    <cellStyle name="Header2 15 5 4" xfId="9952"/>
    <cellStyle name="Header2 15 5 5" xfId="9953"/>
    <cellStyle name="Header2 15 5 6" xfId="9954"/>
    <cellStyle name="Header2 15 5 7" xfId="9955"/>
    <cellStyle name="Header2 15 5 8" xfId="9956"/>
    <cellStyle name="Header2 15 6" xfId="9957"/>
    <cellStyle name="Header2 15 6 2" xfId="9958"/>
    <cellStyle name="Header2 15 6 3" xfId="9959"/>
    <cellStyle name="Header2 15 6 4" xfId="9960"/>
    <cellStyle name="Header2 15 6 5" xfId="9961"/>
    <cellStyle name="Header2 15 6 6" xfId="9962"/>
    <cellStyle name="Header2 15 6 7" xfId="9963"/>
    <cellStyle name="Header2 15 7" xfId="9964"/>
    <cellStyle name="Header2 15 7 2" xfId="9965"/>
    <cellStyle name="Header2 15 7 3" xfId="9966"/>
    <cellStyle name="Header2 15 7 4" xfId="9967"/>
    <cellStyle name="Header2 15 8" xfId="9968"/>
    <cellStyle name="Header2 15 9" xfId="9969"/>
    <cellStyle name="Header2 16" xfId="9970"/>
    <cellStyle name="Header2 16 10" xfId="9971"/>
    <cellStyle name="Header2 16 2" xfId="9972"/>
    <cellStyle name="Header2 16 2 2" xfId="9973"/>
    <cellStyle name="Header2 16 2 2 2" xfId="9974"/>
    <cellStyle name="Header2 16 2 2 3" xfId="9975"/>
    <cellStyle name="Header2 16 2 2 4" xfId="9976"/>
    <cellStyle name="Header2 16 2 2 5" xfId="9977"/>
    <cellStyle name="Header2 16 2 2 6" xfId="9978"/>
    <cellStyle name="Header2 16 2 2 7" xfId="9979"/>
    <cellStyle name="Header2 16 2 2 8" xfId="9980"/>
    <cellStyle name="Header2 16 2 3" xfId="9981"/>
    <cellStyle name="Header2 16 2 3 2" xfId="9982"/>
    <cellStyle name="Header2 16 2 3 3" xfId="9983"/>
    <cellStyle name="Header2 16 2 3 4" xfId="9984"/>
    <cellStyle name="Header2 16 2 3 5" xfId="9985"/>
    <cellStyle name="Header2 16 2 3 6" xfId="9986"/>
    <cellStyle name="Header2 16 2 3 7" xfId="9987"/>
    <cellStyle name="Header2 16 2 4" xfId="9988"/>
    <cellStyle name="Header2 16 2 4 2" xfId="9989"/>
    <cellStyle name="Header2 16 2 4 3" xfId="9990"/>
    <cellStyle name="Header2 16 2 4 4" xfId="9991"/>
    <cellStyle name="Header2 16 2 5" xfId="9992"/>
    <cellStyle name="Header2 16 2 6" xfId="9993"/>
    <cellStyle name="Header2 16 2 7" xfId="9994"/>
    <cellStyle name="Header2 16 3" xfId="9995"/>
    <cellStyle name="Header2 16 3 2" xfId="9996"/>
    <cellStyle name="Header2 16 3 2 2" xfId="9997"/>
    <cellStyle name="Header2 16 3 2 3" xfId="9998"/>
    <cellStyle name="Header2 16 3 2 4" xfId="9999"/>
    <cellStyle name="Header2 16 3 2 5" xfId="10000"/>
    <cellStyle name="Header2 16 3 2 6" xfId="10001"/>
    <cellStyle name="Header2 16 3 2 7" xfId="10002"/>
    <cellStyle name="Header2 16 3 2 8" xfId="10003"/>
    <cellStyle name="Header2 16 3 3" xfId="10004"/>
    <cellStyle name="Header2 16 3 3 2" xfId="10005"/>
    <cellStyle name="Header2 16 3 3 3" xfId="10006"/>
    <cellStyle name="Header2 16 3 3 4" xfId="10007"/>
    <cellStyle name="Header2 16 3 3 5" xfId="10008"/>
    <cellStyle name="Header2 16 3 3 6" xfId="10009"/>
    <cellStyle name="Header2 16 3 3 7" xfId="10010"/>
    <cellStyle name="Header2 16 3 4" xfId="10011"/>
    <cellStyle name="Header2 16 3 4 2" xfId="10012"/>
    <cellStyle name="Header2 16 3 4 3" xfId="10013"/>
    <cellStyle name="Header2 16 3 4 4" xfId="10014"/>
    <cellStyle name="Header2 16 3 5" xfId="10015"/>
    <cellStyle name="Header2 16 3 6" xfId="10016"/>
    <cellStyle name="Header2 16 3 7" xfId="10017"/>
    <cellStyle name="Header2 16 4" xfId="10018"/>
    <cellStyle name="Header2 16 4 2" xfId="10019"/>
    <cellStyle name="Header2 16 4 2 2" xfId="10020"/>
    <cellStyle name="Header2 16 4 2 3" xfId="10021"/>
    <cellStyle name="Header2 16 4 2 4" xfId="10022"/>
    <cellStyle name="Header2 16 4 2 5" xfId="10023"/>
    <cellStyle name="Header2 16 4 2 6" xfId="10024"/>
    <cellStyle name="Header2 16 4 2 7" xfId="10025"/>
    <cellStyle name="Header2 16 4 2 8" xfId="10026"/>
    <cellStyle name="Header2 16 4 3" xfId="10027"/>
    <cellStyle name="Header2 16 4 3 2" xfId="10028"/>
    <cellStyle name="Header2 16 4 3 3" xfId="10029"/>
    <cellStyle name="Header2 16 4 3 4" xfId="10030"/>
    <cellStyle name="Header2 16 4 3 5" xfId="10031"/>
    <cellStyle name="Header2 16 4 3 6" xfId="10032"/>
    <cellStyle name="Header2 16 4 3 7" xfId="10033"/>
    <cellStyle name="Header2 16 4 4" xfId="10034"/>
    <cellStyle name="Header2 16 4 4 2" xfId="10035"/>
    <cellStyle name="Header2 16 4 4 3" xfId="10036"/>
    <cellStyle name="Header2 16 4 4 4" xfId="10037"/>
    <cellStyle name="Header2 16 4 5" xfId="10038"/>
    <cellStyle name="Header2 16 4 6" xfId="10039"/>
    <cellStyle name="Header2 16 4 7" xfId="10040"/>
    <cellStyle name="Header2 16 5" xfId="10041"/>
    <cellStyle name="Header2 16 5 2" xfId="10042"/>
    <cellStyle name="Header2 16 5 3" xfId="10043"/>
    <cellStyle name="Header2 16 5 4" xfId="10044"/>
    <cellStyle name="Header2 16 5 5" xfId="10045"/>
    <cellStyle name="Header2 16 5 6" xfId="10046"/>
    <cellStyle name="Header2 16 5 7" xfId="10047"/>
    <cellStyle name="Header2 16 5 8" xfId="10048"/>
    <cellStyle name="Header2 16 6" xfId="10049"/>
    <cellStyle name="Header2 16 6 2" xfId="10050"/>
    <cellStyle name="Header2 16 6 3" xfId="10051"/>
    <cellStyle name="Header2 16 6 4" xfId="10052"/>
    <cellStyle name="Header2 16 6 5" xfId="10053"/>
    <cellStyle name="Header2 16 6 6" xfId="10054"/>
    <cellStyle name="Header2 16 6 7" xfId="10055"/>
    <cellStyle name="Header2 16 7" xfId="10056"/>
    <cellStyle name="Header2 16 7 2" xfId="10057"/>
    <cellStyle name="Header2 16 7 3" xfId="10058"/>
    <cellStyle name="Header2 16 7 4" xfId="10059"/>
    <cellStyle name="Header2 16 8" xfId="10060"/>
    <cellStyle name="Header2 16 9" xfId="10061"/>
    <cellStyle name="Header2 17" xfId="10062"/>
    <cellStyle name="Header2 17 2" xfId="10063"/>
    <cellStyle name="Header2 17 3" xfId="10064"/>
    <cellStyle name="Header2 17 4" xfId="10065"/>
    <cellStyle name="Header2 17 5" xfId="10066"/>
    <cellStyle name="Header2 18" xfId="10067"/>
    <cellStyle name="Header2 19" xfId="10068"/>
    <cellStyle name="Header2 2" xfId="10069"/>
    <cellStyle name="Header2 2 10" xfId="10070"/>
    <cellStyle name="Header2 2 11" xfId="10071"/>
    <cellStyle name="Header2 2 12" xfId="10072"/>
    <cellStyle name="Header2 2 2" xfId="10073"/>
    <cellStyle name="Header2 2 2 2" xfId="10074"/>
    <cellStyle name="Header2 2 2 2 2" xfId="10075"/>
    <cellStyle name="Header2 2 2 2 3" xfId="10076"/>
    <cellStyle name="Header2 2 2 2 4" xfId="10077"/>
    <cellStyle name="Header2 2 2 2 5" xfId="10078"/>
    <cellStyle name="Header2 2 2 2 6" xfId="10079"/>
    <cellStyle name="Header2 2 2 2 7" xfId="10080"/>
    <cellStyle name="Header2 2 2 3" xfId="10081"/>
    <cellStyle name="Header2 2 2 3 2" xfId="10082"/>
    <cellStyle name="Header2 2 2 3 3" xfId="10083"/>
    <cellStyle name="Header2 2 2 3 4" xfId="10084"/>
    <cellStyle name="Header2 2 2 3 5" xfId="10085"/>
    <cellStyle name="Header2 2 2 3 6" xfId="10086"/>
    <cellStyle name="Header2 2 2 4" xfId="10087"/>
    <cellStyle name="Header2 2 2 5" xfId="10088"/>
    <cellStyle name="Header2 2 2 6" xfId="10089"/>
    <cellStyle name="Header2 2 2 7" xfId="10090"/>
    <cellStyle name="Header2 2 2 8" xfId="10091"/>
    <cellStyle name="Header2 2 3" xfId="10092"/>
    <cellStyle name="Header2 2 3 2" xfId="10093"/>
    <cellStyle name="Header2 2 3 2 2" xfId="10094"/>
    <cellStyle name="Header2 2 3 2 3" xfId="10095"/>
    <cellStyle name="Header2 2 3 2 4" xfId="10096"/>
    <cellStyle name="Header2 2 3 2 5" xfId="10097"/>
    <cellStyle name="Header2 2 3 2 6" xfId="10098"/>
    <cellStyle name="Header2 2 3 2 7" xfId="10099"/>
    <cellStyle name="Header2 2 3 2 8" xfId="10100"/>
    <cellStyle name="Header2 2 3 3" xfId="10101"/>
    <cellStyle name="Header2 2 3 3 2" xfId="10102"/>
    <cellStyle name="Header2 2 3 3 3" xfId="10103"/>
    <cellStyle name="Header2 2 3 3 4" xfId="10104"/>
    <cellStyle name="Header2 2 3 3 5" xfId="10105"/>
    <cellStyle name="Header2 2 3 3 6" xfId="10106"/>
    <cellStyle name="Header2 2 3 3 7" xfId="10107"/>
    <cellStyle name="Header2 2 3 4" xfId="10108"/>
    <cellStyle name="Header2 2 3 4 2" xfId="10109"/>
    <cellStyle name="Header2 2 3 4 3" xfId="10110"/>
    <cellStyle name="Header2 2 3 4 4" xfId="10111"/>
    <cellStyle name="Header2 2 3 5" xfId="10112"/>
    <cellStyle name="Header2 2 3 6" xfId="10113"/>
    <cellStyle name="Header2 2 3 7" xfId="10114"/>
    <cellStyle name="Header2 2 4" xfId="10115"/>
    <cellStyle name="Header2 2 4 2" xfId="10116"/>
    <cellStyle name="Header2 2 4 2 2" xfId="10117"/>
    <cellStyle name="Header2 2 4 2 3" xfId="10118"/>
    <cellStyle name="Header2 2 4 2 4" xfId="10119"/>
    <cellStyle name="Header2 2 4 2 5" xfId="10120"/>
    <cellStyle name="Header2 2 4 2 6" xfId="10121"/>
    <cellStyle name="Header2 2 4 2 7" xfId="10122"/>
    <cellStyle name="Header2 2 4 2 8" xfId="10123"/>
    <cellStyle name="Header2 2 4 3" xfId="10124"/>
    <cellStyle name="Header2 2 4 3 2" xfId="10125"/>
    <cellStyle name="Header2 2 4 3 3" xfId="10126"/>
    <cellStyle name="Header2 2 4 3 4" xfId="10127"/>
    <cellStyle name="Header2 2 4 3 5" xfId="10128"/>
    <cellStyle name="Header2 2 4 3 6" xfId="10129"/>
    <cellStyle name="Header2 2 4 3 7" xfId="10130"/>
    <cellStyle name="Header2 2 4 4" xfId="10131"/>
    <cellStyle name="Header2 2 4 4 2" xfId="10132"/>
    <cellStyle name="Header2 2 4 4 3" xfId="10133"/>
    <cellStyle name="Header2 2 4 4 4" xfId="10134"/>
    <cellStyle name="Header2 2 4 5" xfId="10135"/>
    <cellStyle name="Header2 2 4 6" xfId="10136"/>
    <cellStyle name="Header2 2 4 7" xfId="10137"/>
    <cellStyle name="Header2 2 5" xfId="10138"/>
    <cellStyle name="Header2 2 5 2" xfId="10139"/>
    <cellStyle name="Header2 2 5 2 2" xfId="10140"/>
    <cellStyle name="Header2 2 5 2 3" xfId="10141"/>
    <cellStyle name="Header2 2 5 2 4" xfId="10142"/>
    <cellStyle name="Header2 2 5 3" xfId="10143"/>
    <cellStyle name="Header2 2 5 4" xfId="10144"/>
    <cellStyle name="Header2 2 5 5" xfId="10145"/>
    <cellStyle name="Header2 2 5 6" xfId="10146"/>
    <cellStyle name="Header2 2 5 7" xfId="10147"/>
    <cellStyle name="Header2 2 6" xfId="10148"/>
    <cellStyle name="Header2 2 6 2" xfId="10149"/>
    <cellStyle name="Header2 2 6 2 2" xfId="10150"/>
    <cellStyle name="Header2 2 6 2 3" xfId="10151"/>
    <cellStyle name="Header2 2 6 2 4" xfId="10152"/>
    <cellStyle name="Header2 2 6 3" xfId="10153"/>
    <cellStyle name="Header2 2 6 4" xfId="10154"/>
    <cellStyle name="Header2 2 6 5" xfId="10155"/>
    <cellStyle name="Header2 2 6 6" xfId="10156"/>
    <cellStyle name="Header2 2 7" xfId="10157"/>
    <cellStyle name="Header2 2 7 2" xfId="10158"/>
    <cellStyle name="Header2 2 7 3" xfId="10159"/>
    <cellStyle name="Header2 2 7 4" xfId="10160"/>
    <cellStyle name="Header2 2 8" xfId="10161"/>
    <cellStyle name="Header2 2 9" xfId="10162"/>
    <cellStyle name="Header2 20" xfId="10163"/>
    <cellStyle name="Header2 3" xfId="10164"/>
    <cellStyle name="Header2 3 10" xfId="10165"/>
    <cellStyle name="Header2 3 11" xfId="10166"/>
    <cellStyle name="Header2 3 2" xfId="10167"/>
    <cellStyle name="Header2 3 2 2" xfId="10168"/>
    <cellStyle name="Header2 3 2 2 2" xfId="10169"/>
    <cellStyle name="Header2 3 2 2 3" xfId="10170"/>
    <cellStyle name="Header2 3 2 2 4" xfId="10171"/>
    <cellStyle name="Header2 3 2 2 5" xfId="10172"/>
    <cellStyle name="Header2 3 2 2 6" xfId="10173"/>
    <cellStyle name="Header2 3 2 2 7" xfId="10174"/>
    <cellStyle name="Header2 3 2 2 8" xfId="10175"/>
    <cellStyle name="Header2 3 2 3" xfId="10176"/>
    <cellStyle name="Header2 3 2 3 2" xfId="10177"/>
    <cellStyle name="Header2 3 2 3 3" xfId="10178"/>
    <cellStyle name="Header2 3 2 3 4" xfId="10179"/>
    <cellStyle name="Header2 3 2 3 5" xfId="10180"/>
    <cellStyle name="Header2 3 2 3 6" xfId="10181"/>
    <cellStyle name="Header2 3 2 3 7" xfId="10182"/>
    <cellStyle name="Header2 3 2 4" xfId="10183"/>
    <cellStyle name="Header2 3 2 4 2" xfId="10184"/>
    <cellStyle name="Header2 3 2 4 3" xfId="10185"/>
    <cellStyle name="Header2 3 2 4 4" xfId="10186"/>
    <cellStyle name="Header2 3 2 5" xfId="10187"/>
    <cellStyle name="Header2 3 2 6" xfId="10188"/>
    <cellStyle name="Header2 3 2 7" xfId="10189"/>
    <cellStyle name="Header2 3 3" xfId="10190"/>
    <cellStyle name="Header2 3 3 2" xfId="10191"/>
    <cellStyle name="Header2 3 3 2 2" xfId="10192"/>
    <cellStyle name="Header2 3 3 2 3" xfId="10193"/>
    <cellStyle name="Header2 3 3 2 4" xfId="10194"/>
    <cellStyle name="Header2 3 3 2 5" xfId="10195"/>
    <cellStyle name="Header2 3 3 2 6" xfId="10196"/>
    <cellStyle name="Header2 3 3 2 7" xfId="10197"/>
    <cellStyle name="Header2 3 3 2 8" xfId="10198"/>
    <cellStyle name="Header2 3 3 3" xfId="10199"/>
    <cellStyle name="Header2 3 3 3 2" xfId="10200"/>
    <cellStyle name="Header2 3 3 3 3" xfId="10201"/>
    <cellStyle name="Header2 3 3 3 4" xfId="10202"/>
    <cellStyle name="Header2 3 3 3 5" xfId="10203"/>
    <cellStyle name="Header2 3 3 3 6" xfId="10204"/>
    <cellStyle name="Header2 3 3 3 7" xfId="10205"/>
    <cellStyle name="Header2 3 3 4" xfId="10206"/>
    <cellStyle name="Header2 3 3 4 2" xfId="10207"/>
    <cellStyle name="Header2 3 3 4 3" xfId="10208"/>
    <cellStyle name="Header2 3 3 4 4" xfId="10209"/>
    <cellStyle name="Header2 3 3 5" xfId="10210"/>
    <cellStyle name="Header2 3 3 6" xfId="10211"/>
    <cellStyle name="Header2 3 3 7" xfId="10212"/>
    <cellStyle name="Header2 3 4" xfId="10213"/>
    <cellStyle name="Header2 3 4 2" xfId="10214"/>
    <cellStyle name="Header2 3 4 2 2" xfId="10215"/>
    <cellStyle name="Header2 3 4 2 3" xfId="10216"/>
    <cellStyle name="Header2 3 4 2 4" xfId="10217"/>
    <cellStyle name="Header2 3 4 2 5" xfId="10218"/>
    <cellStyle name="Header2 3 4 2 6" xfId="10219"/>
    <cellStyle name="Header2 3 4 2 7" xfId="10220"/>
    <cellStyle name="Header2 3 4 2 8" xfId="10221"/>
    <cellStyle name="Header2 3 4 3" xfId="10222"/>
    <cellStyle name="Header2 3 4 3 2" xfId="10223"/>
    <cellStyle name="Header2 3 4 3 3" xfId="10224"/>
    <cellStyle name="Header2 3 4 3 4" xfId="10225"/>
    <cellStyle name="Header2 3 4 3 5" xfId="10226"/>
    <cellStyle name="Header2 3 4 3 6" xfId="10227"/>
    <cellStyle name="Header2 3 4 3 7" xfId="10228"/>
    <cellStyle name="Header2 3 4 4" xfId="10229"/>
    <cellStyle name="Header2 3 4 4 2" xfId="10230"/>
    <cellStyle name="Header2 3 4 4 3" xfId="10231"/>
    <cellStyle name="Header2 3 4 4 4" xfId="10232"/>
    <cellStyle name="Header2 3 4 5" xfId="10233"/>
    <cellStyle name="Header2 3 4 6" xfId="10234"/>
    <cellStyle name="Header2 3 4 7" xfId="10235"/>
    <cellStyle name="Header2 3 5" xfId="10236"/>
    <cellStyle name="Header2 3 5 2" xfId="10237"/>
    <cellStyle name="Header2 3 5 2 2" xfId="10238"/>
    <cellStyle name="Header2 3 5 2 3" xfId="10239"/>
    <cellStyle name="Header2 3 5 2 4" xfId="10240"/>
    <cellStyle name="Header2 3 5 3" xfId="10241"/>
    <cellStyle name="Header2 3 5 4" xfId="10242"/>
    <cellStyle name="Header2 3 5 5" xfId="10243"/>
    <cellStyle name="Header2 3 5 6" xfId="10244"/>
    <cellStyle name="Header2 3 5 7" xfId="10245"/>
    <cellStyle name="Header2 3 5 8" xfId="10246"/>
    <cellStyle name="Header2 3 6" xfId="10247"/>
    <cellStyle name="Header2 3 6 2" xfId="10248"/>
    <cellStyle name="Header2 3 6 2 2" xfId="10249"/>
    <cellStyle name="Header2 3 6 2 3" xfId="10250"/>
    <cellStyle name="Header2 3 6 2 4" xfId="10251"/>
    <cellStyle name="Header2 3 6 3" xfId="10252"/>
    <cellStyle name="Header2 3 6 4" xfId="10253"/>
    <cellStyle name="Header2 3 6 5" xfId="10254"/>
    <cellStyle name="Header2 3 6 6" xfId="10255"/>
    <cellStyle name="Header2 3 6 7" xfId="10256"/>
    <cellStyle name="Header2 3 7" xfId="10257"/>
    <cellStyle name="Header2 3 7 2" xfId="10258"/>
    <cellStyle name="Header2 3 7 2 2" xfId="10259"/>
    <cellStyle name="Header2 3 7 2 3" xfId="10260"/>
    <cellStyle name="Header2 3 7 2 4" xfId="10261"/>
    <cellStyle name="Header2 3 7 3" xfId="10262"/>
    <cellStyle name="Header2 3 7 4" xfId="10263"/>
    <cellStyle name="Header2 3 8" xfId="10264"/>
    <cellStyle name="Header2 3 8 2" xfId="10265"/>
    <cellStyle name="Header2 3 8 3" xfId="10266"/>
    <cellStyle name="Header2 3 8 4" xfId="10267"/>
    <cellStyle name="Header2 3 9" xfId="10268"/>
    <cellStyle name="Header2 4" xfId="10269"/>
    <cellStyle name="Header2 4 10" xfId="10270"/>
    <cellStyle name="Header2 4 11" xfId="10271"/>
    <cellStyle name="Header2 4 2" xfId="10272"/>
    <cellStyle name="Header2 4 2 2" xfId="10273"/>
    <cellStyle name="Header2 4 2 2 2" xfId="10274"/>
    <cellStyle name="Header2 4 2 2 3" xfId="10275"/>
    <cellStyle name="Header2 4 2 2 4" xfId="10276"/>
    <cellStyle name="Header2 4 2 2 5" xfId="10277"/>
    <cellStyle name="Header2 4 2 2 6" xfId="10278"/>
    <cellStyle name="Header2 4 2 2 7" xfId="10279"/>
    <cellStyle name="Header2 4 2 2 8" xfId="10280"/>
    <cellStyle name="Header2 4 2 3" xfId="10281"/>
    <cellStyle name="Header2 4 2 3 2" xfId="10282"/>
    <cellStyle name="Header2 4 2 3 3" xfId="10283"/>
    <cellStyle name="Header2 4 2 3 4" xfId="10284"/>
    <cellStyle name="Header2 4 2 3 5" xfId="10285"/>
    <cellStyle name="Header2 4 2 3 6" xfId="10286"/>
    <cellStyle name="Header2 4 2 3 7" xfId="10287"/>
    <cellStyle name="Header2 4 2 4" xfId="10288"/>
    <cellStyle name="Header2 4 2 4 2" xfId="10289"/>
    <cellStyle name="Header2 4 2 4 3" xfId="10290"/>
    <cellStyle name="Header2 4 2 4 4" xfId="10291"/>
    <cellStyle name="Header2 4 2 5" xfId="10292"/>
    <cellStyle name="Header2 4 2 6" xfId="10293"/>
    <cellStyle name="Header2 4 2 7" xfId="10294"/>
    <cellStyle name="Header2 4 3" xfId="10295"/>
    <cellStyle name="Header2 4 3 2" xfId="10296"/>
    <cellStyle name="Header2 4 3 2 2" xfId="10297"/>
    <cellStyle name="Header2 4 3 2 3" xfId="10298"/>
    <cellStyle name="Header2 4 3 2 4" xfId="10299"/>
    <cellStyle name="Header2 4 3 2 5" xfId="10300"/>
    <cellStyle name="Header2 4 3 2 6" xfId="10301"/>
    <cellStyle name="Header2 4 3 2 7" xfId="10302"/>
    <cellStyle name="Header2 4 3 2 8" xfId="10303"/>
    <cellStyle name="Header2 4 3 3" xfId="10304"/>
    <cellStyle name="Header2 4 3 3 2" xfId="10305"/>
    <cellStyle name="Header2 4 3 3 3" xfId="10306"/>
    <cellStyle name="Header2 4 3 3 4" xfId="10307"/>
    <cellStyle name="Header2 4 3 3 5" xfId="10308"/>
    <cellStyle name="Header2 4 3 3 6" xfId="10309"/>
    <cellStyle name="Header2 4 3 3 7" xfId="10310"/>
    <cellStyle name="Header2 4 3 4" xfId="10311"/>
    <cellStyle name="Header2 4 3 4 2" xfId="10312"/>
    <cellStyle name="Header2 4 3 4 3" xfId="10313"/>
    <cellStyle name="Header2 4 3 4 4" xfId="10314"/>
    <cellStyle name="Header2 4 3 5" xfId="10315"/>
    <cellStyle name="Header2 4 3 6" xfId="10316"/>
    <cellStyle name="Header2 4 3 7" xfId="10317"/>
    <cellStyle name="Header2 4 4" xfId="10318"/>
    <cellStyle name="Header2 4 4 2" xfId="10319"/>
    <cellStyle name="Header2 4 4 2 2" xfId="10320"/>
    <cellStyle name="Header2 4 4 2 3" xfId="10321"/>
    <cellStyle name="Header2 4 4 2 4" xfId="10322"/>
    <cellStyle name="Header2 4 4 2 5" xfId="10323"/>
    <cellStyle name="Header2 4 4 2 6" xfId="10324"/>
    <cellStyle name="Header2 4 4 2 7" xfId="10325"/>
    <cellStyle name="Header2 4 4 2 8" xfId="10326"/>
    <cellStyle name="Header2 4 4 3" xfId="10327"/>
    <cellStyle name="Header2 4 4 3 2" xfId="10328"/>
    <cellStyle name="Header2 4 4 3 3" xfId="10329"/>
    <cellStyle name="Header2 4 4 3 4" xfId="10330"/>
    <cellStyle name="Header2 4 4 3 5" xfId="10331"/>
    <cellStyle name="Header2 4 4 3 6" xfId="10332"/>
    <cellStyle name="Header2 4 4 3 7" xfId="10333"/>
    <cellStyle name="Header2 4 4 4" xfId="10334"/>
    <cellStyle name="Header2 4 4 4 2" xfId="10335"/>
    <cellStyle name="Header2 4 4 4 3" xfId="10336"/>
    <cellStyle name="Header2 4 4 4 4" xfId="10337"/>
    <cellStyle name="Header2 4 4 5" xfId="10338"/>
    <cellStyle name="Header2 4 4 6" xfId="10339"/>
    <cellStyle name="Header2 4 4 7" xfId="10340"/>
    <cellStyle name="Header2 4 5" xfId="10341"/>
    <cellStyle name="Header2 4 5 2" xfId="10342"/>
    <cellStyle name="Header2 4 5 3" xfId="10343"/>
    <cellStyle name="Header2 4 5 4" xfId="10344"/>
    <cellStyle name="Header2 4 5 5" xfId="10345"/>
    <cellStyle name="Header2 4 5 6" xfId="10346"/>
    <cellStyle name="Header2 4 5 7" xfId="10347"/>
    <cellStyle name="Header2 4 5 8" xfId="10348"/>
    <cellStyle name="Header2 4 6" xfId="10349"/>
    <cellStyle name="Header2 4 6 2" xfId="10350"/>
    <cellStyle name="Header2 4 6 3" xfId="10351"/>
    <cellStyle name="Header2 4 6 4" xfId="10352"/>
    <cellStyle name="Header2 4 6 5" xfId="10353"/>
    <cellStyle name="Header2 4 6 6" xfId="10354"/>
    <cellStyle name="Header2 4 6 7" xfId="10355"/>
    <cellStyle name="Header2 4 7" xfId="10356"/>
    <cellStyle name="Header2 4 7 2" xfId="10357"/>
    <cellStyle name="Header2 4 7 3" xfId="10358"/>
    <cellStyle name="Header2 4 7 4" xfId="10359"/>
    <cellStyle name="Header2 4 8" xfId="10360"/>
    <cellStyle name="Header2 4 9" xfId="10361"/>
    <cellStyle name="Header2 5" xfId="10362"/>
    <cellStyle name="Header2 5 10" xfId="10363"/>
    <cellStyle name="Header2 5 11" xfId="10364"/>
    <cellStyle name="Header2 5 2" xfId="10365"/>
    <cellStyle name="Header2 5 2 2" xfId="10366"/>
    <cellStyle name="Header2 5 2 2 2" xfId="10367"/>
    <cellStyle name="Header2 5 2 2 3" xfId="10368"/>
    <cellStyle name="Header2 5 2 2 4" xfId="10369"/>
    <cellStyle name="Header2 5 2 2 5" xfId="10370"/>
    <cellStyle name="Header2 5 2 2 6" xfId="10371"/>
    <cellStyle name="Header2 5 2 2 7" xfId="10372"/>
    <cellStyle name="Header2 5 2 2 8" xfId="10373"/>
    <cellStyle name="Header2 5 2 3" xfId="10374"/>
    <cellStyle name="Header2 5 2 3 2" xfId="10375"/>
    <cellStyle name="Header2 5 2 3 3" xfId="10376"/>
    <cellStyle name="Header2 5 2 3 4" xfId="10377"/>
    <cellStyle name="Header2 5 2 3 5" xfId="10378"/>
    <cellStyle name="Header2 5 2 3 6" xfId="10379"/>
    <cellStyle name="Header2 5 2 3 7" xfId="10380"/>
    <cellStyle name="Header2 5 2 4" xfId="10381"/>
    <cellStyle name="Header2 5 2 4 2" xfId="10382"/>
    <cellStyle name="Header2 5 2 4 3" xfId="10383"/>
    <cellStyle name="Header2 5 2 4 4" xfId="10384"/>
    <cellStyle name="Header2 5 2 5" xfId="10385"/>
    <cellStyle name="Header2 5 2 6" xfId="10386"/>
    <cellStyle name="Header2 5 2 7" xfId="10387"/>
    <cellStyle name="Header2 5 3" xfId="10388"/>
    <cellStyle name="Header2 5 3 2" xfId="10389"/>
    <cellStyle name="Header2 5 3 2 2" xfId="10390"/>
    <cellStyle name="Header2 5 3 2 3" xfId="10391"/>
    <cellStyle name="Header2 5 3 2 4" xfId="10392"/>
    <cellStyle name="Header2 5 3 2 5" xfId="10393"/>
    <cellStyle name="Header2 5 3 2 6" xfId="10394"/>
    <cellStyle name="Header2 5 3 2 7" xfId="10395"/>
    <cellStyle name="Header2 5 3 2 8" xfId="10396"/>
    <cellStyle name="Header2 5 3 3" xfId="10397"/>
    <cellStyle name="Header2 5 3 3 2" xfId="10398"/>
    <cellStyle name="Header2 5 3 3 3" xfId="10399"/>
    <cellStyle name="Header2 5 3 3 4" xfId="10400"/>
    <cellStyle name="Header2 5 3 3 5" xfId="10401"/>
    <cellStyle name="Header2 5 3 3 6" xfId="10402"/>
    <cellStyle name="Header2 5 3 3 7" xfId="10403"/>
    <cellStyle name="Header2 5 3 4" xfId="10404"/>
    <cellStyle name="Header2 5 3 4 2" xfId="10405"/>
    <cellStyle name="Header2 5 3 4 3" xfId="10406"/>
    <cellStyle name="Header2 5 3 4 4" xfId="10407"/>
    <cellStyle name="Header2 5 3 5" xfId="10408"/>
    <cellStyle name="Header2 5 3 6" xfId="10409"/>
    <cellStyle name="Header2 5 3 7" xfId="10410"/>
    <cellStyle name="Header2 5 4" xfId="10411"/>
    <cellStyle name="Header2 5 4 2" xfId="10412"/>
    <cellStyle name="Header2 5 4 2 2" xfId="10413"/>
    <cellStyle name="Header2 5 4 2 3" xfId="10414"/>
    <cellStyle name="Header2 5 4 2 4" xfId="10415"/>
    <cellStyle name="Header2 5 4 2 5" xfId="10416"/>
    <cellStyle name="Header2 5 4 2 6" xfId="10417"/>
    <cellStyle name="Header2 5 4 2 7" xfId="10418"/>
    <cellStyle name="Header2 5 4 2 8" xfId="10419"/>
    <cellStyle name="Header2 5 4 3" xfId="10420"/>
    <cellStyle name="Header2 5 4 3 2" xfId="10421"/>
    <cellStyle name="Header2 5 4 3 3" xfId="10422"/>
    <cellStyle name="Header2 5 4 3 4" xfId="10423"/>
    <cellStyle name="Header2 5 4 3 5" xfId="10424"/>
    <cellStyle name="Header2 5 4 3 6" xfId="10425"/>
    <cellStyle name="Header2 5 4 3 7" xfId="10426"/>
    <cellStyle name="Header2 5 4 4" xfId="10427"/>
    <cellStyle name="Header2 5 4 4 2" xfId="10428"/>
    <cellStyle name="Header2 5 4 4 3" xfId="10429"/>
    <cellStyle name="Header2 5 4 4 4" xfId="10430"/>
    <cellStyle name="Header2 5 4 5" xfId="10431"/>
    <cellStyle name="Header2 5 4 6" xfId="10432"/>
    <cellStyle name="Header2 5 4 7" xfId="10433"/>
    <cellStyle name="Header2 5 5" xfId="10434"/>
    <cellStyle name="Header2 5 5 2" xfId="10435"/>
    <cellStyle name="Header2 5 5 3" xfId="10436"/>
    <cellStyle name="Header2 5 5 4" xfId="10437"/>
    <cellStyle name="Header2 5 5 5" xfId="10438"/>
    <cellStyle name="Header2 5 5 6" xfId="10439"/>
    <cellStyle name="Header2 5 5 7" xfId="10440"/>
    <cellStyle name="Header2 5 5 8" xfId="10441"/>
    <cellStyle name="Header2 5 6" xfId="10442"/>
    <cellStyle name="Header2 5 6 2" xfId="10443"/>
    <cellStyle name="Header2 5 6 3" xfId="10444"/>
    <cellStyle name="Header2 5 6 4" xfId="10445"/>
    <cellStyle name="Header2 5 6 5" xfId="10446"/>
    <cellStyle name="Header2 5 6 6" xfId="10447"/>
    <cellStyle name="Header2 5 6 7" xfId="10448"/>
    <cellStyle name="Header2 5 7" xfId="10449"/>
    <cellStyle name="Header2 5 7 2" xfId="10450"/>
    <cellStyle name="Header2 5 7 3" xfId="10451"/>
    <cellStyle name="Header2 5 7 4" xfId="10452"/>
    <cellStyle name="Header2 5 8" xfId="10453"/>
    <cellStyle name="Header2 5 9" xfId="10454"/>
    <cellStyle name="Header2 6" xfId="10455"/>
    <cellStyle name="Header2 6 10" xfId="10456"/>
    <cellStyle name="Header2 6 11" xfId="10457"/>
    <cellStyle name="Header2 6 2" xfId="10458"/>
    <cellStyle name="Header2 6 2 2" xfId="10459"/>
    <cellStyle name="Header2 6 2 2 2" xfId="10460"/>
    <cellStyle name="Header2 6 2 2 3" xfId="10461"/>
    <cellStyle name="Header2 6 2 2 4" xfId="10462"/>
    <cellStyle name="Header2 6 2 2 5" xfId="10463"/>
    <cellStyle name="Header2 6 2 2 6" xfId="10464"/>
    <cellStyle name="Header2 6 2 2 7" xfId="10465"/>
    <cellStyle name="Header2 6 2 2 8" xfId="10466"/>
    <cellStyle name="Header2 6 2 3" xfId="10467"/>
    <cellStyle name="Header2 6 2 3 2" xfId="10468"/>
    <cellStyle name="Header2 6 2 3 3" xfId="10469"/>
    <cellStyle name="Header2 6 2 3 4" xfId="10470"/>
    <cellStyle name="Header2 6 2 3 5" xfId="10471"/>
    <cellStyle name="Header2 6 2 3 6" xfId="10472"/>
    <cellStyle name="Header2 6 2 3 7" xfId="10473"/>
    <cellStyle name="Header2 6 2 4" xfId="10474"/>
    <cellStyle name="Header2 6 2 4 2" xfId="10475"/>
    <cellStyle name="Header2 6 2 4 3" xfId="10476"/>
    <cellStyle name="Header2 6 2 4 4" xfId="10477"/>
    <cellStyle name="Header2 6 2 5" xfId="10478"/>
    <cellStyle name="Header2 6 2 6" xfId="10479"/>
    <cellStyle name="Header2 6 2 7" xfId="10480"/>
    <cellStyle name="Header2 6 3" xfId="10481"/>
    <cellStyle name="Header2 6 3 2" xfId="10482"/>
    <cellStyle name="Header2 6 3 2 2" xfId="10483"/>
    <cellStyle name="Header2 6 3 2 3" xfId="10484"/>
    <cellStyle name="Header2 6 3 2 4" xfId="10485"/>
    <cellStyle name="Header2 6 3 2 5" xfId="10486"/>
    <cellStyle name="Header2 6 3 2 6" xfId="10487"/>
    <cellStyle name="Header2 6 3 2 7" xfId="10488"/>
    <cellStyle name="Header2 6 3 2 8" xfId="10489"/>
    <cellStyle name="Header2 6 3 3" xfId="10490"/>
    <cellStyle name="Header2 6 3 3 2" xfId="10491"/>
    <cellStyle name="Header2 6 3 3 3" xfId="10492"/>
    <cellStyle name="Header2 6 3 3 4" xfId="10493"/>
    <cellStyle name="Header2 6 3 3 5" xfId="10494"/>
    <cellStyle name="Header2 6 3 3 6" xfId="10495"/>
    <cellStyle name="Header2 6 3 3 7" xfId="10496"/>
    <cellStyle name="Header2 6 3 4" xfId="10497"/>
    <cellStyle name="Header2 6 3 4 2" xfId="10498"/>
    <cellStyle name="Header2 6 3 4 3" xfId="10499"/>
    <cellStyle name="Header2 6 3 4 4" xfId="10500"/>
    <cellStyle name="Header2 6 3 5" xfId="10501"/>
    <cellStyle name="Header2 6 3 6" xfId="10502"/>
    <cellStyle name="Header2 6 3 7" xfId="10503"/>
    <cellStyle name="Header2 6 4" xfId="10504"/>
    <cellStyle name="Header2 6 4 2" xfId="10505"/>
    <cellStyle name="Header2 6 4 2 2" xfId="10506"/>
    <cellStyle name="Header2 6 4 2 3" xfId="10507"/>
    <cellStyle name="Header2 6 4 2 4" xfId="10508"/>
    <cellStyle name="Header2 6 4 2 5" xfId="10509"/>
    <cellStyle name="Header2 6 4 2 6" xfId="10510"/>
    <cellStyle name="Header2 6 4 2 7" xfId="10511"/>
    <cellStyle name="Header2 6 4 2 8" xfId="10512"/>
    <cellStyle name="Header2 6 4 3" xfId="10513"/>
    <cellStyle name="Header2 6 4 3 2" xfId="10514"/>
    <cellStyle name="Header2 6 4 3 3" xfId="10515"/>
    <cellStyle name="Header2 6 4 3 4" xfId="10516"/>
    <cellStyle name="Header2 6 4 3 5" xfId="10517"/>
    <cellStyle name="Header2 6 4 3 6" xfId="10518"/>
    <cellStyle name="Header2 6 4 3 7" xfId="10519"/>
    <cellStyle name="Header2 6 4 4" xfId="10520"/>
    <cellStyle name="Header2 6 4 4 2" xfId="10521"/>
    <cellStyle name="Header2 6 4 4 3" xfId="10522"/>
    <cellStyle name="Header2 6 4 4 4" xfId="10523"/>
    <cellStyle name="Header2 6 4 5" xfId="10524"/>
    <cellStyle name="Header2 6 4 6" xfId="10525"/>
    <cellStyle name="Header2 6 4 7" xfId="10526"/>
    <cellStyle name="Header2 6 5" xfId="10527"/>
    <cellStyle name="Header2 6 5 2" xfId="10528"/>
    <cellStyle name="Header2 6 5 3" xfId="10529"/>
    <cellStyle name="Header2 6 5 4" xfId="10530"/>
    <cellStyle name="Header2 6 5 5" xfId="10531"/>
    <cellStyle name="Header2 6 5 6" xfId="10532"/>
    <cellStyle name="Header2 6 5 7" xfId="10533"/>
    <cellStyle name="Header2 6 5 8" xfId="10534"/>
    <cellStyle name="Header2 6 6" xfId="10535"/>
    <cellStyle name="Header2 6 6 2" xfId="10536"/>
    <cellStyle name="Header2 6 6 3" xfId="10537"/>
    <cellStyle name="Header2 6 6 4" xfId="10538"/>
    <cellStyle name="Header2 6 6 5" xfId="10539"/>
    <cellStyle name="Header2 6 6 6" xfId="10540"/>
    <cellStyle name="Header2 6 6 7" xfId="10541"/>
    <cellStyle name="Header2 6 7" xfId="10542"/>
    <cellStyle name="Header2 6 7 2" xfId="10543"/>
    <cellStyle name="Header2 6 7 3" xfId="10544"/>
    <cellStyle name="Header2 6 7 4" xfId="10545"/>
    <cellStyle name="Header2 6 8" xfId="10546"/>
    <cellStyle name="Header2 6 9" xfId="10547"/>
    <cellStyle name="Header2 7" xfId="10548"/>
    <cellStyle name="Header2 7 10" xfId="10549"/>
    <cellStyle name="Header2 7 2" xfId="10550"/>
    <cellStyle name="Header2 7 2 2" xfId="10551"/>
    <cellStyle name="Header2 7 2 2 2" xfId="10552"/>
    <cellStyle name="Header2 7 2 2 3" xfId="10553"/>
    <cellStyle name="Header2 7 2 2 4" xfId="10554"/>
    <cellStyle name="Header2 7 2 2 5" xfId="10555"/>
    <cellStyle name="Header2 7 2 2 6" xfId="10556"/>
    <cellStyle name="Header2 7 2 2 7" xfId="10557"/>
    <cellStyle name="Header2 7 2 2 8" xfId="10558"/>
    <cellStyle name="Header2 7 2 3" xfId="10559"/>
    <cellStyle name="Header2 7 2 3 2" xfId="10560"/>
    <cellStyle name="Header2 7 2 3 3" xfId="10561"/>
    <cellStyle name="Header2 7 2 3 4" xfId="10562"/>
    <cellStyle name="Header2 7 2 3 5" xfId="10563"/>
    <cellStyle name="Header2 7 2 3 6" xfId="10564"/>
    <cellStyle name="Header2 7 2 3 7" xfId="10565"/>
    <cellStyle name="Header2 7 2 4" xfId="10566"/>
    <cellStyle name="Header2 7 2 4 2" xfId="10567"/>
    <cellStyle name="Header2 7 2 4 3" xfId="10568"/>
    <cellStyle name="Header2 7 2 4 4" xfId="10569"/>
    <cellStyle name="Header2 7 2 5" xfId="10570"/>
    <cellStyle name="Header2 7 2 6" xfId="10571"/>
    <cellStyle name="Header2 7 2 7" xfId="10572"/>
    <cellStyle name="Header2 7 3" xfId="10573"/>
    <cellStyle name="Header2 7 3 2" xfId="10574"/>
    <cellStyle name="Header2 7 3 2 2" xfId="10575"/>
    <cellStyle name="Header2 7 3 2 3" xfId="10576"/>
    <cellStyle name="Header2 7 3 2 4" xfId="10577"/>
    <cellStyle name="Header2 7 3 2 5" xfId="10578"/>
    <cellStyle name="Header2 7 3 2 6" xfId="10579"/>
    <cellStyle name="Header2 7 3 2 7" xfId="10580"/>
    <cellStyle name="Header2 7 3 2 8" xfId="10581"/>
    <cellStyle name="Header2 7 3 3" xfId="10582"/>
    <cellStyle name="Header2 7 3 3 2" xfId="10583"/>
    <cellStyle name="Header2 7 3 3 3" xfId="10584"/>
    <cellStyle name="Header2 7 3 3 4" xfId="10585"/>
    <cellStyle name="Header2 7 3 3 5" xfId="10586"/>
    <cellStyle name="Header2 7 3 3 6" xfId="10587"/>
    <cellStyle name="Header2 7 3 3 7" xfId="10588"/>
    <cellStyle name="Header2 7 3 4" xfId="10589"/>
    <cellStyle name="Header2 7 3 4 2" xfId="10590"/>
    <cellStyle name="Header2 7 3 4 3" xfId="10591"/>
    <cellStyle name="Header2 7 3 4 4" xfId="10592"/>
    <cellStyle name="Header2 7 3 5" xfId="10593"/>
    <cellStyle name="Header2 7 3 6" xfId="10594"/>
    <cellStyle name="Header2 7 3 7" xfId="10595"/>
    <cellStyle name="Header2 7 4" xfId="10596"/>
    <cellStyle name="Header2 7 4 2" xfId="10597"/>
    <cellStyle name="Header2 7 4 2 2" xfId="10598"/>
    <cellStyle name="Header2 7 4 2 3" xfId="10599"/>
    <cellStyle name="Header2 7 4 2 4" xfId="10600"/>
    <cellStyle name="Header2 7 4 2 5" xfId="10601"/>
    <cellStyle name="Header2 7 4 2 6" xfId="10602"/>
    <cellStyle name="Header2 7 4 2 7" xfId="10603"/>
    <cellStyle name="Header2 7 4 2 8" xfId="10604"/>
    <cellStyle name="Header2 7 4 3" xfId="10605"/>
    <cellStyle name="Header2 7 4 3 2" xfId="10606"/>
    <cellStyle name="Header2 7 4 3 3" xfId="10607"/>
    <cellStyle name="Header2 7 4 3 4" xfId="10608"/>
    <cellStyle name="Header2 7 4 3 5" xfId="10609"/>
    <cellStyle name="Header2 7 4 3 6" xfId="10610"/>
    <cellStyle name="Header2 7 4 3 7" xfId="10611"/>
    <cellStyle name="Header2 7 4 4" xfId="10612"/>
    <cellStyle name="Header2 7 4 4 2" xfId="10613"/>
    <cellStyle name="Header2 7 4 4 3" xfId="10614"/>
    <cellStyle name="Header2 7 4 4 4" xfId="10615"/>
    <cellStyle name="Header2 7 4 5" xfId="10616"/>
    <cellStyle name="Header2 7 4 6" xfId="10617"/>
    <cellStyle name="Header2 7 4 7" xfId="10618"/>
    <cellStyle name="Header2 7 5" xfId="10619"/>
    <cellStyle name="Header2 7 5 2" xfId="10620"/>
    <cellStyle name="Header2 7 5 3" xfId="10621"/>
    <cellStyle name="Header2 7 5 4" xfId="10622"/>
    <cellStyle name="Header2 7 5 5" xfId="10623"/>
    <cellStyle name="Header2 7 5 6" xfId="10624"/>
    <cellStyle name="Header2 7 5 7" xfId="10625"/>
    <cellStyle name="Header2 7 5 8" xfId="10626"/>
    <cellStyle name="Header2 7 6" xfId="10627"/>
    <cellStyle name="Header2 7 6 2" xfId="10628"/>
    <cellStyle name="Header2 7 6 3" xfId="10629"/>
    <cellStyle name="Header2 7 6 4" xfId="10630"/>
    <cellStyle name="Header2 7 6 5" xfId="10631"/>
    <cellStyle name="Header2 7 6 6" xfId="10632"/>
    <cellStyle name="Header2 7 6 7" xfId="10633"/>
    <cellStyle name="Header2 7 7" xfId="10634"/>
    <cellStyle name="Header2 7 7 2" xfId="10635"/>
    <cellStyle name="Header2 7 7 3" xfId="10636"/>
    <cellStyle name="Header2 7 7 4" xfId="10637"/>
    <cellStyle name="Header2 7 8" xfId="10638"/>
    <cellStyle name="Header2 7 9" xfId="10639"/>
    <cellStyle name="Header2 8" xfId="10640"/>
    <cellStyle name="Header2 8 10" xfId="10641"/>
    <cellStyle name="Header2 8 2" xfId="10642"/>
    <cellStyle name="Header2 8 2 2" xfId="10643"/>
    <cellStyle name="Header2 8 2 2 2" xfId="10644"/>
    <cellStyle name="Header2 8 2 2 3" xfId="10645"/>
    <cellStyle name="Header2 8 2 2 4" xfId="10646"/>
    <cellStyle name="Header2 8 2 2 5" xfId="10647"/>
    <cellStyle name="Header2 8 2 2 6" xfId="10648"/>
    <cellStyle name="Header2 8 2 2 7" xfId="10649"/>
    <cellStyle name="Header2 8 2 2 8" xfId="10650"/>
    <cellStyle name="Header2 8 2 3" xfId="10651"/>
    <cellStyle name="Header2 8 2 3 2" xfId="10652"/>
    <cellStyle name="Header2 8 2 3 3" xfId="10653"/>
    <cellStyle name="Header2 8 2 3 4" xfId="10654"/>
    <cellStyle name="Header2 8 2 3 5" xfId="10655"/>
    <cellStyle name="Header2 8 2 3 6" xfId="10656"/>
    <cellStyle name="Header2 8 2 3 7" xfId="10657"/>
    <cellStyle name="Header2 8 2 4" xfId="10658"/>
    <cellStyle name="Header2 8 2 4 2" xfId="10659"/>
    <cellStyle name="Header2 8 2 4 3" xfId="10660"/>
    <cellStyle name="Header2 8 2 4 4" xfId="10661"/>
    <cellStyle name="Header2 8 2 5" xfId="10662"/>
    <cellStyle name="Header2 8 2 6" xfId="10663"/>
    <cellStyle name="Header2 8 2 7" xfId="10664"/>
    <cellStyle name="Header2 8 3" xfId="10665"/>
    <cellStyle name="Header2 8 3 2" xfId="10666"/>
    <cellStyle name="Header2 8 3 2 2" xfId="10667"/>
    <cellStyle name="Header2 8 3 2 3" xfId="10668"/>
    <cellStyle name="Header2 8 3 2 4" xfId="10669"/>
    <cellStyle name="Header2 8 3 2 5" xfId="10670"/>
    <cellStyle name="Header2 8 3 2 6" xfId="10671"/>
    <cellStyle name="Header2 8 3 2 7" xfId="10672"/>
    <cellStyle name="Header2 8 3 2 8" xfId="10673"/>
    <cellStyle name="Header2 8 3 3" xfId="10674"/>
    <cellStyle name="Header2 8 3 3 2" xfId="10675"/>
    <cellStyle name="Header2 8 3 3 3" xfId="10676"/>
    <cellStyle name="Header2 8 3 3 4" xfId="10677"/>
    <cellStyle name="Header2 8 3 3 5" xfId="10678"/>
    <cellStyle name="Header2 8 3 3 6" xfId="10679"/>
    <cellStyle name="Header2 8 3 3 7" xfId="10680"/>
    <cellStyle name="Header2 8 3 4" xfId="10681"/>
    <cellStyle name="Header2 8 3 4 2" xfId="10682"/>
    <cellStyle name="Header2 8 3 4 3" xfId="10683"/>
    <cellStyle name="Header2 8 3 4 4" xfId="10684"/>
    <cellStyle name="Header2 8 3 5" xfId="10685"/>
    <cellStyle name="Header2 8 3 6" xfId="10686"/>
    <cellStyle name="Header2 8 3 7" xfId="10687"/>
    <cellStyle name="Header2 8 4" xfId="10688"/>
    <cellStyle name="Header2 8 4 2" xfId="10689"/>
    <cellStyle name="Header2 8 4 2 2" xfId="10690"/>
    <cellStyle name="Header2 8 4 2 3" xfId="10691"/>
    <cellStyle name="Header2 8 4 2 4" xfId="10692"/>
    <cellStyle name="Header2 8 4 2 5" xfId="10693"/>
    <cellStyle name="Header2 8 4 2 6" xfId="10694"/>
    <cellStyle name="Header2 8 4 2 7" xfId="10695"/>
    <cellStyle name="Header2 8 4 2 8" xfId="10696"/>
    <cellStyle name="Header2 8 4 3" xfId="10697"/>
    <cellStyle name="Header2 8 4 3 2" xfId="10698"/>
    <cellStyle name="Header2 8 4 3 3" xfId="10699"/>
    <cellStyle name="Header2 8 4 3 4" xfId="10700"/>
    <cellStyle name="Header2 8 4 3 5" xfId="10701"/>
    <cellStyle name="Header2 8 4 3 6" xfId="10702"/>
    <cellStyle name="Header2 8 4 3 7" xfId="10703"/>
    <cellStyle name="Header2 8 4 4" xfId="10704"/>
    <cellStyle name="Header2 8 4 4 2" xfId="10705"/>
    <cellStyle name="Header2 8 4 4 3" xfId="10706"/>
    <cellStyle name="Header2 8 4 4 4" xfId="10707"/>
    <cellStyle name="Header2 8 4 5" xfId="10708"/>
    <cellStyle name="Header2 8 4 6" xfId="10709"/>
    <cellStyle name="Header2 8 4 7" xfId="10710"/>
    <cellStyle name="Header2 8 5" xfId="10711"/>
    <cellStyle name="Header2 8 5 2" xfId="10712"/>
    <cellStyle name="Header2 8 5 3" xfId="10713"/>
    <cellStyle name="Header2 8 5 4" xfId="10714"/>
    <cellStyle name="Header2 8 5 5" xfId="10715"/>
    <cellStyle name="Header2 8 5 6" xfId="10716"/>
    <cellStyle name="Header2 8 5 7" xfId="10717"/>
    <cellStyle name="Header2 8 5 8" xfId="10718"/>
    <cellStyle name="Header2 8 6" xfId="10719"/>
    <cellStyle name="Header2 8 6 2" xfId="10720"/>
    <cellStyle name="Header2 8 6 3" xfId="10721"/>
    <cellStyle name="Header2 8 6 4" xfId="10722"/>
    <cellStyle name="Header2 8 6 5" xfId="10723"/>
    <cellStyle name="Header2 8 6 6" xfId="10724"/>
    <cellStyle name="Header2 8 6 7" xfId="10725"/>
    <cellStyle name="Header2 8 7" xfId="10726"/>
    <cellStyle name="Header2 8 7 2" xfId="10727"/>
    <cellStyle name="Header2 8 7 3" xfId="10728"/>
    <cellStyle name="Header2 8 7 4" xfId="10729"/>
    <cellStyle name="Header2 8 8" xfId="10730"/>
    <cellStyle name="Header2 8 9" xfId="10731"/>
    <cellStyle name="Header2 9" xfId="10732"/>
    <cellStyle name="Header2 9 10" xfId="10733"/>
    <cellStyle name="Header2 9 2" xfId="10734"/>
    <cellStyle name="Header2 9 2 2" xfId="10735"/>
    <cellStyle name="Header2 9 2 2 2" xfId="10736"/>
    <cellStyle name="Header2 9 2 2 3" xfId="10737"/>
    <cellStyle name="Header2 9 2 2 4" xfId="10738"/>
    <cellStyle name="Header2 9 2 2 5" xfId="10739"/>
    <cellStyle name="Header2 9 2 2 6" xfId="10740"/>
    <cellStyle name="Header2 9 2 2 7" xfId="10741"/>
    <cellStyle name="Header2 9 2 2 8" xfId="10742"/>
    <cellStyle name="Header2 9 2 3" xfId="10743"/>
    <cellStyle name="Header2 9 2 3 2" xfId="10744"/>
    <cellStyle name="Header2 9 2 3 3" xfId="10745"/>
    <cellStyle name="Header2 9 2 3 4" xfId="10746"/>
    <cellStyle name="Header2 9 2 3 5" xfId="10747"/>
    <cellStyle name="Header2 9 2 3 6" xfId="10748"/>
    <cellStyle name="Header2 9 2 3 7" xfId="10749"/>
    <cellStyle name="Header2 9 2 4" xfId="10750"/>
    <cellStyle name="Header2 9 2 4 2" xfId="10751"/>
    <cellStyle name="Header2 9 2 4 3" xfId="10752"/>
    <cellStyle name="Header2 9 2 4 4" xfId="10753"/>
    <cellStyle name="Header2 9 2 5" xfId="10754"/>
    <cellStyle name="Header2 9 2 6" xfId="10755"/>
    <cellStyle name="Header2 9 2 7" xfId="10756"/>
    <cellStyle name="Header2 9 3" xfId="10757"/>
    <cellStyle name="Header2 9 3 2" xfId="10758"/>
    <cellStyle name="Header2 9 3 2 2" xfId="10759"/>
    <cellStyle name="Header2 9 3 2 3" xfId="10760"/>
    <cellStyle name="Header2 9 3 2 4" xfId="10761"/>
    <cellStyle name="Header2 9 3 2 5" xfId="10762"/>
    <cellStyle name="Header2 9 3 2 6" xfId="10763"/>
    <cellStyle name="Header2 9 3 2 7" xfId="10764"/>
    <cellStyle name="Header2 9 3 2 8" xfId="10765"/>
    <cellStyle name="Header2 9 3 3" xfId="10766"/>
    <cellStyle name="Header2 9 3 3 2" xfId="10767"/>
    <cellStyle name="Header2 9 3 3 3" xfId="10768"/>
    <cellStyle name="Header2 9 3 3 4" xfId="10769"/>
    <cellStyle name="Header2 9 3 3 5" xfId="10770"/>
    <cellStyle name="Header2 9 3 3 6" xfId="10771"/>
    <cellStyle name="Header2 9 3 3 7" xfId="10772"/>
    <cellStyle name="Header2 9 3 4" xfId="10773"/>
    <cellStyle name="Header2 9 3 4 2" xfId="10774"/>
    <cellStyle name="Header2 9 3 4 3" xfId="10775"/>
    <cellStyle name="Header2 9 3 4 4" xfId="10776"/>
    <cellStyle name="Header2 9 3 5" xfId="10777"/>
    <cellStyle name="Header2 9 3 6" xfId="10778"/>
    <cellStyle name="Header2 9 3 7" xfId="10779"/>
    <cellStyle name="Header2 9 4" xfId="10780"/>
    <cellStyle name="Header2 9 4 2" xfId="10781"/>
    <cellStyle name="Header2 9 4 2 2" xfId="10782"/>
    <cellStyle name="Header2 9 4 2 3" xfId="10783"/>
    <cellStyle name="Header2 9 4 2 4" xfId="10784"/>
    <cellStyle name="Header2 9 4 2 5" xfId="10785"/>
    <cellStyle name="Header2 9 4 2 6" xfId="10786"/>
    <cellStyle name="Header2 9 4 2 7" xfId="10787"/>
    <cellStyle name="Header2 9 4 2 8" xfId="10788"/>
    <cellStyle name="Header2 9 4 3" xfId="10789"/>
    <cellStyle name="Header2 9 4 3 2" xfId="10790"/>
    <cellStyle name="Header2 9 4 3 3" xfId="10791"/>
    <cellStyle name="Header2 9 4 3 4" xfId="10792"/>
    <cellStyle name="Header2 9 4 3 5" xfId="10793"/>
    <cellStyle name="Header2 9 4 3 6" xfId="10794"/>
    <cellStyle name="Header2 9 4 3 7" xfId="10795"/>
    <cellStyle name="Header2 9 4 4" xfId="10796"/>
    <cellStyle name="Header2 9 4 4 2" xfId="10797"/>
    <cellStyle name="Header2 9 4 4 3" xfId="10798"/>
    <cellStyle name="Header2 9 4 4 4" xfId="10799"/>
    <cellStyle name="Header2 9 4 5" xfId="10800"/>
    <cellStyle name="Header2 9 4 6" xfId="10801"/>
    <cellStyle name="Header2 9 4 7" xfId="10802"/>
    <cellStyle name="Header2 9 5" xfId="10803"/>
    <cellStyle name="Header2 9 5 2" xfId="10804"/>
    <cellStyle name="Header2 9 5 3" xfId="10805"/>
    <cellStyle name="Header2 9 5 4" xfId="10806"/>
    <cellStyle name="Header2 9 5 5" xfId="10807"/>
    <cellStyle name="Header2 9 5 6" xfId="10808"/>
    <cellStyle name="Header2 9 5 7" xfId="10809"/>
    <cellStyle name="Header2 9 5 8" xfId="10810"/>
    <cellStyle name="Header2 9 6" xfId="10811"/>
    <cellStyle name="Header2 9 6 2" xfId="10812"/>
    <cellStyle name="Header2 9 6 3" xfId="10813"/>
    <cellStyle name="Header2 9 6 4" xfId="10814"/>
    <cellStyle name="Header2 9 6 5" xfId="10815"/>
    <cellStyle name="Header2 9 6 6" xfId="10816"/>
    <cellStyle name="Header2 9 6 7" xfId="10817"/>
    <cellStyle name="Header2 9 7" xfId="10818"/>
    <cellStyle name="Header2 9 7 2" xfId="10819"/>
    <cellStyle name="Header2 9 7 3" xfId="10820"/>
    <cellStyle name="Header2 9 7 4" xfId="10821"/>
    <cellStyle name="Header2 9 8" xfId="10822"/>
    <cellStyle name="Header2 9 9" xfId="10823"/>
    <cellStyle name="Heading" xfId="10824"/>
    <cellStyle name="Heading 1" xfId="10825"/>
    <cellStyle name="Heading 1 2" xfId="10826"/>
    <cellStyle name="Heading 1 3" xfId="10827"/>
    <cellStyle name="Heading 1 4" xfId="10828"/>
    <cellStyle name="Heading 1 5" xfId="10829"/>
    <cellStyle name="Heading 2" xfId="10830"/>
    <cellStyle name="Heading 2 2" xfId="10831"/>
    <cellStyle name="Heading 2 2 2" xfId="10832"/>
    <cellStyle name="Heading 2 3" xfId="10833"/>
    <cellStyle name="Heading 2 4" xfId="10834"/>
    <cellStyle name="Heading 2 5" xfId="10835"/>
    <cellStyle name="Heading 2 6" xfId="10836"/>
    <cellStyle name="Heading 3" xfId="10837"/>
    <cellStyle name="Heading 3 2" xfId="10838"/>
    <cellStyle name="Heading 3 3" xfId="10839"/>
    <cellStyle name="Heading 3 4" xfId="10840"/>
    <cellStyle name="Heading 3 5" xfId="10841"/>
    <cellStyle name="Heading 4" xfId="10842"/>
    <cellStyle name="Heading 4 2" xfId="10843"/>
    <cellStyle name="Heading 4 3" xfId="10844"/>
    <cellStyle name="Heading 4 4" xfId="10845"/>
    <cellStyle name="heading 4 5" xfId="10846"/>
    <cellStyle name="Heading 5" xfId="10847"/>
    <cellStyle name="heading 5 2" xfId="10848"/>
    <cellStyle name="heading 6" xfId="10849"/>
    <cellStyle name="heading 7" xfId="10850"/>
    <cellStyle name="heading_a2" xfId="10851"/>
    <cellStyle name="Heading1" xfId="10852"/>
    <cellStyle name="Heading2" xfId="10853"/>
    <cellStyle name="Heading2 2" xfId="10854"/>
    <cellStyle name="Heading2_46EP.2012(v0.1)" xfId="10855"/>
    <cellStyle name="HeadingS" xfId="10856"/>
    <cellStyle name="HeadingS 2" xfId="10857"/>
    <cellStyle name="HeadingS 3" xfId="10858"/>
    <cellStyle name="HeadingS 4" xfId="10859"/>
    <cellStyle name="Hide" xfId="10860"/>
    <cellStyle name="Hyperlink" xfId="10861"/>
    <cellStyle name="Hyperlink 2" xfId="10862"/>
    <cellStyle name="Hyperlink 3" xfId="10863"/>
    <cellStyle name="Hyperlink 3 2" xfId="10864"/>
    <cellStyle name="Hyperlink 4" xfId="10865"/>
    <cellStyle name="Iau?iue_?anoiau" xfId="10866"/>
    <cellStyle name="Îáű÷íűé__FES" xfId="10867"/>
    <cellStyle name="Îáû÷íûé_cogs" xfId="10868"/>
    <cellStyle name="Îňęđűâŕâřŕ˙ń˙ ăčďĺđńńűëęŕ" xfId="10869"/>
    <cellStyle name="Info" xfId="10870"/>
    <cellStyle name="Info 2" xfId="10871"/>
    <cellStyle name="Info 3" xfId="10872"/>
    <cellStyle name="Input" xfId="10873"/>
    <cellStyle name="Input 10" xfId="10874"/>
    <cellStyle name="Input 10 10" xfId="10875"/>
    <cellStyle name="Input 10 11" xfId="10876"/>
    <cellStyle name="Input 10 2" xfId="10877"/>
    <cellStyle name="Input 10 2 2" xfId="10878"/>
    <cellStyle name="Input 10 2 2 2" xfId="10879"/>
    <cellStyle name="Input 10 2 2 3" xfId="10880"/>
    <cellStyle name="Input 10 2 2 4" xfId="10881"/>
    <cellStyle name="Input 10 2 2 5" xfId="10882"/>
    <cellStyle name="Input 10 2 2 6" xfId="10883"/>
    <cellStyle name="Input 10 2 2 7" xfId="10884"/>
    <cellStyle name="Input 10 2 3" xfId="10885"/>
    <cellStyle name="Input 10 2 3 2" xfId="10886"/>
    <cellStyle name="Input 10 2 3 3" xfId="10887"/>
    <cellStyle name="Input 10 2 3 4" xfId="10888"/>
    <cellStyle name="Input 10 2 3 5" xfId="10889"/>
    <cellStyle name="Input 10 2 3 6" xfId="10890"/>
    <cellStyle name="Input 10 2 4" xfId="10891"/>
    <cellStyle name="Input 10 2 5" xfId="10892"/>
    <cellStyle name="Input 10 2 6" xfId="10893"/>
    <cellStyle name="Input 10 2 7" xfId="10894"/>
    <cellStyle name="Input 10 2 8" xfId="10895"/>
    <cellStyle name="Input 10 3" xfId="10896"/>
    <cellStyle name="Input 10 3 2" xfId="10897"/>
    <cellStyle name="Input 10 3 2 2" xfId="10898"/>
    <cellStyle name="Input 10 3 2 3" xfId="10899"/>
    <cellStyle name="Input 10 3 2 4" xfId="10900"/>
    <cellStyle name="Input 10 3 2 5" xfId="10901"/>
    <cellStyle name="Input 10 3 2 6" xfId="10902"/>
    <cellStyle name="Input 10 3 2 7" xfId="10903"/>
    <cellStyle name="Input 10 3 3" xfId="10904"/>
    <cellStyle name="Input 10 3 3 2" xfId="10905"/>
    <cellStyle name="Input 10 3 3 3" xfId="10906"/>
    <cellStyle name="Input 10 3 3 4" xfId="10907"/>
    <cellStyle name="Input 10 3 3 5" xfId="10908"/>
    <cellStyle name="Input 10 3 3 6" xfId="10909"/>
    <cellStyle name="Input 10 3 4" xfId="10910"/>
    <cellStyle name="Input 10 3 5" xfId="10911"/>
    <cellStyle name="Input 10 3 6" xfId="10912"/>
    <cellStyle name="Input 10 3 7" xfId="10913"/>
    <cellStyle name="Input 10 3 8" xfId="10914"/>
    <cellStyle name="Input 10 4" xfId="10915"/>
    <cellStyle name="Input 10 4 2" xfId="10916"/>
    <cellStyle name="Input 10 4 2 2" xfId="10917"/>
    <cellStyle name="Input 10 4 2 3" xfId="10918"/>
    <cellStyle name="Input 10 4 2 4" xfId="10919"/>
    <cellStyle name="Input 10 4 2 5" xfId="10920"/>
    <cellStyle name="Input 10 4 2 6" xfId="10921"/>
    <cellStyle name="Input 10 4 2 7" xfId="10922"/>
    <cellStyle name="Input 10 4 3" xfId="10923"/>
    <cellStyle name="Input 10 4 3 2" xfId="10924"/>
    <cellStyle name="Input 10 4 3 3" xfId="10925"/>
    <cellStyle name="Input 10 4 3 4" xfId="10926"/>
    <cellStyle name="Input 10 4 3 5" xfId="10927"/>
    <cellStyle name="Input 10 4 3 6" xfId="10928"/>
    <cellStyle name="Input 10 4 4" xfId="10929"/>
    <cellStyle name="Input 10 4 5" xfId="10930"/>
    <cellStyle name="Input 10 4 6" xfId="10931"/>
    <cellStyle name="Input 10 4 7" xfId="10932"/>
    <cellStyle name="Input 10 4 8" xfId="10933"/>
    <cellStyle name="Input 10 5" xfId="10934"/>
    <cellStyle name="Input 10 5 2" xfId="10935"/>
    <cellStyle name="Input 10 5 3" xfId="10936"/>
    <cellStyle name="Input 10 5 4" xfId="10937"/>
    <cellStyle name="Input 10 5 5" xfId="10938"/>
    <cellStyle name="Input 10 5 6" xfId="10939"/>
    <cellStyle name="Input 10 5 7" xfId="10940"/>
    <cellStyle name="Input 10 6" xfId="10941"/>
    <cellStyle name="Input 10 6 2" xfId="10942"/>
    <cellStyle name="Input 10 6 3" xfId="10943"/>
    <cellStyle name="Input 10 6 4" xfId="10944"/>
    <cellStyle name="Input 10 6 5" xfId="10945"/>
    <cellStyle name="Input 10 6 6" xfId="10946"/>
    <cellStyle name="Input 10 7" xfId="10947"/>
    <cellStyle name="Input 10 8" xfId="10948"/>
    <cellStyle name="Input 10 9" xfId="10949"/>
    <cellStyle name="Input 11" xfId="10950"/>
    <cellStyle name="Input 11 10" xfId="10951"/>
    <cellStyle name="Input 11 11" xfId="10952"/>
    <cellStyle name="Input 11 2" xfId="10953"/>
    <cellStyle name="Input 11 2 2" xfId="10954"/>
    <cellStyle name="Input 11 2 2 2" xfId="10955"/>
    <cellStyle name="Input 11 2 2 3" xfId="10956"/>
    <cellStyle name="Input 11 2 2 4" xfId="10957"/>
    <cellStyle name="Input 11 2 2 5" xfId="10958"/>
    <cellStyle name="Input 11 2 2 6" xfId="10959"/>
    <cellStyle name="Input 11 2 2 7" xfId="10960"/>
    <cellStyle name="Input 11 2 3" xfId="10961"/>
    <cellStyle name="Input 11 2 3 2" xfId="10962"/>
    <cellStyle name="Input 11 2 3 3" xfId="10963"/>
    <cellStyle name="Input 11 2 3 4" xfId="10964"/>
    <cellStyle name="Input 11 2 3 5" xfId="10965"/>
    <cellStyle name="Input 11 2 3 6" xfId="10966"/>
    <cellStyle name="Input 11 2 4" xfId="10967"/>
    <cellStyle name="Input 11 2 5" xfId="10968"/>
    <cellStyle name="Input 11 2 6" xfId="10969"/>
    <cellStyle name="Input 11 2 7" xfId="10970"/>
    <cellStyle name="Input 11 2 8" xfId="10971"/>
    <cellStyle name="Input 11 3" xfId="10972"/>
    <cellStyle name="Input 11 3 2" xfId="10973"/>
    <cellStyle name="Input 11 3 2 2" xfId="10974"/>
    <cellStyle name="Input 11 3 2 3" xfId="10975"/>
    <cellStyle name="Input 11 3 2 4" xfId="10976"/>
    <cellStyle name="Input 11 3 2 5" xfId="10977"/>
    <cellStyle name="Input 11 3 2 6" xfId="10978"/>
    <cellStyle name="Input 11 3 2 7" xfId="10979"/>
    <cellStyle name="Input 11 3 3" xfId="10980"/>
    <cellStyle name="Input 11 3 3 2" xfId="10981"/>
    <cellStyle name="Input 11 3 3 3" xfId="10982"/>
    <cellStyle name="Input 11 3 3 4" xfId="10983"/>
    <cellStyle name="Input 11 3 3 5" xfId="10984"/>
    <cellStyle name="Input 11 3 3 6" xfId="10985"/>
    <cellStyle name="Input 11 3 4" xfId="10986"/>
    <cellStyle name="Input 11 3 5" xfId="10987"/>
    <cellStyle name="Input 11 3 6" xfId="10988"/>
    <cellStyle name="Input 11 3 7" xfId="10989"/>
    <cellStyle name="Input 11 3 8" xfId="10990"/>
    <cellStyle name="Input 11 4" xfId="10991"/>
    <cellStyle name="Input 11 4 2" xfId="10992"/>
    <cellStyle name="Input 11 4 2 2" xfId="10993"/>
    <cellStyle name="Input 11 4 2 3" xfId="10994"/>
    <cellStyle name="Input 11 4 2 4" xfId="10995"/>
    <cellStyle name="Input 11 4 2 5" xfId="10996"/>
    <cellStyle name="Input 11 4 2 6" xfId="10997"/>
    <cellStyle name="Input 11 4 2 7" xfId="10998"/>
    <cellStyle name="Input 11 4 3" xfId="10999"/>
    <cellStyle name="Input 11 4 3 2" xfId="11000"/>
    <cellStyle name="Input 11 4 3 3" xfId="11001"/>
    <cellStyle name="Input 11 4 3 4" xfId="11002"/>
    <cellStyle name="Input 11 4 3 5" xfId="11003"/>
    <cellStyle name="Input 11 4 3 6" xfId="11004"/>
    <cellStyle name="Input 11 4 4" xfId="11005"/>
    <cellStyle name="Input 11 4 5" xfId="11006"/>
    <cellStyle name="Input 11 4 6" xfId="11007"/>
    <cellStyle name="Input 11 4 7" xfId="11008"/>
    <cellStyle name="Input 11 4 8" xfId="11009"/>
    <cellStyle name="Input 11 5" xfId="11010"/>
    <cellStyle name="Input 11 5 2" xfId="11011"/>
    <cellStyle name="Input 11 5 3" xfId="11012"/>
    <cellStyle name="Input 11 5 4" xfId="11013"/>
    <cellStyle name="Input 11 5 5" xfId="11014"/>
    <cellStyle name="Input 11 5 6" xfId="11015"/>
    <cellStyle name="Input 11 5 7" xfId="11016"/>
    <cellStyle name="Input 11 6" xfId="11017"/>
    <cellStyle name="Input 11 6 2" xfId="11018"/>
    <cellStyle name="Input 11 6 3" xfId="11019"/>
    <cellStyle name="Input 11 6 4" xfId="11020"/>
    <cellStyle name="Input 11 6 5" xfId="11021"/>
    <cellStyle name="Input 11 6 6" xfId="11022"/>
    <cellStyle name="Input 11 7" xfId="11023"/>
    <cellStyle name="Input 11 8" xfId="11024"/>
    <cellStyle name="Input 11 9" xfId="11025"/>
    <cellStyle name="Input 12" xfId="11026"/>
    <cellStyle name="Input 12 10" xfId="11027"/>
    <cellStyle name="Input 12 11" xfId="11028"/>
    <cellStyle name="Input 12 2" xfId="11029"/>
    <cellStyle name="Input 12 2 2" xfId="11030"/>
    <cellStyle name="Input 12 2 2 2" xfId="11031"/>
    <cellStyle name="Input 12 2 2 3" xfId="11032"/>
    <cellStyle name="Input 12 2 2 4" xfId="11033"/>
    <cellStyle name="Input 12 2 2 5" xfId="11034"/>
    <cellStyle name="Input 12 2 2 6" xfId="11035"/>
    <cellStyle name="Input 12 2 2 7" xfId="11036"/>
    <cellStyle name="Input 12 2 3" xfId="11037"/>
    <cellStyle name="Input 12 2 3 2" xfId="11038"/>
    <cellStyle name="Input 12 2 3 3" xfId="11039"/>
    <cellStyle name="Input 12 2 3 4" xfId="11040"/>
    <cellStyle name="Input 12 2 3 5" xfId="11041"/>
    <cellStyle name="Input 12 2 3 6" xfId="11042"/>
    <cellStyle name="Input 12 2 4" xfId="11043"/>
    <cellStyle name="Input 12 2 5" xfId="11044"/>
    <cellStyle name="Input 12 2 6" xfId="11045"/>
    <cellStyle name="Input 12 2 7" xfId="11046"/>
    <cellStyle name="Input 12 2 8" xfId="11047"/>
    <cellStyle name="Input 12 3" xfId="11048"/>
    <cellStyle name="Input 12 3 2" xfId="11049"/>
    <cellStyle name="Input 12 3 2 2" xfId="11050"/>
    <cellStyle name="Input 12 3 2 3" xfId="11051"/>
    <cellStyle name="Input 12 3 2 4" xfId="11052"/>
    <cellStyle name="Input 12 3 2 5" xfId="11053"/>
    <cellStyle name="Input 12 3 2 6" xfId="11054"/>
    <cellStyle name="Input 12 3 2 7" xfId="11055"/>
    <cellStyle name="Input 12 3 3" xfId="11056"/>
    <cellStyle name="Input 12 3 3 2" xfId="11057"/>
    <cellStyle name="Input 12 3 3 3" xfId="11058"/>
    <cellStyle name="Input 12 3 3 4" xfId="11059"/>
    <cellStyle name="Input 12 3 3 5" xfId="11060"/>
    <cellStyle name="Input 12 3 3 6" xfId="11061"/>
    <cellStyle name="Input 12 3 4" xfId="11062"/>
    <cellStyle name="Input 12 3 5" xfId="11063"/>
    <cellStyle name="Input 12 3 6" xfId="11064"/>
    <cellStyle name="Input 12 3 7" xfId="11065"/>
    <cellStyle name="Input 12 3 8" xfId="11066"/>
    <cellStyle name="Input 12 4" xfId="11067"/>
    <cellStyle name="Input 12 4 2" xfId="11068"/>
    <cellStyle name="Input 12 4 2 2" xfId="11069"/>
    <cellStyle name="Input 12 4 2 3" xfId="11070"/>
    <cellStyle name="Input 12 4 2 4" xfId="11071"/>
    <cellStyle name="Input 12 4 2 5" xfId="11072"/>
    <cellStyle name="Input 12 4 2 6" xfId="11073"/>
    <cellStyle name="Input 12 4 2 7" xfId="11074"/>
    <cellStyle name="Input 12 4 3" xfId="11075"/>
    <cellStyle name="Input 12 4 3 2" xfId="11076"/>
    <cellStyle name="Input 12 4 3 3" xfId="11077"/>
    <cellStyle name="Input 12 4 3 4" xfId="11078"/>
    <cellStyle name="Input 12 4 3 5" xfId="11079"/>
    <cellStyle name="Input 12 4 3 6" xfId="11080"/>
    <cellStyle name="Input 12 4 4" xfId="11081"/>
    <cellStyle name="Input 12 4 5" xfId="11082"/>
    <cellStyle name="Input 12 4 6" xfId="11083"/>
    <cellStyle name="Input 12 4 7" xfId="11084"/>
    <cellStyle name="Input 12 4 8" xfId="11085"/>
    <cellStyle name="Input 12 5" xfId="11086"/>
    <cellStyle name="Input 12 5 2" xfId="11087"/>
    <cellStyle name="Input 12 5 3" xfId="11088"/>
    <cellStyle name="Input 12 5 4" xfId="11089"/>
    <cellStyle name="Input 12 5 5" xfId="11090"/>
    <cellStyle name="Input 12 5 6" xfId="11091"/>
    <cellStyle name="Input 12 5 7" xfId="11092"/>
    <cellStyle name="Input 12 6" xfId="11093"/>
    <cellStyle name="Input 12 6 2" xfId="11094"/>
    <cellStyle name="Input 12 6 3" xfId="11095"/>
    <cellStyle name="Input 12 6 4" xfId="11096"/>
    <cellStyle name="Input 12 6 5" xfId="11097"/>
    <cellStyle name="Input 12 6 6" xfId="11098"/>
    <cellStyle name="Input 12 7" xfId="11099"/>
    <cellStyle name="Input 12 8" xfId="11100"/>
    <cellStyle name="Input 12 9" xfId="11101"/>
    <cellStyle name="Input 13" xfId="11102"/>
    <cellStyle name="Input 13 10" xfId="11103"/>
    <cellStyle name="Input 13 11" xfId="11104"/>
    <cellStyle name="Input 13 2" xfId="11105"/>
    <cellStyle name="Input 13 2 2" xfId="11106"/>
    <cellStyle name="Input 13 2 2 2" xfId="11107"/>
    <cellStyle name="Input 13 2 2 3" xfId="11108"/>
    <cellStyle name="Input 13 2 2 4" xfId="11109"/>
    <cellStyle name="Input 13 2 2 5" xfId="11110"/>
    <cellStyle name="Input 13 2 2 6" xfId="11111"/>
    <cellStyle name="Input 13 2 2 7" xfId="11112"/>
    <cellStyle name="Input 13 2 3" xfId="11113"/>
    <cellStyle name="Input 13 2 3 2" xfId="11114"/>
    <cellStyle name="Input 13 2 3 3" xfId="11115"/>
    <cellStyle name="Input 13 2 3 4" xfId="11116"/>
    <cellStyle name="Input 13 2 3 5" xfId="11117"/>
    <cellStyle name="Input 13 2 3 6" xfId="11118"/>
    <cellStyle name="Input 13 2 4" xfId="11119"/>
    <cellStyle name="Input 13 2 5" xfId="11120"/>
    <cellStyle name="Input 13 2 6" xfId="11121"/>
    <cellStyle name="Input 13 2 7" xfId="11122"/>
    <cellStyle name="Input 13 2 8" xfId="11123"/>
    <cellStyle name="Input 13 3" xfId="11124"/>
    <cellStyle name="Input 13 3 2" xfId="11125"/>
    <cellStyle name="Input 13 3 2 2" xfId="11126"/>
    <cellStyle name="Input 13 3 2 3" xfId="11127"/>
    <cellStyle name="Input 13 3 2 4" xfId="11128"/>
    <cellStyle name="Input 13 3 2 5" xfId="11129"/>
    <cellStyle name="Input 13 3 2 6" xfId="11130"/>
    <cellStyle name="Input 13 3 2 7" xfId="11131"/>
    <cellStyle name="Input 13 3 3" xfId="11132"/>
    <cellStyle name="Input 13 3 3 2" xfId="11133"/>
    <cellStyle name="Input 13 3 3 3" xfId="11134"/>
    <cellStyle name="Input 13 3 3 4" xfId="11135"/>
    <cellStyle name="Input 13 3 3 5" xfId="11136"/>
    <cellStyle name="Input 13 3 3 6" xfId="11137"/>
    <cellStyle name="Input 13 3 4" xfId="11138"/>
    <cellStyle name="Input 13 3 5" xfId="11139"/>
    <cellStyle name="Input 13 3 6" xfId="11140"/>
    <cellStyle name="Input 13 3 7" xfId="11141"/>
    <cellStyle name="Input 13 3 8" xfId="11142"/>
    <cellStyle name="Input 13 4" xfId="11143"/>
    <cellStyle name="Input 13 4 2" xfId="11144"/>
    <cellStyle name="Input 13 4 2 2" xfId="11145"/>
    <cellStyle name="Input 13 4 2 3" xfId="11146"/>
    <cellStyle name="Input 13 4 2 4" xfId="11147"/>
    <cellStyle name="Input 13 4 2 5" xfId="11148"/>
    <cellStyle name="Input 13 4 2 6" xfId="11149"/>
    <cellStyle name="Input 13 4 2 7" xfId="11150"/>
    <cellStyle name="Input 13 4 3" xfId="11151"/>
    <cellStyle name="Input 13 4 3 2" xfId="11152"/>
    <cellStyle name="Input 13 4 3 3" xfId="11153"/>
    <cellStyle name="Input 13 4 3 4" xfId="11154"/>
    <cellStyle name="Input 13 4 3 5" xfId="11155"/>
    <cellStyle name="Input 13 4 3 6" xfId="11156"/>
    <cellStyle name="Input 13 4 4" xfId="11157"/>
    <cellStyle name="Input 13 4 5" xfId="11158"/>
    <cellStyle name="Input 13 4 6" xfId="11159"/>
    <cellStyle name="Input 13 4 7" xfId="11160"/>
    <cellStyle name="Input 13 4 8" xfId="11161"/>
    <cellStyle name="Input 13 5" xfId="11162"/>
    <cellStyle name="Input 13 5 2" xfId="11163"/>
    <cellStyle name="Input 13 5 3" xfId="11164"/>
    <cellStyle name="Input 13 5 4" xfId="11165"/>
    <cellStyle name="Input 13 5 5" xfId="11166"/>
    <cellStyle name="Input 13 5 6" xfId="11167"/>
    <cellStyle name="Input 13 5 7" xfId="11168"/>
    <cellStyle name="Input 13 6" xfId="11169"/>
    <cellStyle name="Input 13 6 2" xfId="11170"/>
    <cellStyle name="Input 13 6 3" xfId="11171"/>
    <cellStyle name="Input 13 6 4" xfId="11172"/>
    <cellStyle name="Input 13 6 5" xfId="11173"/>
    <cellStyle name="Input 13 6 6" xfId="11174"/>
    <cellStyle name="Input 13 7" xfId="11175"/>
    <cellStyle name="Input 13 8" xfId="11176"/>
    <cellStyle name="Input 13 9" xfId="11177"/>
    <cellStyle name="Input 14" xfId="11178"/>
    <cellStyle name="Input 14 10" xfId="11179"/>
    <cellStyle name="Input 14 11" xfId="11180"/>
    <cellStyle name="Input 14 2" xfId="11181"/>
    <cellStyle name="Input 14 2 2" xfId="11182"/>
    <cellStyle name="Input 14 2 2 2" xfId="11183"/>
    <cellStyle name="Input 14 2 2 3" xfId="11184"/>
    <cellStyle name="Input 14 2 2 4" xfId="11185"/>
    <cellStyle name="Input 14 2 2 5" xfId="11186"/>
    <cellStyle name="Input 14 2 2 6" xfId="11187"/>
    <cellStyle name="Input 14 2 2 7" xfId="11188"/>
    <cellStyle name="Input 14 2 3" xfId="11189"/>
    <cellStyle name="Input 14 2 3 2" xfId="11190"/>
    <cellStyle name="Input 14 2 3 3" xfId="11191"/>
    <cellStyle name="Input 14 2 3 4" xfId="11192"/>
    <cellStyle name="Input 14 2 3 5" xfId="11193"/>
    <cellStyle name="Input 14 2 3 6" xfId="11194"/>
    <cellStyle name="Input 14 2 4" xfId="11195"/>
    <cellStyle name="Input 14 2 5" xfId="11196"/>
    <cellStyle name="Input 14 2 6" xfId="11197"/>
    <cellStyle name="Input 14 2 7" xfId="11198"/>
    <cellStyle name="Input 14 2 8" xfId="11199"/>
    <cellStyle name="Input 14 3" xfId="11200"/>
    <cellStyle name="Input 14 3 2" xfId="11201"/>
    <cellStyle name="Input 14 3 2 2" xfId="11202"/>
    <cellStyle name="Input 14 3 2 3" xfId="11203"/>
    <cellStyle name="Input 14 3 2 4" xfId="11204"/>
    <cellStyle name="Input 14 3 2 5" xfId="11205"/>
    <cellStyle name="Input 14 3 2 6" xfId="11206"/>
    <cellStyle name="Input 14 3 2 7" xfId="11207"/>
    <cellStyle name="Input 14 3 3" xfId="11208"/>
    <cellStyle name="Input 14 3 3 2" xfId="11209"/>
    <cellStyle name="Input 14 3 3 3" xfId="11210"/>
    <cellStyle name="Input 14 3 3 4" xfId="11211"/>
    <cellStyle name="Input 14 3 3 5" xfId="11212"/>
    <cellStyle name="Input 14 3 3 6" xfId="11213"/>
    <cellStyle name="Input 14 3 4" xfId="11214"/>
    <cellStyle name="Input 14 3 5" xfId="11215"/>
    <cellStyle name="Input 14 3 6" xfId="11216"/>
    <cellStyle name="Input 14 3 7" xfId="11217"/>
    <cellStyle name="Input 14 3 8" xfId="11218"/>
    <cellStyle name="Input 14 4" xfId="11219"/>
    <cellStyle name="Input 14 4 2" xfId="11220"/>
    <cellStyle name="Input 14 4 2 2" xfId="11221"/>
    <cellStyle name="Input 14 4 2 3" xfId="11222"/>
    <cellStyle name="Input 14 4 2 4" xfId="11223"/>
    <cellStyle name="Input 14 4 2 5" xfId="11224"/>
    <cellStyle name="Input 14 4 2 6" xfId="11225"/>
    <cellStyle name="Input 14 4 2 7" xfId="11226"/>
    <cellStyle name="Input 14 4 3" xfId="11227"/>
    <cellStyle name="Input 14 4 3 2" xfId="11228"/>
    <cellStyle name="Input 14 4 3 3" xfId="11229"/>
    <cellStyle name="Input 14 4 3 4" xfId="11230"/>
    <cellStyle name="Input 14 4 3 5" xfId="11231"/>
    <cellStyle name="Input 14 4 3 6" xfId="11232"/>
    <cellStyle name="Input 14 4 4" xfId="11233"/>
    <cellStyle name="Input 14 4 5" xfId="11234"/>
    <cellStyle name="Input 14 4 6" xfId="11235"/>
    <cellStyle name="Input 14 4 7" xfId="11236"/>
    <cellStyle name="Input 14 4 8" xfId="11237"/>
    <cellStyle name="Input 14 5" xfId="11238"/>
    <cellStyle name="Input 14 5 2" xfId="11239"/>
    <cellStyle name="Input 14 5 3" xfId="11240"/>
    <cellStyle name="Input 14 5 4" xfId="11241"/>
    <cellStyle name="Input 14 5 5" xfId="11242"/>
    <cellStyle name="Input 14 5 6" xfId="11243"/>
    <cellStyle name="Input 14 5 7" xfId="11244"/>
    <cellStyle name="Input 14 6" xfId="11245"/>
    <cellStyle name="Input 14 6 2" xfId="11246"/>
    <cellStyle name="Input 14 6 3" xfId="11247"/>
    <cellStyle name="Input 14 6 4" xfId="11248"/>
    <cellStyle name="Input 14 6 5" xfId="11249"/>
    <cellStyle name="Input 14 6 6" xfId="11250"/>
    <cellStyle name="Input 14 7" xfId="11251"/>
    <cellStyle name="Input 14 8" xfId="11252"/>
    <cellStyle name="Input 14 9" xfId="11253"/>
    <cellStyle name="Input 15" xfId="11254"/>
    <cellStyle name="Input 15 10" xfId="11255"/>
    <cellStyle name="Input 15 11" xfId="11256"/>
    <cellStyle name="Input 15 2" xfId="11257"/>
    <cellStyle name="Input 15 2 2" xfId="11258"/>
    <cellStyle name="Input 15 2 2 2" xfId="11259"/>
    <cellStyle name="Input 15 2 2 3" xfId="11260"/>
    <cellStyle name="Input 15 2 2 4" xfId="11261"/>
    <cellStyle name="Input 15 2 2 5" xfId="11262"/>
    <cellStyle name="Input 15 2 2 6" xfId="11263"/>
    <cellStyle name="Input 15 2 2 7" xfId="11264"/>
    <cellStyle name="Input 15 2 3" xfId="11265"/>
    <cellStyle name="Input 15 2 3 2" xfId="11266"/>
    <cellStyle name="Input 15 2 3 3" xfId="11267"/>
    <cellStyle name="Input 15 2 3 4" xfId="11268"/>
    <cellStyle name="Input 15 2 3 5" xfId="11269"/>
    <cellStyle name="Input 15 2 3 6" xfId="11270"/>
    <cellStyle name="Input 15 2 4" xfId="11271"/>
    <cellStyle name="Input 15 2 5" xfId="11272"/>
    <cellStyle name="Input 15 2 6" xfId="11273"/>
    <cellStyle name="Input 15 2 7" xfId="11274"/>
    <cellStyle name="Input 15 2 8" xfId="11275"/>
    <cellStyle name="Input 15 3" xfId="11276"/>
    <cellStyle name="Input 15 3 2" xfId="11277"/>
    <cellStyle name="Input 15 3 2 2" xfId="11278"/>
    <cellStyle name="Input 15 3 2 3" xfId="11279"/>
    <cellStyle name="Input 15 3 2 4" xfId="11280"/>
    <cellStyle name="Input 15 3 2 5" xfId="11281"/>
    <cellStyle name="Input 15 3 2 6" xfId="11282"/>
    <cellStyle name="Input 15 3 2 7" xfId="11283"/>
    <cellStyle name="Input 15 3 3" xfId="11284"/>
    <cellStyle name="Input 15 3 3 2" xfId="11285"/>
    <cellStyle name="Input 15 3 3 3" xfId="11286"/>
    <cellStyle name="Input 15 3 3 4" xfId="11287"/>
    <cellStyle name="Input 15 3 3 5" xfId="11288"/>
    <cellStyle name="Input 15 3 3 6" xfId="11289"/>
    <cellStyle name="Input 15 3 4" xfId="11290"/>
    <cellStyle name="Input 15 3 5" xfId="11291"/>
    <cellStyle name="Input 15 3 6" xfId="11292"/>
    <cellStyle name="Input 15 3 7" xfId="11293"/>
    <cellStyle name="Input 15 3 8" xfId="11294"/>
    <cellStyle name="Input 15 4" xfId="11295"/>
    <cellStyle name="Input 15 4 2" xfId="11296"/>
    <cellStyle name="Input 15 4 2 2" xfId="11297"/>
    <cellStyle name="Input 15 4 2 3" xfId="11298"/>
    <cellStyle name="Input 15 4 2 4" xfId="11299"/>
    <cellStyle name="Input 15 4 2 5" xfId="11300"/>
    <cellStyle name="Input 15 4 2 6" xfId="11301"/>
    <cellStyle name="Input 15 4 2 7" xfId="11302"/>
    <cellStyle name="Input 15 4 3" xfId="11303"/>
    <cellStyle name="Input 15 4 3 2" xfId="11304"/>
    <cellStyle name="Input 15 4 3 3" xfId="11305"/>
    <cellStyle name="Input 15 4 3 4" xfId="11306"/>
    <cellStyle name="Input 15 4 3 5" xfId="11307"/>
    <cellStyle name="Input 15 4 3 6" xfId="11308"/>
    <cellStyle name="Input 15 4 4" xfId="11309"/>
    <cellStyle name="Input 15 4 5" xfId="11310"/>
    <cellStyle name="Input 15 4 6" xfId="11311"/>
    <cellStyle name="Input 15 4 7" xfId="11312"/>
    <cellStyle name="Input 15 4 8" xfId="11313"/>
    <cellStyle name="Input 15 5" xfId="11314"/>
    <cellStyle name="Input 15 5 2" xfId="11315"/>
    <cellStyle name="Input 15 5 3" xfId="11316"/>
    <cellStyle name="Input 15 5 4" xfId="11317"/>
    <cellStyle name="Input 15 5 5" xfId="11318"/>
    <cellStyle name="Input 15 5 6" xfId="11319"/>
    <cellStyle name="Input 15 5 7" xfId="11320"/>
    <cellStyle name="Input 15 6" xfId="11321"/>
    <cellStyle name="Input 15 6 2" xfId="11322"/>
    <cellStyle name="Input 15 6 3" xfId="11323"/>
    <cellStyle name="Input 15 6 4" xfId="11324"/>
    <cellStyle name="Input 15 6 5" xfId="11325"/>
    <cellStyle name="Input 15 6 6" xfId="11326"/>
    <cellStyle name="Input 15 7" xfId="11327"/>
    <cellStyle name="Input 15 8" xfId="11328"/>
    <cellStyle name="Input 15 9" xfId="11329"/>
    <cellStyle name="Input 16" xfId="11330"/>
    <cellStyle name="Input 16 10" xfId="11331"/>
    <cellStyle name="Input 16 11" xfId="11332"/>
    <cellStyle name="Input 16 2" xfId="11333"/>
    <cellStyle name="Input 16 2 2" xfId="11334"/>
    <cellStyle name="Input 16 2 2 2" xfId="11335"/>
    <cellStyle name="Input 16 2 2 3" xfId="11336"/>
    <cellStyle name="Input 16 2 2 4" xfId="11337"/>
    <cellStyle name="Input 16 2 2 5" xfId="11338"/>
    <cellStyle name="Input 16 2 2 6" xfId="11339"/>
    <cellStyle name="Input 16 2 2 7" xfId="11340"/>
    <cellStyle name="Input 16 2 3" xfId="11341"/>
    <cellStyle name="Input 16 2 3 2" xfId="11342"/>
    <cellStyle name="Input 16 2 3 3" xfId="11343"/>
    <cellStyle name="Input 16 2 3 4" xfId="11344"/>
    <cellStyle name="Input 16 2 3 5" xfId="11345"/>
    <cellStyle name="Input 16 2 3 6" xfId="11346"/>
    <cellStyle name="Input 16 2 4" xfId="11347"/>
    <cellStyle name="Input 16 2 5" xfId="11348"/>
    <cellStyle name="Input 16 2 6" xfId="11349"/>
    <cellStyle name="Input 16 2 7" xfId="11350"/>
    <cellStyle name="Input 16 2 8" xfId="11351"/>
    <cellStyle name="Input 16 3" xfId="11352"/>
    <cellStyle name="Input 16 3 2" xfId="11353"/>
    <cellStyle name="Input 16 3 2 2" xfId="11354"/>
    <cellStyle name="Input 16 3 2 3" xfId="11355"/>
    <cellStyle name="Input 16 3 2 4" xfId="11356"/>
    <cellStyle name="Input 16 3 2 5" xfId="11357"/>
    <cellStyle name="Input 16 3 2 6" xfId="11358"/>
    <cellStyle name="Input 16 3 2 7" xfId="11359"/>
    <cellStyle name="Input 16 3 3" xfId="11360"/>
    <cellStyle name="Input 16 3 3 2" xfId="11361"/>
    <cellStyle name="Input 16 3 3 3" xfId="11362"/>
    <cellStyle name="Input 16 3 3 4" xfId="11363"/>
    <cellStyle name="Input 16 3 3 5" xfId="11364"/>
    <cellStyle name="Input 16 3 3 6" xfId="11365"/>
    <cellStyle name="Input 16 3 4" xfId="11366"/>
    <cellStyle name="Input 16 3 5" xfId="11367"/>
    <cellStyle name="Input 16 3 6" xfId="11368"/>
    <cellStyle name="Input 16 3 7" xfId="11369"/>
    <cellStyle name="Input 16 3 8" xfId="11370"/>
    <cellStyle name="Input 16 4" xfId="11371"/>
    <cellStyle name="Input 16 4 2" xfId="11372"/>
    <cellStyle name="Input 16 4 2 2" xfId="11373"/>
    <cellStyle name="Input 16 4 2 3" xfId="11374"/>
    <cellStyle name="Input 16 4 2 4" xfId="11375"/>
    <cellStyle name="Input 16 4 2 5" xfId="11376"/>
    <cellStyle name="Input 16 4 2 6" xfId="11377"/>
    <cellStyle name="Input 16 4 2 7" xfId="11378"/>
    <cellStyle name="Input 16 4 3" xfId="11379"/>
    <cellStyle name="Input 16 4 3 2" xfId="11380"/>
    <cellStyle name="Input 16 4 3 3" xfId="11381"/>
    <cellStyle name="Input 16 4 3 4" xfId="11382"/>
    <cellStyle name="Input 16 4 3 5" xfId="11383"/>
    <cellStyle name="Input 16 4 3 6" xfId="11384"/>
    <cellStyle name="Input 16 4 4" xfId="11385"/>
    <cellStyle name="Input 16 4 5" xfId="11386"/>
    <cellStyle name="Input 16 4 6" xfId="11387"/>
    <cellStyle name="Input 16 4 7" xfId="11388"/>
    <cellStyle name="Input 16 4 8" xfId="11389"/>
    <cellStyle name="Input 16 5" xfId="11390"/>
    <cellStyle name="Input 16 5 2" xfId="11391"/>
    <cellStyle name="Input 16 5 3" xfId="11392"/>
    <cellStyle name="Input 16 5 4" xfId="11393"/>
    <cellStyle name="Input 16 5 5" xfId="11394"/>
    <cellStyle name="Input 16 5 6" xfId="11395"/>
    <cellStyle name="Input 16 5 7" xfId="11396"/>
    <cellStyle name="Input 16 6" xfId="11397"/>
    <cellStyle name="Input 16 6 2" xfId="11398"/>
    <cellStyle name="Input 16 6 3" xfId="11399"/>
    <cellStyle name="Input 16 6 4" xfId="11400"/>
    <cellStyle name="Input 16 6 5" xfId="11401"/>
    <cellStyle name="Input 16 6 6" xfId="11402"/>
    <cellStyle name="Input 16 7" xfId="11403"/>
    <cellStyle name="Input 16 8" xfId="11404"/>
    <cellStyle name="Input 16 9" xfId="11405"/>
    <cellStyle name="Input 17" xfId="11406"/>
    <cellStyle name="Input 17 10" xfId="11407"/>
    <cellStyle name="Input 17 11" xfId="11408"/>
    <cellStyle name="Input 17 2" xfId="11409"/>
    <cellStyle name="Input 17 2 2" xfId="11410"/>
    <cellStyle name="Input 17 2 2 2" xfId="11411"/>
    <cellStyle name="Input 17 2 2 3" xfId="11412"/>
    <cellStyle name="Input 17 2 2 4" xfId="11413"/>
    <cellStyle name="Input 17 2 2 5" xfId="11414"/>
    <cellStyle name="Input 17 2 2 6" xfId="11415"/>
    <cellStyle name="Input 17 2 2 7" xfId="11416"/>
    <cellStyle name="Input 17 2 3" xfId="11417"/>
    <cellStyle name="Input 17 2 3 2" xfId="11418"/>
    <cellStyle name="Input 17 2 3 3" xfId="11419"/>
    <cellStyle name="Input 17 2 3 4" xfId="11420"/>
    <cellStyle name="Input 17 2 3 5" xfId="11421"/>
    <cellStyle name="Input 17 2 3 6" xfId="11422"/>
    <cellStyle name="Input 17 2 4" xfId="11423"/>
    <cellStyle name="Input 17 2 5" xfId="11424"/>
    <cellStyle name="Input 17 2 6" xfId="11425"/>
    <cellStyle name="Input 17 2 7" xfId="11426"/>
    <cellStyle name="Input 17 2 8" xfId="11427"/>
    <cellStyle name="Input 17 3" xfId="11428"/>
    <cellStyle name="Input 17 3 2" xfId="11429"/>
    <cellStyle name="Input 17 3 2 2" xfId="11430"/>
    <cellStyle name="Input 17 3 2 3" xfId="11431"/>
    <cellStyle name="Input 17 3 2 4" xfId="11432"/>
    <cellStyle name="Input 17 3 2 5" xfId="11433"/>
    <cellStyle name="Input 17 3 2 6" xfId="11434"/>
    <cellStyle name="Input 17 3 2 7" xfId="11435"/>
    <cellStyle name="Input 17 3 3" xfId="11436"/>
    <cellStyle name="Input 17 3 3 2" xfId="11437"/>
    <cellStyle name="Input 17 3 3 3" xfId="11438"/>
    <cellStyle name="Input 17 3 3 4" xfId="11439"/>
    <cellStyle name="Input 17 3 3 5" xfId="11440"/>
    <cellStyle name="Input 17 3 3 6" xfId="11441"/>
    <cellStyle name="Input 17 3 4" xfId="11442"/>
    <cellStyle name="Input 17 3 5" xfId="11443"/>
    <cellStyle name="Input 17 3 6" xfId="11444"/>
    <cellStyle name="Input 17 3 7" xfId="11445"/>
    <cellStyle name="Input 17 3 8" xfId="11446"/>
    <cellStyle name="Input 17 4" xfId="11447"/>
    <cellStyle name="Input 17 4 2" xfId="11448"/>
    <cellStyle name="Input 17 4 2 2" xfId="11449"/>
    <cellStyle name="Input 17 4 2 3" xfId="11450"/>
    <cellStyle name="Input 17 4 2 4" xfId="11451"/>
    <cellStyle name="Input 17 4 2 5" xfId="11452"/>
    <cellStyle name="Input 17 4 2 6" xfId="11453"/>
    <cellStyle name="Input 17 4 2 7" xfId="11454"/>
    <cellStyle name="Input 17 4 3" xfId="11455"/>
    <cellStyle name="Input 17 4 3 2" xfId="11456"/>
    <cellStyle name="Input 17 4 3 3" xfId="11457"/>
    <cellStyle name="Input 17 4 3 4" xfId="11458"/>
    <cellStyle name="Input 17 4 3 5" xfId="11459"/>
    <cellStyle name="Input 17 4 3 6" xfId="11460"/>
    <cellStyle name="Input 17 4 4" xfId="11461"/>
    <cellStyle name="Input 17 4 5" xfId="11462"/>
    <cellStyle name="Input 17 4 6" xfId="11463"/>
    <cellStyle name="Input 17 4 7" xfId="11464"/>
    <cellStyle name="Input 17 4 8" xfId="11465"/>
    <cellStyle name="Input 17 5" xfId="11466"/>
    <cellStyle name="Input 17 5 2" xfId="11467"/>
    <cellStyle name="Input 17 5 3" xfId="11468"/>
    <cellStyle name="Input 17 5 4" xfId="11469"/>
    <cellStyle name="Input 17 5 5" xfId="11470"/>
    <cellStyle name="Input 17 5 6" xfId="11471"/>
    <cellStyle name="Input 17 5 7" xfId="11472"/>
    <cellStyle name="Input 17 6" xfId="11473"/>
    <cellStyle name="Input 17 6 2" xfId="11474"/>
    <cellStyle name="Input 17 6 3" xfId="11475"/>
    <cellStyle name="Input 17 6 4" xfId="11476"/>
    <cellStyle name="Input 17 6 5" xfId="11477"/>
    <cellStyle name="Input 17 6 6" xfId="11478"/>
    <cellStyle name="Input 17 7" xfId="11479"/>
    <cellStyle name="Input 17 8" xfId="11480"/>
    <cellStyle name="Input 17 9" xfId="11481"/>
    <cellStyle name="Input 18" xfId="11482"/>
    <cellStyle name="Input 18 10" xfId="11483"/>
    <cellStyle name="Input 18 11" xfId="11484"/>
    <cellStyle name="Input 18 2" xfId="11485"/>
    <cellStyle name="Input 18 2 2" xfId="11486"/>
    <cellStyle name="Input 18 2 2 2" xfId="11487"/>
    <cellStyle name="Input 18 2 2 3" xfId="11488"/>
    <cellStyle name="Input 18 2 2 4" xfId="11489"/>
    <cellStyle name="Input 18 2 2 5" xfId="11490"/>
    <cellStyle name="Input 18 2 2 6" xfId="11491"/>
    <cellStyle name="Input 18 2 2 7" xfId="11492"/>
    <cellStyle name="Input 18 2 3" xfId="11493"/>
    <cellStyle name="Input 18 2 3 2" xfId="11494"/>
    <cellStyle name="Input 18 2 3 3" xfId="11495"/>
    <cellStyle name="Input 18 2 3 4" xfId="11496"/>
    <cellStyle name="Input 18 2 3 5" xfId="11497"/>
    <cellStyle name="Input 18 2 3 6" xfId="11498"/>
    <cellStyle name="Input 18 2 4" xfId="11499"/>
    <cellStyle name="Input 18 2 5" xfId="11500"/>
    <cellStyle name="Input 18 2 6" xfId="11501"/>
    <cellStyle name="Input 18 2 7" xfId="11502"/>
    <cellStyle name="Input 18 2 8" xfId="11503"/>
    <cellStyle name="Input 18 3" xfId="11504"/>
    <cellStyle name="Input 18 3 2" xfId="11505"/>
    <cellStyle name="Input 18 3 2 2" xfId="11506"/>
    <cellStyle name="Input 18 3 2 3" xfId="11507"/>
    <cellStyle name="Input 18 3 2 4" xfId="11508"/>
    <cellStyle name="Input 18 3 2 5" xfId="11509"/>
    <cellStyle name="Input 18 3 2 6" xfId="11510"/>
    <cellStyle name="Input 18 3 2 7" xfId="11511"/>
    <cellStyle name="Input 18 3 3" xfId="11512"/>
    <cellStyle name="Input 18 3 3 2" xfId="11513"/>
    <cellStyle name="Input 18 3 3 3" xfId="11514"/>
    <cellStyle name="Input 18 3 3 4" xfId="11515"/>
    <cellStyle name="Input 18 3 3 5" xfId="11516"/>
    <cellStyle name="Input 18 3 3 6" xfId="11517"/>
    <cellStyle name="Input 18 3 4" xfId="11518"/>
    <cellStyle name="Input 18 3 5" xfId="11519"/>
    <cellStyle name="Input 18 3 6" xfId="11520"/>
    <cellStyle name="Input 18 3 7" xfId="11521"/>
    <cellStyle name="Input 18 3 8" xfId="11522"/>
    <cellStyle name="Input 18 4" xfId="11523"/>
    <cellStyle name="Input 18 4 2" xfId="11524"/>
    <cellStyle name="Input 18 4 2 2" xfId="11525"/>
    <cellStyle name="Input 18 4 2 3" xfId="11526"/>
    <cellStyle name="Input 18 4 2 4" xfId="11527"/>
    <cellStyle name="Input 18 4 2 5" xfId="11528"/>
    <cellStyle name="Input 18 4 2 6" xfId="11529"/>
    <cellStyle name="Input 18 4 2 7" xfId="11530"/>
    <cellStyle name="Input 18 4 3" xfId="11531"/>
    <cellStyle name="Input 18 4 3 2" xfId="11532"/>
    <cellStyle name="Input 18 4 3 3" xfId="11533"/>
    <cellStyle name="Input 18 4 3 4" xfId="11534"/>
    <cellStyle name="Input 18 4 3 5" xfId="11535"/>
    <cellStyle name="Input 18 4 3 6" xfId="11536"/>
    <cellStyle name="Input 18 4 4" xfId="11537"/>
    <cellStyle name="Input 18 4 5" xfId="11538"/>
    <cellStyle name="Input 18 4 6" xfId="11539"/>
    <cellStyle name="Input 18 4 7" xfId="11540"/>
    <cellStyle name="Input 18 4 8" xfId="11541"/>
    <cellStyle name="Input 18 5" xfId="11542"/>
    <cellStyle name="Input 18 5 2" xfId="11543"/>
    <cellStyle name="Input 18 5 3" xfId="11544"/>
    <cellStyle name="Input 18 5 4" xfId="11545"/>
    <cellStyle name="Input 18 5 5" xfId="11546"/>
    <cellStyle name="Input 18 5 6" xfId="11547"/>
    <cellStyle name="Input 18 5 7" xfId="11548"/>
    <cellStyle name="Input 18 6" xfId="11549"/>
    <cellStyle name="Input 18 6 2" xfId="11550"/>
    <cellStyle name="Input 18 6 3" xfId="11551"/>
    <cellStyle name="Input 18 6 4" xfId="11552"/>
    <cellStyle name="Input 18 6 5" xfId="11553"/>
    <cellStyle name="Input 18 6 6" xfId="11554"/>
    <cellStyle name="Input 18 7" xfId="11555"/>
    <cellStyle name="Input 18 8" xfId="11556"/>
    <cellStyle name="Input 18 9" xfId="11557"/>
    <cellStyle name="Input 19" xfId="11558"/>
    <cellStyle name="Input 19 10" xfId="11559"/>
    <cellStyle name="Input 19 11" xfId="11560"/>
    <cellStyle name="Input 19 2" xfId="11561"/>
    <cellStyle name="Input 19 2 2" xfId="11562"/>
    <cellStyle name="Input 19 2 2 2" xfId="11563"/>
    <cellStyle name="Input 19 2 2 3" xfId="11564"/>
    <cellStyle name="Input 19 2 2 4" xfId="11565"/>
    <cellStyle name="Input 19 2 2 5" xfId="11566"/>
    <cellStyle name="Input 19 2 2 6" xfId="11567"/>
    <cellStyle name="Input 19 2 2 7" xfId="11568"/>
    <cellStyle name="Input 19 2 3" xfId="11569"/>
    <cellStyle name="Input 19 2 3 2" xfId="11570"/>
    <cellStyle name="Input 19 2 3 3" xfId="11571"/>
    <cellStyle name="Input 19 2 3 4" xfId="11572"/>
    <cellStyle name="Input 19 2 3 5" xfId="11573"/>
    <cellStyle name="Input 19 2 3 6" xfId="11574"/>
    <cellStyle name="Input 19 2 4" xfId="11575"/>
    <cellStyle name="Input 19 2 5" xfId="11576"/>
    <cellStyle name="Input 19 2 6" xfId="11577"/>
    <cellStyle name="Input 19 2 7" xfId="11578"/>
    <cellStyle name="Input 19 2 8" xfId="11579"/>
    <cellStyle name="Input 19 3" xfId="11580"/>
    <cellStyle name="Input 19 3 2" xfId="11581"/>
    <cellStyle name="Input 19 3 2 2" xfId="11582"/>
    <cellStyle name="Input 19 3 2 3" xfId="11583"/>
    <cellStyle name="Input 19 3 2 4" xfId="11584"/>
    <cellStyle name="Input 19 3 2 5" xfId="11585"/>
    <cellStyle name="Input 19 3 2 6" xfId="11586"/>
    <cellStyle name="Input 19 3 2 7" xfId="11587"/>
    <cellStyle name="Input 19 3 3" xfId="11588"/>
    <cellStyle name="Input 19 3 3 2" xfId="11589"/>
    <cellStyle name="Input 19 3 3 3" xfId="11590"/>
    <cellStyle name="Input 19 3 3 4" xfId="11591"/>
    <cellStyle name="Input 19 3 3 5" xfId="11592"/>
    <cellStyle name="Input 19 3 3 6" xfId="11593"/>
    <cellStyle name="Input 19 3 4" xfId="11594"/>
    <cellStyle name="Input 19 3 5" xfId="11595"/>
    <cellStyle name="Input 19 3 6" xfId="11596"/>
    <cellStyle name="Input 19 3 7" xfId="11597"/>
    <cellStyle name="Input 19 3 8" xfId="11598"/>
    <cellStyle name="Input 19 4" xfId="11599"/>
    <cellStyle name="Input 19 4 2" xfId="11600"/>
    <cellStyle name="Input 19 4 2 2" xfId="11601"/>
    <cellStyle name="Input 19 4 2 3" xfId="11602"/>
    <cellStyle name="Input 19 4 2 4" xfId="11603"/>
    <cellStyle name="Input 19 4 2 5" xfId="11604"/>
    <cellStyle name="Input 19 4 2 6" xfId="11605"/>
    <cellStyle name="Input 19 4 2 7" xfId="11606"/>
    <cellStyle name="Input 19 4 3" xfId="11607"/>
    <cellStyle name="Input 19 4 3 2" xfId="11608"/>
    <cellStyle name="Input 19 4 3 3" xfId="11609"/>
    <cellStyle name="Input 19 4 3 4" xfId="11610"/>
    <cellStyle name="Input 19 4 3 5" xfId="11611"/>
    <cellStyle name="Input 19 4 3 6" xfId="11612"/>
    <cellStyle name="Input 19 4 4" xfId="11613"/>
    <cellStyle name="Input 19 4 5" xfId="11614"/>
    <cellStyle name="Input 19 4 6" xfId="11615"/>
    <cellStyle name="Input 19 4 7" xfId="11616"/>
    <cellStyle name="Input 19 4 8" xfId="11617"/>
    <cellStyle name="Input 19 5" xfId="11618"/>
    <cellStyle name="Input 19 5 2" xfId="11619"/>
    <cellStyle name="Input 19 5 3" xfId="11620"/>
    <cellStyle name="Input 19 5 4" xfId="11621"/>
    <cellStyle name="Input 19 5 5" xfId="11622"/>
    <cellStyle name="Input 19 5 6" xfId="11623"/>
    <cellStyle name="Input 19 5 7" xfId="11624"/>
    <cellStyle name="Input 19 6" xfId="11625"/>
    <cellStyle name="Input 19 6 2" xfId="11626"/>
    <cellStyle name="Input 19 6 3" xfId="11627"/>
    <cellStyle name="Input 19 6 4" xfId="11628"/>
    <cellStyle name="Input 19 6 5" xfId="11629"/>
    <cellStyle name="Input 19 6 6" xfId="11630"/>
    <cellStyle name="Input 19 7" xfId="11631"/>
    <cellStyle name="Input 19 8" xfId="11632"/>
    <cellStyle name="Input 19 9" xfId="11633"/>
    <cellStyle name="Input 2" xfId="11634"/>
    <cellStyle name="Input 2 2" xfId="11635"/>
    <cellStyle name="Input 2 2 2" xfId="11636"/>
    <cellStyle name="Input 2 2 2 2" xfId="11637"/>
    <cellStyle name="Input 2 2 2 3" xfId="11638"/>
    <cellStyle name="Input 2 2 2 4" xfId="11639"/>
    <cellStyle name="Input 2 2 2 5" xfId="11640"/>
    <cellStyle name="Input 2 2 2 6" xfId="11641"/>
    <cellStyle name="Input 2 2 2 7" xfId="11642"/>
    <cellStyle name="Input 2 2 3" xfId="11643"/>
    <cellStyle name="Input 2 2 3 2" xfId="11644"/>
    <cellStyle name="Input 2 2 3 3" xfId="11645"/>
    <cellStyle name="Input 2 2 3 4" xfId="11646"/>
    <cellStyle name="Input 2 2 3 5" xfId="11647"/>
    <cellStyle name="Input 2 2 3 6" xfId="11648"/>
    <cellStyle name="Input 2 2 4" xfId="11649"/>
    <cellStyle name="Input 2 2 5" xfId="11650"/>
    <cellStyle name="Input 2 2 6" xfId="11651"/>
    <cellStyle name="Input 2 2 7" xfId="11652"/>
    <cellStyle name="Input 2 2 8" xfId="11653"/>
    <cellStyle name="Input 2 3" xfId="11654"/>
    <cellStyle name="Input 2 3 2" xfId="11655"/>
    <cellStyle name="Input 2 3 2 2" xfId="11656"/>
    <cellStyle name="Input 2 3 2 3" xfId="11657"/>
    <cellStyle name="Input 2 3 2 4" xfId="11658"/>
    <cellStyle name="Input 2 3 2 5" xfId="11659"/>
    <cellStyle name="Input 2 3 2 6" xfId="11660"/>
    <cellStyle name="Input 2 3 2 7" xfId="11661"/>
    <cellStyle name="Input 2 3 3" xfId="11662"/>
    <cellStyle name="Input 2 3 3 2" xfId="11663"/>
    <cellStyle name="Input 2 3 3 3" xfId="11664"/>
    <cellStyle name="Input 2 3 3 4" xfId="11665"/>
    <cellStyle name="Input 2 3 3 5" xfId="11666"/>
    <cellStyle name="Input 2 3 3 6" xfId="11667"/>
    <cellStyle name="Input 2 3 4" xfId="11668"/>
    <cellStyle name="Input 2 3 5" xfId="11669"/>
    <cellStyle name="Input 2 3 6" xfId="11670"/>
    <cellStyle name="Input 2 3 7" xfId="11671"/>
    <cellStyle name="Input 2 3 8" xfId="11672"/>
    <cellStyle name="Input 2 4" xfId="11673"/>
    <cellStyle name="Input 2 4 2" xfId="11674"/>
    <cellStyle name="Input 2 4 2 2" xfId="11675"/>
    <cellStyle name="Input 2 4 2 3" xfId="11676"/>
    <cellStyle name="Input 2 4 2 4" xfId="11677"/>
    <cellStyle name="Input 2 4 2 5" xfId="11678"/>
    <cellStyle name="Input 2 4 2 6" xfId="11679"/>
    <cellStyle name="Input 2 4 2 7" xfId="11680"/>
    <cellStyle name="Input 2 4 3" xfId="11681"/>
    <cellStyle name="Input 2 4 3 2" xfId="11682"/>
    <cellStyle name="Input 2 4 3 3" xfId="11683"/>
    <cellStyle name="Input 2 4 3 4" xfId="11684"/>
    <cellStyle name="Input 2 4 3 5" xfId="11685"/>
    <cellStyle name="Input 2 4 3 6" xfId="11686"/>
    <cellStyle name="Input 2 4 4" xfId="11687"/>
    <cellStyle name="Input 2 4 5" xfId="11688"/>
    <cellStyle name="Input 2 4 6" xfId="11689"/>
    <cellStyle name="Input 2 4 7" xfId="11690"/>
    <cellStyle name="Input 2 4 8" xfId="11691"/>
    <cellStyle name="Input 2 5" xfId="11692"/>
    <cellStyle name="Input 20" xfId="11693"/>
    <cellStyle name="Input 20 10" xfId="11694"/>
    <cellStyle name="Input 20 11" xfId="11695"/>
    <cellStyle name="Input 20 2" xfId="11696"/>
    <cellStyle name="Input 20 2 2" xfId="11697"/>
    <cellStyle name="Input 20 2 2 2" xfId="11698"/>
    <cellStyle name="Input 20 2 2 3" xfId="11699"/>
    <cellStyle name="Input 20 2 2 4" xfId="11700"/>
    <cellStyle name="Input 20 2 2 5" xfId="11701"/>
    <cellStyle name="Input 20 2 2 6" xfId="11702"/>
    <cellStyle name="Input 20 2 2 7" xfId="11703"/>
    <cellStyle name="Input 20 2 3" xfId="11704"/>
    <cellStyle name="Input 20 2 3 2" xfId="11705"/>
    <cellStyle name="Input 20 2 3 3" xfId="11706"/>
    <cellStyle name="Input 20 2 3 4" xfId="11707"/>
    <cellStyle name="Input 20 2 3 5" xfId="11708"/>
    <cellStyle name="Input 20 2 3 6" xfId="11709"/>
    <cellStyle name="Input 20 2 4" xfId="11710"/>
    <cellStyle name="Input 20 2 5" xfId="11711"/>
    <cellStyle name="Input 20 2 6" xfId="11712"/>
    <cellStyle name="Input 20 2 7" xfId="11713"/>
    <cellStyle name="Input 20 2 8" xfId="11714"/>
    <cellStyle name="Input 20 3" xfId="11715"/>
    <cellStyle name="Input 20 3 2" xfId="11716"/>
    <cellStyle name="Input 20 3 2 2" xfId="11717"/>
    <cellStyle name="Input 20 3 2 3" xfId="11718"/>
    <cellStyle name="Input 20 3 2 4" xfId="11719"/>
    <cellStyle name="Input 20 3 2 5" xfId="11720"/>
    <cellStyle name="Input 20 3 2 6" xfId="11721"/>
    <cellStyle name="Input 20 3 2 7" xfId="11722"/>
    <cellStyle name="Input 20 3 3" xfId="11723"/>
    <cellStyle name="Input 20 3 3 2" xfId="11724"/>
    <cellStyle name="Input 20 3 3 3" xfId="11725"/>
    <cellStyle name="Input 20 3 3 4" xfId="11726"/>
    <cellStyle name="Input 20 3 3 5" xfId="11727"/>
    <cellStyle name="Input 20 3 3 6" xfId="11728"/>
    <cellStyle name="Input 20 3 4" xfId="11729"/>
    <cellStyle name="Input 20 3 5" xfId="11730"/>
    <cellStyle name="Input 20 3 6" xfId="11731"/>
    <cellStyle name="Input 20 3 7" xfId="11732"/>
    <cellStyle name="Input 20 3 8" xfId="11733"/>
    <cellStyle name="Input 20 4" xfId="11734"/>
    <cellStyle name="Input 20 4 2" xfId="11735"/>
    <cellStyle name="Input 20 4 2 2" xfId="11736"/>
    <cellStyle name="Input 20 4 2 3" xfId="11737"/>
    <cellStyle name="Input 20 4 2 4" xfId="11738"/>
    <cellStyle name="Input 20 4 2 5" xfId="11739"/>
    <cellStyle name="Input 20 4 2 6" xfId="11740"/>
    <cellStyle name="Input 20 4 2 7" xfId="11741"/>
    <cellStyle name="Input 20 4 3" xfId="11742"/>
    <cellStyle name="Input 20 4 3 2" xfId="11743"/>
    <cellStyle name="Input 20 4 3 3" xfId="11744"/>
    <cellStyle name="Input 20 4 3 4" xfId="11745"/>
    <cellStyle name="Input 20 4 3 5" xfId="11746"/>
    <cellStyle name="Input 20 4 3 6" xfId="11747"/>
    <cellStyle name="Input 20 4 4" xfId="11748"/>
    <cellStyle name="Input 20 4 5" xfId="11749"/>
    <cellStyle name="Input 20 4 6" xfId="11750"/>
    <cellStyle name="Input 20 4 7" xfId="11751"/>
    <cellStyle name="Input 20 4 8" xfId="11752"/>
    <cellStyle name="Input 20 5" xfId="11753"/>
    <cellStyle name="Input 20 5 2" xfId="11754"/>
    <cellStyle name="Input 20 5 3" xfId="11755"/>
    <cellStyle name="Input 20 5 4" xfId="11756"/>
    <cellStyle name="Input 20 5 5" xfId="11757"/>
    <cellStyle name="Input 20 5 6" xfId="11758"/>
    <cellStyle name="Input 20 5 7" xfId="11759"/>
    <cellStyle name="Input 20 6" xfId="11760"/>
    <cellStyle name="Input 20 6 2" xfId="11761"/>
    <cellStyle name="Input 20 6 3" xfId="11762"/>
    <cellStyle name="Input 20 6 4" xfId="11763"/>
    <cellStyle name="Input 20 6 5" xfId="11764"/>
    <cellStyle name="Input 20 6 6" xfId="11765"/>
    <cellStyle name="Input 20 7" xfId="11766"/>
    <cellStyle name="Input 20 8" xfId="11767"/>
    <cellStyle name="Input 20 9" xfId="11768"/>
    <cellStyle name="Input 21" xfId="11769"/>
    <cellStyle name="Input 21 2" xfId="11770"/>
    <cellStyle name="Input 21 2 2" xfId="11771"/>
    <cellStyle name="Input 21 2 3" xfId="11772"/>
    <cellStyle name="Input 21 2 4" xfId="11773"/>
    <cellStyle name="Input 21 2 5" xfId="11774"/>
    <cellStyle name="Input 21 2 6" xfId="11775"/>
    <cellStyle name="Input 21 2 7" xfId="11776"/>
    <cellStyle name="Input 21 2 8" xfId="11777"/>
    <cellStyle name="Input 21 3" xfId="11778"/>
    <cellStyle name="Input 21 3 2" xfId="11779"/>
    <cellStyle name="Input 21 3 3" xfId="11780"/>
    <cellStyle name="Input 21 3 4" xfId="11781"/>
    <cellStyle name="Input 21 3 5" xfId="11782"/>
    <cellStyle name="Input 21 3 6" xfId="11783"/>
    <cellStyle name="Input 21 3 7" xfId="11784"/>
    <cellStyle name="Input 21 4" xfId="11785"/>
    <cellStyle name="Input 21 5" xfId="11786"/>
    <cellStyle name="Input 21 6" xfId="11787"/>
    <cellStyle name="Input 21 7" xfId="11788"/>
    <cellStyle name="Input 21 8" xfId="11789"/>
    <cellStyle name="Input 21 9" xfId="11790"/>
    <cellStyle name="Input 22" xfId="11791"/>
    <cellStyle name="Input 22 2" xfId="11792"/>
    <cellStyle name="Input 22 2 2" xfId="11793"/>
    <cellStyle name="Input 22 2 3" xfId="11794"/>
    <cellStyle name="Input 22 2 4" xfId="11795"/>
    <cellStyle name="Input 22 2 5" xfId="11796"/>
    <cellStyle name="Input 22 2 6" xfId="11797"/>
    <cellStyle name="Input 22 2 7" xfId="11798"/>
    <cellStyle name="Input 22 2 8" xfId="11799"/>
    <cellStyle name="Input 22 3" xfId="11800"/>
    <cellStyle name="Input 22 3 2" xfId="11801"/>
    <cellStyle name="Input 22 3 3" xfId="11802"/>
    <cellStyle name="Input 22 3 4" xfId="11803"/>
    <cellStyle name="Input 22 3 5" xfId="11804"/>
    <cellStyle name="Input 22 3 6" xfId="11805"/>
    <cellStyle name="Input 22 3 7" xfId="11806"/>
    <cellStyle name="Input 22 4" xfId="11807"/>
    <cellStyle name="Input 22 5" xfId="11808"/>
    <cellStyle name="Input 22 6" xfId="11809"/>
    <cellStyle name="Input 22 7" xfId="11810"/>
    <cellStyle name="Input 22 8" xfId="11811"/>
    <cellStyle name="Input 22 9" xfId="11812"/>
    <cellStyle name="Input 23" xfId="11813"/>
    <cellStyle name="Input 23 2" xfId="11814"/>
    <cellStyle name="Input 23 2 2" xfId="11815"/>
    <cellStyle name="Input 23 2 3" xfId="11816"/>
    <cellStyle name="Input 23 2 4" xfId="11817"/>
    <cellStyle name="Input 23 2 5" xfId="11818"/>
    <cellStyle name="Input 23 2 6" xfId="11819"/>
    <cellStyle name="Input 23 2 7" xfId="11820"/>
    <cellStyle name="Input 23 2 8" xfId="11821"/>
    <cellStyle name="Input 23 3" xfId="11822"/>
    <cellStyle name="Input 23 3 2" xfId="11823"/>
    <cellStyle name="Input 23 3 3" xfId="11824"/>
    <cellStyle name="Input 23 3 4" xfId="11825"/>
    <cellStyle name="Input 23 3 5" xfId="11826"/>
    <cellStyle name="Input 23 3 6" xfId="11827"/>
    <cellStyle name="Input 23 3 7" xfId="11828"/>
    <cellStyle name="Input 23 4" xfId="11829"/>
    <cellStyle name="Input 23 5" xfId="11830"/>
    <cellStyle name="Input 23 6" xfId="11831"/>
    <cellStyle name="Input 23 7" xfId="11832"/>
    <cellStyle name="Input 23 8" xfId="11833"/>
    <cellStyle name="Input 23 9" xfId="11834"/>
    <cellStyle name="Input 24" xfId="11835"/>
    <cellStyle name="Input 24 2" xfId="11836"/>
    <cellStyle name="Input 24 3" xfId="11837"/>
    <cellStyle name="Input 24 4" xfId="11838"/>
    <cellStyle name="Input 24 5" xfId="11839"/>
    <cellStyle name="Input 24 6" xfId="11840"/>
    <cellStyle name="Input 24 7" xfId="11841"/>
    <cellStyle name="Input 25" xfId="11842"/>
    <cellStyle name="Input 25 2" xfId="11843"/>
    <cellStyle name="Input 25 3" xfId="11844"/>
    <cellStyle name="Input 25 4" xfId="11845"/>
    <cellStyle name="Input 25 5" xfId="11846"/>
    <cellStyle name="Input 25 6" xfId="11847"/>
    <cellStyle name="Input 26" xfId="11848"/>
    <cellStyle name="Input 27" xfId="11849"/>
    <cellStyle name="Input 28" xfId="11850"/>
    <cellStyle name="Input 29" xfId="11851"/>
    <cellStyle name="Input 3" xfId="11852"/>
    <cellStyle name="Input 3 10" xfId="11853"/>
    <cellStyle name="Input 3 11" xfId="11854"/>
    <cellStyle name="Input 3 12" xfId="11855"/>
    <cellStyle name="Input 3 2" xfId="11856"/>
    <cellStyle name="Input 3 2 2" xfId="11857"/>
    <cellStyle name="Input 3 2 2 2" xfId="11858"/>
    <cellStyle name="Input 3 2 2 3" xfId="11859"/>
    <cellStyle name="Input 3 2 2 4" xfId="11860"/>
    <cellStyle name="Input 3 2 2 5" xfId="11861"/>
    <cellStyle name="Input 3 2 2 6" xfId="11862"/>
    <cellStyle name="Input 3 2 2 7" xfId="11863"/>
    <cellStyle name="Input 3 2 3" xfId="11864"/>
    <cellStyle name="Input 3 2 3 2" xfId="11865"/>
    <cellStyle name="Input 3 2 3 3" xfId="11866"/>
    <cellStyle name="Input 3 2 3 4" xfId="11867"/>
    <cellStyle name="Input 3 2 3 5" xfId="11868"/>
    <cellStyle name="Input 3 2 3 6" xfId="11869"/>
    <cellStyle name="Input 3 2 4" xfId="11870"/>
    <cellStyle name="Input 3 2 5" xfId="11871"/>
    <cellStyle name="Input 3 2 6" xfId="11872"/>
    <cellStyle name="Input 3 2 7" xfId="11873"/>
    <cellStyle name="Input 3 2 8" xfId="11874"/>
    <cellStyle name="Input 3 3" xfId="11875"/>
    <cellStyle name="Input 3 3 2" xfId="11876"/>
    <cellStyle name="Input 3 3 2 2" xfId="11877"/>
    <cellStyle name="Input 3 3 2 3" xfId="11878"/>
    <cellStyle name="Input 3 3 2 4" xfId="11879"/>
    <cellStyle name="Input 3 3 2 5" xfId="11880"/>
    <cellStyle name="Input 3 3 2 6" xfId="11881"/>
    <cellStyle name="Input 3 3 2 7" xfId="11882"/>
    <cellStyle name="Input 3 3 3" xfId="11883"/>
    <cellStyle name="Input 3 3 3 2" xfId="11884"/>
    <cellStyle name="Input 3 3 3 3" xfId="11885"/>
    <cellStyle name="Input 3 3 3 4" xfId="11886"/>
    <cellStyle name="Input 3 3 3 5" xfId="11887"/>
    <cellStyle name="Input 3 3 3 6" xfId="11888"/>
    <cellStyle name="Input 3 3 4" xfId="11889"/>
    <cellStyle name="Input 3 3 5" xfId="11890"/>
    <cellStyle name="Input 3 3 6" xfId="11891"/>
    <cellStyle name="Input 3 3 7" xfId="11892"/>
    <cellStyle name="Input 3 3 8" xfId="11893"/>
    <cellStyle name="Input 3 4" xfId="11894"/>
    <cellStyle name="Input 3 4 2" xfId="11895"/>
    <cellStyle name="Input 3 4 2 2" xfId="11896"/>
    <cellStyle name="Input 3 4 2 3" xfId="11897"/>
    <cellStyle name="Input 3 4 2 4" xfId="11898"/>
    <cellStyle name="Input 3 4 2 5" xfId="11899"/>
    <cellStyle name="Input 3 4 2 6" xfId="11900"/>
    <cellStyle name="Input 3 4 2 7" xfId="11901"/>
    <cellStyle name="Input 3 4 3" xfId="11902"/>
    <cellStyle name="Input 3 4 3 2" xfId="11903"/>
    <cellStyle name="Input 3 4 3 3" xfId="11904"/>
    <cellStyle name="Input 3 4 3 4" xfId="11905"/>
    <cellStyle name="Input 3 4 3 5" xfId="11906"/>
    <cellStyle name="Input 3 4 3 6" xfId="11907"/>
    <cellStyle name="Input 3 4 4" xfId="11908"/>
    <cellStyle name="Input 3 4 5" xfId="11909"/>
    <cellStyle name="Input 3 4 6" xfId="11910"/>
    <cellStyle name="Input 3 4 7" xfId="11911"/>
    <cellStyle name="Input 3 4 8" xfId="11912"/>
    <cellStyle name="Input 3 5" xfId="11913"/>
    <cellStyle name="Input 3 5 2" xfId="11914"/>
    <cellStyle name="Input 3 5 3" xfId="11915"/>
    <cellStyle name="Input 3 5 4" xfId="11916"/>
    <cellStyle name="Input 3 5 5" xfId="11917"/>
    <cellStyle name="Input 3 5 6" xfId="11918"/>
    <cellStyle name="Input 3 5 7" xfId="11919"/>
    <cellStyle name="Input 3 6" xfId="11920"/>
    <cellStyle name="Input 3 6 2" xfId="11921"/>
    <cellStyle name="Input 3 6 3" xfId="11922"/>
    <cellStyle name="Input 3 6 4" xfId="11923"/>
    <cellStyle name="Input 3 6 5" xfId="11924"/>
    <cellStyle name="Input 3 6 6" xfId="11925"/>
    <cellStyle name="Input 3 7" xfId="11926"/>
    <cellStyle name="Input 3 8" xfId="11927"/>
    <cellStyle name="Input 3 9" xfId="11928"/>
    <cellStyle name="Input 30" xfId="11929"/>
    <cellStyle name="Input 31" xfId="11930"/>
    <cellStyle name="Input 32" xfId="11931"/>
    <cellStyle name="Input 33" xfId="11932"/>
    <cellStyle name="Input 4" xfId="11933"/>
    <cellStyle name="Input 4 10" xfId="11934"/>
    <cellStyle name="Input 4 11" xfId="11935"/>
    <cellStyle name="Input 4 12" xfId="11936"/>
    <cellStyle name="Input 4 2" xfId="11937"/>
    <cellStyle name="Input 4 2 2" xfId="11938"/>
    <cellStyle name="Input 4 2 2 2" xfId="11939"/>
    <cellStyle name="Input 4 2 2 3" xfId="11940"/>
    <cellStyle name="Input 4 2 2 4" xfId="11941"/>
    <cellStyle name="Input 4 2 2 5" xfId="11942"/>
    <cellStyle name="Input 4 2 2 6" xfId="11943"/>
    <cellStyle name="Input 4 2 2 7" xfId="11944"/>
    <cellStyle name="Input 4 2 3" xfId="11945"/>
    <cellStyle name="Input 4 2 3 2" xfId="11946"/>
    <cellStyle name="Input 4 2 3 3" xfId="11947"/>
    <cellStyle name="Input 4 2 3 4" xfId="11948"/>
    <cellStyle name="Input 4 2 3 5" xfId="11949"/>
    <cellStyle name="Input 4 2 3 6" xfId="11950"/>
    <cellStyle name="Input 4 2 4" xfId="11951"/>
    <cellStyle name="Input 4 2 5" xfId="11952"/>
    <cellStyle name="Input 4 2 6" xfId="11953"/>
    <cellStyle name="Input 4 2 7" xfId="11954"/>
    <cellStyle name="Input 4 2 8" xfId="11955"/>
    <cellStyle name="Input 4 3" xfId="11956"/>
    <cellStyle name="Input 4 3 2" xfId="11957"/>
    <cellStyle name="Input 4 3 2 2" xfId="11958"/>
    <cellStyle name="Input 4 3 2 3" xfId="11959"/>
    <cellStyle name="Input 4 3 2 4" xfId="11960"/>
    <cellStyle name="Input 4 3 2 5" xfId="11961"/>
    <cellStyle name="Input 4 3 2 6" xfId="11962"/>
    <cellStyle name="Input 4 3 2 7" xfId="11963"/>
    <cellStyle name="Input 4 3 3" xfId="11964"/>
    <cellStyle name="Input 4 3 3 2" xfId="11965"/>
    <cellStyle name="Input 4 3 3 3" xfId="11966"/>
    <cellStyle name="Input 4 3 3 4" xfId="11967"/>
    <cellStyle name="Input 4 3 3 5" xfId="11968"/>
    <cellStyle name="Input 4 3 3 6" xfId="11969"/>
    <cellStyle name="Input 4 3 4" xfId="11970"/>
    <cellStyle name="Input 4 3 5" xfId="11971"/>
    <cellStyle name="Input 4 3 6" xfId="11972"/>
    <cellStyle name="Input 4 3 7" xfId="11973"/>
    <cellStyle name="Input 4 3 8" xfId="11974"/>
    <cellStyle name="Input 4 4" xfId="11975"/>
    <cellStyle name="Input 4 4 2" xfId="11976"/>
    <cellStyle name="Input 4 4 2 2" xfId="11977"/>
    <cellStyle name="Input 4 4 2 3" xfId="11978"/>
    <cellStyle name="Input 4 4 2 4" xfId="11979"/>
    <cellStyle name="Input 4 4 2 5" xfId="11980"/>
    <cellStyle name="Input 4 4 2 6" xfId="11981"/>
    <cellStyle name="Input 4 4 2 7" xfId="11982"/>
    <cellStyle name="Input 4 4 3" xfId="11983"/>
    <cellStyle name="Input 4 4 3 2" xfId="11984"/>
    <cellStyle name="Input 4 4 3 3" xfId="11985"/>
    <cellStyle name="Input 4 4 3 4" xfId="11986"/>
    <cellStyle name="Input 4 4 3 5" xfId="11987"/>
    <cellStyle name="Input 4 4 3 6" xfId="11988"/>
    <cellStyle name="Input 4 4 4" xfId="11989"/>
    <cellStyle name="Input 4 4 5" xfId="11990"/>
    <cellStyle name="Input 4 4 6" xfId="11991"/>
    <cellStyle name="Input 4 4 7" xfId="11992"/>
    <cellStyle name="Input 4 4 8" xfId="11993"/>
    <cellStyle name="Input 4 5" xfId="11994"/>
    <cellStyle name="Input 4 5 2" xfId="11995"/>
    <cellStyle name="Input 4 5 3" xfId="11996"/>
    <cellStyle name="Input 4 5 4" xfId="11997"/>
    <cellStyle name="Input 4 5 5" xfId="11998"/>
    <cellStyle name="Input 4 5 6" xfId="11999"/>
    <cellStyle name="Input 4 5 7" xfId="12000"/>
    <cellStyle name="Input 4 6" xfId="12001"/>
    <cellStyle name="Input 4 6 2" xfId="12002"/>
    <cellStyle name="Input 4 6 3" xfId="12003"/>
    <cellStyle name="Input 4 6 4" xfId="12004"/>
    <cellStyle name="Input 4 6 5" xfId="12005"/>
    <cellStyle name="Input 4 6 6" xfId="12006"/>
    <cellStyle name="Input 4 7" xfId="12007"/>
    <cellStyle name="Input 4 8" xfId="12008"/>
    <cellStyle name="Input 4 9" xfId="12009"/>
    <cellStyle name="Input 5" xfId="12010"/>
    <cellStyle name="Input 5 10" xfId="12011"/>
    <cellStyle name="Input 5 11" xfId="12012"/>
    <cellStyle name="Input 5 2" xfId="12013"/>
    <cellStyle name="Input 5 2 2" xfId="12014"/>
    <cellStyle name="Input 5 2 2 2" xfId="12015"/>
    <cellStyle name="Input 5 2 2 3" xfId="12016"/>
    <cellStyle name="Input 5 2 2 4" xfId="12017"/>
    <cellStyle name="Input 5 2 2 5" xfId="12018"/>
    <cellStyle name="Input 5 2 2 6" xfId="12019"/>
    <cellStyle name="Input 5 2 2 7" xfId="12020"/>
    <cellStyle name="Input 5 2 3" xfId="12021"/>
    <cellStyle name="Input 5 2 3 2" xfId="12022"/>
    <cellStyle name="Input 5 2 3 3" xfId="12023"/>
    <cellStyle name="Input 5 2 3 4" xfId="12024"/>
    <cellStyle name="Input 5 2 3 5" xfId="12025"/>
    <cellStyle name="Input 5 2 3 6" xfId="12026"/>
    <cellStyle name="Input 5 2 4" xfId="12027"/>
    <cellStyle name="Input 5 2 5" xfId="12028"/>
    <cellStyle name="Input 5 2 6" xfId="12029"/>
    <cellStyle name="Input 5 2 7" xfId="12030"/>
    <cellStyle name="Input 5 2 8" xfId="12031"/>
    <cellStyle name="Input 5 3" xfId="12032"/>
    <cellStyle name="Input 5 3 2" xfId="12033"/>
    <cellStyle name="Input 5 3 2 2" xfId="12034"/>
    <cellStyle name="Input 5 3 2 3" xfId="12035"/>
    <cellStyle name="Input 5 3 2 4" xfId="12036"/>
    <cellStyle name="Input 5 3 2 5" xfId="12037"/>
    <cellStyle name="Input 5 3 2 6" xfId="12038"/>
    <cellStyle name="Input 5 3 2 7" xfId="12039"/>
    <cellStyle name="Input 5 3 3" xfId="12040"/>
    <cellStyle name="Input 5 3 3 2" xfId="12041"/>
    <cellStyle name="Input 5 3 3 3" xfId="12042"/>
    <cellStyle name="Input 5 3 3 4" xfId="12043"/>
    <cellStyle name="Input 5 3 3 5" xfId="12044"/>
    <cellStyle name="Input 5 3 3 6" xfId="12045"/>
    <cellStyle name="Input 5 3 4" xfId="12046"/>
    <cellStyle name="Input 5 3 5" xfId="12047"/>
    <cellStyle name="Input 5 3 6" xfId="12048"/>
    <cellStyle name="Input 5 3 7" xfId="12049"/>
    <cellStyle name="Input 5 3 8" xfId="12050"/>
    <cellStyle name="Input 5 4" xfId="12051"/>
    <cellStyle name="Input 5 4 2" xfId="12052"/>
    <cellStyle name="Input 5 4 2 2" xfId="12053"/>
    <cellStyle name="Input 5 4 2 3" xfId="12054"/>
    <cellStyle name="Input 5 4 2 4" xfId="12055"/>
    <cellStyle name="Input 5 4 2 5" xfId="12056"/>
    <cellStyle name="Input 5 4 2 6" xfId="12057"/>
    <cellStyle name="Input 5 4 2 7" xfId="12058"/>
    <cellStyle name="Input 5 4 3" xfId="12059"/>
    <cellStyle name="Input 5 4 3 2" xfId="12060"/>
    <cellStyle name="Input 5 4 3 3" xfId="12061"/>
    <cellStyle name="Input 5 4 3 4" xfId="12062"/>
    <cellStyle name="Input 5 4 3 5" xfId="12063"/>
    <cellStyle name="Input 5 4 3 6" xfId="12064"/>
    <cellStyle name="Input 5 4 4" xfId="12065"/>
    <cellStyle name="Input 5 4 5" xfId="12066"/>
    <cellStyle name="Input 5 4 6" xfId="12067"/>
    <cellStyle name="Input 5 4 7" xfId="12068"/>
    <cellStyle name="Input 5 4 8" xfId="12069"/>
    <cellStyle name="Input 5 5" xfId="12070"/>
    <cellStyle name="Input 5 5 2" xfId="12071"/>
    <cellStyle name="Input 5 5 3" xfId="12072"/>
    <cellStyle name="Input 5 5 4" xfId="12073"/>
    <cellStyle name="Input 5 5 5" xfId="12074"/>
    <cellStyle name="Input 5 5 6" xfId="12075"/>
    <cellStyle name="Input 5 5 7" xfId="12076"/>
    <cellStyle name="Input 5 6" xfId="12077"/>
    <cellStyle name="Input 5 6 2" xfId="12078"/>
    <cellStyle name="Input 5 6 3" xfId="12079"/>
    <cellStyle name="Input 5 6 4" xfId="12080"/>
    <cellStyle name="Input 5 6 5" xfId="12081"/>
    <cellStyle name="Input 5 6 6" xfId="12082"/>
    <cellStyle name="Input 5 7" xfId="12083"/>
    <cellStyle name="Input 5 8" xfId="12084"/>
    <cellStyle name="Input 5 9" xfId="12085"/>
    <cellStyle name="Input 6" xfId="12086"/>
    <cellStyle name="Input 6 10" xfId="12087"/>
    <cellStyle name="Input 6 11" xfId="12088"/>
    <cellStyle name="Input 6 2" xfId="12089"/>
    <cellStyle name="Input 6 2 2" xfId="12090"/>
    <cellStyle name="Input 6 2 2 2" xfId="12091"/>
    <cellStyle name="Input 6 2 2 3" xfId="12092"/>
    <cellStyle name="Input 6 2 2 4" xfId="12093"/>
    <cellStyle name="Input 6 2 2 5" xfId="12094"/>
    <cellStyle name="Input 6 2 2 6" xfId="12095"/>
    <cellStyle name="Input 6 2 2 7" xfId="12096"/>
    <cellStyle name="Input 6 2 3" xfId="12097"/>
    <cellStyle name="Input 6 2 3 2" xfId="12098"/>
    <cellStyle name="Input 6 2 3 3" xfId="12099"/>
    <cellStyle name="Input 6 2 3 4" xfId="12100"/>
    <cellStyle name="Input 6 2 3 5" xfId="12101"/>
    <cellStyle name="Input 6 2 3 6" xfId="12102"/>
    <cellStyle name="Input 6 2 4" xfId="12103"/>
    <cellStyle name="Input 6 2 5" xfId="12104"/>
    <cellStyle name="Input 6 2 6" xfId="12105"/>
    <cellStyle name="Input 6 2 7" xfId="12106"/>
    <cellStyle name="Input 6 2 8" xfId="12107"/>
    <cellStyle name="Input 6 3" xfId="12108"/>
    <cellStyle name="Input 6 3 2" xfId="12109"/>
    <cellStyle name="Input 6 3 2 2" xfId="12110"/>
    <cellStyle name="Input 6 3 2 3" xfId="12111"/>
    <cellStyle name="Input 6 3 2 4" xfId="12112"/>
    <cellStyle name="Input 6 3 2 5" xfId="12113"/>
    <cellStyle name="Input 6 3 2 6" xfId="12114"/>
    <cellStyle name="Input 6 3 2 7" xfId="12115"/>
    <cellStyle name="Input 6 3 3" xfId="12116"/>
    <cellStyle name="Input 6 3 3 2" xfId="12117"/>
    <cellStyle name="Input 6 3 3 3" xfId="12118"/>
    <cellStyle name="Input 6 3 3 4" xfId="12119"/>
    <cellStyle name="Input 6 3 3 5" xfId="12120"/>
    <cellStyle name="Input 6 3 3 6" xfId="12121"/>
    <cellStyle name="Input 6 3 4" xfId="12122"/>
    <cellStyle name="Input 6 3 5" xfId="12123"/>
    <cellStyle name="Input 6 3 6" xfId="12124"/>
    <cellStyle name="Input 6 3 7" xfId="12125"/>
    <cellStyle name="Input 6 3 8" xfId="12126"/>
    <cellStyle name="Input 6 4" xfId="12127"/>
    <cellStyle name="Input 6 4 2" xfId="12128"/>
    <cellStyle name="Input 6 4 2 2" xfId="12129"/>
    <cellStyle name="Input 6 4 2 3" xfId="12130"/>
    <cellStyle name="Input 6 4 2 4" xfId="12131"/>
    <cellStyle name="Input 6 4 2 5" xfId="12132"/>
    <cellStyle name="Input 6 4 2 6" xfId="12133"/>
    <cellStyle name="Input 6 4 2 7" xfId="12134"/>
    <cellStyle name="Input 6 4 3" xfId="12135"/>
    <cellStyle name="Input 6 4 3 2" xfId="12136"/>
    <cellStyle name="Input 6 4 3 3" xfId="12137"/>
    <cellStyle name="Input 6 4 3 4" xfId="12138"/>
    <cellStyle name="Input 6 4 3 5" xfId="12139"/>
    <cellStyle name="Input 6 4 3 6" xfId="12140"/>
    <cellStyle name="Input 6 4 4" xfId="12141"/>
    <cellStyle name="Input 6 4 5" xfId="12142"/>
    <cellStyle name="Input 6 4 6" xfId="12143"/>
    <cellStyle name="Input 6 4 7" xfId="12144"/>
    <cellStyle name="Input 6 4 8" xfId="12145"/>
    <cellStyle name="Input 6 5" xfId="12146"/>
    <cellStyle name="Input 6 5 2" xfId="12147"/>
    <cellStyle name="Input 6 5 3" xfId="12148"/>
    <cellStyle name="Input 6 5 4" xfId="12149"/>
    <cellStyle name="Input 6 5 5" xfId="12150"/>
    <cellStyle name="Input 6 5 6" xfId="12151"/>
    <cellStyle name="Input 6 5 7" xfId="12152"/>
    <cellStyle name="Input 6 6" xfId="12153"/>
    <cellStyle name="Input 6 6 2" xfId="12154"/>
    <cellStyle name="Input 6 6 3" xfId="12155"/>
    <cellStyle name="Input 6 6 4" xfId="12156"/>
    <cellStyle name="Input 6 6 5" xfId="12157"/>
    <cellStyle name="Input 6 6 6" xfId="12158"/>
    <cellStyle name="Input 6 7" xfId="12159"/>
    <cellStyle name="Input 6 8" xfId="12160"/>
    <cellStyle name="Input 6 9" xfId="12161"/>
    <cellStyle name="Input 7" xfId="12162"/>
    <cellStyle name="Input 7 10" xfId="12163"/>
    <cellStyle name="Input 7 11" xfId="12164"/>
    <cellStyle name="Input 7 2" xfId="12165"/>
    <cellStyle name="Input 7 2 2" xfId="12166"/>
    <cellStyle name="Input 7 2 2 2" xfId="12167"/>
    <cellStyle name="Input 7 2 2 3" xfId="12168"/>
    <cellStyle name="Input 7 2 2 4" xfId="12169"/>
    <cellStyle name="Input 7 2 2 5" xfId="12170"/>
    <cellStyle name="Input 7 2 2 6" xfId="12171"/>
    <cellStyle name="Input 7 2 2 7" xfId="12172"/>
    <cellStyle name="Input 7 2 3" xfId="12173"/>
    <cellStyle name="Input 7 2 3 2" xfId="12174"/>
    <cellStyle name="Input 7 2 3 3" xfId="12175"/>
    <cellStyle name="Input 7 2 3 4" xfId="12176"/>
    <cellStyle name="Input 7 2 3 5" xfId="12177"/>
    <cellStyle name="Input 7 2 3 6" xfId="12178"/>
    <cellStyle name="Input 7 2 4" xfId="12179"/>
    <cellStyle name="Input 7 2 5" xfId="12180"/>
    <cellStyle name="Input 7 2 6" xfId="12181"/>
    <cellStyle name="Input 7 2 7" xfId="12182"/>
    <cellStyle name="Input 7 2 8" xfId="12183"/>
    <cellStyle name="Input 7 3" xfId="12184"/>
    <cellStyle name="Input 7 3 2" xfId="12185"/>
    <cellStyle name="Input 7 3 2 2" xfId="12186"/>
    <cellStyle name="Input 7 3 2 3" xfId="12187"/>
    <cellStyle name="Input 7 3 2 4" xfId="12188"/>
    <cellStyle name="Input 7 3 2 5" xfId="12189"/>
    <cellStyle name="Input 7 3 2 6" xfId="12190"/>
    <cellStyle name="Input 7 3 2 7" xfId="12191"/>
    <cellStyle name="Input 7 3 3" xfId="12192"/>
    <cellStyle name="Input 7 3 3 2" xfId="12193"/>
    <cellStyle name="Input 7 3 3 3" xfId="12194"/>
    <cellStyle name="Input 7 3 3 4" xfId="12195"/>
    <cellStyle name="Input 7 3 3 5" xfId="12196"/>
    <cellStyle name="Input 7 3 3 6" xfId="12197"/>
    <cellStyle name="Input 7 3 4" xfId="12198"/>
    <cellStyle name="Input 7 3 5" xfId="12199"/>
    <cellStyle name="Input 7 3 6" xfId="12200"/>
    <cellStyle name="Input 7 3 7" xfId="12201"/>
    <cellStyle name="Input 7 3 8" xfId="12202"/>
    <cellStyle name="Input 7 4" xfId="12203"/>
    <cellStyle name="Input 7 4 2" xfId="12204"/>
    <cellStyle name="Input 7 4 2 2" xfId="12205"/>
    <cellStyle name="Input 7 4 2 3" xfId="12206"/>
    <cellStyle name="Input 7 4 2 4" xfId="12207"/>
    <cellStyle name="Input 7 4 2 5" xfId="12208"/>
    <cellStyle name="Input 7 4 2 6" xfId="12209"/>
    <cellStyle name="Input 7 4 2 7" xfId="12210"/>
    <cellStyle name="Input 7 4 3" xfId="12211"/>
    <cellStyle name="Input 7 4 3 2" xfId="12212"/>
    <cellStyle name="Input 7 4 3 3" xfId="12213"/>
    <cellStyle name="Input 7 4 3 4" xfId="12214"/>
    <cellStyle name="Input 7 4 3 5" xfId="12215"/>
    <cellStyle name="Input 7 4 3 6" xfId="12216"/>
    <cellStyle name="Input 7 4 4" xfId="12217"/>
    <cellStyle name="Input 7 4 5" xfId="12218"/>
    <cellStyle name="Input 7 4 6" xfId="12219"/>
    <cellStyle name="Input 7 4 7" xfId="12220"/>
    <cellStyle name="Input 7 4 8" xfId="12221"/>
    <cellStyle name="Input 7 5" xfId="12222"/>
    <cellStyle name="Input 7 5 2" xfId="12223"/>
    <cellStyle name="Input 7 5 3" xfId="12224"/>
    <cellStyle name="Input 7 5 4" xfId="12225"/>
    <cellStyle name="Input 7 5 5" xfId="12226"/>
    <cellStyle name="Input 7 5 6" xfId="12227"/>
    <cellStyle name="Input 7 5 7" xfId="12228"/>
    <cellStyle name="Input 7 6" xfId="12229"/>
    <cellStyle name="Input 7 6 2" xfId="12230"/>
    <cellStyle name="Input 7 6 3" xfId="12231"/>
    <cellStyle name="Input 7 6 4" xfId="12232"/>
    <cellStyle name="Input 7 6 5" xfId="12233"/>
    <cellStyle name="Input 7 6 6" xfId="12234"/>
    <cellStyle name="Input 7 7" xfId="12235"/>
    <cellStyle name="Input 7 8" xfId="12236"/>
    <cellStyle name="Input 7 9" xfId="12237"/>
    <cellStyle name="Input 8" xfId="12238"/>
    <cellStyle name="Input 8 10" xfId="12239"/>
    <cellStyle name="Input 8 11" xfId="12240"/>
    <cellStyle name="Input 8 2" xfId="12241"/>
    <cellStyle name="Input 8 2 2" xfId="12242"/>
    <cellStyle name="Input 8 2 2 2" xfId="12243"/>
    <cellStyle name="Input 8 2 2 3" xfId="12244"/>
    <cellStyle name="Input 8 2 2 4" xfId="12245"/>
    <cellStyle name="Input 8 2 2 5" xfId="12246"/>
    <cellStyle name="Input 8 2 2 6" xfId="12247"/>
    <cellStyle name="Input 8 2 2 7" xfId="12248"/>
    <cellStyle name="Input 8 2 3" xfId="12249"/>
    <cellStyle name="Input 8 2 3 2" xfId="12250"/>
    <cellStyle name="Input 8 2 3 3" xfId="12251"/>
    <cellStyle name="Input 8 2 3 4" xfId="12252"/>
    <cellStyle name="Input 8 2 3 5" xfId="12253"/>
    <cellStyle name="Input 8 2 3 6" xfId="12254"/>
    <cellStyle name="Input 8 2 4" xfId="12255"/>
    <cellStyle name="Input 8 2 5" xfId="12256"/>
    <cellStyle name="Input 8 2 6" xfId="12257"/>
    <cellStyle name="Input 8 2 7" xfId="12258"/>
    <cellStyle name="Input 8 2 8" xfId="12259"/>
    <cellStyle name="Input 8 3" xfId="12260"/>
    <cellStyle name="Input 8 3 2" xfId="12261"/>
    <cellStyle name="Input 8 3 2 2" xfId="12262"/>
    <cellStyle name="Input 8 3 2 3" xfId="12263"/>
    <cellStyle name="Input 8 3 2 4" xfId="12264"/>
    <cellStyle name="Input 8 3 2 5" xfId="12265"/>
    <cellStyle name="Input 8 3 2 6" xfId="12266"/>
    <cellStyle name="Input 8 3 2 7" xfId="12267"/>
    <cellStyle name="Input 8 3 3" xfId="12268"/>
    <cellStyle name="Input 8 3 3 2" xfId="12269"/>
    <cellStyle name="Input 8 3 3 3" xfId="12270"/>
    <cellStyle name="Input 8 3 3 4" xfId="12271"/>
    <cellStyle name="Input 8 3 3 5" xfId="12272"/>
    <cellStyle name="Input 8 3 3 6" xfId="12273"/>
    <cellStyle name="Input 8 3 4" xfId="12274"/>
    <cellStyle name="Input 8 3 5" xfId="12275"/>
    <cellStyle name="Input 8 3 6" xfId="12276"/>
    <cellStyle name="Input 8 3 7" xfId="12277"/>
    <cellStyle name="Input 8 3 8" xfId="12278"/>
    <cellStyle name="Input 8 4" xfId="12279"/>
    <cellStyle name="Input 8 4 2" xfId="12280"/>
    <cellStyle name="Input 8 4 2 2" xfId="12281"/>
    <cellStyle name="Input 8 4 2 3" xfId="12282"/>
    <cellStyle name="Input 8 4 2 4" xfId="12283"/>
    <cellStyle name="Input 8 4 2 5" xfId="12284"/>
    <cellStyle name="Input 8 4 2 6" xfId="12285"/>
    <cellStyle name="Input 8 4 2 7" xfId="12286"/>
    <cellStyle name="Input 8 4 3" xfId="12287"/>
    <cellStyle name="Input 8 4 3 2" xfId="12288"/>
    <cellStyle name="Input 8 4 3 3" xfId="12289"/>
    <cellStyle name="Input 8 4 3 4" xfId="12290"/>
    <cellStyle name="Input 8 4 3 5" xfId="12291"/>
    <cellStyle name="Input 8 4 3 6" xfId="12292"/>
    <cellStyle name="Input 8 4 4" xfId="12293"/>
    <cellStyle name="Input 8 4 5" xfId="12294"/>
    <cellStyle name="Input 8 4 6" xfId="12295"/>
    <cellStyle name="Input 8 4 7" xfId="12296"/>
    <cellStyle name="Input 8 4 8" xfId="12297"/>
    <cellStyle name="Input 8 5" xfId="12298"/>
    <cellStyle name="Input 8 5 2" xfId="12299"/>
    <cellStyle name="Input 8 5 3" xfId="12300"/>
    <cellStyle name="Input 8 5 4" xfId="12301"/>
    <cellStyle name="Input 8 5 5" xfId="12302"/>
    <cellStyle name="Input 8 5 6" xfId="12303"/>
    <cellStyle name="Input 8 5 7" xfId="12304"/>
    <cellStyle name="Input 8 6" xfId="12305"/>
    <cellStyle name="Input 8 6 2" xfId="12306"/>
    <cellStyle name="Input 8 6 3" xfId="12307"/>
    <cellStyle name="Input 8 6 4" xfId="12308"/>
    <cellStyle name="Input 8 6 5" xfId="12309"/>
    <cellStyle name="Input 8 6 6" xfId="12310"/>
    <cellStyle name="Input 8 7" xfId="12311"/>
    <cellStyle name="Input 8 8" xfId="12312"/>
    <cellStyle name="Input 8 9" xfId="12313"/>
    <cellStyle name="Input 9" xfId="12314"/>
    <cellStyle name="Input 9 10" xfId="12315"/>
    <cellStyle name="Input 9 11" xfId="12316"/>
    <cellStyle name="Input 9 2" xfId="12317"/>
    <cellStyle name="Input 9 2 2" xfId="12318"/>
    <cellStyle name="Input 9 2 2 2" xfId="12319"/>
    <cellStyle name="Input 9 2 2 3" xfId="12320"/>
    <cellStyle name="Input 9 2 2 4" xfId="12321"/>
    <cellStyle name="Input 9 2 2 5" xfId="12322"/>
    <cellStyle name="Input 9 2 2 6" xfId="12323"/>
    <cellStyle name="Input 9 2 2 7" xfId="12324"/>
    <cellStyle name="Input 9 2 3" xfId="12325"/>
    <cellStyle name="Input 9 2 3 2" xfId="12326"/>
    <cellStyle name="Input 9 2 3 3" xfId="12327"/>
    <cellStyle name="Input 9 2 3 4" xfId="12328"/>
    <cellStyle name="Input 9 2 3 5" xfId="12329"/>
    <cellStyle name="Input 9 2 3 6" xfId="12330"/>
    <cellStyle name="Input 9 2 4" xfId="12331"/>
    <cellStyle name="Input 9 2 5" xfId="12332"/>
    <cellStyle name="Input 9 2 6" xfId="12333"/>
    <cellStyle name="Input 9 2 7" xfId="12334"/>
    <cellStyle name="Input 9 2 8" xfId="12335"/>
    <cellStyle name="Input 9 3" xfId="12336"/>
    <cellStyle name="Input 9 3 2" xfId="12337"/>
    <cellStyle name="Input 9 3 2 2" xfId="12338"/>
    <cellStyle name="Input 9 3 2 3" xfId="12339"/>
    <cellStyle name="Input 9 3 2 4" xfId="12340"/>
    <cellStyle name="Input 9 3 2 5" xfId="12341"/>
    <cellStyle name="Input 9 3 2 6" xfId="12342"/>
    <cellStyle name="Input 9 3 2 7" xfId="12343"/>
    <cellStyle name="Input 9 3 3" xfId="12344"/>
    <cellStyle name="Input 9 3 3 2" xfId="12345"/>
    <cellStyle name="Input 9 3 3 3" xfId="12346"/>
    <cellStyle name="Input 9 3 3 4" xfId="12347"/>
    <cellStyle name="Input 9 3 3 5" xfId="12348"/>
    <cellStyle name="Input 9 3 3 6" xfId="12349"/>
    <cellStyle name="Input 9 3 4" xfId="12350"/>
    <cellStyle name="Input 9 3 5" xfId="12351"/>
    <cellStyle name="Input 9 3 6" xfId="12352"/>
    <cellStyle name="Input 9 3 7" xfId="12353"/>
    <cellStyle name="Input 9 3 8" xfId="12354"/>
    <cellStyle name="Input 9 4" xfId="12355"/>
    <cellStyle name="Input 9 4 2" xfId="12356"/>
    <cellStyle name="Input 9 4 2 2" xfId="12357"/>
    <cellStyle name="Input 9 4 2 3" xfId="12358"/>
    <cellStyle name="Input 9 4 2 4" xfId="12359"/>
    <cellStyle name="Input 9 4 2 5" xfId="12360"/>
    <cellStyle name="Input 9 4 2 6" xfId="12361"/>
    <cellStyle name="Input 9 4 2 7" xfId="12362"/>
    <cellStyle name="Input 9 4 3" xfId="12363"/>
    <cellStyle name="Input 9 4 3 2" xfId="12364"/>
    <cellStyle name="Input 9 4 3 3" xfId="12365"/>
    <cellStyle name="Input 9 4 3 4" xfId="12366"/>
    <cellStyle name="Input 9 4 3 5" xfId="12367"/>
    <cellStyle name="Input 9 4 3 6" xfId="12368"/>
    <cellStyle name="Input 9 4 4" xfId="12369"/>
    <cellStyle name="Input 9 4 5" xfId="12370"/>
    <cellStyle name="Input 9 4 6" xfId="12371"/>
    <cellStyle name="Input 9 4 7" xfId="12372"/>
    <cellStyle name="Input 9 4 8" xfId="12373"/>
    <cellStyle name="Input 9 5" xfId="12374"/>
    <cellStyle name="Input 9 5 2" xfId="12375"/>
    <cellStyle name="Input 9 5 3" xfId="12376"/>
    <cellStyle name="Input 9 5 4" xfId="12377"/>
    <cellStyle name="Input 9 5 5" xfId="12378"/>
    <cellStyle name="Input 9 5 6" xfId="12379"/>
    <cellStyle name="Input 9 5 7" xfId="12380"/>
    <cellStyle name="Input 9 6" xfId="12381"/>
    <cellStyle name="Input 9 6 2" xfId="12382"/>
    <cellStyle name="Input 9 6 3" xfId="12383"/>
    <cellStyle name="Input 9 6 4" xfId="12384"/>
    <cellStyle name="Input 9 6 5" xfId="12385"/>
    <cellStyle name="Input 9 6 6" xfId="12386"/>
    <cellStyle name="Input 9 7" xfId="12387"/>
    <cellStyle name="Input 9 8" xfId="12388"/>
    <cellStyle name="Input 9 9" xfId="12389"/>
    <cellStyle name="InputCurrency" xfId="12390"/>
    <cellStyle name="InputCurrency2" xfId="12391"/>
    <cellStyle name="InputMultiple1" xfId="12392"/>
    <cellStyle name="InputPercent1" xfId="12393"/>
    <cellStyle name="Inputs" xfId="12394"/>
    <cellStyle name="Inputs (const)" xfId="12395"/>
    <cellStyle name="Inputs (const) 2" xfId="12396"/>
    <cellStyle name="Inputs (const)_46EP.2012(v0.1)" xfId="12397"/>
    <cellStyle name="Inputs 2" xfId="12398"/>
    <cellStyle name="Inputs Co" xfId="12399"/>
    <cellStyle name="Inputs_46EE.2011(v1.0)" xfId="12400"/>
    <cellStyle name="Ioe?uaaaoayny aeia?nnueea" xfId="12401"/>
    <cellStyle name="Ioe?uaaaoayny aeia?nnueea 2" xfId="12402"/>
    <cellStyle name="Ioe?uaaaoayny aeia?nnueea 2 2" xfId="12403"/>
    <cellStyle name="Ioe?uaaaoayny aeia?nnueea 3" xfId="12404"/>
    <cellStyle name="Ioe?uaaaoayny aeia?nnueea 4" xfId="12405"/>
    <cellStyle name="Ioe?uaaaoayny aeia?nnueea 5" xfId="12406"/>
    <cellStyle name="Ioe?uaaaoayny aeia?nnueea 6" xfId="12407"/>
    <cellStyle name="Ioe?uaaaoayny aeia?nnueea_СВОД" xfId="12408"/>
    <cellStyle name="ISO" xfId="12409"/>
    <cellStyle name="ISO 2" xfId="12410"/>
    <cellStyle name="ISO 3" xfId="12411"/>
    <cellStyle name="ISO 4" xfId="12412"/>
    <cellStyle name="ISO 5" xfId="12413"/>
    <cellStyle name="ISO 6" xfId="12414"/>
    <cellStyle name="JR Cells No Values" xfId="12415"/>
    <cellStyle name="JR Cells No Values 2" xfId="12416"/>
    <cellStyle name="JR Cells No Values 3" xfId="12417"/>
    <cellStyle name="JR Cells No Values 3 2" xfId="12418"/>
    <cellStyle name="JR Cells No Values 4" xfId="12419"/>
    <cellStyle name="JR Cells No Values 5" xfId="12420"/>
    <cellStyle name="JR_ formula" xfId="12421"/>
    <cellStyle name="JRchapeau" xfId="12422"/>
    <cellStyle name="JRchapeau 2" xfId="12423"/>
    <cellStyle name="JRchapeau 3" xfId="12424"/>
    <cellStyle name="JRchapeau 4" xfId="12425"/>
    <cellStyle name="Just_Table" xfId="12426"/>
    <cellStyle name="Komma [0]_Arcen" xfId="12427"/>
    <cellStyle name="Komma_Arcen" xfId="12428"/>
    <cellStyle name="Link Currency (0)" xfId="12429"/>
    <cellStyle name="Link Currency (2)" xfId="12430"/>
    <cellStyle name="Link Units (0)" xfId="12431"/>
    <cellStyle name="Link Units (1)" xfId="12432"/>
    <cellStyle name="Link Units (2)" xfId="12433"/>
    <cellStyle name="Linked Cell" xfId="12434"/>
    <cellStyle name="Locked Cell - PerformancePoint" xfId="12435"/>
    <cellStyle name="Millares [0]_RESULTS" xfId="12436"/>
    <cellStyle name="Millares_RESULTS" xfId="12437"/>
    <cellStyle name="Milliers [0]_BUDGET" xfId="12438"/>
    <cellStyle name="Milliers_BUDGET" xfId="12439"/>
    <cellStyle name="mnb" xfId="12440"/>
    <cellStyle name="mnb 10" xfId="12441"/>
    <cellStyle name="mnb 10 2" xfId="12442"/>
    <cellStyle name="mnb 10 2 2" xfId="12443"/>
    <cellStyle name="mnb 10 2 3" xfId="12444"/>
    <cellStyle name="mnb 10 2 4" xfId="12445"/>
    <cellStyle name="mnb 10 2 5" xfId="12446"/>
    <cellStyle name="mnb 10 2 6" xfId="12447"/>
    <cellStyle name="mnb 10 2 7" xfId="12448"/>
    <cellStyle name="mnb 10 3" xfId="12449"/>
    <cellStyle name="mnb 10 3 2" xfId="12450"/>
    <cellStyle name="mnb 10 3 3" xfId="12451"/>
    <cellStyle name="mnb 10 3 4" xfId="12452"/>
    <cellStyle name="mnb 10 3 5" xfId="12453"/>
    <cellStyle name="mnb 10 3 6" xfId="12454"/>
    <cellStyle name="mnb 10 4" xfId="12455"/>
    <cellStyle name="mnb 10 5" xfId="12456"/>
    <cellStyle name="mnb 10 6" xfId="12457"/>
    <cellStyle name="mnb 10 7" xfId="12458"/>
    <cellStyle name="mnb 10 8" xfId="12459"/>
    <cellStyle name="mnb 11" xfId="12460"/>
    <cellStyle name="mnb 11 2" xfId="12461"/>
    <cellStyle name="mnb 11 2 2" xfId="12462"/>
    <cellStyle name="mnb 11 2 3" xfId="12463"/>
    <cellStyle name="mnb 11 2 4" xfId="12464"/>
    <cellStyle name="mnb 11 2 5" xfId="12465"/>
    <cellStyle name="mnb 11 2 6" xfId="12466"/>
    <cellStyle name="mnb 11 2 7" xfId="12467"/>
    <cellStyle name="mnb 11 3" xfId="12468"/>
    <cellStyle name="mnb 11 3 2" xfId="12469"/>
    <cellStyle name="mnb 11 3 3" xfId="12470"/>
    <cellStyle name="mnb 11 3 4" xfId="12471"/>
    <cellStyle name="mnb 11 3 5" xfId="12472"/>
    <cellStyle name="mnb 11 3 6" xfId="12473"/>
    <cellStyle name="mnb 11 4" xfId="12474"/>
    <cellStyle name="mnb 11 5" xfId="12475"/>
    <cellStyle name="mnb 11 6" xfId="12476"/>
    <cellStyle name="mnb 11 7" xfId="12477"/>
    <cellStyle name="mnb 11 8" xfId="12478"/>
    <cellStyle name="mnb 12" xfId="12479"/>
    <cellStyle name="mnb 12 2" xfId="12480"/>
    <cellStyle name="mnb 12 2 2" xfId="12481"/>
    <cellStyle name="mnb 12 2 3" xfId="12482"/>
    <cellStyle name="mnb 12 2 4" xfId="12483"/>
    <cellStyle name="mnb 12 2 5" xfId="12484"/>
    <cellStyle name="mnb 12 2 6" xfId="12485"/>
    <cellStyle name="mnb 12 2 7" xfId="12486"/>
    <cellStyle name="mnb 12 3" xfId="12487"/>
    <cellStyle name="mnb 12 3 2" xfId="12488"/>
    <cellStyle name="mnb 12 3 3" xfId="12489"/>
    <cellStyle name="mnb 12 3 4" xfId="12490"/>
    <cellStyle name="mnb 12 3 5" xfId="12491"/>
    <cellStyle name="mnb 12 3 6" xfId="12492"/>
    <cellStyle name="mnb 12 4" xfId="12493"/>
    <cellStyle name="mnb 12 5" xfId="12494"/>
    <cellStyle name="mnb 12 6" xfId="12495"/>
    <cellStyle name="mnb 12 7" xfId="12496"/>
    <cellStyle name="mnb 12 8" xfId="12497"/>
    <cellStyle name="mnb 13" xfId="12498"/>
    <cellStyle name="mnb 13 2" xfId="12499"/>
    <cellStyle name="mnb 13 2 2" xfId="12500"/>
    <cellStyle name="mnb 13 2 3" xfId="12501"/>
    <cellStyle name="mnb 13 2 4" xfId="12502"/>
    <cellStyle name="mnb 13 2 5" xfId="12503"/>
    <cellStyle name="mnb 13 2 6" xfId="12504"/>
    <cellStyle name="mnb 13 2 7" xfId="12505"/>
    <cellStyle name="mnb 13 3" xfId="12506"/>
    <cellStyle name="mnb 13 3 2" xfId="12507"/>
    <cellStyle name="mnb 13 3 3" xfId="12508"/>
    <cellStyle name="mnb 13 3 4" xfId="12509"/>
    <cellStyle name="mnb 13 3 5" xfId="12510"/>
    <cellStyle name="mnb 13 3 6" xfId="12511"/>
    <cellStyle name="mnb 13 4" xfId="12512"/>
    <cellStyle name="mnb 13 5" xfId="12513"/>
    <cellStyle name="mnb 13 6" xfId="12514"/>
    <cellStyle name="mnb 13 7" xfId="12515"/>
    <cellStyle name="mnb 13 8" xfId="12516"/>
    <cellStyle name="mnb 14" xfId="12517"/>
    <cellStyle name="mnb 14 2" xfId="12518"/>
    <cellStyle name="mnb 14 2 2" xfId="12519"/>
    <cellStyle name="mnb 14 2 3" xfId="12520"/>
    <cellStyle name="mnb 14 2 4" xfId="12521"/>
    <cellStyle name="mnb 14 2 5" xfId="12522"/>
    <cellStyle name="mnb 14 2 6" xfId="12523"/>
    <cellStyle name="mnb 14 2 7" xfId="12524"/>
    <cellStyle name="mnb 14 3" xfId="12525"/>
    <cellStyle name="mnb 14 3 2" xfId="12526"/>
    <cellStyle name="mnb 14 3 3" xfId="12527"/>
    <cellStyle name="mnb 14 3 4" xfId="12528"/>
    <cellStyle name="mnb 14 3 5" xfId="12529"/>
    <cellStyle name="mnb 14 3 6" xfId="12530"/>
    <cellStyle name="mnb 14 4" xfId="12531"/>
    <cellStyle name="mnb 14 5" xfId="12532"/>
    <cellStyle name="mnb 14 6" xfId="12533"/>
    <cellStyle name="mnb 14 7" xfId="12534"/>
    <cellStyle name="mnb 14 8" xfId="12535"/>
    <cellStyle name="mnb 15" xfId="12536"/>
    <cellStyle name="mnb 15 2" xfId="12537"/>
    <cellStyle name="mnb 15 2 2" xfId="12538"/>
    <cellStyle name="mnb 15 2 3" xfId="12539"/>
    <cellStyle name="mnb 15 2 4" xfId="12540"/>
    <cellStyle name="mnb 15 2 5" xfId="12541"/>
    <cellStyle name="mnb 15 2 6" xfId="12542"/>
    <cellStyle name="mnb 15 2 7" xfId="12543"/>
    <cellStyle name="mnb 15 3" xfId="12544"/>
    <cellStyle name="mnb 15 3 2" xfId="12545"/>
    <cellStyle name="mnb 15 3 3" xfId="12546"/>
    <cellStyle name="mnb 15 3 4" xfId="12547"/>
    <cellStyle name="mnb 15 3 5" xfId="12548"/>
    <cellStyle name="mnb 15 3 6" xfId="12549"/>
    <cellStyle name="mnb 15 4" xfId="12550"/>
    <cellStyle name="mnb 15 5" xfId="12551"/>
    <cellStyle name="mnb 15 6" xfId="12552"/>
    <cellStyle name="mnb 15 7" xfId="12553"/>
    <cellStyle name="mnb 15 8" xfId="12554"/>
    <cellStyle name="mnb 16" xfId="12555"/>
    <cellStyle name="mnb 16 2" xfId="12556"/>
    <cellStyle name="mnb 16 2 2" xfId="12557"/>
    <cellStyle name="mnb 16 2 3" xfId="12558"/>
    <cellStyle name="mnb 16 2 4" xfId="12559"/>
    <cellStyle name="mnb 16 2 5" xfId="12560"/>
    <cellStyle name="mnb 16 2 6" xfId="12561"/>
    <cellStyle name="mnb 16 2 7" xfId="12562"/>
    <cellStyle name="mnb 16 3" xfId="12563"/>
    <cellStyle name="mnb 16 3 2" xfId="12564"/>
    <cellStyle name="mnb 16 3 3" xfId="12565"/>
    <cellStyle name="mnb 16 3 4" xfId="12566"/>
    <cellStyle name="mnb 16 3 5" xfId="12567"/>
    <cellStyle name="mnb 16 3 6" xfId="12568"/>
    <cellStyle name="mnb 16 4" xfId="12569"/>
    <cellStyle name="mnb 16 5" xfId="12570"/>
    <cellStyle name="mnb 16 6" xfId="12571"/>
    <cellStyle name="mnb 16 7" xfId="12572"/>
    <cellStyle name="mnb 16 8" xfId="12573"/>
    <cellStyle name="mnb 17" xfId="12574"/>
    <cellStyle name="mnb 17 2" xfId="12575"/>
    <cellStyle name="mnb 17 2 2" xfId="12576"/>
    <cellStyle name="mnb 17 2 3" xfId="12577"/>
    <cellStyle name="mnb 17 2 4" xfId="12578"/>
    <cellStyle name="mnb 17 2 5" xfId="12579"/>
    <cellStyle name="mnb 17 2 6" xfId="12580"/>
    <cellStyle name="mnb 17 2 7" xfId="12581"/>
    <cellStyle name="mnb 17 3" xfId="12582"/>
    <cellStyle name="mnb 17 3 2" xfId="12583"/>
    <cellStyle name="mnb 17 3 3" xfId="12584"/>
    <cellStyle name="mnb 17 3 4" xfId="12585"/>
    <cellStyle name="mnb 17 3 5" xfId="12586"/>
    <cellStyle name="mnb 17 3 6" xfId="12587"/>
    <cellStyle name="mnb 17 4" xfId="12588"/>
    <cellStyle name="mnb 17 5" xfId="12589"/>
    <cellStyle name="mnb 17 6" xfId="12590"/>
    <cellStyle name="mnb 17 7" xfId="12591"/>
    <cellStyle name="mnb 17 8" xfId="12592"/>
    <cellStyle name="mnb 18" xfId="12593"/>
    <cellStyle name="mnb 18 2" xfId="12594"/>
    <cellStyle name="mnb 18 2 2" xfId="12595"/>
    <cellStyle name="mnb 18 2 3" xfId="12596"/>
    <cellStyle name="mnb 18 2 4" xfId="12597"/>
    <cellStyle name="mnb 18 2 5" xfId="12598"/>
    <cellStyle name="mnb 18 2 6" xfId="12599"/>
    <cellStyle name="mnb 18 2 7" xfId="12600"/>
    <cellStyle name="mnb 18 3" xfId="12601"/>
    <cellStyle name="mnb 18 3 2" xfId="12602"/>
    <cellStyle name="mnb 18 3 3" xfId="12603"/>
    <cellStyle name="mnb 18 3 4" xfId="12604"/>
    <cellStyle name="mnb 18 3 5" xfId="12605"/>
    <cellStyle name="mnb 18 3 6" xfId="12606"/>
    <cellStyle name="mnb 18 4" xfId="12607"/>
    <cellStyle name="mnb 18 5" xfId="12608"/>
    <cellStyle name="mnb 18 6" xfId="12609"/>
    <cellStyle name="mnb 18 7" xfId="12610"/>
    <cellStyle name="mnb 18 8" xfId="12611"/>
    <cellStyle name="mnb 19" xfId="12612"/>
    <cellStyle name="mnb 19 2" xfId="12613"/>
    <cellStyle name="mnb 19 2 2" xfId="12614"/>
    <cellStyle name="mnb 19 2 3" xfId="12615"/>
    <cellStyle name="mnb 19 2 4" xfId="12616"/>
    <cellStyle name="mnb 19 2 5" xfId="12617"/>
    <cellStyle name="mnb 19 2 6" xfId="12618"/>
    <cellStyle name="mnb 19 2 7" xfId="12619"/>
    <cellStyle name="mnb 19 3" xfId="12620"/>
    <cellStyle name="mnb 19 3 2" xfId="12621"/>
    <cellStyle name="mnb 19 3 3" xfId="12622"/>
    <cellStyle name="mnb 19 3 4" xfId="12623"/>
    <cellStyle name="mnb 19 3 5" xfId="12624"/>
    <cellStyle name="mnb 19 3 6" xfId="12625"/>
    <cellStyle name="mnb 19 4" xfId="12626"/>
    <cellStyle name="mnb 19 5" xfId="12627"/>
    <cellStyle name="mnb 19 6" xfId="12628"/>
    <cellStyle name="mnb 19 7" xfId="12629"/>
    <cellStyle name="mnb 19 8" xfId="12630"/>
    <cellStyle name="mnb 2" xfId="12631"/>
    <cellStyle name="mnb 2 2" xfId="12632"/>
    <cellStyle name="mnb 2 2 2" xfId="12633"/>
    <cellStyle name="mnb 2 2 3" xfId="12634"/>
    <cellStyle name="mnb 2 2 4" xfId="12635"/>
    <cellStyle name="mnb 2 2 5" xfId="12636"/>
    <cellStyle name="mnb 2 2 6" xfId="12637"/>
    <cellStyle name="mnb 2 2 7" xfId="12638"/>
    <cellStyle name="mnb 2 3" xfId="12639"/>
    <cellStyle name="mnb 2 3 2" xfId="12640"/>
    <cellStyle name="mnb 2 3 3" xfId="12641"/>
    <cellStyle name="mnb 2 3 4" xfId="12642"/>
    <cellStyle name="mnb 2 3 5" xfId="12643"/>
    <cellStyle name="mnb 2 3 6" xfId="12644"/>
    <cellStyle name="mnb 2 4" xfId="12645"/>
    <cellStyle name="mnb 2 5" xfId="12646"/>
    <cellStyle name="mnb 2 6" xfId="12647"/>
    <cellStyle name="mnb 2 7" xfId="12648"/>
    <cellStyle name="mnb 2 8" xfId="12649"/>
    <cellStyle name="mnb 20" xfId="12650"/>
    <cellStyle name="mnb 20 2" xfId="12651"/>
    <cellStyle name="mnb 20 2 2" xfId="12652"/>
    <cellStyle name="mnb 20 2 3" xfId="12653"/>
    <cellStyle name="mnb 20 2 4" xfId="12654"/>
    <cellStyle name="mnb 20 2 5" xfId="12655"/>
    <cellStyle name="mnb 20 2 6" xfId="12656"/>
    <cellStyle name="mnb 20 2 7" xfId="12657"/>
    <cellStyle name="mnb 20 3" xfId="12658"/>
    <cellStyle name="mnb 20 3 2" xfId="12659"/>
    <cellStyle name="mnb 20 3 3" xfId="12660"/>
    <cellStyle name="mnb 20 3 4" xfId="12661"/>
    <cellStyle name="mnb 20 3 5" xfId="12662"/>
    <cellStyle name="mnb 20 3 6" xfId="12663"/>
    <cellStyle name="mnb 20 4" xfId="12664"/>
    <cellStyle name="mnb 20 5" xfId="12665"/>
    <cellStyle name="mnb 20 6" xfId="12666"/>
    <cellStyle name="mnb 20 7" xfId="12667"/>
    <cellStyle name="mnb 20 8" xfId="12668"/>
    <cellStyle name="mnb 21" xfId="12669"/>
    <cellStyle name="mnb 21 2" xfId="12670"/>
    <cellStyle name="mnb 21 3" xfId="12671"/>
    <cellStyle name="mnb 21 4" xfId="12672"/>
    <cellStyle name="mnb 21 5" xfId="12673"/>
    <cellStyle name="mnb 21 6" xfId="12674"/>
    <cellStyle name="mnb 21 7" xfId="12675"/>
    <cellStyle name="mnb 22" xfId="12676"/>
    <cellStyle name="mnb 22 2" xfId="12677"/>
    <cellStyle name="mnb 22 3" xfId="12678"/>
    <cellStyle name="mnb 22 4" xfId="12679"/>
    <cellStyle name="mnb 22 5" xfId="12680"/>
    <cellStyle name="mnb 22 6" xfId="12681"/>
    <cellStyle name="mnb 23" xfId="12682"/>
    <cellStyle name="mnb 24" xfId="12683"/>
    <cellStyle name="mnb 25" xfId="12684"/>
    <cellStyle name="mnb 26" xfId="12685"/>
    <cellStyle name="mnb 27" xfId="12686"/>
    <cellStyle name="mnb 28" xfId="12687"/>
    <cellStyle name="mnb 29" xfId="12688"/>
    <cellStyle name="mnb 3" xfId="12689"/>
    <cellStyle name="mnb 3 2" xfId="12690"/>
    <cellStyle name="mnb 3 2 2" xfId="12691"/>
    <cellStyle name="mnb 3 2 3" xfId="12692"/>
    <cellStyle name="mnb 3 2 4" xfId="12693"/>
    <cellStyle name="mnb 3 2 5" xfId="12694"/>
    <cellStyle name="mnb 3 2 6" xfId="12695"/>
    <cellStyle name="mnb 3 2 7" xfId="12696"/>
    <cellStyle name="mnb 3 3" xfId="12697"/>
    <cellStyle name="mnb 3 3 2" xfId="12698"/>
    <cellStyle name="mnb 3 3 3" xfId="12699"/>
    <cellStyle name="mnb 3 3 4" xfId="12700"/>
    <cellStyle name="mnb 3 3 5" xfId="12701"/>
    <cellStyle name="mnb 3 3 6" xfId="12702"/>
    <cellStyle name="mnb 3 4" xfId="12703"/>
    <cellStyle name="mnb 3 5" xfId="12704"/>
    <cellStyle name="mnb 3 6" xfId="12705"/>
    <cellStyle name="mnb 3 7" xfId="12706"/>
    <cellStyle name="mnb 3 8" xfId="12707"/>
    <cellStyle name="mnb 30" xfId="12708"/>
    <cellStyle name="mnb 4" xfId="12709"/>
    <cellStyle name="mnb 4 2" xfId="12710"/>
    <cellStyle name="mnb 4 2 2" xfId="12711"/>
    <cellStyle name="mnb 4 2 3" xfId="12712"/>
    <cellStyle name="mnb 4 2 4" xfId="12713"/>
    <cellStyle name="mnb 4 2 5" xfId="12714"/>
    <cellStyle name="mnb 4 2 6" xfId="12715"/>
    <cellStyle name="mnb 4 2 7" xfId="12716"/>
    <cellStyle name="mnb 4 3" xfId="12717"/>
    <cellStyle name="mnb 4 3 2" xfId="12718"/>
    <cellStyle name="mnb 4 3 3" xfId="12719"/>
    <cellStyle name="mnb 4 3 4" xfId="12720"/>
    <cellStyle name="mnb 4 3 5" xfId="12721"/>
    <cellStyle name="mnb 4 3 6" xfId="12722"/>
    <cellStyle name="mnb 4 4" xfId="12723"/>
    <cellStyle name="mnb 4 5" xfId="12724"/>
    <cellStyle name="mnb 4 6" xfId="12725"/>
    <cellStyle name="mnb 4 7" xfId="12726"/>
    <cellStyle name="mnb 4 8" xfId="12727"/>
    <cellStyle name="mnb 5" xfId="12728"/>
    <cellStyle name="mnb 5 2" xfId="12729"/>
    <cellStyle name="mnb 5 2 2" xfId="12730"/>
    <cellStyle name="mnb 5 2 3" xfId="12731"/>
    <cellStyle name="mnb 5 2 4" xfId="12732"/>
    <cellStyle name="mnb 5 2 5" xfId="12733"/>
    <cellStyle name="mnb 5 2 6" xfId="12734"/>
    <cellStyle name="mnb 5 2 7" xfId="12735"/>
    <cellStyle name="mnb 5 3" xfId="12736"/>
    <cellStyle name="mnb 5 3 2" xfId="12737"/>
    <cellStyle name="mnb 5 3 3" xfId="12738"/>
    <cellStyle name="mnb 5 3 4" xfId="12739"/>
    <cellStyle name="mnb 5 3 5" xfId="12740"/>
    <cellStyle name="mnb 5 3 6" xfId="12741"/>
    <cellStyle name="mnb 5 4" xfId="12742"/>
    <cellStyle name="mnb 5 5" xfId="12743"/>
    <cellStyle name="mnb 5 6" xfId="12744"/>
    <cellStyle name="mnb 5 7" xfId="12745"/>
    <cellStyle name="mnb 5 8" xfId="12746"/>
    <cellStyle name="mnb 6" xfId="12747"/>
    <cellStyle name="mnb 6 2" xfId="12748"/>
    <cellStyle name="mnb 6 2 2" xfId="12749"/>
    <cellStyle name="mnb 6 2 3" xfId="12750"/>
    <cellStyle name="mnb 6 2 4" xfId="12751"/>
    <cellStyle name="mnb 6 2 5" xfId="12752"/>
    <cellStyle name="mnb 6 2 6" xfId="12753"/>
    <cellStyle name="mnb 6 2 7" xfId="12754"/>
    <cellStyle name="mnb 6 3" xfId="12755"/>
    <cellStyle name="mnb 6 3 2" xfId="12756"/>
    <cellStyle name="mnb 6 3 3" xfId="12757"/>
    <cellStyle name="mnb 6 3 4" xfId="12758"/>
    <cellStyle name="mnb 6 3 5" xfId="12759"/>
    <cellStyle name="mnb 6 3 6" xfId="12760"/>
    <cellStyle name="mnb 6 4" xfId="12761"/>
    <cellStyle name="mnb 6 5" xfId="12762"/>
    <cellStyle name="mnb 6 6" xfId="12763"/>
    <cellStyle name="mnb 6 7" xfId="12764"/>
    <cellStyle name="mnb 6 8" xfId="12765"/>
    <cellStyle name="mnb 7" xfId="12766"/>
    <cellStyle name="mnb 7 2" xfId="12767"/>
    <cellStyle name="mnb 7 2 2" xfId="12768"/>
    <cellStyle name="mnb 7 2 3" xfId="12769"/>
    <cellStyle name="mnb 7 2 4" xfId="12770"/>
    <cellStyle name="mnb 7 2 5" xfId="12771"/>
    <cellStyle name="mnb 7 2 6" xfId="12772"/>
    <cellStyle name="mnb 7 2 7" xfId="12773"/>
    <cellStyle name="mnb 7 3" xfId="12774"/>
    <cellStyle name="mnb 7 3 2" xfId="12775"/>
    <cellStyle name="mnb 7 3 3" xfId="12776"/>
    <cellStyle name="mnb 7 3 4" xfId="12777"/>
    <cellStyle name="mnb 7 3 5" xfId="12778"/>
    <cellStyle name="mnb 7 3 6" xfId="12779"/>
    <cellStyle name="mnb 7 4" xfId="12780"/>
    <cellStyle name="mnb 7 5" xfId="12781"/>
    <cellStyle name="mnb 7 6" xfId="12782"/>
    <cellStyle name="mnb 7 7" xfId="12783"/>
    <cellStyle name="mnb 7 8" xfId="12784"/>
    <cellStyle name="mnb 8" xfId="12785"/>
    <cellStyle name="mnb 8 2" xfId="12786"/>
    <cellStyle name="mnb 8 2 2" xfId="12787"/>
    <cellStyle name="mnb 8 2 3" xfId="12788"/>
    <cellStyle name="mnb 8 2 4" xfId="12789"/>
    <cellStyle name="mnb 8 2 5" xfId="12790"/>
    <cellStyle name="mnb 8 2 6" xfId="12791"/>
    <cellStyle name="mnb 8 2 7" xfId="12792"/>
    <cellStyle name="mnb 8 3" xfId="12793"/>
    <cellStyle name="mnb 8 3 2" xfId="12794"/>
    <cellStyle name="mnb 8 3 3" xfId="12795"/>
    <cellStyle name="mnb 8 3 4" xfId="12796"/>
    <cellStyle name="mnb 8 3 5" xfId="12797"/>
    <cellStyle name="mnb 8 3 6" xfId="12798"/>
    <cellStyle name="mnb 8 4" xfId="12799"/>
    <cellStyle name="mnb 8 5" xfId="12800"/>
    <cellStyle name="mnb 8 6" xfId="12801"/>
    <cellStyle name="mnb 8 7" xfId="12802"/>
    <cellStyle name="mnb 8 8" xfId="12803"/>
    <cellStyle name="mnb 9" xfId="12804"/>
    <cellStyle name="mnb 9 2" xfId="12805"/>
    <cellStyle name="mnb 9 2 2" xfId="12806"/>
    <cellStyle name="mnb 9 2 3" xfId="12807"/>
    <cellStyle name="mnb 9 2 4" xfId="12808"/>
    <cellStyle name="mnb 9 2 5" xfId="12809"/>
    <cellStyle name="mnb 9 2 6" xfId="12810"/>
    <cellStyle name="mnb 9 2 7" xfId="12811"/>
    <cellStyle name="mnb 9 3" xfId="12812"/>
    <cellStyle name="mnb 9 3 2" xfId="12813"/>
    <cellStyle name="mnb 9 3 3" xfId="12814"/>
    <cellStyle name="mnb 9 3 4" xfId="12815"/>
    <cellStyle name="mnb 9 3 5" xfId="12816"/>
    <cellStyle name="mnb 9 3 6" xfId="12817"/>
    <cellStyle name="mnb 9 4" xfId="12818"/>
    <cellStyle name="mnb 9 5" xfId="12819"/>
    <cellStyle name="mnb 9 6" xfId="12820"/>
    <cellStyle name="mnb 9 7" xfId="12821"/>
    <cellStyle name="mnb 9 8" xfId="12822"/>
    <cellStyle name="Moneda [0]_RESULTS" xfId="12823"/>
    <cellStyle name="Moneda_RESULTS" xfId="12824"/>
    <cellStyle name="Monétaire [0]_BUDGET" xfId="12825"/>
    <cellStyle name="Monétaire_BUDGET" xfId="12826"/>
    <cellStyle name="Monйtaire [0]_Conversion Summary" xfId="12827"/>
    <cellStyle name="Monйtaire_Conversion Summary" xfId="12828"/>
    <cellStyle name="Multiple" xfId="12829"/>
    <cellStyle name="Multiple [0]" xfId="12830"/>
    <cellStyle name="Multiple [1]" xfId="12831"/>
    <cellStyle name="Multiple 2" xfId="12832"/>
    <cellStyle name="Multiple_1 Dec" xfId="12833"/>
    <cellStyle name="Multiple1" xfId="12834"/>
    <cellStyle name="MultipleBelow" xfId="12835"/>
    <cellStyle name="mystil" xfId="12836"/>
    <cellStyle name="namber" xfId="12837"/>
    <cellStyle name="Neutral" xfId="12838"/>
    <cellStyle name="no dec" xfId="12839"/>
    <cellStyle name="Norma11l" xfId="12840"/>
    <cellStyle name="Norma11l 2" xfId="12841"/>
    <cellStyle name="Norma11l 3" xfId="12842"/>
    <cellStyle name="normal" xfId="12843"/>
    <cellStyle name="Normal - Style1" xfId="12844"/>
    <cellStyle name="Normal - Style1 2" xfId="12845"/>
    <cellStyle name="normal 10" xfId="12846"/>
    <cellStyle name="Normal 2" xfId="12847"/>
    <cellStyle name="Normal 2 10" xfId="12848"/>
    <cellStyle name="Normal 2 10 2" xfId="12849"/>
    <cellStyle name="Normal 2 10 2 2" xfId="12850"/>
    <cellStyle name="Normal 2 10 2 3" xfId="12851"/>
    <cellStyle name="Normal 2 10 2 4" xfId="12852"/>
    <cellStyle name="Normal 2 10 2 5" xfId="12853"/>
    <cellStyle name="Normal 2 10 2 6" xfId="12854"/>
    <cellStyle name="Normal 2 10 2 7" xfId="12855"/>
    <cellStyle name="Normal 2 10 2 8" xfId="12856"/>
    <cellStyle name="Normal 2 10 3" xfId="12857"/>
    <cellStyle name="Normal 2 10 3 2" xfId="12858"/>
    <cellStyle name="Normal 2 10 3 3" xfId="12859"/>
    <cellStyle name="Normal 2 10 3 4" xfId="12860"/>
    <cellStyle name="Normal 2 10 3 5" xfId="12861"/>
    <cellStyle name="Normal 2 10 3 6" xfId="12862"/>
    <cellStyle name="Normal 2 10 3 7" xfId="12863"/>
    <cellStyle name="Normal 2 10 4" xfId="12864"/>
    <cellStyle name="Normal 2 10 4 2" xfId="12865"/>
    <cellStyle name="Normal 2 10 4 3" xfId="12866"/>
    <cellStyle name="Normal 2 10 4 4" xfId="12867"/>
    <cellStyle name="Normal 2 10 5" xfId="12868"/>
    <cellStyle name="Normal 2 10 6" xfId="12869"/>
    <cellStyle name="Normal 2 10 7" xfId="12870"/>
    <cellStyle name="Normal 2 11" xfId="12871"/>
    <cellStyle name="Normal 2 11 2" xfId="12872"/>
    <cellStyle name="Normal 2 11 2 2" xfId="12873"/>
    <cellStyle name="Normal 2 11 2 3" xfId="12874"/>
    <cellStyle name="Normal 2 11 2 4" xfId="12875"/>
    <cellStyle name="Normal 2 11 2 5" xfId="12876"/>
    <cellStyle name="Normal 2 11 2 6" xfId="12877"/>
    <cellStyle name="Normal 2 11 2 7" xfId="12878"/>
    <cellStyle name="Normal 2 11 2 8" xfId="12879"/>
    <cellStyle name="Normal 2 11 3" xfId="12880"/>
    <cellStyle name="Normal 2 11 3 2" xfId="12881"/>
    <cellStyle name="Normal 2 11 3 3" xfId="12882"/>
    <cellStyle name="Normal 2 11 3 4" xfId="12883"/>
    <cellStyle name="Normal 2 11 3 5" xfId="12884"/>
    <cellStyle name="Normal 2 11 3 6" xfId="12885"/>
    <cellStyle name="Normal 2 11 3 7" xfId="12886"/>
    <cellStyle name="Normal 2 11 4" xfId="12887"/>
    <cellStyle name="Normal 2 11 4 2" xfId="12888"/>
    <cellStyle name="Normal 2 11 4 3" xfId="12889"/>
    <cellStyle name="Normal 2 11 4 4" xfId="12890"/>
    <cellStyle name="Normal 2 11 5" xfId="12891"/>
    <cellStyle name="Normal 2 11 6" xfId="12892"/>
    <cellStyle name="Normal 2 11 7" xfId="12893"/>
    <cellStyle name="Normal 2 12" xfId="12894"/>
    <cellStyle name="Normal 2 12 2" xfId="12895"/>
    <cellStyle name="Normal 2 12 2 2" xfId="12896"/>
    <cellStyle name="Normal 2 12 2 3" xfId="12897"/>
    <cellStyle name="Normal 2 12 2 4" xfId="12898"/>
    <cellStyle name="Normal 2 12 2 5" xfId="12899"/>
    <cellStyle name="Normal 2 12 2 6" xfId="12900"/>
    <cellStyle name="Normal 2 12 2 7" xfId="12901"/>
    <cellStyle name="Normal 2 12 2 8" xfId="12902"/>
    <cellStyle name="Normal 2 12 3" xfId="12903"/>
    <cellStyle name="Normal 2 12 3 2" xfId="12904"/>
    <cellStyle name="Normal 2 12 3 3" xfId="12905"/>
    <cellStyle name="Normal 2 12 3 4" xfId="12906"/>
    <cellStyle name="Normal 2 12 3 5" xfId="12907"/>
    <cellStyle name="Normal 2 12 3 6" xfId="12908"/>
    <cellStyle name="Normal 2 12 3 7" xfId="12909"/>
    <cellStyle name="Normal 2 12 4" xfId="12910"/>
    <cellStyle name="Normal 2 12 4 2" xfId="12911"/>
    <cellStyle name="Normal 2 12 4 3" xfId="12912"/>
    <cellStyle name="Normal 2 12 4 4" xfId="12913"/>
    <cellStyle name="Normal 2 12 5" xfId="12914"/>
    <cellStyle name="Normal 2 12 6" xfId="12915"/>
    <cellStyle name="Normal 2 12 7" xfId="12916"/>
    <cellStyle name="Normal 2 13" xfId="12917"/>
    <cellStyle name="Normal 2 13 2" xfId="12918"/>
    <cellStyle name="Normal 2 13 2 2" xfId="12919"/>
    <cellStyle name="Normal 2 13 2 3" xfId="12920"/>
    <cellStyle name="Normal 2 13 2 4" xfId="12921"/>
    <cellStyle name="Normal 2 13 2 5" xfId="12922"/>
    <cellStyle name="Normal 2 13 2 6" xfId="12923"/>
    <cellStyle name="Normal 2 13 2 7" xfId="12924"/>
    <cellStyle name="Normal 2 13 2 8" xfId="12925"/>
    <cellStyle name="Normal 2 13 3" xfId="12926"/>
    <cellStyle name="Normal 2 13 3 2" xfId="12927"/>
    <cellStyle name="Normal 2 13 3 3" xfId="12928"/>
    <cellStyle name="Normal 2 13 3 4" xfId="12929"/>
    <cellStyle name="Normal 2 13 3 5" xfId="12930"/>
    <cellStyle name="Normal 2 13 3 6" xfId="12931"/>
    <cellStyle name="Normal 2 13 3 7" xfId="12932"/>
    <cellStyle name="Normal 2 13 4" xfId="12933"/>
    <cellStyle name="Normal 2 13 4 2" xfId="12934"/>
    <cellStyle name="Normal 2 13 4 3" xfId="12935"/>
    <cellStyle name="Normal 2 13 4 4" xfId="12936"/>
    <cellStyle name="Normal 2 13 5" xfId="12937"/>
    <cellStyle name="Normal 2 13 6" xfId="12938"/>
    <cellStyle name="Normal 2 13 7" xfId="12939"/>
    <cellStyle name="Normal 2 14" xfId="12940"/>
    <cellStyle name="Normal 2 14 2" xfId="12941"/>
    <cellStyle name="Normal 2 14 2 2" xfId="12942"/>
    <cellStyle name="Normal 2 14 2 3" xfId="12943"/>
    <cellStyle name="Normal 2 14 2 4" xfId="12944"/>
    <cellStyle name="Normal 2 14 2 5" xfId="12945"/>
    <cellStyle name="Normal 2 14 2 6" xfId="12946"/>
    <cellStyle name="Normal 2 14 2 7" xfId="12947"/>
    <cellStyle name="Normal 2 14 2 8" xfId="12948"/>
    <cellStyle name="Normal 2 14 3" xfId="12949"/>
    <cellStyle name="Normal 2 14 3 2" xfId="12950"/>
    <cellStyle name="Normal 2 14 3 3" xfId="12951"/>
    <cellStyle name="Normal 2 14 3 4" xfId="12952"/>
    <cellStyle name="Normal 2 14 3 5" xfId="12953"/>
    <cellStyle name="Normal 2 14 3 6" xfId="12954"/>
    <cellStyle name="Normal 2 14 3 7" xfId="12955"/>
    <cellStyle name="Normal 2 14 4" xfId="12956"/>
    <cellStyle name="Normal 2 14 4 2" xfId="12957"/>
    <cellStyle name="Normal 2 14 4 3" xfId="12958"/>
    <cellStyle name="Normal 2 14 4 4" xfId="12959"/>
    <cellStyle name="Normal 2 14 5" xfId="12960"/>
    <cellStyle name="Normal 2 14 6" xfId="12961"/>
    <cellStyle name="Normal 2 14 7" xfId="12962"/>
    <cellStyle name="Normal 2 15" xfId="12963"/>
    <cellStyle name="Normal 2 15 2" xfId="12964"/>
    <cellStyle name="Normal 2 15 2 2" xfId="12965"/>
    <cellStyle name="Normal 2 15 2 3" xfId="12966"/>
    <cellStyle name="Normal 2 15 2 4" xfId="12967"/>
    <cellStyle name="Normal 2 15 2 5" xfId="12968"/>
    <cellStyle name="Normal 2 15 2 6" xfId="12969"/>
    <cellStyle name="Normal 2 15 2 7" xfId="12970"/>
    <cellStyle name="Normal 2 15 2 8" xfId="12971"/>
    <cellStyle name="Normal 2 15 3" xfId="12972"/>
    <cellStyle name="Normal 2 15 3 2" xfId="12973"/>
    <cellStyle name="Normal 2 15 3 3" xfId="12974"/>
    <cellStyle name="Normal 2 15 3 4" xfId="12975"/>
    <cellStyle name="Normal 2 15 3 5" xfId="12976"/>
    <cellStyle name="Normal 2 15 3 6" xfId="12977"/>
    <cellStyle name="Normal 2 15 3 7" xfId="12978"/>
    <cellStyle name="Normal 2 15 4" xfId="12979"/>
    <cellStyle name="Normal 2 15 4 2" xfId="12980"/>
    <cellStyle name="Normal 2 15 4 3" xfId="12981"/>
    <cellStyle name="Normal 2 15 4 4" xfId="12982"/>
    <cellStyle name="Normal 2 15 5" xfId="12983"/>
    <cellStyle name="Normal 2 15 6" xfId="12984"/>
    <cellStyle name="Normal 2 15 7" xfId="12985"/>
    <cellStyle name="Normal 2 16" xfId="12986"/>
    <cellStyle name="Normal 2 16 2" xfId="12987"/>
    <cellStyle name="Normal 2 16 2 2" xfId="12988"/>
    <cellStyle name="Normal 2 16 2 3" xfId="12989"/>
    <cellStyle name="Normal 2 16 2 4" xfId="12990"/>
    <cellStyle name="Normal 2 16 2 5" xfId="12991"/>
    <cellStyle name="Normal 2 16 2 6" xfId="12992"/>
    <cellStyle name="Normal 2 16 2 7" xfId="12993"/>
    <cellStyle name="Normal 2 16 2 8" xfId="12994"/>
    <cellStyle name="Normal 2 16 3" xfId="12995"/>
    <cellStyle name="Normal 2 16 3 2" xfId="12996"/>
    <cellStyle name="Normal 2 16 3 3" xfId="12997"/>
    <cellStyle name="Normal 2 16 3 4" xfId="12998"/>
    <cellStyle name="Normal 2 16 3 5" xfId="12999"/>
    <cellStyle name="Normal 2 16 3 6" xfId="13000"/>
    <cellStyle name="Normal 2 16 3 7" xfId="13001"/>
    <cellStyle name="Normal 2 16 4" xfId="13002"/>
    <cellStyle name="Normal 2 16 4 2" xfId="13003"/>
    <cellStyle name="Normal 2 16 4 3" xfId="13004"/>
    <cellStyle name="Normal 2 16 4 4" xfId="13005"/>
    <cellStyle name="Normal 2 16 5" xfId="13006"/>
    <cellStyle name="Normal 2 16 6" xfId="13007"/>
    <cellStyle name="Normal 2 16 7" xfId="13008"/>
    <cellStyle name="Normal 2 17" xfId="13009"/>
    <cellStyle name="Normal 2 17 2" xfId="13010"/>
    <cellStyle name="Normal 2 17 3" xfId="13011"/>
    <cellStyle name="Normal 2 17 4" xfId="13012"/>
    <cellStyle name="Normal 2 18" xfId="13013"/>
    <cellStyle name="Normal 2 19" xfId="13014"/>
    <cellStyle name="Normal 2 2" xfId="13015"/>
    <cellStyle name="Normal 2 2 2" xfId="13016"/>
    <cellStyle name="Normal 2 2 2 2" xfId="13017"/>
    <cellStyle name="Normal 2 2 2 3" xfId="13018"/>
    <cellStyle name="Normal 2 2 2 4" xfId="13019"/>
    <cellStyle name="Normal 2 2 2 5" xfId="13020"/>
    <cellStyle name="Normal 2 2 2 6" xfId="13021"/>
    <cellStyle name="Normal 2 2 2 7" xfId="13022"/>
    <cellStyle name="Normal 2 2 2 8" xfId="13023"/>
    <cellStyle name="Normal 2 2 3" xfId="13024"/>
    <cellStyle name="Normal 2 2 3 2" xfId="13025"/>
    <cellStyle name="Normal 2 2 3 3" xfId="13026"/>
    <cellStyle name="Normal 2 2 3 4" xfId="13027"/>
    <cellStyle name="Normal 2 2 3 5" xfId="13028"/>
    <cellStyle name="Normal 2 2 3 6" xfId="13029"/>
    <cellStyle name="Normal 2 2 3 7" xfId="13030"/>
    <cellStyle name="Normal 2 2 4" xfId="13031"/>
    <cellStyle name="Normal 2 2 4 2" xfId="13032"/>
    <cellStyle name="Normal 2 2 4 3" xfId="13033"/>
    <cellStyle name="Normal 2 2 4 4" xfId="13034"/>
    <cellStyle name="Normal 2 2 5" xfId="13035"/>
    <cellStyle name="Normal 2 2 6" xfId="13036"/>
    <cellStyle name="Normal 2 2 7" xfId="13037"/>
    <cellStyle name="Normal 2 2 8" xfId="13038"/>
    <cellStyle name="Normal 2 20" xfId="13039"/>
    <cellStyle name="Normal 2 3" xfId="13040"/>
    <cellStyle name="Normal 2 3 2" xfId="13041"/>
    <cellStyle name="Normal 2 3 2 2" xfId="13042"/>
    <cellStyle name="Normal 2 3 2 3" xfId="13043"/>
    <cellStyle name="Normal 2 3 2 4" xfId="13044"/>
    <cellStyle name="Normal 2 3 2 5" xfId="13045"/>
    <cellStyle name="Normal 2 3 2 6" xfId="13046"/>
    <cellStyle name="Normal 2 3 2 7" xfId="13047"/>
    <cellStyle name="Normal 2 3 2 8" xfId="13048"/>
    <cellStyle name="Normal 2 3 3" xfId="13049"/>
    <cellStyle name="Normal 2 3 3 2" xfId="13050"/>
    <cellStyle name="Normal 2 3 3 3" xfId="13051"/>
    <cellStyle name="Normal 2 3 3 4" xfId="13052"/>
    <cellStyle name="Normal 2 3 3 5" xfId="13053"/>
    <cellStyle name="Normal 2 3 3 6" xfId="13054"/>
    <cellStyle name="Normal 2 3 3 7" xfId="13055"/>
    <cellStyle name="Normal 2 3 4" xfId="13056"/>
    <cellStyle name="Normal 2 3 4 2" xfId="13057"/>
    <cellStyle name="Normal 2 3 4 3" xfId="13058"/>
    <cellStyle name="Normal 2 3 4 4" xfId="13059"/>
    <cellStyle name="Normal 2 3 5" xfId="13060"/>
    <cellStyle name="Normal 2 3 6" xfId="13061"/>
    <cellStyle name="Normal 2 3 7" xfId="13062"/>
    <cellStyle name="Normal 2 3 8" xfId="13063"/>
    <cellStyle name="Normal 2 4" xfId="13064"/>
    <cellStyle name="Normal 2 4 2" xfId="13065"/>
    <cellStyle name="Normal 2 4 2 2" xfId="13066"/>
    <cellStyle name="Normal 2 4 2 3" xfId="13067"/>
    <cellStyle name="Normal 2 4 2 4" xfId="13068"/>
    <cellStyle name="Normal 2 4 2 5" xfId="13069"/>
    <cellStyle name="Normal 2 4 2 6" xfId="13070"/>
    <cellStyle name="Normal 2 4 2 7" xfId="13071"/>
    <cellStyle name="Normal 2 4 2 8" xfId="13072"/>
    <cellStyle name="Normal 2 4 3" xfId="13073"/>
    <cellStyle name="Normal 2 4 3 2" xfId="13074"/>
    <cellStyle name="Normal 2 4 3 3" xfId="13075"/>
    <cellStyle name="Normal 2 4 3 4" xfId="13076"/>
    <cellStyle name="Normal 2 4 3 5" xfId="13077"/>
    <cellStyle name="Normal 2 4 3 6" xfId="13078"/>
    <cellStyle name="Normal 2 4 3 7" xfId="13079"/>
    <cellStyle name="Normal 2 4 4" xfId="13080"/>
    <cellStyle name="Normal 2 4 4 2" xfId="13081"/>
    <cellStyle name="Normal 2 4 4 3" xfId="13082"/>
    <cellStyle name="Normal 2 4 4 4" xfId="13083"/>
    <cellStyle name="Normal 2 4 5" xfId="13084"/>
    <cellStyle name="Normal 2 4 6" xfId="13085"/>
    <cellStyle name="Normal 2 4 7" xfId="13086"/>
    <cellStyle name="Normal 2 5" xfId="13087"/>
    <cellStyle name="Normal 2 5 2" xfId="13088"/>
    <cellStyle name="Normal 2 5 2 2" xfId="13089"/>
    <cellStyle name="Normal 2 5 2 3" xfId="13090"/>
    <cellStyle name="Normal 2 5 2 4" xfId="13091"/>
    <cellStyle name="Normal 2 5 2 5" xfId="13092"/>
    <cellStyle name="Normal 2 5 2 6" xfId="13093"/>
    <cellStyle name="Normal 2 5 2 7" xfId="13094"/>
    <cellStyle name="Normal 2 5 2 8" xfId="13095"/>
    <cellStyle name="Normal 2 5 3" xfId="13096"/>
    <cellStyle name="Normal 2 5 3 2" xfId="13097"/>
    <cellStyle name="Normal 2 5 3 3" xfId="13098"/>
    <cellStyle name="Normal 2 5 3 4" xfId="13099"/>
    <cellStyle name="Normal 2 5 3 5" xfId="13100"/>
    <cellStyle name="Normal 2 5 3 6" xfId="13101"/>
    <cellStyle name="Normal 2 5 3 7" xfId="13102"/>
    <cellStyle name="Normal 2 5 4" xfId="13103"/>
    <cellStyle name="Normal 2 5 4 2" xfId="13104"/>
    <cellStyle name="Normal 2 5 4 3" xfId="13105"/>
    <cellStyle name="Normal 2 5 4 4" xfId="13106"/>
    <cellStyle name="Normal 2 5 5" xfId="13107"/>
    <cellStyle name="Normal 2 5 6" xfId="13108"/>
    <cellStyle name="Normal 2 5 7" xfId="13109"/>
    <cellStyle name="Normal 2 6" xfId="13110"/>
    <cellStyle name="Normal 2 6 2" xfId="13111"/>
    <cellStyle name="Normal 2 6 2 2" xfId="13112"/>
    <cellStyle name="Normal 2 6 2 3" xfId="13113"/>
    <cellStyle name="Normal 2 6 2 4" xfId="13114"/>
    <cellStyle name="Normal 2 6 2 5" xfId="13115"/>
    <cellStyle name="Normal 2 6 2 6" xfId="13116"/>
    <cellStyle name="Normal 2 6 2 7" xfId="13117"/>
    <cellStyle name="Normal 2 6 2 8" xfId="13118"/>
    <cellStyle name="Normal 2 6 3" xfId="13119"/>
    <cellStyle name="Normal 2 6 3 2" xfId="13120"/>
    <cellStyle name="Normal 2 6 3 3" xfId="13121"/>
    <cellStyle name="Normal 2 6 3 4" xfId="13122"/>
    <cellStyle name="Normal 2 6 3 5" xfId="13123"/>
    <cellStyle name="Normal 2 6 3 6" xfId="13124"/>
    <cellStyle name="Normal 2 6 3 7" xfId="13125"/>
    <cellStyle name="Normal 2 6 4" xfId="13126"/>
    <cellStyle name="Normal 2 6 4 2" xfId="13127"/>
    <cellStyle name="Normal 2 6 4 3" xfId="13128"/>
    <cellStyle name="Normal 2 6 4 4" xfId="13129"/>
    <cellStyle name="Normal 2 6 5" xfId="13130"/>
    <cellStyle name="Normal 2 6 6" xfId="13131"/>
    <cellStyle name="Normal 2 6 7" xfId="13132"/>
    <cellStyle name="Normal 2 7" xfId="13133"/>
    <cellStyle name="Normal 2 7 2" xfId="13134"/>
    <cellStyle name="Normal 2 7 2 2" xfId="13135"/>
    <cellStyle name="Normal 2 7 2 3" xfId="13136"/>
    <cellStyle name="Normal 2 7 2 4" xfId="13137"/>
    <cellStyle name="Normal 2 7 2 5" xfId="13138"/>
    <cellStyle name="Normal 2 7 2 6" xfId="13139"/>
    <cellStyle name="Normal 2 7 2 7" xfId="13140"/>
    <cellStyle name="Normal 2 7 2 8" xfId="13141"/>
    <cellStyle name="Normal 2 7 3" xfId="13142"/>
    <cellStyle name="Normal 2 7 3 2" xfId="13143"/>
    <cellStyle name="Normal 2 7 3 3" xfId="13144"/>
    <cellStyle name="Normal 2 7 3 4" xfId="13145"/>
    <cellStyle name="Normal 2 7 3 5" xfId="13146"/>
    <cellStyle name="Normal 2 7 3 6" xfId="13147"/>
    <cellStyle name="Normal 2 7 3 7" xfId="13148"/>
    <cellStyle name="Normal 2 7 4" xfId="13149"/>
    <cellStyle name="Normal 2 7 4 2" xfId="13150"/>
    <cellStyle name="Normal 2 7 4 3" xfId="13151"/>
    <cellStyle name="Normal 2 7 4 4" xfId="13152"/>
    <cellStyle name="Normal 2 7 5" xfId="13153"/>
    <cellStyle name="Normal 2 7 6" xfId="13154"/>
    <cellStyle name="Normal 2 7 7" xfId="13155"/>
    <cellStyle name="Normal 2 8" xfId="13156"/>
    <cellStyle name="Normal 2 8 2" xfId="13157"/>
    <cellStyle name="Normal 2 8 2 2" xfId="13158"/>
    <cellStyle name="Normal 2 8 2 3" xfId="13159"/>
    <cellStyle name="Normal 2 8 2 4" xfId="13160"/>
    <cellStyle name="Normal 2 8 2 5" xfId="13161"/>
    <cellStyle name="Normal 2 8 2 6" xfId="13162"/>
    <cellStyle name="Normal 2 8 2 7" xfId="13163"/>
    <cellStyle name="Normal 2 8 2 8" xfId="13164"/>
    <cellStyle name="Normal 2 8 3" xfId="13165"/>
    <cellStyle name="Normal 2 8 3 2" xfId="13166"/>
    <cellStyle name="Normal 2 8 3 3" xfId="13167"/>
    <cellStyle name="Normal 2 8 3 4" xfId="13168"/>
    <cellStyle name="Normal 2 8 3 5" xfId="13169"/>
    <cellStyle name="Normal 2 8 3 6" xfId="13170"/>
    <cellStyle name="Normal 2 8 3 7" xfId="13171"/>
    <cellStyle name="Normal 2 8 4" xfId="13172"/>
    <cellStyle name="Normal 2 8 4 2" xfId="13173"/>
    <cellStyle name="Normal 2 8 4 3" xfId="13174"/>
    <cellStyle name="Normal 2 8 4 4" xfId="13175"/>
    <cellStyle name="Normal 2 8 5" xfId="13176"/>
    <cellStyle name="Normal 2 8 6" xfId="13177"/>
    <cellStyle name="Normal 2 8 7" xfId="13178"/>
    <cellStyle name="Normal 2 9" xfId="13179"/>
    <cellStyle name="Normal 2 9 2" xfId="13180"/>
    <cellStyle name="Normal 2 9 2 2" xfId="13181"/>
    <cellStyle name="Normal 2 9 2 3" xfId="13182"/>
    <cellStyle name="Normal 2 9 2 4" xfId="13183"/>
    <cellStyle name="Normal 2 9 2 5" xfId="13184"/>
    <cellStyle name="Normal 2 9 2 6" xfId="13185"/>
    <cellStyle name="Normal 2 9 2 7" xfId="13186"/>
    <cellStyle name="Normal 2 9 2 8" xfId="13187"/>
    <cellStyle name="Normal 2 9 3" xfId="13188"/>
    <cellStyle name="Normal 2 9 3 2" xfId="13189"/>
    <cellStyle name="Normal 2 9 3 3" xfId="13190"/>
    <cellStyle name="Normal 2 9 3 4" xfId="13191"/>
    <cellStyle name="Normal 2 9 3 5" xfId="13192"/>
    <cellStyle name="Normal 2 9 3 6" xfId="13193"/>
    <cellStyle name="Normal 2 9 3 7" xfId="13194"/>
    <cellStyle name="Normal 2 9 4" xfId="13195"/>
    <cellStyle name="Normal 2 9 4 2" xfId="13196"/>
    <cellStyle name="Normal 2 9 4 3" xfId="13197"/>
    <cellStyle name="Normal 2 9 4 4" xfId="13198"/>
    <cellStyle name="Normal 2 9 5" xfId="13199"/>
    <cellStyle name="Normal 2 9 6" xfId="13200"/>
    <cellStyle name="Normal 2 9 7" xfId="13201"/>
    <cellStyle name="normal 3" xfId="13202"/>
    <cellStyle name="Normal 3 2" xfId="13203"/>
    <cellStyle name="normal 4" xfId="13204"/>
    <cellStyle name="normal 5" xfId="13205"/>
    <cellStyle name="normal 6" xfId="13206"/>
    <cellStyle name="normal 7" xfId="13207"/>
    <cellStyle name="normal 8" xfId="13208"/>
    <cellStyle name="normal 9" xfId="13209"/>
    <cellStyle name="Normal." xfId="13210"/>
    <cellStyle name="Normal. 2" xfId="13211"/>
    <cellStyle name="Normal. 3" xfId="13212"/>
    <cellStyle name="Normal. 4" xfId="13213"/>
    <cellStyle name="Normal_06_9m" xfId="13214"/>
    <cellStyle name="Normál_1." xfId="13215"/>
    <cellStyle name="Normal_12" xfId="13216"/>
    <cellStyle name="Normal1" xfId="13217"/>
    <cellStyle name="Normal1 2" xfId="13218"/>
    <cellStyle name="Normal1 3" xfId="13219"/>
    <cellStyle name="Normal1 3 2" xfId="13220"/>
    <cellStyle name="Normal1 4" xfId="13221"/>
    <cellStyle name="Normal2" xfId="13222"/>
    <cellStyle name="NormalGB" xfId="13223"/>
    <cellStyle name="NormalGB 2" xfId="13224"/>
    <cellStyle name="NormalGB 3" xfId="13225"/>
    <cellStyle name="NormalGB 4" xfId="13226"/>
    <cellStyle name="Normalny_24. 02. 97." xfId="13227"/>
    <cellStyle name="normбlnм_laroux" xfId="13228"/>
    <cellStyle name="Note" xfId="13229"/>
    <cellStyle name="Note 10" xfId="13230"/>
    <cellStyle name="Note 11" xfId="13231"/>
    <cellStyle name="Note 2" xfId="13232"/>
    <cellStyle name="Note 2 2" xfId="13233"/>
    <cellStyle name="Note 2 3" xfId="13234"/>
    <cellStyle name="Note 2 4" xfId="13235"/>
    <cellStyle name="Note 2 5" xfId="13236"/>
    <cellStyle name="Note 2 6" xfId="13237"/>
    <cellStyle name="Note 2 7" xfId="13238"/>
    <cellStyle name="Note 3" xfId="13239"/>
    <cellStyle name="Note 3 2" xfId="13240"/>
    <cellStyle name="Note 3 3" xfId="13241"/>
    <cellStyle name="Note 3 4" xfId="13242"/>
    <cellStyle name="Note 3 5" xfId="13243"/>
    <cellStyle name="Note 3 6" xfId="13244"/>
    <cellStyle name="Note 4" xfId="13245"/>
    <cellStyle name="Note 5" xfId="13246"/>
    <cellStyle name="Note 6" xfId="13247"/>
    <cellStyle name="Note 7" xfId="13248"/>
    <cellStyle name="Note 8" xfId="13249"/>
    <cellStyle name="Note 9" xfId="13250"/>
    <cellStyle name="number" xfId="13251"/>
    <cellStyle name="Ôčíŕíńîâűé [0]_(ňŕá 3č)" xfId="13252"/>
    <cellStyle name="Ôčíŕíńîâűé_(ňŕá 3č)" xfId="13253"/>
    <cellStyle name="Oeiainiaue [0]_?anoiau" xfId="13254"/>
    <cellStyle name="Oeiainiaue_?anoiau" xfId="13255"/>
    <cellStyle name="oft Excel]_x000d__x000a_Comment=Строки open=/f добавляют пользовательские функции к списку Вставить функцию._x000d__x000a_Maximized=3_x000d__x000a_Basi" xfId="13256"/>
    <cellStyle name="Option" xfId="13257"/>
    <cellStyle name="Ouny?e [0]_?anoiau" xfId="13258"/>
    <cellStyle name="Ouny?e_?anoiau" xfId="13259"/>
    <cellStyle name="Òûñÿ÷è [0]_cogs" xfId="13260"/>
    <cellStyle name="Òûñÿ÷è_cogs" xfId="13261"/>
    <cellStyle name="Output" xfId="13262"/>
    <cellStyle name="Output 10" xfId="13263"/>
    <cellStyle name="Output 2" xfId="13264"/>
    <cellStyle name="Output 2 2" xfId="13265"/>
    <cellStyle name="Output 2 3" xfId="13266"/>
    <cellStyle name="Output 2 4" xfId="13267"/>
    <cellStyle name="Output 2 5" xfId="13268"/>
    <cellStyle name="Output 2 6" xfId="13269"/>
    <cellStyle name="Output 2 7" xfId="13270"/>
    <cellStyle name="Output 3" xfId="13271"/>
    <cellStyle name="Output 3 2" xfId="13272"/>
    <cellStyle name="Output 3 3" xfId="13273"/>
    <cellStyle name="Output 3 4" xfId="13274"/>
    <cellStyle name="Output 3 5" xfId="13275"/>
    <cellStyle name="Output 3 6" xfId="13276"/>
    <cellStyle name="Output 4" xfId="13277"/>
    <cellStyle name="Output 5" xfId="13278"/>
    <cellStyle name="Output 6" xfId="13279"/>
    <cellStyle name="Output 7" xfId="13280"/>
    <cellStyle name="Output 8" xfId="13281"/>
    <cellStyle name="Output 9" xfId="13282"/>
    <cellStyle name="Output Amounts" xfId="13283"/>
    <cellStyle name="Output Column Headings" xfId="13284"/>
    <cellStyle name="Output Column Headings 2" xfId="13285"/>
    <cellStyle name="Output Column Headings 3" xfId="13286"/>
    <cellStyle name="Output Column Headings 4" xfId="13287"/>
    <cellStyle name="Output Line Items" xfId="13288"/>
    <cellStyle name="Output Line Items 2" xfId="13289"/>
    <cellStyle name="Output Line Items 3" xfId="13290"/>
    <cellStyle name="Output Line Items 4" xfId="13291"/>
    <cellStyle name="Output Report Heading" xfId="13292"/>
    <cellStyle name="Output Report Heading 2" xfId="13293"/>
    <cellStyle name="Output Report Heading 3" xfId="13294"/>
    <cellStyle name="Output Report Heading 4" xfId="13295"/>
    <cellStyle name="Output Report Title" xfId="13296"/>
    <cellStyle name="Output Report Title 2" xfId="13297"/>
    <cellStyle name="Output Report Title 3" xfId="13298"/>
    <cellStyle name="Output Report Title 4" xfId="13299"/>
    <cellStyle name="Outputtitle" xfId="13300"/>
    <cellStyle name="Outputtitle 2" xfId="13301"/>
    <cellStyle name="Outputtitle 3" xfId="13302"/>
    <cellStyle name="Outputtitle 4" xfId="13303"/>
    <cellStyle name="Paaotsikko" xfId="13304"/>
    <cellStyle name="Paaotsikko 2" xfId="13305"/>
    <cellStyle name="Paaotsikko 3" xfId="13306"/>
    <cellStyle name="Paaotsikko 4" xfId="13307"/>
    <cellStyle name="Paaotsikko 5" xfId="13308"/>
    <cellStyle name="Paaotsikko 6" xfId="13309"/>
    <cellStyle name="Page Number" xfId="13310"/>
    <cellStyle name="pb_page_heading_LS" xfId="13311"/>
    <cellStyle name="Pénznem [0]_Document" xfId="13312"/>
    <cellStyle name="Pénznem_Document" xfId="13313"/>
    <cellStyle name="Percent" xfId="13314"/>
    <cellStyle name="Percent [0]" xfId="13315"/>
    <cellStyle name="Percent [0] 2" xfId="13316"/>
    <cellStyle name="Percent [0] 3" xfId="13317"/>
    <cellStyle name="Percent [0] 4" xfId="13318"/>
    <cellStyle name="Percent [00]" xfId="13319"/>
    <cellStyle name="Percent [1]" xfId="13320"/>
    <cellStyle name="Percent 2" xfId="13321"/>
    <cellStyle name="Percent 2 2" xfId="13322"/>
    <cellStyle name="Percent 2 3" xfId="13323"/>
    <cellStyle name="Percent 3" xfId="13324"/>
    <cellStyle name="Percent 4" xfId="13325"/>
    <cellStyle name="Percent 5" xfId="13326"/>
    <cellStyle name="Percent_RS_Lianozovo-Samara_9m01" xfId="13327"/>
    <cellStyle name="Percent1" xfId="13328"/>
    <cellStyle name="Piug" xfId="13329"/>
    <cellStyle name="Plug" xfId="13330"/>
    <cellStyle name="PrePop Currency (0)" xfId="13331"/>
    <cellStyle name="PrePop Currency (2)" xfId="13332"/>
    <cellStyle name="PrePop Units (0)" xfId="13333"/>
    <cellStyle name="PrePop Units (1)" xfId="13334"/>
    <cellStyle name="PrePop Units (2)" xfId="13335"/>
    <cellStyle name="Price_Body" xfId="13336"/>
    <cellStyle name="prochrek" xfId="13337"/>
    <cellStyle name="prochrek 10" xfId="13338"/>
    <cellStyle name="prochrek 10 2" xfId="13339"/>
    <cellStyle name="prochrek 10 2 2" xfId="13340"/>
    <cellStyle name="prochrek 10 2 3" xfId="13341"/>
    <cellStyle name="prochrek 10 2 4" xfId="13342"/>
    <cellStyle name="prochrek 10 2 5" xfId="13343"/>
    <cellStyle name="prochrek 10 2 6" xfId="13344"/>
    <cellStyle name="prochrek 10 2 7" xfId="13345"/>
    <cellStyle name="prochrek 10 3" xfId="13346"/>
    <cellStyle name="prochrek 10 3 2" xfId="13347"/>
    <cellStyle name="prochrek 10 3 3" xfId="13348"/>
    <cellStyle name="prochrek 10 3 4" xfId="13349"/>
    <cellStyle name="prochrek 10 3 5" xfId="13350"/>
    <cellStyle name="prochrek 10 3 6" xfId="13351"/>
    <cellStyle name="prochrek 10 4" xfId="13352"/>
    <cellStyle name="prochrek 10 5" xfId="13353"/>
    <cellStyle name="prochrek 10 6" xfId="13354"/>
    <cellStyle name="prochrek 10 7" xfId="13355"/>
    <cellStyle name="prochrek 10 8" xfId="13356"/>
    <cellStyle name="prochrek 11" xfId="13357"/>
    <cellStyle name="prochrek 11 2" xfId="13358"/>
    <cellStyle name="prochrek 11 2 2" xfId="13359"/>
    <cellStyle name="prochrek 11 2 3" xfId="13360"/>
    <cellStyle name="prochrek 11 2 4" xfId="13361"/>
    <cellStyle name="prochrek 11 2 5" xfId="13362"/>
    <cellStyle name="prochrek 11 2 6" xfId="13363"/>
    <cellStyle name="prochrek 11 2 7" xfId="13364"/>
    <cellStyle name="prochrek 11 3" xfId="13365"/>
    <cellStyle name="prochrek 11 3 2" xfId="13366"/>
    <cellStyle name="prochrek 11 3 3" xfId="13367"/>
    <cellStyle name="prochrek 11 3 4" xfId="13368"/>
    <cellStyle name="prochrek 11 3 5" xfId="13369"/>
    <cellStyle name="prochrek 11 3 6" xfId="13370"/>
    <cellStyle name="prochrek 11 4" xfId="13371"/>
    <cellStyle name="prochrek 11 5" xfId="13372"/>
    <cellStyle name="prochrek 11 6" xfId="13373"/>
    <cellStyle name="prochrek 11 7" xfId="13374"/>
    <cellStyle name="prochrek 11 8" xfId="13375"/>
    <cellStyle name="prochrek 12" xfId="13376"/>
    <cellStyle name="prochrek 12 2" xfId="13377"/>
    <cellStyle name="prochrek 12 2 2" xfId="13378"/>
    <cellStyle name="prochrek 12 2 3" xfId="13379"/>
    <cellStyle name="prochrek 12 2 4" xfId="13380"/>
    <cellStyle name="prochrek 12 2 5" xfId="13381"/>
    <cellStyle name="prochrek 12 2 6" xfId="13382"/>
    <cellStyle name="prochrek 12 2 7" xfId="13383"/>
    <cellStyle name="prochrek 12 3" xfId="13384"/>
    <cellStyle name="prochrek 12 3 2" xfId="13385"/>
    <cellStyle name="prochrek 12 3 3" xfId="13386"/>
    <cellStyle name="prochrek 12 3 4" xfId="13387"/>
    <cellStyle name="prochrek 12 3 5" xfId="13388"/>
    <cellStyle name="prochrek 12 3 6" xfId="13389"/>
    <cellStyle name="prochrek 12 4" xfId="13390"/>
    <cellStyle name="prochrek 12 5" xfId="13391"/>
    <cellStyle name="prochrek 12 6" xfId="13392"/>
    <cellStyle name="prochrek 12 7" xfId="13393"/>
    <cellStyle name="prochrek 12 8" xfId="13394"/>
    <cellStyle name="prochrek 13" xfId="13395"/>
    <cellStyle name="prochrek 13 2" xfId="13396"/>
    <cellStyle name="prochrek 13 2 2" xfId="13397"/>
    <cellStyle name="prochrek 13 2 3" xfId="13398"/>
    <cellStyle name="prochrek 13 2 4" xfId="13399"/>
    <cellStyle name="prochrek 13 2 5" xfId="13400"/>
    <cellStyle name="prochrek 13 2 6" xfId="13401"/>
    <cellStyle name="prochrek 13 2 7" xfId="13402"/>
    <cellStyle name="prochrek 13 3" xfId="13403"/>
    <cellStyle name="prochrek 13 3 2" xfId="13404"/>
    <cellStyle name="prochrek 13 3 3" xfId="13405"/>
    <cellStyle name="prochrek 13 3 4" xfId="13406"/>
    <cellStyle name="prochrek 13 3 5" xfId="13407"/>
    <cellStyle name="prochrek 13 3 6" xfId="13408"/>
    <cellStyle name="prochrek 13 4" xfId="13409"/>
    <cellStyle name="prochrek 13 5" xfId="13410"/>
    <cellStyle name="prochrek 13 6" xfId="13411"/>
    <cellStyle name="prochrek 13 7" xfId="13412"/>
    <cellStyle name="prochrek 13 8" xfId="13413"/>
    <cellStyle name="prochrek 14" xfId="13414"/>
    <cellStyle name="prochrek 14 2" xfId="13415"/>
    <cellStyle name="prochrek 14 3" xfId="13416"/>
    <cellStyle name="prochrek 14 4" xfId="13417"/>
    <cellStyle name="prochrek 14 5" xfId="13418"/>
    <cellStyle name="prochrek 14 6" xfId="13419"/>
    <cellStyle name="prochrek 14 7" xfId="13420"/>
    <cellStyle name="prochrek 15" xfId="13421"/>
    <cellStyle name="prochrek 15 2" xfId="13422"/>
    <cellStyle name="prochrek 15 3" xfId="13423"/>
    <cellStyle name="prochrek 15 4" xfId="13424"/>
    <cellStyle name="prochrek 15 5" xfId="13425"/>
    <cellStyle name="prochrek 15 6" xfId="13426"/>
    <cellStyle name="prochrek 16" xfId="13427"/>
    <cellStyle name="prochrek 17" xfId="13428"/>
    <cellStyle name="prochrek 18" xfId="13429"/>
    <cellStyle name="prochrek 19" xfId="13430"/>
    <cellStyle name="prochrek 2" xfId="13431"/>
    <cellStyle name="prochrek 2 2" xfId="13432"/>
    <cellStyle name="prochrek 2 2 2" xfId="13433"/>
    <cellStyle name="prochrek 2 2 3" xfId="13434"/>
    <cellStyle name="prochrek 2 2 4" xfId="13435"/>
    <cellStyle name="prochrek 2 2 5" xfId="13436"/>
    <cellStyle name="prochrek 2 2 6" xfId="13437"/>
    <cellStyle name="prochrek 2 2 7" xfId="13438"/>
    <cellStyle name="prochrek 2 3" xfId="13439"/>
    <cellStyle name="prochrek 2 3 2" xfId="13440"/>
    <cellStyle name="prochrek 2 3 3" xfId="13441"/>
    <cellStyle name="prochrek 2 3 4" xfId="13442"/>
    <cellStyle name="prochrek 2 3 5" xfId="13443"/>
    <cellStyle name="prochrek 2 3 6" xfId="13444"/>
    <cellStyle name="prochrek 2 4" xfId="13445"/>
    <cellStyle name="prochrek 2 5" xfId="13446"/>
    <cellStyle name="prochrek 2 6" xfId="13447"/>
    <cellStyle name="prochrek 2 7" xfId="13448"/>
    <cellStyle name="prochrek 2 8" xfId="13449"/>
    <cellStyle name="prochrek 20" xfId="13450"/>
    <cellStyle name="prochrek 21" xfId="13451"/>
    <cellStyle name="prochrek 22" xfId="13452"/>
    <cellStyle name="prochrek 23" xfId="13453"/>
    <cellStyle name="prochrek 3" xfId="13454"/>
    <cellStyle name="prochrek 3 2" xfId="13455"/>
    <cellStyle name="prochrek 3 2 2" xfId="13456"/>
    <cellStyle name="prochrek 3 2 3" xfId="13457"/>
    <cellStyle name="prochrek 3 2 4" xfId="13458"/>
    <cellStyle name="prochrek 3 2 5" xfId="13459"/>
    <cellStyle name="prochrek 3 2 6" xfId="13460"/>
    <cellStyle name="prochrek 3 2 7" xfId="13461"/>
    <cellStyle name="prochrek 3 3" xfId="13462"/>
    <cellStyle name="prochrek 3 3 2" xfId="13463"/>
    <cellStyle name="prochrek 3 3 3" xfId="13464"/>
    <cellStyle name="prochrek 3 3 4" xfId="13465"/>
    <cellStyle name="prochrek 3 3 5" xfId="13466"/>
    <cellStyle name="prochrek 3 3 6" xfId="13467"/>
    <cellStyle name="prochrek 3 4" xfId="13468"/>
    <cellStyle name="prochrek 3 5" xfId="13469"/>
    <cellStyle name="prochrek 3 6" xfId="13470"/>
    <cellStyle name="prochrek 3 7" xfId="13471"/>
    <cellStyle name="prochrek 3 8" xfId="13472"/>
    <cellStyle name="prochrek 4" xfId="13473"/>
    <cellStyle name="prochrek 4 2" xfId="13474"/>
    <cellStyle name="prochrek 4 2 2" xfId="13475"/>
    <cellStyle name="prochrek 4 2 3" xfId="13476"/>
    <cellStyle name="prochrek 4 2 4" xfId="13477"/>
    <cellStyle name="prochrek 4 2 5" xfId="13478"/>
    <cellStyle name="prochrek 4 2 6" xfId="13479"/>
    <cellStyle name="prochrek 4 2 7" xfId="13480"/>
    <cellStyle name="prochrek 4 3" xfId="13481"/>
    <cellStyle name="prochrek 4 3 2" xfId="13482"/>
    <cellStyle name="prochrek 4 3 3" xfId="13483"/>
    <cellStyle name="prochrek 4 3 4" xfId="13484"/>
    <cellStyle name="prochrek 4 3 5" xfId="13485"/>
    <cellStyle name="prochrek 4 3 6" xfId="13486"/>
    <cellStyle name="prochrek 4 4" xfId="13487"/>
    <cellStyle name="prochrek 4 5" xfId="13488"/>
    <cellStyle name="prochrek 4 6" xfId="13489"/>
    <cellStyle name="prochrek 4 7" xfId="13490"/>
    <cellStyle name="prochrek 4 8" xfId="13491"/>
    <cellStyle name="prochrek 5" xfId="13492"/>
    <cellStyle name="prochrek 5 2" xfId="13493"/>
    <cellStyle name="prochrek 5 2 2" xfId="13494"/>
    <cellStyle name="prochrek 5 2 3" xfId="13495"/>
    <cellStyle name="prochrek 5 2 4" xfId="13496"/>
    <cellStyle name="prochrek 5 2 5" xfId="13497"/>
    <cellStyle name="prochrek 5 2 6" xfId="13498"/>
    <cellStyle name="prochrek 5 2 7" xfId="13499"/>
    <cellStyle name="prochrek 5 3" xfId="13500"/>
    <cellStyle name="prochrek 5 3 2" xfId="13501"/>
    <cellStyle name="prochrek 5 3 3" xfId="13502"/>
    <cellStyle name="prochrek 5 3 4" xfId="13503"/>
    <cellStyle name="prochrek 5 3 5" xfId="13504"/>
    <cellStyle name="prochrek 5 3 6" xfId="13505"/>
    <cellStyle name="prochrek 5 4" xfId="13506"/>
    <cellStyle name="prochrek 5 5" xfId="13507"/>
    <cellStyle name="prochrek 5 6" xfId="13508"/>
    <cellStyle name="prochrek 5 7" xfId="13509"/>
    <cellStyle name="prochrek 5 8" xfId="13510"/>
    <cellStyle name="prochrek 6" xfId="13511"/>
    <cellStyle name="prochrek 6 2" xfId="13512"/>
    <cellStyle name="prochrek 6 2 2" xfId="13513"/>
    <cellStyle name="prochrek 6 2 3" xfId="13514"/>
    <cellStyle name="prochrek 6 2 4" xfId="13515"/>
    <cellStyle name="prochrek 6 2 5" xfId="13516"/>
    <cellStyle name="prochrek 6 2 6" xfId="13517"/>
    <cellStyle name="prochrek 6 2 7" xfId="13518"/>
    <cellStyle name="prochrek 6 3" xfId="13519"/>
    <cellStyle name="prochrek 6 3 2" xfId="13520"/>
    <cellStyle name="prochrek 6 3 3" xfId="13521"/>
    <cellStyle name="prochrek 6 3 4" xfId="13522"/>
    <cellStyle name="prochrek 6 3 5" xfId="13523"/>
    <cellStyle name="prochrek 6 3 6" xfId="13524"/>
    <cellStyle name="prochrek 6 4" xfId="13525"/>
    <cellStyle name="prochrek 6 5" xfId="13526"/>
    <cellStyle name="prochrek 6 6" xfId="13527"/>
    <cellStyle name="prochrek 6 7" xfId="13528"/>
    <cellStyle name="prochrek 6 8" xfId="13529"/>
    <cellStyle name="prochrek 7" xfId="13530"/>
    <cellStyle name="prochrek 7 2" xfId="13531"/>
    <cellStyle name="prochrek 7 2 2" xfId="13532"/>
    <cellStyle name="prochrek 7 2 3" xfId="13533"/>
    <cellStyle name="prochrek 7 2 4" xfId="13534"/>
    <cellStyle name="prochrek 7 2 5" xfId="13535"/>
    <cellStyle name="prochrek 7 2 6" xfId="13536"/>
    <cellStyle name="prochrek 7 2 7" xfId="13537"/>
    <cellStyle name="prochrek 7 3" xfId="13538"/>
    <cellStyle name="prochrek 7 3 2" xfId="13539"/>
    <cellStyle name="prochrek 7 3 3" xfId="13540"/>
    <cellStyle name="prochrek 7 3 4" xfId="13541"/>
    <cellStyle name="prochrek 7 3 5" xfId="13542"/>
    <cellStyle name="prochrek 7 3 6" xfId="13543"/>
    <cellStyle name="prochrek 7 4" xfId="13544"/>
    <cellStyle name="prochrek 7 5" xfId="13545"/>
    <cellStyle name="prochrek 7 6" xfId="13546"/>
    <cellStyle name="prochrek 7 7" xfId="13547"/>
    <cellStyle name="prochrek 7 8" xfId="13548"/>
    <cellStyle name="prochrek 8" xfId="13549"/>
    <cellStyle name="prochrek 8 2" xfId="13550"/>
    <cellStyle name="prochrek 8 2 2" xfId="13551"/>
    <cellStyle name="prochrek 8 2 3" xfId="13552"/>
    <cellStyle name="prochrek 8 2 4" xfId="13553"/>
    <cellStyle name="prochrek 8 2 5" xfId="13554"/>
    <cellStyle name="prochrek 8 2 6" xfId="13555"/>
    <cellStyle name="prochrek 8 2 7" xfId="13556"/>
    <cellStyle name="prochrek 8 3" xfId="13557"/>
    <cellStyle name="prochrek 8 3 2" xfId="13558"/>
    <cellStyle name="prochrek 8 3 3" xfId="13559"/>
    <cellStyle name="prochrek 8 3 4" xfId="13560"/>
    <cellStyle name="prochrek 8 3 5" xfId="13561"/>
    <cellStyle name="prochrek 8 3 6" xfId="13562"/>
    <cellStyle name="prochrek 8 4" xfId="13563"/>
    <cellStyle name="prochrek 8 5" xfId="13564"/>
    <cellStyle name="prochrek 8 6" xfId="13565"/>
    <cellStyle name="prochrek 8 7" xfId="13566"/>
    <cellStyle name="prochrek 8 8" xfId="13567"/>
    <cellStyle name="prochrek 9" xfId="13568"/>
    <cellStyle name="prochrek 9 2" xfId="13569"/>
    <cellStyle name="prochrek 9 2 2" xfId="13570"/>
    <cellStyle name="prochrek 9 2 3" xfId="13571"/>
    <cellStyle name="prochrek 9 2 4" xfId="13572"/>
    <cellStyle name="prochrek 9 2 5" xfId="13573"/>
    <cellStyle name="prochrek 9 2 6" xfId="13574"/>
    <cellStyle name="prochrek 9 2 7" xfId="13575"/>
    <cellStyle name="prochrek 9 3" xfId="13576"/>
    <cellStyle name="prochrek 9 3 2" xfId="13577"/>
    <cellStyle name="prochrek 9 3 3" xfId="13578"/>
    <cellStyle name="prochrek 9 3 4" xfId="13579"/>
    <cellStyle name="prochrek 9 3 5" xfId="13580"/>
    <cellStyle name="prochrek 9 3 6" xfId="13581"/>
    <cellStyle name="prochrek 9 4" xfId="13582"/>
    <cellStyle name="prochrek 9 5" xfId="13583"/>
    <cellStyle name="prochrek 9 6" xfId="13584"/>
    <cellStyle name="prochrek 9 7" xfId="13585"/>
    <cellStyle name="prochrek 9 8" xfId="13586"/>
    <cellStyle name="protect" xfId="13587"/>
    <cellStyle name="protect 10" xfId="13588"/>
    <cellStyle name="protect 11" xfId="13589"/>
    <cellStyle name="protect 2" xfId="13590"/>
    <cellStyle name="protect 2 2" xfId="13591"/>
    <cellStyle name="protect 2 2 2" xfId="13592"/>
    <cellStyle name="protect 2 2 2 2" xfId="13593"/>
    <cellStyle name="protect 2 2 2 3" xfId="13594"/>
    <cellStyle name="protect 2 2 2 4" xfId="13595"/>
    <cellStyle name="protect 2 2 3" xfId="13596"/>
    <cellStyle name="protect 2 3" xfId="13597"/>
    <cellStyle name="protect 2 3 2" xfId="13598"/>
    <cellStyle name="protect 2 3 2 2" xfId="13599"/>
    <cellStyle name="protect 2 3 2 3" xfId="13600"/>
    <cellStyle name="protect 2 3 2 4" xfId="13601"/>
    <cellStyle name="protect 2 3 3" xfId="13602"/>
    <cellStyle name="protect 2 4" xfId="13603"/>
    <cellStyle name="protect 2 4 2" xfId="13604"/>
    <cellStyle name="protect 2 4 2 2" xfId="13605"/>
    <cellStyle name="protect 2 4 2 3" xfId="13606"/>
    <cellStyle name="protect 2 4 2 4" xfId="13607"/>
    <cellStyle name="protect 2 4 3" xfId="13608"/>
    <cellStyle name="protect 2 5" xfId="13609"/>
    <cellStyle name="protect 2 5 2" xfId="13610"/>
    <cellStyle name="protect 2 5 2 2" xfId="13611"/>
    <cellStyle name="protect 2 5 2 3" xfId="13612"/>
    <cellStyle name="protect 2 5 2 4" xfId="13613"/>
    <cellStyle name="protect 2 5 3" xfId="13614"/>
    <cellStyle name="protect 2 6" xfId="13615"/>
    <cellStyle name="protect 2 6 2" xfId="13616"/>
    <cellStyle name="protect 2 6 2 2" xfId="13617"/>
    <cellStyle name="protect 2 6 2 3" xfId="13618"/>
    <cellStyle name="protect 2 6 2 4" xfId="13619"/>
    <cellStyle name="protect 2 6 3" xfId="13620"/>
    <cellStyle name="protect 2 7" xfId="13621"/>
    <cellStyle name="protect 2 7 2" xfId="13622"/>
    <cellStyle name="protect 2 7 3" xfId="13623"/>
    <cellStyle name="protect 2 7 4" xfId="13624"/>
    <cellStyle name="protect 2 8" xfId="13625"/>
    <cellStyle name="protect 3" xfId="13626"/>
    <cellStyle name="protect 3 2" xfId="13627"/>
    <cellStyle name="protect 3 2 2" xfId="13628"/>
    <cellStyle name="protect 3 2 2 2" xfId="13629"/>
    <cellStyle name="protect 3 2 2 3" xfId="13630"/>
    <cellStyle name="protect 3 2 2 4" xfId="13631"/>
    <cellStyle name="protect 3 2 3" xfId="13632"/>
    <cellStyle name="protect 3 2 4" xfId="13633"/>
    <cellStyle name="protect 3 2 5" xfId="13634"/>
    <cellStyle name="protect 3 2 6" xfId="13635"/>
    <cellStyle name="protect 3 2 7" xfId="13636"/>
    <cellStyle name="protect 3 2 8" xfId="13637"/>
    <cellStyle name="protect 3 3" xfId="13638"/>
    <cellStyle name="protect 3 3 2" xfId="13639"/>
    <cellStyle name="protect 3 3 2 2" xfId="13640"/>
    <cellStyle name="protect 3 3 2 3" xfId="13641"/>
    <cellStyle name="protect 3 3 2 4" xfId="13642"/>
    <cellStyle name="protect 3 3 3" xfId="13643"/>
    <cellStyle name="protect 3 3 4" xfId="13644"/>
    <cellStyle name="protect 3 3 5" xfId="13645"/>
    <cellStyle name="protect 3 3 6" xfId="13646"/>
    <cellStyle name="protect 3 3 7" xfId="13647"/>
    <cellStyle name="protect 3 4" xfId="13648"/>
    <cellStyle name="protect 3 4 2" xfId="13649"/>
    <cellStyle name="protect 3 4 3" xfId="13650"/>
    <cellStyle name="protect 3 4 4" xfId="13651"/>
    <cellStyle name="protect 3 4 5" xfId="13652"/>
    <cellStyle name="protect 3 4 6" xfId="13653"/>
    <cellStyle name="protect 3 4 7" xfId="13654"/>
    <cellStyle name="protect 3 5" xfId="13655"/>
    <cellStyle name="protect 3 6" xfId="13656"/>
    <cellStyle name="protect 4" xfId="13657"/>
    <cellStyle name="protect 4 2" xfId="13658"/>
    <cellStyle name="protect 4 2 2" xfId="13659"/>
    <cellStyle name="protect 4 2 3" xfId="13660"/>
    <cellStyle name="protect 4 2 4" xfId="13661"/>
    <cellStyle name="protect 4 3" xfId="13662"/>
    <cellStyle name="protect 4 4" xfId="13663"/>
    <cellStyle name="protect 4 5" xfId="13664"/>
    <cellStyle name="protect 4 6" xfId="13665"/>
    <cellStyle name="protect 4 7" xfId="13666"/>
    <cellStyle name="protect 4 8" xfId="13667"/>
    <cellStyle name="protect 5" xfId="13668"/>
    <cellStyle name="protect 5 2" xfId="13669"/>
    <cellStyle name="protect 5 2 2" xfId="13670"/>
    <cellStyle name="protect 5 2 3" xfId="13671"/>
    <cellStyle name="protect 5 2 4" xfId="13672"/>
    <cellStyle name="protect 5 3" xfId="13673"/>
    <cellStyle name="protect 5 3 2" xfId="13674"/>
    <cellStyle name="protect 5 4" xfId="13675"/>
    <cellStyle name="protect 5 5" xfId="13676"/>
    <cellStyle name="protect 5 6" xfId="13677"/>
    <cellStyle name="protect 5 7" xfId="13678"/>
    <cellStyle name="protect 6" xfId="13679"/>
    <cellStyle name="protect 6 2" xfId="13680"/>
    <cellStyle name="protect 6 3" xfId="13681"/>
    <cellStyle name="protect 6 3 2" xfId="13682"/>
    <cellStyle name="protect 6 4" xfId="13683"/>
    <cellStyle name="protect 6 5" xfId="13684"/>
    <cellStyle name="protect 6 6" xfId="13685"/>
    <cellStyle name="protect 6 7" xfId="13686"/>
    <cellStyle name="protect 6 8" xfId="13687"/>
    <cellStyle name="protect 7" xfId="13688"/>
    <cellStyle name="protect 7 2" xfId="13689"/>
    <cellStyle name="protect 7 3" xfId="13690"/>
    <cellStyle name="protect 7 4" xfId="13691"/>
    <cellStyle name="protect 8" xfId="13692"/>
    <cellStyle name="protect 9" xfId="13693"/>
    <cellStyle name="Protected" xfId="13694"/>
    <cellStyle name="Protected 2" xfId="13695"/>
    <cellStyle name="Protected 3" xfId="13696"/>
    <cellStyle name="Pддotsikko" xfId="13697"/>
    <cellStyle name="Pддotsikko 2" xfId="13698"/>
    <cellStyle name="Pддotsikko 3" xfId="13699"/>
    <cellStyle name="Pддotsikko 4" xfId="13700"/>
    <cellStyle name="Pддotsikko 5" xfId="13701"/>
    <cellStyle name="Pддotsikko 6" xfId="13702"/>
    <cellStyle name="QTitle" xfId="13703"/>
    <cellStyle name="QTitle 10" xfId="13704"/>
    <cellStyle name="QTitle 11" xfId="13705"/>
    <cellStyle name="QTitle 12" xfId="13706"/>
    <cellStyle name="QTitle 13" xfId="13707"/>
    <cellStyle name="QTitle 2" xfId="13708"/>
    <cellStyle name="QTitle 2 10" xfId="13709"/>
    <cellStyle name="QTitle 2 11" xfId="13710"/>
    <cellStyle name="QTitle 2 2" xfId="13711"/>
    <cellStyle name="QTitle 2 2 2" xfId="13712"/>
    <cellStyle name="QTitle 2 2 2 2" xfId="13713"/>
    <cellStyle name="QTitle 2 2 2 3" xfId="13714"/>
    <cellStyle name="QTitle 2 2 2 4" xfId="13715"/>
    <cellStyle name="QTitle 2 2 2 5" xfId="13716"/>
    <cellStyle name="QTitle 2 2 2 6" xfId="13717"/>
    <cellStyle name="QTitle 2 2 2 7" xfId="13718"/>
    <cellStyle name="QTitle 2 2 3" xfId="13719"/>
    <cellStyle name="QTitle 2 2 3 2" xfId="13720"/>
    <cellStyle name="QTitle 2 2 3 3" xfId="13721"/>
    <cellStyle name="QTitle 2 2 3 4" xfId="13722"/>
    <cellStyle name="QTitle 2 2 3 5" xfId="13723"/>
    <cellStyle name="QTitle 2 2 3 6" xfId="13724"/>
    <cellStyle name="QTitle 2 2 4" xfId="13725"/>
    <cellStyle name="QTitle 2 2 5" xfId="13726"/>
    <cellStyle name="QTitle 2 2 6" xfId="13727"/>
    <cellStyle name="QTitle 2 2 7" xfId="13728"/>
    <cellStyle name="QTitle 2 2 8" xfId="13729"/>
    <cellStyle name="QTitle 2 3" xfId="13730"/>
    <cellStyle name="QTitle 2 3 2" xfId="13731"/>
    <cellStyle name="QTitle 2 3 2 2" xfId="13732"/>
    <cellStyle name="QTitle 2 3 2 3" xfId="13733"/>
    <cellStyle name="QTitle 2 3 2 4" xfId="13734"/>
    <cellStyle name="QTitle 2 3 3" xfId="13735"/>
    <cellStyle name="QTitle 2 3 4" xfId="13736"/>
    <cellStyle name="QTitle 2 3 5" xfId="13737"/>
    <cellStyle name="QTitle 2 3 6" xfId="13738"/>
    <cellStyle name="QTitle 2 3 7" xfId="13739"/>
    <cellStyle name="QTitle 2 4" xfId="13740"/>
    <cellStyle name="QTitle 2 4 2" xfId="13741"/>
    <cellStyle name="QTitle 2 4 2 2" xfId="13742"/>
    <cellStyle name="QTitle 2 4 2 3" xfId="13743"/>
    <cellStyle name="QTitle 2 4 2 4" xfId="13744"/>
    <cellStyle name="QTitle 2 4 3" xfId="13745"/>
    <cellStyle name="QTitle 2 4 4" xfId="13746"/>
    <cellStyle name="QTitle 2 4 5" xfId="13747"/>
    <cellStyle name="QTitle 2 4 6" xfId="13748"/>
    <cellStyle name="QTitle 2 5" xfId="13749"/>
    <cellStyle name="QTitle 2 5 2" xfId="13750"/>
    <cellStyle name="QTitle 2 5 2 2" xfId="13751"/>
    <cellStyle name="QTitle 2 5 2 3" xfId="13752"/>
    <cellStyle name="QTitle 2 5 2 4" xfId="13753"/>
    <cellStyle name="QTitle 2 5 3" xfId="13754"/>
    <cellStyle name="QTitle 2 5 4" xfId="13755"/>
    <cellStyle name="QTitle 2 5 5" xfId="13756"/>
    <cellStyle name="QTitle 2 6" xfId="13757"/>
    <cellStyle name="QTitle 2 6 2" xfId="13758"/>
    <cellStyle name="QTitle 2 6 2 2" xfId="13759"/>
    <cellStyle name="QTitle 2 6 2 3" xfId="13760"/>
    <cellStyle name="QTitle 2 6 2 4" xfId="13761"/>
    <cellStyle name="QTitle 2 6 3" xfId="13762"/>
    <cellStyle name="QTitle 2 6 4" xfId="13763"/>
    <cellStyle name="QTitle 2 6 5" xfId="13764"/>
    <cellStyle name="QTitle 2 7" xfId="13765"/>
    <cellStyle name="QTitle 2 7 2" xfId="13766"/>
    <cellStyle name="QTitle 2 7 2 2" xfId="13767"/>
    <cellStyle name="QTitle 2 7 2 3" xfId="13768"/>
    <cellStyle name="QTitle 2 7 2 4" xfId="13769"/>
    <cellStyle name="QTitle 2 7 3" xfId="13770"/>
    <cellStyle name="QTitle 2 7 4" xfId="13771"/>
    <cellStyle name="QTitle 2 7 5" xfId="13772"/>
    <cellStyle name="QTitle 2 8" xfId="13773"/>
    <cellStyle name="QTitle 2 8 2" xfId="13774"/>
    <cellStyle name="QTitle 2 8 3" xfId="13775"/>
    <cellStyle name="QTitle 2 8 4" xfId="13776"/>
    <cellStyle name="QTitle 2 9" xfId="13777"/>
    <cellStyle name="QTitle 3" xfId="13778"/>
    <cellStyle name="QTitle 3 2" xfId="13779"/>
    <cellStyle name="QTitle 3 2 2" xfId="13780"/>
    <cellStyle name="QTitle 3 2 3" xfId="13781"/>
    <cellStyle name="QTitle 3 2 4" xfId="13782"/>
    <cellStyle name="QTitle 3 2 5" xfId="13783"/>
    <cellStyle name="QTitle 3 2 6" xfId="13784"/>
    <cellStyle name="QTitle 3 2 7" xfId="13785"/>
    <cellStyle name="QTitle 3 3" xfId="13786"/>
    <cellStyle name="QTitle 3 3 2" xfId="13787"/>
    <cellStyle name="QTitle 3 3 3" xfId="13788"/>
    <cellStyle name="QTitle 3 3 4" xfId="13789"/>
    <cellStyle name="QTitle 3 3 5" xfId="13790"/>
    <cellStyle name="QTitle 3 3 6" xfId="13791"/>
    <cellStyle name="QTitle 3 4" xfId="13792"/>
    <cellStyle name="QTitle 3 5" xfId="13793"/>
    <cellStyle name="QTitle 3 6" xfId="13794"/>
    <cellStyle name="QTitle 3 7" xfId="13795"/>
    <cellStyle name="QTitle 3 8" xfId="13796"/>
    <cellStyle name="QTitle 3 9" xfId="13797"/>
    <cellStyle name="QTitle 4" xfId="13798"/>
    <cellStyle name="QTitle 4 2" xfId="13799"/>
    <cellStyle name="QTitle 4 3" xfId="13800"/>
    <cellStyle name="QTitle 4 4" xfId="13801"/>
    <cellStyle name="QTitle 4 5" xfId="13802"/>
    <cellStyle name="QTitle 4 6" xfId="13803"/>
    <cellStyle name="QTitle 4 7" xfId="13804"/>
    <cellStyle name="QTitle 5" xfId="13805"/>
    <cellStyle name="QTitle 5 2" xfId="13806"/>
    <cellStyle name="QTitle 5 3" xfId="13807"/>
    <cellStyle name="QTitle 5 4" xfId="13808"/>
    <cellStyle name="QTitle 5 5" xfId="13809"/>
    <cellStyle name="QTitle 5 6" xfId="13810"/>
    <cellStyle name="QTitle 6" xfId="13811"/>
    <cellStyle name="QTitle 6 2" xfId="13812"/>
    <cellStyle name="QTitle 6 3" xfId="13813"/>
    <cellStyle name="QTitle 6 4" xfId="13814"/>
    <cellStyle name="QTitle 7" xfId="13815"/>
    <cellStyle name="QTitle 8" xfId="13816"/>
    <cellStyle name="QTitle 9" xfId="13817"/>
    <cellStyle name="range" xfId="13818"/>
    <cellStyle name="range 2" xfId="13819"/>
    <cellStyle name="range 2 2" xfId="13820"/>
    <cellStyle name="range 3" xfId="13821"/>
    <cellStyle name="range 4" xfId="13822"/>
    <cellStyle name="range 5" xfId="13823"/>
    <cellStyle name="range_01_2011_цмро" xfId="13824"/>
    <cellStyle name="Red" xfId="13825"/>
    <cellStyle name="Red 2" xfId="13826"/>
    <cellStyle name="Red 3" xfId="13827"/>
    <cellStyle name="Red 4" xfId="13828"/>
    <cellStyle name="Result" xfId="13829"/>
    <cellStyle name="Result2" xfId="13830"/>
    <cellStyle name="S3" xfId="13831"/>
    <cellStyle name="Salomon Logo" xfId="13832"/>
    <cellStyle name="Salomon Logo 10" xfId="13833"/>
    <cellStyle name="Salomon Logo 10 10" xfId="13834"/>
    <cellStyle name="Salomon Logo 10 11" xfId="13835"/>
    <cellStyle name="Salomon Logo 10 12" xfId="13836"/>
    <cellStyle name="Salomon Logo 10 13" xfId="13837"/>
    <cellStyle name="Salomon Logo 10 14" xfId="13838"/>
    <cellStyle name="Salomon Logo 10 15" xfId="13839"/>
    <cellStyle name="Salomon Logo 10 16" xfId="13840"/>
    <cellStyle name="Salomon Logo 10 17" xfId="13841"/>
    <cellStyle name="Salomon Logo 10 18" xfId="13842"/>
    <cellStyle name="Salomon Logo 10 19" xfId="13843"/>
    <cellStyle name="Salomon Logo 10 2" xfId="13844"/>
    <cellStyle name="Salomon Logo 10 20" xfId="13845"/>
    <cellStyle name="Salomon Logo 10 21" xfId="13846"/>
    <cellStyle name="Salomon Logo 10 22" xfId="13847"/>
    <cellStyle name="Salomon Logo 10 23" xfId="13848"/>
    <cellStyle name="Salomon Logo 10 24" xfId="13849"/>
    <cellStyle name="Salomon Logo 10 25" xfId="13850"/>
    <cellStyle name="Salomon Logo 10 26" xfId="13851"/>
    <cellStyle name="Salomon Logo 10 27" xfId="13852"/>
    <cellStyle name="Salomon Logo 10 28" xfId="13853"/>
    <cellStyle name="Salomon Logo 10 29" xfId="13854"/>
    <cellStyle name="Salomon Logo 10 3" xfId="13855"/>
    <cellStyle name="Salomon Logo 10 30" xfId="13856"/>
    <cellStyle name="Salomon Logo 10 31" xfId="13857"/>
    <cellStyle name="Salomon Logo 10 32" xfId="13858"/>
    <cellStyle name="Salomon Logo 10 33" xfId="13859"/>
    <cellStyle name="Salomon Logo 10 34" xfId="13860"/>
    <cellStyle name="Salomon Logo 10 35" xfId="13861"/>
    <cellStyle name="Salomon Logo 10 36" xfId="13862"/>
    <cellStyle name="Salomon Logo 10 37" xfId="13863"/>
    <cellStyle name="Salomon Logo 10 38" xfId="13864"/>
    <cellStyle name="Salomon Logo 10 39" xfId="13865"/>
    <cellStyle name="Salomon Logo 10 4" xfId="13866"/>
    <cellStyle name="Salomon Logo 10 40" xfId="13867"/>
    <cellStyle name="Salomon Logo 10 41" xfId="13868"/>
    <cellStyle name="Salomon Logo 10 42" xfId="13869"/>
    <cellStyle name="Salomon Logo 10 43" xfId="13870"/>
    <cellStyle name="Salomon Logo 10 44" xfId="13871"/>
    <cellStyle name="Salomon Logo 10 45" xfId="13872"/>
    <cellStyle name="Salomon Logo 10 46" xfId="13873"/>
    <cellStyle name="Salomon Logo 10 47" xfId="13874"/>
    <cellStyle name="Salomon Logo 10 48" xfId="13875"/>
    <cellStyle name="Salomon Logo 10 49" xfId="13876"/>
    <cellStyle name="Salomon Logo 10 5" xfId="13877"/>
    <cellStyle name="Salomon Logo 10 50" xfId="13878"/>
    <cellStyle name="Salomon Logo 10 51" xfId="13879"/>
    <cellStyle name="Salomon Logo 10 52" xfId="13880"/>
    <cellStyle name="Salomon Logo 10 53" xfId="13881"/>
    <cellStyle name="Salomon Logo 10 54" xfId="13882"/>
    <cellStyle name="Salomon Logo 10 55" xfId="13883"/>
    <cellStyle name="Salomon Logo 10 56" xfId="13884"/>
    <cellStyle name="Salomon Logo 10 57" xfId="13885"/>
    <cellStyle name="Salomon Logo 10 58" xfId="13886"/>
    <cellStyle name="Salomon Logo 10 59" xfId="13887"/>
    <cellStyle name="Salomon Logo 10 6" xfId="13888"/>
    <cellStyle name="Salomon Logo 10 60" xfId="13889"/>
    <cellStyle name="Salomon Logo 10 61" xfId="13890"/>
    <cellStyle name="Salomon Logo 10 62" xfId="13891"/>
    <cellStyle name="Salomon Logo 10 63" xfId="13892"/>
    <cellStyle name="Salomon Logo 10 64" xfId="13893"/>
    <cellStyle name="Salomon Logo 10 65" xfId="13894"/>
    <cellStyle name="Salomon Logo 10 66" xfId="13895"/>
    <cellStyle name="Salomon Logo 10 7" xfId="13896"/>
    <cellStyle name="Salomon Logo 10 8" xfId="13897"/>
    <cellStyle name="Salomon Logo 10 9" xfId="13898"/>
    <cellStyle name="Salomon Logo 11" xfId="13899"/>
    <cellStyle name="Salomon Logo 11 10" xfId="13900"/>
    <cellStyle name="Salomon Logo 11 11" xfId="13901"/>
    <cellStyle name="Salomon Logo 11 12" xfId="13902"/>
    <cellStyle name="Salomon Logo 11 13" xfId="13903"/>
    <cellStyle name="Salomon Logo 11 14" xfId="13904"/>
    <cellStyle name="Salomon Logo 11 15" xfId="13905"/>
    <cellStyle name="Salomon Logo 11 16" xfId="13906"/>
    <cellStyle name="Salomon Logo 11 17" xfId="13907"/>
    <cellStyle name="Salomon Logo 11 18" xfId="13908"/>
    <cellStyle name="Salomon Logo 11 19" xfId="13909"/>
    <cellStyle name="Salomon Logo 11 2" xfId="13910"/>
    <cellStyle name="Salomon Logo 11 20" xfId="13911"/>
    <cellStyle name="Salomon Logo 11 21" xfId="13912"/>
    <cellStyle name="Salomon Logo 11 22" xfId="13913"/>
    <cellStyle name="Salomon Logo 11 23" xfId="13914"/>
    <cellStyle name="Salomon Logo 11 24" xfId="13915"/>
    <cellStyle name="Salomon Logo 11 25" xfId="13916"/>
    <cellStyle name="Salomon Logo 11 26" xfId="13917"/>
    <cellStyle name="Salomon Logo 11 27" xfId="13918"/>
    <cellStyle name="Salomon Logo 11 28" xfId="13919"/>
    <cellStyle name="Salomon Logo 11 29" xfId="13920"/>
    <cellStyle name="Salomon Logo 11 3" xfId="13921"/>
    <cellStyle name="Salomon Logo 11 30" xfId="13922"/>
    <cellStyle name="Salomon Logo 11 31" xfId="13923"/>
    <cellStyle name="Salomon Logo 11 32" xfId="13924"/>
    <cellStyle name="Salomon Logo 11 33" xfId="13925"/>
    <cellStyle name="Salomon Logo 11 34" xfId="13926"/>
    <cellStyle name="Salomon Logo 11 35" xfId="13927"/>
    <cellStyle name="Salomon Logo 11 36" xfId="13928"/>
    <cellStyle name="Salomon Logo 11 37" xfId="13929"/>
    <cellStyle name="Salomon Logo 11 38" xfId="13930"/>
    <cellStyle name="Salomon Logo 11 39" xfId="13931"/>
    <cellStyle name="Salomon Logo 11 4" xfId="13932"/>
    <cellStyle name="Salomon Logo 11 40" xfId="13933"/>
    <cellStyle name="Salomon Logo 11 41" xfId="13934"/>
    <cellStyle name="Salomon Logo 11 42" xfId="13935"/>
    <cellStyle name="Salomon Logo 11 43" xfId="13936"/>
    <cellStyle name="Salomon Logo 11 44" xfId="13937"/>
    <cellStyle name="Salomon Logo 11 45" xfId="13938"/>
    <cellStyle name="Salomon Logo 11 46" xfId="13939"/>
    <cellStyle name="Salomon Logo 11 47" xfId="13940"/>
    <cellStyle name="Salomon Logo 11 48" xfId="13941"/>
    <cellStyle name="Salomon Logo 11 49" xfId="13942"/>
    <cellStyle name="Salomon Logo 11 5" xfId="13943"/>
    <cellStyle name="Salomon Logo 11 50" xfId="13944"/>
    <cellStyle name="Salomon Logo 11 51" xfId="13945"/>
    <cellStyle name="Salomon Logo 11 52" xfId="13946"/>
    <cellStyle name="Salomon Logo 11 53" xfId="13947"/>
    <cellStyle name="Salomon Logo 11 54" xfId="13948"/>
    <cellStyle name="Salomon Logo 11 55" xfId="13949"/>
    <cellStyle name="Salomon Logo 11 56" xfId="13950"/>
    <cellStyle name="Salomon Logo 11 57" xfId="13951"/>
    <cellStyle name="Salomon Logo 11 58" xfId="13952"/>
    <cellStyle name="Salomon Logo 11 59" xfId="13953"/>
    <cellStyle name="Salomon Logo 11 6" xfId="13954"/>
    <cellStyle name="Salomon Logo 11 60" xfId="13955"/>
    <cellStyle name="Salomon Logo 11 61" xfId="13956"/>
    <cellStyle name="Salomon Logo 11 62" xfId="13957"/>
    <cellStyle name="Salomon Logo 11 63" xfId="13958"/>
    <cellStyle name="Salomon Logo 11 64" xfId="13959"/>
    <cellStyle name="Salomon Logo 11 7" xfId="13960"/>
    <cellStyle name="Salomon Logo 11 8" xfId="13961"/>
    <cellStyle name="Salomon Logo 11 9" xfId="13962"/>
    <cellStyle name="Salomon Logo 12" xfId="13963"/>
    <cellStyle name="Salomon Logo 13" xfId="13964"/>
    <cellStyle name="Salomon Logo 14" xfId="13965"/>
    <cellStyle name="Salomon Logo 15" xfId="13966"/>
    <cellStyle name="Salomon Logo 16" xfId="13967"/>
    <cellStyle name="Salomon Logo 17" xfId="13968"/>
    <cellStyle name="Salomon Logo 18" xfId="13969"/>
    <cellStyle name="Salomon Logo 19" xfId="13970"/>
    <cellStyle name="Salomon Logo 2" xfId="13971"/>
    <cellStyle name="Salomon Logo 2 10" xfId="13972"/>
    <cellStyle name="Salomon Logo 2 11" xfId="13973"/>
    <cellStyle name="Salomon Logo 2 12" xfId="13974"/>
    <cellStyle name="Salomon Logo 2 13" xfId="13975"/>
    <cellStyle name="Salomon Logo 2 14" xfId="13976"/>
    <cellStyle name="Salomon Logo 2 15" xfId="13977"/>
    <cellStyle name="Salomon Logo 2 16" xfId="13978"/>
    <cellStyle name="Salomon Logo 2 17" xfId="13979"/>
    <cellStyle name="Salomon Logo 2 18" xfId="13980"/>
    <cellStyle name="Salomon Logo 2 19" xfId="13981"/>
    <cellStyle name="Salomon Logo 2 2" xfId="13982"/>
    <cellStyle name="Salomon Logo 2 2 10" xfId="13983"/>
    <cellStyle name="Salomon Logo 2 2 11" xfId="13984"/>
    <cellStyle name="Salomon Logo 2 2 12" xfId="13985"/>
    <cellStyle name="Salomon Logo 2 2 13" xfId="13986"/>
    <cellStyle name="Salomon Logo 2 2 14" xfId="13987"/>
    <cellStyle name="Salomon Logo 2 2 15" xfId="13988"/>
    <cellStyle name="Salomon Logo 2 2 16" xfId="13989"/>
    <cellStyle name="Salomon Logo 2 2 17" xfId="13990"/>
    <cellStyle name="Salomon Logo 2 2 18" xfId="13991"/>
    <cellStyle name="Salomon Logo 2 2 19" xfId="13992"/>
    <cellStyle name="Salomon Logo 2 2 2" xfId="13993"/>
    <cellStyle name="Salomon Logo 2 2 2 10" xfId="13994"/>
    <cellStyle name="Salomon Logo 2 2 2 11" xfId="13995"/>
    <cellStyle name="Salomon Logo 2 2 2 12" xfId="13996"/>
    <cellStyle name="Salomon Logo 2 2 2 13" xfId="13997"/>
    <cellStyle name="Salomon Logo 2 2 2 14" xfId="13998"/>
    <cellStyle name="Salomon Logo 2 2 2 15" xfId="13999"/>
    <cellStyle name="Salomon Logo 2 2 2 16" xfId="14000"/>
    <cellStyle name="Salomon Logo 2 2 2 17" xfId="14001"/>
    <cellStyle name="Salomon Logo 2 2 2 18" xfId="14002"/>
    <cellStyle name="Salomon Logo 2 2 2 19" xfId="14003"/>
    <cellStyle name="Salomon Logo 2 2 2 2" xfId="14004"/>
    <cellStyle name="Salomon Logo 2 2 2 2 10" xfId="14005"/>
    <cellStyle name="Salomon Logo 2 2 2 2 11" xfId="14006"/>
    <cellStyle name="Salomon Logo 2 2 2 2 12" xfId="14007"/>
    <cellStyle name="Salomon Logo 2 2 2 2 13" xfId="14008"/>
    <cellStyle name="Salomon Logo 2 2 2 2 14" xfId="14009"/>
    <cellStyle name="Salomon Logo 2 2 2 2 15" xfId="14010"/>
    <cellStyle name="Salomon Logo 2 2 2 2 16" xfId="14011"/>
    <cellStyle name="Salomon Logo 2 2 2 2 17" xfId="14012"/>
    <cellStyle name="Salomon Logo 2 2 2 2 18" xfId="14013"/>
    <cellStyle name="Salomon Logo 2 2 2 2 19" xfId="14014"/>
    <cellStyle name="Salomon Logo 2 2 2 2 2" xfId="14015"/>
    <cellStyle name="Salomon Logo 2 2 2 2 20" xfId="14016"/>
    <cellStyle name="Salomon Logo 2 2 2 2 21" xfId="14017"/>
    <cellStyle name="Salomon Logo 2 2 2 2 22" xfId="14018"/>
    <cellStyle name="Salomon Logo 2 2 2 2 23" xfId="14019"/>
    <cellStyle name="Salomon Logo 2 2 2 2 24" xfId="14020"/>
    <cellStyle name="Salomon Logo 2 2 2 2 25" xfId="14021"/>
    <cellStyle name="Salomon Logo 2 2 2 2 26" xfId="14022"/>
    <cellStyle name="Salomon Logo 2 2 2 2 27" xfId="14023"/>
    <cellStyle name="Salomon Logo 2 2 2 2 28" xfId="14024"/>
    <cellStyle name="Salomon Logo 2 2 2 2 29" xfId="14025"/>
    <cellStyle name="Salomon Logo 2 2 2 2 3" xfId="14026"/>
    <cellStyle name="Salomon Logo 2 2 2 2 30" xfId="14027"/>
    <cellStyle name="Salomon Logo 2 2 2 2 31" xfId="14028"/>
    <cellStyle name="Salomon Logo 2 2 2 2 32" xfId="14029"/>
    <cellStyle name="Salomon Logo 2 2 2 2 33" xfId="14030"/>
    <cellStyle name="Salomon Logo 2 2 2 2 34" xfId="14031"/>
    <cellStyle name="Salomon Logo 2 2 2 2 35" xfId="14032"/>
    <cellStyle name="Salomon Logo 2 2 2 2 36" xfId="14033"/>
    <cellStyle name="Salomon Logo 2 2 2 2 37" xfId="14034"/>
    <cellStyle name="Salomon Logo 2 2 2 2 38" xfId="14035"/>
    <cellStyle name="Salomon Logo 2 2 2 2 39" xfId="14036"/>
    <cellStyle name="Salomon Logo 2 2 2 2 4" xfId="14037"/>
    <cellStyle name="Salomon Logo 2 2 2 2 40" xfId="14038"/>
    <cellStyle name="Salomon Logo 2 2 2 2 41" xfId="14039"/>
    <cellStyle name="Salomon Logo 2 2 2 2 42" xfId="14040"/>
    <cellStyle name="Salomon Logo 2 2 2 2 43" xfId="14041"/>
    <cellStyle name="Salomon Logo 2 2 2 2 44" xfId="14042"/>
    <cellStyle name="Salomon Logo 2 2 2 2 45" xfId="14043"/>
    <cellStyle name="Salomon Logo 2 2 2 2 46" xfId="14044"/>
    <cellStyle name="Salomon Logo 2 2 2 2 47" xfId="14045"/>
    <cellStyle name="Salomon Logo 2 2 2 2 48" xfId="14046"/>
    <cellStyle name="Salomon Logo 2 2 2 2 49" xfId="14047"/>
    <cellStyle name="Salomon Logo 2 2 2 2 5" xfId="14048"/>
    <cellStyle name="Salomon Logo 2 2 2 2 50" xfId="14049"/>
    <cellStyle name="Salomon Logo 2 2 2 2 51" xfId="14050"/>
    <cellStyle name="Salomon Logo 2 2 2 2 52" xfId="14051"/>
    <cellStyle name="Salomon Logo 2 2 2 2 53" xfId="14052"/>
    <cellStyle name="Salomon Logo 2 2 2 2 54" xfId="14053"/>
    <cellStyle name="Salomon Logo 2 2 2 2 55" xfId="14054"/>
    <cellStyle name="Salomon Logo 2 2 2 2 56" xfId="14055"/>
    <cellStyle name="Salomon Logo 2 2 2 2 57" xfId="14056"/>
    <cellStyle name="Salomon Logo 2 2 2 2 58" xfId="14057"/>
    <cellStyle name="Salomon Logo 2 2 2 2 59" xfId="14058"/>
    <cellStyle name="Salomon Logo 2 2 2 2 6" xfId="14059"/>
    <cellStyle name="Salomon Logo 2 2 2 2 60" xfId="14060"/>
    <cellStyle name="Salomon Logo 2 2 2 2 61" xfId="14061"/>
    <cellStyle name="Salomon Logo 2 2 2 2 62" xfId="14062"/>
    <cellStyle name="Salomon Logo 2 2 2 2 63" xfId="14063"/>
    <cellStyle name="Salomon Logo 2 2 2 2 64" xfId="14064"/>
    <cellStyle name="Salomon Logo 2 2 2 2 65" xfId="14065"/>
    <cellStyle name="Salomon Logo 2 2 2 2 66" xfId="14066"/>
    <cellStyle name="Salomon Logo 2 2 2 2 7" xfId="14067"/>
    <cellStyle name="Salomon Logo 2 2 2 2 8" xfId="14068"/>
    <cellStyle name="Salomon Logo 2 2 2 2 9" xfId="14069"/>
    <cellStyle name="Salomon Logo 2 2 2 20" xfId="14070"/>
    <cellStyle name="Salomon Logo 2 2 2 21" xfId="14071"/>
    <cellStyle name="Salomon Logo 2 2 2 22" xfId="14072"/>
    <cellStyle name="Salomon Logo 2 2 2 23" xfId="14073"/>
    <cellStyle name="Salomon Logo 2 2 2 24" xfId="14074"/>
    <cellStyle name="Salomon Logo 2 2 2 25" xfId="14075"/>
    <cellStyle name="Salomon Logo 2 2 2 26" xfId="14076"/>
    <cellStyle name="Salomon Logo 2 2 2 27" xfId="14077"/>
    <cellStyle name="Salomon Logo 2 2 2 28" xfId="14078"/>
    <cellStyle name="Salomon Logo 2 2 2 29" xfId="14079"/>
    <cellStyle name="Salomon Logo 2 2 2 3" xfId="14080"/>
    <cellStyle name="Salomon Logo 2 2 2 3 10" xfId="14081"/>
    <cellStyle name="Salomon Logo 2 2 2 3 11" xfId="14082"/>
    <cellStyle name="Salomon Logo 2 2 2 3 12" xfId="14083"/>
    <cellStyle name="Salomon Logo 2 2 2 3 13" xfId="14084"/>
    <cellStyle name="Salomon Logo 2 2 2 3 14" xfId="14085"/>
    <cellStyle name="Salomon Logo 2 2 2 3 15" xfId="14086"/>
    <cellStyle name="Salomon Logo 2 2 2 3 16" xfId="14087"/>
    <cellStyle name="Salomon Logo 2 2 2 3 17" xfId="14088"/>
    <cellStyle name="Salomon Logo 2 2 2 3 18" xfId="14089"/>
    <cellStyle name="Salomon Logo 2 2 2 3 19" xfId="14090"/>
    <cellStyle name="Salomon Logo 2 2 2 3 2" xfId="14091"/>
    <cellStyle name="Salomon Logo 2 2 2 3 20" xfId="14092"/>
    <cellStyle name="Salomon Logo 2 2 2 3 21" xfId="14093"/>
    <cellStyle name="Salomon Logo 2 2 2 3 22" xfId="14094"/>
    <cellStyle name="Salomon Logo 2 2 2 3 23" xfId="14095"/>
    <cellStyle name="Salomon Logo 2 2 2 3 24" xfId="14096"/>
    <cellStyle name="Salomon Logo 2 2 2 3 25" xfId="14097"/>
    <cellStyle name="Salomon Logo 2 2 2 3 26" xfId="14098"/>
    <cellStyle name="Salomon Logo 2 2 2 3 27" xfId="14099"/>
    <cellStyle name="Salomon Logo 2 2 2 3 28" xfId="14100"/>
    <cellStyle name="Salomon Logo 2 2 2 3 29" xfId="14101"/>
    <cellStyle name="Salomon Logo 2 2 2 3 3" xfId="14102"/>
    <cellStyle name="Salomon Logo 2 2 2 3 30" xfId="14103"/>
    <cellStyle name="Salomon Logo 2 2 2 3 31" xfId="14104"/>
    <cellStyle name="Salomon Logo 2 2 2 3 32" xfId="14105"/>
    <cellStyle name="Salomon Logo 2 2 2 3 33" xfId="14106"/>
    <cellStyle name="Salomon Logo 2 2 2 3 34" xfId="14107"/>
    <cellStyle name="Salomon Logo 2 2 2 3 35" xfId="14108"/>
    <cellStyle name="Salomon Logo 2 2 2 3 36" xfId="14109"/>
    <cellStyle name="Salomon Logo 2 2 2 3 37" xfId="14110"/>
    <cellStyle name="Salomon Logo 2 2 2 3 38" xfId="14111"/>
    <cellStyle name="Salomon Logo 2 2 2 3 39" xfId="14112"/>
    <cellStyle name="Salomon Logo 2 2 2 3 4" xfId="14113"/>
    <cellStyle name="Salomon Logo 2 2 2 3 40" xfId="14114"/>
    <cellStyle name="Salomon Logo 2 2 2 3 41" xfId="14115"/>
    <cellStyle name="Salomon Logo 2 2 2 3 42" xfId="14116"/>
    <cellStyle name="Salomon Logo 2 2 2 3 43" xfId="14117"/>
    <cellStyle name="Salomon Logo 2 2 2 3 44" xfId="14118"/>
    <cellStyle name="Salomon Logo 2 2 2 3 45" xfId="14119"/>
    <cellStyle name="Salomon Logo 2 2 2 3 46" xfId="14120"/>
    <cellStyle name="Salomon Logo 2 2 2 3 47" xfId="14121"/>
    <cellStyle name="Salomon Logo 2 2 2 3 48" xfId="14122"/>
    <cellStyle name="Salomon Logo 2 2 2 3 49" xfId="14123"/>
    <cellStyle name="Salomon Logo 2 2 2 3 5" xfId="14124"/>
    <cellStyle name="Salomon Logo 2 2 2 3 50" xfId="14125"/>
    <cellStyle name="Salomon Logo 2 2 2 3 51" xfId="14126"/>
    <cellStyle name="Salomon Logo 2 2 2 3 52" xfId="14127"/>
    <cellStyle name="Salomon Logo 2 2 2 3 53" xfId="14128"/>
    <cellStyle name="Salomon Logo 2 2 2 3 54" xfId="14129"/>
    <cellStyle name="Salomon Logo 2 2 2 3 55" xfId="14130"/>
    <cellStyle name="Salomon Logo 2 2 2 3 56" xfId="14131"/>
    <cellStyle name="Salomon Logo 2 2 2 3 57" xfId="14132"/>
    <cellStyle name="Salomon Logo 2 2 2 3 58" xfId="14133"/>
    <cellStyle name="Salomon Logo 2 2 2 3 59" xfId="14134"/>
    <cellStyle name="Salomon Logo 2 2 2 3 6" xfId="14135"/>
    <cellStyle name="Salomon Logo 2 2 2 3 60" xfId="14136"/>
    <cellStyle name="Salomon Logo 2 2 2 3 61" xfId="14137"/>
    <cellStyle name="Salomon Logo 2 2 2 3 62" xfId="14138"/>
    <cellStyle name="Salomon Logo 2 2 2 3 63" xfId="14139"/>
    <cellStyle name="Salomon Logo 2 2 2 3 64" xfId="14140"/>
    <cellStyle name="Salomon Logo 2 2 2 3 7" xfId="14141"/>
    <cellStyle name="Salomon Logo 2 2 2 3 8" xfId="14142"/>
    <cellStyle name="Salomon Logo 2 2 2 3 9" xfId="14143"/>
    <cellStyle name="Salomon Logo 2 2 2 30" xfId="14144"/>
    <cellStyle name="Salomon Logo 2 2 2 31" xfId="14145"/>
    <cellStyle name="Salomon Logo 2 2 2 32" xfId="14146"/>
    <cellStyle name="Salomon Logo 2 2 2 33" xfId="14147"/>
    <cellStyle name="Salomon Logo 2 2 2 34" xfId="14148"/>
    <cellStyle name="Salomon Logo 2 2 2 4" xfId="14149"/>
    <cellStyle name="Salomon Logo 2 2 2 5" xfId="14150"/>
    <cellStyle name="Salomon Logo 2 2 2 6" xfId="14151"/>
    <cellStyle name="Salomon Logo 2 2 2 7" xfId="14152"/>
    <cellStyle name="Salomon Logo 2 2 2 8" xfId="14153"/>
    <cellStyle name="Salomon Logo 2 2 2 9" xfId="14154"/>
    <cellStyle name="Salomon Logo 2 2 20" xfId="14155"/>
    <cellStyle name="Salomon Logo 2 2 21" xfId="14156"/>
    <cellStyle name="Salomon Logo 2 2 22" xfId="14157"/>
    <cellStyle name="Salomon Logo 2 2 23" xfId="14158"/>
    <cellStyle name="Salomon Logo 2 2 24" xfId="14159"/>
    <cellStyle name="Salomon Logo 2 2 25" xfId="14160"/>
    <cellStyle name="Salomon Logo 2 2 26" xfId="14161"/>
    <cellStyle name="Salomon Logo 2 2 27" xfId="14162"/>
    <cellStyle name="Salomon Logo 2 2 28" xfId="14163"/>
    <cellStyle name="Salomon Logo 2 2 29" xfId="14164"/>
    <cellStyle name="Salomon Logo 2 2 3" xfId="14165"/>
    <cellStyle name="Salomon Logo 2 2 3 10" xfId="14166"/>
    <cellStyle name="Salomon Logo 2 2 3 11" xfId="14167"/>
    <cellStyle name="Salomon Logo 2 2 3 12" xfId="14168"/>
    <cellStyle name="Salomon Logo 2 2 3 13" xfId="14169"/>
    <cellStyle name="Salomon Logo 2 2 3 14" xfId="14170"/>
    <cellStyle name="Salomon Logo 2 2 3 15" xfId="14171"/>
    <cellStyle name="Salomon Logo 2 2 3 16" xfId="14172"/>
    <cellStyle name="Salomon Logo 2 2 3 17" xfId="14173"/>
    <cellStyle name="Salomon Logo 2 2 3 18" xfId="14174"/>
    <cellStyle name="Salomon Logo 2 2 3 19" xfId="14175"/>
    <cellStyle name="Salomon Logo 2 2 3 2" xfId="14176"/>
    <cellStyle name="Salomon Logo 2 2 3 2 10" xfId="14177"/>
    <cellStyle name="Salomon Logo 2 2 3 2 11" xfId="14178"/>
    <cellStyle name="Salomon Logo 2 2 3 2 12" xfId="14179"/>
    <cellStyle name="Salomon Logo 2 2 3 2 13" xfId="14180"/>
    <cellStyle name="Salomon Logo 2 2 3 2 14" xfId="14181"/>
    <cellStyle name="Salomon Logo 2 2 3 2 15" xfId="14182"/>
    <cellStyle name="Salomon Logo 2 2 3 2 16" xfId="14183"/>
    <cellStyle name="Salomon Logo 2 2 3 2 17" xfId="14184"/>
    <cellStyle name="Salomon Logo 2 2 3 2 18" xfId="14185"/>
    <cellStyle name="Salomon Logo 2 2 3 2 19" xfId="14186"/>
    <cellStyle name="Salomon Logo 2 2 3 2 2" xfId="14187"/>
    <cellStyle name="Salomon Logo 2 2 3 2 20" xfId="14188"/>
    <cellStyle name="Salomon Logo 2 2 3 2 21" xfId="14189"/>
    <cellStyle name="Salomon Logo 2 2 3 2 22" xfId="14190"/>
    <cellStyle name="Salomon Logo 2 2 3 2 23" xfId="14191"/>
    <cellStyle name="Salomon Logo 2 2 3 2 24" xfId="14192"/>
    <cellStyle name="Salomon Logo 2 2 3 2 25" xfId="14193"/>
    <cellStyle name="Salomon Logo 2 2 3 2 26" xfId="14194"/>
    <cellStyle name="Salomon Logo 2 2 3 2 27" xfId="14195"/>
    <cellStyle name="Salomon Logo 2 2 3 2 28" xfId="14196"/>
    <cellStyle name="Salomon Logo 2 2 3 2 29" xfId="14197"/>
    <cellStyle name="Salomon Logo 2 2 3 2 3" xfId="14198"/>
    <cellStyle name="Salomon Logo 2 2 3 2 30" xfId="14199"/>
    <cellStyle name="Salomon Logo 2 2 3 2 31" xfId="14200"/>
    <cellStyle name="Salomon Logo 2 2 3 2 32" xfId="14201"/>
    <cellStyle name="Salomon Logo 2 2 3 2 33" xfId="14202"/>
    <cellStyle name="Salomon Logo 2 2 3 2 34" xfId="14203"/>
    <cellStyle name="Salomon Logo 2 2 3 2 35" xfId="14204"/>
    <cellStyle name="Salomon Logo 2 2 3 2 36" xfId="14205"/>
    <cellStyle name="Salomon Logo 2 2 3 2 37" xfId="14206"/>
    <cellStyle name="Salomon Logo 2 2 3 2 38" xfId="14207"/>
    <cellStyle name="Salomon Logo 2 2 3 2 39" xfId="14208"/>
    <cellStyle name="Salomon Logo 2 2 3 2 4" xfId="14209"/>
    <cellStyle name="Salomon Logo 2 2 3 2 40" xfId="14210"/>
    <cellStyle name="Salomon Logo 2 2 3 2 41" xfId="14211"/>
    <cellStyle name="Salomon Logo 2 2 3 2 42" xfId="14212"/>
    <cellStyle name="Salomon Logo 2 2 3 2 43" xfId="14213"/>
    <cellStyle name="Salomon Logo 2 2 3 2 44" xfId="14214"/>
    <cellStyle name="Salomon Logo 2 2 3 2 45" xfId="14215"/>
    <cellStyle name="Salomon Logo 2 2 3 2 46" xfId="14216"/>
    <cellStyle name="Salomon Logo 2 2 3 2 47" xfId="14217"/>
    <cellStyle name="Salomon Logo 2 2 3 2 48" xfId="14218"/>
    <cellStyle name="Salomon Logo 2 2 3 2 49" xfId="14219"/>
    <cellStyle name="Salomon Logo 2 2 3 2 5" xfId="14220"/>
    <cellStyle name="Salomon Logo 2 2 3 2 50" xfId="14221"/>
    <cellStyle name="Salomon Logo 2 2 3 2 51" xfId="14222"/>
    <cellStyle name="Salomon Logo 2 2 3 2 52" xfId="14223"/>
    <cellStyle name="Salomon Logo 2 2 3 2 53" xfId="14224"/>
    <cellStyle name="Salomon Logo 2 2 3 2 54" xfId="14225"/>
    <cellStyle name="Salomon Logo 2 2 3 2 55" xfId="14226"/>
    <cellStyle name="Salomon Logo 2 2 3 2 56" xfId="14227"/>
    <cellStyle name="Salomon Logo 2 2 3 2 57" xfId="14228"/>
    <cellStyle name="Salomon Logo 2 2 3 2 58" xfId="14229"/>
    <cellStyle name="Salomon Logo 2 2 3 2 59" xfId="14230"/>
    <cellStyle name="Salomon Logo 2 2 3 2 6" xfId="14231"/>
    <cellStyle name="Salomon Logo 2 2 3 2 60" xfId="14232"/>
    <cellStyle name="Salomon Logo 2 2 3 2 61" xfId="14233"/>
    <cellStyle name="Salomon Logo 2 2 3 2 62" xfId="14234"/>
    <cellStyle name="Salomon Logo 2 2 3 2 63" xfId="14235"/>
    <cellStyle name="Salomon Logo 2 2 3 2 64" xfId="14236"/>
    <cellStyle name="Salomon Logo 2 2 3 2 65" xfId="14237"/>
    <cellStyle name="Salomon Logo 2 2 3 2 66" xfId="14238"/>
    <cellStyle name="Salomon Logo 2 2 3 2 7" xfId="14239"/>
    <cellStyle name="Salomon Logo 2 2 3 2 8" xfId="14240"/>
    <cellStyle name="Salomon Logo 2 2 3 2 9" xfId="14241"/>
    <cellStyle name="Salomon Logo 2 2 3 20" xfId="14242"/>
    <cellStyle name="Salomon Logo 2 2 3 21" xfId="14243"/>
    <cellStyle name="Salomon Logo 2 2 3 22" xfId="14244"/>
    <cellStyle name="Salomon Logo 2 2 3 23" xfId="14245"/>
    <cellStyle name="Salomon Logo 2 2 3 24" xfId="14246"/>
    <cellStyle name="Salomon Logo 2 2 3 25" xfId="14247"/>
    <cellStyle name="Salomon Logo 2 2 3 26" xfId="14248"/>
    <cellStyle name="Salomon Logo 2 2 3 27" xfId="14249"/>
    <cellStyle name="Salomon Logo 2 2 3 28" xfId="14250"/>
    <cellStyle name="Salomon Logo 2 2 3 29" xfId="14251"/>
    <cellStyle name="Salomon Logo 2 2 3 3" xfId="14252"/>
    <cellStyle name="Salomon Logo 2 2 3 3 10" xfId="14253"/>
    <cellStyle name="Salomon Logo 2 2 3 3 11" xfId="14254"/>
    <cellStyle name="Salomon Logo 2 2 3 3 12" xfId="14255"/>
    <cellStyle name="Salomon Logo 2 2 3 3 13" xfId="14256"/>
    <cellStyle name="Salomon Logo 2 2 3 3 14" xfId="14257"/>
    <cellStyle name="Salomon Logo 2 2 3 3 15" xfId="14258"/>
    <cellStyle name="Salomon Logo 2 2 3 3 16" xfId="14259"/>
    <cellStyle name="Salomon Logo 2 2 3 3 17" xfId="14260"/>
    <cellStyle name="Salomon Logo 2 2 3 3 18" xfId="14261"/>
    <cellStyle name="Salomon Logo 2 2 3 3 19" xfId="14262"/>
    <cellStyle name="Salomon Logo 2 2 3 3 2" xfId="14263"/>
    <cellStyle name="Salomon Logo 2 2 3 3 20" xfId="14264"/>
    <cellStyle name="Salomon Logo 2 2 3 3 21" xfId="14265"/>
    <cellStyle name="Salomon Logo 2 2 3 3 22" xfId="14266"/>
    <cellStyle name="Salomon Logo 2 2 3 3 23" xfId="14267"/>
    <cellStyle name="Salomon Logo 2 2 3 3 24" xfId="14268"/>
    <cellStyle name="Salomon Logo 2 2 3 3 25" xfId="14269"/>
    <cellStyle name="Salomon Logo 2 2 3 3 26" xfId="14270"/>
    <cellStyle name="Salomon Logo 2 2 3 3 27" xfId="14271"/>
    <cellStyle name="Salomon Logo 2 2 3 3 28" xfId="14272"/>
    <cellStyle name="Salomon Logo 2 2 3 3 29" xfId="14273"/>
    <cellStyle name="Salomon Logo 2 2 3 3 3" xfId="14274"/>
    <cellStyle name="Salomon Logo 2 2 3 3 30" xfId="14275"/>
    <cellStyle name="Salomon Logo 2 2 3 3 31" xfId="14276"/>
    <cellStyle name="Salomon Logo 2 2 3 3 32" xfId="14277"/>
    <cellStyle name="Salomon Logo 2 2 3 3 33" xfId="14278"/>
    <cellStyle name="Salomon Logo 2 2 3 3 34" xfId="14279"/>
    <cellStyle name="Salomon Logo 2 2 3 3 35" xfId="14280"/>
    <cellStyle name="Salomon Logo 2 2 3 3 36" xfId="14281"/>
    <cellStyle name="Salomon Logo 2 2 3 3 37" xfId="14282"/>
    <cellStyle name="Salomon Logo 2 2 3 3 38" xfId="14283"/>
    <cellStyle name="Salomon Logo 2 2 3 3 39" xfId="14284"/>
    <cellStyle name="Salomon Logo 2 2 3 3 4" xfId="14285"/>
    <cellStyle name="Salomon Logo 2 2 3 3 40" xfId="14286"/>
    <cellStyle name="Salomon Logo 2 2 3 3 41" xfId="14287"/>
    <cellStyle name="Salomon Logo 2 2 3 3 42" xfId="14288"/>
    <cellStyle name="Salomon Logo 2 2 3 3 43" xfId="14289"/>
    <cellStyle name="Salomon Logo 2 2 3 3 44" xfId="14290"/>
    <cellStyle name="Salomon Logo 2 2 3 3 45" xfId="14291"/>
    <cellStyle name="Salomon Logo 2 2 3 3 46" xfId="14292"/>
    <cellStyle name="Salomon Logo 2 2 3 3 47" xfId="14293"/>
    <cellStyle name="Salomon Logo 2 2 3 3 48" xfId="14294"/>
    <cellStyle name="Salomon Logo 2 2 3 3 49" xfId="14295"/>
    <cellStyle name="Salomon Logo 2 2 3 3 5" xfId="14296"/>
    <cellStyle name="Salomon Logo 2 2 3 3 50" xfId="14297"/>
    <cellStyle name="Salomon Logo 2 2 3 3 51" xfId="14298"/>
    <cellStyle name="Salomon Logo 2 2 3 3 52" xfId="14299"/>
    <cellStyle name="Salomon Logo 2 2 3 3 53" xfId="14300"/>
    <cellStyle name="Salomon Logo 2 2 3 3 54" xfId="14301"/>
    <cellStyle name="Salomon Logo 2 2 3 3 55" xfId="14302"/>
    <cellStyle name="Salomon Logo 2 2 3 3 56" xfId="14303"/>
    <cellStyle name="Salomon Logo 2 2 3 3 57" xfId="14304"/>
    <cellStyle name="Salomon Logo 2 2 3 3 58" xfId="14305"/>
    <cellStyle name="Salomon Logo 2 2 3 3 59" xfId="14306"/>
    <cellStyle name="Salomon Logo 2 2 3 3 6" xfId="14307"/>
    <cellStyle name="Salomon Logo 2 2 3 3 60" xfId="14308"/>
    <cellStyle name="Salomon Logo 2 2 3 3 61" xfId="14309"/>
    <cellStyle name="Salomon Logo 2 2 3 3 62" xfId="14310"/>
    <cellStyle name="Salomon Logo 2 2 3 3 63" xfId="14311"/>
    <cellStyle name="Salomon Logo 2 2 3 3 64" xfId="14312"/>
    <cellStyle name="Salomon Logo 2 2 3 3 7" xfId="14313"/>
    <cellStyle name="Salomon Logo 2 2 3 3 8" xfId="14314"/>
    <cellStyle name="Salomon Logo 2 2 3 3 9" xfId="14315"/>
    <cellStyle name="Salomon Logo 2 2 3 30" xfId="14316"/>
    <cellStyle name="Salomon Logo 2 2 3 31" xfId="14317"/>
    <cellStyle name="Salomon Logo 2 2 3 32" xfId="14318"/>
    <cellStyle name="Salomon Logo 2 2 3 33" xfId="14319"/>
    <cellStyle name="Salomon Logo 2 2 3 34" xfId="14320"/>
    <cellStyle name="Salomon Logo 2 2 3 4" xfId="14321"/>
    <cellStyle name="Salomon Logo 2 2 3 5" xfId="14322"/>
    <cellStyle name="Salomon Logo 2 2 3 6" xfId="14323"/>
    <cellStyle name="Salomon Logo 2 2 3 7" xfId="14324"/>
    <cellStyle name="Salomon Logo 2 2 3 8" xfId="14325"/>
    <cellStyle name="Salomon Logo 2 2 3 9" xfId="14326"/>
    <cellStyle name="Salomon Logo 2 2 30" xfId="14327"/>
    <cellStyle name="Salomon Logo 2 2 31" xfId="14328"/>
    <cellStyle name="Salomon Logo 2 2 32" xfId="14329"/>
    <cellStyle name="Salomon Logo 2 2 33" xfId="14330"/>
    <cellStyle name="Salomon Logo 2 2 34" xfId="14331"/>
    <cellStyle name="Salomon Logo 2 2 35" xfId="14332"/>
    <cellStyle name="Salomon Logo 2 2 36" xfId="14333"/>
    <cellStyle name="Salomon Logo 2 2 37" xfId="14334"/>
    <cellStyle name="Salomon Logo 2 2 4" xfId="14335"/>
    <cellStyle name="Salomon Logo 2 2 4 10" xfId="14336"/>
    <cellStyle name="Salomon Logo 2 2 4 11" xfId="14337"/>
    <cellStyle name="Salomon Logo 2 2 4 12" xfId="14338"/>
    <cellStyle name="Salomon Logo 2 2 4 13" xfId="14339"/>
    <cellStyle name="Salomon Logo 2 2 4 14" xfId="14340"/>
    <cellStyle name="Salomon Logo 2 2 4 15" xfId="14341"/>
    <cellStyle name="Salomon Logo 2 2 4 16" xfId="14342"/>
    <cellStyle name="Salomon Logo 2 2 4 17" xfId="14343"/>
    <cellStyle name="Salomon Logo 2 2 4 18" xfId="14344"/>
    <cellStyle name="Salomon Logo 2 2 4 19" xfId="14345"/>
    <cellStyle name="Salomon Logo 2 2 4 2" xfId="14346"/>
    <cellStyle name="Salomon Logo 2 2 4 2 10" xfId="14347"/>
    <cellStyle name="Salomon Logo 2 2 4 2 11" xfId="14348"/>
    <cellStyle name="Salomon Logo 2 2 4 2 12" xfId="14349"/>
    <cellStyle name="Salomon Logo 2 2 4 2 13" xfId="14350"/>
    <cellStyle name="Salomon Logo 2 2 4 2 14" xfId="14351"/>
    <cellStyle name="Salomon Logo 2 2 4 2 15" xfId="14352"/>
    <cellStyle name="Salomon Logo 2 2 4 2 16" xfId="14353"/>
    <cellStyle name="Salomon Logo 2 2 4 2 17" xfId="14354"/>
    <cellStyle name="Salomon Logo 2 2 4 2 18" xfId="14355"/>
    <cellStyle name="Salomon Logo 2 2 4 2 19" xfId="14356"/>
    <cellStyle name="Salomon Logo 2 2 4 2 2" xfId="14357"/>
    <cellStyle name="Salomon Logo 2 2 4 2 20" xfId="14358"/>
    <cellStyle name="Salomon Logo 2 2 4 2 21" xfId="14359"/>
    <cellStyle name="Salomon Logo 2 2 4 2 22" xfId="14360"/>
    <cellStyle name="Salomon Logo 2 2 4 2 23" xfId="14361"/>
    <cellStyle name="Salomon Logo 2 2 4 2 24" xfId="14362"/>
    <cellStyle name="Salomon Logo 2 2 4 2 25" xfId="14363"/>
    <cellStyle name="Salomon Logo 2 2 4 2 26" xfId="14364"/>
    <cellStyle name="Salomon Logo 2 2 4 2 27" xfId="14365"/>
    <cellStyle name="Salomon Logo 2 2 4 2 28" xfId="14366"/>
    <cellStyle name="Salomon Logo 2 2 4 2 29" xfId="14367"/>
    <cellStyle name="Salomon Logo 2 2 4 2 3" xfId="14368"/>
    <cellStyle name="Salomon Logo 2 2 4 2 30" xfId="14369"/>
    <cellStyle name="Salomon Logo 2 2 4 2 31" xfId="14370"/>
    <cellStyle name="Salomon Logo 2 2 4 2 32" xfId="14371"/>
    <cellStyle name="Salomon Logo 2 2 4 2 33" xfId="14372"/>
    <cellStyle name="Salomon Logo 2 2 4 2 34" xfId="14373"/>
    <cellStyle name="Salomon Logo 2 2 4 2 35" xfId="14374"/>
    <cellStyle name="Salomon Logo 2 2 4 2 36" xfId="14375"/>
    <cellStyle name="Salomon Logo 2 2 4 2 37" xfId="14376"/>
    <cellStyle name="Salomon Logo 2 2 4 2 38" xfId="14377"/>
    <cellStyle name="Salomon Logo 2 2 4 2 39" xfId="14378"/>
    <cellStyle name="Salomon Logo 2 2 4 2 4" xfId="14379"/>
    <cellStyle name="Salomon Logo 2 2 4 2 40" xfId="14380"/>
    <cellStyle name="Salomon Logo 2 2 4 2 41" xfId="14381"/>
    <cellStyle name="Salomon Logo 2 2 4 2 42" xfId="14382"/>
    <cellStyle name="Salomon Logo 2 2 4 2 43" xfId="14383"/>
    <cellStyle name="Salomon Logo 2 2 4 2 44" xfId="14384"/>
    <cellStyle name="Salomon Logo 2 2 4 2 45" xfId="14385"/>
    <cellStyle name="Salomon Logo 2 2 4 2 46" xfId="14386"/>
    <cellStyle name="Salomon Logo 2 2 4 2 47" xfId="14387"/>
    <cellStyle name="Salomon Logo 2 2 4 2 48" xfId="14388"/>
    <cellStyle name="Salomon Logo 2 2 4 2 49" xfId="14389"/>
    <cellStyle name="Salomon Logo 2 2 4 2 5" xfId="14390"/>
    <cellStyle name="Salomon Logo 2 2 4 2 50" xfId="14391"/>
    <cellStyle name="Salomon Logo 2 2 4 2 51" xfId="14392"/>
    <cellStyle name="Salomon Logo 2 2 4 2 52" xfId="14393"/>
    <cellStyle name="Salomon Logo 2 2 4 2 53" xfId="14394"/>
    <cellStyle name="Salomon Logo 2 2 4 2 54" xfId="14395"/>
    <cellStyle name="Salomon Logo 2 2 4 2 55" xfId="14396"/>
    <cellStyle name="Salomon Logo 2 2 4 2 56" xfId="14397"/>
    <cellStyle name="Salomon Logo 2 2 4 2 57" xfId="14398"/>
    <cellStyle name="Salomon Logo 2 2 4 2 58" xfId="14399"/>
    <cellStyle name="Salomon Logo 2 2 4 2 59" xfId="14400"/>
    <cellStyle name="Salomon Logo 2 2 4 2 6" xfId="14401"/>
    <cellStyle name="Salomon Logo 2 2 4 2 60" xfId="14402"/>
    <cellStyle name="Salomon Logo 2 2 4 2 61" xfId="14403"/>
    <cellStyle name="Salomon Logo 2 2 4 2 62" xfId="14404"/>
    <cellStyle name="Salomon Logo 2 2 4 2 63" xfId="14405"/>
    <cellStyle name="Salomon Logo 2 2 4 2 64" xfId="14406"/>
    <cellStyle name="Salomon Logo 2 2 4 2 65" xfId="14407"/>
    <cellStyle name="Salomon Logo 2 2 4 2 66" xfId="14408"/>
    <cellStyle name="Salomon Logo 2 2 4 2 7" xfId="14409"/>
    <cellStyle name="Salomon Logo 2 2 4 2 8" xfId="14410"/>
    <cellStyle name="Salomon Logo 2 2 4 2 9" xfId="14411"/>
    <cellStyle name="Salomon Logo 2 2 4 20" xfId="14412"/>
    <cellStyle name="Salomon Logo 2 2 4 21" xfId="14413"/>
    <cellStyle name="Salomon Logo 2 2 4 22" xfId="14414"/>
    <cellStyle name="Salomon Logo 2 2 4 23" xfId="14415"/>
    <cellStyle name="Salomon Logo 2 2 4 24" xfId="14416"/>
    <cellStyle name="Salomon Logo 2 2 4 25" xfId="14417"/>
    <cellStyle name="Salomon Logo 2 2 4 26" xfId="14418"/>
    <cellStyle name="Salomon Logo 2 2 4 27" xfId="14419"/>
    <cellStyle name="Salomon Logo 2 2 4 28" xfId="14420"/>
    <cellStyle name="Salomon Logo 2 2 4 29" xfId="14421"/>
    <cellStyle name="Salomon Logo 2 2 4 3" xfId="14422"/>
    <cellStyle name="Salomon Logo 2 2 4 3 10" xfId="14423"/>
    <cellStyle name="Salomon Logo 2 2 4 3 11" xfId="14424"/>
    <cellStyle name="Salomon Logo 2 2 4 3 12" xfId="14425"/>
    <cellStyle name="Salomon Logo 2 2 4 3 13" xfId="14426"/>
    <cellStyle name="Salomon Logo 2 2 4 3 14" xfId="14427"/>
    <cellStyle name="Salomon Logo 2 2 4 3 15" xfId="14428"/>
    <cellStyle name="Salomon Logo 2 2 4 3 16" xfId="14429"/>
    <cellStyle name="Salomon Logo 2 2 4 3 17" xfId="14430"/>
    <cellStyle name="Salomon Logo 2 2 4 3 18" xfId="14431"/>
    <cellStyle name="Salomon Logo 2 2 4 3 19" xfId="14432"/>
    <cellStyle name="Salomon Logo 2 2 4 3 2" xfId="14433"/>
    <cellStyle name="Salomon Logo 2 2 4 3 20" xfId="14434"/>
    <cellStyle name="Salomon Logo 2 2 4 3 21" xfId="14435"/>
    <cellStyle name="Salomon Logo 2 2 4 3 22" xfId="14436"/>
    <cellStyle name="Salomon Logo 2 2 4 3 23" xfId="14437"/>
    <cellStyle name="Salomon Logo 2 2 4 3 24" xfId="14438"/>
    <cellStyle name="Salomon Logo 2 2 4 3 25" xfId="14439"/>
    <cellStyle name="Salomon Logo 2 2 4 3 26" xfId="14440"/>
    <cellStyle name="Salomon Logo 2 2 4 3 27" xfId="14441"/>
    <cellStyle name="Salomon Logo 2 2 4 3 28" xfId="14442"/>
    <cellStyle name="Salomon Logo 2 2 4 3 29" xfId="14443"/>
    <cellStyle name="Salomon Logo 2 2 4 3 3" xfId="14444"/>
    <cellStyle name="Salomon Logo 2 2 4 3 30" xfId="14445"/>
    <cellStyle name="Salomon Logo 2 2 4 3 31" xfId="14446"/>
    <cellStyle name="Salomon Logo 2 2 4 3 32" xfId="14447"/>
    <cellStyle name="Salomon Logo 2 2 4 3 33" xfId="14448"/>
    <cellStyle name="Salomon Logo 2 2 4 3 34" xfId="14449"/>
    <cellStyle name="Salomon Logo 2 2 4 3 35" xfId="14450"/>
    <cellStyle name="Salomon Logo 2 2 4 3 36" xfId="14451"/>
    <cellStyle name="Salomon Logo 2 2 4 3 37" xfId="14452"/>
    <cellStyle name="Salomon Logo 2 2 4 3 38" xfId="14453"/>
    <cellStyle name="Salomon Logo 2 2 4 3 39" xfId="14454"/>
    <cellStyle name="Salomon Logo 2 2 4 3 4" xfId="14455"/>
    <cellStyle name="Salomon Logo 2 2 4 3 40" xfId="14456"/>
    <cellStyle name="Salomon Logo 2 2 4 3 41" xfId="14457"/>
    <cellStyle name="Salomon Logo 2 2 4 3 42" xfId="14458"/>
    <cellStyle name="Salomon Logo 2 2 4 3 43" xfId="14459"/>
    <cellStyle name="Salomon Logo 2 2 4 3 44" xfId="14460"/>
    <cellStyle name="Salomon Logo 2 2 4 3 45" xfId="14461"/>
    <cellStyle name="Salomon Logo 2 2 4 3 46" xfId="14462"/>
    <cellStyle name="Salomon Logo 2 2 4 3 47" xfId="14463"/>
    <cellStyle name="Salomon Logo 2 2 4 3 48" xfId="14464"/>
    <cellStyle name="Salomon Logo 2 2 4 3 49" xfId="14465"/>
    <cellStyle name="Salomon Logo 2 2 4 3 5" xfId="14466"/>
    <cellStyle name="Salomon Logo 2 2 4 3 50" xfId="14467"/>
    <cellStyle name="Salomon Logo 2 2 4 3 51" xfId="14468"/>
    <cellStyle name="Salomon Logo 2 2 4 3 52" xfId="14469"/>
    <cellStyle name="Salomon Logo 2 2 4 3 53" xfId="14470"/>
    <cellStyle name="Salomon Logo 2 2 4 3 54" xfId="14471"/>
    <cellStyle name="Salomon Logo 2 2 4 3 55" xfId="14472"/>
    <cellStyle name="Salomon Logo 2 2 4 3 56" xfId="14473"/>
    <cellStyle name="Salomon Logo 2 2 4 3 57" xfId="14474"/>
    <cellStyle name="Salomon Logo 2 2 4 3 58" xfId="14475"/>
    <cellStyle name="Salomon Logo 2 2 4 3 59" xfId="14476"/>
    <cellStyle name="Salomon Logo 2 2 4 3 6" xfId="14477"/>
    <cellStyle name="Salomon Logo 2 2 4 3 60" xfId="14478"/>
    <cellStyle name="Salomon Logo 2 2 4 3 61" xfId="14479"/>
    <cellStyle name="Salomon Logo 2 2 4 3 62" xfId="14480"/>
    <cellStyle name="Salomon Logo 2 2 4 3 63" xfId="14481"/>
    <cellStyle name="Salomon Logo 2 2 4 3 64" xfId="14482"/>
    <cellStyle name="Salomon Logo 2 2 4 3 7" xfId="14483"/>
    <cellStyle name="Salomon Logo 2 2 4 3 8" xfId="14484"/>
    <cellStyle name="Salomon Logo 2 2 4 3 9" xfId="14485"/>
    <cellStyle name="Salomon Logo 2 2 4 30" xfId="14486"/>
    <cellStyle name="Salomon Logo 2 2 4 31" xfId="14487"/>
    <cellStyle name="Salomon Logo 2 2 4 32" xfId="14488"/>
    <cellStyle name="Salomon Logo 2 2 4 33" xfId="14489"/>
    <cellStyle name="Salomon Logo 2 2 4 34" xfId="14490"/>
    <cellStyle name="Salomon Logo 2 2 4 4" xfId="14491"/>
    <cellStyle name="Salomon Logo 2 2 4 5" xfId="14492"/>
    <cellStyle name="Salomon Logo 2 2 4 6" xfId="14493"/>
    <cellStyle name="Salomon Logo 2 2 4 7" xfId="14494"/>
    <cellStyle name="Salomon Logo 2 2 4 8" xfId="14495"/>
    <cellStyle name="Salomon Logo 2 2 4 9" xfId="14496"/>
    <cellStyle name="Salomon Logo 2 2 5" xfId="14497"/>
    <cellStyle name="Salomon Logo 2 2 5 10" xfId="14498"/>
    <cellStyle name="Salomon Logo 2 2 5 11" xfId="14499"/>
    <cellStyle name="Salomon Logo 2 2 5 12" xfId="14500"/>
    <cellStyle name="Salomon Logo 2 2 5 13" xfId="14501"/>
    <cellStyle name="Salomon Logo 2 2 5 14" xfId="14502"/>
    <cellStyle name="Salomon Logo 2 2 5 15" xfId="14503"/>
    <cellStyle name="Salomon Logo 2 2 5 16" xfId="14504"/>
    <cellStyle name="Salomon Logo 2 2 5 17" xfId="14505"/>
    <cellStyle name="Salomon Logo 2 2 5 18" xfId="14506"/>
    <cellStyle name="Salomon Logo 2 2 5 19" xfId="14507"/>
    <cellStyle name="Salomon Logo 2 2 5 2" xfId="14508"/>
    <cellStyle name="Salomon Logo 2 2 5 2 10" xfId="14509"/>
    <cellStyle name="Salomon Logo 2 2 5 2 11" xfId="14510"/>
    <cellStyle name="Salomon Logo 2 2 5 2 12" xfId="14511"/>
    <cellStyle name="Salomon Logo 2 2 5 2 13" xfId="14512"/>
    <cellStyle name="Salomon Logo 2 2 5 2 14" xfId="14513"/>
    <cellStyle name="Salomon Logo 2 2 5 2 15" xfId="14514"/>
    <cellStyle name="Salomon Logo 2 2 5 2 16" xfId="14515"/>
    <cellStyle name="Salomon Logo 2 2 5 2 17" xfId="14516"/>
    <cellStyle name="Salomon Logo 2 2 5 2 18" xfId="14517"/>
    <cellStyle name="Salomon Logo 2 2 5 2 19" xfId="14518"/>
    <cellStyle name="Salomon Logo 2 2 5 2 2" xfId="14519"/>
    <cellStyle name="Salomon Logo 2 2 5 2 20" xfId="14520"/>
    <cellStyle name="Salomon Logo 2 2 5 2 21" xfId="14521"/>
    <cellStyle name="Salomon Logo 2 2 5 2 22" xfId="14522"/>
    <cellStyle name="Salomon Logo 2 2 5 2 23" xfId="14523"/>
    <cellStyle name="Salomon Logo 2 2 5 2 24" xfId="14524"/>
    <cellStyle name="Salomon Logo 2 2 5 2 25" xfId="14525"/>
    <cellStyle name="Salomon Logo 2 2 5 2 26" xfId="14526"/>
    <cellStyle name="Salomon Logo 2 2 5 2 27" xfId="14527"/>
    <cellStyle name="Salomon Logo 2 2 5 2 28" xfId="14528"/>
    <cellStyle name="Salomon Logo 2 2 5 2 29" xfId="14529"/>
    <cellStyle name="Salomon Logo 2 2 5 2 3" xfId="14530"/>
    <cellStyle name="Salomon Logo 2 2 5 2 30" xfId="14531"/>
    <cellStyle name="Salomon Logo 2 2 5 2 31" xfId="14532"/>
    <cellStyle name="Salomon Logo 2 2 5 2 32" xfId="14533"/>
    <cellStyle name="Salomon Logo 2 2 5 2 33" xfId="14534"/>
    <cellStyle name="Salomon Logo 2 2 5 2 34" xfId="14535"/>
    <cellStyle name="Salomon Logo 2 2 5 2 35" xfId="14536"/>
    <cellStyle name="Salomon Logo 2 2 5 2 36" xfId="14537"/>
    <cellStyle name="Salomon Logo 2 2 5 2 37" xfId="14538"/>
    <cellStyle name="Salomon Logo 2 2 5 2 38" xfId="14539"/>
    <cellStyle name="Salomon Logo 2 2 5 2 39" xfId="14540"/>
    <cellStyle name="Salomon Logo 2 2 5 2 4" xfId="14541"/>
    <cellStyle name="Salomon Logo 2 2 5 2 40" xfId="14542"/>
    <cellStyle name="Salomon Logo 2 2 5 2 41" xfId="14543"/>
    <cellStyle name="Salomon Logo 2 2 5 2 42" xfId="14544"/>
    <cellStyle name="Salomon Logo 2 2 5 2 43" xfId="14545"/>
    <cellStyle name="Salomon Logo 2 2 5 2 44" xfId="14546"/>
    <cellStyle name="Salomon Logo 2 2 5 2 45" xfId="14547"/>
    <cellStyle name="Salomon Logo 2 2 5 2 46" xfId="14548"/>
    <cellStyle name="Salomon Logo 2 2 5 2 47" xfId="14549"/>
    <cellStyle name="Salomon Logo 2 2 5 2 48" xfId="14550"/>
    <cellStyle name="Salomon Logo 2 2 5 2 49" xfId="14551"/>
    <cellStyle name="Salomon Logo 2 2 5 2 5" xfId="14552"/>
    <cellStyle name="Salomon Logo 2 2 5 2 50" xfId="14553"/>
    <cellStyle name="Salomon Logo 2 2 5 2 51" xfId="14554"/>
    <cellStyle name="Salomon Logo 2 2 5 2 52" xfId="14555"/>
    <cellStyle name="Salomon Logo 2 2 5 2 53" xfId="14556"/>
    <cellStyle name="Salomon Logo 2 2 5 2 54" xfId="14557"/>
    <cellStyle name="Salomon Logo 2 2 5 2 55" xfId="14558"/>
    <cellStyle name="Salomon Logo 2 2 5 2 56" xfId="14559"/>
    <cellStyle name="Salomon Logo 2 2 5 2 57" xfId="14560"/>
    <cellStyle name="Salomon Logo 2 2 5 2 58" xfId="14561"/>
    <cellStyle name="Salomon Logo 2 2 5 2 59" xfId="14562"/>
    <cellStyle name="Salomon Logo 2 2 5 2 6" xfId="14563"/>
    <cellStyle name="Salomon Logo 2 2 5 2 60" xfId="14564"/>
    <cellStyle name="Salomon Logo 2 2 5 2 61" xfId="14565"/>
    <cellStyle name="Salomon Logo 2 2 5 2 62" xfId="14566"/>
    <cellStyle name="Salomon Logo 2 2 5 2 63" xfId="14567"/>
    <cellStyle name="Salomon Logo 2 2 5 2 64" xfId="14568"/>
    <cellStyle name="Salomon Logo 2 2 5 2 65" xfId="14569"/>
    <cellStyle name="Salomon Logo 2 2 5 2 66" xfId="14570"/>
    <cellStyle name="Salomon Logo 2 2 5 2 7" xfId="14571"/>
    <cellStyle name="Salomon Logo 2 2 5 2 8" xfId="14572"/>
    <cellStyle name="Salomon Logo 2 2 5 2 9" xfId="14573"/>
    <cellStyle name="Salomon Logo 2 2 5 20" xfId="14574"/>
    <cellStyle name="Salomon Logo 2 2 5 21" xfId="14575"/>
    <cellStyle name="Salomon Logo 2 2 5 22" xfId="14576"/>
    <cellStyle name="Salomon Logo 2 2 5 23" xfId="14577"/>
    <cellStyle name="Salomon Logo 2 2 5 24" xfId="14578"/>
    <cellStyle name="Salomon Logo 2 2 5 25" xfId="14579"/>
    <cellStyle name="Salomon Logo 2 2 5 26" xfId="14580"/>
    <cellStyle name="Salomon Logo 2 2 5 27" xfId="14581"/>
    <cellStyle name="Salomon Logo 2 2 5 28" xfId="14582"/>
    <cellStyle name="Salomon Logo 2 2 5 29" xfId="14583"/>
    <cellStyle name="Salomon Logo 2 2 5 3" xfId="14584"/>
    <cellStyle name="Salomon Logo 2 2 5 3 10" xfId="14585"/>
    <cellStyle name="Salomon Logo 2 2 5 3 11" xfId="14586"/>
    <cellStyle name="Salomon Logo 2 2 5 3 12" xfId="14587"/>
    <cellStyle name="Salomon Logo 2 2 5 3 13" xfId="14588"/>
    <cellStyle name="Salomon Logo 2 2 5 3 14" xfId="14589"/>
    <cellStyle name="Salomon Logo 2 2 5 3 15" xfId="14590"/>
    <cellStyle name="Salomon Logo 2 2 5 3 16" xfId="14591"/>
    <cellStyle name="Salomon Logo 2 2 5 3 17" xfId="14592"/>
    <cellStyle name="Salomon Logo 2 2 5 3 18" xfId="14593"/>
    <cellStyle name="Salomon Logo 2 2 5 3 19" xfId="14594"/>
    <cellStyle name="Salomon Logo 2 2 5 3 2" xfId="14595"/>
    <cellStyle name="Salomon Logo 2 2 5 3 20" xfId="14596"/>
    <cellStyle name="Salomon Logo 2 2 5 3 21" xfId="14597"/>
    <cellStyle name="Salomon Logo 2 2 5 3 22" xfId="14598"/>
    <cellStyle name="Salomon Logo 2 2 5 3 23" xfId="14599"/>
    <cellStyle name="Salomon Logo 2 2 5 3 24" xfId="14600"/>
    <cellStyle name="Salomon Logo 2 2 5 3 25" xfId="14601"/>
    <cellStyle name="Salomon Logo 2 2 5 3 26" xfId="14602"/>
    <cellStyle name="Salomon Logo 2 2 5 3 27" xfId="14603"/>
    <cellStyle name="Salomon Logo 2 2 5 3 28" xfId="14604"/>
    <cellStyle name="Salomon Logo 2 2 5 3 29" xfId="14605"/>
    <cellStyle name="Salomon Logo 2 2 5 3 3" xfId="14606"/>
    <cellStyle name="Salomon Logo 2 2 5 3 30" xfId="14607"/>
    <cellStyle name="Salomon Logo 2 2 5 3 31" xfId="14608"/>
    <cellStyle name="Salomon Logo 2 2 5 3 32" xfId="14609"/>
    <cellStyle name="Salomon Logo 2 2 5 3 33" xfId="14610"/>
    <cellStyle name="Salomon Logo 2 2 5 3 34" xfId="14611"/>
    <cellStyle name="Salomon Logo 2 2 5 3 35" xfId="14612"/>
    <cellStyle name="Salomon Logo 2 2 5 3 36" xfId="14613"/>
    <cellStyle name="Salomon Logo 2 2 5 3 37" xfId="14614"/>
    <cellStyle name="Salomon Logo 2 2 5 3 38" xfId="14615"/>
    <cellStyle name="Salomon Logo 2 2 5 3 39" xfId="14616"/>
    <cellStyle name="Salomon Logo 2 2 5 3 4" xfId="14617"/>
    <cellStyle name="Salomon Logo 2 2 5 3 40" xfId="14618"/>
    <cellStyle name="Salomon Logo 2 2 5 3 41" xfId="14619"/>
    <cellStyle name="Salomon Logo 2 2 5 3 42" xfId="14620"/>
    <cellStyle name="Salomon Logo 2 2 5 3 43" xfId="14621"/>
    <cellStyle name="Salomon Logo 2 2 5 3 44" xfId="14622"/>
    <cellStyle name="Salomon Logo 2 2 5 3 45" xfId="14623"/>
    <cellStyle name="Salomon Logo 2 2 5 3 46" xfId="14624"/>
    <cellStyle name="Salomon Logo 2 2 5 3 47" xfId="14625"/>
    <cellStyle name="Salomon Logo 2 2 5 3 48" xfId="14626"/>
    <cellStyle name="Salomon Logo 2 2 5 3 49" xfId="14627"/>
    <cellStyle name="Salomon Logo 2 2 5 3 5" xfId="14628"/>
    <cellStyle name="Salomon Logo 2 2 5 3 50" xfId="14629"/>
    <cellStyle name="Salomon Logo 2 2 5 3 51" xfId="14630"/>
    <cellStyle name="Salomon Logo 2 2 5 3 52" xfId="14631"/>
    <cellStyle name="Salomon Logo 2 2 5 3 53" xfId="14632"/>
    <cellStyle name="Salomon Logo 2 2 5 3 54" xfId="14633"/>
    <cellStyle name="Salomon Logo 2 2 5 3 55" xfId="14634"/>
    <cellStyle name="Salomon Logo 2 2 5 3 56" xfId="14635"/>
    <cellStyle name="Salomon Logo 2 2 5 3 57" xfId="14636"/>
    <cellStyle name="Salomon Logo 2 2 5 3 58" xfId="14637"/>
    <cellStyle name="Salomon Logo 2 2 5 3 59" xfId="14638"/>
    <cellStyle name="Salomon Logo 2 2 5 3 6" xfId="14639"/>
    <cellStyle name="Salomon Logo 2 2 5 3 60" xfId="14640"/>
    <cellStyle name="Salomon Logo 2 2 5 3 61" xfId="14641"/>
    <cellStyle name="Salomon Logo 2 2 5 3 62" xfId="14642"/>
    <cellStyle name="Salomon Logo 2 2 5 3 63" xfId="14643"/>
    <cellStyle name="Salomon Logo 2 2 5 3 64" xfId="14644"/>
    <cellStyle name="Salomon Logo 2 2 5 3 7" xfId="14645"/>
    <cellStyle name="Salomon Logo 2 2 5 3 8" xfId="14646"/>
    <cellStyle name="Salomon Logo 2 2 5 3 9" xfId="14647"/>
    <cellStyle name="Salomon Logo 2 2 5 30" xfId="14648"/>
    <cellStyle name="Salomon Logo 2 2 5 31" xfId="14649"/>
    <cellStyle name="Salomon Logo 2 2 5 32" xfId="14650"/>
    <cellStyle name="Salomon Logo 2 2 5 33" xfId="14651"/>
    <cellStyle name="Salomon Logo 2 2 5 34" xfId="14652"/>
    <cellStyle name="Salomon Logo 2 2 5 4" xfId="14653"/>
    <cellStyle name="Salomon Logo 2 2 5 5" xfId="14654"/>
    <cellStyle name="Salomon Logo 2 2 5 6" xfId="14655"/>
    <cellStyle name="Salomon Logo 2 2 5 7" xfId="14656"/>
    <cellStyle name="Salomon Logo 2 2 5 8" xfId="14657"/>
    <cellStyle name="Salomon Logo 2 2 5 9" xfId="14658"/>
    <cellStyle name="Salomon Logo 2 2 6" xfId="14659"/>
    <cellStyle name="Salomon Logo 2 2 6 10" xfId="14660"/>
    <cellStyle name="Salomon Logo 2 2 6 11" xfId="14661"/>
    <cellStyle name="Salomon Logo 2 2 6 12" xfId="14662"/>
    <cellStyle name="Salomon Logo 2 2 6 13" xfId="14663"/>
    <cellStyle name="Salomon Logo 2 2 6 14" xfId="14664"/>
    <cellStyle name="Salomon Logo 2 2 6 15" xfId="14665"/>
    <cellStyle name="Salomon Logo 2 2 6 16" xfId="14666"/>
    <cellStyle name="Salomon Logo 2 2 6 17" xfId="14667"/>
    <cellStyle name="Salomon Logo 2 2 6 18" xfId="14668"/>
    <cellStyle name="Salomon Logo 2 2 6 19" xfId="14669"/>
    <cellStyle name="Salomon Logo 2 2 6 2" xfId="14670"/>
    <cellStyle name="Salomon Logo 2 2 6 20" xfId="14671"/>
    <cellStyle name="Salomon Logo 2 2 6 21" xfId="14672"/>
    <cellStyle name="Salomon Logo 2 2 6 22" xfId="14673"/>
    <cellStyle name="Salomon Logo 2 2 6 23" xfId="14674"/>
    <cellStyle name="Salomon Logo 2 2 6 24" xfId="14675"/>
    <cellStyle name="Salomon Logo 2 2 6 25" xfId="14676"/>
    <cellStyle name="Salomon Logo 2 2 6 26" xfId="14677"/>
    <cellStyle name="Salomon Logo 2 2 6 27" xfId="14678"/>
    <cellStyle name="Salomon Logo 2 2 6 28" xfId="14679"/>
    <cellStyle name="Salomon Logo 2 2 6 29" xfId="14680"/>
    <cellStyle name="Salomon Logo 2 2 6 3" xfId="14681"/>
    <cellStyle name="Salomon Logo 2 2 6 30" xfId="14682"/>
    <cellStyle name="Salomon Logo 2 2 6 31" xfId="14683"/>
    <cellStyle name="Salomon Logo 2 2 6 32" xfId="14684"/>
    <cellStyle name="Salomon Logo 2 2 6 33" xfId="14685"/>
    <cellStyle name="Salomon Logo 2 2 6 34" xfId="14686"/>
    <cellStyle name="Salomon Logo 2 2 6 35" xfId="14687"/>
    <cellStyle name="Salomon Logo 2 2 6 36" xfId="14688"/>
    <cellStyle name="Salomon Logo 2 2 6 37" xfId="14689"/>
    <cellStyle name="Salomon Logo 2 2 6 38" xfId="14690"/>
    <cellStyle name="Salomon Logo 2 2 6 39" xfId="14691"/>
    <cellStyle name="Salomon Logo 2 2 6 4" xfId="14692"/>
    <cellStyle name="Salomon Logo 2 2 6 40" xfId="14693"/>
    <cellStyle name="Salomon Logo 2 2 6 41" xfId="14694"/>
    <cellStyle name="Salomon Logo 2 2 6 42" xfId="14695"/>
    <cellStyle name="Salomon Logo 2 2 6 43" xfId="14696"/>
    <cellStyle name="Salomon Logo 2 2 6 44" xfId="14697"/>
    <cellStyle name="Salomon Logo 2 2 6 45" xfId="14698"/>
    <cellStyle name="Salomon Logo 2 2 6 46" xfId="14699"/>
    <cellStyle name="Salomon Logo 2 2 6 47" xfId="14700"/>
    <cellStyle name="Salomon Logo 2 2 6 48" xfId="14701"/>
    <cellStyle name="Salomon Logo 2 2 6 49" xfId="14702"/>
    <cellStyle name="Salomon Logo 2 2 6 5" xfId="14703"/>
    <cellStyle name="Salomon Logo 2 2 6 50" xfId="14704"/>
    <cellStyle name="Salomon Logo 2 2 6 51" xfId="14705"/>
    <cellStyle name="Salomon Logo 2 2 6 52" xfId="14706"/>
    <cellStyle name="Salomon Logo 2 2 6 53" xfId="14707"/>
    <cellStyle name="Salomon Logo 2 2 6 54" xfId="14708"/>
    <cellStyle name="Salomon Logo 2 2 6 55" xfId="14709"/>
    <cellStyle name="Salomon Logo 2 2 6 56" xfId="14710"/>
    <cellStyle name="Salomon Logo 2 2 6 57" xfId="14711"/>
    <cellStyle name="Salomon Logo 2 2 6 58" xfId="14712"/>
    <cellStyle name="Salomon Logo 2 2 6 59" xfId="14713"/>
    <cellStyle name="Salomon Logo 2 2 6 6" xfId="14714"/>
    <cellStyle name="Salomon Logo 2 2 6 60" xfId="14715"/>
    <cellStyle name="Salomon Logo 2 2 6 61" xfId="14716"/>
    <cellStyle name="Salomon Logo 2 2 6 62" xfId="14717"/>
    <cellStyle name="Salomon Logo 2 2 6 63" xfId="14718"/>
    <cellStyle name="Salomon Logo 2 2 6 64" xfId="14719"/>
    <cellStyle name="Salomon Logo 2 2 6 65" xfId="14720"/>
    <cellStyle name="Salomon Logo 2 2 6 66" xfId="14721"/>
    <cellStyle name="Salomon Logo 2 2 6 7" xfId="14722"/>
    <cellStyle name="Salomon Logo 2 2 6 8" xfId="14723"/>
    <cellStyle name="Salomon Logo 2 2 6 9" xfId="14724"/>
    <cellStyle name="Salomon Logo 2 2 7" xfId="14725"/>
    <cellStyle name="Salomon Logo 2 2 7 10" xfId="14726"/>
    <cellStyle name="Salomon Logo 2 2 7 11" xfId="14727"/>
    <cellStyle name="Salomon Logo 2 2 7 12" xfId="14728"/>
    <cellStyle name="Salomon Logo 2 2 7 13" xfId="14729"/>
    <cellStyle name="Salomon Logo 2 2 7 14" xfId="14730"/>
    <cellStyle name="Salomon Logo 2 2 7 15" xfId="14731"/>
    <cellStyle name="Salomon Logo 2 2 7 16" xfId="14732"/>
    <cellStyle name="Salomon Logo 2 2 7 17" xfId="14733"/>
    <cellStyle name="Salomon Logo 2 2 7 18" xfId="14734"/>
    <cellStyle name="Salomon Logo 2 2 7 19" xfId="14735"/>
    <cellStyle name="Salomon Logo 2 2 7 2" xfId="14736"/>
    <cellStyle name="Salomon Logo 2 2 7 20" xfId="14737"/>
    <cellStyle name="Salomon Logo 2 2 7 21" xfId="14738"/>
    <cellStyle name="Salomon Logo 2 2 7 22" xfId="14739"/>
    <cellStyle name="Salomon Logo 2 2 7 23" xfId="14740"/>
    <cellStyle name="Salomon Logo 2 2 7 24" xfId="14741"/>
    <cellStyle name="Salomon Logo 2 2 7 25" xfId="14742"/>
    <cellStyle name="Salomon Logo 2 2 7 26" xfId="14743"/>
    <cellStyle name="Salomon Logo 2 2 7 27" xfId="14744"/>
    <cellStyle name="Salomon Logo 2 2 7 28" xfId="14745"/>
    <cellStyle name="Salomon Logo 2 2 7 29" xfId="14746"/>
    <cellStyle name="Salomon Logo 2 2 7 3" xfId="14747"/>
    <cellStyle name="Salomon Logo 2 2 7 30" xfId="14748"/>
    <cellStyle name="Salomon Logo 2 2 7 31" xfId="14749"/>
    <cellStyle name="Salomon Logo 2 2 7 32" xfId="14750"/>
    <cellStyle name="Salomon Logo 2 2 7 33" xfId="14751"/>
    <cellStyle name="Salomon Logo 2 2 7 34" xfId="14752"/>
    <cellStyle name="Salomon Logo 2 2 7 35" xfId="14753"/>
    <cellStyle name="Salomon Logo 2 2 7 36" xfId="14754"/>
    <cellStyle name="Salomon Logo 2 2 7 37" xfId="14755"/>
    <cellStyle name="Salomon Logo 2 2 7 38" xfId="14756"/>
    <cellStyle name="Salomon Logo 2 2 7 39" xfId="14757"/>
    <cellStyle name="Salomon Logo 2 2 7 4" xfId="14758"/>
    <cellStyle name="Salomon Logo 2 2 7 40" xfId="14759"/>
    <cellStyle name="Salomon Logo 2 2 7 41" xfId="14760"/>
    <cellStyle name="Salomon Logo 2 2 7 42" xfId="14761"/>
    <cellStyle name="Salomon Logo 2 2 7 43" xfId="14762"/>
    <cellStyle name="Salomon Logo 2 2 7 44" xfId="14763"/>
    <cellStyle name="Salomon Logo 2 2 7 45" xfId="14764"/>
    <cellStyle name="Salomon Logo 2 2 7 46" xfId="14765"/>
    <cellStyle name="Salomon Logo 2 2 7 47" xfId="14766"/>
    <cellStyle name="Salomon Logo 2 2 7 48" xfId="14767"/>
    <cellStyle name="Salomon Logo 2 2 7 49" xfId="14768"/>
    <cellStyle name="Salomon Logo 2 2 7 5" xfId="14769"/>
    <cellStyle name="Salomon Logo 2 2 7 50" xfId="14770"/>
    <cellStyle name="Salomon Logo 2 2 7 51" xfId="14771"/>
    <cellStyle name="Salomon Logo 2 2 7 52" xfId="14772"/>
    <cellStyle name="Salomon Logo 2 2 7 53" xfId="14773"/>
    <cellStyle name="Salomon Logo 2 2 7 54" xfId="14774"/>
    <cellStyle name="Salomon Logo 2 2 7 55" xfId="14775"/>
    <cellStyle name="Salomon Logo 2 2 7 56" xfId="14776"/>
    <cellStyle name="Salomon Logo 2 2 7 57" xfId="14777"/>
    <cellStyle name="Salomon Logo 2 2 7 58" xfId="14778"/>
    <cellStyle name="Salomon Logo 2 2 7 59" xfId="14779"/>
    <cellStyle name="Salomon Logo 2 2 7 6" xfId="14780"/>
    <cellStyle name="Salomon Logo 2 2 7 60" xfId="14781"/>
    <cellStyle name="Salomon Logo 2 2 7 61" xfId="14782"/>
    <cellStyle name="Salomon Logo 2 2 7 62" xfId="14783"/>
    <cellStyle name="Salomon Logo 2 2 7 63" xfId="14784"/>
    <cellStyle name="Salomon Logo 2 2 7 64" xfId="14785"/>
    <cellStyle name="Salomon Logo 2 2 7 7" xfId="14786"/>
    <cellStyle name="Salomon Logo 2 2 7 8" xfId="14787"/>
    <cellStyle name="Salomon Logo 2 2 7 9" xfId="14788"/>
    <cellStyle name="Salomon Logo 2 2 8" xfId="14789"/>
    <cellStyle name="Salomon Logo 2 2 9" xfId="14790"/>
    <cellStyle name="Salomon Logo 2 20" xfId="14791"/>
    <cellStyle name="Salomon Logo 2 21" xfId="14792"/>
    <cellStyle name="Salomon Logo 2 22" xfId="14793"/>
    <cellStyle name="Salomon Logo 2 23" xfId="14794"/>
    <cellStyle name="Salomon Logo 2 24" xfId="14795"/>
    <cellStyle name="Salomon Logo 2 25" xfId="14796"/>
    <cellStyle name="Salomon Logo 2 26" xfId="14797"/>
    <cellStyle name="Salomon Logo 2 27" xfId="14798"/>
    <cellStyle name="Salomon Logo 2 28" xfId="14799"/>
    <cellStyle name="Salomon Logo 2 29" xfId="14800"/>
    <cellStyle name="Salomon Logo 2 3" xfId="14801"/>
    <cellStyle name="Salomon Logo 2 3 10" xfId="14802"/>
    <cellStyle name="Salomon Logo 2 3 11" xfId="14803"/>
    <cellStyle name="Salomon Logo 2 3 12" xfId="14804"/>
    <cellStyle name="Salomon Logo 2 3 13" xfId="14805"/>
    <cellStyle name="Salomon Logo 2 3 14" xfId="14806"/>
    <cellStyle name="Salomon Logo 2 3 15" xfId="14807"/>
    <cellStyle name="Salomon Logo 2 3 16" xfId="14808"/>
    <cellStyle name="Salomon Logo 2 3 17" xfId="14809"/>
    <cellStyle name="Salomon Logo 2 3 18" xfId="14810"/>
    <cellStyle name="Salomon Logo 2 3 19" xfId="14811"/>
    <cellStyle name="Salomon Logo 2 3 2" xfId="14812"/>
    <cellStyle name="Salomon Logo 2 3 2 10" xfId="14813"/>
    <cellStyle name="Salomon Logo 2 3 2 11" xfId="14814"/>
    <cellStyle name="Salomon Logo 2 3 2 12" xfId="14815"/>
    <cellStyle name="Salomon Logo 2 3 2 13" xfId="14816"/>
    <cellStyle name="Salomon Logo 2 3 2 14" xfId="14817"/>
    <cellStyle name="Salomon Logo 2 3 2 15" xfId="14818"/>
    <cellStyle name="Salomon Logo 2 3 2 16" xfId="14819"/>
    <cellStyle name="Salomon Logo 2 3 2 17" xfId="14820"/>
    <cellStyle name="Salomon Logo 2 3 2 18" xfId="14821"/>
    <cellStyle name="Salomon Logo 2 3 2 19" xfId="14822"/>
    <cellStyle name="Salomon Logo 2 3 2 2" xfId="14823"/>
    <cellStyle name="Salomon Logo 2 3 2 20" xfId="14824"/>
    <cellStyle name="Salomon Logo 2 3 2 21" xfId="14825"/>
    <cellStyle name="Salomon Logo 2 3 2 22" xfId="14826"/>
    <cellStyle name="Salomon Logo 2 3 2 23" xfId="14827"/>
    <cellStyle name="Salomon Logo 2 3 2 24" xfId="14828"/>
    <cellStyle name="Salomon Logo 2 3 2 25" xfId="14829"/>
    <cellStyle name="Salomon Logo 2 3 2 26" xfId="14830"/>
    <cellStyle name="Salomon Logo 2 3 2 27" xfId="14831"/>
    <cellStyle name="Salomon Logo 2 3 2 28" xfId="14832"/>
    <cellStyle name="Salomon Logo 2 3 2 29" xfId="14833"/>
    <cellStyle name="Salomon Logo 2 3 2 3" xfId="14834"/>
    <cellStyle name="Salomon Logo 2 3 2 30" xfId="14835"/>
    <cellStyle name="Salomon Logo 2 3 2 31" xfId="14836"/>
    <cellStyle name="Salomon Logo 2 3 2 32" xfId="14837"/>
    <cellStyle name="Salomon Logo 2 3 2 33" xfId="14838"/>
    <cellStyle name="Salomon Logo 2 3 2 34" xfId="14839"/>
    <cellStyle name="Salomon Logo 2 3 2 35" xfId="14840"/>
    <cellStyle name="Salomon Logo 2 3 2 36" xfId="14841"/>
    <cellStyle name="Salomon Logo 2 3 2 37" xfId="14842"/>
    <cellStyle name="Salomon Logo 2 3 2 38" xfId="14843"/>
    <cellStyle name="Salomon Logo 2 3 2 39" xfId="14844"/>
    <cellStyle name="Salomon Logo 2 3 2 4" xfId="14845"/>
    <cellStyle name="Salomon Logo 2 3 2 40" xfId="14846"/>
    <cellStyle name="Salomon Logo 2 3 2 41" xfId="14847"/>
    <cellStyle name="Salomon Logo 2 3 2 42" xfId="14848"/>
    <cellStyle name="Salomon Logo 2 3 2 43" xfId="14849"/>
    <cellStyle name="Salomon Logo 2 3 2 44" xfId="14850"/>
    <cellStyle name="Salomon Logo 2 3 2 45" xfId="14851"/>
    <cellStyle name="Salomon Logo 2 3 2 46" xfId="14852"/>
    <cellStyle name="Salomon Logo 2 3 2 47" xfId="14853"/>
    <cellStyle name="Salomon Logo 2 3 2 48" xfId="14854"/>
    <cellStyle name="Salomon Logo 2 3 2 49" xfId="14855"/>
    <cellStyle name="Salomon Logo 2 3 2 5" xfId="14856"/>
    <cellStyle name="Salomon Logo 2 3 2 50" xfId="14857"/>
    <cellStyle name="Salomon Logo 2 3 2 51" xfId="14858"/>
    <cellStyle name="Salomon Logo 2 3 2 52" xfId="14859"/>
    <cellStyle name="Salomon Logo 2 3 2 53" xfId="14860"/>
    <cellStyle name="Salomon Logo 2 3 2 54" xfId="14861"/>
    <cellStyle name="Salomon Logo 2 3 2 55" xfId="14862"/>
    <cellStyle name="Salomon Logo 2 3 2 56" xfId="14863"/>
    <cellStyle name="Salomon Logo 2 3 2 57" xfId="14864"/>
    <cellStyle name="Salomon Logo 2 3 2 58" xfId="14865"/>
    <cellStyle name="Salomon Logo 2 3 2 59" xfId="14866"/>
    <cellStyle name="Salomon Logo 2 3 2 6" xfId="14867"/>
    <cellStyle name="Salomon Logo 2 3 2 60" xfId="14868"/>
    <cellStyle name="Salomon Logo 2 3 2 61" xfId="14869"/>
    <cellStyle name="Salomon Logo 2 3 2 62" xfId="14870"/>
    <cellStyle name="Salomon Logo 2 3 2 63" xfId="14871"/>
    <cellStyle name="Salomon Logo 2 3 2 64" xfId="14872"/>
    <cellStyle name="Salomon Logo 2 3 2 65" xfId="14873"/>
    <cellStyle name="Salomon Logo 2 3 2 66" xfId="14874"/>
    <cellStyle name="Salomon Logo 2 3 2 7" xfId="14875"/>
    <cellStyle name="Salomon Logo 2 3 2 8" xfId="14876"/>
    <cellStyle name="Salomon Logo 2 3 2 9" xfId="14877"/>
    <cellStyle name="Salomon Logo 2 3 20" xfId="14878"/>
    <cellStyle name="Salomon Logo 2 3 21" xfId="14879"/>
    <cellStyle name="Salomon Logo 2 3 22" xfId="14880"/>
    <cellStyle name="Salomon Logo 2 3 23" xfId="14881"/>
    <cellStyle name="Salomon Logo 2 3 24" xfId="14882"/>
    <cellStyle name="Salomon Logo 2 3 25" xfId="14883"/>
    <cellStyle name="Salomon Logo 2 3 26" xfId="14884"/>
    <cellStyle name="Salomon Logo 2 3 27" xfId="14885"/>
    <cellStyle name="Salomon Logo 2 3 28" xfId="14886"/>
    <cellStyle name="Salomon Logo 2 3 29" xfId="14887"/>
    <cellStyle name="Salomon Logo 2 3 3" xfId="14888"/>
    <cellStyle name="Salomon Logo 2 3 3 10" xfId="14889"/>
    <cellStyle name="Salomon Logo 2 3 3 11" xfId="14890"/>
    <cellStyle name="Salomon Logo 2 3 3 12" xfId="14891"/>
    <cellStyle name="Salomon Logo 2 3 3 13" xfId="14892"/>
    <cellStyle name="Salomon Logo 2 3 3 14" xfId="14893"/>
    <cellStyle name="Salomon Logo 2 3 3 15" xfId="14894"/>
    <cellStyle name="Salomon Logo 2 3 3 16" xfId="14895"/>
    <cellStyle name="Salomon Logo 2 3 3 17" xfId="14896"/>
    <cellStyle name="Salomon Logo 2 3 3 18" xfId="14897"/>
    <cellStyle name="Salomon Logo 2 3 3 19" xfId="14898"/>
    <cellStyle name="Salomon Logo 2 3 3 2" xfId="14899"/>
    <cellStyle name="Salomon Logo 2 3 3 20" xfId="14900"/>
    <cellStyle name="Salomon Logo 2 3 3 21" xfId="14901"/>
    <cellStyle name="Salomon Logo 2 3 3 22" xfId="14902"/>
    <cellStyle name="Salomon Logo 2 3 3 23" xfId="14903"/>
    <cellStyle name="Salomon Logo 2 3 3 24" xfId="14904"/>
    <cellStyle name="Salomon Logo 2 3 3 25" xfId="14905"/>
    <cellStyle name="Salomon Logo 2 3 3 26" xfId="14906"/>
    <cellStyle name="Salomon Logo 2 3 3 27" xfId="14907"/>
    <cellStyle name="Salomon Logo 2 3 3 28" xfId="14908"/>
    <cellStyle name="Salomon Logo 2 3 3 29" xfId="14909"/>
    <cellStyle name="Salomon Logo 2 3 3 3" xfId="14910"/>
    <cellStyle name="Salomon Logo 2 3 3 30" xfId="14911"/>
    <cellStyle name="Salomon Logo 2 3 3 31" xfId="14912"/>
    <cellStyle name="Salomon Logo 2 3 3 32" xfId="14913"/>
    <cellStyle name="Salomon Logo 2 3 3 33" xfId="14914"/>
    <cellStyle name="Salomon Logo 2 3 3 34" xfId="14915"/>
    <cellStyle name="Salomon Logo 2 3 3 35" xfId="14916"/>
    <cellStyle name="Salomon Logo 2 3 3 36" xfId="14917"/>
    <cellStyle name="Salomon Logo 2 3 3 37" xfId="14918"/>
    <cellStyle name="Salomon Logo 2 3 3 38" xfId="14919"/>
    <cellStyle name="Salomon Logo 2 3 3 39" xfId="14920"/>
    <cellStyle name="Salomon Logo 2 3 3 4" xfId="14921"/>
    <cellStyle name="Salomon Logo 2 3 3 40" xfId="14922"/>
    <cellStyle name="Salomon Logo 2 3 3 41" xfId="14923"/>
    <cellStyle name="Salomon Logo 2 3 3 42" xfId="14924"/>
    <cellStyle name="Salomon Logo 2 3 3 43" xfId="14925"/>
    <cellStyle name="Salomon Logo 2 3 3 44" xfId="14926"/>
    <cellStyle name="Salomon Logo 2 3 3 45" xfId="14927"/>
    <cellStyle name="Salomon Logo 2 3 3 46" xfId="14928"/>
    <cellStyle name="Salomon Logo 2 3 3 47" xfId="14929"/>
    <cellStyle name="Salomon Logo 2 3 3 48" xfId="14930"/>
    <cellStyle name="Salomon Logo 2 3 3 49" xfId="14931"/>
    <cellStyle name="Salomon Logo 2 3 3 5" xfId="14932"/>
    <cellStyle name="Salomon Logo 2 3 3 50" xfId="14933"/>
    <cellStyle name="Salomon Logo 2 3 3 51" xfId="14934"/>
    <cellStyle name="Salomon Logo 2 3 3 52" xfId="14935"/>
    <cellStyle name="Salomon Logo 2 3 3 53" xfId="14936"/>
    <cellStyle name="Salomon Logo 2 3 3 54" xfId="14937"/>
    <cellStyle name="Salomon Logo 2 3 3 55" xfId="14938"/>
    <cellStyle name="Salomon Logo 2 3 3 56" xfId="14939"/>
    <cellStyle name="Salomon Logo 2 3 3 57" xfId="14940"/>
    <cellStyle name="Salomon Logo 2 3 3 58" xfId="14941"/>
    <cellStyle name="Salomon Logo 2 3 3 59" xfId="14942"/>
    <cellStyle name="Salomon Logo 2 3 3 6" xfId="14943"/>
    <cellStyle name="Salomon Logo 2 3 3 60" xfId="14944"/>
    <cellStyle name="Salomon Logo 2 3 3 61" xfId="14945"/>
    <cellStyle name="Salomon Logo 2 3 3 62" xfId="14946"/>
    <cellStyle name="Salomon Logo 2 3 3 63" xfId="14947"/>
    <cellStyle name="Salomon Logo 2 3 3 64" xfId="14948"/>
    <cellStyle name="Salomon Logo 2 3 3 7" xfId="14949"/>
    <cellStyle name="Salomon Logo 2 3 3 8" xfId="14950"/>
    <cellStyle name="Salomon Logo 2 3 3 9" xfId="14951"/>
    <cellStyle name="Salomon Logo 2 3 30" xfId="14952"/>
    <cellStyle name="Salomon Logo 2 3 31" xfId="14953"/>
    <cellStyle name="Salomon Logo 2 3 32" xfId="14954"/>
    <cellStyle name="Salomon Logo 2 3 33" xfId="14955"/>
    <cellStyle name="Salomon Logo 2 3 34" xfId="14956"/>
    <cellStyle name="Salomon Logo 2 3 4" xfId="14957"/>
    <cellStyle name="Salomon Logo 2 3 5" xfId="14958"/>
    <cellStyle name="Salomon Logo 2 3 6" xfId="14959"/>
    <cellStyle name="Salomon Logo 2 3 7" xfId="14960"/>
    <cellStyle name="Salomon Logo 2 3 8" xfId="14961"/>
    <cellStyle name="Salomon Logo 2 3 9" xfId="14962"/>
    <cellStyle name="Salomon Logo 2 30" xfId="14963"/>
    <cellStyle name="Salomon Logo 2 31" xfId="14964"/>
    <cellStyle name="Salomon Logo 2 32" xfId="14965"/>
    <cellStyle name="Salomon Logo 2 33" xfId="14966"/>
    <cellStyle name="Salomon Logo 2 34" xfId="14967"/>
    <cellStyle name="Salomon Logo 2 35" xfId="14968"/>
    <cellStyle name="Salomon Logo 2 36" xfId="14969"/>
    <cellStyle name="Salomon Logo 2 37" xfId="14970"/>
    <cellStyle name="Salomon Logo 2 38" xfId="14971"/>
    <cellStyle name="Salomon Logo 2 4" xfId="14972"/>
    <cellStyle name="Salomon Logo 2 4 10" xfId="14973"/>
    <cellStyle name="Salomon Logo 2 4 11" xfId="14974"/>
    <cellStyle name="Salomon Logo 2 4 12" xfId="14975"/>
    <cellStyle name="Salomon Logo 2 4 13" xfId="14976"/>
    <cellStyle name="Salomon Logo 2 4 14" xfId="14977"/>
    <cellStyle name="Salomon Logo 2 4 15" xfId="14978"/>
    <cellStyle name="Salomon Logo 2 4 16" xfId="14979"/>
    <cellStyle name="Salomon Logo 2 4 17" xfId="14980"/>
    <cellStyle name="Salomon Logo 2 4 18" xfId="14981"/>
    <cellStyle name="Salomon Logo 2 4 19" xfId="14982"/>
    <cellStyle name="Salomon Logo 2 4 2" xfId="14983"/>
    <cellStyle name="Salomon Logo 2 4 2 10" xfId="14984"/>
    <cellStyle name="Salomon Logo 2 4 2 11" xfId="14985"/>
    <cellStyle name="Salomon Logo 2 4 2 12" xfId="14986"/>
    <cellStyle name="Salomon Logo 2 4 2 13" xfId="14987"/>
    <cellStyle name="Salomon Logo 2 4 2 14" xfId="14988"/>
    <cellStyle name="Salomon Logo 2 4 2 15" xfId="14989"/>
    <cellStyle name="Salomon Logo 2 4 2 16" xfId="14990"/>
    <cellStyle name="Salomon Logo 2 4 2 17" xfId="14991"/>
    <cellStyle name="Salomon Logo 2 4 2 18" xfId="14992"/>
    <cellStyle name="Salomon Logo 2 4 2 19" xfId="14993"/>
    <cellStyle name="Salomon Logo 2 4 2 2" xfId="14994"/>
    <cellStyle name="Salomon Logo 2 4 2 20" xfId="14995"/>
    <cellStyle name="Salomon Logo 2 4 2 21" xfId="14996"/>
    <cellStyle name="Salomon Logo 2 4 2 22" xfId="14997"/>
    <cellStyle name="Salomon Logo 2 4 2 23" xfId="14998"/>
    <cellStyle name="Salomon Logo 2 4 2 24" xfId="14999"/>
    <cellStyle name="Salomon Logo 2 4 2 25" xfId="15000"/>
    <cellStyle name="Salomon Logo 2 4 2 26" xfId="15001"/>
    <cellStyle name="Salomon Logo 2 4 2 27" xfId="15002"/>
    <cellStyle name="Salomon Logo 2 4 2 28" xfId="15003"/>
    <cellStyle name="Salomon Logo 2 4 2 29" xfId="15004"/>
    <cellStyle name="Salomon Logo 2 4 2 3" xfId="15005"/>
    <cellStyle name="Salomon Logo 2 4 2 30" xfId="15006"/>
    <cellStyle name="Salomon Logo 2 4 2 31" xfId="15007"/>
    <cellStyle name="Salomon Logo 2 4 2 32" xfId="15008"/>
    <cellStyle name="Salomon Logo 2 4 2 33" xfId="15009"/>
    <cellStyle name="Salomon Logo 2 4 2 34" xfId="15010"/>
    <cellStyle name="Salomon Logo 2 4 2 35" xfId="15011"/>
    <cellStyle name="Salomon Logo 2 4 2 36" xfId="15012"/>
    <cellStyle name="Salomon Logo 2 4 2 37" xfId="15013"/>
    <cellStyle name="Salomon Logo 2 4 2 38" xfId="15014"/>
    <cellStyle name="Salomon Logo 2 4 2 39" xfId="15015"/>
    <cellStyle name="Salomon Logo 2 4 2 4" xfId="15016"/>
    <cellStyle name="Salomon Logo 2 4 2 40" xfId="15017"/>
    <cellStyle name="Salomon Logo 2 4 2 41" xfId="15018"/>
    <cellStyle name="Salomon Logo 2 4 2 42" xfId="15019"/>
    <cellStyle name="Salomon Logo 2 4 2 43" xfId="15020"/>
    <cellStyle name="Salomon Logo 2 4 2 44" xfId="15021"/>
    <cellStyle name="Salomon Logo 2 4 2 45" xfId="15022"/>
    <cellStyle name="Salomon Logo 2 4 2 46" xfId="15023"/>
    <cellStyle name="Salomon Logo 2 4 2 47" xfId="15024"/>
    <cellStyle name="Salomon Logo 2 4 2 48" xfId="15025"/>
    <cellStyle name="Salomon Logo 2 4 2 49" xfId="15026"/>
    <cellStyle name="Salomon Logo 2 4 2 5" xfId="15027"/>
    <cellStyle name="Salomon Logo 2 4 2 50" xfId="15028"/>
    <cellStyle name="Salomon Logo 2 4 2 51" xfId="15029"/>
    <cellStyle name="Salomon Logo 2 4 2 52" xfId="15030"/>
    <cellStyle name="Salomon Logo 2 4 2 53" xfId="15031"/>
    <cellStyle name="Salomon Logo 2 4 2 54" xfId="15032"/>
    <cellStyle name="Salomon Logo 2 4 2 55" xfId="15033"/>
    <cellStyle name="Salomon Logo 2 4 2 56" xfId="15034"/>
    <cellStyle name="Salomon Logo 2 4 2 57" xfId="15035"/>
    <cellStyle name="Salomon Logo 2 4 2 58" xfId="15036"/>
    <cellStyle name="Salomon Logo 2 4 2 59" xfId="15037"/>
    <cellStyle name="Salomon Logo 2 4 2 6" xfId="15038"/>
    <cellStyle name="Salomon Logo 2 4 2 60" xfId="15039"/>
    <cellStyle name="Salomon Logo 2 4 2 61" xfId="15040"/>
    <cellStyle name="Salomon Logo 2 4 2 62" xfId="15041"/>
    <cellStyle name="Salomon Logo 2 4 2 63" xfId="15042"/>
    <cellStyle name="Salomon Logo 2 4 2 64" xfId="15043"/>
    <cellStyle name="Salomon Logo 2 4 2 65" xfId="15044"/>
    <cellStyle name="Salomon Logo 2 4 2 66" xfId="15045"/>
    <cellStyle name="Salomon Logo 2 4 2 7" xfId="15046"/>
    <cellStyle name="Salomon Logo 2 4 2 8" xfId="15047"/>
    <cellStyle name="Salomon Logo 2 4 2 9" xfId="15048"/>
    <cellStyle name="Salomon Logo 2 4 20" xfId="15049"/>
    <cellStyle name="Salomon Logo 2 4 21" xfId="15050"/>
    <cellStyle name="Salomon Logo 2 4 22" xfId="15051"/>
    <cellStyle name="Salomon Logo 2 4 23" xfId="15052"/>
    <cellStyle name="Salomon Logo 2 4 24" xfId="15053"/>
    <cellStyle name="Salomon Logo 2 4 25" xfId="15054"/>
    <cellStyle name="Salomon Logo 2 4 26" xfId="15055"/>
    <cellStyle name="Salomon Logo 2 4 27" xfId="15056"/>
    <cellStyle name="Salomon Logo 2 4 28" xfId="15057"/>
    <cellStyle name="Salomon Logo 2 4 29" xfId="15058"/>
    <cellStyle name="Salomon Logo 2 4 3" xfId="15059"/>
    <cellStyle name="Salomon Logo 2 4 3 10" xfId="15060"/>
    <cellStyle name="Salomon Logo 2 4 3 11" xfId="15061"/>
    <cellStyle name="Salomon Logo 2 4 3 12" xfId="15062"/>
    <cellStyle name="Salomon Logo 2 4 3 13" xfId="15063"/>
    <cellStyle name="Salomon Logo 2 4 3 14" xfId="15064"/>
    <cellStyle name="Salomon Logo 2 4 3 15" xfId="15065"/>
    <cellStyle name="Salomon Logo 2 4 3 16" xfId="15066"/>
    <cellStyle name="Salomon Logo 2 4 3 17" xfId="15067"/>
    <cellStyle name="Salomon Logo 2 4 3 18" xfId="15068"/>
    <cellStyle name="Salomon Logo 2 4 3 19" xfId="15069"/>
    <cellStyle name="Salomon Logo 2 4 3 2" xfId="15070"/>
    <cellStyle name="Salomon Logo 2 4 3 20" xfId="15071"/>
    <cellStyle name="Salomon Logo 2 4 3 21" xfId="15072"/>
    <cellStyle name="Salomon Logo 2 4 3 22" xfId="15073"/>
    <cellStyle name="Salomon Logo 2 4 3 23" xfId="15074"/>
    <cellStyle name="Salomon Logo 2 4 3 24" xfId="15075"/>
    <cellStyle name="Salomon Logo 2 4 3 25" xfId="15076"/>
    <cellStyle name="Salomon Logo 2 4 3 26" xfId="15077"/>
    <cellStyle name="Salomon Logo 2 4 3 27" xfId="15078"/>
    <cellStyle name="Salomon Logo 2 4 3 28" xfId="15079"/>
    <cellStyle name="Salomon Logo 2 4 3 29" xfId="15080"/>
    <cellStyle name="Salomon Logo 2 4 3 3" xfId="15081"/>
    <cellStyle name="Salomon Logo 2 4 3 30" xfId="15082"/>
    <cellStyle name="Salomon Logo 2 4 3 31" xfId="15083"/>
    <cellStyle name="Salomon Logo 2 4 3 32" xfId="15084"/>
    <cellStyle name="Salomon Logo 2 4 3 33" xfId="15085"/>
    <cellStyle name="Salomon Logo 2 4 3 34" xfId="15086"/>
    <cellStyle name="Salomon Logo 2 4 3 35" xfId="15087"/>
    <cellStyle name="Salomon Logo 2 4 3 36" xfId="15088"/>
    <cellStyle name="Salomon Logo 2 4 3 37" xfId="15089"/>
    <cellStyle name="Salomon Logo 2 4 3 38" xfId="15090"/>
    <cellStyle name="Salomon Logo 2 4 3 39" xfId="15091"/>
    <cellStyle name="Salomon Logo 2 4 3 4" xfId="15092"/>
    <cellStyle name="Salomon Logo 2 4 3 40" xfId="15093"/>
    <cellStyle name="Salomon Logo 2 4 3 41" xfId="15094"/>
    <cellStyle name="Salomon Logo 2 4 3 42" xfId="15095"/>
    <cellStyle name="Salomon Logo 2 4 3 43" xfId="15096"/>
    <cellStyle name="Salomon Logo 2 4 3 44" xfId="15097"/>
    <cellStyle name="Salomon Logo 2 4 3 45" xfId="15098"/>
    <cellStyle name="Salomon Logo 2 4 3 46" xfId="15099"/>
    <cellStyle name="Salomon Logo 2 4 3 47" xfId="15100"/>
    <cellStyle name="Salomon Logo 2 4 3 48" xfId="15101"/>
    <cellStyle name="Salomon Logo 2 4 3 49" xfId="15102"/>
    <cellStyle name="Salomon Logo 2 4 3 5" xfId="15103"/>
    <cellStyle name="Salomon Logo 2 4 3 50" xfId="15104"/>
    <cellStyle name="Salomon Logo 2 4 3 51" xfId="15105"/>
    <cellStyle name="Salomon Logo 2 4 3 52" xfId="15106"/>
    <cellStyle name="Salomon Logo 2 4 3 53" xfId="15107"/>
    <cellStyle name="Salomon Logo 2 4 3 54" xfId="15108"/>
    <cellStyle name="Salomon Logo 2 4 3 55" xfId="15109"/>
    <cellStyle name="Salomon Logo 2 4 3 56" xfId="15110"/>
    <cellStyle name="Salomon Logo 2 4 3 57" xfId="15111"/>
    <cellStyle name="Salomon Logo 2 4 3 58" xfId="15112"/>
    <cellStyle name="Salomon Logo 2 4 3 59" xfId="15113"/>
    <cellStyle name="Salomon Logo 2 4 3 6" xfId="15114"/>
    <cellStyle name="Salomon Logo 2 4 3 60" xfId="15115"/>
    <cellStyle name="Salomon Logo 2 4 3 61" xfId="15116"/>
    <cellStyle name="Salomon Logo 2 4 3 62" xfId="15117"/>
    <cellStyle name="Salomon Logo 2 4 3 63" xfId="15118"/>
    <cellStyle name="Salomon Logo 2 4 3 64" xfId="15119"/>
    <cellStyle name="Salomon Logo 2 4 3 7" xfId="15120"/>
    <cellStyle name="Salomon Logo 2 4 3 8" xfId="15121"/>
    <cellStyle name="Salomon Logo 2 4 3 9" xfId="15122"/>
    <cellStyle name="Salomon Logo 2 4 30" xfId="15123"/>
    <cellStyle name="Salomon Logo 2 4 31" xfId="15124"/>
    <cellStyle name="Salomon Logo 2 4 32" xfId="15125"/>
    <cellStyle name="Salomon Logo 2 4 33" xfId="15126"/>
    <cellStyle name="Salomon Logo 2 4 34" xfId="15127"/>
    <cellStyle name="Salomon Logo 2 4 4" xfId="15128"/>
    <cellStyle name="Salomon Logo 2 4 5" xfId="15129"/>
    <cellStyle name="Salomon Logo 2 4 6" xfId="15130"/>
    <cellStyle name="Salomon Logo 2 4 7" xfId="15131"/>
    <cellStyle name="Salomon Logo 2 4 8" xfId="15132"/>
    <cellStyle name="Salomon Logo 2 4 9" xfId="15133"/>
    <cellStyle name="Salomon Logo 2 5" xfId="15134"/>
    <cellStyle name="Salomon Logo 2 5 10" xfId="15135"/>
    <cellStyle name="Salomon Logo 2 5 11" xfId="15136"/>
    <cellStyle name="Salomon Logo 2 5 12" xfId="15137"/>
    <cellStyle name="Salomon Logo 2 5 13" xfId="15138"/>
    <cellStyle name="Salomon Logo 2 5 14" xfId="15139"/>
    <cellStyle name="Salomon Logo 2 5 15" xfId="15140"/>
    <cellStyle name="Salomon Logo 2 5 16" xfId="15141"/>
    <cellStyle name="Salomon Logo 2 5 17" xfId="15142"/>
    <cellStyle name="Salomon Logo 2 5 18" xfId="15143"/>
    <cellStyle name="Salomon Logo 2 5 19" xfId="15144"/>
    <cellStyle name="Salomon Logo 2 5 2" xfId="15145"/>
    <cellStyle name="Salomon Logo 2 5 2 10" xfId="15146"/>
    <cellStyle name="Salomon Logo 2 5 2 11" xfId="15147"/>
    <cellStyle name="Salomon Logo 2 5 2 12" xfId="15148"/>
    <cellStyle name="Salomon Logo 2 5 2 13" xfId="15149"/>
    <cellStyle name="Salomon Logo 2 5 2 14" xfId="15150"/>
    <cellStyle name="Salomon Logo 2 5 2 15" xfId="15151"/>
    <cellStyle name="Salomon Logo 2 5 2 16" xfId="15152"/>
    <cellStyle name="Salomon Logo 2 5 2 17" xfId="15153"/>
    <cellStyle name="Salomon Logo 2 5 2 18" xfId="15154"/>
    <cellStyle name="Salomon Logo 2 5 2 19" xfId="15155"/>
    <cellStyle name="Salomon Logo 2 5 2 2" xfId="15156"/>
    <cellStyle name="Salomon Logo 2 5 2 20" xfId="15157"/>
    <cellStyle name="Salomon Logo 2 5 2 21" xfId="15158"/>
    <cellStyle name="Salomon Logo 2 5 2 22" xfId="15159"/>
    <cellStyle name="Salomon Logo 2 5 2 23" xfId="15160"/>
    <cellStyle name="Salomon Logo 2 5 2 24" xfId="15161"/>
    <cellStyle name="Salomon Logo 2 5 2 25" xfId="15162"/>
    <cellStyle name="Salomon Logo 2 5 2 26" xfId="15163"/>
    <cellStyle name="Salomon Logo 2 5 2 27" xfId="15164"/>
    <cellStyle name="Salomon Logo 2 5 2 28" xfId="15165"/>
    <cellStyle name="Salomon Logo 2 5 2 29" xfId="15166"/>
    <cellStyle name="Salomon Logo 2 5 2 3" xfId="15167"/>
    <cellStyle name="Salomon Logo 2 5 2 30" xfId="15168"/>
    <cellStyle name="Salomon Logo 2 5 2 31" xfId="15169"/>
    <cellStyle name="Salomon Logo 2 5 2 32" xfId="15170"/>
    <cellStyle name="Salomon Logo 2 5 2 33" xfId="15171"/>
    <cellStyle name="Salomon Logo 2 5 2 34" xfId="15172"/>
    <cellStyle name="Salomon Logo 2 5 2 35" xfId="15173"/>
    <cellStyle name="Salomon Logo 2 5 2 36" xfId="15174"/>
    <cellStyle name="Salomon Logo 2 5 2 37" xfId="15175"/>
    <cellStyle name="Salomon Logo 2 5 2 38" xfId="15176"/>
    <cellStyle name="Salomon Logo 2 5 2 39" xfId="15177"/>
    <cellStyle name="Salomon Logo 2 5 2 4" xfId="15178"/>
    <cellStyle name="Salomon Logo 2 5 2 40" xfId="15179"/>
    <cellStyle name="Salomon Logo 2 5 2 41" xfId="15180"/>
    <cellStyle name="Salomon Logo 2 5 2 42" xfId="15181"/>
    <cellStyle name="Salomon Logo 2 5 2 43" xfId="15182"/>
    <cellStyle name="Salomon Logo 2 5 2 44" xfId="15183"/>
    <cellStyle name="Salomon Logo 2 5 2 45" xfId="15184"/>
    <cellStyle name="Salomon Logo 2 5 2 46" xfId="15185"/>
    <cellStyle name="Salomon Logo 2 5 2 47" xfId="15186"/>
    <cellStyle name="Salomon Logo 2 5 2 48" xfId="15187"/>
    <cellStyle name="Salomon Logo 2 5 2 49" xfId="15188"/>
    <cellStyle name="Salomon Logo 2 5 2 5" xfId="15189"/>
    <cellStyle name="Salomon Logo 2 5 2 50" xfId="15190"/>
    <cellStyle name="Salomon Logo 2 5 2 51" xfId="15191"/>
    <cellStyle name="Salomon Logo 2 5 2 52" xfId="15192"/>
    <cellStyle name="Salomon Logo 2 5 2 53" xfId="15193"/>
    <cellStyle name="Salomon Logo 2 5 2 54" xfId="15194"/>
    <cellStyle name="Salomon Logo 2 5 2 55" xfId="15195"/>
    <cellStyle name="Salomon Logo 2 5 2 56" xfId="15196"/>
    <cellStyle name="Salomon Logo 2 5 2 57" xfId="15197"/>
    <cellStyle name="Salomon Logo 2 5 2 58" xfId="15198"/>
    <cellStyle name="Salomon Logo 2 5 2 59" xfId="15199"/>
    <cellStyle name="Salomon Logo 2 5 2 6" xfId="15200"/>
    <cellStyle name="Salomon Logo 2 5 2 60" xfId="15201"/>
    <cellStyle name="Salomon Logo 2 5 2 61" xfId="15202"/>
    <cellStyle name="Salomon Logo 2 5 2 62" xfId="15203"/>
    <cellStyle name="Salomon Logo 2 5 2 63" xfId="15204"/>
    <cellStyle name="Salomon Logo 2 5 2 64" xfId="15205"/>
    <cellStyle name="Salomon Logo 2 5 2 65" xfId="15206"/>
    <cellStyle name="Salomon Logo 2 5 2 66" xfId="15207"/>
    <cellStyle name="Salomon Logo 2 5 2 7" xfId="15208"/>
    <cellStyle name="Salomon Logo 2 5 2 8" xfId="15209"/>
    <cellStyle name="Salomon Logo 2 5 2 9" xfId="15210"/>
    <cellStyle name="Salomon Logo 2 5 20" xfId="15211"/>
    <cellStyle name="Salomon Logo 2 5 21" xfId="15212"/>
    <cellStyle name="Salomon Logo 2 5 22" xfId="15213"/>
    <cellStyle name="Salomon Logo 2 5 23" xfId="15214"/>
    <cellStyle name="Salomon Logo 2 5 24" xfId="15215"/>
    <cellStyle name="Salomon Logo 2 5 25" xfId="15216"/>
    <cellStyle name="Salomon Logo 2 5 26" xfId="15217"/>
    <cellStyle name="Salomon Logo 2 5 27" xfId="15218"/>
    <cellStyle name="Salomon Logo 2 5 28" xfId="15219"/>
    <cellStyle name="Salomon Logo 2 5 29" xfId="15220"/>
    <cellStyle name="Salomon Logo 2 5 3" xfId="15221"/>
    <cellStyle name="Salomon Logo 2 5 3 10" xfId="15222"/>
    <cellStyle name="Salomon Logo 2 5 3 11" xfId="15223"/>
    <cellStyle name="Salomon Logo 2 5 3 12" xfId="15224"/>
    <cellStyle name="Salomon Logo 2 5 3 13" xfId="15225"/>
    <cellStyle name="Salomon Logo 2 5 3 14" xfId="15226"/>
    <cellStyle name="Salomon Logo 2 5 3 15" xfId="15227"/>
    <cellStyle name="Salomon Logo 2 5 3 16" xfId="15228"/>
    <cellStyle name="Salomon Logo 2 5 3 17" xfId="15229"/>
    <cellStyle name="Salomon Logo 2 5 3 18" xfId="15230"/>
    <cellStyle name="Salomon Logo 2 5 3 19" xfId="15231"/>
    <cellStyle name="Salomon Logo 2 5 3 2" xfId="15232"/>
    <cellStyle name="Salomon Logo 2 5 3 20" xfId="15233"/>
    <cellStyle name="Salomon Logo 2 5 3 21" xfId="15234"/>
    <cellStyle name="Salomon Logo 2 5 3 22" xfId="15235"/>
    <cellStyle name="Salomon Logo 2 5 3 23" xfId="15236"/>
    <cellStyle name="Salomon Logo 2 5 3 24" xfId="15237"/>
    <cellStyle name="Salomon Logo 2 5 3 25" xfId="15238"/>
    <cellStyle name="Salomon Logo 2 5 3 26" xfId="15239"/>
    <cellStyle name="Salomon Logo 2 5 3 27" xfId="15240"/>
    <cellStyle name="Salomon Logo 2 5 3 28" xfId="15241"/>
    <cellStyle name="Salomon Logo 2 5 3 29" xfId="15242"/>
    <cellStyle name="Salomon Logo 2 5 3 3" xfId="15243"/>
    <cellStyle name="Salomon Logo 2 5 3 30" xfId="15244"/>
    <cellStyle name="Salomon Logo 2 5 3 31" xfId="15245"/>
    <cellStyle name="Salomon Logo 2 5 3 32" xfId="15246"/>
    <cellStyle name="Salomon Logo 2 5 3 33" xfId="15247"/>
    <cellStyle name="Salomon Logo 2 5 3 34" xfId="15248"/>
    <cellStyle name="Salomon Logo 2 5 3 35" xfId="15249"/>
    <cellStyle name="Salomon Logo 2 5 3 36" xfId="15250"/>
    <cellStyle name="Salomon Logo 2 5 3 37" xfId="15251"/>
    <cellStyle name="Salomon Logo 2 5 3 38" xfId="15252"/>
    <cellStyle name="Salomon Logo 2 5 3 39" xfId="15253"/>
    <cellStyle name="Salomon Logo 2 5 3 4" xfId="15254"/>
    <cellStyle name="Salomon Logo 2 5 3 40" xfId="15255"/>
    <cellStyle name="Salomon Logo 2 5 3 41" xfId="15256"/>
    <cellStyle name="Salomon Logo 2 5 3 42" xfId="15257"/>
    <cellStyle name="Salomon Logo 2 5 3 43" xfId="15258"/>
    <cellStyle name="Salomon Logo 2 5 3 44" xfId="15259"/>
    <cellStyle name="Salomon Logo 2 5 3 45" xfId="15260"/>
    <cellStyle name="Salomon Logo 2 5 3 46" xfId="15261"/>
    <cellStyle name="Salomon Logo 2 5 3 47" xfId="15262"/>
    <cellStyle name="Salomon Logo 2 5 3 48" xfId="15263"/>
    <cellStyle name="Salomon Logo 2 5 3 49" xfId="15264"/>
    <cellStyle name="Salomon Logo 2 5 3 5" xfId="15265"/>
    <cellStyle name="Salomon Logo 2 5 3 50" xfId="15266"/>
    <cellStyle name="Salomon Logo 2 5 3 51" xfId="15267"/>
    <cellStyle name="Salomon Logo 2 5 3 52" xfId="15268"/>
    <cellStyle name="Salomon Logo 2 5 3 53" xfId="15269"/>
    <cellStyle name="Salomon Logo 2 5 3 54" xfId="15270"/>
    <cellStyle name="Salomon Logo 2 5 3 55" xfId="15271"/>
    <cellStyle name="Salomon Logo 2 5 3 56" xfId="15272"/>
    <cellStyle name="Salomon Logo 2 5 3 57" xfId="15273"/>
    <cellStyle name="Salomon Logo 2 5 3 58" xfId="15274"/>
    <cellStyle name="Salomon Logo 2 5 3 59" xfId="15275"/>
    <cellStyle name="Salomon Logo 2 5 3 6" xfId="15276"/>
    <cellStyle name="Salomon Logo 2 5 3 60" xfId="15277"/>
    <cellStyle name="Salomon Logo 2 5 3 61" xfId="15278"/>
    <cellStyle name="Salomon Logo 2 5 3 62" xfId="15279"/>
    <cellStyle name="Salomon Logo 2 5 3 63" xfId="15280"/>
    <cellStyle name="Salomon Logo 2 5 3 64" xfId="15281"/>
    <cellStyle name="Salomon Logo 2 5 3 7" xfId="15282"/>
    <cellStyle name="Salomon Logo 2 5 3 8" xfId="15283"/>
    <cellStyle name="Salomon Logo 2 5 3 9" xfId="15284"/>
    <cellStyle name="Salomon Logo 2 5 30" xfId="15285"/>
    <cellStyle name="Salomon Logo 2 5 31" xfId="15286"/>
    <cellStyle name="Salomon Logo 2 5 32" xfId="15287"/>
    <cellStyle name="Salomon Logo 2 5 33" xfId="15288"/>
    <cellStyle name="Salomon Logo 2 5 34" xfId="15289"/>
    <cellStyle name="Salomon Logo 2 5 4" xfId="15290"/>
    <cellStyle name="Salomon Logo 2 5 5" xfId="15291"/>
    <cellStyle name="Salomon Logo 2 5 6" xfId="15292"/>
    <cellStyle name="Salomon Logo 2 5 7" xfId="15293"/>
    <cellStyle name="Salomon Logo 2 5 8" xfId="15294"/>
    <cellStyle name="Salomon Logo 2 5 9" xfId="15295"/>
    <cellStyle name="Salomon Logo 2 6" xfId="15296"/>
    <cellStyle name="Salomon Logo 2 6 10" xfId="15297"/>
    <cellStyle name="Salomon Logo 2 6 11" xfId="15298"/>
    <cellStyle name="Salomon Logo 2 6 12" xfId="15299"/>
    <cellStyle name="Salomon Logo 2 6 13" xfId="15300"/>
    <cellStyle name="Salomon Logo 2 6 14" xfId="15301"/>
    <cellStyle name="Salomon Logo 2 6 15" xfId="15302"/>
    <cellStyle name="Salomon Logo 2 6 16" xfId="15303"/>
    <cellStyle name="Salomon Logo 2 6 17" xfId="15304"/>
    <cellStyle name="Salomon Logo 2 6 18" xfId="15305"/>
    <cellStyle name="Salomon Logo 2 6 19" xfId="15306"/>
    <cellStyle name="Salomon Logo 2 6 2" xfId="15307"/>
    <cellStyle name="Salomon Logo 2 6 2 10" xfId="15308"/>
    <cellStyle name="Salomon Logo 2 6 2 11" xfId="15309"/>
    <cellStyle name="Salomon Logo 2 6 2 12" xfId="15310"/>
    <cellStyle name="Salomon Logo 2 6 2 13" xfId="15311"/>
    <cellStyle name="Salomon Logo 2 6 2 14" xfId="15312"/>
    <cellStyle name="Salomon Logo 2 6 2 15" xfId="15313"/>
    <cellStyle name="Salomon Logo 2 6 2 16" xfId="15314"/>
    <cellStyle name="Salomon Logo 2 6 2 17" xfId="15315"/>
    <cellStyle name="Salomon Logo 2 6 2 18" xfId="15316"/>
    <cellStyle name="Salomon Logo 2 6 2 19" xfId="15317"/>
    <cellStyle name="Salomon Logo 2 6 2 2" xfId="15318"/>
    <cellStyle name="Salomon Logo 2 6 2 20" xfId="15319"/>
    <cellStyle name="Salomon Logo 2 6 2 21" xfId="15320"/>
    <cellStyle name="Salomon Logo 2 6 2 22" xfId="15321"/>
    <cellStyle name="Salomon Logo 2 6 2 23" xfId="15322"/>
    <cellStyle name="Salomon Logo 2 6 2 24" xfId="15323"/>
    <cellStyle name="Salomon Logo 2 6 2 25" xfId="15324"/>
    <cellStyle name="Salomon Logo 2 6 2 26" xfId="15325"/>
    <cellStyle name="Salomon Logo 2 6 2 27" xfId="15326"/>
    <cellStyle name="Salomon Logo 2 6 2 28" xfId="15327"/>
    <cellStyle name="Salomon Logo 2 6 2 29" xfId="15328"/>
    <cellStyle name="Salomon Logo 2 6 2 3" xfId="15329"/>
    <cellStyle name="Salomon Logo 2 6 2 30" xfId="15330"/>
    <cellStyle name="Salomon Logo 2 6 2 31" xfId="15331"/>
    <cellStyle name="Salomon Logo 2 6 2 32" xfId="15332"/>
    <cellStyle name="Salomon Logo 2 6 2 33" xfId="15333"/>
    <cellStyle name="Salomon Logo 2 6 2 34" xfId="15334"/>
    <cellStyle name="Salomon Logo 2 6 2 35" xfId="15335"/>
    <cellStyle name="Salomon Logo 2 6 2 36" xfId="15336"/>
    <cellStyle name="Salomon Logo 2 6 2 37" xfId="15337"/>
    <cellStyle name="Salomon Logo 2 6 2 38" xfId="15338"/>
    <cellStyle name="Salomon Logo 2 6 2 39" xfId="15339"/>
    <cellStyle name="Salomon Logo 2 6 2 4" xfId="15340"/>
    <cellStyle name="Salomon Logo 2 6 2 40" xfId="15341"/>
    <cellStyle name="Salomon Logo 2 6 2 41" xfId="15342"/>
    <cellStyle name="Salomon Logo 2 6 2 42" xfId="15343"/>
    <cellStyle name="Salomon Logo 2 6 2 43" xfId="15344"/>
    <cellStyle name="Salomon Logo 2 6 2 44" xfId="15345"/>
    <cellStyle name="Salomon Logo 2 6 2 45" xfId="15346"/>
    <cellStyle name="Salomon Logo 2 6 2 46" xfId="15347"/>
    <cellStyle name="Salomon Logo 2 6 2 47" xfId="15348"/>
    <cellStyle name="Salomon Logo 2 6 2 48" xfId="15349"/>
    <cellStyle name="Salomon Logo 2 6 2 49" xfId="15350"/>
    <cellStyle name="Salomon Logo 2 6 2 5" xfId="15351"/>
    <cellStyle name="Salomon Logo 2 6 2 50" xfId="15352"/>
    <cellStyle name="Salomon Logo 2 6 2 51" xfId="15353"/>
    <cellStyle name="Salomon Logo 2 6 2 52" xfId="15354"/>
    <cellStyle name="Salomon Logo 2 6 2 53" xfId="15355"/>
    <cellStyle name="Salomon Logo 2 6 2 54" xfId="15356"/>
    <cellStyle name="Salomon Logo 2 6 2 55" xfId="15357"/>
    <cellStyle name="Salomon Logo 2 6 2 56" xfId="15358"/>
    <cellStyle name="Salomon Logo 2 6 2 57" xfId="15359"/>
    <cellStyle name="Salomon Logo 2 6 2 58" xfId="15360"/>
    <cellStyle name="Salomon Logo 2 6 2 59" xfId="15361"/>
    <cellStyle name="Salomon Logo 2 6 2 6" xfId="15362"/>
    <cellStyle name="Salomon Logo 2 6 2 60" xfId="15363"/>
    <cellStyle name="Salomon Logo 2 6 2 61" xfId="15364"/>
    <cellStyle name="Salomon Logo 2 6 2 62" xfId="15365"/>
    <cellStyle name="Salomon Logo 2 6 2 63" xfId="15366"/>
    <cellStyle name="Salomon Logo 2 6 2 64" xfId="15367"/>
    <cellStyle name="Salomon Logo 2 6 2 65" xfId="15368"/>
    <cellStyle name="Salomon Logo 2 6 2 66" xfId="15369"/>
    <cellStyle name="Salomon Logo 2 6 2 7" xfId="15370"/>
    <cellStyle name="Salomon Logo 2 6 2 8" xfId="15371"/>
    <cellStyle name="Salomon Logo 2 6 2 9" xfId="15372"/>
    <cellStyle name="Salomon Logo 2 6 20" xfId="15373"/>
    <cellStyle name="Salomon Logo 2 6 21" xfId="15374"/>
    <cellStyle name="Salomon Logo 2 6 22" xfId="15375"/>
    <cellStyle name="Salomon Logo 2 6 23" xfId="15376"/>
    <cellStyle name="Salomon Logo 2 6 24" xfId="15377"/>
    <cellStyle name="Salomon Logo 2 6 25" xfId="15378"/>
    <cellStyle name="Salomon Logo 2 6 26" xfId="15379"/>
    <cellStyle name="Salomon Logo 2 6 27" xfId="15380"/>
    <cellStyle name="Salomon Logo 2 6 28" xfId="15381"/>
    <cellStyle name="Salomon Logo 2 6 29" xfId="15382"/>
    <cellStyle name="Salomon Logo 2 6 3" xfId="15383"/>
    <cellStyle name="Salomon Logo 2 6 3 10" xfId="15384"/>
    <cellStyle name="Salomon Logo 2 6 3 11" xfId="15385"/>
    <cellStyle name="Salomon Logo 2 6 3 12" xfId="15386"/>
    <cellStyle name="Salomon Logo 2 6 3 13" xfId="15387"/>
    <cellStyle name="Salomon Logo 2 6 3 14" xfId="15388"/>
    <cellStyle name="Salomon Logo 2 6 3 15" xfId="15389"/>
    <cellStyle name="Salomon Logo 2 6 3 16" xfId="15390"/>
    <cellStyle name="Salomon Logo 2 6 3 17" xfId="15391"/>
    <cellStyle name="Salomon Logo 2 6 3 18" xfId="15392"/>
    <cellStyle name="Salomon Logo 2 6 3 19" xfId="15393"/>
    <cellStyle name="Salomon Logo 2 6 3 2" xfId="15394"/>
    <cellStyle name="Salomon Logo 2 6 3 20" xfId="15395"/>
    <cellStyle name="Salomon Logo 2 6 3 21" xfId="15396"/>
    <cellStyle name="Salomon Logo 2 6 3 22" xfId="15397"/>
    <cellStyle name="Salomon Logo 2 6 3 23" xfId="15398"/>
    <cellStyle name="Salomon Logo 2 6 3 24" xfId="15399"/>
    <cellStyle name="Salomon Logo 2 6 3 25" xfId="15400"/>
    <cellStyle name="Salomon Logo 2 6 3 26" xfId="15401"/>
    <cellStyle name="Salomon Logo 2 6 3 27" xfId="15402"/>
    <cellStyle name="Salomon Logo 2 6 3 28" xfId="15403"/>
    <cellStyle name="Salomon Logo 2 6 3 29" xfId="15404"/>
    <cellStyle name="Salomon Logo 2 6 3 3" xfId="15405"/>
    <cellStyle name="Salomon Logo 2 6 3 30" xfId="15406"/>
    <cellStyle name="Salomon Logo 2 6 3 31" xfId="15407"/>
    <cellStyle name="Salomon Logo 2 6 3 32" xfId="15408"/>
    <cellStyle name="Salomon Logo 2 6 3 33" xfId="15409"/>
    <cellStyle name="Salomon Logo 2 6 3 34" xfId="15410"/>
    <cellStyle name="Salomon Logo 2 6 3 35" xfId="15411"/>
    <cellStyle name="Salomon Logo 2 6 3 36" xfId="15412"/>
    <cellStyle name="Salomon Logo 2 6 3 37" xfId="15413"/>
    <cellStyle name="Salomon Logo 2 6 3 38" xfId="15414"/>
    <cellStyle name="Salomon Logo 2 6 3 39" xfId="15415"/>
    <cellStyle name="Salomon Logo 2 6 3 4" xfId="15416"/>
    <cellStyle name="Salomon Logo 2 6 3 40" xfId="15417"/>
    <cellStyle name="Salomon Logo 2 6 3 41" xfId="15418"/>
    <cellStyle name="Salomon Logo 2 6 3 42" xfId="15419"/>
    <cellStyle name="Salomon Logo 2 6 3 43" xfId="15420"/>
    <cellStyle name="Salomon Logo 2 6 3 44" xfId="15421"/>
    <cellStyle name="Salomon Logo 2 6 3 45" xfId="15422"/>
    <cellStyle name="Salomon Logo 2 6 3 46" xfId="15423"/>
    <cellStyle name="Salomon Logo 2 6 3 47" xfId="15424"/>
    <cellStyle name="Salomon Logo 2 6 3 48" xfId="15425"/>
    <cellStyle name="Salomon Logo 2 6 3 49" xfId="15426"/>
    <cellStyle name="Salomon Logo 2 6 3 5" xfId="15427"/>
    <cellStyle name="Salomon Logo 2 6 3 50" xfId="15428"/>
    <cellStyle name="Salomon Logo 2 6 3 51" xfId="15429"/>
    <cellStyle name="Salomon Logo 2 6 3 52" xfId="15430"/>
    <cellStyle name="Salomon Logo 2 6 3 53" xfId="15431"/>
    <cellStyle name="Salomon Logo 2 6 3 54" xfId="15432"/>
    <cellStyle name="Salomon Logo 2 6 3 55" xfId="15433"/>
    <cellStyle name="Salomon Logo 2 6 3 56" xfId="15434"/>
    <cellStyle name="Salomon Logo 2 6 3 57" xfId="15435"/>
    <cellStyle name="Salomon Logo 2 6 3 58" xfId="15436"/>
    <cellStyle name="Salomon Logo 2 6 3 59" xfId="15437"/>
    <cellStyle name="Salomon Logo 2 6 3 6" xfId="15438"/>
    <cellStyle name="Salomon Logo 2 6 3 60" xfId="15439"/>
    <cellStyle name="Salomon Logo 2 6 3 61" xfId="15440"/>
    <cellStyle name="Salomon Logo 2 6 3 62" xfId="15441"/>
    <cellStyle name="Salomon Logo 2 6 3 63" xfId="15442"/>
    <cellStyle name="Salomon Logo 2 6 3 64" xfId="15443"/>
    <cellStyle name="Salomon Logo 2 6 3 7" xfId="15444"/>
    <cellStyle name="Salomon Logo 2 6 3 8" xfId="15445"/>
    <cellStyle name="Salomon Logo 2 6 3 9" xfId="15446"/>
    <cellStyle name="Salomon Logo 2 6 30" xfId="15447"/>
    <cellStyle name="Salomon Logo 2 6 31" xfId="15448"/>
    <cellStyle name="Salomon Logo 2 6 32" xfId="15449"/>
    <cellStyle name="Salomon Logo 2 6 33" xfId="15450"/>
    <cellStyle name="Salomon Logo 2 6 34" xfId="15451"/>
    <cellStyle name="Salomon Logo 2 6 4" xfId="15452"/>
    <cellStyle name="Salomon Logo 2 6 5" xfId="15453"/>
    <cellStyle name="Salomon Logo 2 6 6" xfId="15454"/>
    <cellStyle name="Salomon Logo 2 6 7" xfId="15455"/>
    <cellStyle name="Salomon Logo 2 6 8" xfId="15456"/>
    <cellStyle name="Salomon Logo 2 6 9" xfId="15457"/>
    <cellStyle name="Salomon Logo 2 7" xfId="15458"/>
    <cellStyle name="Salomon Logo 2 7 10" xfId="15459"/>
    <cellStyle name="Salomon Logo 2 7 11" xfId="15460"/>
    <cellStyle name="Salomon Logo 2 7 12" xfId="15461"/>
    <cellStyle name="Salomon Logo 2 7 13" xfId="15462"/>
    <cellStyle name="Salomon Logo 2 7 14" xfId="15463"/>
    <cellStyle name="Salomon Logo 2 7 15" xfId="15464"/>
    <cellStyle name="Salomon Logo 2 7 16" xfId="15465"/>
    <cellStyle name="Salomon Logo 2 7 17" xfId="15466"/>
    <cellStyle name="Salomon Logo 2 7 18" xfId="15467"/>
    <cellStyle name="Salomon Logo 2 7 19" xfId="15468"/>
    <cellStyle name="Salomon Logo 2 7 2" xfId="15469"/>
    <cellStyle name="Salomon Logo 2 7 20" xfId="15470"/>
    <cellStyle name="Salomon Logo 2 7 21" xfId="15471"/>
    <cellStyle name="Salomon Logo 2 7 22" xfId="15472"/>
    <cellStyle name="Salomon Logo 2 7 23" xfId="15473"/>
    <cellStyle name="Salomon Logo 2 7 24" xfId="15474"/>
    <cellStyle name="Salomon Logo 2 7 25" xfId="15475"/>
    <cellStyle name="Salomon Logo 2 7 26" xfId="15476"/>
    <cellStyle name="Salomon Logo 2 7 27" xfId="15477"/>
    <cellStyle name="Salomon Logo 2 7 28" xfId="15478"/>
    <cellStyle name="Salomon Logo 2 7 29" xfId="15479"/>
    <cellStyle name="Salomon Logo 2 7 3" xfId="15480"/>
    <cellStyle name="Salomon Logo 2 7 30" xfId="15481"/>
    <cellStyle name="Salomon Logo 2 7 31" xfId="15482"/>
    <cellStyle name="Salomon Logo 2 7 32" xfId="15483"/>
    <cellStyle name="Salomon Logo 2 7 33" xfId="15484"/>
    <cellStyle name="Salomon Logo 2 7 34" xfId="15485"/>
    <cellStyle name="Salomon Logo 2 7 35" xfId="15486"/>
    <cellStyle name="Salomon Logo 2 7 36" xfId="15487"/>
    <cellStyle name="Salomon Logo 2 7 37" xfId="15488"/>
    <cellStyle name="Salomon Logo 2 7 38" xfId="15489"/>
    <cellStyle name="Salomon Logo 2 7 39" xfId="15490"/>
    <cellStyle name="Salomon Logo 2 7 4" xfId="15491"/>
    <cellStyle name="Salomon Logo 2 7 40" xfId="15492"/>
    <cellStyle name="Salomon Logo 2 7 41" xfId="15493"/>
    <cellStyle name="Salomon Logo 2 7 42" xfId="15494"/>
    <cellStyle name="Salomon Logo 2 7 43" xfId="15495"/>
    <cellStyle name="Salomon Logo 2 7 44" xfId="15496"/>
    <cellStyle name="Salomon Logo 2 7 45" xfId="15497"/>
    <cellStyle name="Salomon Logo 2 7 46" xfId="15498"/>
    <cellStyle name="Salomon Logo 2 7 47" xfId="15499"/>
    <cellStyle name="Salomon Logo 2 7 48" xfId="15500"/>
    <cellStyle name="Salomon Logo 2 7 49" xfId="15501"/>
    <cellStyle name="Salomon Logo 2 7 5" xfId="15502"/>
    <cellStyle name="Salomon Logo 2 7 50" xfId="15503"/>
    <cellStyle name="Salomon Logo 2 7 51" xfId="15504"/>
    <cellStyle name="Salomon Logo 2 7 52" xfId="15505"/>
    <cellStyle name="Salomon Logo 2 7 53" xfId="15506"/>
    <cellStyle name="Salomon Logo 2 7 54" xfId="15507"/>
    <cellStyle name="Salomon Logo 2 7 55" xfId="15508"/>
    <cellStyle name="Salomon Logo 2 7 56" xfId="15509"/>
    <cellStyle name="Salomon Logo 2 7 57" xfId="15510"/>
    <cellStyle name="Salomon Logo 2 7 58" xfId="15511"/>
    <cellStyle name="Salomon Logo 2 7 59" xfId="15512"/>
    <cellStyle name="Salomon Logo 2 7 6" xfId="15513"/>
    <cellStyle name="Salomon Logo 2 7 60" xfId="15514"/>
    <cellStyle name="Salomon Logo 2 7 61" xfId="15515"/>
    <cellStyle name="Salomon Logo 2 7 62" xfId="15516"/>
    <cellStyle name="Salomon Logo 2 7 63" xfId="15517"/>
    <cellStyle name="Salomon Logo 2 7 64" xfId="15518"/>
    <cellStyle name="Salomon Logo 2 7 65" xfId="15519"/>
    <cellStyle name="Salomon Logo 2 7 66" xfId="15520"/>
    <cellStyle name="Salomon Logo 2 7 7" xfId="15521"/>
    <cellStyle name="Salomon Logo 2 7 8" xfId="15522"/>
    <cellStyle name="Salomon Logo 2 7 9" xfId="15523"/>
    <cellStyle name="Salomon Logo 2 8" xfId="15524"/>
    <cellStyle name="Salomon Logo 2 8 10" xfId="15525"/>
    <cellStyle name="Salomon Logo 2 8 11" xfId="15526"/>
    <cellStyle name="Salomon Logo 2 8 12" xfId="15527"/>
    <cellStyle name="Salomon Logo 2 8 13" xfId="15528"/>
    <cellStyle name="Salomon Logo 2 8 14" xfId="15529"/>
    <cellStyle name="Salomon Logo 2 8 15" xfId="15530"/>
    <cellStyle name="Salomon Logo 2 8 16" xfId="15531"/>
    <cellStyle name="Salomon Logo 2 8 17" xfId="15532"/>
    <cellStyle name="Salomon Logo 2 8 18" xfId="15533"/>
    <cellStyle name="Salomon Logo 2 8 19" xfId="15534"/>
    <cellStyle name="Salomon Logo 2 8 2" xfId="15535"/>
    <cellStyle name="Salomon Logo 2 8 20" xfId="15536"/>
    <cellStyle name="Salomon Logo 2 8 21" xfId="15537"/>
    <cellStyle name="Salomon Logo 2 8 22" xfId="15538"/>
    <cellStyle name="Salomon Logo 2 8 23" xfId="15539"/>
    <cellStyle name="Salomon Logo 2 8 24" xfId="15540"/>
    <cellStyle name="Salomon Logo 2 8 25" xfId="15541"/>
    <cellStyle name="Salomon Logo 2 8 26" xfId="15542"/>
    <cellStyle name="Salomon Logo 2 8 27" xfId="15543"/>
    <cellStyle name="Salomon Logo 2 8 28" xfId="15544"/>
    <cellStyle name="Salomon Logo 2 8 29" xfId="15545"/>
    <cellStyle name="Salomon Logo 2 8 3" xfId="15546"/>
    <cellStyle name="Salomon Logo 2 8 30" xfId="15547"/>
    <cellStyle name="Salomon Logo 2 8 31" xfId="15548"/>
    <cellStyle name="Salomon Logo 2 8 32" xfId="15549"/>
    <cellStyle name="Salomon Logo 2 8 33" xfId="15550"/>
    <cellStyle name="Salomon Logo 2 8 34" xfId="15551"/>
    <cellStyle name="Salomon Logo 2 8 35" xfId="15552"/>
    <cellStyle name="Salomon Logo 2 8 36" xfId="15553"/>
    <cellStyle name="Salomon Logo 2 8 37" xfId="15554"/>
    <cellStyle name="Salomon Logo 2 8 38" xfId="15555"/>
    <cellStyle name="Salomon Logo 2 8 39" xfId="15556"/>
    <cellStyle name="Salomon Logo 2 8 4" xfId="15557"/>
    <cellStyle name="Salomon Logo 2 8 40" xfId="15558"/>
    <cellStyle name="Salomon Logo 2 8 41" xfId="15559"/>
    <cellStyle name="Salomon Logo 2 8 42" xfId="15560"/>
    <cellStyle name="Salomon Logo 2 8 43" xfId="15561"/>
    <cellStyle name="Salomon Logo 2 8 44" xfId="15562"/>
    <cellStyle name="Salomon Logo 2 8 45" xfId="15563"/>
    <cellStyle name="Salomon Logo 2 8 46" xfId="15564"/>
    <cellStyle name="Salomon Logo 2 8 47" xfId="15565"/>
    <cellStyle name="Salomon Logo 2 8 48" xfId="15566"/>
    <cellStyle name="Salomon Logo 2 8 49" xfId="15567"/>
    <cellStyle name="Salomon Logo 2 8 5" xfId="15568"/>
    <cellStyle name="Salomon Logo 2 8 50" xfId="15569"/>
    <cellStyle name="Salomon Logo 2 8 51" xfId="15570"/>
    <cellStyle name="Salomon Logo 2 8 52" xfId="15571"/>
    <cellStyle name="Salomon Logo 2 8 53" xfId="15572"/>
    <cellStyle name="Salomon Logo 2 8 54" xfId="15573"/>
    <cellStyle name="Salomon Logo 2 8 55" xfId="15574"/>
    <cellStyle name="Salomon Logo 2 8 56" xfId="15575"/>
    <cellStyle name="Salomon Logo 2 8 57" xfId="15576"/>
    <cellStyle name="Salomon Logo 2 8 58" xfId="15577"/>
    <cellStyle name="Salomon Logo 2 8 59" xfId="15578"/>
    <cellStyle name="Salomon Logo 2 8 6" xfId="15579"/>
    <cellStyle name="Salomon Logo 2 8 60" xfId="15580"/>
    <cellStyle name="Salomon Logo 2 8 61" xfId="15581"/>
    <cellStyle name="Salomon Logo 2 8 62" xfId="15582"/>
    <cellStyle name="Salomon Logo 2 8 63" xfId="15583"/>
    <cellStyle name="Salomon Logo 2 8 64" xfId="15584"/>
    <cellStyle name="Salomon Logo 2 8 7" xfId="15585"/>
    <cellStyle name="Salomon Logo 2 8 8" xfId="15586"/>
    <cellStyle name="Salomon Logo 2 8 9" xfId="15587"/>
    <cellStyle name="Salomon Logo 2 9" xfId="15588"/>
    <cellStyle name="Salomon Logo 20" xfId="15589"/>
    <cellStyle name="Salomon Logo 21" xfId="15590"/>
    <cellStyle name="Salomon Logo 22" xfId="15591"/>
    <cellStyle name="Salomon Logo 23" xfId="15592"/>
    <cellStyle name="Salomon Logo 24" xfId="15593"/>
    <cellStyle name="Salomon Logo 25" xfId="15594"/>
    <cellStyle name="Salomon Logo 26" xfId="15595"/>
    <cellStyle name="Salomon Logo 27" xfId="15596"/>
    <cellStyle name="Salomon Logo 28" xfId="15597"/>
    <cellStyle name="Salomon Logo 29" xfId="15598"/>
    <cellStyle name="Salomon Logo 3" xfId="15599"/>
    <cellStyle name="Salomon Logo 3 10" xfId="15600"/>
    <cellStyle name="Salomon Logo 3 11" xfId="15601"/>
    <cellStyle name="Salomon Logo 3 12" xfId="15602"/>
    <cellStyle name="Salomon Logo 3 13" xfId="15603"/>
    <cellStyle name="Salomon Logo 3 14" xfId="15604"/>
    <cellStyle name="Salomon Logo 3 15" xfId="15605"/>
    <cellStyle name="Salomon Logo 3 16" xfId="15606"/>
    <cellStyle name="Salomon Logo 3 17" xfId="15607"/>
    <cellStyle name="Salomon Logo 3 18" xfId="15608"/>
    <cellStyle name="Salomon Logo 3 19" xfId="15609"/>
    <cellStyle name="Salomon Logo 3 2" xfId="15610"/>
    <cellStyle name="Salomon Logo 3 2 10" xfId="15611"/>
    <cellStyle name="Salomon Logo 3 2 11" xfId="15612"/>
    <cellStyle name="Salomon Logo 3 2 12" xfId="15613"/>
    <cellStyle name="Salomon Logo 3 2 13" xfId="15614"/>
    <cellStyle name="Salomon Logo 3 2 14" xfId="15615"/>
    <cellStyle name="Salomon Logo 3 2 15" xfId="15616"/>
    <cellStyle name="Salomon Logo 3 2 16" xfId="15617"/>
    <cellStyle name="Salomon Logo 3 2 17" xfId="15618"/>
    <cellStyle name="Salomon Logo 3 2 18" xfId="15619"/>
    <cellStyle name="Salomon Logo 3 2 19" xfId="15620"/>
    <cellStyle name="Salomon Logo 3 2 2" xfId="15621"/>
    <cellStyle name="Salomon Logo 3 2 2 10" xfId="15622"/>
    <cellStyle name="Salomon Logo 3 2 2 11" xfId="15623"/>
    <cellStyle name="Salomon Logo 3 2 2 12" xfId="15624"/>
    <cellStyle name="Salomon Logo 3 2 2 13" xfId="15625"/>
    <cellStyle name="Salomon Logo 3 2 2 14" xfId="15626"/>
    <cellStyle name="Salomon Logo 3 2 2 15" xfId="15627"/>
    <cellStyle name="Salomon Logo 3 2 2 16" xfId="15628"/>
    <cellStyle name="Salomon Logo 3 2 2 17" xfId="15629"/>
    <cellStyle name="Salomon Logo 3 2 2 18" xfId="15630"/>
    <cellStyle name="Salomon Logo 3 2 2 19" xfId="15631"/>
    <cellStyle name="Salomon Logo 3 2 2 2" xfId="15632"/>
    <cellStyle name="Salomon Logo 3 2 2 2 10" xfId="15633"/>
    <cellStyle name="Salomon Logo 3 2 2 2 11" xfId="15634"/>
    <cellStyle name="Salomon Logo 3 2 2 2 12" xfId="15635"/>
    <cellStyle name="Salomon Logo 3 2 2 2 13" xfId="15636"/>
    <cellStyle name="Salomon Logo 3 2 2 2 14" xfId="15637"/>
    <cellStyle name="Salomon Logo 3 2 2 2 15" xfId="15638"/>
    <cellStyle name="Salomon Logo 3 2 2 2 16" xfId="15639"/>
    <cellStyle name="Salomon Logo 3 2 2 2 17" xfId="15640"/>
    <cellStyle name="Salomon Logo 3 2 2 2 18" xfId="15641"/>
    <cellStyle name="Salomon Logo 3 2 2 2 19" xfId="15642"/>
    <cellStyle name="Salomon Logo 3 2 2 2 2" xfId="15643"/>
    <cellStyle name="Salomon Logo 3 2 2 2 20" xfId="15644"/>
    <cellStyle name="Salomon Logo 3 2 2 2 21" xfId="15645"/>
    <cellStyle name="Salomon Logo 3 2 2 2 22" xfId="15646"/>
    <cellStyle name="Salomon Logo 3 2 2 2 23" xfId="15647"/>
    <cellStyle name="Salomon Logo 3 2 2 2 24" xfId="15648"/>
    <cellStyle name="Salomon Logo 3 2 2 2 25" xfId="15649"/>
    <cellStyle name="Salomon Logo 3 2 2 2 26" xfId="15650"/>
    <cellStyle name="Salomon Logo 3 2 2 2 27" xfId="15651"/>
    <cellStyle name="Salomon Logo 3 2 2 2 28" xfId="15652"/>
    <cellStyle name="Salomon Logo 3 2 2 2 29" xfId="15653"/>
    <cellStyle name="Salomon Logo 3 2 2 2 3" xfId="15654"/>
    <cellStyle name="Salomon Logo 3 2 2 2 30" xfId="15655"/>
    <cellStyle name="Salomon Logo 3 2 2 2 31" xfId="15656"/>
    <cellStyle name="Salomon Logo 3 2 2 2 32" xfId="15657"/>
    <cellStyle name="Salomon Logo 3 2 2 2 33" xfId="15658"/>
    <cellStyle name="Salomon Logo 3 2 2 2 34" xfId="15659"/>
    <cellStyle name="Salomon Logo 3 2 2 2 35" xfId="15660"/>
    <cellStyle name="Salomon Logo 3 2 2 2 36" xfId="15661"/>
    <cellStyle name="Salomon Logo 3 2 2 2 37" xfId="15662"/>
    <cellStyle name="Salomon Logo 3 2 2 2 38" xfId="15663"/>
    <cellStyle name="Salomon Logo 3 2 2 2 39" xfId="15664"/>
    <cellStyle name="Salomon Logo 3 2 2 2 4" xfId="15665"/>
    <cellStyle name="Salomon Logo 3 2 2 2 40" xfId="15666"/>
    <cellStyle name="Salomon Logo 3 2 2 2 41" xfId="15667"/>
    <cellStyle name="Salomon Logo 3 2 2 2 42" xfId="15668"/>
    <cellStyle name="Salomon Logo 3 2 2 2 43" xfId="15669"/>
    <cellStyle name="Salomon Logo 3 2 2 2 44" xfId="15670"/>
    <cellStyle name="Salomon Logo 3 2 2 2 45" xfId="15671"/>
    <cellStyle name="Salomon Logo 3 2 2 2 46" xfId="15672"/>
    <cellStyle name="Salomon Logo 3 2 2 2 47" xfId="15673"/>
    <cellStyle name="Salomon Logo 3 2 2 2 48" xfId="15674"/>
    <cellStyle name="Salomon Logo 3 2 2 2 49" xfId="15675"/>
    <cellStyle name="Salomon Logo 3 2 2 2 5" xfId="15676"/>
    <cellStyle name="Salomon Logo 3 2 2 2 50" xfId="15677"/>
    <cellStyle name="Salomon Logo 3 2 2 2 51" xfId="15678"/>
    <cellStyle name="Salomon Logo 3 2 2 2 52" xfId="15679"/>
    <cellStyle name="Salomon Logo 3 2 2 2 53" xfId="15680"/>
    <cellStyle name="Salomon Logo 3 2 2 2 54" xfId="15681"/>
    <cellStyle name="Salomon Logo 3 2 2 2 55" xfId="15682"/>
    <cellStyle name="Salomon Logo 3 2 2 2 56" xfId="15683"/>
    <cellStyle name="Salomon Logo 3 2 2 2 57" xfId="15684"/>
    <cellStyle name="Salomon Logo 3 2 2 2 58" xfId="15685"/>
    <cellStyle name="Salomon Logo 3 2 2 2 59" xfId="15686"/>
    <cellStyle name="Salomon Logo 3 2 2 2 6" xfId="15687"/>
    <cellStyle name="Salomon Logo 3 2 2 2 60" xfId="15688"/>
    <cellStyle name="Salomon Logo 3 2 2 2 61" xfId="15689"/>
    <cellStyle name="Salomon Logo 3 2 2 2 62" xfId="15690"/>
    <cellStyle name="Salomon Logo 3 2 2 2 63" xfId="15691"/>
    <cellStyle name="Salomon Logo 3 2 2 2 64" xfId="15692"/>
    <cellStyle name="Salomon Logo 3 2 2 2 65" xfId="15693"/>
    <cellStyle name="Salomon Logo 3 2 2 2 66" xfId="15694"/>
    <cellStyle name="Salomon Logo 3 2 2 2 7" xfId="15695"/>
    <cellStyle name="Salomon Logo 3 2 2 2 8" xfId="15696"/>
    <cellStyle name="Salomon Logo 3 2 2 2 9" xfId="15697"/>
    <cellStyle name="Salomon Logo 3 2 2 20" xfId="15698"/>
    <cellStyle name="Salomon Logo 3 2 2 21" xfId="15699"/>
    <cellStyle name="Salomon Logo 3 2 2 22" xfId="15700"/>
    <cellStyle name="Salomon Logo 3 2 2 23" xfId="15701"/>
    <cellStyle name="Salomon Logo 3 2 2 24" xfId="15702"/>
    <cellStyle name="Salomon Logo 3 2 2 25" xfId="15703"/>
    <cellStyle name="Salomon Logo 3 2 2 26" xfId="15704"/>
    <cellStyle name="Salomon Logo 3 2 2 27" xfId="15705"/>
    <cellStyle name="Salomon Logo 3 2 2 28" xfId="15706"/>
    <cellStyle name="Salomon Logo 3 2 2 29" xfId="15707"/>
    <cellStyle name="Salomon Logo 3 2 2 3" xfId="15708"/>
    <cellStyle name="Salomon Logo 3 2 2 3 10" xfId="15709"/>
    <cellStyle name="Salomon Logo 3 2 2 3 11" xfId="15710"/>
    <cellStyle name="Salomon Logo 3 2 2 3 12" xfId="15711"/>
    <cellStyle name="Salomon Logo 3 2 2 3 13" xfId="15712"/>
    <cellStyle name="Salomon Logo 3 2 2 3 14" xfId="15713"/>
    <cellStyle name="Salomon Logo 3 2 2 3 15" xfId="15714"/>
    <cellStyle name="Salomon Logo 3 2 2 3 16" xfId="15715"/>
    <cellStyle name="Salomon Logo 3 2 2 3 17" xfId="15716"/>
    <cellStyle name="Salomon Logo 3 2 2 3 18" xfId="15717"/>
    <cellStyle name="Salomon Logo 3 2 2 3 19" xfId="15718"/>
    <cellStyle name="Salomon Logo 3 2 2 3 2" xfId="15719"/>
    <cellStyle name="Salomon Logo 3 2 2 3 20" xfId="15720"/>
    <cellStyle name="Salomon Logo 3 2 2 3 21" xfId="15721"/>
    <cellStyle name="Salomon Logo 3 2 2 3 22" xfId="15722"/>
    <cellStyle name="Salomon Logo 3 2 2 3 23" xfId="15723"/>
    <cellStyle name="Salomon Logo 3 2 2 3 24" xfId="15724"/>
    <cellStyle name="Salomon Logo 3 2 2 3 25" xfId="15725"/>
    <cellStyle name="Salomon Logo 3 2 2 3 26" xfId="15726"/>
    <cellStyle name="Salomon Logo 3 2 2 3 27" xfId="15727"/>
    <cellStyle name="Salomon Logo 3 2 2 3 28" xfId="15728"/>
    <cellStyle name="Salomon Logo 3 2 2 3 29" xfId="15729"/>
    <cellStyle name="Salomon Logo 3 2 2 3 3" xfId="15730"/>
    <cellStyle name="Salomon Logo 3 2 2 3 30" xfId="15731"/>
    <cellStyle name="Salomon Logo 3 2 2 3 31" xfId="15732"/>
    <cellStyle name="Salomon Logo 3 2 2 3 32" xfId="15733"/>
    <cellStyle name="Salomon Logo 3 2 2 3 33" xfId="15734"/>
    <cellStyle name="Salomon Logo 3 2 2 3 34" xfId="15735"/>
    <cellStyle name="Salomon Logo 3 2 2 3 35" xfId="15736"/>
    <cellStyle name="Salomon Logo 3 2 2 3 36" xfId="15737"/>
    <cellStyle name="Salomon Logo 3 2 2 3 37" xfId="15738"/>
    <cellStyle name="Salomon Logo 3 2 2 3 38" xfId="15739"/>
    <cellStyle name="Salomon Logo 3 2 2 3 39" xfId="15740"/>
    <cellStyle name="Salomon Logo 3 2 2 3 4" xfId="15741"/>
    <cellStyle name="Salomon Logo 3 2 2 3 40" xfId="15742"/>
    <cellStyle name="Salomon Logo 3 2 2 3 41" xfId="15743"/>
    <cellStyle name="Salomon Logo 3 2 2 3 42" xfId="15744"/>
    <cellStyle name="Salomon Logo 3 2 2 3 43" xfId="15745"/>
    <cellStyle name="Salomon Logo 3 2 2 3 44" xfId="15746"/>
    <cellStyle name="Salomon Logo 3 2 2 3 45" xfId="15747"/>
    <cellStyle name="Salomon Logo 3 2 2 3 46" xfId="15748"/>
    <cellStyle name="Salomon Logo 3 2 2 3 47" xfId="15749"/>
    <cellStyle name="Salomon Logo 3 2 2 3 48" xfId="15750"/>
    <cellStyle name="Salomon Logo 3 2 2 3 49" xfId="15751"/>
    <cellStyle name="Salomon Logo 3 2 2 3 5" xfId="15752"/>
    <cellStyle name="Salomon Logo 3 2 2 3 50" xfId="15753"/>
    <cellStyle name="Salomon Logo 3 2 2 3 51" xfId="15754"/>
    <cellStyle name="Salomon Logo 3 2 2 3 52" xfId="15755"/>
    <cellStyle name="Salomon Logo 3 2 2 3 53" xfId="15756"/>
    <cellStyle name="Salomon Logo 3 2 2 3 54" xfId="15757"/>
    <cellStyle name="Salomon Logo 3 2 2 3 55" xfId="15758"/>
    <cellStyle name="Salomon Logo 3 2 2 3 56" xfId="15759"/>
    <cellStyle name="Salomon Logo 3 2 2 3 57" xfId="15760"/>
    <cellStyle name="Salomon Logo 3 2 2 3 58" xfId="15761"/>
    <cellStyle name="Salomon Logo 3 2 2 3 59" xfId="15762"/>
    <cellStyle name="Salomon Logo 3 2 2 3 6" xfId="15763"/>
    <cellStyle name="Salomon Logo 3 2 2 3 60" xfId="15764"/>
    <cellStyle name="Salomon Logo 3 2 2 3 61" xfId="15765"/>
    <cellStyle name="Salomon Logo 3 2 2 3 62" xfId="15766"/>
    <cellStyle name="Salomon Logo 3 2 2 3 63" xfId="15767"/>
    <cellStyle name="Salomon Logo 3 2 2 3 64" xfId="15768"/>
    <cellStyle name="Salomon Logo 3 2 2 3 7" xfId="15769"/>
    <cellStyle name="Salomon Logo 3 2 2 3 8" xfId="15770"/>
    <cellStyle name="Salomon Logo 3 2 2 3 9" xfId="15771"/>
    <cellStyle name="Salomon Logo 3 2 2 30" xfId="15772"/>
    <cellStyle name="Salomon Logo 3 2 2 31" xfId="15773"/>
    <cellStyle name="Salomon Logo 3 2 2 32" xfId="15774"/>
    <cellStyle name="Salomon Logo 3 2 2 33" xfId="15775"/>
    <cellStyle name="Salomon Logo 3 2 2 34" xfId="15776"/>
    <cellStyle name="Salomon Logo 3 2 2 4" xfId="15777"/>
    <cellStyle name="Salomon Logo 3 2 2 5" xfId="15778"/>
    <cellStyle name="Salomon Logo 3 2 2 6" xfId="15779"/>
    <cellStyle name="Salomon Logo 3 2 2 7" xfId="15780"/>
    <cellStyle name="Salomon Logo 3 2 2 8" xfId="15781"/>
    <cellStyle name="Salomon Logo 3 2 2 9" xfId="15782"/>
    <cellStyle name="Salomon Logo 3 2 20" xfId="15783"/>
    <cellStyle name="Salomon Logo 3 2 21" xfId="15784"/>
    <cellStyle name="Salomon Logo 3 2 22" xfId="15785"/>
    <cellStyle name="Salomon Logo 3 2 23" xfId="15786"/>
    <cellStyle name="Salomon Logo 3 2 24" xfId="15787"/>
    <cellStyle name="Salomon Logo 3 2 25" xfId="15788"/>
    <cellStyle name="Salomon Logo 3 2 26" xfId="15789"/>
    <cellStyle name="Salomon Logo 3 2 27" xfId="15790"/>
    <cellStyle name="Salomon Logo 3 2 28" xfId="15791"/>
    <cellStyle name="Salomon Logo 3 2 29" xfId="15792"/>
    <cellStyle name="Salomon Logo 3 2 3" xfId="15793"/>
    <cellStyle name="Salomon Logo 3 2 3 10" xfId="15794"/>
    <cellStyle name="Salomon Logo 3 2 3 11" xfId="15795"/>
    <cellStyle name="Salomon Logo 3 2 3 12" xfId="15796"/>
    <cellStyle name="Salomon Logo 3 2 3 13" xfId="15797"/>
    <cellStyle name="Salomon Logo 3 2 3 14" xfId="15798"/>
    <cellStyle name="Salomon Logo 3 2 3 15" xfId="15799"/>
    <cellStyle name="Salomon Logo 3 2 3 16" xfId="15800"/>
    <cellStyle name="Salomon Logo 3 2 3 17" xfId="15801"/>
    <cellStyle name="Salomon Logo 3 2 3 18" xfId="15802"/>
    <cellStyle name="Salomon Logo 3 2 3 19" xfId="15803"/>
    <cellStyle name="Salomon Logo 3 2 3 2" xfId="15804"/>
    <cellStyle name="Salomon Logo 3 2 3 2 10" xfId="15805"/>
    <cellStyle name="Salomon Logo 3 2 3 2 11" xfId="15806"/>
    <cellStyle name="Salomon Logo 3 2 3 2 12" xfId="15807"/>
    <cellStyle name="Salomon Logo 3 2 3 2 13" xfId="15808"/>
    <cellStyle name="Salomon Logo 3 2 3 2 14" xfId="15809"/>
    <cellStyle name="Salomon Logo 3 2 3 2 15" xfId="15810"/>
    <cellStyle name="Salomon Logo 3 2 3 2 16" xfId="15811"/>
    <cellStyle name="Salomon Logo 3 2 3 2 17" xfId="15812"/>
    <cellStyle name="Salomon Logo 3 2 3 2 18" xfId="15813"/>
    <cellStyle name="Salomon Logo 3 2 3 2 19" xfId="15814"/>
    <cellStyle name="Salomon Logo 3 2 3 2 2" xfId="15815"/>
    <cellStyle name="Salomon Logo 3 2 3 2 20" xfId="15816"/>
    <cellStyle name="Salomon Logo 3 2 3 2 21" xfId="15817"/>
    <cellStyle name="Salomon Logo 3 2 3 2 22" xfId="15818"/>
    <cellStyle name="Salomon Logo 3 2 3 2 23" xfId="15819"/>
    <cellStyle name="Salomon Logo 3 2 3 2 24" xfId="15820"/>
    <cellStyle name="Salomon Logo 3 2 3 2 25" xfId="15821"/>
    <cellStyle name="Salomon Logo 3 2 3 2 26" xfId="15822"/>
    <cellStyle name="Salomon Logo 3 2 3 2 27" xfId="15823"/>
    <cellStyle name="Salomon Logo 3 2 3 2 28" xfId="15824"/>
    <cellStyle name="Salomon Logo 3 2 3 2 29" xfId="15825"/>
    <cellStyle name="Salomon Logo 3 2 3 2 3" xfId="15826"/>
    <cellStyle name="Salomon Logo 3 2 3 2 30" xfId="15827"/>
    <cellStyle name="Salomon Logo 3 2 3 2 31" xfId="15828"/>
    <cellStyle name="Salomon Logo 3 2 3 2 32" xfId="15829"/>
    <cellStyle name="Salomon Logo 3 2 3 2 33" xfId="15830"/>
    <cellStyle name="Salomon Logo 3 2 3 2 34" xfId="15831"/>
    <cellStyle name="Salomon Logo 3 2 3 2 35" xfId="15832"/>
    <cellStyle name="Salomon Logo 3 2 3 2 36" xfId="15833"/>
    <cellStyle name="Salomon Logo 3 2 3 2 37" xfId="15834"/>
    <cellStyle name="Salomon Logo 3 2 3 2 38" xfId="15835"/>
    <cellStyle name="Salomon Logo 3 2 3 2 39" xfId="15836"/>
    <cellStyle name="Salomon Logo 3 2 3 2 4" xfId="15837"/>
    <cellStyle name="Salomon Logo 3 2 3 2 40" xfId="15838"/>
    <cellStyle name="Salomon Logo 3 2 3 2 41" xfId="15839"/>
    <cellStyle name="Salomon Logo 3 2 3 2 42" xfId="15840"/>
    <cellStyle name="Salomon Logo 3 2 3 2 43" xfId="15841"/>
    <cellStyle name="Salomon Logo 3 2 3 2 44" xfId="15842"/>
    <cellStyle name="Salomon Logo 3 2 3 2 45" xfId="15843"/>
    <cellStyle name="Salomon Logo 3 2 3 2 46" xfId="15844"/>
    <cellStyle name="Salomon Logo 3 2 3 2 47" xfId="15845"/>
    <cellStyle name="Salomon Logo 3 2 3 2 48" xfId="15846"/>
    <cellStyle name="Salomon Logo 3 2 3 2 49" xfId="15847"/>
    <cellStyle name="Salomon Logo 3 2 3 2 5" xfId="15848"/>
    <cellStyle name="Salomon Logo 3 2 3 2 50" xfId="15849"/>
    <cellStyle name="Salomon Logo 3 2 3 2 51" xfId="15850"/>
    <cellStyle name="Salomon Logo 3 2 3 2 52" xfId="15851"/>
    <cellStyle name="Salomon Logo 3 2 3 2 53" xfId="15852"/>
    <cellStyle name="Salomon Logo 3 2 3 2 54" xfId="15853"/>
    <cellStyle name="Salomon Logo 3 2 3 2 55" xfId="15854"/>
    <cellStyle name="Salomon Logo 3 2 3 2 56" xfId="15855"/>
    <cellStyle name="Salomon Logo 3 2 3 2 57" xfId="15856"/>
    <cellStyle name="Salomon Logo 3 2 3 2 58" xfId="15857"/>
    <cellStyle name="Salomon Logo 3 2 3 2 59" xfId="15858"/>
    <cellStyle name="Salomon Logo 3 2 3 2 6" xfId="15859"/>
    <cellStyle name="Salomon Logo 3 2 3 2 60" xfId="15860"/>
    <cellStyle name="Salomon Logo 3 2 3 2 61" xfId="15861"/>
    <cellStyle name="Salomon Logo 3 2 3 2 62" xfId="15862"/>
    <cellStyle name="Salomon Logo 3 2 3 2 63" xfId="15863"/>
    <cellStyle name="Salomon Logo 3 2 3 2 64" xfId="15864"/>
    <cellStyle name="Salomon Logo 3 2 3 2 65" xfId="15865"/>
    <cellStyle name="Salomon Logo 3 2 3 2 66" xfId="15866"/>
    <cellStyle name="Salomon Logo 3 2 3 2 7" xfId="15867"/>
    <cellStyle name="Salomon Logo 3 2 3 2 8" xfId="15868"/>
    <cellStyle name="Salomon Logo 3 2 3 2 9" xfId="15869"/>
    <cellStyle name="Salomon Logo 3 2 3 20" xfId="15870"/>
    <cellStyle name="Salomon Logo 3 2 3 21" xfId="15871"/>
    <cellStyle name="Salomon Logo 3 2 3 22" xfId="15872"/>
    <cellStyle name="Salomon Logo 3 2 3 23" xfId="15873"/>
    <cellStyle name="Salomon Logo 3 2 3 24" xfId="15874"/>
    <cellStyle name="Salomon Logo 3 2 3 25" xfId="15875"/>
    <cellStyle name="Salomon Logo 3 2 3 26" xfId="15876"/>
    <cellStyle name="Salomon Logo 3 2 3 27" xfId="15877"/>
    <cellStyle name="Salomon Logo 3 2 3 28" xfId="15878"/>
    <cellStyle name="Salomon Logo 3 2 3 29" xfId="15879"/>
    <cellStyle name="Salomon Logo 3 2 3 3" xfId="15880"/>
    <cellStyle name="Salomon Logo 3 2 3 3 10" xfId="15881"/>
    <cellStyle name="Salomon Logo 3 2 3 3 11" xfId="15882"/>
    <cellStyle name="Salomon Logo 3 2 3 3 12" xfId="15883"/>
    <cellStyle name="Salomon Logo 3 2 3 3 13" xfId="15884"/>
    <cellStyle name="Salomon Logo 3 2 3 3 14" xfId="15885"/>
    <cellStyle name="Salomon Logo 3 2 3 3 15" xfId="15886"/>
    <cellStyle name="Salomon Logo 3 2 3 3 16" xfId="15887"/>
    <cellStyle name="Salomon Logo 3 2 3 3 17" xfId="15888"/>
    <cellStyle name="Salomon Logo 3 2 3 3 18" xfId="15889"/>
    <cellStyle name="Salomon Logo 3 2 3 3 19" xfId="15890"/>
    <cellStyle name="Salomon Logo 3 2 3 3 2" xfId="15891"/>
    <cellStyle name="Salomon Logo 3 2 3 3 20" xfId="15892"/>
    <cellStyle name="Salomon Logo 3 2 3 3 21" xfId="15893"/>
    <cellStyle name="Salomon Logo 3 2 3 3 22" xfId="15894"/>
    <cellStyle name="Salomon Logo 3 2 3 3 23" xfId="15895"/>
    <cellStyle name="Salomon Logo 3 2 3 3 24" xfId="15896"/>
    <cellStyle name="Salomon Logo 3 2 3 3 25" xfId="15897"/>
    <cellStyle name="Salomon Logo 3 2 3 3 26" xfId="15898"/>
    <cellStyle name="Salomon Logo 3 2 3 3 27" xfId="15899"/>
    <cellStyle name="Salomon Logo 3 2 3 3 28" xfId="15900"/>
    <cellStyle name="Salomon Logo 3 2 3 3 29" xfId="15901"/>
    <cellStyle name="Salomon Logo 3 2 3 3 3" xfId="15902"/>
    <cellStyle name="Salomon Logo 3 2 3 3 30" xfId="15903"/>
    <cellStyle name="Salomon Logo 3 2 3 3 31" xfId="15904"/>
    <cellStyle name="Salomon Logo 3 2 3 3 32" xfId="15905"/>
    <cellStyle name="Salomon Logo 3 2 3 3 33" xfId="15906"/>
    <cellStyle name="Salomon Logo 3 2 3 3 34" xfId="15907"/>
    <cellStyle name="Salomon Logo 3 2 3 3 35" xfId="15908"/>
    <cellStyle name="Salomon Logo 3 2 3 3 36" xfId="15909"/>
    <cellStyle name="Salomon Logo 3 2 3 3 37" xfId="15910"/>
    <cellStyle name="Salomon Logo 3 2 3 3 38" xfId="15911"/>
    <cellStyle name="Salomon Logo 3 2 3 3 39" xfId="15912"/>
    <cellStyle name="Salomon Logo 3 2 3 3 4" xfId="15913"/>
    <cellStyle name="Salomon Logo 3 2 3 3 40" xfId="15914"/>
    <cellStyle name="Salomon Logo 3 2 3 3 41" xfId="15915"/>
    <cellStyle name="Salomon Logo 3 2 3 3 42" xfId="15916"/>
    <cellStyle name="Salomon Logo 3 2 3 3 43" xfId="15917"/>
    <cellStyle name="Salomon Logo 3 2 3 3 44" xfId="15918"/>
    <cellStyle name="Salomon Logo 3 2 3 3 45" xfId="15919"/>
    <cellStyle name="Salomon Logo 3 2 3 3 46" xfId="15920"/>
    <cellStyle name="Salomon Logo 3 2 3 3 47" xfId="15921"/>
    <cellStyle name="Salomon Logo 3 2 3 3 48" xfId="15922"/>
    <cellStyle name="Salomon Logo 3 2 3 3 49" xfId="15923"/>
    <cellStyle name="Salomon Logo 3 2 3 3 5" xfId="15924"/>
    <cellStyle name="Salomon Logo 3 2 3 3 50" xfId="15925"/>
    <cellStyle name="Salomon Logo 3 2 3 3 51" xfId="15926"/>
    <cellStyle name="Salomon Logo 3 2 3 3 52" xfId="15927"/>
    <cellStyle name="Salomon Logo 3 2 3 3 53" xfId="15928"/>
    <cellStyle name="Salomon Logo 3 2 3 3 54" xfId="15929"/>
    <cellStyle name="Salomon Logo 3 2 3 3 55" xfId="15930"/>
    <cellStyle name="Salomon Logo 3 2 3 3 56" xfId="15931"/>
    <cellStyle name="Salomon Logo 3 2 3 3 57" xfId="15932"/>
    <cellStyle name="Salomon Logo 3 2 3 3 58" xfId="15933"/>
    <cellStyle name="Salomon Logo 3 2 3 3 59" xfId="15934"/>
    <cellStyle name="Salomon Logo 3 2 3 3 6" xfId="15935"/>
    <cellStyle name="Salomon Logo 3 2 3 3 60" xfId="15936"/>
    <cellStyle name="Salomon Logo 3 2 3 3 61" xfId="15937"/>
    <cellStyle name="Salomon Logo 3 2 3 3 62" xfId="15938"/>
    <cellStyle name="Salomon Logo 3 2 3 3 63" xfId="15939"/>
    <cellStyle name="Salomon Logo 3 2 3 3 64" xfId="15940"/>
    <cellStyle name="Salomon Logo 3 2 3 3 7" xfId="15941"/>
    <cellStyle name="Salomon Logo 3 2 3 3 8" xfId="15942"/>
    <cellStyle name="Salomon Logo 3 2 3 3 9" xfId="15943"/>
    <cellStyle name="Salomon Logo 3 2 3 30" xfId="15944"/>
    <cellStyle name="Salomon Logo 3 2 3 31" xfId="15945"/>
    <cellStyle name="Salomon Logo 3 2 3 32" xfId="15946"/>
    <cellStyle name="Salomon Logo 3 2 3 33" xfId="15947"/>
    <cellStyle name="Salomon Logo 3 2 3 34" xfId="15948"/>
    <cellStyle name="Salomon Logo 3 2 3 4" xfId="15949"/>
    <cellStyle name="Salomon Logo 3 2 3 5" xfId="15950"/>
    <cellStyle name="Salomon Logo 3 2 3 6" xfId="15951"/>
    <cellStyle name="Salomon Logo 3 2 3 7" xfId="15952"/>
    <cellStyle name="Salomon Logo 3 2 3 8" xfId="15953"/>
    <cellStyle name="Salomon Logo 3 2 3 9" xfId="15954"/>
    <cellStyle name="Salomon Logo 3 2 30" xfId="15955"/>
    <cellStyle name="Salomon Logo 3 2 31" xfId="15956"/>
    <cellStyle name="Salomon Logo 3 2 32" xfId="15957"/>
    <cellStyle name="Salomon Logo 3 2 33" xfId="15958"/>
    <cellStyle name="Salomon Logo 3 2 34" xfId="15959"/>
    <cellStyle name="Salomon Logo 3 2 35" xfId="15960"/>
    <cellStyle name="Salomon Logo 3 2 36" xfId="15961"/>
    <cellStyle name="Salomon Logo 3 2 37" xfId="15962"/>
    <cellStyle name="Salomon Logo 3 2 4" xfId="15963"/>
    <cellStyle name="Salomon Logo 3 2 4 10" xfId="15964"/>
    <cellStyle name="Salomon Logo 3 2 4 11" xfId="15965"/>
    <cellStyle name="Salomon Logo 3 2 4 12" xfId="15966"/>
    <cellStyle name="Salomon Logo 3 2 4 13" xfId="15967"/>
    <cellStyle name="Salomon Logo 3 2 4 14" xfId="15968"/>
    <cellStyle name="Salomon Logo 3 2 4 15" xfId="15969"/>
    <cellStyle name="Salomon Logo 3 2 4 16" xfId="15970"/>
    <cellStyle name="Salomon Logo 3 2 4 17" xfId="15971"/>
    <cellStyle name="Salomon Logo 3 2 4 18" xfId="15972"/>
    <cellStyle name="Salomon Logo 3 2 4 19" xfId="15973"/>
    <cellStyle name="Salomon Logo 3 2 4 2" xfId="15974"/>
    <cellStyle name="Salomon Logo 3 2 4 2 10" xfId="15975"/>
    <cellStyle name="Salomon Logo 3 2 4 2 11" xfId="15976"/>
    <cellStyle name="Salomon Logo 3 2 4 2 12" xfId="15977"/>
    <cellStyle name="Salomon Logo 3 2 4 2 13" xfId="15978"/>
    <cellStyle name="Salomon Logo 3 2 4 2 14" xfId="15979"/>
    <cellStyle name="Salomon Logo 3 2 4 2 15" xfId="15980"/>
    <cellStyle name="Salomon Logo 3 2 4 2 16" xfId="15981"/>
    <cellStyle name="Salomon Logo 3 2 4 2 17" xfId="15982"/>
    <cellStyle name="Salomon Logo 3 2 4 2 18" xfId="15983"/>
    <cellStyle name="Salomon Logo 3 2 4 2 19" xfId="15984"/>
    <cellStyle name="Salomon Logo 3 2 4 2 2" xfId="15985"/>
    <cellStyle name="Salomon Logo 3 2 4 2 20" xfId="15986"/>
    <cellStyle name="Salomon Logo 3 2 4 2 21" xfId="15987"/>
    <cellStyle name="Salomon Logo 3 2 4 2 22" xfId="15988"/>
    <cellStyle name="Salomon Logo 3 2 4 2 23" xfId="15989"/>
    <cellStyle name="Salomon Logo 3 2 4 2 24" xfId="15990"/>
    <cellStyle name="Salomon Logo 3 2 4 2 25" xfId="15991"/>
    <cellStyle name="Salomon Logo 3 2 4 2 26" xfId="15992"/>
    <cellStyle name="Salomon Logo 3 2 4 2 27" xfId="15993"/>
    <cellStyle name="Salomon Logo 3 2 4 2 28" xfId="15994"/>
    <cellStyle name="Salomon Logo 3 2 4 2 29" xfId="15995"/>
    <cellStyle name="Salomon Logo 3 2 4 2 3" xfId="15996"/>
    <cellStyle name="Salomon Logo 3 2 4 2 30" xfId="15997"/>
    <cellStyle name="Salomon Logo 3 2 4 2 31" xfId="15998"/>
    <cellStyle name="Salomon Logo 3 2 4 2 32" xfId="15999"/>
    <cellStyle name="Salomon Logo 3 2 4 2 33" xfId="16000"/>
    <cellStyle name="Salomon Logo 3 2 4 2 34" xfId="16001"/>
    <cellStyle name="Salomon Logo 3 2 4 2 35" xfId="16002"/>
    <cellStyle name="Salomon Logo 3 2 4 2 36" xfId="16003"/>
    <cellStyle name="Salomon Logo 3 2 4 2 37" xfId="16004"/>
    <cellStyle name="Salomon Logo 3 2 4 2 38" xfId="16005"/>
    <cellStyle name="Salomon Logo 3 2 4 2 39" xfId="16006"/>
    <cellStyle name="Salomon Logo 3 2 4 2 4" xfId="16007"/>
    <cellStyle name="Salomon Logo 3 2 4 2 40" xfId="16008"/>
    <cellStyle name="Salomon Logo 3 2 4 2 41" xfId="16009"/>
    <cellStyle name="Salomon Logo 3 2 4 2 42" xfId="16010"/>
    <cellStyle name="Salomon Logo 3 2 4 2 43" xfId="16011"/>
    <cellStyle name="Salomon Logo 3 2 4 2 44" xfId="16012"/>
    <cellStyle name="Salomon Logo 3 2 4 2 45" xfId="16013"/>
    <cellStyle name="Salomon Logo 3 2 4 2 46" xfId="16014"/>
    <cellStyle name="Salomon Logo 3 2 4 2 47" xfId="16015"/>
    <cellStyle name="Salomon Logo 3 2 4 2 48" xfId="16016"/>
    <cellStyle name="Salomon Logo 3 2 4 2 49" xfId="16017"/>
    <cellStyle name="Salomon Logo 3 2 4 2 5" xfId="16018"/>
    <cellStyle name="Salomon Logo 3 2 4 2 50" xfId="16019"/>
    <cellStyle name="Salomon Logo 3 2 4 2 51" xfId="16020"/>
    <cellStyle name="Salomon Logo 3 2 4 2 52" xfId="16021"/>
    <cellStyle name="Salomon Logo 3 2 4 2 53" xfId="16022"/>
    <cellStyle name="Salomon Logo 3 2 4 2 54" xfId="16023"/>
    <cellStyle name="Salomon Logo 3 2 4 2 55" xfId="16024"/>
    <cellStyle name="Salomon Logo 3 2 4 2 56" xfId="16025"/>
    <cellStyle name="Salomon Logo 3 2 4 2 57" xfId="16026"/>
    <cellStyle name="Salomon Logo 3 2 4 2 58" xfId="16027"/>
    <cellStyle name="Salomon Logo 3 2 4 2 59" xfId="16028"/>
    <cellStyle name="Salomon Logo 3 2 4 2 6" xfId="16029"/>
    <cellStyle name="Salomon Logo 3 2 4 2 60" xfId="16030"/>
    <cellStyle name="Salomon Logo 3 2 4 2 61" xfId="16031"/>
    <cellStyle name="Salomon Logo 3 2 4 2 62" xfId="16032"/>
    <cellStyle name="Salomon Logo 3 2 4 2 63" xfId="16033"/>
    <cellStyle name="Salomon Logo 3 2 4 2 64" xfId="16034"/>
    <cellStyle name="Salomon Logo 3 2 4 2 65" xfId="16035"/>
    <cellStyle name="Salomon Logo 3 2 4 2 66" xfId="16036"/>
    <cellStyle name="Salomon Logo 3 2 4 2 7" xfId="16037"/>
    <cellStyle name="Salomon Logo 3 2 4 2 8" xfId="16038"/>
    <cellStyle name="Salomon Logo 3 2 4 2 9" xfId="16039"/>
    <cellStyle name="Salomon Logo 3 2 4 20" xfId="16040"/>
    <cellStyle name="Salomon Logo 3 2 4 21" xfId="16041"/>
    <cellStyle name="Salomon Logo 3 2 4 22" xfId="16042"/>
    <cellStyle name="Salomon Logo 3 2 4 23" xfId="16043"/>
    <cellStyle name="Salomon Logo 3 2 4 24" xfId="16044"/>
    <cellStyle name="Salomon Logo 3 2 4 25" xfId="16045"/>
    <cellStyle name="Salomon Logo 3 2 4 26" xfId="16046"/>
    <cellStyle name="Salomon Logo 3 2 4 27" xfId="16047"/>
    <cellStyle name="Salomon Logo 3 2 4 28" xfId="16048"/>
    <cellStyle name="Salomon Logo 3 2 4 29" xfId="16049"/>
    <cellStyle name="Salomon Logo 3 2 4 3" xfId="16050"/>
    <cellStyle name="Salomon Logo 3 2 4 3 10" xfId="16051"/>
    <cellStyle name="Salomon Logo 3 2 4 3 11" xfId="16052"/>
    <cellStyle name="Salomon Logo 3 2 4 3 12" xfId="16053"/>
    <cellStyle name="Salomon Logo 3 2 4 3 13" xfId="16054"/>
    <cellStyle name="Salomon Logo 3 2 4 3 14" xfId="16055"/>
    <cellStyle name="Salomon Logo 3 2 4 3 15" xfId="16056"/>
    <cellStyle name="Salomon Logo 3 2 4 3 16" xfId="16057"/>
    <cellStyle name="Salomon Logo 3 2 4 3 17" xfId="16058"/>
    <cellStyle name="Salomon Logo 3 2 4 3 18" xfId="16059"/>
    <cellStyle name="Salomon Logo 3 2 4 3 19" xfId="16060"/>
    <cellStyle name="Salomon Logo 3 2 4 3 2" xfId="16061"/>
    <cellStyle name="Salomon Logo 3 2 4 3 20" xfId="16062"/>
    <cellStyle name="Salomon Logo 3 2 4 3 21" xfId="16063"/>
    <cellStyle name="Salomon Logo 3 2 4 3 22" xfId="16064"/>
    <cellStyle name="Salomon Logo 3 2 4 3 23" xfId="16065"/>
    <cellStyle name="Salomon Logo 3 2 4 3 24" xfId="16066"/>
    <cellStyle name="Salomon Logo 3 2 4 3 25" xfId="16067"/>
    <cellStyle name="Salomon Logo 3 2 4 3 26" xfId="16068"/>
    <cellStyle name="Salomon Logo 3 2 4 3 27" xfId="16069"/>
    <cellStyle name="Salomon Logo 3 2 4 3 28" xfId="16070"/>
    <cellStyle name="Salomon Logo 3 2 4 3 29" xfId="16071"/>
    <cellStyle name="Salomon Logo 3 2 4 3 3" xfId="16072"/>
    <cellStyle name="Salomon Logo 3 2 4 3 30" xfId="16073"/>
    <cellStyle name="Salomon Logo 3 2 4 3 31" xfId="16074"/>
    <cellStyle name="Salomon Logo 3 2 4 3 32" xfId="16075"/>
    <cellStyle name="Salomon Logo 3 2 4 3 33" xfId="16076"/>
    <cellStyle name="Salomon Logo 3 2 4 3 34" xfId="16077"/>
    <cellStyle name="Salomon Logo 3 2 4 3 35" xfId="16078"/>
    <cellStyle name="Salomon Logo 3 2 4 3 36" xfId="16079"/>
    <cellStyle name="Salomon Logo 3 2 4 3 37" xfId="16080"/>
    <cellStyle name="Salomon Logo 3 2 4 3 38" xfId="16081"/>
    <cellStyle name="Salomon Logo 3 2 4 3 39" xfId="16082"/>
    <cellStyle name="Salomon Logo 3 2 4 3 4" xfId="16083"/>
    <cellStyle name="Salomon Logo 3 2 4 3 40" xfId="16084"/>
    <cellStyle name="Salomon Logo 3 2 4 3 41" xfId="16085"/>
    <cellStyle name="Salomon Logo 3 2 4 3 42" xfId="16086"/>
    <cellStyle name="Salomon Logo 3 2 4 3 43" xfId="16087"/>
    <cellStyle name="Salomon Logo 3 2 4 3 44" xfId="16088"/>
    <cellStyle name="Salomon Logo 3 2 4 3 45" xfId="16089"/>
    <cellStyle name="Salomon Logo 3 2 4 3 46" xfId="16090"/>
    <cellStyle name="Salomon Logo 3 2 4 3 47" xfId="16091"/>
    <cellStyle name="Salomon Logo 3 2 4 3 48" xfId="16092"/>
    <cellStyle name="Salomon Logo 3 2 4 3 49" xfId="16093"/>
    <cellStyle name="Salomon Logo 3 2 4 3 5" xfId="16094"/>
    <cellStyle name="Salomon Logo 3 2 4 3 50" xfId="16095"/>
    <cellStyle name="Salomon Logo 3 2 4 3 51" xfId="16096"/>
    <cellStyle name="Salomon Logo 3 2 4 3 52" xfId="16097"/>
    <cellStyle name="Salomon Logo 3 2 4 3 53" xfId="16098"/>
    <cellStyle name="Salomon Logo 3 2 4 3 54" xfId="16099"/>
    <cellStyle name="Salomon Logo 3 2 4 3 55" xfId="16100"/>
    <cellStyle name="Salomon Logo 3 2 4 3 56" xfId="16101"/>
    <cellStyle name="Salomon Logo 3 2 4 3 57" xfId="16102"/>
    <cellStyle name="Salomon Logo 3 2 4 3 58" xfId="16103"/>
    <cellStyle name="Salomon Logo 3 2 4 3 59" xfId="16104"/>
    <cellStyle name="Salomon Logo 3 2 4 3 6" xfId="16105"/>
    <cellStyle name="Salomon Logo 3 2 4 3 60" xfId="16106"/>
    <cellStyle name="Salomon Logo 3 2 4 3 61" xfId="16107"/>
    <cellStyle name="Salomon Logo 3 2 4 3 62" xfId="16108"/>
    <cellStyle name="Salomon Logo 3 2 4 3 63" xfId="16109"/>
    <cellStyle name="Salomon Logo 3 2 4 3 64" xfId="16110"/>
    <cellStyle name="Salomon Logo 3 2 4 3 7" xfId="16111"/>
    <cellStyle name="Salomon Logo 3 2 4 3 8" xfId="16112"/>
    <cellStyle name="Salomon Logo 3 2 4 3 9" xfId="16113"/>
    <cellStyle name="Salomon Logo 3 2 4 30" xfId="16114"/>
    <cellStyle name="Salomon Logo 3 2 4 31" xfId="16115"/>
    <cellStyle name="Salomon Logo 3 2 4 32" xfId="16116"/>
    <cellStyle name="Salomon Logo 3 2 4 33" xfId="16117"/>
    <cellStyle name="Salomon Logo 3 2 4 34" xfId="16118"/>
    <cellStyle name="Salomon Logo 3 2 4 4" xfId="16119"/>
    <cellStyle name="Salomon Logo 3 2 4 5" xfId="16120"/>
    <cellStyle name="Salomon Logo 3 2 4 6" xfId="16121"/>
    <cellStyle name="Salomon Logo 3 2 4 7" xfId="16122"/>
    <cellStyle name="Salomon Logo 3 2 4 8" xfId="16123"/>
    <cellStyle name="Salomon Logo 3 2 4 9" xfId="16124"/>
    <cellStyle name="Salomon Logo 3 2 5" xfId="16125"/>
    <cellStyle name="Salomon Logo 3 2 5 10" xfId="16126"/>
    <cellStyle name="Salomon Logo 3 2 5 11" xfId="16127"/>
    <cellStyle name="Salomon Logo 3 2 5 12" xfId="16128"/>
    <cellStyle name="Salomon Logo 3 2 5 13" xfId="16129"/>
    <cellStyle name="Salomon Logo 3 2 5 14" xfId="16130"/>
    <cellStyle name="Salomon Logo 3 2 5 15" xfId="16131"/>
    <cellStyle name="Salomon Logo 3 2 5 16" xfId="16132"/>
    <cellStyle name="Salomon Logo 3 2 5 17" xfId="16133"/>
    <cellStyle name="Salomon Logo 3 2 5 18" xfId="16134"/>
    <cellStyle name="Salomon Logo 3 2 5 19" xfId="16135"/>
    <cellStyle name="Salomon Logo 3 2 5 2" xfId="16136"/>
    <cellStyle name="Salomon Logo 3 2 5 2 10" xfId="16137"/>
    <cellStyle name="Salomon Logo 3 2 5 2 11" xfId="16138"/>
    <cellStyle name="Salomon Logo 3 2 5 2 12" xfId="16139"/>
    <cellStyle name="Salomon Logo 3 2 5 2 13" xfId="16140"/>
    <cellStyle name="Salomon Logo 3 2 5 2 14" xfId="16141"/>
    <cellStyle name="Salomon Logo 3 2 5 2 15" xfId="16142"/>
    <cellStyle name="Salomon Logo 3 2 5 2 16" xfId="16143"/>
    <cellStyle name="Salomon Logo 3 2 5 2 17" xfId="16144"/>
    <cellStyle name="Salomon Logo 3 2 5 2 18" xfId="16145"/>
    <cellStyle name="Salomon Logo 3 2 5 2 19" xfId="16146"/>
    <cellStyle name="Salomon Logo 3 2 5 2 2" xfId="16147"/>
    <cellStyle name="Salomon Logo 3 2 5 2 20" xfId="16148"/>
    <cellStyle name="Salomon Logo 3 2 5 2 21" xfId="16149"/>
    <cellStyle name="Salomon Logo 3 2 5 2 22" xfId="16150"/>
    <cellStyle name="Salomon Logo 3 2 5 2 23" xfId="16151"/>
    <cellStyle name="Salomon Logo 3 2 5 2 24" xfId="16152"/>
    <cellStyle name="Salomon Logo 3 2 5 2 25" xfId="16153"/>
    <cellStyle name="Salomon Logo 3 2 5 2 26" xfId="16154"/>
    <cellStyle name="Salomon Logo 3 2 5 2 27" xfId="16155"/>
    <cellStyle name="Salomon Logo 3 2 5 2 28" xfId="16156"/>
    <cellStyle name="Salomon Logo 3 2 5 2 29" xfId="16157"/>
    <cellStyle name="Salomon Logo 3 2 5 2 3" xfId="16158"/>
    <cellStyle name="Salomon Logo 3 2 5 2 30" xfId="16159"/>
    <cellStyle name="Salomon Logo 3 2 5 2 31" xfId="16160"/>
    <cellStyle name="Salomon Logo 3 2 5 2 32" xfId="16161"/>
    <cellStyle name="Salomon Logo 3 2 5 2 33" xfId="16162"/>
    <cellStyle name="Salomon Logo 3 2 5 2 34" xfId="16163"/>
    <cellStyle name="Salomon Logo 3 2 5 2 35" xfId="16164"/>
    <cellStyle name="Salomon Logo 3 2 5 2 36" xfId="16165"/>
    <cellStyle name="Salomon Logo 3 2 5 2 37" xfId="16166"/>
    <cellStyle name="Salomon Logo 3 2 5 2 38" xfId="16167"/>
    <cellStyle name="Salomon Logo 3 2 5 2 39" xfId="16168"/>
    <cellStyle name="Salomon Logo 3 2 5 2 4" xfId="16169"/>
    <cellStyle name="Salomon Logo 3 2 5 2 40" xfId="16170"/>
    <cellStyle name="Salomon Logo 3 2 5 2 41" xfId="16171"/>
    <cellStyle name="Salomon Logo 3 2 5 2 42" xfId="16172"/>
    <cellStyle name="Salomon Logo 3 2 5 2 43" xfId="16173"/>
    <cellStyle name="Salomon Logo 3 2 5 2 44" xfId="16174"/>
    <cellStyle name="Salomon Logo 3 2 5 2 45" xfId="16175"/>
    <cellStyle name="Salomon Logo 3 2 5 2 46" xfId="16176"/>
    <cellStyle name="Salomon Logo 3 2 5 2 47" xfId="16177"/>
    <cellStyle name="Salomon Logo 3 2 5 2 48" xfId="16178"/>
    <cellStyle name="Salomon Logo 3 2 5 2 49" xfId="16179"/>
    <cellStyle name="Salomon Logo 3 2 5 2 5" xfId="16180"/>
    <cellStyle name="Salomon Logo 3 2 5 2 50" xfId="16181"/>
    <cellStyle name="Salomon Logo 3 2 5 2 51" xfId="16182"/>
    <cellStyle name="Salomon Logo 3 2 5 2 52" xfId="16183"/>
    <cellStyle name="Salomon Logo 3 2 5 2 53" xfId="16184"/>
    <cellStyle name="Salomon Logo 3 2 5 2 54" xfId="16185"/>
    <cellStyle name="Salomon Logo 3 2 5 2 55" xfId="16186"/>
    <cellStyle name="Salomon Logo 3 2 5 2 56" xfId="16187"/>
    <cellStyle name="Salomon Logo 3 2 5 2 57" xfId="16188"/>
    <cellStyle name="Salomon Logo 3 2 5 2 58" xfId="16189"/>
    <cellStyle name="Salomon Logo 3 2 5 2 59" xfId="16190"/>
    <cellStyle name="Salomon Logo 3 2 5 2 6" xfId="16191"/>
    <cellStyle name="Salomon Logo 3 2 5 2 60" xfId="16192"/>
    <cellStyle name="Salomon Logo 3 2 5 2 61" xfId="16193"/>
    <cellStyle name="Salomon Logo 3 2 5 2 62" xfId="16194"/>
    <cellStyle name="Salomon Logo 3 2 5 2 63" xfId="16195"/>
    <cellStyle name="Salomon Logo 3 2 5 2 64" xfId="16196"/>
    <cellStyle name="Salomon Logo 3 2 5 2 65" xfId="16197"/>
    <cellStyle name="Salomon Logo 3 2 5 2 66" xfId="16198"/>
    <cellStyle name="Salomon Logo 3 2 5 2 7" xfId="16199"/>
    <cellStyle name="Salomon Logo 3 2 5 2 8" xfId="16200"/>
    <cellStyle name="Salomon Logo 3 2 5 2 9" xfId="16201"/>
    <cellStyle name="Salomon Logo 3 2 5 20" xfId="16202"/>
    <cellStyle name="Salomon Logo 3 2 5 21" xfId="16203"/>
    <cellStyle name="Salomon Logo 3 2 5 22" xfId="16204"/>
    <cellStyle name="Salomon Logo 3 2 5 23" xfId="16205"/>
    <cellStyle name="Salomon Logo 3 2 5 24" xfId="16206"/>
    <cellStyle name="Salomon Logo 3 2 5 25" xfId="16207"/>
    <cellStyle name="Salomon Logo 3 2 5 26" xfId="16208"/>
    <cellStyle name="Salomon Logo 3 2 5 27" xfId="16209"/>
    <cellStyle name="Salomon Logo 3 2 5 28" xfId="16210"/>
    <cellStyle name="Salomon Logo 3 2 5 29" xfId="16211"/>
    <cellStyle name="Salomon Logo 3 2 5 3" xfId="16212"/>
    <cellStyle name="Salomon Logo 3 2 5 3 10" xfId="16213"/>
    <cellStyle name="Salomon Logo 3 2 5 3 11" xfId="16214"/>
    <cellStyle name="Salomon Logo 3 2 5 3 12" xfId="16215"/>
    <cellStyle name="Salomon Logo 3 2 5 3 13" xfId="16216"/>
    <cellStyle name="Salomon Logo 3 2 5 3 14" xfId="16217"/>
    <cellStyle name="Salomon Logo 3 2 5 3 15" xfId="16218"/>
    <cellStyle name="Salomon Logo 3 2 5 3 16" xfId="16219"/>
    <cellStyle name="Salomon Logo 3 2 5 3 17" xfId="16220"/>
    <cellStyle name="Salomon Logo 3 2 5 3 18" xfId="16221"/>
    <cellStyle name="Salomon Logo 3 2 5 3 19" xfId="16222"/>
    <cellStyle name="Salomon Logo 3 2 5 3 2" xfId="16223"/>
    <cellStyle name="Salomon Logo 3 2 5 3 20" xfId="16224"/>
    <cellStyle name="Salomon Logo 3 2 5 3 21" xfId="16225"/>
    <cellStyle name="Salomon Logo 3 2 5 3 22" xfId="16226"/>
    <cellStyle name="Salomon Logo 3 2 5 3 23" xfId="16227"/>
    <cellStyle name="Salomon Logo 3 2 5 3 24" xfId="16228"/>
    <cellStyle name="Salomon Logo 3 2 5 3 25" xfId="16229"/>
    <cellStyle name="Salomon Logo 3 2 5 3 26" xfId="16230"/>
    <cellStyle name="Salomon Logo 3 2 5 3 27" xfId="16231"/>
    <cellStyle name="Salomon Logo 3 2 5 3 28" xfId="16232"/>
    <cellStyle name="Salomon Logo 3 2 5 3 29" xfId="16233"/>
    <cellStyle name="Salomon Logo 3 2 5 3 3" xfId="16234"/>
    <cellStyle name="Salomon Logo 3 2 5 3 30" xfId="16235"/>
    <cellStyle name="Salomon Logo 3 2 5 3 31" xfId="16236"/>
    <cellStyle name="Salomon Logo 3 2 5 3 32" xfId="16237"/>
    <cellStyle name="Salomon Logo 3 2 5 3 33" xfId="16238"/>
    <cellStyle name="Salomon Logo 3 2 5 3 34" xfId="16239"/>
    <cellStyle name="Salomon Logo 3 2 5 3 35" xfId="16240"/>
    <cellStyle name="Salomon Logo 3 2 5 3 36" xfId="16241"/>
    <cellStyle name="Salomon Logo 3 2 5 3 37" xfId="16242"/>
    <cellStyle name="Salomon Logo 3 2 5 3 38" xfId="16243"/>
    <cellStyle name="Salomon Logo 3 2 5 3 39" xfId="16244"/>
    <cellStyle name="Salomon Logo 3 2 5 3 4" xfId="16245"/>
    <cellStyle name="Salomon Logo 3 2 5 3 40" xfId="16246"/>
    <cellStyle name="Salomon Logo 3 2 5 3 41" xfId="16247"/>
    <cellStyle name="Salomon Logo 3 2 5 3 42" xfId="16248"/>
    <cellStyle name="Salomon Logo 3 2 5 3 43" xfId="16249"/>
    <cellStyle name="Salomon Logo 3 2 5 3 44" xfId="16250"/>
    <cellStyle name="Salomon Logo 3 2 5 3 45" xfId="16251"/>
    <cellStyle name="Salomon Logo 3 2 5 3 46" xfId="16252"/>
    <cellStyle name="Salomon Logo 3 2 5 3 47" xfId="16253"/>
    <cellStyle name="Salomon Logo 3 2 5 3 48" xfId="16254"/>
    <cellStyle name="Salomon Logo 3 2 5 3 49" xfId="16255"/>
    <cellStyle name="Salomon Logo 3 2 5 3 5" xfId="16256"/>
    <cellStyle name="Salomon Logo 3 2 5 3 50" xfId="16257"/>
    <cellStyle name="Salomon Logo 3 2 5 3 51" xfId="16258"/>
    <cellStyle name="Salomon Logo 3 2 5 3 52" xfId="16259"/>
    <cellStyle name="Salomon Logo 3 2 5 3 53" xfId="16260"/>
    <cellStyle name="Salomon Logo 3 2 5 3 54" xfId="16261"/>
    <cellStyle name="Salomon Logo 3 2 5 3 55" xfId="16262"/>
    <cellStyle name="Salomon Logo 3 2 5 3 56" xfId="16263"/>
    <cellStyle name="Salomon Logo 3 2 5 3 57" xfId="16264"/>
    <cellStyle name="Salomon Logo 3 2 5 3 58" xfId="16265"/>
    <cellStyle name="Salomon Logo 3 2 5 3 59" xfId="16266"/>
    <cellStyle name="Salomon Logo 3 2 5 3 6" xfId="16267"/>
    <cellStyle name="Salomon Logo 3 2 5 3 60" xfId="16268"/>
    <cellStyle name="Salomon Logo 3 2 5 3 61" xfId="16269"/>
    <cellStyle name="Salomon Logo 3 2 5 3 62" xfId="16270"/>
    <cellStyle name="Salomon Logo 3 2 5 3 63" xfId="16271"/>
    <cellStyle name="Salomon Logo 3 2 5 3 64" xfId="16272"/>
    <cellStyle name="Salomon Logo 3 2 5 3 7" xfId="16273"/>
    <cellStyle name="Salomon Logo 3 2 5 3 8" xfId="16274"/>
    <cellStyle name="Salomon Logo 3 2 5 3 9" xfId="16275"/>
    <cellStyle name="Salomon Logo 3 2 5 30" xfId="16276"/>
    <cellStyle name="Salomon Logo 3 2 5 31" xfId="16277"/>
    <cellStyle name="Salomon Logo 3 2 5 32" xfId="16278"/>
    <cellStyle name="Salomon Logo 3 2 5 33" xfId="16279"/>
    <cellStyle name="Salomon Logo 3 2 5 34" xfId="16280"/>
    <cellStyle name="Salomon Logo 3 2 5 4" xfId="16281"/>
    <cellStyle name="Salomon Logo 3 2 5 5" xfId="16282"/>
    <cellStyle name="Salomon Logo 3 2 5 6" xfId="16283"/>
    <cellStyle name="Salomon Logo 3 2 5 7" xfId="16284"/>
    <cellStyle name="Salomon Logo 3 2 5 8" xfId="16285"/>
    <cellStyle name="Salomon Logo 3 2 5 9" xfId="16286"/>
    <cellStyle name="Salomon Logo 3 2 6" xfId="16287"/>
    <cellStyle name="Salomon Logo 3 2 6 10" xfId="16288"/>
    <cellStyle name="Salomon Logo 3 2 6 11" xfId="16289"/>
    <cellStyle name="Salomon Logo 3 2 6 12" xfId="16290"/>
    <cellStyle name="Salomon Logo 3 2 6 13" xfId="16291"/>
    <cellStyle name="Salomon Logo 3 2 6 14" xfId="16292"/>
    <cellStyle name="Salomon Logo 3 2 6 15" xfId="16293"/>
    <cellStyle name="Salomon Logo 3 2 6 16" xfId="16294"/>
    <cellStyle name="Salomon Logo 3 2 6 17" xfId="16295"/>
    <cellStyle name="Salomon Logo 3 2 6 18" xfId="16296"/>
    <cellStyle name="Salomon Logo 3 2 6 19" xfId="16297"/>
    <cellStyle name="Salomon Logo 3 2 6 2" xfId="16298"/>
    <cellStyle name="Salomon Logo 3 2 6 20" xfId="16299"/>
    <cellStyle name="Salomon Logo 3 2 6 21" xfId="16300"/>
    <cellStyle name="Salomon Logo 3 2 6 22" xfId="16301"/>
    <cellStyle name="Salomon Logo 3 2 6 23" xfId="16302"/>
    <cellStyle name="Salomon Logo 3 2 6 24" xfId="16303"/>
    <cellStyle name="Salomon Logo 3 2 6 25" xfId="16304"/>
    <cellStyle name="Salomon Logo 3 2 6 26" xfId="16305"/>
    <cellStyle name="Salomon Logo 3 2 6 27" xfId="16306"/>
    <cellStyle name="Salomon Logo 3 2 6 28" xfId="16307"/>
    <cellStyle name="Salomon Logo 3 2 6 29" xfId="16308"/>
    <cellStyle name="Salomon Logo 3 2 6 3" xfId="16309"/>
    <cellStyle name="Salomon Logo 3 2 6 30" xfId="16310"/>
    <cellStyle name="Salomon Logo 3 2 6 31" xfId="16311"/>
    <cellStyle name="Salomon Logo 3 2 6 32" xfId="16312"/>
    <cellStyle name="Salomon Logo 3 2 6 33" xfId="16313"/>
    <cellStyle name="Salomon Logo 3 2 6 34" xfId="16314"/>
    <cellStyle name="Salomon Logo 3 2 6 35" xfId="16315"/>
    <cellStyle name="Salomon Logo 3 2 6 36" xfId="16316"/>
    <cellStyle name="Salomon Logo 3 2 6 37" xfId="16317"/>
    <cellStyle name="Salomon Logo 3 2 6 38" xfId="16318"/>
    <cellStyle name="Salomon Logo 3 2 6 39" xfId="16319"/>
    <cellStyle name="Salomon Logo 3 2 6 4" xfId="16320"/>
    <cellStyle name="Salomon Logo 3 2 6 40" xfId="16321"/>
    <cellStyle name="Salomon Logo 3 2 6 41" xfId="16322"/>
    <cellStyle name="Salomon Logo 3 2 6 42" xfId="16323"/>
    <cellStyle name="Salomon Logo 3 2 6 43" xfId="16324"/>
    <cellStyle name="Salomon Logo 3 2 6 44" xfId="16325"/>
    <cellStyle name="Salomon Logo 3 2 6 45" xfId="16326"/>
    <cellStyle name="Salomon Logo 3 2 6 46" xfId="16327"/>
    <cellStyle name="Salomon Logo 3 2 6 47" xfId="16328"/>
    <cellStyle name="Salomon Logo 3 2 6 48" xfId="16329"/>
    <cellStyle name="Salomon Logo 3 2 6 49" xfId="16330"/>
    <cellStyle name="Salomon Logo 3 2 6 5" xfId="16331"/>
    <cellStyle name="Salomon Logo 3 2 6 50" xfId="16332"/>
    <cellStyle name="Salomon Logo 3 2 6 51" xfId="16333"/>
    <cellStyle name="Salomon Logo 3 2 6 52" xfId="16334"/>
    <cellStyle name="Salomon Logo 3 2 6 53" xfId="16335"/>
    <cellStyle name="Salomon Logo 3 2 6 54" xfId="16336"/>
    <cellStyle name="Salomon Logo 3 2 6 55" xfId="16337"/>
    <cellStyle name="Salomon Logo 3 2 6 56" xfId="16338"/>
    <cellStyle name="Salomon Logo 3 2 6 57" xfId="16339"/>
    <cellStyle name="Salomon Logo 3 2 6 58" xfId="16340"/>
    <cellStyle name="Salomon Logo 3 2 6 59" xfId="16341"/>
    <cellStyle name="Salomon Logo 3 2 6 6" xfId="16342"/>
    <cellStyle name="Salomon Logo 3 2 6 60" xfId="16343"/>
    <cellStyle name="Salomon Logo 3 2 6 61" xfId="16344"/>
    <cellStyle name="Salomon Logo 3 2 6 62" xfId="16345"/>
    <cellStyle name="Salomon Logo 3 2 6 63" xfId="16346"/>
    <cellStyle name="Salomon Logo 3 2 6 64" xfId="16347"/>
    <cellStyle name="Salomon Logo 3 2 6 65" xfId="16348"/>
    <cellStyle name="Salomon Logo 3 2 6 66" xfId="16349"/>
    <cellStyle name="Salomon Logo 3 2 6 7" xfId="16350"/>
    <cellStyle name="Salomon Logo 3 2 6 8" xfId="16351"/>
    <cellStyle name="Salomon Logo 3 2 6 9" xfId="16352"/>
    <cellStyle name="Salomon Logo 3 2 7" xfId="16353"/>
    <cellStyle name="Salomon Logo 3 2 7 10" xfId="16354"/>
    <cellStyle name="Salomon Logo 3 2 7 11" xfId="16355"/>
    <cellStyle name="Salomon Logo 3 2 7 12" xfId="16356"/>
    <cellStyle name="Salomon Logo 3 2 7 13" xfId="16357"/>
    <cellStyle name="Salomon Logo 3 2 7 14" xfId="16358"/>
    <cellStyle name="Salomon Logo 3 2 7 15" xfId="16359"/>
    <cellStyle name="Salomon Logo 3 2 7 16" xfId="16360"/>
    <cellStyle name="Salomon Logo 3 2 7 17" xfId="16361"/>
    <cellStyle name="Salomon Logo 3 2 7 18" xfId="16362"/>
    <cellStyle name="Salomon Logo 3 2 7 19" xfId="16363"/>
    <cellStyle name="Salomon Logo 3 2 7 2" xfId="16364"/>
    <cellStyle name="Salomon Logo 3 2 7 20" xfId="16365"/>
    <cellStyle name="Salomon Logo 3 2 7 21" xfId="16366"/>
    <cellStyle name="Salomon Logo 3 2 7 22" xfId="16367"/>
    <cellStyle name="Salomon Logo 3 2 7 23" xfId="16368"/>
    <cellStyle name="Salomon Logo 3 2 7 24" xfId="16369"/>
    <cellStyle name="Salomon Logo 3 2 7 25" xfId="16370"/>
    <cellStyle name="Salomon Logo 3 2 7 26" xfId="16371"/>
    <cellStyle name="Salomon Logo 3 2 7 27" xfId="16372"/>
    <cellStyle name="Salomon Logo 3 2 7 28" xfId="16373"/>
    <cellStyle name="Salomon Logo 3 2 7 29" xfId="16374"/>
    <cellStyle name="Salomon Logo 3 2 7 3" xfId="16375"/>
    <cellStyle name="Salomon Logo 3 2 7 30" xfId="16376"/>
    <cellStyle name="Salomon Logo 3 2 7 31" xfId="16377"/>
    <cellStyle name="Salomon Logo 3 2 7 32" xfId="16378"/>
    <cellStyle name="Salomon Logo 3 2 7 33" xfId="16379"/>
    <cellStyle name="Salomon Logo 3 2 7 34" xfId="16380"/>
    <cellStyle name="Salomon Logo 3 2 7 35" xfId="16381"/>
    <cellStyle name="Salomon Logo 3 2 7 36" xfId="16382"/>
    <cellStyle name="Salomon Logo 3 2 7 37" xfId="16383"/>
    <cellStyle name="Salomon Logo 3 2 7 38" xfId="16384"/>
    <cellStyle name="Salomon Logo 3 2 7 39" xfId="16385"/>
    <cellStyle name="Salomon Logo 3 2 7 4" xfId="16386"/>
    <cellStyle name="Salomon Logo 3 2 7 40" xfId="16387"/>
    <cellStyle name="Salomon Logo 3 2 7 41" xfId="16388"/>
    <cellStyle name="Salomon Logo 3 2 7 42" xfId="16389"/>
    <cellStyle name="Salomon Logo 3 2 7 43" xfId="16390"/>
    <cellStyle name="Salomon Logo 3 2 7 44" xfId="16391"/>
    <cellStyle name="Salomon Logo 3 2 7 45" xfId="16392"/>
    <cellStyle name="Salomon Logo 3 2 7 46" xfId="16393"/>
    <cellStyle name="Salomon Logo 3 2 7 47" xfId="16394"/>
    <cellStyle name="Salomon Logo 3 2 7 48" xfId="16395"/>
    <cellStyle name="Salomon Logo 3 2 7 49" xfId="16396"/>
    <cellStyle name="Salomon Logo 3 2 7 5" xfId="16397"/>
    <cellStyle name="Salomon Logo 3 2 7 50" xfId="16398"/>
    <cellStyle name="Salomon Logo 3 2 7 51" xfId="16399"/>
    <cellStyle name="Salomon Logo 3 2 7 52" xfId="16400"/>
    <cellStyle name="Salomon Logo 3 2 7 53" xfId="16401"/>
    <cellStyle name="Salomon Logo 3 2 7 54" xfId="16402"/>
    <cellStyle name="Salomon Logo 3 2 7 55" xfId="16403"/>
    <cellStyle name="Salomon Logo 3 2 7 56" xfId="16404"/>
    <cellStyle name="Salomon Logo 3 2 7 57" xfId="16405"/>
    <cellStyle name="Salomon Logo 3 2 7 58" xfId="16406"/>
    <cellStyle name="Salomon Logo 3 2 7 59" xfId="16407"/>
    <cellStyle name="Salomon Logo 3 2 7 6" xfId="16408"/>
    <cellStyle name="Salomon Logo 3 2 7 60" xfId="16409"/>
    <cellStyle name="Salomon Logo 3 2 7 61" xfId="16410"/>
    <cellStyle name="Salomon Logo 3 2 7 62" xfId="16411"/>
    <cellStyle name="Salomon Logo 3 2 7 63" xfId="16412"/>
    <cellStyle name="Salomon Logo 3 2 7 64" xfId="16413"/>
    <cellStyle name="Salomon Logo 3 2 7 7" xfId="16414"/>
    <cellStyle name="Salomon Logo 3 2 7 8" xfId="16415"/>
    <cellStyle name="Salomon Logo 3 2 7 9" xfId="16416"/>
    <cellStyle name="Salomon Logo 3 2 8" xfId="16417"/>
    <cellStyle name="Salomon Logo 3 2 9" xfId="16418"/>
    <cellStyle name="Salomon Logo 3 20" xfId="16419"/>
    <cellStyle name="Salomon Logo 3 21" xfId="16420"/>
    <cellStyle name="Salomon Logo 3 22" xfId="16421"/>
    <cellStyle name="Salomon Logo 3 23" xfId="16422"/>
    <cellStyle name="Salomon Logo 3 24" xfId="16423"/>
    <cellStyle name="Salomon Logo 3 25" xfId="16424"/>
    <cellStyle name="Salomon Logo 3 26" xfId="16425"/>
    <cellStyle name="Salomon Logo 3 27" xfId="16426"/>
    <cellStyle name="Salomon Logo 3 28" xfId="16427"/>
    <cellStyle name="Salomon Logo 3 29" xfId="16428"/>
    <cellStyle name="Salomon Logo 3 3" xfId="16429"/>
    <cellStyle name="Salomon Logo 3 3 10" xfId="16430"/>
    <cellStyle name="Salomon Logo 3 3 11" xfId="16431"/>
    <cellStyle name="Salomon Logo 3 3 12" xfId="16432"/>
    <cellStyle name="Salomon Logo 3 3 13" xfId="16433"/>
    <cellStyle name="Salomon Logo 3 3 14" xfId="16434"/>
    <cellStyle name="Salomon Logo 3 3 15" xfId="16435"/>
    <cellStyle name="Salomon Logo 3 3 16" xfId="16436"/>
    <cellStyle name="Salomon Logo 3 3 17" xfId="16437"/>
    <cellStyle name="Salomon Logo 3 3 18" xfId="16438"/>
    <cellStyle name="Salomon Logo 3 3 19" xfId="16439"/>
    <cellStyle name="Salomon Logo 3 3 2" xfId="16440"/>
    <cellStyle name="Salomon Logo 3 3 2 10" xfId="16441"/>
    <cellStyle name="Salomon Logo 3 3 2 11" xfId="16442"/>
    <cellStyle name="Salomon Logo 3 3 2 12" xfId="16443"/>
    <cellStyle name="Salomon Logo 3 3 2 13" xfId="16444"/>
    <cellStyle name="Salomon Logo 3 3 2 14" xfId="16445"/>
    <cellStyle name="Salomon Logo 3 3 2 15" xfId="16446"/>
    <cellStyle name="Salomon Logo 3 3 2 16" xfId="16447"/>
    <cellStyle name="Salomon Logo 3 3 2 17" xfId="16448"/>
    <cellStyle name="Salomon Logo 3 3 2 18" xfId="16449"/>
    <cellStyle name="Salomon Logo 3 3 2 19" xfId="16450"/>
    <cellStyle name="Salomon Logo 3 3 2 2" xfId="16451"/>
    <cellStyle name="Salomon Logo 3 3 2 20" xfId="16452"/>
    <cellStyle name="Salomon Logo 3 3 2 21" xfId="16453"/>
    <cellStyle name="Salomon Logo 3 3 2 22" xfId="16454"/>
    <cellStyle name="Salomon Logo 3 3 2 23" xfId="16455"/>
    <cellStyle name="Salomon Logo 3 3 2 24" xfId="16456"/>
    <cellStyle name="Salomon Logo 3 3 2 25" xfId="16457"/>
    <cellStyle name="Salomon Logo 3 3 2 26" xfId="16458"/>
    <cellStyle name="Salomon Logo 3 3 2 27" xfId="16459"/>
    <cellStyle name="Salomon Logo 3 3 2 28" xfId="16460"/>
    <cellStyle name="Salomon Logo 3 3 2 29" xfId="16461"/>
    <cellStyle name="Salomon Logo 3 3 2 3" xfId="16462"/>
    <cellStyle name="Salomon Logo 3 3 2 30" xfId="16463"/>
    <cellStyle name="Salomon Logo 3 3 2 31" xfId="16464"/>
    <cellStyle name="Salomon Logo 3 3 2 32" xfId="16465"/>
    <cellStyle name="Salomon Logo 3 3 2 33" xfId="16466"/>
    <cellStyle name="Salomon Logo 3 3 2 34" xfId="16467"/>
    <cellStyle name="Salomon Logo 3 3 2 35" xfId="16468"/>
    <cellStyle name="Salomon Logo 3 3 2 36" xfId="16469"/>
    <cellStyle name="Salomon Logo 3 3 2 37" xfId="16470"/>
    <cellStyle name="Salomon Logo 3 3 2 38" xfId="16471"/>
    <cellStyle name="Salomon Logo 3 3 2 39" xfId="16472"/>
    <cellStyle name="Salomon Logo 3 3 2 4" xfId="16473"/>
    <cellStyle name="Salomon Logo 3 3 2 40" xfId="16474"/>
    <cellStyle name="Salomon Logo 3 3 2 41" xfId="16475"/>
    <cellStyle name="Salomon Logo 3 3 2 42" xfId="16476"/>
    <cellStyle name="Salomon Logo 3 3 2 43" xfId="16477"/>
    <cellStyle name="Salomon Logo 3 3 2 44" xfId="16478"/>
    <cellStyle name="Salomon Logo 3 3 2 45" xfId="16479"/>
    <cellStyle name="Salomon Logo 3 3 2 46" xfId="16480"/>
    <cellStyle name="Salomon Logo 3 3 2 47" xfId="16481"/>
    <cellStyle name="Salomon Logo 3 3 2 48" xfId="16482"/>
    <cellStyle name="Salomon Logo 3 3 2 49" xfId="16483"/>
    <cellStyle name="Salomon Logo 3 3 2 5" xfId="16484"/>
    <cellStyle name="Salomon Logo 3 3 2 50" xfId="16485"/>
    <cellStyle name="Salomon Logo 3 3 2 51" xfId="16486"/>
    <cellStyle name="Salomon Logo 3 3 2 52" xfId="16487"/>
    <cellStyle name="Salomon Logo 3 3 2 53" xfId="16488"/>
    <cellStyle name="Salomon Logo 3 3 2 54" xfId="16489"/>
    <cellStyle name="Salomon Logo 3 3 2 55" xfId="16490"/>
    <cellStyle name="Salomon Logo 3 3 2 56" xfId="16491"/>
    <cellStyle name="Salomon Logo 3 3 2 57" xfId="16492"/>
    <cellStyle name="Salomon Logo 3 3 2 58" xfId="16493"/>
    <cellStyle name="Salomon Logo 3 3 2 59" xfId="16494"/>
    <cellStyle name="Salomon Logo 3 3 2 6" xfId="16495"/>
    <cellStyle name="Salomon Logo 3 3 2 60" xfId="16496"/>
    <cellStyle name="Salomon Logo 3 3 2 61" xfId="16497"/>
    <cellStyle name="Salomon Logo 3 3 2 62" xfId="16498"/>
    <cellStyle name="Salomon Logo 3 3 2 63" xfId="16499"/>
    <cellStyle name="Salomon Logo 3 3 2 64" xfId="16500"/>
    <cellStyle name="Salomon Logo 3 3 2 65" xfId="16501"/>
    <cellStyle name="Salomon Logo 3 3 2 66" xfId="16502"/>
    <cellStyle name="Salomon Logo 3 3 2 7" xfId="16503"/>
    <cellStyle name="Salomon Logo 3 3 2 8" xfId="16504"/>
    <cellStyle name="Salomon Logo 3 3 2 9" xfId="16505"/>
    <cellStyle name="Salomon Logo 3 3 20" xfId="16506"/>
    <cellStyle name="Salomon Logo 3 3 21" xfId="16507"/>
    <cellStyle name="Salomon Logo 3 3 22" xfId="16508"/>
    <cellStyle name="Salomon Logo 3 3 23" xfId="16509"/>
    <cellStyle name="Salomon Logo 3 3 24" xfId="16510"/>
    <cellStyle name="Salomon Logo 3 3 25" xfId="16511"/>
    <cellStyle name="Salomon Logo 3 3 26" xfId="16512"/>
    <cellStyle name="Salomon Logo 3 3 27" xfId="16513"/>
    <cellStyle name="Salomon Logo 3 3 28" xfId="16514"/>
    <cellStyle name="Salomon Logo 3 3 29" xfId="16515"/>
    <cellStyle name="Salomon Logo 3 3 3" xfId="16516"/>
    <cellStyle name="Salomon Logo 3 3 3 10" xfId="16517"/>
    <cellStyle name="Salomon Logo 3 3 3 11" xfId="16518"/>
    <cellStyle name="Salomon Logo 3 3 3 12" xfId="16519"/>
    <cellStyle name="Salomon Logo 3 3 3 13" xfId="16520"/>
    <cellStyle name="Salomon Logo 3 3 3 14" xfId="16521"/>
    <cellStyle name="Salomon Logo 3 3 3 15" xfId="16522"/>
    <cellStyle name="Salomon Logo 3 3 3 16" xfId="16523"/>
    <cellStyle name="Salomon Logo 3 3 3 17" xfId="16524"/>
    <cellStyle name="Salomon Logo 3 3 3 18" xfId="16525"/>
    <cellStyle name="Salomon Logo 3 3 3 19" xfId="16526"/>
    <cellStyle name="Salomon Logo 3 3 3 2" xfId="16527"/>
    <cellStyle name="Salomon Logo 3 3 3 20" xfId="16528"/>
    <cellStyle name="Salomon Logo 3 3 3 21" xfId="16529"/>
    <cellStyle name="Salomon Logo 3 3 3 22" xfId="16530"/>
    <cellStyle name="Salomon Logo 3 3 3 23" xfId="16531"/>
    <cellStyle name="Salomon Logo 3 3 3 24" xfId="16532"/>
    <cellStyle name="Salomon Logo 3 3 3 25" xfId="16533"/>
    <cellStyle name="Salomon Logo 3 3 3 26" xfId="16534"/>
    <cellStyle name="Salomon Logo 3 3 3 27" xfId="16535"/>
    <cellStyle name="Salomon Logo 3 3 3 28" xfId="16536"/>
    <cellStyle name="Salomon Logo 3 3 3 29" xfId="16537"/>
    <cellStyle name="Salomon Logo 3 3 3 3" xfId="16538"/>
    <cellStyle name="Salomon Logo 3 3 3 30" xfId="16539"/>
    <cellStyle name="Salomon Logo 3 3 3 31" xfId="16540"/>
    <cellStyle name="Salomon Logo 3 3 3 32" xfId="16541"/>
    <cellStyle name="Salomon Logo 3 3 3 33" xfId="16542"/>
    <cellStyle name="Salomon Logo 3 3 3 34" xfId="16543"/>
    <cellStyle name="Salomon Logo 3 3 3 35" xfId="16544"/>
    <cellStyle name="Salomon Logo 3 3 3 36" xfId="16545"/>
    <cellStyle name="Salomon Logo 3 3 3 37" xfId="16546"/>
    <cellStyle name="Salomon Logo 3 3 3 38" xfId="16547"/>
    <cellStyle name="Salomon Logo 3 3 3 39" xfId="16548"/>
    <cellStyle name="Salomon Logo 3 3 3 4" xfId="16549"/>
    <cellStyle name="Salomon Logo 3 3 3 40" xfId="16550"/>
    <cellStyle name="Salomon Logo 3 3 3 41" xfId="16551"/>
    <cellStyle name="Salomon Logo 3 3 3 42" xfId="16552"/>
    <cellStyle name="Salomon Logo 3 3 3 43" xfId="16553"/>
    <cellStyle name="Salomon Logo 3 3 3 44" xfId="16554"/>
    <cellStyle name="Salomon Logo 3 3 3 45" xfId="16555"/>
    <cellStyle name="Salomon Logo 3 3 3 46" xfId="16556"/>
    <cellStyle name="Salomon Logo 3 3 3 47" xfId="16557"/>
    <cellStyle name="Salomon Logo 3 3 3 48" xfId="16558"/>
    <cellStyle name="Salomon Logo 3 3 3 49" xfId="16559"/>
    <cellStyle name="Salomon Logo 3 3 3 5" xfId="16560"/>
    <cellStyle name="Salomon Logo 3 3 3 50" xfId="16561"/>
    <cellStyle name="Salomon Logo 3 3 3 51" xfId="16562"/>
    <cellStyle name="Salomon Logo 3 3 3 52" xfId="16563"/>
    <cellStyle name="Salomon Logo 3 3 3 53" xfId="16564"/>
    <cellStyle name="Salomon Logo 3 3 3 54" xfId="16565"/>
    <cellStyle name="Salomon Logo 3 3 3 55" xfId="16566"/>
    <cellStyle name="Salomon Logo 3 3 3 56" xfId="16567"/>
    <cellStyle name="Salomon Logo 3 3 3 57" xfId="16568"/>
    <cellStyle name="Salomon Logo 3 3 3 58" xfId="16569"/>
    <cellStyle name="Salomon Logo 3 3 3 59" xfId="16570"/>
    <cellStyle name="Salomon Logo 3 3 3 6" xfId="16571"/>
    <cellStyle name="Salomon Logo 3 3 3 60" xfId="16572"/>
    <cellStyle name="Salomon Logo 3 3 3 61" xfId="16573"/>
    <cellStyle name="Salomon Logo 3 3 3 62" xfId="16574"/>
    <cellStyle name="Salomon Logo 3 3 3 63" xfId="16575"/>
    <cellStyle name="Salomon Logo 3 3 3 64" xfId="16576"/>
    <cellStyle name="Salomon Logo 3 3 3 7" xfId="16577"/>
    <cellStyle name="Salomon Logo 3 3 3 8" xfId="16578"/>
    <cellStyle name="Salomon Logo 3 3 3 9" xfId="16579"/>
    <cellStyle name="Salomon Logo 3 3 30" xfId="16580"/>
    <cellStyle name="Salomon Logo 3 3 31" xfId="16581"/>
    <cellStyle name="Salomon Logo 3 3 32" xfId="16582"/>
    <cellStyle name="Salomon Logo 3 3 33" xfId="16583"/>
    <cellStyle name="Salomon Logo 3 3 34" xfId="16584"/>
    <cellStyle name="Salomon Logo 3 3 4" xfId="16585"/>
    <cellStyle name="Salomon Logo 3 3 5" xfId="16586"/>
    <cellStyle name="Salomon Logo 3 3 6" xfId="16587"/>
    <cellStyle name="Salomon Logo 3 3 7" xfId="16588"/>
    <cellStyle name="Salomon Logo 3 3 8" xfId="16589"/>
    <cellStyle name="Salomon Logo 3 3 9" xfId="16590"/>
    <cellStyle name="Salomon Logo 3 30" xfId="16591"/>
    <cellStyle name="Salomon Logo 3 31" xfId="16592"/>
    <cellStyle name="Salomon Logo 3 32" xfId="16593"/>
    <cellStyle name="Salomon Logo 3 33" xfId="16594"/>
    <cellStyle name="Salomon Logo 3 34" xfId="16595"/>
    <cellStyle name="Salomon Logo 3 35" xfId="16596"/>
    <cellStyle name="Salomon Logo 3 36" xfId="16597"/>
    <cellStyle name="Salomon Logo 3 37" xfId="16598"/>
    <cellStyle name="Salomon Logo 3 38" xfId="16599"/>
    <cellStyle name="Salomon Logo 3 4" xfId="16600"/>
    <cellStyle name="Salomon Logo 3 4 10" xfId="16601"/>
    <cellStyle name="Salomon Logo 3 4 11" xfId="16602"/>
    <cellStyle name="Salomon Logo 3 4 12" xfId="16603"/>
    <cellStyle name="Salomon Logo 3 4 13" xfId="16604"/>
    <cellStyle name="Salomon Logo 3 4 14" xfId="16605"/>
    <cellStyle name="Salomon Logo 3 4 15" xfId="16606"/>
    <cellStyle name="Salomon Logo 3 4 16" xfId="16607"/>
    <cellStyle name="Salomon Logo 3 4 17" xfId="16608"/>
    <cellStyle name="Salomon Logo 3 4 18" xfId="16609"/>
    <cellStyle name="Salomon Logo 3 4 19" xfId="16610"/>
    <cellStyle name="Salomon Logo 3 4 2" xfId="16611"/>
    <cellStyle name="Salomon Logo 3 4 2 10" xfId="16612"/>
    <cellStyle name="Salomon Logo 3 4 2 11" xfId="16613"/>
    <cellStyle name="Salomon Logo 3 4 2 12" xfId="16614"/>
    <cellStyle name="Salomon Logo 3 4 2 13" xfId="16615"/>
    <cellStyle name="Salomon Logo 3 4 2 14" xfId="16616"/>
    <cellStyle name="Salomon Logo 3 4 2 15" xfId="16617"/>
    <cellStyle name="Salomon Logo 3 4 2 16" xfId="16618"/>
    <cellStyle name="Salomon Logo 3 4 2 17" xfId="16619"/>
    <cellStyle name="Salomon Logo 3 4 2 18" xfId="16620"/>
    <cellStyle name="Salomon Logo 3 4 2 19" xfId="16621"/>
    <cellStyle name="Salomon Logo 3 4 2 2" xfId="16622"/>
    <cellStyle name="Salomon Logo 3 4 2 20" xfId="16623"/>
    <cellStyle name="Salomon Logo 3 4 2 21" xfId="16624"/>
    <cellStyle name="Salomon Logo 3 4 2 22" xfId="16625"/>
    <cellStyle name="Salomon Logo 3 4 2 23" xfId="16626"/>
    <cellStyle name="Salomon Logo 3 4 2 24" xfId="16627"/>
    <cellStyle name="Salomon Logo 3 4 2 25" xfId="16628"/>
    <cellStyle name="Salomon Logo 3 4 2 26" xfId="16629"/>
    <cellStyle name="Salomon Logo 3 4 2 27" xfId="16630"/>
    <cellStyle name="Salomon Logo 3 4 2 28" xfId="16631"/>
    <cellStyle name="Salomon Logo 3 4 2 29" xfId="16632"/>
    <cellStyle name="Salomon Logo 3 4 2 3" xfId="16633"/>
    <cellStyle name="Salomon Logo 3 4 2 30" xfId="16634"/>
    <cellStyle name="Salomon Logo 3 4 2 31" xfId="16635"/>
    <cellStyle name="Salomon Logo 3 4 2 32" xfId="16636"/>
    <cellStyle name="Salomon Logo 3 4 2 33" xfId="16637"/>
    <cellStyle name="Salomon Logo 3 4 2 34" xfId="16638"/>
    <cellStyle name="Salomon Logo 3 4 2 35" xfId="16639"/>
    <cellStyle name="Salomon Logo 3 4 2 36" xfId="16640"/>
    <cellStyle name="Salomon Logo 3 4 2 37" xfId="16641"/>
    <cellStyle name="Salomon Logo 3 4 2 38" xfId="16642"/>
    <cellStyle name="Salomon Logo 3 4 2 39" xfId="16643"/>
    <cellStyle name="Salomon Logo 3 4 2 4" xfId="16644"/>
    <cellStyle name="Salomon Logo 3 4 2 40" xfId="16645"/>
    <cellStyle name="Salomon Logo 3 4 2 41" xfId="16646"/>
    <cellStyle name="Salomon Logo 3 4 2 42" xfId="16647"/>
    <cellStyle name="Salomon Logo 3 4 2 43" xfId="16648"/>
    <cellStyle name="Salomon Logo 3 4 2 44" xfId="16649"/>
    <cellStyle name="Salomon Logo 3 4 2 45" xfId="16650"/>
    <cellStyle name="Salomon Logo 3 4 2 46" xfId="16651"/>
    <cellStyle name="Salomon Logo 3 4 2 47" xfId="16652"/>
    <cellStyle name="Salomon Logo 3 4 2 48" xfId="16653"/>
    <cellStyle name="Salomon Logo 3 4 2 49" xfId="16654"/>
    <cellStyle name="Salomon Logo 3 4 2 5" xfId="16655"/>
    <cellStyle name="Salomon Logo 3 4 2 50" xfId="16656"/>
    <cellStyle name="Salomon Logo 3 4 2 51" xfId="16657"/>
    <cellStyle name="Salomon Logo 3 4 2 52" xfId="16658"/>
    <cellStyle name="Salomon Logo 3 4 2 53" xfId="16659"/>
    <cellStyle name="Salomon Logo 3 4 2 54" xfId="16660"/>
    <cellStyle name="Salomon Logo 3 4 2 55" xfId="16661"/>
    <cellStyle name="Salomon Logo 3 4 2 56" xfId="16662"/>
    <cellStyle name="Salomon Logo 3 4 2 57" xfId="16663"/>
    <cellStyle name="Salomon Logo 3 4 2 58" xfId="16664"/>
    <cellStyle name="Salomon Logo 3 4 2 59" xfId="16665"/>
    <cellStyle name="Salomon Logo 3 4 2 6" xfId="16666"/>
    <cellStyle name="Salomon Logo 3 4 2 60" xfId="16667"/>
    <cellStyle name="Salomon Logo 3 4 2 61" xfId="16668"/>
    <cellStyle name="Salomon Logo 3 4 2 62" xfId="16669"/>
    <cellStyle name="Salomon Logo 3 4 2 63" xfId="16670"/>
    <cellStyle name="Salomon Logo 3 4 2 64" xfId="16671"/>
    <cellStyle name="Salomon Logo 3 4 2 65" xfId="16672"/>
    <cellStyle name="Salomon Logo 3 4 2 66" xfId="16673"/>
    <cellStyle name="Salomon Logo 3 4 2 7" xfId="16674"/>
    <cellStyle name="Salomon Logo 3 4 2 8" xfId="16675"/>
    <cellStyle name="Salomon Logo 3 4 2 9" xfId="16676"/>
    <cellStyle name="Salomon Logo 3 4 20" xfId="16677"/>
    <cellStyle name="Salomon Logo 3 4 21" xfId="16678"/>
    <cellStyle name="Salomon Logo 3 4 22" xfId="16679"/>
    <cellStyle name="Salomon Logo 3 4 23" xfId="16680"/>
    <cellStyle name="Salomon Logo 3 4 24" xfId="16681"/>
    <cellStyle name="Salomon Logo 3 4 25" xfId="16682"/>
    <cellStyle name="Salomon Logo 3 4 26" xfId="16683"/>
    <cellStyle name="Salomon Logo 3 4 27" xfId="16684"/>
    <cellStyle name="Salomon Logo 3 4 28" xfId="16685"/>
    <cellStyle name="Salomon Logo 3 4 29" xfId="16686"/>
    <cellStyle name="Salomon Logo 3 4 3" xfId="16687"/>
    <cellStyle name="Salomon Logo 3 4 3 10" xfId="16688"/>
    <cellStyle name="Salomon Logo 3 4 3 11" xfId="16689"/>
    <cellStyle name="Salomon Logo 3 4 3 12" xfId="16690"/>
    <cellStyle name="Salomon Logo 3 4 3 13" xfId="16691"/>
    <cellStyle name="Salomon Logo 3 4 3 14" xfId="16692"/>
    <cellStyle name="Salomon Logo 3 4 3 15" xfId="16693"/>
    <cellStyle name="Salomon Logo 3 4 3 16" xfId="16694"/>
    <cellStyle name="Salomon Logo 3 4 3 17" xfId="16695"/>
    <cellStyle name="Salomon Logo 3 4 3 18" xfId="16696"/>
    <cellStyle name="Salomon Logo 3 4 3 19" xfId="16697"/>
    <cellStyle name="Salomon Logo 3 4 3 2" xfId="16698"/>
    <cellStyle name="Salomon Logo 3 4 3 20" xfId="16699"/>
    <cellStyle name="Salomon Logo 3 4 3 21" xfId="16700"/>
    <cellStyle name="Salomon Logo 3 4 3 22" xfId="16701"/>
    <cellStyle name="Salomon Logo 3 4 3 23" xfId="16702"/>
    <cellStyle name="Salomon Logo 3 4 3 24" xfId="16703"/>
    <cellStyle name="Salomon Logo 3 4 3 25" xfId="16704"/>
    <cellStyle name="Salomon Logo 3 4 3 26" xfId="16705"/>
    <cellStyle name="Salomon Logo 3 4 3 27" xfId="16706"/>
    <cellStyle name="Salomon Logo 3 4 3 28" xfId="16707"/>
    <cellStyle name="Salomon Logo 3 4 3 29" xfId="16708"/>
    <cellStyle name="Salomon Logo 3 4 3 3" xfId="16709"/>
    <cellStyle name="Salomon Logo 3 4 3 30" xfId="16710"/>
    <cellStyle name="Salomon Logo 3 4 3 31" xfId="16711"/>
    <cellStyle name="Salomon Logo 3 4 3 32" xfId="16712"/>
    <cellStyle name="Salomon Logo 3 4 3 33" xfId="16713"/>
    <cellStyle name="Salomon Logo 3 4 3 34" xfId="16714"/>
    <cellStyle name="Salomon Logo 3 4 3 35" xfId="16715"/>
    <cellStyle name="Salomon Logo 3 4 3 36" xfId="16716"/>
    <cellStyle name="Salomon Logo 3 4 3 37" xfId="16717"/>
    <cellStyle name="Salomon Logo 3 4 3 38" xfId="16718"/>
    <cellStyle name="Salomon Logo 3 4 3 39" xfId="16719"/>
    <cellStyle name="Salomon Logo 3 4 3 4" xfId="16720"/>
    <cellStyle name="Salomon Logo 3 4 3 40" xfId="16721"/>
    <cellStyle name="Salomon Logo 3 4 3 41" xfId="16722"/>
    <cellStyle name="Salomon Logo 3 4 3 42" xfId="16723"/>
    <cellStyle name="Salomon Logo 3 4 3 43" xfId="16724"/>
    <cellStyle name="Salomon Logo 3 4 3 44" xfId="16725"/>
    <cellStyle name="Salomon Logo 3 4 3 45" xfId="16726"/>
    <cellStyle name="Salomon Logo 3 4 3 46" xfId="16727"/>
    <cellStyle name="Salomon Logo 3 4 3 47" xfId="16728"/>
    <cellStyle name="Salomon Logo 3 4 3 48" xfId="16729"/>
    <cellStyle name="Salomon Logo 3 4 3 49" xfId="16730"/>
    <cellStyle name="Salomon Logo 3 4 3 5" xfId="16731"/>
    <cellStyle name="Salomon Logo 3 4 3 50" xfId="16732"/>
    <cellStyle name="Salomon Logo 3 4 3 51" xfId="16733"/>
    <cellStyle name="Salomon Logo 3 4 3 52" xfId="16734"/>
    <cellStyle name="Salomon Logo 3 4 3 53" xfId="16735"/>
    <cellStyle name="Salomon Logo 3 4 3 54" xfId="16736"/>
    <cellStyle name="Salomon Logo 3 4 3 55" xfId="16737"/>
    <cellStyle name="Salomon Logo 3 4 3 56" xfId="16738"/>
    <cellStyle name="Salomon Logo 3 4 3 57" xfId="16739"/>
    <cellStyle name="Salomon Logo 3 4 3 58" xfId="16740"/>
    <cellStyle name="Salomon Logo 3 4 3 59" xfId="16741"/>
    <cellStyle name="Salomon Logo 3 4 3 6" xfId="16742"/>
    <cellStyle name="Salomon Logo 3 4 3 60" xfId="16743"/>
    <cellStyle name="Salomon Logo 3 4 3 61" xfId="16744"/>
    <cellStyle name="Salomon Logo 3 4 3 62" xfId="16745"/>
    <cellStyle name="Salomon Logo 3 4 3 63" xfId="16746"/>
    <cellStyle name="Salomon Logo 3 4 3 64" xfId="16747"/>
    <cellStyle name="Salomon Logo 3 4 3 7" xfId="16748"/>
    <cellStyle name="Salomon Logo 3 4 3 8" xfId="16749"/>
    <cellStyle name="Salomon Logo 3 4 3 9" xfId="16750"/>
    <cellStyle name="Salomon Logo 3 4 30" xfId="16751"/>
    <cellStyle name="Salomon Logo 3 4 31" xfId="16752"/>
    <cellStyle name="Salomon Logo 3 4 32" xfId="16753"/>
    <cellStyle name="Salomon Logo 3 4 33" xfId="16754"/>
    <cellStyle name="Salomon Logo 3 4 34" xfId="16755"/>
    <cellStyle name="Salomon Logo 3 4 4" xfId="16756"/>
    <cellStyle name="Salomon Logo 3 4 5" xfId="16757"/>
    <cellStyle name="Salomon Logo 3 4 6" xfId="16758"/>
    <cellStyle name="Salomon Logo 3 4 7" xfId="16759"/>
    <cellStyle name="Salomon Logo 3 4 8" xfId="16760"/>
    <cellStyle name="Salomon Logo 3 4 9" xfId="16761"/>
    <cellStyle name="Salomon Logo 3 5" xfId="16762"/>
    <cellStyle name="Salomon Logo 3 5 10" xfId="16763"/>
    <cellStyle name="Salomon Logo 3 5 11" xfId="16764"/>
    <cellStyle name="Salomon Logo 3 5 12" xfId="16765"/>
    <cellStyle name="Salomon Logo 3 5 13" xfId="16766"/>
    <cellStyle name="Salomon Logo 3 5 14" xfId="16767"/>
    <cellStyle name="Salomon Logo 3 5 15" xfId="16768"/>
    <cellStyle name="Salomon Logo 3 5 16" xfId="16769"/>
    <cellStyle name="Salomon Logo 3 5 17" xfId="16770"/>
    <cellStyle name="Salomon Logo 3 5 18" xfId="16771"/>
    <cellStyle name="Salomon Logo 3 5 19" xfId="16772"/>
    <cellStyle name="Salomon Logo 3 5 2" xfId="16773"/>
    <cellStyle name="Salomon Logo 3 5 2 10" xfId="16774"/>
    <cellStyle name="Salomon Logo 3 5 2 11" xfId="16775"/>
    <cellStyle name="Salomon Logo 3 5 2 12" xfId="16776"/>
    <cellStyle name="Salomon Logo 3 5 2 13" xfId="16777"/>
    <cellStyle name="Salomon Logo 3 5 2 14" xfId="16778"/>
    <cellStyle name="Salomon Logo 3 5 2 15" xfId="16779"/>
    <cellStyle name="Salomon Logo 3 5 2 16" xfId="16780"/>
    <cellStyle name="Salomon Logo 3 5 2 17" xfId="16781"/>
    <cellStyle name="Salomon Logo 3 5 2 18" xfId="16782"/>
    <cellStyle name="Salomon Logo 3 5 2 19" xfId="16783"/>
    <cellStyle name="Salomon Logo 3 5 2 2" xfId="16784"/>
    <cellStyle name="Salomon Logo 3 5 2 20" xfId="16785"/>
    <cellStyle name="Salomon Logo 3 5 2 21" xfId="16786"/>
    <cellStyle name="Salomon Logo 3 5 2 22" xfId="16787"/>
    <cellStyle name="Salomon Logo 3 5 2 23" xfId="16788"/>
    <cellStyle name="Salomon Logo 3 5 2 24" xfId="16789"/>
    <cellStyle name="Salomon Logo 3 5 2 25" xfId="16790"/>
    <cellStyle name="Salomon Logo 3 5 2 26" xfId="16791"/>
    <cellStyle name="Salomon Logo 3 5 2 27" xfId="16792"/>
    <cellStyle name="Salomon Logo 3 5 2 28" xfId="16793"/>
    <cellStyle name="Salomon Logo 3 5 2 29" xfId="16794"/>
    <cellStyle name="Salomon Logo 3 5 2 3" xfId="16795"/>
    <cellStyle name="Salomon Logo 3 5 2 30" xfId="16796"/>
    <cellStyle name="Salomon Logo 3 5 2 31" xfId="16797"/>
    <cellStyle name="Salomon Logo 3 5 2 32" xfId="16798"/>
    <cellStyle name="Salomon Logo 3 5 2 33" xfId="16799"/>
    <cellStyle name="Salomon Logo 3 5 2 34" xfId="16800"/>
    <cellStyle name="Salomon Logo 3 5 2 35" xfId="16801"/>
    <cellStyle name="Salomon Logo 3 5 2 36" xfId="16802"/>
    <cellStyle name="Salomon Logo 3 5 2 37" xfId="16803"/>
    <cellStyle name="Salomon Logo 3 5 2 38" xfId="16804"/>
    <cellStyle name="Salomon Logo 3 5 2 39" xfId="16805"/>
    <cellStyle name="Salomon Logo 3 5 2 4" xfId="16806"/>
    <cellStyle name="Salomon Logo 3 5 2 40" xfId="16807"/>
    <cellStyle name="Salomon Logo 3 5 2 41" xfId="16808"/>
    <cellStyle name="Salomon Logo 3 5 2 42" xfId="16809"/>
    <cellStyle name="Salomon Logo 3 5 2 43" xfId="16810"/>
    <cellStyle name="Salomon Logo 3 5 2 44" xfId="16811"/>
    <cellStyle name="Salomon Logo 3 5 2 45" xfId="16812"/>
    <cellStyle name="Salomon Logo 3 5 2 46" xfId="16813"/>
    <cellStyle name="Salomon Logo 3 5 2 47" xfId="16814"/>
    <cellStyle name="Salomon Logo 3 5 2 48" xfId="16815"/>
    <cellStyle name="Salomon Logo 3 5 2 49" xfId="16816"/>
    <cellStyle name="Salomon Logo 3 5 2 5" xfId="16817"/>
    <cellStyle name="Salomon Logo 3 5 2 50" xfId="16818"/>
    <cellStyle name="Salomon Logo 3 5 2 51" xfId="16819"/>
    <cellStyle name="Salomon Logo 3 5 2 52" xfId="16820"/>
    <cellStyle name="Salomon Logo 3 5 2 53" xfId="16821"/>
    <cellStyle name="Salomon Logo 3 5 2 54" xfId="16822"/>
    <cellStyle name="Salomon Logo 3 5 2 55" xfId="16823"/>
    <cellStyle name="Salomon Logo 3 5 2 56" xfId="16824"/>
    <cellStyle name="Salomon Logo 3 5 2 57" xfId="16825"/>
    <cellStyle name="Salomon Logo 3 5 2 58" xfId="16826"/>
    <cellStyle name="Salomon Logo 3 5 2 59" xfId="16827"/>
    <cellStyle name="Salomon Logo 3 5 2 6" xfId="16828"/>
    <cellStyle name="Salomon Logo 3 5 2 60" xfId="16829"/>
    <cellStyle name="Salomon Logo 3 5 2 61" xfId="16830"/>
    <cellStyle name="Salomon Logo 3 5 2 62" xfId="16831"/>
    <cellStyle name="Salomon Logo 3 5 2 63" xfId="16832"/>
    <cellStyle name="Salomon Logo 3 5 2 64" xfId="16833"/>
    <cellStyle name="Salomon Logo 3 5 2 65" xfId="16834"/>
    <cellStyle name="Salomon Logo 3 5 2 66" xfId="16835"/>
    <cellStyle name="Salomon Logo 3 5 2 7" xfId="16836"/>
    <cellStyle name="Salomon Logo 3 5 2 8" xfId="16837"/>
    <cellStyle name="Salomon Logo 3 5 2 9" xfId="16838"/>
    <cellStyle name="Salomon Logo 3 5 20" xfId="16839"/>
    <cellStyle name="Salomon Logo 3 5 21" xfId="16840"/>
    <cellStyle name="Salomon Logo 3 5 22" xfId="16841"/>
    <cellStyle name="Salomon Logo 3 5 23" xfId="16842"/>
    <cellStyle name="Salomon Logo 3 5 24" xfId="16843"/>
    <cellStyle name="Salomon Logo 3 5 25" xfId="16844"/>
    <cellStyle name="Salomon Logo 3 5 26" xfId="16845"/>
    <cellStyle name="Salomon Logo 3 5 27" xfId="16846"/>
    <cellStyle name="Salomon Logo 3 5 28" xfId="16847"/>
    <cellStyle name="Salomon Logo 3 5 29" xfId="16848"/>
    <cellStyle name="Salomon Logo 3 5 3" xfId="16849"/>
    <cellStyle name="Salomon Logo 3 5 3 10" xfId="16850"/>
    <cellStyle name="Salomon Logo 3 5 3 11" xfId="16851"/>
    <cellStyle name="Salomon Logo 3 5 3 12" xfId="16852"/>
    <cellStyle name="Salomon Logo 3 5 3 13" xfId="16853"/>
    <cellStyle name="Salomon Logo 3 5 3 14" xfId="16854"/>
    <cellStyle name="Salomon Logo 3 5 3 15" xfId="16855"/>
    <cellStyle name="Salomon Logo 3 5 3 16" xfId="16856"/>
    <cellStyle name="Salomon Logo 3 5 3 17" xfId="16857"/>
    <cellStyle name="Salomon Logo 3 5 3 18" xfId="16858"/>
    <cellStyle name="Salomon Logo 3 5 3 19" xfId="16859"/>
    <cellStyle name="Salomon Logo 3 5 3 2" xfId="16860"/>
    <cellStyle name="Salomon Logo 3 5 3 20" xfId="16861"/>
    <cellStyle name="Salomon Logo 3 5 3 21" xfId="16862"/>
    <cellStyle name="Salomon Logo 3 5 3 22" xfId="16863"/>
    <cellStyle name="Salomon Logo 3 5 3 23" xfId="16864"/>
    <cellStyle name="Salomon Logo 3 5 3 24" xfId="16865"/>
    <cellStyle name="Salomon Logo 3 5 3 25" xfId="16866"/>
    <cellStyle name="Salomon Logo 3 5 3 26" xfId="16867"/>
    <cellStyle name="Salomon Logo 3 5 3 27" xfId="16868"/>
    <cellStyle name="Salomon Logo 3 5 3 28" xfId="16869"/>
    <cellStyle name="Salomon Logo 3 5 3 29" xfId="16870"/>
    <cellStyle name="Salomon Logo 3 5 3 3" xfId="16871"/>
    <cellStyle name="Salomon Logo 3 5 3 30" xfId="16872"/>
    <cellStyle name="Salomon Logo 3 5 3 31" xfId="16873"/>
    <cellStyle name="Salomon Logo 3 5 3 32" xfId="16874"/>
    <cellStyle name="Salomon Logo 3 5 3 33" xfId="16875"/>
    <cellStyle name="Salomon Logo 3 5 3 34" xfId="16876"/>
    <cellStyle name="Salomon Logo 3 5 3 35" xfId="16877"/>
    <cellStyle name="Salomon Logo 3 5 3 36" xfId="16878"/>
    <cellStyle name="Salomon Logo 3 5 3 37" xfId="16879"/>
    <cellStyle name="Salomon Logo 3 5 3 38" xfId="16880"/>
    <cellStyle name="Salomon Logo 3 5 3 39" xfId="16881"/>
    <cellStyle name="Salomon Logo 3 5 3 4" xfId="16882"/>
    <cellStyle name="Salomon Logo 3 5 3 40" xfId="16883"/>
    <cellStyle name="Salomon Logo 3 5 3 41" xfId="16884"/>
    <cellStyle name="Salomon Logo 3 5 3 42" xfId="16885"/>
    <cellStyle name="Salomon Logo 3 5 3 43" xfId="16886"/>
    <cellStyle name="Salomon Logo 3 5 3 44" xfId="16887"/>
    <cellStyle name="Salomon Logo 3 5 3 45" xfId="16888"/>
    <cellStyle name="Salomon Logo 3 5 3 46" xfId="16889"/>
    <cellStyle name="Salomon Logo 3 5 3 47" xfId="16890"/>
    <cellStyle name="Salomon Logo 3 5 3 48" xfId="16891"/>
    <cellStyle name="Salomon Logo 3 5 3 49" xfId="16892"/>
    <cellStyle name="Salomon Logo 3 5 3 5" xfId="16893"/>
    <cellStyle name="Salomon Logo 3 5 3 50" xfId="16894"/>
    <cellStyle name="Salomon Logo 3 5 3 51" xfId="16895"/>
    <cellStyle name="Salomon Logo 3 5 3 52" xfId="16896"/>
    <cellStyle name="Salomon Logo 3 5 3 53" xfId="16897"/>
    <cellStyle name="Salomon Logo 3 5 3 54" xfId="16898"/>
    <cellStyle name="Salomon Logo 3 5 3 55" xfId="16899"/>
    <cellStyle name="Salomon Logo 3 5 3 56" xfId="16900"/>
    <cellStyle name="Salomon Logo 3 5 3 57" xfId="16901"/>
    <cellStyle name="Salomon Logo 3 5 3 58" xfId="16902"/>
    <cellStyle name="Salomon Logo 3 5 3 59" xfId="16903"/>
    <cellStyle name="Salomon Logo 3 5 3 6" xfId="16904"/>
    <cellStyle name="Salomon Logo 3 5 3 60" xfId="16905"/>
    <cellStyle name="Salomon Logo 3 5 3 61" xfId="16906"/>
    <cellStyle name="Salomon Logo 3 5 3 62" xfId="16907"/>
    <cellStyle name="Salomon Logo 3 5 3 63" xfId="16908"/>
    <cellStyle name="Salomon Logo 3 5 3 64" xfId="16909"/>
    <cellStyle name="Salomon Logo 3 5 3 7" xfId="16910"/>
    <cellStyle name="Salomon Logo 3 5 3 8" xfId="16911"/>
    <cellStyle name="Salomon Logo 3 5 3 9" xfId="16912"/>
    <cellStyle name="Salomon Logo 3 5 30" xfId="16913"/>
    <cellStyle name="Salomon Logo 3 5 31" xfId="16914"/>
    <cellStyle name="Salomon Logo 3 5 32" xfId="16915"/>
    <cellStyle name="Salomon Logo 3 5 33" xfId="16916"/>
    <cellStyle name="Salomon Logo 3 5 34" xfId="16917"/>
    <cellStyle name="Salomon Logo 3 5 4" xfId="16918"/>
    <cellStyle name="Salomon Logo 3 5 5" xfId="16919"/>
    <cellStyle name="Salomon Logo 3 5 6" xfId="16920"/>
    <cellStyle name="Salomon Logo 3 5 7" xfId="16921"/>
    <cellStyle name="Salomon Logo 3 5 8" xfId="16922"/>
    <cellStyle name="Salomon Logo 3 5 9" xfId="16923"/>
    <cellStyle name="Salomon Logo 3 6" xfId="16924"/>
    <cellStyle name="Salomon Logo 3 6 10" xfId="16925"/>
    <cellStyle name="Salomon Logo 3 6 11" xfId="16926"/>
    <cellStyle name="Salomon Logo 3 6 12" xfId="16927"/>
    <cellStyle name="Salomon Logo 3 6 13" xfId="16928"/>
    <cellStyle name="Salomon Logo 3 6 14" xfId="16929"/>
    <cellStyle name="Salomon Logo 3 6 15" xfId="16930"/>
    <cellStyle name="Salomon Logo 3 6 16" xfId="16931"/>
    <cellStyle name="Salomon Logo 3 6 17" xfId="16932"/>
    <cellStyle name="Salomon Logo 3 6 18" xfId="16933"/>
    <cellStyle name="Salomon Logo 3 6 19" xfId="16934"/>
    <cellStyle name="Salomon Logo 3 6 2" xfId="16935"/>
    <cellStyle name="Salomon Logo 3 6 2 10" xfId="16936"/>
    <cellStyle name="Salomon Logo 3 6 2 11" xfId="16937"/>
    <cellStyle name="Salomon Logo 3 6 2 12" xfId="16938"/>
    <cellStyle name="Salomon Logo 3 6 2 13" xfId="16939"/>
    <cellStyle name="Salomon Logo 3 6 2 14" xfId="16940"/>
    <cellStyle name="Salomon Logo 3 6 2 15" xfId="16941"/>
    <cellStyle name="Salomon Logo 3 6 2 16" xfId="16942"/>
    <cellStyle name="Salomon Logo 3 6 2 17" xfId="16943"/>
    <cellStyle name="Salomon Logo 3 6 2 18" xfId="16944"/>
    <cellStyle name="Salomon Logo 3 6 2 19" xfId="16945"/>
    <cellStyle name="Salomon Logo 3 6 2 2" xfId="16946"/>
    <cellStyle name="Salomon Logo 3 6 2 20" xfId="16947"/>
    <cellStyle name="Salomon Logo 3 6 2 21" xfId="16948"/>
    <cellStyle name="Salomon Logo 3 6 2 22" xfId="16949"/>
    <cellStyle name="Salomon Logo 3 6 2 23" xfId="16950"/>
    <cellStyle name="Salomon Logo 3 6 2 24" xfId="16951"/>
    <cellStyle name="Salomon Logo 3 6 2 25" xfId="16952"/>
    <cellStyle name="Salomon Logo 3 6 2 26" xfId="16953"/>
    <cellStyle name="Salomon Logo 3 6 2 27" xfId="16954"/>
    <cellStyle name="Salomon Logo 3 6 2 28" xfId="16955"/>
    <cellStyle name="Salomon Logo 3 6 2 29" xfId="16956"/>
    <cellStyle name="Salomon Logo 3 6 2 3" xfId="16957"/>
    <cellStyle name="Salomon Logo 3 6 2 30" xfId="16958"/>
    <cellStyle name="Salomon Logo 3 6 2 31" xfId="16959"/>
    <cellStyle name="Salomon Logo 3 6 2 32" xfId="16960"/>
    <cellStyle name="Salomon Logo 3 6 2 33" xfId="16961"/>
    <cellStyle name="Salomon Logo 3 6 2 34" xfId="16962"/>
    <cellStyle name="Salomon Logo 3 6 2 35" xfId="16963"/>
    <cellStyle name="Salomon Logo 3 6 2 36" xfId="16964"/>
    <cellStyle name="Salomon Logo 3 6 2 37" xfId="16965"/>
    <cellStyle name="Salomon Logo 3 6 2 38" xfId="16966"/>
    <cellStyle name="Salomon Logo 3 6 2 39" xfId="16967"/>
    <cellStyle name="Salomon Logo 3 6 2 4" xfId="16968"/>
    <cellStyle name="Salomon Logo 3 6 2 40" xfId="16969"/>
    <cellStyle name="Salomon Logo 3 6 2 41" xfId="16970"/>
    <cellStyle name="Salomon Logo 3 6 2 42" xfId="16971"/>
    <cellStyle name="Salomon Logo 3 6 2 43" xfId="16972"/>
    <cellStyle name="Salomon Logo 3 6 2 44" xfId="16973"/>
    <cellStyle name="Salomon Logo 3 6 2 45" xfId="16974"/>
    <cellStyle name="Salomon Logo 3 6 2 46" xfId="16975"/>
    <cellStyle name="Salomon Logo 3 6 2 47" xfId="16976"/>
    <cellStyle name="Salomon Logo 3 6 2 48" xfId="16977"/>
    <cellStyle name="Salomon Logo 3 6 2 49" xfId="16978"/>
    <cellStyle name="Salomon Logo 3 6 2 5" xfId="16979"/>
    <cellStyle name="Salomon Logo 3 6 2 50" xfId="16980"/>
    <cellStyle name="Salomon Logo 3 6 2 51" xfId="16981"/>
    <cellStyle name="Salomon Logo 3 6 2 52" xfId="16982"/>
    <cellStyle name="Salomon Logo 3 6 2 53" xfId="16983"/>
    <cellStyle name="Salomon Logo 3 6 2 54" xfId="16984"/>
    <cellStyle name="Salomon Logo 3 6 2 55" xfId="16985"/>
    <cellStyle name="Salomon Logo 3 6 2 56" xfId="16986"/>
    <cellStyle name="Salomon Logo 3 6 2 57" xfId="16987"/>
    <cellStyle name="Salomon Logo 3 6 2 58" xfId="16988"/>
    <cellStyle name="Salomon Logo 3 6 2 59" xfId="16989"/>
    <cellStyle name="Salomon Logo 3 6 2 6" xfId="16990"/>
    <cellStyle name="Salomon Logo 3 6 2 60" xfId="16991"/>
    <cellStyle name="Salomon Logo 3 6 2 61" xfId="16992"/>
    <cellStyle name="Salomon Logo 3 6 2 62" xfId="16993"/>
    <cellStyle name="Salomon Logo 3 6 2 63" xfId="16994"/>
    <cellStyle name="Salomon Logo 3 6 2 64" xfId="16995"/>
    <cellStyle name="Salomon Logo 3 6 2 65" xfId="16996"/>
    <cellStyle name="Salomon Logo 3 6 2 66" xfId="16997"/>
    <cellStyle name="Salomon Logo 3 6 2 7" xfId="16998"/>
    <cellStyle name="Salomon Logo 3 6 2 8" xfId="16999"/>
    <cellStyle name="Salomon Logo 3 6 2 9" xfId="17000"/>
    <cellStyle name="Salomon Logo 3 6 20" xfId="17001"/>
    <cellStyle name="Salomon Logo 3 6 21" xfId="17002"/>
    <cellStyle name="Salomon Logo 3 6 22" xfId="17003"/>
    <cellStyle name="Salomon Logo 3 6 23" xfId="17004"/>
    <cellStyle name="Salomon Logo 3 6 24" xfId="17005"/>
    <cellStyle name="Salomon Logo 3 6 25" xfId="17006"/>
    <cellStyle name="Salomon Logo 3 6 26" xfId="17007"/>
    <cellStyle name="Salomon Logo 3 6 27" xfId="17008"/>
    <cellStyle name="Salomon Logo 3 6 28" xfId="17009"/>
    <cellStyle name="Salomon Logo 3 6 29" xfId="17010"/>
    <cellStyle name="Salomon Logo 3 6 3" xfId="17011"/>
    <cellStyle name="Salomon Logo 3 6 3 10" xfId="17012"/>
    <cellStyle name="Salomon Logo 3 6 3 11" xfId="17013"/>
    <cellStyle name="Salomon Logo 3 6 3 12" xfId="17014"/>
    <cellStyle name="Salomon Logo 3 6 3 13" xfId="17015"/>
    <cellStyle name="Salomon Logo 3 6 3 14" xfId="17016"/>
    <cellStyle name="Salomon Logo 3 6 3 15" xfId="17017"/>
    <cellStyle name="Salomon Logo 3 6 3 16" xfId="17018"/>
    <cellStyle name="Salomon Logo 3 6 3 17" xfId="17019"/>
    <cellStyle name="Salomon Logo 3 6 3 18" xfId="17020"/>
    <cellStyle name="Salomon Logo 3 6 3 19" xfId="17021"/>
    <cellStyle name="Salomon Logo 3 6 3 2" xfId="17022"/>
    <cellStyle name="Salomon Logo 3 6 3 20" xfId="17023"/>
    <cellStyle name="Salomon Logo 3 6 3 21" xfId="17024"/>
    <cellStyle name="Salomon Logo 3 6 3 22" xfId="17025"/>
    <cellStyle name="Salomon Logo 3 6 3 23" xfId="17026"/>
    <cellStyle name="Salomon Logo 3 6 3 24" xfId="17027"/>
    <cellStyle name="Salomon Logo 3 6 3 25" xfId="17028"/>
    <cellStyle name="Salomon Logo 3 6 3 26" xfId="17029"/>
    <cellStyle name="Salomon Logo 3 6 3 27" xfId="17030"/>
    <cellStyle name="Salomon Logo 3 6 3 28" xfId="17031"/>
    <cellStyle name="Salomon Logo 3 6 3 29" xfId="17032"/>
    <cellStyle name="Salomon Logo 3 6 3 3" xfId="17033"/>
    <cellStyle name="Salomon Logo 3 6 3 30" xfId="17034"/>
    <cellStyle name="Salomon Logo 3 6 3 31" xfId="17035"/>
    <cellStyle name="Salomon Logo 3 6 3 32" xfId="17036"/>
    <cellStyle name="Salomon Logo 3 6 3 33" xfId="17037"/>
    <cellStyle name="Salomon Logo 3 6 3 34" xfId="17038"/>
    <cellStyle name="Salomon Logo 3 6 3 35" xfId="17039"/>
    <cellStyle name="Salomon Logo 3 6 3 36" xfId="17040"/>
    <cellStyle name="Salomon Logo 3 6 3 37" xfId="17041"/>
    <cellStyle name="Salomon Logo 3 6 3 38" xfId="17042"/>
    <cellStyle name="Salomon Logo 3 6 3 39" xfId="17043"/>
    <cellStyle name="Salomon Logo 3 6 3 4" xfId="17044"/>
    <cellStyle name="Salomon Logo 3 6 3 40" xfId="17045"/>
    <cellStyle name="Salomon Logo 3 6 3 41" xfId="17046"/>
    <cellStyle name="Salomon Logo 3 6 3 42" xfId="17047"/>
    <cellStyle name="Salomon Logo 3 6 3 43" xfId="17048"/>
    <cellStyle name="Salomon Logo 3 6 3 44" xfId="17049"/>
    <cellStyle name="Salomon Logo 3 6 3 45" xfId="17050"/>
    <cellStyle name="Salomon Logo 3 6 3 46" xfId="17051"/>
    <cellStyle name="Salomon Logo 3 6 3 47" xfId="17052"/>
    <cellStyle name="Salomon Logo 3 6 3 48" xfId="17053"/>
    <cellStyle name="Salomon Logo 3 6 3 49" xfId="17054"/>
    <cellStyle name="Salomon Logo 3 6 3 5" xfId="17055"/>
    <cellStyle name="Salomon Logo 3 6 3 50" xfId="17056"/>
    <cellStyle name="Salomon Logo 3 6 3 51" xfId="17057"/>
    <cellStyle name="Salomon Logo 3 6 3 52" xfId="17058"/>
    <cellStyle name="Salomon Logo 3 6 3 53" xfId="17059"/>
    <cellStyle name="Salomon Logo 3 6 3 54" xfId="17060"/>
    <cellStyle name="Salomon Logo 3 6 3 55" xfId="17061"/>
    <cellStyle name="Salomon Logo 3 6 3 56" xfId="17062"/>
    <cellStyle name="Salomon Logo 3 6 3 57" xfId="17063"/>
    <cellStyle name="Salomon Logo 3 6 3 58" xfId="17064"/>
    <cellStyle name="Salomon Logo 3 6 3 59" xfId="17065"/>
    <cellStyle name="Salomon Logo 3 6 3 6" xfId="17066"/>
    <cellStyle name="Salomon Logo 3 6 3 60" xfId="17067"/>
    <cellStyle name="Salomon Logo 3 6 3 61" xfId="17068"/>
    <cellStyle name="Salomon Logo 3 6 3 62" xfId="17069"/>
    <cellStyle name="Salomon Logo 3 6 3 63" xfId="17070"/>
    <cellStyle name="Salomon Logo 3 6 3 64" xfId="17071"/>
    <cellStyle name="Salomon Logo 3 6 3 7" xfId="17072"/>
    <cellStyle name="Salomon Logo 3 6 3 8" xfId="17073"/>
    <cellStyle name="Salomon Logo 3 6 3 9" xfId="17074"/>
    <cellStyle name="Salomon Logo 3 6 30" xfId="17075"/>
    <cellStyle name="Salomon Logo 3 6 31" xfId="17076"/>
    <cellStyle name="Salomon Logo 3 6 32" xfId="17077"/>
    <cellStyle name="Salomon Logo 3 6 33" xfId="17078"/>
    <cellStyle name="Salomon Logo 3 6 34" xfId="17079"/>
    <cellStyle name="Salomon Logo 3 6 4" xfId="17080"/>
    <cellStyle name="Salomon Logo 3 6 5" xfId="17081"/>
    <cellStyle name="Salomon Logo 3 6 6" xfId="17082"/>
    <cellStyle name="Salomon Logo 3 6 7" xfId="17083"/>
    <cellStyle name="Salomon Logo 3 6 8" xfId="17084"/>
    <cellStyle name="Salomon Logo 3 6 9" xfId="17085"/>
    <cellStyle name="Salomon Logo 3 7" xfId="17086"/>
    <cellStyle name="Salomon Logo 3 7 10" xfId="17087"/>
    <cellStyle name="Salomon Logo 3 7 11" xfId="17088"/>
    <cellStyle name="Salomon Logo 3 7 12" xfId="17089"/>
    <cellStyle name="Salomon Logo 3 7 13" xfId="17090"/>
    <cellStyle name="Salomon Logo 3 7 14" xfId="17091"/>
    <cellStyle name="Salomon Logo 3 7 15" xfId="17092"/>
    <cellStyle name="Salomon Logo 3 7 16" xfId="17093"/>
    <cellStyle name="Salomon Logo 3 7 17" xfId="17094"/>
    <cellStyle name="Salomon Logo 3 7 18" xfId="17095"/>
    <cellStyle name="Salomon Logo 3 7 19" xfId="17096"/>
    <cellStyle name="Salomon Logo 3 7 2" xfId="17097"/>
    <cellStyle name="Salomon Logo 3 7 20" xfId="17098"/>
    <cellStyle name="Salomon Logo 3 7 21" xfId="17099"/>
    <cellStyle name="Salomon Logo 3 7 22" xfId="17100"/>
    <cellStyle name="Salomon Logo 3 7 23" xfId="17101"/>
    <cellStyle name="Salomon Logo 3 7 24" xfId="17102"/>
    <cellStyle name="Salomon Logo 3 7 25" xfId="17103"/>
    <cellStyle name="Salomon Logo 3 7 26" xfId="17104"/>
    <cellStyle name="Salomon Logo 3 7 27" xfId="17105"/>
    <cellStyle name="Salomon Logo 3 7 28" xfId="17106"/>
    <cellStyle name="Salomon Logo 3 7 29" xfId="17107"/>
    <cellStyle name="Salomon Logo 3 7 3" xfId="17108"/>
    <cellStyle name="Salomon Logo 3 7 30" xfId="17109"/>
    <cellStyle name="Salomon Logo 3 7 31" xfId="17110"/>
    <cellStyle name="Salomon Logo 3 7 32" xfId="17111"/>
    <cellStyle name="Salomon Logo 3 7 33" xfId="17112"/>
    <cellStyle name="Salomon Logo 3 7 34" xfId="17113"/>
    <cellStyle name="Salomon Logo 3 7 35" xfId="17114"/>
    <cellStyle name="Salomon Logo 3 7 36" xfId="17115"/>
    <cellStyle name="Salomon Logo 3 7 37" xfId="17116"/>
    <cellStyle name="Salomon Logo 3 7 38" xfId="17117"/>
    <cellStyle name="Salomon Logo 3 7 39" xfId="17118"/>
    <cellStyle name="Salomon Logo 3 7 4" xfId="17119"/>
    <cellStyle name="Salomon Logo 3 7 40" xfId="17120"/>
    <cellStyle name="Salomon Logo 3 7 41" xfId="17121"/>
    <cellStyle name="Salomon Logo 3 7 42" xfId="17122"/>
    <cellStyle name="Salomon Logo 3 7 43" xfId="17123"/>
    <cellStyle name="Salomon Logo 3 7 44" xfId="17124"/>
    <cellStyle name="Salomon Logo 3 7 45" xfId="17125"/>
    <cellStyle name="Salomon Logo 3 7 46" xfId="17126"/>
    <cellStyle name="Salomon Logo 3 7 47" xfId="17127"/>
    <cellStyle name="Salomon Logo 3 7 48" xfId="17128"/>
    <cellStyle name="Salomon Logo 3 7 49" xfId="17129"/>
    <cellStyle name="Salomon Logo 3 7 5" xfId="17130"/>
    <cellStyle name="Salomon Logo 3 7 50" xfId="17131"/>
    <cellStyle name="Salomon Logo 3 7 51" xfId="17132"/>
    <cellStyle name="Salomon Logo 3 7 52" xfId="17133"/>
    <cellStyle name="Salomon Logo 3 7 53" xfId="17134"/>
    <cellStyle name="Salomon Logo 3 7 54" xfId="17135"/>
    <cellStyle name="Salomon Logo 3 7 55" xfId="17136"/>
    <cellStyle name="Salomon Logo 3 7 56" xfId="17137"/>
    <cellStyle name="Salomon Logo 3 7 57" xfId="17138"/>
    <cellStyle name="Salomon Logo 3 7 58" xfId="17139"/>
    <cellStyle name="Salomon Logo 3 7 59" xfId="17140"/>
    <cellStyle name="Salomon Logo 3 7 6" xfId="17141"/>
    <cellStyle name="Salomon Logo 3 7 60" xfId="17142"/>
    <cellStyle name="Salomon Logo 3 7 61" xfId="17143"/>
    <cellStyle name="Salomon Logo 3 7 62" xfId="17144"/>
    <cellStyle name="Salomon Logo 3 7 63" xfId="17145"/>
    <cellStyle name="Salomon Logo 3 7 64" xfId="17146"/>
    <cellStyle name="Salomon Logo 3 7 65" xfId="17147"/>
    <cellStyle name="Salomon Logo 3 7 66" xfId="17148"/>
    <cellStyle name="Salomon Logo 3 7 7" xfId="17149"/>
    <cellStyle name="Salomon Logo 3 7 8" xfId="17150"/>
    <cellStyle name="Salomon Logo 3 7 9" xfId="17151"/>
    <cellStyle name="Salomon Logo 3 8" xfId="17152"/>
    <cellStyle name="Salomon Logo 3 8 10" xfId="17153"/>
    <cellStyle name="Salomon Logo 3 8 11" xfId="17154"/>
    <cellStyle name="Salomon Logo 3 8 12" xfId="17155"/>
    <cellStyle name="Salomon Logo 3 8 13" xfId="17156"/>
    <cellStyle name="Salomon Logo 3 8 14" xfId="17157"/>
    <cellStyle name="Salomon Logo 3 8 15" xfId="17158"/>
    <cellStyle name="Salomon Logo 3 8 16" xfId="17159"/>
    <cellStyle name="Salomon Logo 3 8 17" xfId="17160"/>
    <cellStyle name="Salomon Logo 3 8 18" xfId="17161"/>
    <cellStyle name="Salomon Logo 3 8 19" xfId="17162"/>
    <cellStyle name="Salomon Logo 3 8 2" xfId="17163"/>
    <cellStyle name="Salomon Logo 3 8 20" xfId="17164"/>
    <cellStyle name="Salomon Logo 3 8 21" xfId="17165"/>
    <cellStyle name="Salomon Logo 3 8 22" xfId="17166"/>
    <cellStyle name="Salomon Logo 3 8 23" xfId="17167"/>
    <cellStyle name="Salomon Logo 3 8 24" xfId="17168"/>
    <cellStyle name="Salomon Logo 3 8 25" xfId="17169"/>
    <cellStyle name="Salomon Logo 3 8 26" xfId="17170"/>
    <cellStyle name="Salomon Logo 3 8 27" xfId="17171"/>
    <cellStyle name="Salomon Logo 3 8 28" xfId="17172"/>
    <cellStyle name="Salomon Logo 3 8 29" xfId="17173"/>
    <cellStyle name="Salomon Logo 3 8 3" xfId="17174"/>
    <cellStyle name="Salomon Logo 3 8 30" xfId="17175"/>
    <cellStyle name="Salomon Logo 3 8 31" xfId="17176"/>
    <cellStyle name="Salomon Logo 3 8 32" xfId="17177"/>
    <cellStyle name="Salomon Logo 3 8 33" xfId="17178"/>
    <cellStyle name="Salomon Logo 3 8 34" xfId="17179"/>
    <cellStyle name="Salomon Logo 3 8 35" xfId="17180"/>
    <cellStyle name="Salomon Logo 3 8 36" xfId="17181"/>
    <cellStyle name="Salomon Logo 3 8 37" xfId="17182"/>
    <cellStyle name="Salomon Logo 3 8 38" xfId="17183"/>
    <cellStyle name="Salomon Logo 3 8 39" xfId="17184"/>
    <cellStyle name="Salomon Logo 3 8 4" xfId="17185"/>
    <cellStyle name="Salomon Logo 3 8 40" xfId="17186"/>
    <cellStyle name="Salomon Logo 3 8 41" xfId="17187"/>
    <cellStyle name="Salomon Logo 3 8 42" xfId="17188"/>
    <cellStyle name="Salomon Logo 3 8 43" xfId="17189"/>
    <cellStyle name="Salomon Logo 3 8 44" xfId="17190"/>
    <cellStyle name="Salomon Logo 3 8 45" xfId="17191"/>
    <cellStyle name="Salomon Logo 3 8 46" xfId="17192"/>
    <cellStyle name="Salomon Logo 3 8 47" xfId="17193"/>
    <cellStyle name="Salomon Logo 3 8 48" xfId="17194"/>
    <cellStyle name="Salomon Logo 3 8 49" xfId="17195"/>
    <cellStyle name="Salomon Logo 3 8 5" xfId="17196"/>
    <cellStyle name="Salomon Logo 3 8 50" xfId="17197"/>
    <cellStyle name="Salomon Logo 3 8 51" xfId="17198"/>
    <cellStyle name="Salomon Logo 3 8 52" xfId="17199"/>
    <cellStyle name="Salomon Logo 3 8 53" xfId="17200"/>
    <cellStyle name="Salomon Logo 3 8 54" xfId="17201"/>
    <cellStyle name="Salomon Logo 3 8 55" xfId="17202"/>
    <cellStyle name="Salomon Logo 3 8 56" xfId="17203"/>
    <cellStyle name="Salomon Logo 3 8 57" xfId="17204"/>
    <cellStyle name="Salomon Logo 3 8 58" xfId="17205"/>
    <cellStyle name="Salomon Logo 3 8 59" xfId="17206"/>
    <cellStyle name="Salomon Logo 3 8 6" xfId="17207"/>
    <cellStyle name="Salomon Logo 3 8 60" xfId="17208"/>
    <cellStyle name="Salomon Logo 3 8 61" xfId="17209"/>
    <cellStyle name="Salomon Logo 3 8 62" xfId="17210"/>
    <cellStyle name="Salomon Logo 3 8 63" xfId="17211"/>
    <cellStyle name="Salomon Logo 3 8 64" xfId="17212"/>
    <cellStyle name="Salomon Logo 3 8 7" xfId="17213"/>
    <cellStyle name="Salomon Logo 3 8 8" xfId="17214"/>
    <cellStyle name="Salomon Logo 3 8 9" xfId="17215"/>
    <cellStyle name="Salomon Logo 3 9" xfId="17216"/>
    <cellStyle name="Salomon Logo 30" xfId="17217"/>
    <cellStyle name="Salomon Logo 31" xfId="17218"/>
    <cellStyle name="Salomon Logo 32" xfId="17219"/>
    <cellStyle name="Salomon Logo 33" xfId="17220"/>
    <cellStyle name="Salomon Logo 34" xfId="17221"/>
    <cellStyle name="Salomon Logo 35" xfId="17222"/>
    <cellStyle name="Salomon Logo 36" xfId="17223"/>
    <cellStyle name="Salomon Logo 37" xfId="17224"/>
    <cellStyle name="Salomon Logo 38" xfId="17225"/>
    <cellStyle name="Salomon Logo 39" xfId="17226"/>
    <cellStyle name="Salomon Logo 4" xfId="17227"/>
    <cellStyle name="Salomon Logo 4 10" xfId="17228"/>
    <cellStyle name="Salomon Logo 4 11" xfId="17229"/>
    <cellStyle name="Salomon Logo 4 12" xfId="17230"/>
    <cellStyle name="Salomon Logo 4 13" xfId="17231"/>
    <cellStyle name="Salomon Logo 4 14" xfId="17232"/>
    <cellStyle name="Salomon Logo 4 15" xfId="17233"/>
    <cellStyle name="Salomon Logo 4 16" xfId="17234"/>
    <cellStyle name="Salomon Logo 4 17" xfId="17235"/>
    <cellStyle name="Salomon Logo 4 18" xfId="17236"/>
    <cellStyle name="Salomon Logo 4 19" xfId="17237"/>
    <cellStyle name="Salomon Logo 4 2" xfId="17238"/>
    <cellStyle name="Salomon Logo 4 2 10" xfId="17239"/>
    <cellStyle name="Salomon Logo 4 2 11" xfId="17240"/>
    <cellStyle name="Salomon Logo 4 2 12" xfId="17241"/>
    <cellStyle name="Salomon Logo 4 2 13" xfId="17242"/>
    <cellStyle name="Salomon Logo 4 2 14" xfId="17243"/>
    <cellStyle name="Salomon Logo 4 2 15" xfId="17244"/>
    <cellStyle name="Salomon Logo 4 2 16" xfId="17245"/>
    <cellStyle name="Salomon Logo 4 2 17" xfId="17246"/>
    <cellStyle name="Salomon Logo 4 2 18" xfId="17247"/>
    <cellStyle name="Salomon Logo 4 2 19" xfId="17248"/>
    <cellStyle name="Salomon Logo 4 2 2" xfId="17249"/>
    <cellStyle name="Salomon Logo 4 2 2 10" xfId="17250"/>
    <cellStyle name="Salomon Logo 4 2 2 11" xfId="17251"/>
    <cellStyle name="Salomon Logo 4 2 2 12" xfId="17252"/>
    <cellStyle name="Salomon Logo 4 2 2 13" xfId="17253"/>
    <cellStyle name="Salomon Logo 4 2 2 14" xfId="17254"/>
    <cellStyle name="Salomon Logo 4 2 2 15" xfId="17255"/>
    <cellStyle name="Salomon Logo 4 2 2 16" xfId="17256"/>
    <cellStyle name="Salomon Logo 4 2 2 17" xfId="17257"/>
    <cellStyle name="Salomon Logo 4 2 2 18" xfId="17258"/>
    <cellStyle name="Salomon Logo 4 2 2 19" xfId="17259"/>
    <cellStyle name="Salomon Logo 4 2 2 2" xfId="17260"/>
    <cellStyle name="Salomon Logo 4 2 2 2 10" xfId="17261"/>
    <cellStyle name="Salomon Logo 4 2 2 2 11" xfId="17262"/>
    <cellStyle name="Salomon Logo 4 2 2 2 12" xfId="17263"/>
    <cellStyle name="Salomon Logo 4 2 2 2 13" xfId="17264"/>
    <cellStyle name="Salomon Logo 4 2 2 2 14" xfId="17265"/>
    <cellStyle name="Salomon Logo 4 2 2 2 15" xfId="17266"/>
    <cellStyle name="Salomon Logo 4 2 2 2 16" xfId="17267"/>
    <cellStyle name="Salomon Logo 4 2 2 2 17" xfId="17268"/>
    <cellStyle name="Salomon Logo 4 2 2 2 18" xfId="17269"/>
    <cellStyle name="Salomon Logo 4 2 2 2 19" xfId="17270"/>
    <cellStyle name="Salomon Logo 4 2 2 2 2" xfId="17271"/>
    <cellStyle name="Salomon Logo 4 2 2 2 20" xfId="17272"/>
    <cellStyle name="Salomon Logo 4 2 2 2 21" xfId="17273"/>
    <cellStyle name="Salomon Logo 4 2 2 2 22" xfId="17274"/>
    <cellStyle name="Salomon Logo 4 2 2 2 23" xfId="17275"/>
    <cellStyle name="Salomon Logo 4 2 2 2 24" xfId="17276"/>
    <cellStyle name="Salomon Logo 4 2 2 2 25" xfId="17277"/>
    <cellStyle name="Salomon Logo 4 2 2 2 26" xfId="17278"/>
    <cellStyle name="Salomon Logo 4 2 2 2 27" xfId="17279"/>
    <cellStyle name="Salomon Logo 4 2 2 2 28" xfId="17280"/>
    <cellStyle name="Salomon Logo 4 2 2 2 29" xfId="17281"/>
    <cellStyle name="Salomon Logo 4 2 2 2 3" xfId="17282"/>
    <cellStyle name="Salomon Logo 4 2 2 2 30" xfId="17283"/>
    <cellStyle name="Salomon Logo 4 2 2 2 31" xfId="17284"/>
    <cellStyle name="Salomon Logo 4 2 2 2 32" xfId="17285"/>
    <cellStyle name="Salomon Logo 4 2 2 2 33" xfId="17286"/>
    <cellStyle name="Salomon Logo 4 2 2 2 34" xfId="17287"/>
    <cellStyle name="Salomon Logo 4 2 2 2 35" xfId="17288"/>
    <cellStyle name="Salomon Logo 4 2 2 2 36" xfId="17289"/>
    <cellStyle name="Salomon Logo 4 2 2 2 37" xfId="17290"/>
    <cellStyle name="Salomon Logo 4 2 2 2 38" xfId="17291"/>
    <cellStyle name="Salomon Logo 4 2 2 2 39" xfId="17292"/>
    <cellStyle name="Salomon Logo 4 2 2 2 4" xfId="17293"/>
    <cellStyle name="Salomon Logo 4 2 2 2 40" xfId="17294"/>
    <cellStyle name="Salomon Logo 4 2 2 2 41" xfId="17295"/>
    <cellStyle name="Salomon Logo 4 2 2 2 42" xfId="17296"/>
    <cellStyle name="Salomon Logo 4 2 2 2 43" xfId="17297"/>
    <cellStyle name="Salomon Logo 4 2 2 2 44" xfId="17298"/>
    <cellStyle name="Salomon Logo 4 2 2 2 45" xfId="17299"/>
    <cellStyle name="Salomon Logo 4 2 2 2 46" xfId="17300"/>
    <cellStyle name="Salomon Logo 4 2 2 2 47" xfId="17301"/>
    <cellStyle name="Salomon Logo 4 2 2 2 48" xfId="17302"/>
    <cellStyle name="Salomon Logo 4 2 2 2 49" xfId="17303"/>
    <cellStyle name="Salomon Logo 4 2 2 2 5" xfId="17304"/>
    <cellStyle name="Salomon Logo 4 2 2 2 50" xfId="17305"/>
    <cellStyle name="Salomon Logo 4 2 2 2 51" xfId="17306"/>
    <cellStyle name="Salomon Logo 4 2 2 2 52" xfId="17307"/>
    <cellStyle name="Salomon Logo 4 2 2 2 53" xfId="17308"/>
    <cellStyle name="Salomon Logo 4 2 2 2 54" xfId="17309"/>
    <cellStyle name="Salomon Logo 4 2 2 2 55" xfId="17310"/>
    <cellStyle name="Salomon Logo 4 2 2 2 56" xfId="17311"/>
    <cellStyle name="Salomon Logo 4 2 2 2 57" xfId="17312"/>
    <cellStyle name="Salomon Logo 4 2 2 2 58" xfId="17313"/>
    <cellStyle name="Salomon Logo 4 2 2 2 59" xfId="17314"/>
    <cellStyle name="Salomon Logo 4 2 2 2 6" xfId="17315"/>
    <cellStyle name="Salomon Logo 4 2 2 2 60" xfId="17316"/>
    <cellStyle name="Salomon Logo 4 2 2 2 61" xfId="17317"/>
    <cellStyle name="Salomon Logo 4 2 2 2 62" xfId="17318"/>
    <cellStyle name="Salomon Logo 4 2 2 2 63" xfId="17319"/>
    <cellStyle name="Salomon Logo 4 2 2 2 64" xfId="17320"/>
    <cellStyle name="Salomon Logo 4 2 2 2 65" xfId="17321"/>
    <cellStyle name="Salomon Logo 4 2 2 2 66" xfId="17322"/>
    <cellStyle name="Salomon Logo 4 2 2 2 7" xfId="17323"/>
    <cellStyle name="Salomon Logo 4 2 2 2 8" xfId="17324"/>
    <cellStyle name="Salomon Logo 4 2 2 2 9" xfId="17325"/>
    <cellStyle name="Salomon Logo 4 2 2 20" xfId="17326"/>
    <cellStyle name="Salomon Logo 4 2 2 21" xfId="17327"/>
    <cellStyle name="Salomon Logo 4 2 2 22" xfId="17328"/>
    <cellStyle name="Salomon Logo 4 2 2 23" xfId="17329"/>
    <cellStyle name="Salomon Logo 4 2 2 24" xfId="17330"/>
    <cellStyle name="Salomon Logo 4 2 2 25" xfId="17331"/>
    <cellStyle name="Salomon Logo 4 2 2 26" xfId="17332"/>
    <cellStyle name="Salomon Logo 4 2 2 27" xfId="17333"/>
    <cellStyle name="Salomon Logo 4 2 2 28" xfId="17334"/>
    <cellStyle name="Salomon Logo 4 2 2 29" xfId="17335"/>
    <cellStyle name="Salomon Logo 4 2 2 3" xfId="17336"/>
    <cellStyle name="Salomon Logo 4 2 2 3 10" xfId="17337"/>
    <cellStyle name="Salomon Logo 4 2 2 3 11" xfId="17338"/>
    <cellStyle name="Salomon Logo 4 2 2 3 12" xfId="17339"/>
    <cellStyle name="Salomon Logo 4 2 2 3 13" xfId="17340"/>
    <cellStyle name="Salomon Logo 4 2 2 3 14" xfId="17341"/>
    <cellStyle name="Salomon Logo 4 2 2 3 15" xfId="17342"/>
    <cellStyle name="Salomon Logo 4 2 2 3 16" xfId="17343"/>
    <cellStyle name="Salomon Logo 4 2 2 3 17" xfId="17344"/>
    <cellStyle name="Salomon Logo 4 2 2 3 18" xfId="17345"/>
    <cellStyle name="Salomon Logo 4 2 2 3 19" xfId="17346"/>
    <cellStyle name="Salomon Logo 4 2 2 3 2" xfId="17347"/>
    <cellStyle name="Salomon Logo 4 2 2 3 20" xfId="17348"/>
    <cellStyle name="Salomon Logo 4 2 2 3 21" xfId="17349"/>
    <cellStyle name="Salomon Logo 4 2 2 3 22" xfId="17350"/>
    <cellStyle name="Salomon Logo 4 2 2 3 23" xfId="17351"/>
    <cellStyle name="Salomon Logo 4 2 2 3 24" xfId="17352"/>
    <cellStyle name="Salomon Logo 4 2 2 3 25" xfId="17353"/>
    <cellStyle name="Salomon Logo 4 2 2 3 26" xfId="17354"/>
    <cellStyle name="Salomon Logo 4 2 2 3 27" xfId="17355"/>
    <cellStyle name="Salomon Logo 4 2 2 3 28" xfId="17356"/>
    <cellStyle name="Salomon Logo 4 2 2 3 29" xfId="17357"/>
    <cellStyle name="Salomon Logo 4 2 2 3 3" xfId="17358"/>
    <cellStyle name="Salomon Logo 4 2 2 3 30" xfId="17359"/>
    <cellStyle name="Salomon Logo 4 2 2 3 31" xfId="17360"/>
    <cellStyle name="Salomon Logo 4 2 2 3 32" xfId="17361"/>
    <cellStyle name="Salomon Logo 4 2 2 3 33" xfId="17362"/>
    <cellStyle name="Salomon Logo 4 2 2 3 34" xfId="17363"/>
    <cellStyle name="Salomon Logo 4 2 2 3 35" xfId="17364"/>
    <cellStyle name="Salomon Logo 4 2 2 3 36" xfId="17365"/>
    <cellStyle name="Salomon Logo 4 2 2 3 37" xfId="17366"/>
    <cellStyle name="Salomon Logo 4 2 2 3 38" xfId="17367"/>
    <cellStyle name="Salomon Logo 4 2 2 3 39" xfId="17368"/>
    <cellStyle name="Salomon Logo 4 2 2 3 4" xfId="17369"/>
    <cellStyle name="Salomon Logo 4 2 2 3 40" xfId="17370"/>
    <cellStyle name="Salomon Logo 4 2 2 3 41" xfId="17371"/>
    <cellStyle name="Salomon Logo 4 2 2 3 42" xfId="17372"/>
    <cellStyle name="Salomon Logo 4 2 2 3 43" xfId="17373"/>
    <cellStyle name="Salomon Logo 4 2 2 3 44" xfId="17374"/>
    <cellStyle name="Salomon Logo 4 2 2 3 45" xfId="17375"/>
    <cellStyle name="Salomon Logo 4 2 2 3 46" xfId="17376"/>
    <cellStyle name="Salomon Logo 4 2 2 3 47" xfId="17377"/>
    <cellStyle name="Salomon Logo 4 2 2 3 48" xfId="17378"/>
    <cellStyle name="Salomon Logo 4 2 2 3 49" xfId="17379"/>
    <cellStyle name="Salomon Logo 4 2 2 3 5" xfId="17380"/>
    <cellStyle name="Salomon Logo 4 2 2 3 50" xfId="17381"/>
    <cellStyle name="Salomon Logo 4 2 2 3 51" xfId="17382"/>
    <cellStyle name="Salomon Logo 4 2 2 3 52" xfId="17383"/>
    <cellStyle name="Salomon Logo 4 2 2 3 53" xfId="17384"/>
    <cellStyle name="Salomon Logo 4 2 2 3 54" xfId="17385"/>
    <cellStyle name="Salomon Logo 4 2 2 3 55" xfId="17386"/>
    <cellStyle name="Salomon Logo 4 2 2 3 56" xfId="17387"/>
    <cellStyle name="Salomon Logo 4 2 2 3 57" xfId="17388"/>
    <cellStyle name="Salomon Logo 4 2 2 3 58" xfId="17389"/>
    <cellStyle name="Salomon Logo 4 2 2 3 59" xfId="17390"/>
    <cellStyle name="Salomon Logo 4 2 2 3 6" xfId="17391"/>
    <cellStyle name="Salomon Logo 4 2 2 3 60" xfId="17392"/>
    <cellStyle name="Salomon Logo 4 2 2 3 61" xfId="17393"/>
    <cellStyle name="Salomon Logo 4 2 2 3 62" xfId="17394"/>
    <cellStyle name="Salomon Logo 4 2 2 3 63" xfId="17395"/>
    <cellStyle name="Salomon Logo 4 2 2 3 64" xfId="17396"/>
    <cellStyle name="Salomon Logo 4 2 2 3 7" xfId="17397"/>
    <cellStyle name="Salomon Logo 4 2 2 3 8" xfId="17398"/>
    <cellStyle name="Salomon Logo 4 2 2 3 9" xfId="17399"/>
    <cellStyle name="Salomon Logo 4 2 2 30" xfId="17400"/>
    <cellStyle name="Salomon Logo 4 2 2 31" xfId="17401"/>
    <cellStyle name="Salomon Logo 4 2 2 32" xfId="17402"/>
    <cellStyle name="Salomon Logo 4 2 2 33" xfId="17403"/>
    <cellStyle name="Salomon Logo 4 2 2 34" xfId="17404"/>
    <cellStyle name="Salomon Logo 4 2 2 4" xfId="17405"/>
    <cellStyle name="Salomon Logo 4 2 2 5" xfId="17406"/>
    <cellStyle name="Salomon Logo 4 2 2 6" xfId="17407"/>
    <cellStyle name="Salomon Logo 4 2 2 7" xfId="17408"/>
    <cellStyle name="Salomon Logo 4 2 2 8" xfId="17409"/>
    <cellStyle name="Salomon Logo 4 2 2 9" xfId="17410"/>
    <cellStyle name="Salomon Logo 4 2 20" xfId="17411"/>
    <cellStyle name="Salomon Logo 4 2 21" xfId="17412"/>
    <cellStyle name="Salomon Logo 4 2 22" xfId="17413"/>
    <cellStyle name="Salomon Logo 4 2 23" xfId="17414"/>
    <cellStyle name="Salomon Logo 4 2 24" xfId="17415"/>
    <cellStyle name="Salomon Logo 4 2 25" xfId="17416"/>
    <cellStyle name="Salomon Logo 4 2 26" xfId="17417"/>
    <cellStyle name="Salomon Logo 4 2 27" xfId="17418"/>
    <cellStyle name="Salomon Logo 4 2 28" xfId="17419"/>
    <cellStyle name="Salomon Logo 4 2 29" xfId="17420"/>
    <cellStyle name="Salomon Logo 4 2 3" xfId="17421"/>
    <cellStyle name="Salomon Logo 4 2 3 10" xfId="17422"/>
    <cellStyle name="Salomon Logo 4 2 3 11" xfId="17423"/>
    <cellStyle name="Salomon Logo 4 2 3 12" xfId="17424"/>
    <cellStyle name="Salomon Logo 4 2 3 13" xfId="17425"/>
    <cellStyle name="Salomon Logo 4 2 3 14" xfId="17426"/>
    <cellStyle name="Salomon Logo 4 2 3 15" xfId="17427"/>
    <cellStyle name="Salomon Logo 4 2 3 16" xfId="17428"/>
    <cellStyle name="Salomon Logo 4 2 3 17" xfId="17429"/>
    <cellStyle name="Salomon Logo 4 2 3 18" xfId="17430"/>
    <cellStyle name="Salomon Logo 4 2 3 19" xfId="17431"/>
    <cellStyle name="Salomon Logo 4 2 3 2" xfId="17432"/>
    <cellStyle name="Salomon Logo 4 2 3 2 10" xfId="17433"/>
    <cellStyle name="Salomon Logo 4 2 3 2 11" xfId="17434"/>
    <cellStyle name="Salomon Logo 4 2 3 2 12" xfId="17435"/>
    <cellStyle name="Salomon Logo 4 2 3 2 13" xfId="17436"/>
    <cellStyle name="Salomon Logo 4 2 3 2 14" xfId="17437"/>
    <cellStyle name="Salomon Logo 4 2 3 2 15" xfId="17438"/>
    <cellStyle name="Salomon Logo 4 2 3 2 16" xfId="17439"/>
    <cellStyle name="Salomon Logo 4 2 3 2 17" xfId="17440"/>
    <cellStyle name="Salomon Logo 4 2 3 2 18" xfId="17441"/>
    <cellStyle name="Salomon Logo 4 2 3 2 19" xfId="17442"/>
    <cellStyle name="Salomon Logo 4 2 3 2 2" xfId="17443"/>
    <cellStyle name="Salomon Logo 4 2 3 2 20" xfId="17444"/>
    <cellStyle name="Salomon Logo 4 2 3 2 21" xfId="17445"/>
    <cellStyle name="Salomon Logo 4 2 3 2 22" xfId="17446"/>
    <cellStyle name="Salomon Logo 4 2 3 2 23" xfId="17447"/>
    <cellStyle name="Salomon Logo 4 2 3 2 24" xfId="17448"/>
    <cellStyle name="Salomon Logo 4 2 3 2 25" xfId="17449"/>
    <cellStyle name="Salomon Logo 4 2 3 2 26" xfId="17450"/>
    <cellStyle name="Salomon Logo 4 2 3 2 27" xfId="17451"/>
    <cellStyle name="Salomon Logo 4 2 3 2 28" xfId="17452"/>
    <cellStyle name="Salomon Logo 4 2 3 2 29" xfId="17453"/>
    <cellStyle name="Salomon Logo 4 2 3 2 3" xfId="17454"/>
    <cellStyle name="Salomon Logo 4 2 3 2 30" xfId="17455"/>
    <cellStyle name="Salomon Logo 4 2 3 2 31" xfId="17456"/>
    <cellStyle name="Salomon Logo 4 2 3 2 32" xfId="17457"/>
    <cellStyle name="Salomon Logo 4 2 3 2 33" xfId="17458"/>
    <cellStyle name="Salomon Logo 4 2 3 2 34" xfId="17459"/>
    <cellStyle name="Salomon Logo 4 2 3 2 35" xfId="17460"/>
    <cellStyle name="Salomon Logo 4 2 3 2 36" xfId="17461"/>
    <cellStyle name="Salomon Logo 4 2 3 2 37" xfId="17462"/>
    <cellStyle name="Salomon Logo 4 2 3 2 38" xfId="17463"/>
    <cellStyle name="Salomon Logo 4 2 3 2 39" xfId="17464"/>
    <cellStyle name="Salomon Logo 4 2 3 2 4" xfId="17465"/>
    <cellStyle name="Salomon Logo 4 2 3 2 40" xfId="17466"/>
    <cellStyle name="Salomon Logo 4 2 3 2 41" xfId="17467"/>
    <cellStyle name="Salomon Logo 4 2 3 2 42" xfId="17468"/>
    <cellStyle name="Salomon Logo 4 2 3 2 43" xfId="17469"/>
    <cellStyle name="Salomon Logo 4 2 3 2 44" xfId="17470"/>
    <cellStyle name="Salomon Logo 4 2 3 2 45" xfId="17471"/>
    <cellStyle name="Salomon Logo 4 2 3 2 46" xfId="17472"/>
    <cellStyle name="Salomon Logo 4 2 3 2 47" xfId="17473"/>
    <cellStyle name="Salomon Logo 4 2 3 2 48" xfId="17474"/>
    <cellStyle name="Salomon Logo 4 2 3 2 49" xfId="17475"/>
    <cellStyle name="Salomon Logo 4 2 3 2 5" xfId="17476"/>
    <cellStyle name="Salomon Logo 4 2 3 2 50" xfId="17477"/>
    <cellStyle name="Salomon Logo 4 2 3 2 51" xfId="17478"/>
    <cellStyle name="Salomon Logo 4 2 3 2 52" xfId="17479"/>
    <cellStyle name="Salomon Logo 4 2 3 2 53" xfId="17480"/>
    <cellStyle name="Salomon Logo 4 2 3 2 54" xfId="17481"/>
    <cellStyle name="Salomon Logo 4 2 3 2 55" xfId="17482"/>
    <cellStyle name="Salomon Logo 4 2 3 2 56" xfId="17483"/>
    <cellStyle name="Salomon Logo 4 2 3 2 57" xfId="17484"/>
    <cellStyle name="Salomon Logo 4 2 3 2 58" xfId="17485"/>
    <cellStyle name="Salomon Logo 4 2 3 2 59" xfId="17486"/>
    <cellStyle name="Salomon Logo 4 2 3 2 6" xfId="17487"/>
    <cellStyle name="Salomon Logo 4 2 3 2 60" xfId="17488"/>
    <cellStyle name="Salomon Logo 4 2 3 2 61" xfId="17489"/>
    <cellStyle name="Salomon Logo 4 2 3 2 62" xfId="17490"/>
    <cellStyle name="Salomon Logo 4 2 3 2 63" xfId="17491"/>
    <cellStyle name="Salomon Logo 4 2 3 2 64" xfId="17492"/>
    <cellStyle name="Salomon Logo 4 2 3 2 65" xfId="17493"/>
    <cellStyle name="Salomon Logo 4 2 3 2 66" xfId="17494"/>
    <cellStyle name="Salomon Logo 4 2 3 2 7" xfId="17495"/>
    <cellStyle name="Salomon Logo 4 2 3 2 8" xfId="17496"/>
    <cellStyle name="Salomon Logo 4 2 3 2 9" xfId="17497"/>
    <cellStyle name="Salomon Logo 4 2 3 20" xfId="17498"/>
    <cellStyle name="Salomon Logo 4 2 3 21" xfId="17499"/>
    <cellStyle name="Salomon Logo 4 2 3 22" xfId="17500"/>
    <cellStyle name="Salomon Logo 4 2 3 23" xfId="17501"/>
    <cellStyle name="Salomon Logo 4 2 3 24" xfId="17502"/>
    <cellStyle name="Salomon Logo 4 2 3 25" xfId="17503"/>
    <cellStyle name="Salomon Logo 4 2 3 26" xfId="17504"/>
    <cellStyle name="Salomon Logo 4 2 3 27" xfId="17505"/>
    <cellStyle name="Salomon Logo 4 2 3 28" xfId="17506"/>
    <cellStyle name="Salomon Logo 4 2 3 29" xfId="17507"/>
    <cellStyle name="Salomon Logo 4 2 3 3" xfId="17508"/>
    <cellStyle name="Salomon Logo 4 2 3 3 10" xfId="17509"/>
    <cellStyle name="Salomon Logo 4 2 3 3 11" xfId="17510"/>
    <cellStyle name="Salomon Logo 4 2 3 3 12" xfId="17511"/>
    <cellStyle name="Salomon Logo 4 2 3 3 13" xfId="17512"/>
    <cellStyle name="Salomon Logo 4 2 3 3 14" xfId="17513"/>
    <cellStyle name="Salomon Logo 4 2 3 3 15" xfId="17514"/>
    <cellStyle name="Salomon Logo 4 2 3 3 16" xfId="17515"/>
    <cellStyle name="Salomon Logo 4 2 3 3 17" xfId="17516"/>
    <cellStyle name="Salomon Logo 4 2 3 3 18" xfId="17517"/>
    <cellStyle name="Salomon Logo 4 2 3 3 19" xfId="17518"/>
    <cellStyle name="Salomon Logo 4 2 3 3 2" xfId="17519"/>
    <cellStyle name="Salomon Logo 4 2 3 3 20" xfId="17520"/>
    <cellStyle name="Salomon Logo 4 2 3 3 21" xfId="17521"/>
    <cellStyle name="Salomon Logo 4 2 3 3 22" xfId="17522"/>
    <cellStyle name="Salomon Logo 4 2 3 3 23" xfId="17523"/>
    <cellStyle name="Salomon Logo 4 2 3 3 24" xfId="17524"/>
    <cellStyle name="Salomon Logo 4 2 3 3 25" xfId="17525"/>
    <cellStyle name="Salomon Logo 4 2 3 3 26" xfId="17526"/>
    <cellStyle name="Salomon Logo 4 2 3 3 27" xfId="17527"/>
    <cellStyle name="Salomon Logo 4 2 3 3 28" xfId="17528"/>
    <cellStyle name="Salomon Logo 4 2 3 3 29" xfId="17529"/>
    <cellStyle name="Salomon Logo 4 2 3 3 3" xfId="17530"/>
    <cellStyle name="Salomon Logo 4 2 3 3 30" xfId="17531"/>
    <cellStyle name="Salomon Logo 4 2 3 3 31" xfId="17532"/>
    <cellStyle name="Salomon Logo 4 2 3 3 32" xfId="17533"/>
    <cellStyle name="Salomon Logo 4 2 3 3 33" xfId="17534"/>
    <cellStyle name="Salomon Logo 4 2 3 3 34" xfId="17535"/>
    <cellStyle name="Salomon Logo 4 2 3 3 35" xfId="17536"/>
    <cellStyle name="Salomon Logo 4 2 3 3 36" xfId="17537"/>
    <cellStyle name="Salomon Logo 4 2 3 3 37" xfId="17538"/>
    <cellStyle name="Salomon Logo 4 2 3 3 38" xfId="17539"/>
    <cellStyle name="Salomon Logo 4 2 3 3 39" xfId="17540"/>
    <cellStyle name="Salomon Logo 4 2 3 3 4" xfId="17541"/>
    <cellStyle name="Salomon Logo 4 2 3 3 40" xfId="17542"/>
    <cellStyle name="Salomon Logo 4 2 3 3 41" xfId="17543"/>
    <cellStyle name="Salomon Logo 4 2 3 3 42" xfId="17544"/>
    <cellStyle name="Salomon Logo 4 2 3 3 43" xfId="17545"/>
    <cellStyle name="Salomon Logo 4 2 3 3 44" xfId="17546"/>
    <cellStyle name="Salomon Logo 4 2 3 3 45" xfId="17547"/>
    <cellStyle name="Salomon Logo 4 2 3 3 46" xfId="17548"/>
    <cellStyle name="Salomon Logo 4 2 3 3 47" xfId="17549"/>
    <cellStyle name="Salomon Logo 4 2 3 3 48" xfId="17550"/>
    <cellStyle name="Salomon Logo 4 2 3 3 49" xfId="17551"/>
    <cellStyle name="Salomon Logo 4 2 3 3 5" xfId="17552"/>
    <cellStyle name="Salomon Logo 4 2 3 3 50" xfId="17553"/>
    <cellStyle name="Salomon Logo 4 2 3 3 51" xfId="17554"/>
    <cellStyle name="Salomon Logo 4 2 3 3 52" xfId="17555"/>
    <cellStyle name="Salomon Logo 4 2 3 3 53" xfId="17556"/>
    <cellStyle name="Salomon Logo 4 2 3 3 54" xfId="17557"/>
    <cellStyle name="Salomon Logo 4 2 3 3 55" xfId="17558"/>
    <cellStyle name="Salomon Logo 4 2 3 3 56" xfId="17559"/>
    <cellStyle name="Salomon Logo 4 2 3 3 57" xfId="17560"/>
    <cellStyle name="Salomon Logo 4 2 3 3 58" xfId="17561"/>
    <cellStyle name="Salomon Logo 4 2 3 3 59" xfId="17562"/>
    <cellStyle name="Salomon Logo 4 2 3 3 6" xfId="17563"/>
    <cellStyle name="Salomon Logo 4 2 3 3 60" xfId="17564"/>
    <cellStyle name="Salomon Logo 4 2 3 3 61" xfId="17565"/>
    <cellStyle name="Salomon Logo 4 2 3 3 62" xfId="17566"/>
    <cellStyle name="Salomon Logo 4 2 3 3 63" xfId="17567"/>
    <cellStyle name="Salomon Logo 4 2 3 3 64" xfId="17568"/>
    <cellStyle name="Salomon Logo 4 2 3 3 7" xfId="17569"/>
    <cellStyle name="Salomon Logo 4 2 3 3 8" xfId="17570"/>
    <cellStyle name="Salomon Logo 4 2 3 3 9" xfId="17571"/>
    <cellStyle name="Salomon Logo 4 2 3 30" xfId="17572"/>
    <cellStyle name="Salomon Logo 4 2 3 31" xfId="17573"/>
    <cellStyle name="Salomon Logo 4 2 3 32" xfId="17574"/>
    <cellStyle name="Salomon Logo 4 2 3 33" xfId="17575"/>
    <cellStyle name="Salomon Logo 4 2 3 34" xfId="17576"/>
    <cellStyle name="Salomon Logo 4 2 3 4" xfId="17577"/>
    <cellStyle name="Salomon Logo 4 2 3 5" xfId="17578"/>
    <cellStyle name="Salomon Logo 4 2 3 6" xfId="17579"/>
    <cellStyle name="Salomon Logo 4 2 3 7" xfId="17580"/>
    <cellStyle name="Salomon Logo 4 2 3 8" xfId="17581"/>
    <cellStyle name="Salomon Logo 4 2 3 9" xfId="17582"/>
    <cellStyle name="Salomon Logo 4 2 30" xfId="17583"/>
    <cellStyle name="Salomon Logo 4 2 31" xfId="17584"/>
    <cellStyle name="Salomon Logo 4 2 32" xfId="17585"/>
    <cellStyle name="Salomon Logo 4 2 33" xfId="17586"/>
    <cellStyle name="Salomon Logo 4 2 34" xfId="17587"/>
    <cellStyle name="Salomon Logo 4 2 35" xfId="17588"/>
    <cellStyle name="Salomon Logo 4 2 36" xfId="17589"/>
    <cellStyle name="Salomon Logo 4 2 37" xfId="17590"/>
    <cellStyle name="Salomon Logo 4 2 4" xfId="17591"/>
    <cellStyle name="Salomon Logo 4 2 4 10" xfId="17592"/>
    <cellStyle name="Salomon Logo 4 2 4 11" xfId="17593"/>
    <cellStyle name="Salomon Logo 4 2 4 12" xfId="17594"/>
    <cellStyle name="Salomon Logo 4 2 4 13" xfId="17595"/>
    <cellStyle name="Salomon Logo 4 2 4 14" xfId="17596"/>
    <cellStyle name="Salomon Logo 4 2 4 15" xfId="17597"/>
    <cellStyle name="Salomon Logo 4 2 4 16" xfId="17598"/>
    <cellStyle name="Salomon Logo 4 2 4 17" xfId="17599"/>
    <cellStyle name="Salomon Logo 4 2 4 18" xfId="17600"/>
    <cellStyle name="Salomon Logo 4 2 4 19" xfId="17601"/>
    <cellStyle name="Salomon Logo 4 2 4 2" xfId="17602"/>
    <cellStyle name="Salomon Logo 4 2 4 2 10" xfId="17603"/>
    <cellStyle name="Salomon Logo 4 2 4 2 11" xfId="17604"/>
    <cellStyle name="Salomon Logo 4 2 4 2 12" xfId="17605"/>
    <cellStyle name="Salomon Logo 4 2 4 2 13" xfId="17606"/>
    <cellStyle name="Salomon Logo 4 2 4 2 14" xfId="17607"/>
    <cellStyle name="Salomon Logo 4 2 4 2 15" xfId="17608"/>
    <cellStyle name="Salomon Logo 4 2 4 2 16" xfId="17609"/>
    <cellStyle name="Salomon Logo 4 2 4 2 17" xfId="17610"/>
    <cellStyle name="Salomon Logo 4 2 4 2 18" xfId="17611"/>
    <cellStyle name="Salomon Logo 4 2 4 2 19" xfId="17612"/>
    <cellStyle name="Salomon Logo 4 2 4 2 2" xfId="17613"/>
    <cellStyle name="Salomon Logo 4 2 4 2 20" xfId="17614"/>
    <cellStyle name="Salomon Logo 4 2 4 2 21" xfId="17615"/>
    <cellStyle name="Salomon Logo 4 2 4 2 22" xfId="17616"/>
    <cellStyle name="Salomon Logo 4 2 4 2 23" xfId="17617"/>
    <cellStyle name="Salomon Logo 4 2 4 2 24" xfId="17618"/>
    <cellStyle name="Salomon Logo 4 2 4 2 25" xfId="17619"/>
    <cellStyle name="Salomon Logo 4 2 4 2 26" xfId="17620"/>
    <cellStyle name="Salomon Logo 4 2 4 2 27" xfId="17621"/>
    <cellStyle name="Salomon Logo 4 2 4 2 28" xfId="17622"/>
    <cellStyle name="Salomon Logo 4 2 4 2 29" xfId="17623"/>
    <cellStyle name="Salomon Logo 4 2 4 2 3" xfId="17624"/>
    <cellStyle name="Salomon Logo 4 2 4 2 30" xfId="17625"/>
    <cellStyle name="Salomon Logo 4 2 4 2 31" xfId="17626"/>
    <cellStyle name="Salomon Logo 4 2 4 2 32" xfId="17627"/>
    <cellStyle name="Salomon Logo 4 2 4 2 33" xfId="17628"/>
    <cellStyle name="Salomon Logo 4 2 4 2 34" xfId="17629"/>
    <cellStyle name="Salomon Logo 4 2 4 2 35" xfId="17630"/>
    <cellStyle name="Salomon Logo 4 2 4 2 36" xfId="17631"/>
    <cellStyle name="Salomon Logo 4 2 4 2 37" xfId="17632"/>
    <cellStyle name="Salomon Logo 4 2 4 2 38" xfId="17633"/>
    <cellStyle name="Salomon Logo 4 2 4 2 39" xfId="17634"/>
    <cellStyle name="Salomon Logo 4 2 4 2 4" xfId="17635"/>
    <cellStyle name="Salomon Logo 4 2 4 2 40" xfId="17636"/>
    <cellStyle name="Salomon Logo 4 2 4 2 41" xfId="17637"/>
    <cellStyle name="Salomon Logo 4 2 4 2 42" xfId="17638"/>
    <cellStyle name="Salomon Logo 4 2 4 2 43" xfId="17639"/>
    <cellStyle name="Salomon Logo 4 2 4 2 44" xfId="17640"/>
    <cellStyle name="Salomon Logo 4 2 4 2 45" xfId="17641"/>
    <cellStyle name="Salomon Logo 4 2 4 2 46" xfId="17642"/>
    <cellStyle name="Salomon Logo 4 2 4 2 47" xfId="17643"/>
    <cellStyle name="Salomon Logo 4 2 4 2 48" xfId="17644"/>
    <cellStyle name="Salomon Logo 4 2 4 2 49" xfId="17645"/>
    <cellStyle name="Salomon Logo 4 2 4 2 5" xfId="17646"/>
    <cellStyle name="Salomon Logo 4 2 4 2 50" xfId="17647"/>
    <cellStyle name="Salomon Logo 4 2 4 2 51" xfId="17648"/>
    <cellStyle name="Salomon Logo 4 2 4 2 52" xfId="17649"/>
    <cellStyle name="Salomon Logo 4 2 4 2 53" xfId="17650"/>
    <cellStyle name="Salomon Logo 4 2 4 2 54" xfId="17651"/>
    <cellStyle name="Salomon Logo 4 2 4 2 55" xfId="17652"/>
    <cellStyle name="Salomon Logo 4 2 4 2 56" xfId="17653"/>
    <cellStyle name="Salomon Logo 4 2 4 2 57" xfId="17654"/>
    <cellStyle name="Salomon Logo 4 2 4 2 58" xfId="17655"/>
    <cellStyle name="Salomon Logo 4 2 4 2 59" xfId="17656"/>
    <cellStyle name="Salomon Logo 4 2 4 2 6" xfId="17657"/>
    <cellStyle name="Salomon Logo 4 2 4 2 60" xfId="17658"/>
    <cellStyle name="Salomon Logo 4 2 4 2 61" xfId="17659"/>
    <cellStyle name="Salomon Logo 4 2 4 2 62" xfId="17660"/>
    <cellStyle name="Salomon Logo 4 2 4 2 63" xfId="17661"/>
    <cellStyle name="Salomon Logo 4 2 4 2 64" xfId="17662"/>
    <cellStyle name="Salomon Logo 4 2 4 2 65" xfId="17663"/>
    <cellStyle name="Salomon Logo 4 2 4 2 66" xfId="17664"/>
    <cellStyle name="Salomon Logo 4 2 4 2 7" xfId="17665"/>
    <cellStyle name="Salomon Logo 4 2 4 2 8" xfId="17666"/>
    <cellStyle name="Salomon Logo 4 2 4 2 9" xfId="17667"/>
    <cellStyle name="Salomon Logo 4 2 4 20" xfId="17668"/>
    <cellStyle name="Salomon Logo 4 2 4 21" xfId="17669"/>
    <cellStyle name="Salomon Logo 4 2 4 22" xfId="17670"/>
    <cellStyle name="Salomon Logo 4 2 4 23" xfId="17671"/>
    <cellStyle name="Salomon Logo 4 2 4 24" xfId="17672"/>
    <cellStyle name="Salomon Logo 4 2 4 25" xfId="17673"/>
    <cellStyle name="Salomon Logo 4 2 4 26" xfId="17674"/>
    <cellStyle name="Salomon Logo 4 2 4 27" xfId="17675"/>
    <cellStyle name="Salomon Logo 4 2 4 28" xfId="17676"/>
    <cellStyle name="Salomon Logo 4 2 4 29" xfId="17677"/>
    <cellStyle name="Salomon Logo 4 2 4 3" xfId="17678"/>
    <cellStyle name="Salomon Logo 4 2 4 3 10" xfId="17679"/>
    <cellStyle name="Salomon Logo 4 2 4 3 11" xfId="17680"/>
    <cellStyle name="Salomon Logo 4 2 4 3 12" xfId="17681"/>
    <cellStyle name="Salomon Logo 4 2 4 3 13" xfId="17682"/>
    <cellStyle name="Salomon Logo 4 2 4 3 14" xfId="17683"/>
    <cellStyle name="Salomon Logo 4 2 4 3 15" xfId="17684"/>
    <cellStyle name="Salomon Logo 4 2 4 3 16" xfId="17685"/>
    <cellStyle name="Salomon Logo 4 2 4 3 17" xfId="17686"/>
    <cellStyle name="Salomon Logo 4 2 4 3 18" xfId="17687"/>
    <cellStyle name="Salomon Logo 4 2 4 3 19" xfId="17688"/>
    <cellStyle name="Salomon Logo 4 2 4 3 2" xfId="17689"/>
    <cellStyle name="Salomon Logo 4 2 4 3 20" xfId="17690"/>
    <cellStyle name="Salomon Logo 4 2 4 3 21" xfId="17691"/>
    <cellStyle name="Salomon Logo 4 2 4 3 22" xfId="17692"/>
    <cellStyle name="Salomon Logo 4 2 4 3 23" xfId="17693"/>
    <cellStyle name="Salomon Logo 4 2 4 3 24" xfId="17694"/>
    <cellStyle name="Salomon Logo 4 2 4 3 25" xfId="17695"/>
    <cellStyle name="Salomon Logo 4 2 4 3 26" xfId="17696"/>
    <cellStyle name="Salomon Logo 4 2 4 3 27" xfId="17697"/>
    <cellStyle name="Salomon Logo 4 2 4 3 28" xfId="17698"/>
    <cellStyle name="Salomon Logo 4 2 4 3 29" xfId="17699"/>
    <cellStyle name="Salomon Logo 4 2 4 3 3" xfId="17700"/>
    <cellStyle name="Salomon Logo 4 2 4 3 30" xfId="17701"/>
    <cellStyle name="Salomon Logo 4 2 4 3 31" xfId="17702"/>
    <cellStyle name="Salomon Logo 4 2 4 3 32" xfId="17703"/>
    <cellStyle name="Salomon Logo 4 2 4 3 33" xfId="17704"/>
    <cellStyle name="Salomon Logo 4 2 4 3 34" xfId="17705"/>
    <cellStyle name="Salomon Logo 4 2 4 3 35" xfId="17706"/>
    <cellStyle name="Salomon Logo 4 2 4 3 36" xfId="17707"/>
    <cellStyle name="Salomon Logo 4 2 4 3 37" xfId="17708"/>
    <cellStyle name="Salomon Logo 4 2 4 3 38" xfId="17709"/>
    <cellStyle name="Salomon Logo 4 2 4 3 39" xfId="17710"/>
    <cellStyle name="Salomon Logo 4 2 4 3 4" xfId="17711"/>
    <cellStyle name="Salomon Logo 4 2 4 3 40" xfId="17712"/>
    <cellStyle name="Salomon Logo 4 2 4 3 41" xfId="17713"/>
    <cellStyle name="Salomon Logo 4 2 4 3 42" xfId="17714"/>
    <cellStyle name="Salomon Logo 4 2 4 3 43" xfId="17715"/>
    <cellStyle name="Salomon Logo 4 2 4 3 44" xfId="17716"/>
    <cellStyle name="Salomon Logo 4 2 4 3 45" xfId="17717"/>
    <cellStyle name="Salomon Logo 4 2 4 3 46" xfId="17718"/>
    <cellStyle name="Salomon Logo 4 2 4 3 47" xfId="17719"/>
    <cellStyle name="Salomon Logo 4 2 4 3 48" xfId="17720"/>
    <cellStyle name="Salomon Logo 4 2 4 3 49" xfId="17721"/>
    <cellStyle name="Salomon Logo 4 2 4 3 5" xfId="17722"/>
    <cellStyle name="Salomon Logo 4 2 4 3 50" xfId="17723"/>
    <cellStyle name="Salomon Logo 4 2 4 3 51" xfId="17724"/>
    <cellStyle name="Salomon Logo 4 2 4 3 52" xfId="17725"/>
    <cellStyle name="Salomon Logo 4 2 4 3 53" xfId="17726"/>
    <cellStyle name="Salomon Logo 4 2 4 3 54" xfId="17727"/>
    <cellStyle name="Salomon Logo 4 2 4 3 55" xfId="17728"/>
    <cellStyle name="Salomon Logo 4 2 4 3 56" xfId="17729"/>
    <cellStyle name="Salomon Logo 4 2 4 3 57" xfId="17730"/>
    <cellStyle name="Salomon Logo 4 2 4 3 58" xfId="17731"/>
    <cellStyle name="Salomon Logo 4 2 4 3 59" xfId="17732"/>
    <cellStyle name="Salomon Logo 4 2 4 3 6" xfId="17733"/>
    <cellStyle name="Salomon Logo 4 2 4 3 60" xfId="17734"/>
    <cellStyle name="Salomon Logo 4 2 4 3 61" xfId="17735"/>
    <cellStyle name="Salomon Logo 4 2 4 3 62" xfId="17736"/>
    <cellStyle name="Salomon Logo 4 2 4 3 63" xfId="17737"/>
    <cellStyle name="Salomon Logo 4 2 4 3 64" xfId="17738"/>
    <cellStyle name="Salomon Logo 4 2 4 3 7" xfId="17739"/>
    <cellStyle name="Salomon Logo 4 2 4 3 8" xfId="17740"/>
    <cellStyle name="Salomon Logo 4 2 4 3 9" xfId="17741"/>
    <cellStyle name="Salomon Logo 4 2 4 30" xfId="17742"/>
    <cellStyle name="Salomon Logo 4 2 4 31" xfId="17743"/>
    <cellStyle name="Salomon Logo 4 2 4 32" xfId="17744"/>
    <cellStyle name="Salomon Logo 4 2 4 33" xfId="17745"/>
    <cellStyle name="Salomon Logo 4 2 4 34" xfId="17746"/>
    <cellStyle name="Salomon Logo 4 2 4 4" xfId="17747"/>
    <cellStyle name="Salomon Logo 4 2 4 5" xfId="17748"/>
    <cellStyle name="Salomon Logo 4 2 4 6" xfId="17749"/>
    <cellStyle name="Salomon Logo 4 2 4 7" xfId="17750"/>
    <cellStyle name="Salomon Logo 4 2 4 8" xfId="17751"/>
    <cellStyle name="Salomon Logo 4 2 4 9" xfId="17752"/>
    <cellStyle name="Salomon Logo 4 2 5" xfId="17753"/>
    <cellStyle name="Salomon Logo 4 2 5 10" xfId="17754"/>
    <cellStyle name="Salomon Logo 4 2 5 11" xfId="17755"/>
    <cellStyle name="Salomon Logo 4 2 5 12" xfId="17756"/>
    <cellStyle name="Salomon Logo 4 2 5 13" xfId="17757"/>
    <cellStyle name="Salomon Logo 4 2 5 14" xfId="17758"/>
    <cellStyle name="Salomon Logo 4 2 5 15" xfId="17759"/>
    <cellStyle name="Salomon Logo 4 2 5 16" xfId="17760"/>
    <cellStyle name="Salomon Logo 4 2 5 17" xfId="17761"/>
    <cellStyle name="Salomon Logo 4 2 5 18" xfId="17762"/>
    <cellStyle name="Salomon Logo 4 2 5 19" xfId="17763"/>
    <cellStyle name="Salomon Logo 4 2 5 2" xfId="17764"/>
    <cellStyle name="Salomon Logo 4 2 5 2 10" xfId="17765"/>
    <cellStyle name="Salomon Logo 4 2 5 2 11" xfId="17766"/>
    <cellStyle name="Salomon Logo 4 2 5 2 12" xfId="17767"/>
    <cellStyle name="Salomon Logo 4 2 5 2 13" xfId="17768"/>
    <cellStyle name="Salomon Logo 4 2 5 2 14" xfId="17769"/>
    <cellStyle name="Salomon Logo 4 2 5 2 15" xfId="17770"/>
    <cellStyle name="Salomon Logo 4 2 5 2 16" xfId="17771"/>
    <cellStyle name="Salomon Logo 4 2 5 2 17" xfId="17772"/>
    <cellStyle name="Salomon Logo 4 2 5 2 18" xfId="17773"/>
    <cellStyle name="Salomon Logo 4 2 5 2 19" xfId="17774"/>
    <cellStyle name="Salomon Logo 4 2 5 2 2" xfId="17775"/>
    <cellStyle name="Salomon Logo 4 2 5 2 20" xfId="17776"/>
    <cellStyle name="Salomon Logo 4 2 5 2 21" xfId="17777"/>
    <cellStyle name="Salomon Logo 4 2 5 2 22" xfId="17778"/>
    <cellStyle name="Salomon Logo 4 2 5 2 23" xfId="17779"/>
    <cellStyle name="Salomon Logo 4 2 5 2 24" xfId="17780"/>
    <cellStyle name="Salomon Logo 4 2 5 2 25" xfId="17781"/>
    <cellStyle name="Salomon Logo 4 2 5 2 26" xfId="17782"/>
    <cellStyle name="Salomon Logo 4 2 5 2 27" xfId="17783"/>
    <cellStyle name="Salomon Logo 4 2 5 2 28" xfId="17784"/>
    <cellStyle name="Salomon Logo 4 2 5 2 29" xfId="17785"/>
    <cellStyle name="Salomon Logo 4 2 5 2 3" xfId="17786"/>
    <cellStyle name="Salomon Logo 4 2 5 2 30" xfId="17787"/>
    <cellStyle name="Salomon Logo 4 2 5 2 31" xfId="17788"/>
    <cellStyle name="Salomon Logo 4 2 5 2 32" xfId="17789"/>
    <cellStyle name="Salomon Logo 4 2 5 2 33" xfId="17790"/>
    <cellStyle name="Salomon Logo 4 2 5 2 34" xfId="17791"/>
    <cellStyle name="Salomon Logo 4 2 5 2 35" xfId="17792"/>
    <cellStyle name="Salomon Logo 4 2 5 2 36" xfId="17793"/>
    <cellStyle name="Salomon Logo 4 2 5 2 37" xfId="17794"/>
    <cellStyle name="Salomon Logo 4 2 5 2 38" xfId="17795"/>
    <cellStyle name="Salomon Logo 4 2 5 2 39" xfId="17796"/>
    <cellStyle name="Salomon Logo 4 2 5 2 4" xfId="17797"/>
    <cellStyle name="Salomon Logo 4 2 5 2 40" xfId="17798"/>
    <cellStyle name="Salomon Logo 4 2 5 2 41" xfId="17799"/>
    <cellStyle name="Salomon Logo 4 2 5 2 42" xfId="17800"/>
    <cellStyle name="Salomon Logo 4 2 5 2 43" xfId="17801"/>
    <cellStyle name="Salomon Logo 4 2 5 2 44" xfId="17802"/>
    <cellStyle name="Salomon Logo 4 2 5 2 45" xfId="17803"/>
    <cellStyle name="Salomon Logo 4 2 5 2 46" xfId="17804"/>
    <cellStyle name="Salomon Logo 4 2 5 2 47" xfId="17805"/>
    <cellStyle name="Salomon Logo 4 2 5 2 48" xfId="17806"/>
    <cellStyle name="Salomon Logo 4 2 5 2 49" xfId="17807"/>
    <cellStyle name="Salomon Logo 4 2 5 2 5" xfId="17808"/>
    <cellStyle name="Salomon Logo 4 2 5 2 50" xfId="17809"/>
    <cellStyle name="Salomon Logo 4 2 5 2 51" xfId="17810"/>
    <cellStyle name="Salomon Logo 4 2 5 2 52" xfId="17811"/>
    <cellStyle name="Salomon Logo 4 2 5 2 53" xfId="17812"/>
    <cellStyle name="Salomon Logo 4 2 5 2 54" xfId="17813"/>
    <cellStyle name="Salomon Logo 4 2 5 2 55" xfId="17814"/>
    <cellStyle name="Salomon Logo 4 2 5 2 56" xfId="17815"/>
    <cellStyle name="Salomon Logo 4 2 5 2 57" xfId="17816"/>
    <cellStyle name="Salomon Logo 4 2 5 2 58" xfId="17817"/>
    <cellStyle name="Salomon Logo 4 2 5 2 59" xfId="17818"/>
    <cellStyle name="Salomon Logo 4 2 5 2 6" xfId="17819"/>
    <cellStyle name="Salomon Logo 4 2 5 2 60" xfId="17820"/>
    <cellStyle name="Salomon Logo 4 2 5 2 61" xfId="17821"/>
    <cellStyle name="Salomon Logo 4 2 5 2 62" xfId="17822"/>
    <cellStyle name="Salomon Logo 4 2 5 2 63" xfId="17823"/>
    <cellStyle name="Salomon Logo 4 2 5 2 64" xfId="17824"/>
    <cellStyle name="Salomon Logo 4 2 5 2 65" xfId="17825"/>
    <cellStyle name="Salomon Logo 4 2 5 2 66" xfId="17826"/>
    <cellStyle name="Salomon Logo 4 2 5 2 7" xfId="17827"/>
    <cellStyle name="Salomon Logo 4 2 5 2 8" xfId="17828"/>
    <cellStyle name="Salomon Logo 4 2 5 2 9" xfId="17829"/>
    <cellStyle name="Salomon Logo 4 2 5 20" xfId="17830"/>
    <cellStyle name="Salomon Logo 4 2 5 21" xfId="17831"/>
    <cellStyle name="Salomon Logo 4 2 5 22" xfId="17832"/>
    <cellStyle name="Salomon Logo 4 2 5 23" xfId="17833"/>
    <cellStyle name="Salomon Logo 4 2 5 24" xfId="17834"/>
    <cellStyle name="Salomon Logo 4 2 5 25" xfId="17835"/>
    <cellStyle name="Salomon Logo 4 2 5 26" xfId="17836"/>
    <cellStyle name="Salomon Logo 4 2 5 27" xfId="17837"/>
    <cellStyle name="Salomon Logo 4 2 5 28" xfId="17838"/>
    <cellStyle name="Salomon Logo 4 2 5 29" xfId="17839"/>
    <cellStyle name="Salomon Logo 4 2 5 3" xfId="17840"/>
    <cellStyle name="Salomon Logo 4 2 5 3 10" xfId="17841"/>
    <cellStyle name="Salomon Logo 4 2 5 3 11" xfId="17842"/>
    <cellStyle name="Salomon Logo 4 2 5 3 12" xfId="17843"/>
    <cellStyle name="Salomon Logo 4 2 5 3 13" xfId="17844"/>
    <cellStyle name="Salomon Logo 4 2 5 3 14" xfId="17845"/>
    <cellStyle name="Salomon Logo 4 2 5 3 15" xfId="17846"/>
    <cellStyle name="Salomon Logo 4 2 5 3 16" xfId="17847"/>
    <cellStyle name="Salomon Logo 4 2 5 3 17" xfId="17848"/>
    <cellStyle name="Salomon Logo 4 2 5 3 18" xfId="17849"/>
    <cellStyle name="Salomon Logo 4 2 5 3 19" xfId="17850"/>
    <cellStyle name="Salomon Logo 4 2 5 3 2" xfId="17851"/>
    <cellStyle name="Salomon Logo 4 2 5 3 20" xfId="17852"/>
    <cellStyle name="Salomon Logo 4 2 5 3 21" xfId="17853"/>
    <cellStyle name="Salomon Logo 4 2 5 3 22" xfId="17854"/>
    <cellStyle name="Salomon Logo 4 2 5 3 23" xfId="17855"/>
    <cellStyle name="Salomon Logo 4 2 5 3 24" xfId="17856"/>
    <cellStyle name="Salomon Logo 4 2 5 3 25" xfId="17857"/>
    <cellStyle name="Salomon Logo 4 2 5 3 26" xfId="17858"/>
    <cellStyle name="Salomon Logo 4 2 5 3 27" xfId="17859"/>
    <cellStyle name="Salomon Logo 4 2 5 3 28" xfId="17860"/>
    <cellStyle name="Salomon Logo 4 2 5 3 29" xfId="17861"/>
    <cellStyle name="Salomon Logo 4 2 5 3 3" xfId="17862"/>
    <cellStyle name="Salomon Logo 4 2 5 3 30" xfId="17863"/>
    <cellStyle name="Salomon Logo 4 2 5 3 31" xfId="17864"/>
    <cellStyle name="Salomon Logo 4 2 5 3 32" xfId="17865"/>
    <cellStyle name="Salomon Logo 4 2 5 3 33" xfId="17866"/>
    <cellStyle name="Salomon Logo 4 2 5 3 34" xfId="17867"/>
    <cellStyle name="Salomon Logo 4 2 5 3 35" xfId="17868"/>
    <cellStyle name="Salomon Logo 4 2 5 3 36" xfId="17869"/>
    <cellStyle name="Salomon Logo 4 2 5 3 37" xfId="17870"/>
    <cellStyle name="Salomon Logo 4 2 5 3 38" xfId="17871"/>
    <cellStyle name="Salomon Logo 4 2 5 3 39" xfId="17872"/>
    <cellStyle name="Salomon Logo 4 2 5 3 4" xfId="17873"/>
    <cellStyle name="Salomon Logo 4 2 5 3 40" xfId="17874"/>
    <cellStyle name="Salomon Logo 4 2 5 3 41" xfId="17875"/>
    <cellStyle name="Salomon Logo 4 2 5 3 42" xfId="17876"/>
    <cellStyle name="Salomon Logo 4 2 5 3 43" xfId="17877"/>
    <cellStyle name="Salomon Logo 4 2 5 3 44" xfId="17878"/>
    <cellStyle name="Salomon Logo 4 2 5 3 45" xfId="17879"/>
    <cellStyle name="Salomon Logo 4 2 5 3 46" xfId="17880"/>
    <cellStyle name="Salomon Logo 4 2 5 3 47" xfId="17881"/>
    <cellStyle name="Salomon Logo 4 2 5 3 48" xfId="17882"/>
    <cellStyle name="Salomon Logo 4 2 5 3 49" xfId="17883"/>
    <cellStyle name="Salomon Logo 4 2 5 3 5" xfId="17884"/>
    <cellStyle name="Salomon Logo 4 2 5 3 50" xfId="17885"/>
    <cellStyle name="Salomon Logo 4 2 5 3 51" xfId="17886"/>
    <cellStyle name="Salomon Logo 4 2 5 3 52" xfId="17887"/>
    <cellStyle name="Salomon Logo 4 2 5 3 53" xfId="17888"/>
    <cellStyle name="Salomon Logo 4 2 5 3 54" xfId="17889"/>
    <cellStyle name="Salomon Logo 4 2 5 3 55" xfId="17890"/>
    <cellStyle name="Salomon Logo 4 2 5 3 56" xfId="17891"/>
    <cellStyle name="Salomon Logo 4 2 5 3 57" xfId="17892"/>
    <cellStyle name="Salomon Logo 4 2 5 3 58" xfId="17893"/>
    <cellStyle name="Salomon Logo 4 2 5 3 59" xfId="17894"/>
    <cellStyle name="Salomon Logo 4 2 5 3 6" xfId="17895"/>
    <cellStyle name="Salomon Logo 4 2 5 3 60" xfId="17896"/>
    <cellStyle name="Salomon Logo 4 2 5 3 61" xfId="17897"/>
    <cellStyle name="Salomon Logo 4 2 5 3 62" xfId="17898"/>
    <cellStyle name="Salomon Logo 4 2 5 3 63" xfId="17899"/>
    <cellStyle name="Salomon Logo 4 2 5 3 64" xfId="17900"/>
    <cellStyle name="Salomon Logo 4 2 5 3 7" xfId="17901"/>
    <cellStyle name="Salomon Logo 4 2 5 3 8" xfId="17902"/>
    <cellStyle name="Salomon Logo 4 2 5 3 9" xfId="17903"/>
    <cellStyle name="Salomon Logo 4 2 5 30" xfId="17904"/>
    <cellStyle name="Salomon Logo 4 2 5 31" xfId="17905"/>
    <cellStyle name="Salomon Logo 4 2 5 32" xfId="17906"/>
    <cellStyle name="Salomon Logo 4 2 5 33" xfId="17907"/>
    <cellStyle name="Salomon Logo 4 2 5 34" xfId="17908"/>
    <cellStyle name="Salomon Logo 4 2 5 4" xfId="17909"/>
    <cellStyle name="Salomon Logo 4 2 5 5" xfId="17910"/>
    <cellStyle name="Salomon Logo 4 2 5 6" xfId="17911"/>
    <cellStyle name="Salomon Logo 4 2 5 7" xfId="17912"/>
    <cellStyle name="Salomon Logo 4 2 5 8" xfId="17913"/>
    <cellStyle name="Salomon Logo 4 2 5 9" xfId="17914"/>
    <cellStyle name="Salomon Logo 4 2 6" xfId="17915"/>
    <cellStyle name="Salomon Logo 4 2 6 10" xfId="17916"/>
    <cellStyle name="Salomon Logo 4 2 6 11" xfId="17917"/>
    <cellStyle name="Salomon Logo 4 2 6 12" xfId="17918"/>
    <cellStyle name="Salomon Logo 4 2 6 13" xfId="17919"/>
    <cellStyle name="Salomon Logo 4 2 6 14" xfId="17920"/>
    <cellStyle name="Salomon Logo 4 2 6 15" xfId="17921"/>
    <cellStyle name="Salomon Logo 4 2 6 16" xfId="17922"/>
    <cellStyle name="Salomon Logo 4 2 6 17" xfId="17923"/>
    <cellStyle name="Salomon Logo 4 2 6 18" xfId="17924"/>
    <cellStyle name="Salomon Logo 4 2 6 19" xfId="17925"/>
    <cellStyle name="Salomon Logo 4 2 6 2" xfId="17926"/>
    <cellStyle name="Salomon Logo 4 2 6 20" xfId="17927"/>
    <cellStyle name="Salomon Logo 4 2 6 21" xfId="17928"/>
    <cellStyle name="Salomon Logo 4 2 6 22" xfId="17929"/>
    <cellStyle name="Salomon Logo 4 2 6 23" xfId="17930"/>
    <cellStyle name="Salomon Logo 4 2 6 24" xfId="17931"/>
    <cellStyle name="Salomon Logo 4 2 6 25" xfId="17932"/>
    <cellStyle name="Salomon Logo 4 2 6 26" xfId="17933"/>
    <cellStyle name="Salomon Logo 4 2 6 27" xfId="17934"/>
    <cellStyle name="Salomon Logo 4 2 6 28" xfId="17935"/>
    <cellStyle name="Salomon Logo 4 2 6 29" xfId="17936"/>
    <cellStyle name="Salomon Logo 4 2 6 3" xfId="17937"/>
    <cellStyle name="Salomon Logo 4 2 6 30" xfId="17938"/>
    <cellStyle name="Salomon Logo 4 2 6 31" xfId="17939"/>
    <cellStyle name="Salomon Logo 4 2 6 32" xfId="17940"/>
    <cellStyle name="Salomon Logo 4 2 6 33" xfId="17941"/>
    <cellStyle name="Salomon Logo 4 2 6 34" xfId="17942"/>
    <cellStyle name="Salomon Logo 4 2 6 35" xfId="17943"/>
    <cellStyle name="Salomon Logo 4 2 6 36" xfId="17944"/>
    <cellStyle name="Salomon Logo 4 2 6 37" xfId="17945"/>
    <cellStyle name="Salomon Logo 4 2 6 38" xfId="17946"/>
    <cellStyle name="Salomon Logo 4 2 6 39" xfId="17947"/>
    <cellStyle name="Salomon Logo 4 2 6 4" xfId="17948"/>
    <cellStyle name="Salomon Logo 4 2 6 40" xfId="17949"/>
    <cellStyle name="Salomon Logo 4 2 6 41" xfId="17950"/>
    <cellStyle name="Salomon Logo 4 2 6 42" xfId="17951"/>
    <cellStyle name="Salomon Logo 4 2 6 43" xfId="17952"/>
    <cellStyle name="Salomon Logo 4 2 6 44" xfId="17953"/>
    <cellStyle name="Salomon Logo 4 2 6 45" xfId="17954"/>
    <cellStyle name="Salomon Logo 4 2 6 46" xfId="17955"/>
    <cellStyle name="Salomon Logo 4 2 6 47" xfId="17956"/>
    <cellStyle name="Salomon Logo 4 2 6 48" xfId="17957"/>
    <cellStyle name="Salomon Logo 4 2 6 49" xfId="17958"/>
    <cellStyle name="Salomon Logo 4 2 6 5" xfId="17959"/>
    <cellStyle name="Salomon Logo 4 2 6 50" xfId="17960"/>
    <cellStyle name="Salomon Logo 4 2 6 51" xfId="17961"/>
    <cellStyle name="Salomon Logo 4 2 6 52" xfId="17962"/>
    <cellStyle name="Salomon Logo 4 2 6 53" xfId="17963"/>
    <cellStyle name="Salomon Logo 4 2 6 54" xfId="17964"/>
    <cellStyle name="Salomon Logo 4 2 6 55" xfId="17965"/>
    <cellStyle name="Salomon Logo 4 2 6 56" xfId="17966"/>
    <cellStyle name="Salomon Logo 4 2 6 57" xfId="17967"/>
    <cellStyle name="Salomon Logo 4 2 6 58" xfId="17968"/>
    <cellStyle name="Salomon Logo 4 2 6 59" xfId="17969"/>
    <cellStyle name="Salomon Logo 4 2 6 6" xfId="17970"/>
    <cellStyle name="Salomon Logo 4 2 6 60" xfId="17971"/>
    <cellStyle name="Salomon Logo 4 2 6 61" xfId="17972"/>
    <cellStyle name="Salomon Logo 4 2 6 62" xfId="17973"/>
    <cellStyle name="Salomon Logo 4 2 6 63" xfId="17974"/>
    <cellStyle name="Salomon Logo 4 2 6 64" xfId="17975"/>
    <cellStyle name="Salomon Logo 4 2 6 65" xfId="17976"/>
    <cellStyle name="Salomon Logo 4 2 6 66" xfId="17977"/>
    <cellStyle name="Salomon Logo 4 2 6 7" xfId="17978"/>
    <cellStyle name="Salomon Logo 4 2 6 8" xfId="17979"/>
    <cellStyle name="Salomon Logo 4 2 6 9" xfId="17980"/>
    <cellStyle name="Salomon Logo 4 2 7" xfId="17981"/>
    <cellStyle name="Salomon Logo 4 2 7 10" xfId="17982"/>
    <cellStyle name="Salomon Logo 4 2 7 11" xfId="17983"/>
    <cellStyle name="Salomon Logo 4 2 7 12" xfId="17984"/>
    <cellStyle name="Salomon Logo 4 2 7 13" xfId="17985"/>
    <cellStyle name="Salomon Logo 4 2 7 14" xfId="17986"/>
    <cellStyle name="Salomon Logo 4 2 7 15" xfId="17987"/>
    <cellStyle name="Salomon Logo 4 2 7 16" xfId="17988"/>
    <cellStyle name="Salomon Logo 4 2 7 17" xfId="17989"/>
    <cellStyle name="Salomon Logo 4 2 7 18" xfId="17990"/>
    <cellStyle name="Salomon Logo 4 2 7 19" xfId="17991"/>
    <cellStyle name="Salomon Logo 4 2 7 2" xfId="17992"/>
    <cellStyle name="Salomon Logo 4 2 7 20" xfId="17993"/>
    <cellStyle name="Salomon Logo 4 2 7 21" xfId="17994"/>
    <cellStyle name="Salomon Logo 4 2 7 22" xfId="17995"/>
    <cellStyle name="Salomon Logo 4 2 7 23" xfId="17996"/>
    <cellStyle name="Salomon Logo 4 2 7 24" xfId="17997"/>
    <cellStyle name="Salomon Logo 4 2 7 25" xfId="17998"/>
    <cellStyle name="Salomon Logo 4 2 7 26" xfId="17999"/>
    <cellStyle name="Salomon Logo 4 2 7 27" xfId="18000"/>
    <cellStyle name="Salomon Logo 4 2 7 28" xfId="18001"/>
    <cellStyle name="Salomon Logo 4 2 7 29" xfId="18002"/>
    <cellStyle name="Salomon Logo 4 2 7 3" xfId="18003"/>
    <cellStyle name="Salomon Logo 4 2 7 30" xfId="18004"/>
    <cellStyle name="Salomon Logo 4 2 7 31" xfId="18005"/>
    <cellStyle name="Salomon Logo 4 2 7 32" xfId="18006"/>
    <cellStyle name="Salomon Logo 4 2 7 33" xfId="18007"/>
    <cellStyle name="Salomon Logo 4 2 7 34" xfId="18008"/>
    <cellStyle name="Salomon Logo 4 2 7 35" xfId="18009"/>
    <cellStyle name="Salomon Logo 4 2 7 36" xfId="18010"/>
    <cellStyle name="Salomon Logo 4 2 7 37" xfId="18011"/>
    <cellStyle name="Salomon Logo 4 2 7 38" xfId="18012"/>
    <cellStyle name="Salomon Logo 4 2 7 39" xfId="18013"/>
    <cellStyle name="Salomon Logo 4 2 7 4" xfId="18014"/>
    <cellStyle name="Salomon Logo 4 2 7 40" xfId="18015"/>
    <cellStyle name="Salomon Logo 4 2 7 41" xfId="18016"/>
    <cellStyle name="Salomon Logo 4 2 7 42" xfId="18017"/>
    <cellStyle name="Salomon Logo 4 2 7 43" xfId="18018"/>
    <cellStyle name="Salomon Logo 4 2 7 44" xfId="18019"/>
    <cellStyle name="Salomon Logo 4 2 7 45" xfId="18020"/>
    <cellStyle name="Salomon Logo 4 2 7 46" xfId="18021"/>
    <cellStyle name="Salomon Logo 4 2 7 47" xfId="18022"/>
    <cellStyle name="Salomon Logo 4 2 7 48" xfId="18023"/>
    <cellStyle name="Salomon Logo 4 2 7 49" xfId="18024"/>
    <cellStyle name="Salomon Logo 4 2 7 5" xfId="18025"/>
    <cellStyle name="Salomon Logo 4 2 7 50" xfId="18026"/>
    <cellStyle name="Salomon Logo 4 2 7 51" xfId="18027"/>
    <cellStyle name="Salomon Logo 4 2 7 52" xfId="18028"/>
    <cellStyle name="Salomon Logo 4 2 7 53" xfId="18029"/>
    <cellStyle name="Salomon Logo 4 2 7 54" xfId="18030"/>
    <cellStyle name="Salomon Logo 4 2 7 55" xfId="18031"/>
    <cellStyle name="Salomon Logo 4 2 7 56" xfId="18032"/>
    <cellStyle name="Salomon Logo 4 2 7 57" xfId="18033"/>
    <cellStyle name="Salomon Logo 4 2 7 58" xfId="18034"/>
    <cellStyle name="Salomon Logo 4 2 7 59" xfId="18035"/>
    <cellStyle name="Salomon Logo 4 2 7 6" xfId="18036"/>
    <cellStyle name="Salomon Logo 4 2 7 60" xfId="18037"/>
    <cellStyle name="Salomon Logo 4 2 7 61" xfId="18038"/>
    <cellStyle name="Salomon Logo 4 2 7 62" xfId="18039"/>
    <cellStyle name="Salomon Logo 4 2 7 63" xfId="18040"/>
    <cellStyle name="Salomon Logo 4 2 7 64" xfId="18041"/>
    <cellStyle name="Salomon Logo 4 2 7 7" xfId="18042"/>
    <cellStyle name="Salomon Logo 4 2 7 8" xfId="18043"/>
    <cellStyle name="Salomon Logo 4 2 7 9" xfId="18044"/>
    <cellStyle name="Salomon Logo 4 2 8" xfId="18045"/>
    <cellStyle name="Salomon Logo 4 2 9" xfId="18046"/>
    <cellStyle name="Salomon Logo 4 20" xfId="18047"/>
    <cellStyle name="Salomon Logo 4 21" xfId="18048"/>
    <cellStyle name="Salomon Logo 4 22" xfId="18049"/>
    <cellStyle name="Salomon Logo 4 23" xfId="18050"/>
    <cellStyle name="Salomon Logo 4 24" xfId="18051"/>
    <cellStyle name="Salomon Logo 4 25" xfId="18052"/>
    <cellStyle name="Salomon Logo 4 26" xfId="18053"/>
    <cellStyle name="Salomon Logo 4 27" xfId="18054"/>
    <cellStyle name="Salomon Logo 4 28" xfId="18055"/>
    <cellStyle name="Salomon Logo 4 29" xfId="18056"/>
    <cellStyle name="Salomon Logo 4 3" xfId="18057"/>
    <cellStyle name="Salomon Logo 4 3 10" xfId="18058"/>
    <cellStyle name="Salomon Logo 4 3 11" xfId="18059"/>
    <cellStyle name="Salomon Logo 4 3 12" xfId="18060"/>
    <cellStyle name="Salomon Logo 4 3 13" xfId="18061"/>
    <cellStyle name="Salomon Logo 4 3 14" xfId="18062"/>
    <cellStyle name="Salomon Logo 4 3 15" xfId="18063"/>
    <cellStyle name="Salomon Logo 4 3 16" xfId="18064"/>
    <cellStyle name="Salomon Logo 4 3 17" xfId="18065"/>
    <cellStyle name="Salomon Logo 4 3 18" xfId="18066"/>
    <cellStyle name="Salomon Logo 4 3 19" xfId="18067"/>
    <cellStyle name="Salomon Logo 4 3 2" xfId="18068"/>
    <cellStyle name="Salomon Logo 4 3 2 10" xfId="18069"/>
    <cellStyle name="Salomon Logo 4 3 2 11" xfId="18070"/>
    <cellStyle name="Salomon Logo 4 3 2 12" xfId="18071"/>
    <cellStyle name="Salomon Logo 4 3 2 13" xfId="18072"/>
    <cellStyle name="Salomon Logo 4 3 2 14" xfId="18073"/>
    <cellStyle name="Salomon Logo 4 3 2 15" xfId="18074"/>
    <cellStyle name="Salomon Logo 4 3 2 16" xfId="18075"/>
    <cellStyle name="Salomon Logo 4 3 2 17" xfId="18076"/>
    <cellStyle name="Salomon Logo 4 3 2 18" xfId="18077"/>
    <cellStyle name="Salomon Logo 4 3 2 19" xfId="18078"/>
    <cellStyle name="Salomon Logo 4 3 2 2" xfId="18079"/>
    <cellStyle name="Salomon Logo 4 3 2 20" xfId="18080"/>
    <cellStyle name="Salomon Logo 4 3 2 21" xfId="18081"/>
    <cellStyle name="Salomon Logo 4 3 2 22" xfId="18082"/>
    <cellStyle name="Salomon Logo 4 3 2 23" xfId="18083"/>
    <cellStyle name="Salomon Logo 4 3 2 24" xfId="18084"/>
    <cellStyle name="Salomon Logo 4 3 2 25" xfId="18085"/>
    <cellStyle name="Salomon Logo 4 3 2 26" xfId="18086"/>
    <cellStyle name="Salomon Logo 4 3 2 27" xfId="18087"/>
    <cellStyle name="Salomon Logo 4 3 2 28" xfId="18088"/>
    <cellStyle name="Salomon Logo 4 3 2 29" xfId="18089"/>
    <cellStyle name="Salomon Logo 4 3 2 3" xfId="18090"/>
    <cellStyle name="Salomon Logo 4 3 2 30" xfId="18091"/>
    <cellStyle name="Salomon Logo 4 3 2 31" xfId="18092"/>
    <cellStyle name="Salomon Logo 4 3 2 32" xfId="18093"/>
    <cellStyle name="Salomon Logo 4 3 2 33" xfId="18094"/>
    <cellStyle name="Salomon Logo 4 3 2 34" xfId="18095"/>
    <cellStyle name="Salomon Logo 4 3 2 35" xfId="18096"/>
    <cellStyle name="Salomon Logo 4 3 2 36" xfId="18097"/>
    <cellStyle name="Salomon Logo 4 3 2 37" xfId="18098"/>
    <cellStyle name="Salomon Logo 4 3 2 38" xfId="18099"/>
    <cellStyle name="Salomon Logo 4 3 2 39" xfId="18100"/>
    <cellStyle name="Salomon Logo 4 3 2 4" xfId="18101"/>
    <cellStyle name="Salomon Logo 4 3 2 40" xfId="18102"/>
    <cellStyle name="Salomon Logo 4 3 2 41" xfId="18103"/>
    <cellStyle name="Salomon Logo 4 3 2 42" xfId="18104"/>
    <cellStyle name="Salomon Logo 4 3 2 43" xfId="18105"/>
    <cellStyle name="Salomon Logo 4 3 2 44" xfId="18106"/>
    <cellStyle name="Salomon Logo 4 3 2 45" xfId="18107"/>
    <cellStyle name="Salomon Logo 4 3 2 46" xfId="18108"/>
    <cellStyle name="Salomon Logo 4 3 2 47" xfId="18109"/>
    <cellStyle name="Salomon Logo 4 3 2 48" xfId="18110"/>
    <cellStyle name="Salomon Logo 4 3 2 49" xfId="18111"/>
    <cellStyle name="Salomon Logo 4 3 2 5" xfId="18112"/>
    <cellStyle name="Salomon Logo 4 3 2 50" xfId="18113"/>
    <cellStyle name="Salomon Logo 4 3 2 51" xfId="18114"/>
    <cellStyle name="Salomon Logo 4 3 2 52" xfId="18115"/>
    <cellStyle name="Salomon Logo 4 3 2 53" xfId="18116"/>
    <cellStyle name="Salomon Logo 4 3 2 54" xfId="18117"/>
    <cellStyle name="Salomon Logo 4 3 2 55" xfId="18118"/>
    <cellStyle name="Salomon Logo 4 3 2 56" xfId="18119"/>
    <cellStyle name="Salomon Logo 4 3 2 57" xfId="18120"/>
    <cellStyle name="Salomon Logo 4 3 2 58" xfId="18121"/>
    <cellStyle name="Salomon Logo 4 3 2 59" xfId="18122"/>
    <cellStyle name="Salomon Logo 4 3 2 6" xfId="18123"/>
    <cellStyle name="Salomon Logo 4 3 2 60" xfId="18124"/>
    <cellStyle name="Salomon Logo 4 3 2 61" xfId="18125"/>
    <cellStyle name="Salomon Logo 4 3 2 62" xfId="18126"/>
    <cellStyle name="Salomon Logo 4 3 2 63" xfId="18127"/>
    <cellStyle name="Salomon Logo 4 3 2 64" xfId="18128"/>
    <cellStyle name="Salomon Logo 4 3 2 65" xfId="18129"/>
    <cellStyle name="Salomon Logo 4 3 2 66" xfId="18130"/>
    <cellStyle name="Salomon Logo 4 3 2 7" xfId="18131"/>
    <cellStyle name="Salomon Logo 4 3 2 8" xfId="18132"/>
    <cellStyle name="Salomon Logo 4 3 2 9" xfId="18133"/>
    <cellStyle name="Salomon Logo 4 3 20" xfId="18134"/>
    <cellStyle name="Salomon Logo 4 3 21" xfId="18135"/>
    <cellStyle name="Salomon Logo 4 3 22" xfId="18136"/>
    <cellStyle name="Salomon Logo 4 3 23" xfId="18137"/>
    <cellStyle name="Salomon Logo 4 3 24" xfId="18138"/>
    <cellStyle name="Salomon Logo 4 3 25" xfId="18139"/>
    <cellStyle name="Salomon Logo 4 3 26" xfId="18140"/>
    <cellStyle name="Salomon Logo 4 3 27" xfId="18141"/>
    <cellStyle name="Salomon Logo 4 3 28" xfId="18142"/>
    <cellStyle name="Salomon Logo 4 3 29" xfId="18143"/>
    <cellStyle name="Salomon Logo 4 3 3" xfId="18144"/>
    <cellStyle name="Salomon Logo 4 3 3 10" xfId="18145"/>
    <cellStyle name="Salomon Logo 4 3 3 11" xfId="18146"/>
    <cellStyle name="Salomon Logo 4 3 3 12" xfId="18147"/>
    <cellStyle name="Salomon Logo 4 3 3 13" xfId="18148"/>
    <cellStyle name="Salomon Logo 4 3 3 14" xfId="18149"/>
    <cellStyle name="Salomon Logo 4 3 3 15" xfId="18150"/>
    <cellStyle name="Salomon Logo 4 3 3 16" xfId="18151"/>
    <cellStyle name="Salomon Logo 4 3 3 17" xfId="18152"/>
    <cellStyle name="Salomon Logo 4 3 3 18" xfId="18153"/>
    <cellStyle name="Salomon Logo 4 3 3 19" xfId="18154"/>
    <cellStyle name="Salomon Logo 4 3 3 2" xfId="18155"/>
    <cellStyle name="Salomon Logo 4 3 3 20" xfId="18156"/>
    <cellStyle name="Salomon Logo 4 3 3 21" xfId="18157"/>
    <cellStyle name="Salomon Logo 4 3 3 22" xfId="18158"/>
    <cellStyle name="Salomon Logo 4 3 3 23" xfId="18159"/>
    <cellStyle name="Salomon Logo 4 3 3 24" xfId="18160"/>
    <cellStyle name="Salomon Logo 4 3 3 25" xfId="18161"/>
    <cellStyle name="Salomon Logo 4 3 3 26" xfId="18162"/>
    <cellStyle name="Salomon Logo 4 3 3 27" xfId="18163"/>
    <cellStyle name="Salomon Logo 4 3 3 28" xfId="18164"/>
    <cellStyle name="Salomon Logo 4 3 3 29" xfId="18165"/>
    <cellStyle name="Salomon Logo 4 3 3 3" xfId="18166"/>
    <cellStyle name="Salomon Logo 4 3 3 30" xfId="18167"/>
    <cellStyle name="Salomon Logo 4 3 3 31" xfId="18168"/>
    <cellStyle name="Salomon Logo 4 3 3 32" xfId="18169"/>
    <cellStyle name="Salomon Logo 4 3 3 33" xfId="18170"/>
    <cellStyle name="Salomon Logo 4 3 3 34" xfId="18171"/>
    <cellStyle name="Salomon Logo 4 3 3 35" xfId="18172"/>
    <cellStyle name="Salomon Logo 4 3 3 36" xfId="18173"/>
    <cellStyle name="Salomon Logo 4 3 3 37" xfId="18174"/>
    <cellStyle name="Salomon Logo 4 3 3 38" xfId="18175"/>
    <cellStyle name="Salomon Logo 4 3 3 39" xfId="18176"/>
    <cellStyle name="Salomon Logo 4 3 3 4" xfId="18177"/>
    <cellStyle name="Salomon Logo 4 3 3 40" xfId="18178"/>
    <cellStyle name="Salomon Logo 4 3 3 41" xfId="18179"/>
    <cellStyle name="Salomon Logo 4 3 3 42" xfId="18180"/>
    <cellStyle name="Salomon Logo 4 3 3 43" xfId="18181"/>
    <cellStyle name="Salomon Logo 4 3 3 44" xfId="18182"/>
    <cellStyle name="Salomon Logo 4 3 3 45" xfId="18183"/>
    <cellStyle name="Salomon Logo 4 3 3 46" xfId="18184"/>
    <cellStyle name="Salomon Logo 4 3 3 47" xfId="18185"/>
    <cellStyle name="Salomon Logo 4 3 3 48" xfId="18186"/>
    <cellStyle name="Salomon Logo 4 3 3 49" xfId="18187"/>
    <cellStyle name="Salomon Logo 4 3 3 5" xfId="18188"/>
    <cellStyle name="Salomon Logo 4 3 3 50" xfId="18189"/>
    <cellStyle name="Salomon Logo 4 3 3 51" xfId="18190"/>
    <cellStyle name="Salomon Logo 4 3 3 52" xfId="18191"/>
    <cellStyle name="Salomon Logo 4 3 3 53" xfId="18192"/>
    <cellStyle name="Salomon Logo 4 3 3 54" xfId="18193"/>
    <cellStyle name="Salomon Logo 4 3 3 55" xfId="18194"/>
    <cellStyle name="Salomon Logo 4 3 3 56" xfId="18195"/>
    <cellStyle name="Salomon Logo 4 3 3 57" xfId="18196"/>
    <cellStyle name="Salomon Logo 4 3 3 58" xfId="18197"/>
    <cellStyle name="Salomon Logo 4 3 3 59" xfId="18198"/>
    <cellStyle name="Salomon Logo 4 3 3 6" xfId="18199"/>
    <cellStyle name="Salomon Logo 4 3 3 60" xfId="18200"/>
    <cellStyle name="Salomon Logo 4 3 3 61" xfId="18201"/>
    <cellStyle name="Salomon Logo 4 3 3 62" xfId="18202"/>
    <cellStyle name="Salomon Logo 4 3 3 63" xfId="18203"/>
    <cellStyle name="Salomon Logo 4 3 3 64" xfId="18204"/>
    <cellStyle name="Salomon Logo 4 3 3 7" xfId="18205"/>
    <cellStyle name="Salomon Logo 4 3 3 8" xfId="18206"/>
    <cellStyle name="Salomon Logo 4 3 3 9" xfId="18207"/>
    <cellStyle name="Salomon Logo 4 3 30" xfId="18208"/>
    <cellStyle name="Salomon Logo 4 3 31" xfId="18209"/>
    <cellStyle name="Salomon Logo 4 3 32" xfId="18210"/>
    <cellStyle name="Salomon Logo 4 3 33" xfId="18211"/>
    <cellStyle name="Salomon Logo 4 3 34" xfId="18212"/>
    <cellStyle name="Salomon Logo 4 3 4" xfId="18213"/>
    <cellStyle name="Salomon Logo 4 3 5" xfId="18214"/>
    <cellStyle name="Salomon Logo 4 3 6" xfId="18215"/>
    <cellStyle name="Salomon Logo 4 3 7" xfId="18216"/>
    <cellStyle name="Salomon Logo 4 3 8" xfId="18217"/>
    <cellStyle name="Salomon Logo 4 3 9" xfId="18218"/>
    <cellStyle name="Salomon Logo 4 30" xfId="18219"/>
    <cellStyle name="Salomon Logo 4 31" xfId="18220"/>
    <cellStyle name="Salomon Logo 4 32" xfId="18221"/>
    <cellStyle name="Salomon Logo 4 33" xfId="18222"/>
    <cellStyle name="Salomon Logo 4 34" xfId="18223"/>
    <cellStyle name="Salomon Logo 4 35" xfId="18224"/>
    <cellStyle name="Salomon Logo 4 36" xfId="18225"/>
    <cellStyle name="Salomon Logo 4 37" xfId="18226"/>
    <cellStyle name="Salomon Logo 4 38" xfId="18227"/>
    <cellStyle name="Salomon Logo 4 4" xfId="18228"/>
    <cellStyle name="Salomon Logo 4 4 10" xfId="18229"/>
    <cellStyle name="Salomon Logo 4 4 11" xfId="18230"/>
    <cellStyle name="Salomon Logo 4 4 12" xfId="18231"/>
    <cellStyle name="Salomon Logo 4 4 13" xfId="18232"/>
    <cellStyle name="Salomon Logo 4 4 14" xfId="18233"/>
    <cellStyle name="Salomon Logo 4 4 15" xfId="18234"/>
    <cellStyle name="Salomon Logo 4 4 16" xfId="18235"/>
    <cellStyle name="Salomon Logo 4 4 17" xfId="18236"/>
    <cellStyle name="Salomon Logo 4 4 18" xfId="18237"/>
    <cellStyle name="Salomon Logo 4 4 19" xfId="18238"/>
    <cellStyle name="Salomon Logo 4 4 2" xfId="18239"/>
    <cellStyle name="Salomon Logo 4 4 2 10" xfId="18240"/>
    <cellStyle name="Salomon Logo 4 4 2 11" xfId="18241"/>
    <cellStyle name="Salomon Logo 4 4 2 12" xfId="18242"/>
    <cellStyle name="Salomon Logo 4 4 2 13" xfId="18243"/>
    <cellStyle name="Salomon Logo 4 4 2 14" xfId="18244"/>
    <cellStyle name="Salomon Logo 4 4 2 15" xfId="18245"/>
    <cellStyle name="Salomon Logo 4 4 2 16" xfId="18246"/>
    <cellStyle name="Salomon Logo 4 4 2 17" xfId="18247"/>
    <cellStyle name="Salomon Logo 4 4 2 18" xfId="18248"/>
    <cellStyle name="Salomon Logo 4 4 2 19" xfId="18249"/>
    <cellStyle name="Salomon Logo 4 4 2 2" xfId="18250"/>
    <cellStyle name="Salomon Logo 4 4 2 20" xfId="18251"/>
    <cellStyle name="Salomon Logo 4 4 2 21" xfId="18252"/>
    <cellStyle name="Salomon Logo 4 4 2 22" xfId="18253"/>
    <cellStyle name="Salomon Logo 4 4 2 23" xfId="18254"/>
    <cellStyle name="Salomon Logo 4 4 2 24" xfId="18255"/>
    <cellStyle name="Salomon Logo 4 4 2 25" xfId="18256"/>
    <cellStyle name="Salomon Logo 4 4 2 26" xfId="18257"/>
    <cellStyle name="Salomon Logo 4 4 2 27" xfId="18258"/>
    <cellStyle name="Salomon Logo 4 4 2 28" xfId="18259"/>
    <cellStyle name="Salomon Logo 4 4 2 29" xfId="18260"/>
    <cellStyle name="Salomon Logo 4 4 2 3" xfId="18261"/>
    <cellStyle name="Salomon Logo 4 4 2 30" xfId="18262"/>
    <cellStyle name="Salomon Logo 4 4 2 31" xfId="18263"/>
    <cellStyle name="Salomon Logo 4 4 2 32" xfId="18264"/>
    <cellStyle name="Salomon Logo 4 4 2 33" xfId="18265"/>
    <cellStyle name="Salomon Logo 4 4 2 34" xfId="18266"/>
    <cellStyle name="Salomon Logo 4 4 2 35" xfId="18267"/>
    <cellStyle name="Salomon Logo 4 4 2 36" xfId="18268"/>
    <cellStyle name="Salomon Logo 4 4 2 37" xfId="18269"/>
    <cellStyle name="Salomon Logo 4 4 2 38" xfId="18270"/>
    <cellStyle name="Salomon Logo 4 4 2 39" xfId="18271"/>
    <cellStyle name="Salomon Logo 4 4 2 4" xfId="18272"/>
    <cellStyle name="Salomon Logo 4 4 2 40" xfId="18273"/>
    <cellStyle name="Salomon Logo 4 4 2 41" xfId="18274"/>
    <cellStyle name="Salomon Logo 4 4 2 42" xfId="18275"/>
    <cellStyle name="Salomon Logo 4 4 2 43" xfId="18276"/>
    <cellStyle name="Salomon Logo 4 4 2 44" xfId="18277"/>
    <cellStyle name="Salomon Logo 4 4 2 45" xfId="18278"/>
    <cellStyle name="Salomon Logo 4 4 2 46" xfId="18279"/>
    <cellStyle name="Salomon Logo 4 4 2 47" xfId="18280"/>
    <cellStyle name="Salomon Logo 4 4 2 48" xfId="18281"/>
    <cellStyle name="Salomon Logo 4 4 2 49" xfId="18282"/>
    <cellStyle name="Salomon Logo 4 4 2 5" xfId="18283"/>
    <cellStyle name="Salomon Logo 4 4 2 50" xfId="18284"/>
    <cellStyle name="Salomon Logo 4 4 2 51" xfId="18285"/>
    <cellStyle name="Salomon Logo 4 4 2 52" xfId="18286"/>
    <cellStyle name="Salomon Logo 4 4 2 53" xfId="18287"/>
    <cellStyle name="Salomon Logo 4 4 2 54" xfId="18288"/>
    <cellStyle name="Salomon Logo 4 4 2 55" xfId="18289"/>
    <cellStyle name="Salomon Logo 4 4 2 56" xfId="18290"/>
    <cellStyle name="Salomon Logo 4 4 2 57" xfId="18291"/>
    <cellStyle name="Salomon Logo 4 4 2 58" xfId="18292"/>
    <cellStyle name="Salomon Logo 4 4 2 59" xfId="18293"/>
    <cellStyle name="Salomon Logo 4 4 2 6" xfId="18294"/>
    <cellStyle name="Salomon Logo 4 4 2 60" xfId="18295"/>
    <cellStyle name="Salomon Logo 4 4 2 61" xfId="18296"/>
    <cellStyle name="Salomon Logo 4 4 2 62" xfId="18297"/>
    <cellStyle name="Salomon Logo 4 4 2 63" xfId="18298"/>
    <cellStyle name="Salomon Logo 4 4 2 64" xfId="18299"/>
    <cellStyle name="Salomon Logo 4 4 2 65" xfId="18300"/>
    <cellStyle name="Salomon Logo 4 4 2 66" xfId="18301"/>
    <cellStyle name="Salomon Logo 4 4 2 7" xfId="18302"/>
    <cellStyle name="Salomon Logo 4 4 2 8" xfId="18303"/>
    <cellStyle name="Salomon Logo 4 4 2 9" xfId="18304"/>
    <cellStyle name="Salomon Logo 4 4 20" xfId="18305"/>
    <cellStyle name="Salomon Logo 4 4 21" xfId="18306"/>
    <cellStyle name="Salomon Logo 4 4 22" xfId="18307"/>
    <cellStyle name="Salomon Logo 4 4 23" xfId="18308"/>
    <cellStyle name="Salomon Logo 4 4 24" xfId="18309"/>
    <cellStyle name="Salomon Logo 4 4 25" xfId="18310"/>
    <cellStyle name="Salomon Logo 4 4 26" xfId="18311"/>
    <cellStyle name="Salomon Logo 4 4 27" xfId="18312"/>
    <cellStyle name="Salomon Logo 4 4 28" xfId="18313"/>
    <cellStyle name="Salomon Logo 4 4 29" xfId="18314"/>
    <cellStyle name="Salomon Logo 4 4 3" xfId="18315"/>
    <cellStyle name="Salomon Logo 4 4 3 10" xfId="18316"/>
    <cellStyle name="Salomon Logo 4 4 3 11" xfId="18317"/>
    <cellStyle name="Salomon Logo 4 4 3 12" xfId="18318"/>
    <cellStyle name="Salomon Logo 4 4 3 13" xfId="18319"/>
    <cellStyle name="Salomon Logo 4 4 3 14" xfId="18320"/>
    <cellStyle name="Salomon Logo 4 4 3 15" xfId="18321"/>
    <cellStyle name="Salomon Logo 4 4 3 16" xfId="18322"/>
    <cellStyle name="Salomon Logo 4 4 3 17" xfId="18323"/>
    <cellStyle name="Salomon Logo 4 4 3 18" xfId="18324"/>
    <cellStyle name="Salomon Logo 4 4 3 19" xfId="18325"/>
    <cellStyle name="Salomon Logo 4 4 3 2" xfId="18326"/>
    <cellStyle name="Salomon Logo 4 4 3 20" xfId="18327"/>
    <cellStyle name="Salomon Logo 4 4 3 21" xfId="18328"/>
    <cellStyle name="Salomon Logo 4 4 3 22" xfId="18329"/>
    <cellStyle name="Salomon Logo 4 4 3 23" xfId="18330"/>
    <cellStyle name="Salomon Logo 4 4 3 24" xfId="18331"/>
    <cellStyle name="Salomon Logo 4 4 3 25" xfId="18332"/>
    <cellStyle name="Salomon Logo 4 4 3 26" xfId="18333"/>
    <cellStyle name="Salomon Logo 4 4 3 27" xfId="18334"/>
    <cellStyle name="Salomon Logo 4 4 3 28" xfId="18335"/>
    <cellStyle name="Salomon Logo 4 4 3 29" xfId="18336"/>
    <cellStyle name="Salomon Logo 4 4 3 3" xfId="18337"/>
    <cellStyle name="Salomon Logo 4 4 3 30" xfId="18338"/>
    <cellStyle name="Salomon Logo 4 4 3 31" xfId="18339"/>
    <cellStyle name="Salomon Logo 4 4 3 32" xfId="18340"/>
    <cellStyle name="Salomon Logo 4 4 3 33" xfId="18341"/>
    <cellStyle name="Salomon Logo 4 4 3 34" xfId="18342"/>
    <cellStyle name="Salomon Logo 4 4 3 35" xfId="18343"/>
    <cellStyle name="Salomon Logo 4 4 3 36" xfId="18344"/>
    <cellStyle name="Salomon Logo 4 4 3 37" xfId="18345"/>
    <cellStyle name="Salomon Logo 4 4 3 38" xfId="18346"/>
    <cellStyle name="Salomon Logo 4 4 3 39" xfId="18347"/>
    <cellStyle name="Salomon Logo 4 4 3 4" xfId="18348"/>
    <cellStyle name="Salomon Logo 4 4 3 40" xfId="18349"/>
    <cellStyle name="Salomon Logo 4 4 3 41" xfId="18350"/>
    <cellStyle name="Salomon Logo 4 4 3 42" xfId="18351"/>
    <cellStyle name="Salomon Logo 4 4 3 43" xfId="18352"/>
    <cellStyle name="Salomon Logo 4 4 3 44" xfId="18353"/>
    <cellStyle name="Salomon Logo 4 4 3 45" xfId="18354"/>
    <cellStyle name="Salomon Logo 4 4 3 46" xfId="18355"/>
    <cellStyle name="Salomon Logo 4 4 3 47" xfId="18356"/>
    <cellStyle name="Salomon Logo 4 4 3 48" xfId="18357"/>
    <cellStyle name="Salomon Logo 4 4 3 49" xfId="18358"/>
    <cellStyle name="Salomon Logo 4 4 3 5" xfId="18359"/>
    <cellStyle name="Salomon Logo 4 4 3 50" xfId="18360"/>
    <cellStyle name="Salomon Logo 4 4 3 51" xfId="18361"/>
    <cellStyle name="Salomon Logo 4 4 3 52" xfId="18362"/>
    <cellStyle name="Salomon Logo 4 4 3 53" xfId="18363"/>
    <cellStyle name="Salomon Logo 4 4 3 54" xfId="18364"/>
    <cellStyle name="Salomon Logo 4 4 3 55" xfId="18365"/>
    <cellStyle name="Salomon Logo 4 4 3 56" xfId="18366"/>
    <cellStyle name="Salomon Logo 4 4 3 57" xfId="18367"/>
    <cellStyle name="Salomon Logo 4 4 3 58" xfId="18368"/>
    <cellStyle name="Salomon Logo 4 4 3 59" xfId="18369"/>
    <cellStyle name="Salomon Logo 4 4 3 6" xfId="18370"/>
    <cellStyle name="Salomon Logo 4 4 3 60" xfId="18371"/>
    <cellStyle name="Salomon Logo 4 4 3 61" xfId="18372"/>
    <cellStyle name="Salomon Logo 4 4 3 62" xfId="18373"/>
    <cellStyle name="Salomon Logo 4 4 3 63" xfId="18374"/>
    <cellStyle name="Salomon Logo 4 4 3 64" xfId="18375"/>
    <cellStyle name="Salomon Logo 4 4 3 7" xfId="18376"/>
    <cellStyle name="Salomon Logo 4 4 3 8" xfId="18377"/>
    <cellStyle name="Salomon Logo 4 4 3 9" xfId="18378"/>
    <cellStyle name="Salomon Logo 4 4 30" xfId="18379"/>
    <cellStyle name="Salomon Logo 4 4 31" xfId="18380"/>
    <cellStyle name="Salomon Logo 4 4 32" xfId="18381"/>
    <cellStyle name="Salomon Logo 4 4 33" xfId="18382"/>
    <cellStyle name="Salomon Logo 4 4 34" xfId="18383"/>
    <cellStyle name="Salomon Logo 4 4 4" xfId="18384"/>
    <cellStyle name="Salomon Logo 4 4 5" xfId="18385"/>
    <cellStyle name="Salomon Logo 4 4 6" xfId="18386"/>
    <cellStyle name="Salomon Logo 4 4 7" xfId="18387"/>
    <cellStyle name="Salomon Logo 4 4 8" xfId="18388"/>
    <cellStyle name="Salomon Logo 4 4 9" xfId="18389"/>
    <cellStyle name="Salomon Logo 4 5" xfId="18390"/>
    <cellStyle name="Salomon Logo 4 5 10" xfId="18391"/>
    <cellStyle name="Salomon Logo 4 5 11" xfId="18392"/>
    <cellStyle name="Salomon Logo 4 5 12" xfId="18393"/>
    <cellStyle name="Salomon Logo 4 5 13" xfId="18394"/>
    <cellStyle name="Salomon Logo 4 5 14" xfId="18395"/>
    <cellStyle name="Salomon Logo 4 5 15" xfId="18396"/>
    <cellStyle name="Salomon Logo 4 5 16" xfId="18397"/>
    <cellStyle name="Salomon Logo 4 5 17" xfId="18398"/>
    <cellStyle name="Salomon Logo 4 5 18" xfId="18399"/>
    <cellStyle name="Salomon Logo 4 5 19" xfId="18400"/>
    <cellStyle name="Salomon Logo 4 5 2" xfId="18401"/>
    <cellStyle name="Salomon Logo 4 5 2 10" xfId="18402"/>
    <cellStyle name="Salomon Logo 4 5 2 11" xfId="18403"/>
    <cellStyle name="Salomon Logo 4 5 2 12" xfId="18404"/>
    <cellStyle name="Salomon Logo 4 5 2 13" xfId="18405"/>
    <cellStyle name="Salomon Logo 4 5 2 14" xfId="18406"/>
    <cellStyle name="Salomon Logo 4 5 2 15" xfId="18407"/>
    <cellStyle name="Salomon Logo 4 5 2 16" xfId="18408"/>
    <cellStyle name="Salomon Logo 4 5 2 17" xfId="18409"/>
    <cellStyle name="Salomon Logo 4 5 2 18" xfId="18410"/>
    <cellStyle name="Salomon Logo 4 5 2 19" xfId="18411"/>
    <cellStyle name="Salomon Logo 4 5 2 2" xfId="18412"/>
    <cellStyle name="Salomon Logo 4 5 2 20" xfId="18413"/>
    <cellStyle name="Salomon Logo 4 5 2 21" xfId="18414"/>
    <cellStyle name="Salomon Logo 4 5 2 22" xfId="18415"/>
    <cellStyle name="Salomon Logo 4 5 2 23" xfId="18416"/>
    <cellStyle name="Salomon Logo 4 5 2 24" xfId="18417"/>
    <cellStyle name="Salomon Logo 4 5 2 25" xfId="18418"/>
    <cellStyle name="Salomon Logo 4 5 2 26" xfId="18419"/>
    <cellStyle name="Salomon Logo 4 5 2 27" xfId="18420"/>
    <cellStyle name="Salomon Logo 4 5 2 28" xfId="18421"/>
    <cellStyle name="Salomon Logo 4 5 2 29" xfId="18422"/>
    <cellStyle name="Salomon Logo 4 5 2 3" xfId="18423"/>
    <cellStyle name="Salomon Logo 4 5 2 30" xfId="18424"/>
    <cellStyle name="Salomon Logo 4 5 2 31" xfId="18425"/>
    <cellStyle name="Salomon Logo 4 5 2 32" xfId="18426"/>
    <cellStyle name="Salomon Logo 4 5 2 33" xfId="18427"/>
    <cellStyle name="Salomon Logo 4 5 2 34" xfId="18428"/>
    <cellStyle name="Salomon Logo 4 5 2 35" xfId="18429"/>
    <cellStyle name="Salomon Logo 4 5 2 36" xfId="18430"/>
    <cellStyle name="Salomon Logo 4 5 2 37" xfId="18431"/>
    <cellStyle name="Salomon Logo 4 5 2 38" xfId="18432"/>
    <cellStyle name="Salomon Logo 4 5 2 39" xfId="18433"/>
    <cellStyle name="Salomon Logo 4 5 2 4" xfId="18434"/>
    <cellStyle name="Salomon Logo 4 5 2 40" xfId="18435"/>
    <cellStyle name="Salomon Logo 4 5 2 41" xfId="18436"/>
    <cellStyle name="Salomon Logo 4 5 2 42" xfId="18437"/>
    <cellStyle name="Salomon Logo 4 5 2 43" xfId="18438"/>
    <cellStyle name="Salomon Logo 4 5 2 44" xfId="18439"/>
    <cellStyle name="Salomon Logo 4 5 2 45" xfId="18440"/>
    <cellStyle name="Salomon Logo 4 5 2 46" xfId="18441"/>
    <cellStyle name="Salomon Logo 4 5 2 47" xfId="18442"/>
    <cellStyle name="Salomon Logo 4 5 2 48" xfId="18443"/>
    <cellStyle name="Salomon Logo 4 5 2 49" xfId="18444"/>
    <cellStyle name="Salomon Logo 4 5 2 5" xfId="18445"/>
    <cellStyle name="Salomon Logo 4 5 2 50" xfId="18446"/>
    <cellStyle name="Salomon Logo 4 5 2 51" xfId="18447"/>
    <cellStyle name="Salomon Logo 4 5 2 52" xfId="18448"/>
    <cellStyle name="Salomon Logo 4 5 2 53" xfId="18449"/>
    <cellStyle name="Salomon Logo 4 5 2 54" xfId="18450"/>
    <cellStyle name="Salomon Logo 4 5 2 55" xfId="18451"/>
    <cellStyle name="Salomon Logo 4 5 2 56" xfId="18452"/>
    <cellStyle name="Salomon Logo 4 5 2 57" xfId="18453"/>
    <cellStyle name="Salomon Logo 4 5 2 58" xfId="18454"/>
    <cellStyle name="Salomon Logo 4 5 2 59" xfId="18455"/>
    <cellStyle name="Salomon Logo 4 5 2 6" xfId="18456"/>
    <cellStyle name="Salomon Logo 4 5 2 60" xfId="18457"/>
    <cellStyle name="Salomon Logo 4 5 2 61" xfId="18458"/>
    <cellStyle name="Salomon Logo 4 5 2 62" xfId="18459"/>
    <cellStyle name="Salomon Logo 4 5 2 63" xfId="18460"/>
    <cellStyle name="Salomon Logo 4 5 2 64" xfId="18461"/>
    <cellStyle name="Salomon Logo 4 5 2 65" xfId="18462"/>
    <cellStyle name="Salomon Logo 4 5 2 66" xfId="18463"/>
    <cellStyle name="Salomon Logo 4 5 2 7" xfId="18464"/>
    <cellStyle name="Salomon Logo 4 5 2 8" xfId="18465"/>
    <cellStyle name="Salomon Logo 4 5 2 9" xfId="18466"/>
    <cellStyle name="Salomon Logo 4 5 20" xfId="18467"/>
    <cellStyle name="Salomon Logo 4 5 21" xfId="18468"/>
    <cellStyle name="Salomon Logo 4 5 22" xfId="18469"/>
    <cellStyle name="Salomon Logo 4 5 23" xfId="18470"/>
    <cellStyle name="Salomon Logo 4 5 24" xfId="18471"/>
    <cellStyle name="Salomon Logo 4 5 25" xfId="18472"/>
    <cellStyle name="Salomon Logo 4 5 26" xfId="18473"/>
    <cellStyle name="Salomon Logo 4 5 27" xfId="18474"/>
    <cellStyle name="Salomon Logo 4 5 28" xfId="18475"/>
    <cellStyle name="Salomon Logo 4 5 29" xfId="18476"/>
    <cellStyle name="Salomon Logo 4 5 3" xfId="18477"/>
    <cellStyle name="Salomon Logo 4 5 3 10" xfId="18478"/>
    <cellStyle name="Salomon Logo 4 5 3 11" xfId="18479"/>
    <cellStyle name="Salomon Logo 4 5 3 12" xfId="18480"/>
    <cellStyle name="Salomon Logo 4 5 3 13" xfId="18481"/>
    <cellStyle name="Salomon Logo 4 5 3 14" xfId="18482"/>
    <cellStyle name="Salomon Logo 4 5 3 15" xfId="18483"/>
    <cellStyle name="Salomon Logo 4 5 3 16" xfId="18484"/>
    <cellStyle name="Salomon Logo 4 5 3 17" xfId="18485"/>
    <cellStyle name="Salomon Logo 4 5 3 18" xfId="18486"/>
    <cellStyle name="Salomon Logo 4 5 3 19" xfId="18487"/>
    <cellStyle name="Salomon Logo 4 5 3 2" xfId="18488"/>
    <cellStyle name="Salomon Logo 4 5 3 20" xfId="18489"/>
    <cellStyle name="Salomon Logo 4 5 3 21" xfId="18490"/>
    <cellStyle name="Salomon Logo 4 5 3 22" xfId="18491"/>
    <cellStyle name="Salomon Logo 4 5 3 23" xfId="18492"/>
    <cellStyle name="Salomon Logo 4 5 3 24" xfId="18493"/>
    <cellStyle name="Salomon Logo 4 5 3 25" xfId="18494"/>
    <cellStyle name="Salomon Logo 4 5 3 26" xfId="18495"/>
    <cellStyle name="Salomon Logo 4 5 3 27" xfId="18496"/>
    <cellStyle name="Salomon Logo 4 5 3 28" xfId="18497"/>
    <cellStyle name="Salomon Logo 4 5 3 29" xfId="18498"/>
    <cellStyle name="Salomon Logo 4 5 3 3" xfId="18499"/>
    <cellStyle name="Salomon Logo 4 5 3 30" xfId="18500"/>
    <cellStyle name="Salomon Logo 4 5 3 31" xfId="18501"/>
    <cellStyle name="Salomon Logo 4 5 3 32" xfId="18502"/>
    <cellStyle name="Salomon Logo 4 5 3 33" xfId="18503"/>
    <cellStyle name="Salomon Logo 4 5 3 34" xfId="18504"/>
    <cellStyle name="Salomon Logo 4 5 3 35" xfId="18505"/>
    <cellStyle name="Salomon Logo 4 5 3 36" xfId="18506"/>
    <cellStyle name="Salomon Logo 4 5 3 37" xfId="18507"/>
    <cellStyle name="Salomon Logo 4 5 3 38" xfId="18508"/>
    <cellStyle name="Salomon Logo 4 5 3 39" xfId="18509"/>
    <cellStyle name="Salomon Logo 4 5 3 4" xfId="18510"/>
    <cellStyle name="Salomon Logo 4 5 3 40" xfId="18511"/>
    <cellStyle name="Salomon Logo 4 5 3 41" xfId="18512"/>
    <cellStyle name="Salomon Logo 4 5 3 42" xfId="18513"/>
    <cellStyle name="Salomon Logo 4 5 3 43" xfId="18514"/>
    <cellStyle name="Salomon Logo 4 5 3 44" xfId="18515"/>
    <cellStyle name="Salomon Logo 4 5 3 45" xfId="18516"/>
    <cellStyle name="Salomon Logo 4 5 3 46" xfId="18517"/>
    <cellStyle name="Salomon Logo 4 5 3 47" xfId="18518"/>
    <cellStyle name="Salomon Logo 4 5 3 48" xfId="18519"/>
    <cellStyle name="Salomon Logo 4 5 3 49" xfId="18520"/>
    <cellStyle name="Salomon Logo 4 5 3 5" xfId="18521"/>
    <cellStyle name="Salomon Logo 4 5 3 50" xfId="18522"/>
    <cellStyle name="Salomon Logo 4 5 3 51" xfId="18523"/>
    <cellStyle name="Salomon Logo 4 5 3 52" xfId="18524"/>
    <cellStyle name="Salomon Logo 4 5 3 53" xfId="18525"/>
    <cellStyle name="Salomon Logo 4 5 3 54" xfId="18526"/>
    <cellStyle name="Salomon Logo 4 5 3 55" xfId="18527"/>
    <cellStyle name="Salomon Logo 4 5 3 56" xfId="18528"/>
    <cellStyle name="Salomon Logo 4 5 3 57" xfId="18529"/>
    <cellStyle name="Salomon Logo 4 5 3 58" xfId="18530"/>
    <cellStyle name="Salomon Logo 4 5 3 59" xfId="18531"/>
    <cellStyle name="Salomon Logo 4 5 3 6" xfId="18532"/>
    <cellStyle name="Salomon Logo 4 5 3 60" xfId="18533"/>
    <cellStyle name="Salomon Logo 4 5 3 61" xfId="18534"/>
    <cellStyle name="Salomon Logo 4 5 3 62" xfId="18535"/>
    <cellStyle name="Salomon Logo 4 5 3 63" xfId="18536"/>
    <cellStyle name="Salomon Logo 4 5 3 64" xfId="18537"/>
    <cellStyle name="Salomon Logo 4 5 3 7" xfId="18538"/>
    <cellStyle name="Salomon Logo 4 5 3 8" xfId="18539"/>
    <cellStyle name="Salomon Logo 4 5 3 9" xfId="18540"/>
    <cellStyle name="Salomon Logo 4 5 30" xfId="18541"/>
    <cellStyle name="Salomon Logo 4 5 31" xfId="18542"/>
    <cellStyle name="Salomon Logo 4 5 32" xfId="18543"/>
    <cellStyle name="Salomon Logo 4 5 33" xfId="18544"/>
    <cellStyle name="Salomon Logo 4 5 34" xfId="18545"/>
    <cellStyle name="Salomon Logo 4 5 4" xfId="18546"/>
    <cellStyle name="Salomon Logo 4 5 5" xfId="18547"/>
    <cellStyle name="Salomon Logo 4 5 6" xfId="18548"/>
    <cellStyle name="Salomon Logo 4 5 7" xfId="18549"/>
    <cellStyle name="Salomon Logo 4 5 8" xfId="18550"/>
    <cellStyle name="Salomon Logo 4 5 9" xfId="18551"/>
    <cellStyle name="Salomon Logo 4 6" xfId="18552"/>
    <cellStyle name="Salomon Logo 4 6 10" xfId="18553"/>
    <cellStyle name="Salomon Logo 4 6 11" xfId="18554"/>
    <cellStyle name="Salomon Logo 4 6 12" xfId="18555"/>
    <cellStyle name="Salomon Logo 4 6 13" xfId="18556"/>
    <cellStyle name="Salomon Logo 4 6 14" xfId="18557"/>
    <cellStyle name="Salomon Logo 4 6 15" xfId="18558"/>
    <cellStyle name="Salomon Logo 4 6 16" xfId="18559"/>
    <cellStyle name="Salomon Logo 4 6 17" xfId="18560"/>
    <cellStyle name="Salomon Logo 4 6 18" xfId="18561"/>
    <cellStyle name="Salomon Logo 4 6 19" xfId="18562"/>
    <cellStyle name="Salomon Logo 4 6 2" xfId="18563"/>
    <cellStyle name="Salomon Logo 4 6 2 10" xfId="18564"/>
    <cellStyle name="Salomon Logo 4 6 2 11" xfId="18565"/>
    <cellStyle name="Salomon Logo 4 6 2 12" xfId="18566"/>
    <cellStyle name="Salomon Logo 4 6 2 13" xfId="18567"/>
    <cellStyle name="Salomon Logo 4 6 2 14" xfId="18568"/>
    <cellStyle name="Salomon Logo 4 6 2 15" xfId="18569"/>
    <cellStyle name="Salomon Logo 4 6 2 16" xfId="18570"/>
    <cellStyle name="Salomon Logo 4 6 2 17" xfId="18571"/>
    <cellStyle name="Salomon Logo 4 6 2 18" xfId="18572"/>
    <cellStyle name="Salomon Logo 4 6 2 19" xfId="18573"/>
    <cellStyle name="Salomon Logo 4 6 2 2" xfId="18574"/>
    <cellStyle name="Salomon Logo 4 6 2 20" xfId="18575"/>
    <cellStyle name="Salomon Logo 4 6 2 21" xfId="18576"/>
    <cellStyle name="Salomon Logo 4 6 2 22" xfId="18577"/>
    <cellStyle name="Salomon Logo 4 6 2 23" xfId="18578"/>
    <cellStyle name="Salomon Logo 4 6 2 24" xfId="18579"/>
    <cellStyle name="Salomon Logo 4 6 2 25" xfId="18580"/>
    <cellStyle name="Salomon Logo 4 6 2 26" xfId="18581"/>
    <cellStyle name="Salomon Logo 4 6 2 27" xfId="18582"/>
    <cellStyle name="Salomon Logo 4 6 2 28" xfId="18583"/>
    <cellStyle name="Salomon Logo 4 6 2 29" xfId="18584"/>
    <cellStyle name="Salomon Logo 4 6 2 3" xfId="18585"/>
    <cellStyle name="Salomon Logo 4 6 2 30" xfId="18586"/>
    <cellStyle name="Salomon Logo 4 6 2 31" xfId="18587"/>
    <cellStyle name="Salomon Logo 4 6 2 32" xfId="18588"/>
    <cellStyle name="Salomon Logo 4 6 2 33" xfId="18589"/>
    <cellStyle name="Salomon Logo 4 6 2 34" xfId="18590"/>
    <cellStyle name="Salomon Logo 4 6 2 35" xfId="18591"/>
    <cellStyle name="Salomon Logo 4 6 2 36" xfId="18592"/>
    <cellStyle name="Salomon Logo 4 6 2 37" xfId="18593"/>
    <cellStyle name="Salomon Logo 4 6 2 38" xfId="18594"/>
    <cellStyle name="Salomon Logo 4 6 2 39" xfId="18595"/>
    <cellStyle name="Salomon Logo 4 6 2 4" xfId="18596"/>
    <cellStyle name="Salomon Logo 4 6 2 40" xfId="18597"/>
    <cellStyle name="Salomon Logo 4 6 2 41" xfId="18598"/>
    <cellStyle name="Salomon Logo 4 6 2 42" xfId="18599"/>
    <cellStyle name="Salomon Logo 4 6 2 43" xfId="18600"/>
    <cellStyle name="Salomon Logo 4 6 2 44" xfId="18601"/>
    <cellStyle name="Salomon Logo 4 6 2 45" xfId="18602"/>
    <cellStyle name="Salomon Logo 4 6 2 46" xfId="18603"/>
    <cellStyle name="Salomon Logo 4 6 2 47" xfId="18604"/>
    <cellStyle name="Salomon Logo 4 6 2 48" xfId="18605"/>
    <cellStyle name="Salomon Logo 4 6 2 49" xfId="18606"/>
    <cellStyle name="Salomon Logo 4 6 2 5" xfId="18607"/>
    <cellStyle name="Salomon Logo 4 6 2 50" xfId="18608"/>
    <cellStyle name="Salomon Logo 4 6 2 51" xfId="18609"/>
    <cellStyle name="Salomon Logo 4 6 2 52" xfId="18610"/>
    <cellStyle name="Salomon Logo 4 6 2 53" xfId="18611"/>
    <cellStyle name="Salomon Logo 4 6 2 54" xfId="18612"/>
    <cellStyle name="Salomon Logo 4 6 2 55" xfId="18613"/>
    <cellStyle name="Salomon Logo 4 6 2 56" xfId="18614"/>
    <cellStyle name="Salomon Logo 4 6 2 57" xfId="18615"/>
    <cellStyle name="Salomon Logo 4 6 2 58" xfId="18616"/>
    <cellStyle name="Salomon Logo 4 6 2 59" xfId="18617"/>
    <cellStyle name="Salomon Logo 4 6 2 6" xfId="18618"/>
    <cellStyle name="Salomon Logo 4 6 2 60" xfId="18619"/>
    <cellStyle name="Salomon Logo 4 6 2 61" xfId="18620"/>
    <cellStyle name="Salomon Logo 4 6 2 62" xfId="18621"/>
    <cellStyle name="Salomon Logo 4 6 2 63" xfId="18622"/>
    <cellStyle name="Salomon Logo 4 6 2 64" xfId="18623"/>
    <cellStyle name="Salomon Logo 4 6 2 65" xfId="18624"/>
    <cellStyle name="Salomon Logo 4 6 2 66" xfId="18625"/>
    <cellStyle name="Salomon Logo 4 6 2 7" xfId="18626"/>
    <cellStyle name="Salomon Logo 4 6 2 8" xfId="18627"/>
    <cellStyle name="Salomon Logo 4 6 2 9" xfId="18628"/>
    <cellStyle name="Salomon Logo 4 6 20" xfId="18629"/>
    <cellStyle name="Salomon Logo 4 6 21" xfId="18630"/>
    <cellStyle name="Salomon Logo 4 6 22" xfId="18631"/>
    <cellStyle name="Salomon Logo 4 6 23" xfId="18632"/>
    <cellStyle name="Salomon Logo 4 6 24" xfId="18633"/>
    <cellStyle name="Salomon Logo 4 6 25" xfId="18634"/>
    <cellStyle name="Salomon Logo 4 6 26" xfId="18635"/>
    <cellStyle name="Salomon Logo 4 6 27" xfId="18636"/>
    <cellStyle name="Salomon Logo 4 6 28" xfId="18637"/>
    <cellStyle name="Salomon Logo 4 6 29" xfId="18638"/>
    <cellStyle name="Salomon Logo 4 6 3" xfId="18639"/>
    <cellStyle name="Salomon Logo 4 6 3 10" xfId="18640"/>
    <cellStyle name="Salomon Logo 4 6 3 11" xfId="18641"/>
    <cellStyle name="Salomon Logo 4 6 3 12" xfId="18642"/>
    <cellStyle name="Salomon Logo 4 6 3 13" xfId="18643"/>
    <cellStyle name="Salomon Logo 4 6 3 14" xfId="18644"/>
    <cellStyle name="Salomon Logo 4 6 3 15" xfId="18645"/>
    <cellStyle name="Salomon Logo 4 6 3 16" xfId="18646"/>
    <cellStyle name="Salomon Logo 4 6 3 17" xfId="18647"/>
    <cellStyle name="Salomon Logo 4 6 3 18" xfId="18648"/>
    <cellStyle name="Salomon Logo 4 6 3 19" xfId="18649"/>
    <cellStyle name="Salomon Logo 4 6 3 2" xfId="18650"/>
    <cellStyle name="Salomon Logo 4 6 3 20" xfId="18651"/>
    <cellStyle name="Salomon Logo 4 6 3 21" xfId="18652"/>
    <cellStyle name="Salomon Logo 4 6 3 22" xfId="18653"/>
    <cellStyle name="Salomon Logo 4 6 3 23" xfId="18654"/>
    <cellStyle name="Salomon Logo 4 6 3 24" xfId="18655"/>
    <cellStyle name="Salomon Logo 4 6 3 25" xfId="18656"/>
    <cellStyle name="Salomon Logo 4 6 3 26" xfId="18657"/>
    <cellStyle name="Salomon Logo 4 6 3 27" xfId="18658"/>
    <cellStyle name="Salomon Logo 4 6 3 28" xfId="18659"/>
    <cellStyle name="Salomon Logo 4 6 3 29" xfId="18660"/>
    <cellStyle name="Salomon Logo 4 6 3 3" xfId="18661"/>
    <cellStyle name="Salomon Logo 4 6 3 30" xfId="18662"/>
    <cellStyle name="Salomon Logo 4 6 3 31" xfId="18663"/>
    <cellStyle name="Salomon Logo 4 6 3 32" xfId="18664"/>
    <cellStyle name="Salomon Logo 4 6 3 33" xfId="18665"/>
    <cellStyle name="Salomon Logo 4 6 3 34" xfId="18666"/>
    <cellStyle name="Salomon Logo 4 6 3 35" xfId="18667"/>
    <cellStyle name="Salomon Logo 4 6 3 36" xfId="18668"/>
    <cellStyle name="Salomon Logo 4 6 3 37" xfId="18669"/>
    <cellStyle name="Salomon Logo 4 6 3 38" xfId="18670"/>
    <cellStyle name="Salomon Logo 4 6 3 39" xfId="18671"/>
    <cellStyle name="Salomon Logo 4 6 3 4" xfId="18672"/>
    <cellStyle name="Salomon Logo 4 6 3 40" xfId="18673"/>
    <cellStyle name="Salomon Logo 4 6 3 41" xfId="18674"/>
    <cellStyle name="Salomon Logo 4 6 3 42" xfId="18675"/>
    <cellStyle name="Salomon Logo 4 6 3 43" xfId="18676"/>
    <cellStyle name="Salomon Logo 4 6 3 44" xfId="18677"/>
    <cellStyle name="Salomon Logo 4 6 3 45" xfId="18678"/>
    <cellStyle name="Salomon Logo 4 6 3 46" xfId="18679"/>
    <cellStyle name="Salomon Logo 4 6 3 47" xfId="18680"/>
    <cellStyle name="Salomon Logo 4 6 3 48" xfId="18681"/>
    <cellStyle name="Salomon Logo 4 6 3 49" xfId="18682"/>
    <cellStyle name="Salomon Logo 4 6 3 5" xfId="18683"/>
    <cellStyle name="Salomon Logo 4 6 3 50" xfId="18684"/>
    <cellStyle name="Salomon Logo 4 6 3 51" xfId="18685"/>
    <cellStyle name="Salomon Logo 4 6 3 52" xfId="18686"/>
    <cellStyle name="Salomon Logo 4 6 3 53" xfId="18687"/>
    <cellStyle name="Salomon Logo 4 6 3 54" xfId="18688"/>
    <cellStyle name="Salomon Logo 4 6 3 55" xfId="18689"/>
    <cellStyle name="Salomon Logo 4 6 3 56" xfId="18690"/>
    <cellStyle name="Salomon Logo 4 6 3 57" xfId="18691"/>
    <cellStyle name="Salomon Logo 4 6 3 58" xfId="18692"/>
    <cellStyle name="Salomon Logo 4 6 3 59" xfId="18693"/>
    <cellStyle name="Salomon Logo 4 6 3 6" xfId="18694"/>
    <cellStyle name="Salomon Logo 4 6 3 60" xfId="18695"/>
    <cellStyle name="Salomon Logo 4 6 3 61" xfId="18696"/>
    <cellStyle name="Salomon Logo 4 6 3 62" xfId="18697"/>
    <cellStyle name="Salomon Logo 4 6 3 63" xfId="18698"/>
    <cellStyle name="Salomon Logo 4 6 3 64" xfId="18699"/>
    <cellStyle name="Salomon Logo 4 6 3 7" xfId="18700"/>
    <cellStyle name="Salomon Logo 4 6 3 8" xfId="18701"/>
    <cellStyle name="Salomon Logo 4 6 3 9" xfId="18702"/>
    <cellStyle name="Salomon Logo 4 6 30" xfId="18703"/>
    <cellStyle name="Salomon Logo 4 6 31" xfId="18704"/>
    <cellStyle name="Salomon Logo 4 6 32" xfId="18705"/>
    <cellStyle name="Salomon Logo 4 6 33" xfId="18706"/>
    <cellStyle name="Salomon Logo 4 6 34" xfId="18707"/>
    <cellStyle name="Salomon Logo 4 6 4" xfId="18708"/>
    <cellStyle name="Salomon Logo 4 6 5" xfId="18709"/>
    <cellStyle name="Salomon Logo 4 6 6" xfId="18710"/>
    <cellStyle name="Salomon Logo 4 6 7" xfId="18711"/>
    <cellStyle name="Salomon Logo 4 6 8" xfId="18712"/>
    <cellStyle name="Salomon Logo 4 6 9" xfId="18713"/>
    <cellStyle name="Salomon Logo 4 7" xfId="18714"/>
    <cellStyle name="Salomon Logo 4 7 10" xfId="18715"/>
    <cellStyle name="Salomon Logo 4 7 11" xfId="18716"/>
    <cellStyle name="Salomon Logo 4 7 12" xfId="18717"/>
    <cellStyle name="Salomon Logo 4 7 13" xfId="18718"/>
    <cellStyle name="Salomon Logo 4 7 14" xfId="18719"/>
    <cellStyle name="Salomon Logo 4 7 15" xfId="18720"/>
    <cellStyle name="Salomon Logo 4 7 16" xfId="18721"/>
    <cellStyle name="Salomon Logo 4 7 17" xfId="18722"/>
    <cellStyle name="Salomon Logo 4 7 18" xfId="18723"/>
    <cellStyle name="Salomon Logo 4 7 19" xfId="18724"/>
    <cellStyle name="Salomon Logo 4 7 2" xfId="18725"/>
    <cellStyle name="Salomon Logo 4 7 20" xfId="18726"/>
    <cellStyle name="Salomon Logo 4 7 21" xfId="18727"/>
    <cellStyle name="Salomon Logo 4 7 22" xfId="18728"/>
    <cellStyle name="Salomon Logo 4 7 23" xfId="18729"/>
    <cellStyle name="Salomon Logo 4 7 24" xfId="18730"/>
    <cellStyle name="Salomon Logo 4 7 25" xfId="18731"/>
    <cellStyle name="Salomon Logo 4 7 26" xfId="18732"/>
    <cellStyle name="Salomon Logo 4 7 27" xfId="18733"/>
    <cellStyle name="Salomon Logo 4 7 28" xfId="18734"/>
    <cellStyle name="Salomon Logo 4 7 29" xfId="18735"/>
    <cellStyle name="Salomon Logo 4 7 3" xfId="18736"/>
    <cellStyle name="Salomon Logo 4 7 30" xfId="18737"/>
    <cellStyle name="Salomon Logo 4 7 31" xfId="18738"/>
    <cellStyle name="Salomon Logo 4 7 32" xfId="18739"/>
    <cellStyle name="Salomon Logo 4 7 33" xfId="18740"/>
    <cellStyle name="Salomon Logo 4 7 34" xfId="18741"/>
    <cellStyle name="Salomon Logo 4 7 35" xfId="18742"/>
    <cellStyle name="Salomon Logo 4 7 36" xfId="18743"/>
    <cellStyle name="Salomon Logo 4 7 37" xfId="18744"/>
    <cellStyle name="Salomon Logo 4 7 38" xfId="18745"/>
    <cellStyle name="Salomon Logo 4 7 39" xfId="18746"/>
    <cellStyle name="Salomon Logo 4 7 4" xfId="18747"/>
    <cellStyle name="Salomon Logo 4 7 40" xfId="18748"/>
    <cellStyle name="Salomon Logo 4 7 41" xfId="18749"/>
    <cellStyle name="Salomon Logo 4 7 42" xfId="18750"/>
    <cellStyle name="Salomon Logo 4 7 43" xfId="18751"/>
    <cellStyle name="Salomon Logo 4 7 44" xfId="18752"/>
    <cellStyle name="Salomon Logo 4 7 45" xfId="18753"/>
    <cellStyle name="Salomon Logo 4 7 46" xfId="18754"/>
    <cellStyle name="Salomon Logo 4 7 47" xfId="18755"/>
    <cellStyle name="Salomon Logo 4 7 48" xfId="18756"/>
    <cellStyle name="Salomon Logo 4 7 49" xfId="18757"/>
    <cellStyle name="Salomon Logo 4 7 5" xfId="18758"/>
    <cellStyle name="Salomon Logo 4 7 50" xfId="18759"/>
    <cellStyle name="Salomon Logo 4 7 51" xfId="18760"/>
    <cellStyle name="Salomon Logo 4 7 52" xfId="18761"/>
    <cellStyle name="Salomon Logo 4 7 53" xfId="18762"/>
    <cellStyle name="Salomon Logo 4 7 54" xfId="18763"/>
    <cellStyle name="Salomon Logo 4 7 55" xfId="18764"/>
    <cellStyle name="Salomon Logo 4 7 56" xfId="18765"/>
    <cellStyle name="Salomon Logo 4 7 57" xfId="18766"/>
    <cellStyle name="Salomon Logo 4 7 58" xfId="18767"/>
    <cellStyle name="Salomon Logo 4 7 59" xfId="18768"/>
    <cellStyle name="Salomon Logo 4 7 6" xfId="18769"/>
    <cellStyle name="Salomon Logo 4 7 60" xfId="18770"/>
    <cellStyle name="Salomon Logo 4 7 61" xfId="18771"/>
    <cellStyle name="Salomon Logo 4 7 62" xfId="18772"/>
    <cellStyle name="Salomon Logo 4 7 63" xfId="18773"/>
    <cellStyle name="Salomon Logo 4 7 64" xfId="18774"/>
    <cellStyle name="Salomon Logo 4 7 65" xfId="18775"/>
    <cellStyle name="Salomon Logo 4 7 66" xfId="18776"/>
    <cellStyle name="Salomon Logo 4 7 7" xfId="18777"/>
    <cellStyle name="Salomon Logo 4 7 8" xfId="18778"/>
    <cellStyle name="Salomon Logo 4 7 9" xfId="18779"/>
    <cellStyle name="Salomon Logo 4 8" xfId="18780"/>
    <cellStyle name="Salomon Logo 4 8 10" xfId="18781"/>
    <cellStyle name="Salomon Logo 4 8 11" xfId="18782"/>
    <cellStyle name="Salomon Logo 4 8 12" xfId="18783"/>
    <cellStyle name="Salomon Logo 4 8 13" xfId="18784"/>
    <cellStyle name="Salomon Logo 4 8 14" xfId="18785"/>
    <cellStyle name="Salomon Logo 4 8 15" xfId="18786"/>
    <cellStyle name="Salomon Logo 4 8 16" xfId="18787"/>
    <cellStyle name="Salomon Logo 4 8 17" xfId="18788"/>
    <cellStyle name="Salomon Logo 4 8 18" xfId="18789"/>
    <cellStyle name="Salomon Logo 4 8 19" xfId="18790"/>
    <cellStyle name="Salomon Logo 4 8 2" xfId="18791"/>
    <cellStyle name="Salomon Logo 4 8 20" xfId="18792"/>
    <cellStyle name="Salomon Logo 4 8 21" xfId="18793"/>
    <cellStyle name="Salomon Logo 4 8 22" xfId="18794"/>
    <cellStyle name="Salomon Logo 4 8 23" xfId="18795"/>
    <cellStyle name="Salomon Logo 4 8 24" xfId="18796"/>
    <cellStyle name="Salomon Logo 4 8 25" xfId="18797"/>
    <cellStyle name="Salomon Logo 4 8 26" xfId="18798"/>
    <cellStyle name="Salomon Logo 4 8 27" xfId="18799"/>
    <cellStyle name="Salomon Logo 4 8 28" xfId="18800"/>
    <cellStyle name="Salomon Logo 4 8 29" xfId="18801"/>
    <cellStyle name="Salomon Logo 4 8 3" xfId="18802"/>
    <cellStyle name="Salomon Logo 4 8 30" xfId="18803"/>
    <cellStyle name="Salomon Logo 4 8 31" xfId="18804"/>
    <cellStyle name="Salomon Logo 4 8 32" xfId="18805"/>
    <cellStyle name="Salomon Logo 4 8 33" xfId="18806"/>
    <cellStyle name="Salomon Logo 4 8 34" xfId="18807"/>
    <cellStyle name="Salomon Logo 4 8 35" xfId="18808"/>
    <cellStyle name="Salomon Logo 4 8 36" xfId="18809"/>
    <cellStyle name="Salomon Logo 4 8 37" xfId="18810"/>
    <cellStyle name="Salomon Logo 4 8 38" xfId="18811"/>
    <cellStyle name="Salomon Logo 4 8 39" xfId="18812"/>
    <cellStyle name="Salomon Logo 4 8 4" xfId="18813"/>
    <cellStyle name="Salomon Logo 4 8 40" xfId="18814"/>
    <cellStyle name="Salomon Logo 4 8 41" xfId="18815"/>
    <cellStyle name="Salomon Logo 4 8 42" xfId="18816"/>
    <cellStyle name="Salomon Logo 4 8 43" xfId="18817"/>
    <cellStyle name="Salomon Logo 4 8 44" xfId="18818"/>
    <cellStyle name="Salomon Logo 4 8 45" xfId="18819"/>
    <cellStyle name="Salomon Logo 4 8 46" xfId="18820"/>
    <cellStyle name="Salomon Logo 4 8 47" xfId="18821"/>
    <cellStyle name="Salomon Logo 4 8 48" xfId="18822"/>
    <cellStyle name="Salomon Logo 4 8 49" xfId="18823"/>
    <cellStyle name="Salomon Logo 4 8 5" xfId="18824"/>
    <cellStyle name="Salomon Logo 4 8 50" xfId="18825"/>
    <cellStyle name="Salomon Logo 4 8 51" xfId="18826"/>
    <cellStyle name="Salomon Logo 4 8 52" xfId="18827"/>
    <cellStyle name="Salomon Logo 4 8 53" xfId="18828"/>
    <cellStyle name="Salomon Logo 4 8 54" xfId="18829"/>
    <cellStyle name="Salomon Logo 4 8 55" xfId="18830"/>
    <cellStyle name="Salomon Logo 4 8 56" xfId="18831"/>
    <cellStyle name="Salomon Logo 4 8 57" xfId="18832"/>
    <cellStyle name="Salomon Logo 4 8 58" xfId="18833"/>
    <cellStyle name="Salomon Logo 4 8 59" xfId="18834"/>
    <cellStyle name="Salomon Logo 4 8 6" xfId="18835"/>
    <cellStyle name="Salomon Logo 4 8 60" xfId="18836"/>
    <cellStyle name="Salomon Logo 4 8 61" xfId="18837"/>
    <cellStyle name="Salomon Logo 4 8 62" xfId="18838"/>
    <cellStyle name="Salomon Logo 4 8 63" xfId="18839"/>
    <cellStyle name="Salomon Logo 4 8 64" xfId="18840"/>
    <cellStyle name="Salomon Logo 4 8 7" xfId="18841"/>
    <cellStyle name="Salomon Logo 4 8 8" xfId="18842"/>
    <cellStyle name="Salomon Logo 4 8 9" xfId="18843"/>
    <cellStyle name="Salomon Logo 4 9" xfId="18844"/>
    <cellStyle name="Salomon Logo 40" xfId="18845"/>
    <cellStyle name="Salomon Logo 41" xfId="18846"/>
    <cellStyle name="Salomon Logo 5" xfId="18847"/>
    <cellStyle name="Salomon Logo 5 10" xfId="18848"/>
    <cellStyle name="Salomon Logo 5 11" xfId="18849"/>
    <cellStyle name="Salomon Logo 5 12" xfId="18850"/>
    <cellStyle name="Salomon Logo 5 13" xfId="18851"/>
    <cellStyle name="Salomon Logo 5 14" xfId="18852"/>
    <cellStyle name="Salomon Logo 5 15" xfId="18853"/>
    <cellStyle name="Salomon Logo 5 16" xfId="18854"/>
    <cellStyle name="Salomon Logo 5 17" xfId="18855"/>
    <cellStyle name="Salomon Logo 5 18" xfId="18856"/>
    <cellStyle name="Salomon Logo 5 19" xfId="18857"/>
    <cellStyle name="Salomon Logo 5 2" xfId="18858"/>
    <cellStyle name="Salomon Logo 5 2 10" xfId="18859"/>
    <cellStyle name="Salomon Logo 5 2 11" xfId="18860"/>
    <cellStyle name="Salomon Logo 5 2 12" xfId="18861"/>
    <cellStyle name="Salomon Logo 5 2 13" xfId="18862"/>
    <cellStyle name="Salomon Logo 5 2 14" xfId="18863"/>
    <cellStyle name="Salomon Logo 5 2 15" xfId="18864"/>
    <cellStyle name="Salomon Logo 5 2 16" xfId="18865"/>
    <cellStyle name="Salomon Logo 5 2 17" xfId="18866"/>
    <cellStyle name="Salomon Logo 5 2 18" xfId="18867"/>
    <cellStyle name="Salomon Logo 5 2 19" xfId="18868"/>
    <cellStyle name="Salomon Logo 5 2 2" xfId="18869"/>
    <cellStyle name="Salomon Logo 5 2 2 10" xfId="18870"/>
    <cellStyle name="Salomon Logo 5 2 2 11" xfId="18871"/>
    <cellStyle name="Salomon Logo 5 2 2 12" xfId="18872"/>
    <cellStyle name="Salomon Logo 5 2 2 13" xfId="18873"/>
    <cellStyle name="Salomon Logo 5 2 2 14" xfId="18874"/>
    <cellStyle name="Salomon Logo 5 2 2 15" xfId="18875"/>
    <cellStyle name="Salomon Logo 5 2 2 16" xfId="18876"/>
    <cellStyle name="Salomon Logo 5 2 2 17" xfId="18877"/>
    <cellStyle name="Salomon Logo 5 2 2 18" xfId="18878"/>
    <cellStyle name="Salomon Logo 5 2 2 19" xfId="18879"/>
    <cellStyle name="Salomon Logo 5 2 2 2" xfId="18880"/>
    <cellStyle name="Salomon Logo 5 2 2 20" xfId="18881"/>
    <cellStyle name="Salomon Logo 5 2 2 21" xfId="18882"/>
    <cellStyle name="Salomon Logo 5 2 2 22" xfId="18883"/>
    <cellStyle name="Salomon Logo 5 2 2 23" xfId="18884"/>
    <cellStyle name="Salomon Logo 5 2 2 24" xfId="18885"/>
    <cellStyle name="Salomon Logo 5 2 2 25" xfId="18886"/>
    <cellStyle name="Salomon Logo 5 2 2 26" xfId="18887"/>
    <cellStyle name="Salomon Logo 5 2 2 27" xfId="18888"/>
    <cellStyle name="Salomon Logo 5 2 2 28" xfId="18889"/>
    <cellStyle name="Salomon Logo 5 2 2 29" xfId="18890"/>
    <cellStyle name="Salomon Logo 5 2 2 3" xfId="18891"/>
    <cellStyle name="Salomon Logo 5 2 2 30" xfId="18892"/>
    <cellStyle name="Salomon Logo 5 2 2 31" xfId="18893"/>
    <cellStyle name="Salomon Logo 5 2 2 32" xfId="18894"/>
    <cellStyle name="Salomon Logo 5 2 2 33" xfId="18895"/>
    <cellStyle name="Salomon Logo 5 2 2 34" xfId="18896"/>
    <cellStyle name="Salomon Logo 5 2 2 35" xfId="18897"/>
    <cellStyle name="Salomon Logo 5 2 2 36" xfId="18898"/>
    <cellStyle name="Salomon Logo 5 2 2 37" xfId="18899"/>
    <cellStyle name="Salomon Logo 5 2 2 38" xfId="18900"/>
    <cellStyle name="Salomon Logo 5 2 2 39" xfId="18901"/>
    <cellStyle name="Salomon Logo 5 2 2 4" xfId="18902"/>
    <cellStyle name="Salomon Logo 5 2 2 40" xfId="18903"/>
    <cellStyle name="Salomon Logo 5 2 2 41" xfId="18904"/>
    <cellStyle name="Salomon Logo 5 2 2 42" xfId="18905"/>
    <cellStyle name="Salomon Logo 5 2 2 43" xfId="18906"/>
    <cellStyle name="Salomon Logo 5 2 2 44" xfId="18907"/>
    <cellStyle name="Salomon Logo 5 2 2 45" xfId="18908"/>
    <cellStyle name="Salomon Logo 5 2 2 46" xfId="18909"/>
    <cellStyle name="Salomon Logo 5 2 2 47" xfId="18910"/>
    <cellStyle name="Salomon Logo 5 2 2 48" xfId="18911"/>
    <cellStyle name="Salomon Logo 5 2 2 49" xfId="18912"/>
    <cellStyle name="Salomon Logo 5 2 2 5" xfId="18913"/>
    <cellStyle name="Salomon Logo 5 2 2 50" xfId="18914"/>
    <cellStyle name="Salomon Logo 5 2 2 51" xfId="18915"/>
    <cellStyle name="Salomon Logo 5 2 2 52" xfId="18916"/>
    <cellStyle name="Salomon Logo 5 2 2 53" xfId="18917"/>
    <cellStyle name="Salomon Logo 5 2 2 54" xfId="18918"/>
    <cellStyle name="Salomon Logo 5 2 2 55" xfId="18919"/>
    <cellStyle name="Salomon Logo 5 2 2 56" xfId="18920"/>
    <cellStyle name="Salomon Logo 5 2 2 57" xfId="18921"/>
    <cellStyle name="Salomon Logo 5 2 2 58" xfId="18922"/>
    <cellStyle name="Salomon Logo 5 2 2 59" xfId="18923"/>
    <cellStyle name="Salomon Logo 5 2 2 6" xfId="18924"/>
    <cellStyle name="Salomon Logo 5 2 2 60" xfId="18925"/>
    <cellStyle name="Salomon Logo 5 2 2 61" xfId="18926"/>
    <cellStyle name="Salomon Logo 5 2 2 62" xfId="18927"/>
    <cellStyle name="Salomon Logo 5 2 2 63" xfId="18928"/>
    <cellStyle name="Salomon Logo 5 2 2 64" xfId="18929"/>
    <cellStyle name="Salomon Logo 5 2 2 65" xfId="18930"/>
    <cellStyle name="Salomon Logo 5 2 2 66" xfId="18931"/>
    <cellStyle name="Salomon Logo 5 2 2 7" xfId="18932"/>
    <cellStyle name="Salomon Logo 5 2 2 8" xfId="18933"/>
    <cellStyle name="Salomon Logo 5 2 2 9" xfId="18934"/>
    <cellStyle name="Salomon Logo 5 2 20" xfId="18935"/>
    <cellStyle name="Salomon Logo 5 2 21" xfId="18936"/>
    <cellStyle name="Salomon Logo 5 2 22" xfId="18937"/>
    <cellStyle name="Salomon Logo 5 2 23" xfId="18938"/>
    <cellStyle name="Salomon Logo 5 2 24" xfId="18939"/>
    <cellStyle name="Salomon Logo 5 2 25" xfId="18940"/>
    <cellStyle name="Salomon Logo 5 2 26" xfId="18941"/>
    <cellStyle name="Salomon Logo 5 2 27" xfId="18942"/>
    <cellStyle name="Salomon Logo 5 2 28" xfId="18943"/>
    <cellStyle name="Salomon Logo 5 2 29" xfId="18944"/>
    <cellStyle name="Salomon Logo 5 2 3" xfId="18945"/>
    <cellStyle name="Salomon Logo 5 2 3 10" xfId="18946"/>
    <cellStyle name="Salomon Logo 5 2 3 11" xfId="18947"/>
    <cellStyle name="Salomon Logo 5 2 3 12" xfId="18948"/>
    <cellStyle name="Salomon Logo 5 2 3 13" xfId="18949"/>
    <cellStyle name="Salomon Logo 5 2 3 14" xfId="18950"/>
    <cellStyle name="Salomon Logo 5 2 3 15" xfId="18951"/>
    <cellStyle name="Salomon Logo 5 2 3 16" xfId="18952"/>
    <cellStyle name="Salomon Logo 5 2 3 17" xfId="18953"/>
    <cellStyle name="Salomon Logo 5 2 3 18" xfId="18954"/>
    <cellStyle name="Salomon Logo 5 2 3 19" xfId="18955"/>
    <cellStyle name="Salomon Logo 5 2 3 2" xfId="18956"/>
    <cellStyle name="Salomon Logo 5 2 3 20" xfId="18957"/>
    <cellStyle name="Salomon Logo 5 2 3 21" xfId="18958"/>
    <cellStyle name="Salomon Logo 5 2 3 22" xfId="18959"/>
    <cellStyle name="Salomon Logo 5 2 3 23" xfId="18960"/>
    <cellStyle name="Salomon Logo 5 2 3 24" xfId="18961"/>
    <cellStyle name="Salomon Logo 5 2 3 25" xfId="18962"/>
    <cellStyle name="Salomon Logo 5 2 3 26" xfId="18963"/>
    <cellStyle name="Salomon Logo 5 2 3 27" xfId="18964"/>
    <cellStyle name="Salomon Logo 5 2 3 28" xfId="18965"/>
    <cellStyle name="Salomon Logo 5 2 3 29" xfId="18966"/>
    <cellStyle name="Salomon Logo 5 2 3 3" xfId="18967"/>
    <cellStyle name="Salomon Logo 5 2 3 30" xfId="18968"/>
    <cellStyle name="Salomon Logo 5 2 3 31" xfId="18969"/>
    <cellStyle name="Salomon Logo 5 2 3 32" xfId="18970"/>
    <cellStyle name="Salomon Logo 5 2 3 33" xfId="18971"/>
    <cellStyle name="Salomon Logo 5 2 3 34" xfId="18972"/>
    <cellStyle name="Salomon Logo 5 2 3 35" xfId="18973"/>
    <cellStyle name="Salomon Logo 5 2 3 36" xfId="18974"/>
    <cellStyle name="Salomon Logo 5 2 3 37" xfId="18975"/>
    <cellStyle name="Salomon Logo 5 2 3 38" xfId="18976"/>
    <cellStyle name="Salomon Logo 5 2 3 39" xfId="18977"/>
    <cellStyle name="Salomon Logo 5 2 3 4" xfId="18978"/>
    <cellStyle name="Salomon Logo 5 2 3 40" xfId="18979"/>
    <cellStyle name="Salomon Logo 5 2 3 41" xfId="18980"/>
    <cellStyle name="Salomon Logo 5 2 3 42" xfId="18981"/>
    <cellStyle name="Salomon Logo 5 2 3 43" xfId="18982"/>
    <cellStyle name="Salomon Logo 5 2 3 44" xfId="18983"/>
    <cellStyle name="Salomon Logo 5 2 3 45" xfId="18984"/>
    <cellStyle name="Salomon Logo 5 2 3 46" xfId="18985"/>
    <cellStyle name="Salomon Logo 5 2 3 47" xfId="18986"/>
    <cellStyle name="Salomon Logo 5 2 3 48" xfId="18987"/>
    <cellStyle name="Salomon Logo 5 2 3 49" xfId="18988"/>
    <cellStyle name="Salomon Logo 5 2 3 5" xfId="18989"/>
    <cellStyle name="Salomon Logo 5 2 3 50" xfId="18990"/>
    <cellStyle name="Salomon Logo 5 2 3 51" xfId="18991"/>
    <cellStyle name="Salomon Logo 5 2 3 52" xfId="18992"/>
    <cellStyle name="Salomon Logo 5 2 3 53" xfId="18993"/>
    <cellStyle name="Salomon Logo 5 2 3 54" xfId="18994"/>
    <cellStyle name="Salomon Logo 5 2 3 55" xfId="18995"/>
    <cellStyle name="Salomon Logo 5 2 3 56" xfId="18996"/>
    <cellStyle name="Salomon Logo 5 2 3 57" xfId="18997"/>
    <cellStyle name="Salomon Logo 5 2 3 58" xfId="18998"/>
    <cellStyle name="Salomon Logo 5 2 3 59" xfId="18999"/>
    <cellStyle name="Salomon Logo 5 2 3 6" xfId="19000"/>
    <cellStyle name="Salomon Logo 5 2 3 60" xfId="19001"/>
    <cellStyle name="Salomon Logo 5 2 3 61" xfId="19002"/>
    <cellStyle name="Salomon Logo 5 2 3 62" xfId="19003"/>
    <cellStyle name="Salomon Logo 5 2 3 63" xfId="19004"/>
    <cellStyle name="Salomon Logo 5 2 3 64" xfId="19005"/>
    <cellStyle name="Salomon Logo 5 2 3 7" xfId="19006"/>
    <cellStyle name="Salomon Logo 5 2 3 8" xfId="19007"/>
    <cellStyle name="Salomon Logo 5 2 3 9" xfId="19008"/>
    <cellStyle name="Salomon Logo 5 2 30" xfId="19009"/>
    <cellStyle name="Salomon Logo 5 2 31" xfId="19010"/>
    <cellStyle name="Salomon Logo 5 2 32" xfId="19011"/>
    <cellStyle name="Salomon Logo 5 2 33" xfId="19012"/>
    <cellStyle name="Salomon Logo 5 2 34" xfId="19013"/>
    <cellStyle name="Salomon Logo 5 2 4" xfId="19014"/>
    <cellStyle name="Salomon Logo 5 2 5" xfId="19015"/>
    <cellStyle name="Salomon Logo 5 2 6" xfId="19016"/>
    <cellStyle name="Salomon Logo 5 2 7" xfId="19017"/>
    <cellStyle name="Salomon Logo 5 2 8" xfId="19018"/>
    <cellStyle name="Salomon Logo 5 2 9" xfId="19019"/>
    <cellStyle name="Salomon Logo 5 20" xfId="19020"/>
    <cellStyle name="Salomon Logo 5 21" xfId="19021"/>
    <cellStyle name="Salomon Logo 5 22" xfId="19022"/>
    <cellStyle name="Salomon Logo 5 23" xfId="19023"/>
    <cellStyle name="Salomon Logo 5 24" xfId="19024"/>
    <cellStyle name="Salomon Logo 5 25" xfId="19025"/>
    <cellStyle name="Salomon Logo 5 26" xfId="19026"/>
    <cellStyle name="Salomon Logo 5 27" xfId="19027"/>
    <cellStyle name="Salomon Logo 5 28" xfId="19028"/>
    <cellStyle name="Salomon Logo 5 29" xfId="19029"/>
    <cellStyle name="Salomon Logo 5 3" xfId="19030"/>
    <cellStyle name="Salomon Logo 5 3 10" xfId="19031"/>
    <cellStyle name="Salomon Logo 5 3 11" xfId="19032"/>
    <cellStyle name="Salomon Logo 5 3 12" xfId="19033"/>
    <cellStyle name="Salomon Logo 5 3 13" xfId="19034"/>
    <cellStyle name="Salomon Logo 5 3 14" xfId="19035"/>
    <cellStyle name="Salomon Logo 5 3 15" xfId="19036"/>
    <cellStyle name="Salomon Logo 5 3 16" xfId="19037"/>
    <cellStyle name="Salomon Logo 5 3 17" xfId="19038"/>
    <cellStyle name="Salomon Logo 5 3 18" xfId="19039"/>
    <cellStyle name="Salomon Logo 5 3 19" xfId="19040"/>
    <cellStyle name="Salomon Logo 5 3 2" xfId="19041"/>
    <cellStyle name="Salomon Logo 5 3 2 10" xfId="19042"/>
    <cellStyle name="Salomon Logo 5 3 2 11" xfId="19043"/>
    <cellStyle name="Salomon Logo 5 3 2 12" xfId="19044"/>
    <cellStyle name="Salomon Logo 5 3 2 13" xfId="19045"/>
    <cellStyle name="Salomon Logo 5 3 2 14" xfId="19046"/>
    <cellStyle name="Salomon Logo 5 3 2 15" xfId="19047"/>
    <cellStyle name="Salomon Logo 5 3 2 16" xfId="19048"/>
    <cellStyle name="Salomon Logo 5 3 2 17" xfId="19049"/>
    <cellStyle name="Salomon Logo 5 3 2 18" xfId="19050"/>
    <cellStyle name="Salomon Logo 5 3 2 19" xfId="19051"/>
    <cellStyle name="Salomon Logo 5 3 2 2" xfId="19052"/>
    <cellStyle name="Salomon Logo 5 3 2 20" xfId="19053"/>
    <cellStyle name="Salomon Logo 5 3 2 21" xfId="19054"/>
    <cellStyle name="Salomon Logo 5 3 2 22" xfId="19055"/>
    <cellStyle name="Salomon Logo 5 3 2 23" xfId="19056"/>
    <cellStyle name="Salomon Logo 5 3 2 24" xfId="19057"/>
    <cellStyle name="Salomon Logo 5 3 2 25" xfId="19058"/>
    <cellStyle name="Salomon Logo 5 3 2 26" xfId="19059"/>
    <cellStyle name="Salomon Logo 5 3 2 27" xfId="19060"/>
    <cellStyle name="Salomon Logo 5 3 2 28" xfId="19061"/>
    <cellStyle name="Salomon Logo 5 3 2 29" xfId="19062"/>
    <cellStyle name="Salomon Logo 5 3 2 3" xfId="19063"/>
    <cellStyle name="Salomon Logo 5 3 2 30" xfId="19064"/>
    <cellStyle name="Salomon Logo 5 3 2 31" xfId="19065"/>
    <cellStyle name="Salomon Logo 5 3 2 32" xfId="19066"/>
    <cellStyle name="Salomon Logo 5 3 2 33" xfId="19067"/>
    <cellStyle name="Salomon Logo 5 3 2 34" xfId="19068"/>
    <cellStyle name="Salomon Logo 5 3 2 35" xfId="19069"/>
    <cellStyle name="Salomon Logo 5 3 2 36" xfId="19070"/>
    <cellStyle name="Salomon Logo 5 3 2 37" xfId="19071"/>
    <cellStyle name="Salomon Logo 5 3 2 38" xfId="19072"/>
    <cellStyle name="Salomon Logo 5 3 2 39" xfId="19073"/>
    <cellStyle name="Salomon Logo 5 3 2 4" xfId="19074"/>
    <cellStyle name="Salomon Logo 5 3 2 40" xfId="19075"/>
    <cellStyle name="Salomon Logo 5 3 2 41" xfId="19076"/>
    <cellStyle name="Salomon Logo 5 3 2 42" xfId="19077"/>
    <cellStyle name="Salomon Logo 5 3 2 43" xfId="19078"/>
    <cellStyle name="Salomon Logo 5 3 2 44" xfId="19079"/>
    <cellStyle name="Salomon Logo 5 3 2 45" xfId="19080"/>
    <cellStyle name="Salomon Logo 5 3 2 46" xfId="19081"/>
    <cellStyle name="Salomon Logo 5 3 2 47" xfId="19082"/>
    <cellStyle name="Salomon Logo 5 3 2 48" xfId="19083"/>
    <cellStyle name="Salomon Logo 5 3 2 49" xfId="19084"/>
    <cellStyle name="Salomon Logo 5 3 2 5" xfId="19085"/>
    <cellStyle name="Salomon Logo 5 3 2 50" xfId="19086"/>
    <cellStyle name="Salomon Logo 5 3 2 51" xfId="19087"/>
    <cellStyle name="Salomon Logo 5 3 2 52" xfId="19088"/>
    <cellStyle name="Salomon Logo 5 3 2 53" xfId="19089"/>
    <cellStyle name="Salomon Logo 5 3 2 54" xfId="19090"/>
    <cellStyle name="Salomon Logo 5 3 2 55" xfId="19091"/>
    <cellStyle name="Salomon Logo 5 3 2 56" xfId="19092"/>
    <cellStyle name="Salomon Logo 5 3 2 57" xfId="19093"/>
    <cellStyle name="Salomon Logo 5 3 2 58" xfId="19094"/>
    <cellStyle name="Salomon Logo 5 3 2 59" xfId="19095"/>
    <cellStyle name="Salomon Logo 5 3 2 6" xfId="19096"/>
    <cellStyle name="Salomon Logo 5 3 2 60" xfId="19097"/>
    <cellStyle name="Salomon Logo 5 3 2 61" xfId="19098"/>
    <cellStyle name="Salomon Logo 5 3 2 62" xfId="19099"/>
    <cellStyle name="Salomon Logo 5 3 2 63" xfId="19100"/>
    <cellStyle name="Salomon Logo 5 3 2 64" xfId="19101"/>
    <cellStyle name="Salomon Logo 5 3 2 65" xfId="19102"/>
    <cellStyle name="Salomon Logo 5 3 2 66" xfId="19103"/>
    <cellStyle name="Salomon Logo 5 3 2 7" xfId="19104"/>
    <cellStyle name="Salomon Logo 5 3 2 8" xfId="19105"/>
    <cellStyle name="Salomon Logo 5 3 2 9" xfId="19106"/>
    <cellStyle name="Salomon Logo 5 3 20" xfId="19107"/>
    <cellStyle name="Salomon Logo 5 3 21" xfId="19108"/>
    <cellStyle name="Salomon Logo 5 3 22" xfId="19109"/>
    <cellStyle name="Salomon Logo 5 3 23" xfId="19110"/>
    <cellStyle name="Salomon Logo 5 3 24" xfId="19111"/>
    <cellStyle name="Salomon Logo 5 3 25" xfId="19112"/>
    <cellStyle name="Salomon Logo 5 3 26" xfId="19113"/>
    <cellStyle name="Salomon Logo 5 3 27" xfId="19114"/>
    <cellStyle name="Salomon Logo 5 3 28" xfId="19115"/>
    <cellStyle name="Salomon Logo 5 3 29" xfId="19116"/>
    <cellStyle name="Salomon Logo 5 3 3" xfId="19117"/>
    <cellStyle name="Salomon Logo 5 3 3 10" xfId="19118"/>
    <cellStyle name="Salomon Logo 5 3 3 11" xfId="19119"/>
    <cellStyle name="Salomon Logo 5 3 3 12" xfId="19120"/>
    <cellStyle name="Salomon Logo 5 3 3 13" xfId="19121"/>
    <cellStyle name="Salomon Logo 5 3 3 14" xfId="19122"/>
    <cellStyle name="Salomon Logo 5 3 3 15" xfId="19123"/>
    <cellStyle name="Salomon Logo 5 3 3 16" xfId="19124"/>
    <cellStyle name="Salomon Logo 5 3 3 17" xfId="19125"/>
    <cellStyle name="Salomon Logo 5 3 3 18" xfId="19126"/>
    <cellStyle name="Salomon Logo 5 3 3 19" xfId="19127"/>
    <cellStyle name="Salomon Logo 5 3 3 2" xfId="19128"/>
    <cellStyle name="Salomon Logo 5 3 3 20" xfId="19129"/>
    <cellStyle name="Salomon Logo 5 3 3 21" xfId="19130"/>
    <cellStyle name="Salomon Logo 5 3 3 22" xfId="19131"/>
    <cellStyle name="Salomon Logo 5 3 3 23" xfId="19132"/>
    <cellStyle name="Salomon Logo 5 3 3 24" xfId="19133"/>
    <cellStyle name="Salomon Logo 5 3 3 25" xfId="19134"/>
    <cellStyle name="Salomon Logo 5 3 3 26" xfId="19135"/>
    <cellStyle name="Salomon Logo 5 3 3 27" xfId="19136"/>
    <cellStyle name="Salomon Logo 5 3 3 28" xfId="19137"/>
    <cellStyle name="Salomon Logo 5 3 3 29" xfId="19138"/>
    <cellStyle name="Salomon Logo 5 3 3 3" xfId="19139"/>
    <cellStyle name="Salomon Logo 5 3 3 30" xfId="19140"/>
    <cellStyle name="Salomon Logo 5 3 3 31" xfId="19141"/>
    <cellStyle name="Salomon Logo 5 3 3 32" xfId="19142"/>
    <cellStyle name="Salomon Logo 5 3 3 33" xfId="19143"/>
    <cellStyle name="Salomon Logo 5 3 3 34" xfId="19144"/>
    <cellStyle name="Salomon Logo 5 3 3 35" xfId="19145"/>
    <cellStyle name="Salomon Logo 5 3 3 36" xfId="19146"/>
    <cellStyle name="Salomon Logo 5 3 3 37" xfId="19147"/>
    <cellStyle name="Salomon Logo 5 3 3 38" xfId="19148"/>
    <cellStyle name="Salomon Logo 5 3 3 39" xfId="19149"/>
    <cellStyle name="Salomon Logo 5 3 3 4" xfId="19150"/>
    <cellStyle name="Salomon Logo 5 3 3 40" xfId="19151"/>
    <cellStyle name="Salomon Logo 5 3 3 41" xfId="19152"/>
    <cellStyle name="Salomon Logo 5 3 3 42" xfId="19153"/>
    <cellStyle name="Salomon Logo 5 3 3 43" xfId="19154"/>
    <cellStyle name="Salomon Logo 5 3 3 44" xfId="19155"/>
    <cellStyle name="Salomon Logo 5 3 3 45" xfId="19156"/>
    <cellStyle name="Salomon Logo 5 3 3 46" xfId="19157"/>
    <cellStyle name="Salomon Logo 5 3 3 47" xfId="19158"/>
    <cellStyle name="Salomon Logo 5 3 3 48" xfId="19159"/>
    <cellStyle name="Salomon Logo 5 3 3 49" xfId="19160"/>
    <cellStyle name="Salomon Logo 5 3 3 5" xfId="19161"/>
    <cellStyle name="Salomon Logo 5 3 3 50" xfId="19162"/>
    <cellStyle name="Salomon Logo 5 3 3 51" xfId="19163"/>
    <cellStyle name="Salomon Logo 5 3 3 52" xfId="19164"/>
    <cellStyle name="Salomon Logo 5 3 3 53" xfId="19165"/>
    <cellStyle name="Salomon Logo 5 3 3 54" xfId="19166"/>
    <cellStyle name="Salomon Logo 5 3 3 55" xfId="19167"/>
    <cellStyle name="Salomon Logo 5 3 3 56" xfId="19168"/>
    <cellStyle name="Salomon Logo 5 3 3 57" xfId="19169"/>
    <cellStyle name="Salomon Logo 5 3 3 58" xfId="19170"/>
    <cellStyle name="Salomon Logo 5 3 3 59" xfId="19171"/>
    <cellStyle name="Salomon Logo 5 3 3 6" xfId="19172"/>
    <cellStyle name="Salomon Logo 5 3 3 60" xfId="19173"/>
    <cellStyle name="Salomon Logo 5 3 3 61" xfId="19174"/>
    <cellStyle name="Salomon Logo 5 3 3 62" xfId="19175"/>
    <cellStyle name="Salomon Logo 5 3 3 63" xfId="19176"/>
    <cellStyle name="Salomon Logo 5 3 3 64" xfId="19177"/>
    <cellStyle name="Salomon Logo 5 3 3 7" xfId="19178"/>
    <cellStyle name="Salomon Logo 5 3 3 8" xfId="19179"/>
    <cellStyle name="Salomon Logo 5 3 3 9" xfId="19180"/>
    <cellStyle name="Salomon Logo 5 3 30" xfId="19181"/>
    <cellStyle name="Salomon Logo 5 3 31" xfId="19182"/>
    <cellStyle name="Salomon Logo 5 3 32" xfId="19183"/>
    <cellStyle name="Salomon Logo 5 3 33" xfId="19184"/>
    <cellStyle name="Salomon Logo 5 3 34" xfId="19185"/>
    <cellStyle name="Salomon Logo 5 3 4" xfId="19186"/>
    <cellStyle name="Salomon Logo 5 3 5" xfId="19187"/>
    <cellStyle name="Salomon Logo 5 3 6" xfId="19188"/>
    <cellStyle name="Salomon Logo 5 3 7" xfId="19189"/>
    <cellStyle name="Salomon Logo 5 3 8" xfId="19190"/>
    <cellStyle name="Salomon Logo 5 3 9" xfId="19191"/>
    <cellStyle name="Salomon Logo 5 30" xfId="19192"/>
    <cellStyle name="Salomon Logo 5 31" xfId="19193"/>
    <cellStyle name="Salomon Logo 5 32" xfId="19194"/>
    <cellStyle name="Salomon Logo 5 33" xfId="19195"/>
    <cellStyle name="Salomon Logo 5 34" xfId="19196"/>
    <cellStyle name="Salomon Logo 5 35" xfId="19197"/>
    <cellStyle name="Salomon Logo 5 36" xfId="19198"/>
    <cellStyle name="Salomon Logo 5 37" xfId="19199"/>
    <cellStyle name="Salomon Logo 5 4" xfId="19200"/>
    <cellStyle name="Salomon Logo 5 4 10" xfId="19201"/>
    <cellStyle name="Salomon Logo 5 4 11" xfId="19202"/>
    <cellStyle name="Salomon Logo 5 4 12" xfId="19203"/>
    <cellStyle name="Salomon Logo 5 4 13" xfId="19204"/>
    <cellStyle name="Salomon Logo 5 4 14" xfId="19205"/>
    <cellStyle name="Salomon Logo 5 4 15" xfId="19206"/>
    <cellStyle name="Salomon Logo 5 4 16" xfId="19207"/>
    <cellStyle name="Salomon Logo 5 4 17" xfId="19208"/>
    <cellStyle name="Salomon Logo 5 4 18" xfId="19209"/>
    <cellStyle name="Salomon Logo 5 4 19" xfId="19210"/>
    <cellStyle name="Salomon Logo 5 4 2" xfId="19211"/>
    <cellStyle name="Salomon Logo 5 4 2 10" xfId="19212"/>
    <cellStyle name="Salomon Logo 5 4 2 11" xfId="19213"/>
    <cellStyle name="Salomon Logo 5 4 2 12" xfId="19214"/>
    <cellStyle name="Salomon Logo 5 4 2 13" xfId="19215"/>
    <cellStyle name="Salomon Logo 5 4 2 14" xfId="19216"/>
    <cellStyle name="Salomon Logo 5 4 2 15" xfId="19217"/>
    <cellStyle name="Salomon Logo 5 4 2 16" xfId="19218"/>
    <cellStyle name="Salomon Logo 5 4 2 17" xfId="19219"/>
    <cellStyle name="Salomon Logo 5 4 2 18" xfId="19220"/>
    <cellStyle name="Salomon Logo 5 4 2 19" xfId="19221"/>
    <cellStyle name="Salomon Logo 5 4 2 2" xfId="19222"/>
    <cellStyle name="Salomon Logo 5 4 2 20" xfId="19223"/>
    <cellStyle name="Salomon Logo 5 4 2 21" xfId="19224"/>
    <cellStyle name="Salomon Logo 5 4 2 22" xfId="19225"/>
    <cellStyle name="Salomon Logo 5 4 2 23" xfId="19226"/>
    <cellStyle name="Salomon Logo 5 4 2 24" xfId="19227"/>
    <cellStyle name="Salomon Logo 5 4 2 25" xfId="19228"/>
    <cellStyle name="Salomon Logo 5 4 2 26" xfId="19229"/>
    <cellStyle name="Salomon Logo 5 4 2 27" xfId="19230"/>
    <cellStyle name="Salomon Logo 5 4 2 28" xfId="19231"/>
    <cellStyle name="Salomon Logo 5 4 2 29" xfId="19232"/>
    <cellStyle name="Salomon Logo 5 4 2 3" xfId="19233"/>
    <cellStyle name="Salomon Logo 5 4 2 30" xfId="19234"/>
    <cellStyle name="Salomon Logo 5 4 2 31" xfId="19235"/>
    <cellStyle name="Salomon Logo 5 4 2 32" xfId="19236"/>
    <cellStyle name="Salomon Logo 5 4 2 33" xfId="19237"/>
    <cellStyle name="Salomon Logo 5 4 2 34" xfId="19238"/>
    <cellStyle name="Salomon Logo 5 4 2 35" xfId="19239"/>
    <cellStyle name="Salomon Logo 5 4 2 36" xfId="19240"/>
    <cellStyle name="Salomon Logo 5 4 2 37" xfId="19241"/>
    <cellStyle name="Salomon Logo 5 4 2 38" xfId="19242"/>
    <cellStyle name="Salomon Logo 5 4 2 39" xfId="19243"/>
    <cellStyle name="Salomon Logo 5 4 2 4" xfId="19244"/>
    <cellStyle name="Salomon Logo 5 4 2 40" xfId="19245"/>
    <cellStyle name="Salomon Logo 5 4 2 41" xfId="19246"/>
    <cellStyle name="Salomon Logo 5 4 2 42" xfId="19247"/>
    <cellStyle name="Salomon Logo 5 4 2 43" xfId="19248"/>
    <cellStyle name="Salomon Logo 5 4 2 44" xfId="19249"/>
    <cellStyle name="Salomon Logo 5 4 2 45" xfId="19250"/>
    <cellStyle name="Salomon Logo 5 4 2 46" xfId="19251"/>
    <cellStyle name="Salomon Logo 5 4 2 47" xfId="19252"/>
    <cellStyle name="Salomon Logo 5 4 2 48" xfId="19253"/>
    <cellStyle name="Salomon Logo 5 4 2 49" xfId="19254"/>
    <cellStyle name="Salomon Logo 5 4 2 5" xfId="19255"/>
    <cellStyle name="Salomon Logo 5 4 2 50" xfId="19256"/>
    <cellStyle name="Salomon Logo 5 4 2 51" xfId="19257"/>
    <cellStyle name="Salomon Logo 5 4 2 52" xfId="19258"/>
    <cellStyle name="Salomon Logo 5 4 2 53" xfId="19259"/>
    <cellStyle name="Salomon Logo 5 4 2 54" xfId="19260"/>
    <cellStyle name="Salomon Logo 5 4 2 55" xfId="19261"/>
    <cellStyle name="Salomon Logo 5 4 2 56" xfId="19262"/>
    <cellStyle name="Salomon Logo 5 4 2 57" xfId="19263"/>
    <cellStyle name="Salomon Logo 5 4 2 58" xfId="19264"/>
    <cellStyle name="Salomon Logo 5 4 2 59" xfId="19265"/>
    <cellStyle name="Salomon Logo 5 4 2 6" xfId="19266"/>
    <cellStyle name="Salomon Logo 5 4 2 60" xfId="19267"/>
    <cellStyle name="Salomon Logo 5 4 2 61" xfId="19268"/>
    <cellStyle name="Salomon Logo 5 4 2 62" xfId="19269"/>
    <cellStyle name="Salomon Logo 5 4 2 63" xfId="19270"/>
    <cellStyle name="Salomon Logo 5 4 2 64" xfId="19271"/>
    <cellStyle name="Salomon Logo 5 4 2 65" xfId="19272"/>
    <cellStyle name="Salomon Logo 5 4 2 66" xfId="19273"/>
    <cellStyle name="Salomon Logo 5 4 2 7" xfId="19274"/>
    <cellStyle name="Salomon Logo 5 4 2 8" xfId="19275"/>
    <cellStyle name="Salomon Logo 5 4 2 9" xfId="19276"/>
    <cellStyle name="Salomon Logo 5 4 20" xfId="19277"/>
    <cellStyle name="Salomon Logo 5 4 21" xfId="19278"/>
    <cellStyle name="Salomon Logo 5 4 22" xfId="19279"/>
    <cellStyle name="Salomon Logo 5 4 23" xfId="19280"/>
    <cellStyle name="Salomon Logo 5 4 24" xfId="19281"/>
    <cellStyle name="Salomon Logo 5 4 25" xfId="19282"/>
    <cellStyle name="Salomon Logo 5 4 26" xfId="19283"/>
    <cellStyle name="Salomon Logo 5 4 27" xfId="19284"/>
    <cellStyle name="Salomon Logo 5 4 28" xfId="19285"/>
    <cellStyle name="Salomon Logo 5 4 29" xfId="19286"/>
    <cellStyle name="Salomon Logo 5 4 3" xfId="19287"/>
    <cellStyle name="Salomon Logo 5 4 3 10" xfId="19288"/>
    <cellStyle name="Salomon Logo 5 4 3 11" xfId="19289"/>
    <cellStyle name="Salomon Logo 5 4 3 12" xfId="19290"/>
    <cellStyle name="Salomon Logo 5 4 3 13" xfId="19291"/>
    <cellStyle name="Salomon Logo 5 4 3 14" xfId="19292"/>
    <cellStyle name="Salomon Logo 5 4 3 15" xfId="19293"/>
    <cellStyle name="Salomon Logo 5 4 3 16" xfId="19294"/>
    <cellStyle name="Salomon Logo 5 4 3 17" xfId="19295"/>
    <cellStyle name="Salomon Logo 5 4 3 18" xfId="19296"/>
    <cellStyle name="Salomon Logo 5 4 3 19" xfId="19297"/>
    <cellStyle name="Salomon Logo 5 4 3 2" xfId="19298"/>
    <cellStyle name="Salomon Logo 5 4 3 20" xfId="19299"/>
    <cellStyle name="Salomon Logo 5 4 3 21" xfId="19300"/>
    <cellStyle name="Salomon Logo 5 4 3 22" xfId="19301"/>
    <cellStyle name="Salomon Logo 5 4 3 23" xfId="19302"/>
    <cellStyle name="Salomon Logo 5 4 3 24" xfId="19303"/>
    <cellStyle name="Salomon Logo 5 4 3 25" xfId="19304"/>
    <cellStyle name="Salomon Logo 5 4 3 26" xfId="19305"/>
    <cellStyle name="Salomon Logo 5 4 3 27" xfId="19306"/>
    <cellStyle name="Salomon Logo 5 4 3 28" xfId="19307"/>
    <cellStyle name="Salomon Logo 5 4 3 29" xfId="19308"/>
    <cellStyle name="Salomon Logo 5 4 3 3" xfId="19309"/>
    <cellStyle name="Salomon Logo 5 4 3 30" xfId="19310"/>
    <cellStyle name="Salomon Logo 5 4 3 31" xfId="19311"/>
    <cellStyle name="Salomon Logo 5 4 3 32" xfId="19312"/>
    <cellStyle name="Salomon Logo 5 4 3 33" xfId="19313"/>
    <cellStyle name="Salomon Logo 5 4 3 34" xfId="19314"/>
    <cellStyle name="Salomon Logo 5 4 3 35" xfId="19315"/>
    <cellStyle name="Salomon Logo 5 4 3 36" xfId="19316"/>
    <cellStyle name="Salomon Logo 5 4 3 37" xfId="19317"/>
    <cellStyle name="Salomon Logo 5 4 3 38" xfId="19318"/>
    <cellStyle name="Salomon Logo 5 4 3 39" xfId="19319"/>
    <cellStyle name="Salomon Logo 5 4 3 4" xfId="19320"/>
    <cellStyle name="Salomon Logo 5 4 3 40" xfId="19321"/>
    <cellStyle name="Salomon Logo 5 4 3 41" xfId="19322"/>
    <cellStyle name="Salomon Logo 5 4 3 42" xfId="19323"/>
    <cellStyle name="Salomon Logo 5 4 3 43" xfId="19324"/>
    <cellStyle name="Salomon Logo 5 4 3 44" xfId="19325"/>
    <cellStyle name="Salomon Logo 5 4 3 45" xfId="19326"/>
    <cellStyle name="Salomon Logo 5 4 3 46" xfId="19327"/>
    <cellStyle name="Salomon Logo 5 4 3 47" xfId="19328"/>
    <cellStyle name="Salomon Logo 5 4 3 48" xfId="19329"/>
    <cellStyle name="Salomon Logo 5 4 3 49" xfId="19330"/>
    <cellStyle name="Salomon Logo 5 4 3 5" xfId="19331"/>
    <cellStyle name="Salomon Logo 5 4 3 50" xfId="19332"/>
    <cellStyle name="Salomon Logo 5 4 3 51" xfId="19333"/>
    <cellStyle name="Salomon Logo 5 4 3 52" xfId="19334"/>
    <cellStyle name="Salomon Logo 5 4 3 53" xfId="19335"/>
    <cellStyle name="Salomon Logo 5 4 3 54" xfId="19336"/>
    <cellStyle name="Salomon Logo 5 4 3 55" xfId="19337"/>
    <cellStyle name="Salomon Logo 5 4 3 56" xfId="19338"/>
    <cellStyle name="Salomon Logo 5 4 3 57" xfId="19339"/>
    <cellStyle name="Salomon Logo 5 4 3 58" xfId="19340"/>
    <cellStyle name="Salomon Logo 5 4 3 59" xfId="19341"/>
    <cellStyle name="Salomon Logo 5 4 3 6" xfId="19342"/>
    <cellStyle name="Salomon Logo 5 4 3 60" xfId="19343"/>
    <cellStyle name="Salomon Logo 5 4 3 61" xfId="19344"/>
    <cellStyle name="Salomon Logo 5 4 3 62" xfId="19345"/>
    <cellStyle name="Salomon Logo 5 4 3 63" xfId="19346"/>
    <cellStyle name="Salomon Logo 5 4 3 64" xfId="19347"/>
    <cellStyle name="Salomon Logo 5 4 3 7" xfId="19348"/>
    <cellStyle name="Salomon Logo 5 4 3 8" xfId="19349"/>
    <cellStyle name="Salomon Logo 5 4 3 9" xfId="19350"/>
    <cellStyle name="Salomon Logo 5 4 30" xfId="19351"/>
    <cellStyle name="Salomon Logo 5 4 31" xfId="19352"/>
    <cellStyle name="Salomon Logo 5 4 32" xfId="19353"/>
    <cellStyle name="Salomon Logo 5 4 33" xfId="19354"/>
    <cellStyle name="Salomon Logo 5 4 34" xfId="19355"/>
    <cellStyle name="Salomon Logo 5 4 4" xfId="19356"/>
    <cellStyle name="Salomon Logo 5 4 5" xfId="19357"/>
    <cellStyle name="Salomon Logo 5 4 6" xfId="19358"/>
    <cellStyle name="Salomon Logo 5 4 7" xfId="19359"/>
    <cellStyle name="Salomon Logo 5 4 8" xfId="19360"/>
    <cellStyle name="Salomon Logo 5 4 9" xfId="19361"/>
    <cellStyle name="Salomon Logo 5 5" xfId="19362"/>
    <cellStyle name="Salomon Logo 5 5 10" xfId="19363"/>
    <cellStyle name="Salomon Logo 5 5 11" xfId="19364"/>
    <cellStyle name="Salomon Logo 5 5 12" xfId="19365"/>
    <cellStyle name="Salomon Logo 5 5 13" xfId="19366"/>
    <cellStyle name="Salomon Logo 5 5 14" xfId="19367"/>
    <cellStyle name="Salomon Logo 5 5 15" xfId="19368"/>
    <cellStyle name="Salomon Logo 5 5 16" xfId="19369"/>
    <cellStyle name="Salomon Logo 5 5 17" xfId="19370"/>
    <cellStyle name="Salomon Logo 5 5 18" xfId="19371"/>
    <cellStyle name="Salomon Logo 5 5 19" xfId="19372"/>
    <cellStyle name="Salomon Logo 5 5 2" xfId="19373"/>
    <cellStyle name="Salomon Logo 5 5 2 10" xfId="19374"/>
    <cellStyle name="Salomon Logo 5 5 2 11" xfId="19375"/>
    <cellStyle name="Salomon Logo 5 5 2 12" xfId="19376"/>
    <cellStyle name="Salomon Logo 5 5 2 13" xfId="19377"/>
    <cellStyle name="Salomon Logo 5 5 2 14" xfId="19378"/>
    <cellStyle name="Salomon Logo 5 5 2 15" xfId="19379"/>
    <cellStyle name="Salomon Logo 5 5 2 16" xfId="19380"/>
    <cellStyle name="Salomon Logo 5 5 2 17" xfId="19381"/>
    <cellStyle name="Salomon Logo 5 5 2 18" xfId="19382"/>
    <cellStyle name="Salomon Logo 5 5 2 19" xfId="19383"/>
    <cellStyle name="Salomon Logo 5 5 2 2" xfId="19384"/>
    <cellStyle name="Salomon Logo 5 5 2 20" xfId="19385"/>
    <cellStyle name="Salomon Logo 5 5 2 21" xfId="19386"/>
    <cellStyle name="Salomon Logo 5 5 2 22" xfId="19387"/>
    <cellStyle name="Salomon Logo 5 5 2 23" xfId="19388"/>
    <cellStyle name="Salomon Logo 5 5 2 24" xfId="19389"/>
    <cellStyle name="Salomon Logo 5 5 2 25" xfId="19390"/>
    <cellStyle name="Salomon Logo 5 5 2 26" xfId="19391"/>
    <cellStyle name="Salomon Logo 5 5 2 27" xfId="19392"/>
    <cellStyle name="Salomon Logo 5 5 2 28" xfId="19393"/>
    <cellStyle name="Salomon Logo 5 5 2 29" xfId="19394"/>
    <cellStyle name="Salomon Logo 5 5 2 3" xfId="19395"/>
    <cellStyle name="Salomon Logo 5 5 2 30" xfId="19396"/>
    <cellStyle name="Salomon Logo 5 5 2 31" xfId="19397"/>
    <cellStyle name="Salomon Logo 5 5 2 32" xfId="19398"/>
    <cellStyle name="Salomon Logo 5 5 2 33" xfId="19399"/>
    <cellStyle name="Salomon Logo 5 5 2 34" xfId="19400"/>
    <cellStyle name="Salomon Logo 5 5 2 35" xfId="19401"/>
    <cellStyle name="Salomon Logo 5 5 2 36" xfId="19402"/>
    <cellStyle name="Salomon Logo 5 5 2 37" xfId="19403"/>
    <cellStyle name="Salomon Logo 5 5 2 38" xfId="19404"/>
    <cellStyle name="Salomon Logo 5 5 2 39" xfId="19405"/>
    <cellStyle name="Salomon Logo 5 5 2 4" xfId="19406"/>
    <cellStyle name="Salomon Logo 5 5 2 40" xfId="19407"/>
    <cellStyle name="Salomon Logo 5 5 2 41" xfId="19408"/>
    <cellStyle name="Salomon Logo 5 5 2 42" xfId="19409"/>
    <cellStyle name="Salomon Logo 5 5 2 43" xfId="19410"/>
    <cellStyle name="Salomon Logo 5 5 2 44" xfId="19411"/>
    <cellStyle name="Salomon Logo 5 5 2 45" xfId="19412"/>
    <cellStyle name="Salomon Logo 5 5 2 46" xfId="19413"/>
    <cellStyle name="Salomon Logo 5 5 2 47" xfId="19414"/>
    <cellStyle name="Salomon Logo 5 5 2 48" xfId="19415"/>
    <cellStyle name="Salomon Logo 5 5 2 49" xfId="19416"/>
    <cellStyle name="Salomon Logo 5 5 2 5" xfId="19417"/>
    <cellStyle name="Salomon Logo 5 5 2 50" xfId="19418"/>
    <cellStyle name="Salomon Logo 5 5 2 51" xfId="19419"/>
    <cellStyle name="Salomon Logo 5 5 2 52" xfId="19420"/>
    <cellStyle name="Salomon Logo 5 5 2 53" xfId="19421"/>
    <cellStyle name="Salomon Logo 5 5 2 54" xfId="19422"/>
    <cellStyle name="Salomon Logo 5 5 2 55" xfId="19423"/>
    <cellStyle name="Salomon Logo 5 5 2 56" xfId="19424"/>
    <cellStyle name="Salomon Logo 5 5 2 57" xfId="19425"/>
    <cellStyle name="Salomon Logo 5 5 2 58" xfId="19426"/>
    <cellStyle name="Salomon Logo 5 5 2 59" xfId="19427"/>
    <cellStyle name="Salomon Logo 5 5 2 6" xfId="19428"/>
    <cellStyle name="Salomon Logo 5 5 2 60" xfId="19429"/>
    <cellStyle name="Salomon Logo 5 5 2 61" xfId="19430"/>
    <cellStyle name="Salomon Logo 5 5 2 62" xfId="19431"/>
    <cellStyle name="Salomon Logo 5 5 2 63" xfId="19432"/>
    <cellStyle name="Salomon Logo 5 5 2 64" xfId="19433"/>
    <cellStyle name="Salomon Logo 5 5 2 65" xfId="19434"/>
    <cellStyle name="Salomon Logo 5 5 2 66" xfId="19435"/>
    <cellStyle name="Salomon Logo 5 5 2 7" xfId="19436"/>
    <cellStyle name="Salomon Logo 5 5 2 8" xfId="19437"/>
    <cellStyle name="Salomon Logo 5 5 2 9" xfId="19438"/>
    <cellStyle name="Salomon Logo 5 5 20" xfId="19439"/>
    <cellStyle name="Salomon Logo 5 5 21" xfId="19440"/>
    <cellStyle name="Salomon Logo 5 5 22" xfId="19441"/>
    <cellStyle name="Salomon Logo 5 5 23" xfId="19442"/>
    <cellStyle name="Salomon Logo 5 5 24" xfId="19443"/>
    <cellStyle name="Salomon Logo 5 5 25" xfId="19444"/>
    <cellStyle name="Salomon Logo 5 5 26" xfId="19445"/>
    <cellStyle name="Salomon Logo 5 5 27" xfId="19446"/>
    <cellStyle name="Salomon Logo 5 5 28" xfId="19447"/>
    <cellStyle name="Salomon Logo 5 5 29" xfId="19448"/>
    <cellStyle name="Salomon Logo 5 5 3" xfId="19449"/>
    <cellStyle name="Salomon Logo 5 5 3 10" xfId="19450"/>
    <cellStyle name="Salomon Logo 5 5 3 11" xfId="19451"/>
    <cellStyle name="Salomon Logo 5 5 3 12" xfId="19452"/>
    <cellStyle name="Salomon Logo 5 5 3 13" xfId="19453"/>
    <cellStyle name="Salomon Logo 5 5 3 14" xfId="19454"/>
    <cellStyle name="Salomon Logo 5 5 3 15" xfId="19455"/>
    <cellStyle name="Salomon Logo 5 5 3 16" xfId="19456"/>
    <cellStyle name="Salomon Logo 5 5 3 17" xfId="19457"/>
    <cellStyle name="Salomon Logo 5 5 3 18" xfId="19458"/>
    <cellStyle name="Salomon Logo 5 5 3 19" xfId="19459"/>
    <cellStyle name="Salomon Logo 5 5 3 2" xfId="19460"/>
    <cellStyle name="Salomon Logo 5 5 3 20" xfId="19461"/>
    <cellStyle name="Salomon Logo 5 5 3 21" xfId="19462"/>
    <cellStyle name="Salomon Logo 5 5 3 22" xfId="19463"/>
    <cellStyle name="Salomon Logo 5 5 3 23" xfId="19464"/>
    <cellStyle name="Salomon Logo 5 5 3 24" xfId="19465"/>
    <cellStyle name="Salomon Logo 5 5 3 25" xfId="19466"/>
    <cellStyle name="Salomon Logo 5 5 3 26" xfId="19467"/>
    <cellStyle name="Salomon Logo 5 5 3 27" xfId="19468"/>
    <cellStyle name="Salomon Logo 5 5 3 28" xfId="19469"/>
    <cellStyle name="Salomon Logo 5 5 3 29" xfId="19470"/>
    <cellStyle name="Salomon Logo 5 5 3 3" xfId="19471"/>
    <cellStyle name="Salomon Logo 5 5 3 30" xfId="19472"/>
    <cellStyle name="Salomon Logo 5 5 3 31" xfId="19473"/>
    <cellStyle name="Salomon Logo 5 5 3 32" xfId="19474"/>
    <cellStyle name="Salomon Logo 5 5 3 33" xfId="19475"/>
    <cellStyle name="Salomon Logo 5 5 3 34" xfId="19476"/>
    <cellStyle name="Salomon Logo 5 5 3 35" xfId="19477"/>
    <cellStyle name="Salomon Logo 5 5 3 36" xfId="19478"/>
    <cellStyle name="Salomon Logo 5 5 3 37" xfId="19479"/>
    <cellStyle name="Salomon Logo 5 5 3 38" xfId="19480"/>
    <cellStyle name="Salomon Logo 5 5 3 39" xfId="19481"/>
    <cellStyle name="Salomon Logo 5 5 3 4" xfId="19482"/>
    <cellStyle name="Salomon Logo 5 5 3 40" xfId="19483"/>
    <cellStyle name="Salomon Logo 5 5 3 41" xfId="19484"/>
    <cellStyle name="Salomon Logo 5 5 3 42" xfId="19485"/>
    <cellStyle name="Salomon Logo 5 5 3 43" xfId="19486"/>
    <cellStyle name="Salomon Logo 5 5 3 44" xfId="19487"/>
    <cellStyle name="Salomon Logo 5 5 3 45" xfId="19488"/>
    <cellStyle name="Salomon Logo 5 5 3 46" xfId="19489"/>
    <cellStyle name="Salomon Logo 5 5 3 47" xfId="19490"/>
    <cellStyle name="Salomon Logo 5 5 3 48" xfId="19491"/>
    <cellStyle name="Salomon Logo 5 5 3 49" xfId="19492"/>
    <cellStyle name="Salomon Logo 5 5 3 5" xfId="19493"/>
    <cellStyle name="Salomon Logo 5 5 3 50" xfId="19494"/>
    <cellStyle name="Salomon Logo 5 5 3 51" xfId="19495"/>
    <cellStyle name="Salomon Logo 5 5 3 52" xfId="19496"/>
    <cellStyle name="Salomon Logo 5 5 3 53" xfId="19497"/>
    <cellStyle name="Salomon Logo 5 5 3 54" xfId="19498"/>
    <cellStyle name="Salomon Logo 5 5 3 55" xfId="19499"/>
    <cellStyle name="Salomon Logo 5 5 3 56" xfId="19500"/>
    <cellStyle name="Salomon Logo 5 5 3 57" xfId="19501"/>
    <cellStyle name="Salomon Logo 5 5 3 58" xfId="19502"/>
    <cellStyle name="Salomon Logo 5 5 3 59" xfId="19503"/>
    <cellStyle name="Salomon Logo 5 5 3 6" xfId="19504"/>
    <cellStyle name="Salomon Logo 5 5 3 60" xfId="19505"/>
    <cellStyle name="Salomon Logo 5 5 3 61" xfId="19506"/>
    <cellStyle name="Salomon Logo 5 5 3 62" xfId="19507"/>
    <cellStyle name="Salomon Logo 5 5 3 63" xfId="19508"/>
    <cellStyle name="Salomon Logo 5 5 3 64" xfId="19509"/>
    <cellStyle name="Salomon Logo 5 5 3 7" xfId="19510"/>
    <cellStyle name="Salomon Logo 5 5 3 8" xfId="19511"/>
    <cellStyle name="Salomon Logo 5 5 3 9" xfId="19512"/>
    <cellStyle name="Salomon Logo 5 5 30" xfId="19513"/>
    <cellStyle name="Salomon Logo 5 5 31" xfId="19514"/>
    <cellStyle name="Salomon Logo 5 5 32" xfId="19515"/>
    <cellStyle name="Salomon Logo 5 5 33" xfId="19516"/>
    <cellStyle name="Salomon Logo 5 5 34" xfId="19517"/>
    <cellStyle name="Salomon Logo 5 5 4" xfId="19518"/>
    <cellStyle name="Salomon Logo 5 5 5" xfId="19519"/>
    <cellStyle name="Salomon Logo 5 5 6" xfId="19520"/>
    <cellStyle name="Salomon Logo 5 5 7" xfId="19521"/>
    <cellStyle name="Salomon Logo 5 5 8" xfId="19522"/>
    <cellStyle name="Salomon Logo 5 5 9" xfId="19523"/>
    <cellStyle name="Salomon Logo 5 6" xfId="19524"/>
    <cellStyle name="Salomon Logo 5 6 10" xfId="19525"/>
    <cellStyle name="Salomon Logo 5 6 11" xfId="19526"/>
    <cellStyle name="Salomon Logo 5 6 12" xfId="19527"/>
    <cellStyle name="Salomon Logo 5 6 13" xfId="19528"/>
    <cellStyle name="Salomon Logo 5 6 14" xfId="19529"/>
    <cellStyle name="Salomon Logo 5 6 15" xfId="19530"/>
    <cellStyle name="Salomon Logo 5 6 16" xfId="19531"/>
    <cellStyle name="Salomon Logo 5 6 17" xfId="19532"/>
    <cellStyle name="Salomon Logo 5 6 18" xfId="19533"/>
    <cellStyle name="Salomon Logo 5 6 19" xfId="19534"/>
    <cellStyle name="Salomon Logo 5 6 2" xfId="19535"/>
    <cellStyle name="Salomon Logo 5 6 20" xfId="19536"/>
    <cellStyle name="Salomon Logo 5 6 21" xfId="19537"/>
    <cellStyle name="Salomon Logo 5 6 22" xfId="19538"/>
    <cellStyle name="Salomon Logo 5 6 23" xfId="19539"/>
    <cellStyle name="Salomon Logo 5 6 24" xfId="19540"/>
    <cellStyle name="Salomon Logo 5 6 25" xfId="19541"/>
    <cellStyle name="Salomon Logo 5 6 26" xfId="19542"/>
    <cellStyle name="Salomon Logo 5 6 27" xfId="19543"/>
    <cellStyle name="Salomon Logo 5 6 28" xfId="19544"/>
    <cellStyle name="Salomon Logo 5 6 29" xfId="19545"/>
    <cellStyle name="Salomon Logo 5 6 3" xfId="19546"/>
    <cellStyle name="Salomon Logo 5 6 30" xfId="19547"/>
    <cellStyle name="Salomon Logo 5 6 31" xfId="19548"/>
    <cellStyle name="Salomon Logo 5 6 32" xfId="19549"/>
    <cellStyle name="Salomon Logo 5 6 33" xfId="19550"/>
    <cellStyle name="Salomon Logo 5 6 34" xfId="19551"/>
    <cellStyle name="Salomon Logo 5 6 35" xfId="19552"/>
    <cellStyle name="Salomon Logo 5 6 36" xfId="19553"/>
    <cellStyle name="Salomon Logo 5 6 37" xfId="19554"/>
    <cellStyle name="Salomon Logo 5 6 38" xfId="19555"/>
    <cellStyle name="Salomon Logo 5 6 39" xfId="19556"/>
    <cellStyle name="Salomon Logo 5 6 4" xfId="19557"/>
    <cellStyle name="Salomon Logo 5 6 40" xfId="19558"/>
    <cellStyle name="Salomon Logo 5 6 41" xfId="19559"/>
    <cellStyle name="Salomon Logo 5 6 42" xfId="19560"/>
    <cellStyle name="Salomon Logo 5 6 43" xfId="19561"/>
    <cellStyle name="Salomon Logo 5 6 44" xfId="19562"/>
    <cellStyle name="Salomon Logo 5 6 45" xfId="19563"/>
    <cellStyle name="Salomon Logo 5 6 46" xfId="19564"/>
    <cellStyle name="Salomon Logo 5 6 47" xfId="19565"/>
    <cellStyle name="Salomon Logo 5 6 48" xfId="19566"/>
    <cellStyle name="Salomon Logo 5 6 49" xfId="19567"/>
    <cellStyle name="Salomon Logo 5 6 5" xfId="19568"/>
    <cellStyle name="Salomon Logo 5 6 50" xfId="19569"/>
    <cellStyle name="Salomon Logo 5 6 51" xfId="19570"/>
    <cellStyle name="Salomon Logo 5 6 52" xfId="19571"/>
    <cellStyle name="Salomon Logo 5 6 53" xfId="19572"/>
    <cellStyle name="Salomon Logo 5 6 54" xfId="19573"/>
    <cellStyle name="Salomon Logo 5 6 55" xfId="19574"/>
    <cellStyle name="Salomon Logo 5 6 56" xfId="19575"/>
    <cellStyle name="Salomon Logo 5 6 57" xfId="19576"/>
    <cellStyle name="Salomon Logo 5 6 58" xfId="19577"/>
    <cellStyle name="Salomon Logo 5 6 59" xfId="19578"/>
    <cellStyle name="Salomon Logo 5 6 6" xfId="19579"/>
    <cellStyle name="Salomon Logo 5 6 60" xfId="19580"/>
    <cellStyle name="Salomon Logo 5 6 61" xfId="19581"/>
    <cellStyle name="Salomon Logo 5 6 62" xfId="19582"/>
    <cellStyle name="Salomon Logo 5 6 63" xfId="19583"/>
    <cellStyle name="Salomon Logo 5 6 64" xfId="19584"/>
    <cellStyle name="Salomon Logo 5 6 65" xfId="19585"/>
    <cellStyle name="Salomon Logo 5 6 66" xfId="19586"/>
    <cellStyle name="Salomon Logo 5 6 7" xfId="19587"/>
    <cellStyle name="Salomon Logo 5 6 8" xfId="19588"/>
    <cellStyle name="Salomon Logo 5 6 9" xfId="19589"/>
    <cellStyle name="Salomon Logo 5 7" xfId="19590"/>
    <cellStyle name="Salomon Logo 5 7 10" xfId="19591"/>
    <cellStyle name="Salomon Logo 5 7 11" xfId="19592"/>
    <cellStyle name="Salomon Logo 5 7 12" xfId="19593"/>
    <cellStyle name="Salomon Logo 5 7 13" xfId="19594"/>
    <cellStyle name="Salomon Logo 5 7 14" xfId="19595"/>
    <cellStyle name="Salomon Logo 5 7 15" xfId="19596"/>
    <cellStyle name="Salomon Logo 5 7 16" xfId="19597"/>
    <cellStyle name="Salomon Logo 5 7 17" xfId="19598"/>
    <cellStyle name="Salomon Logo 5 7 18" xfId="19599"/>
    <cellStyle name="Salomon Logo 5 7 19" xfId="19600"/>
    <cellStyle name="Salomon Logo 5 7 2" xfId="19601"/>
    <cellStyle name="Salomon Logo 5 7 20" xfId="19602"/>
    <cellStyle name="Salomon Logo 5 7 21" xfId="19603"/>
    <cellStyle name="Salomon Logo 5 7 22" xfId="19604"/>
    <cellStyle name="Salomon Logo 5 7 23" xfId="19605"/>
    <cellStyle name="Salomon Logo 5 7 24" xfId="19606"/>
    <cellStyle name="Salomon Logo 5 7 25" xfId="19607"/>
    <cellStyle name="Salomon Logo 5 7 26" xfId="19608"/>
    <cellStyle name="Salomon Logo 5 7 27" xfId="19609"/>
    <cellStyle name="Salomon Logo 5 7 28" xfId="19610"/>
    <cellStyle name="Salomon Logo 5 7 29" xfId="19611"/>
    <cellStyle name="Salomon Logo 5 7 3" xfId="19612"/>
    <cellStyle name="Salomon Logo 5 7 30" xfId="19613"/>
    <cellStyle name="Salomon Logo 5 7 31" xfId="19614"/>
    <cellStyle name="Salomon Logo 5 7 32" xfId="19615"/>
    <cellStyle name="Salomon Logo 5 7 33" xfId="19616"/>
    <cellStyle name="Salomon Logo 5 7 34" xfId="19617"/>
    <cellStyle name="Salomon Logo 5 7 35" xfId="19618"/>
    <cellStyle name="Salomon Logo 5 7 36" xfId="19619"/>
    <cellStyle name="Salomon Logo 5 7 37" xfId="19620"/>
    <cellStyle name="Salomon Logo 5 7 38" xfId="19621"/>
    <cellStyle name="Salomon Logo 5 7 39" xfId="19622"/>
    <cellStyle name="Salomon Logo 5 7 4" xfId="19623"/>
    <cellStyle name="Salomon Logo 5 7 40" xfId="19624"/>
    <cellStyle name="Salomon Logo 5 7 41" xfId="19625"/>
    <cellStyle name="Salomon Logo 5 7 42" xfId="19626"/>
    <cellStyle name="Salomon Logo 5 7 43" xfId="19627"/>
    <cellStyle name="Salomon Logo 5 7 44" xfId="19628"/>
    <cellStyle name="Salomon Logo 5 7 45" xfId="19629"/>
    <cellStyle name="Salomon Logo 5 7 46" xfId="19630"/>
    <cellStyle name="Salomon Logo 5 7 47" xfId="19631"/>
    <cellStyle name="Salomon Logo 5 7 48" xfId="19632"/>
    <cellStyle name="Salomon Logo 5 7 49" xfId="19633"/>
    <cellStyle name="Salomon Logo 5 7 5" xfId="19634"/>
    <cellStyle name="Salomon Logo 5 7 50" xfId="19635"/>
    <cellStyle name="Salomon Logo 5 7 51" xfId="19636"/>
    <cellStyle name="Salomon Logo 5 7 52" xfId="19637"/>
    <cellStyle name="Salomon Logo 5 7 53" xfId="19638"/>
    <cellStyle name="Salomon Logo 5 7 54" xfId="19639"/>
    <cellStyle name="Salomon Logo 5 7 55" xfId="19640"/>
    <cellStyle name="Salomon Logo 5 7 56" xfId="19641"/>
    <cellStyle name="Salomon Logo 5 7 57" xfId="19642"/>
    <cellStyle name="Salomon Logo 5 7 58" xfId="19643"/>
    <cellStyle name="Salomon Logo 5 7 59" xfId="19644"/>
    <cellStyle name="Salomon Logo 5 7 6" xfId="19645"/>
    <cellStyle name="Salomon Logo 5 7 60" xfId="19646"/>
    <cellStyle name="Salomon Logo 5 7 61" xfId="19647"/>
    <cellStyle name="Salomon Logo 5 7 62" xfId="19648"/>
    <cellStyle name="Salomon Logo 5 7 63" xfId="19649"/>
    <cellStyle name="Salomon Logo 5 7 64" xfId="19650"/>
    <cellStyle name="Salomon Logo 5 7 7" xfId="19651"/>
    <cellStyle name="Salomon Logo 5 7 8" xfId="19652"/>
    <cellStyle name="Salomon Logo 5 7 9" xfId="19653"/>
    <cellStyle name="Salomon Logo 5 8" xfId="19654"/>
    <cellStyle name="Salomon Logo 5 9" xfId="19655"/>
    <cellStyle name="Salomon Logo 6" xfId="19656"/>
    <cellStyle name="Salomon Logo 6 10" xfId="19657"/>
    <cellStyle name="Salomon Logo 6 11" xfId="19658"/>
    <cellStyle name="Salomon Logo 6 12" xfId="19659"/>
    <cellStyle name="Salomon Logo 6 13" xfId="19660"/>
    <cellStyle name="Salomon Logo 6 14" xfId="19661"/>
    <cellStyle name="Salomon Logo 6 15" xfId="19662"/>
    <cellStyle name="Salomon Logo 6 16" xfId="19663"/>
    <cellStyle name="Salomon Logo 6 17" xfId="19664"/>
    <cellStyle name="Salomon Logo 6 18" xfId="19665"/>
    <cellStyle name="Salomon Logo 6 19" xfId="19666"/>
    <cellStyle name="Salomon Logo 6 2" xfId="19667"/>
    <cellStyle name="Salomon Logo 6 2 10" xfId="19668"/>
    <cellStyle name="Salomon Logo 6 2 11" xfId="19669"/>
    <cellStyle name="Salomon Logo 6 2 12" xfId="19670"/>
    <cellStyle name="Salomon Logo 6 2 13" xfId="19671"/>
    <cellStyle name="Salomon Logo 6 2 14" xfId="19672"/>
    <cellStyle name="Salomon Logo 6 2 15" xfId="19673"/>
    <cellStyle name="Salomon Logo 6 2 16" xfId="19674"/>
    <cellStyle name="Salomon Logo 6 2 17" xfId="19675"/>
    <cellStyle name="Salomon Logo 6 2 18" xfId="19676"/>
    <cellStyle name="Salomon Logo 6 2 19" xfId="19677"/>
    <cellStyle name="Salomon Logo 6 2 2" xfId="19678"/>
    <cellStyle name="Salomon Logo 6 2 20" xfId="19679"/>
    <cellStyle name="Salomon Logo 6 2 21" xfId="19680"/>
    <cellStyle name="Salomon Logo 6 2 22" xfId="19681"/>
    <cellStyle name="Salomon Logo 6 2 23" xfId="19682"/>
    <cellStyle name="Salomon Logo 6 2 24" xfId="19683"/>
    <cellStyle name="Salomon Logo 6 2 25" xfId="19684"/>
    <cellStyle name="Salomon Logo 6 2 26" xfId="19685"/>
    <cellStyle name="Salomon Logo 6 2 27" xfId="19686"/>
    <cellStyle name="Salomon Logo 6 2 28" xfId="19687"/>
    <cellStyle name="Salomon Logo 6 2 29" xfId="19688"/>
    <cellStyle name="Salomon Logo 6 2 3" xfId="19689"/>
    <cellStyle name="Salomon Logo 6 2 30" xfId="19690"/>
    <cellStyle name="Salomon Logo 6 2 31" xfId="19691"/>
    <cellStyle name="Salomon Logo 6 2 32" xfId="19692"/>
    <cellStyle name="Salomon Logo 6 2 33" xfId="19693"/>
    <cellStyle name="Salomon Logo 6 2 34" xfId="19694"/>
    <cellStyle name="Salomon Logo 6 2 35" xfId="19695"/>
    <cellStyle name="Salomon Logo 6 2 36" xfId="19696"/>
    <cellStyle name="Salomon Logo 6 2 37" xfId="19697"/>
    <cellStyle name="Salomon Logo 6 2 38" xfId="19698"/>
    <cellStyle name="Salomon Logo 6 2 39" xfId="19699"/>
    <cellStyle name="Salomon Logo 6 2 4" xfId="19700"/>
    <cellStyle name="Salomon Logo 6 2 40" xfId="19701"/>
    <cellStyle name="Salomon Logo 6 2 41" xfId="19702"/>
    <cellStyle name="Salomon Logo 6 2 42" xfId="19703"/>
    <cellStyle name="Salomon Logo 6 2 43" xfId="19704"/>
    <cellStyle name="Salomon Logo 6 2 44" xfId="19705"/>
    <cellStyle name="Salomon Logo 6 2 45" xfId="19706"/>
    <cellStyle name="Salomon Logo 6 2 46" xfId="19707"/>
    <cellStyle name="Salomon Logo 6 2 47" xfId="19708"/>
    <cellStyle name="Salomon Logo 6 2 48" xfId="19709"/>
    <cellStyle name="Salomon Logo 6 2 49" xfId="19710"/>
    <cellStyle name="Salomon Logo 6 2 5" xfId="19711"/>
    <cellStyle name="Salomon Logo 6 2 50" xfId="19712"/>
    <cellStyle name="Salomon Logo 6 2 51" xfId="19713"/>
    <cellStyle name="Salomon Logo 6 2 52" xfId="19714"/>
    <cellStyle name="Salomon Logo 6 2 53" xfId="19715"/>
    <cellStyle name="Salomon Logo 6 2 54" xfId="19716"/>
    <cellStyle name="Salomon Logo 6 2 55" xfId="19717"/>
    <cellStyle name="Salomon Logo 6 2 56" xfId="19718"/>
    <cellStyle name="Salomon Logo 6 2 57" xfId="19719"/>
    <cellStyle name="Salomon Logo 6 2 58" xfId="19720"/>
    <cellStyle name="Salomon Logo 6 2 59" xfId="19721"/>
    <cellStyle name="Salomon Logo 6 2 6" xfId="19722"/>
    <cellStyle name="Salomon Logo 6 2 60" xfId="19723"/>
    <cellStyle name="Salomon Logo 6 2 61" xfId="19724"/>
    <cellStyle name="Salomon Logo 6 2 62" xfId="19725"/>
    <cellStyle name="Salomon Logo 6 2 63" xfId="19726"/>
    <cellStyle name="Salomon Logo 6 2 64" xfId="19727"/>
    <cellStyle name="Salomon Logo 6 2 65" xfId="19728"/>
    <cellStyle name="Salomon Logo 6 2 66" xfId="19729"/>
    <cellStyle name="Salomon Logo 6 2 7" xfId="19730"/>
    <cellStyle name="Salomon Logo 6 2 8" xfId="19731"/>
    <cellStyle name="Salomon Logo 6 2 9" xfId="19732"/>
    <cellStyle name="Salomon Logo 6 20" xfId="19733"/>
    <cellStyle name="Salomon Logo 6 21" xfId="19734"/>
    <cellStyle name="Salomon Logo 6 22" xfId="19735"/>
    <cellStyle name="Salomon Logo 6 23" xfId="19736"/>
    <cellStyle name="Salomon Logo 6 24" xfId="19737"/>
    <cellStyle name="Salomon Logo 6 25" xfId="19738"/>
    <cellStyle name="Salomon Logo 6 26" xfId="19739"/>
    <cellStyle name="Salomon Logo 6 27" xfId="19740"/>
    <cellStyle name="Salomon Logo 6 28" xfId="19741"/>
    <cellStyle name="Salomon Logo 6 29" xfId="19742"/>
    <cellStyle name="Salomon Logo 6 3" xfId="19743"/>
    <cellStyle name="Salomon Logo 6 3 10" xfId="19744"/>
    <cellStyle name="Salomon Logo 6 3 11" xfId="19745"/>
    <cellStyle name="Salomon Logo 6 3 12" xfId="19746"/>
    <cellStyle name="Salomon Logo 6 3 13" xfId="19747"/>
    <cellStyle name="Salomon Logo 6 3 14" xfId="19748"/>
    <cellStyle name="Salomon Logo 6 3 15" xfId="19749"/>
    <cellStyle name="Salomon Logo 6 3 16" xfId="19750"/>
    <cellStyle name="Salomon Logo 6 3 17" xfId="19751"/>
    <cellStyle name="Salomon Logo 6 3 18" xfId="19752"/>
    <cellStyle name="Salomon Logo 6 3 19" xfId="19753"/>
    <cellStyle name="Salomon Logo 6 3 2" xfId="19754"/>
    <cellStyle name="Salomon Logo 6 3 20" xfId="19755"/>
    <cellStyle name="Salomon Logo 6 3 21" xfId="19756"/>
    <cellStyle name="Salomon Logo 6 3 22" xfId="19757"/>
    <cellStyle name="Salomon Logo 6 3 23" xfId="19758"/>
    <cellStyle name="Salomon Logo 6 3 24" xfId="19759"/>
    <cellStyle name="Salomon Logo 6 3 25" xfId="19760"/>
    <cellStyle name="Salomon Logo 6 3 26" xfId="19761"/>
    <cellStyle name="Salomon Logo 6 3 27" xfId="19762"/>
    <cellStyle name="Salomon Logo 6 3 28" xfId="19763"/>
    <cellStyle name="Salomon Logo 6 3 29" xfId="19764"/>
    <cellStyle name="Salomon Logo 6 3 3" xfId="19765"/>
    <cellStyle name="Salomon Logo 6 3 30" xfId="19766"/>
    <cellStyle name="Salomon Logo 6 3 31" xfId="19767"/>
    <cellStyle name="Salomon Logo 6 3 32" xfId="19768"/>
    <cellStyle name="Salomon Logo 6 3 33" xfId="19769"/>
    <cellStyle name="Salomon Logo 6 3 34" xfId="19770"/>
    <cellStyle name="Salomon Logo 6 3 35" xfId="19771"/>
    <cellStyle name="Salomon Logo 6 3 36" xfId="19772"/>
    <cellStyle name="Salomon Logo 6 3 37" xfId="19773"/>
    <cellStyle name="Salomon Logo 6 3 38" xfId="19774"/>
    <cellStyle name="Salomon Logo 6 3 39" xfId="19775"/>
    <cellStyle name="Salomon Logo 6 3 4" xfId="19776"/>
    <cellStyle name="Salomon Logo 6 3 40" xfId="19777"/>
    <cellStyle name="Salomon Logo 6 3 41" xfId="19778"/>
    <cellStyle name="Salomon Logo 6 3 42" xfId="19779"/>
    <cellStyle name="Salomon Logo 6 3 43" xfId="19780"/>
    <cellStyle name="Salomon Logo 6 3 44" xfId="19781"/>
    <cellStyle name="Salomon Logo 6 3 45" xfId="19782"/>
    <cellStyle name="Salomon Logo 6 3 46" xfId="19783"/>
    <cellStyle name="Salomon Logo 6 3 47" xfId="19784"/>
    <cellStyle name="Salomon Logo 6 3 48" xfId="19785"/>
    <cellStyle name="Salomon Logo 6 3 49" xfId="19786"/>
    <cellStyle name="Salomon Logo 6 3 5" xfId="19787"/>
    <cellStyle name="Salomon Logo 6 3 50" xfId="19788"/>
    <cellStyle name="Salomon Logo 6 3 51" xfId="19789"/>
    <cellStyle name="Salomon Logo 6 3 52" xfId="19790"/>
    <cellStyle name="Salomon Logo 6 3 53" xfId="19791"/>
    <cellStyle name="Salomon Logo 6 3 54" xfId="19792"/>
    <cellStyle name="Salomon Logo 6 3 55" xfId="19793"/>
    <cellStyle name="Salomon Logo 6 3 56" xfId="19794"/>
    <cellStyle name="Salomon Logo 6 3 57" xfId="19795"/>
    <cellStyle name="Salomon Logo 6 3 58" xfId="19796"/>
    <cellStyle name="Salomon Logo 6 3 59" xfId="19797"/>
    <cellStyle name="Salomon Logo 6 3 6" xfId="19798"/>
    <cellStyle name="Salomon Logo 6 3 60" xfId="19799"/>
    <cellStyle name="Salomon Logo 6 3 61" xfId="19800"/>
    <cellStyle name="Salomon Logo 6 3 62" xfId="19801"/>
    <cellStyle name="Salomon Logo 6 3 63" xfId="19802"/>
    <cellStyle name="Salomon Logo 6 3 64" xfId="19803"/>
    <cellStyle name="Salomon Logo 6 3 7" xfId="19804"/>
    <cellStyle name="Salomon Logo 6 3 8" xfId="19805"/>
    <cellStyle name="Salomon Logo 6 3 9" xfId="19806"/>
    <cellStyle name="Salomon Logo 6 30" xfId="19807"/>
    <cellStyle name="Salomon Logo 6 31" xfId="19808"/>
    <cellStyle name="Salomon Logo 6 32" xfId="19809"/>
    <cellStyle name="Salomon Logo 6 33" xfId="19810"/>
    <cellStyle name="Salomon Logo 6 34" xfId="19811"/>
    <cellStyle name="Salomon Logo 6 4" xfId="19812"/>
    <cellStyle name="Salomon Logo 6 5" xfId="19813"/>
    <cellStyle name="Salomon Logo 6 6" xfId="19814"/>
    <cellStyle name="Salomon Logo 6 7" xfId="19815"/>
    <cellStyle name="Salomon Logo 6 8" xfId="19816"/>
    <cellStyle name="Salomon Logo 6 9" xfId="19817"/>
    <cellStyle name="Salomon Logo 7" xfId="19818"/>
    <cellStyle name="Salomon Logo 7 10" xfId="19819"/>
    <cellStyle name="Salomon Logo 7 11" xfId="19820"/>
    <cellStyle name="Salomon Logo 7 12" xfId="19821"/>
    <cellStyle name="Salomon Logo 7 13" xfId="19822"/>
    <cellStyle name="Salomon Logo 7 14" xfId="19823"/>
    <cellStyle name="Salomon Logo 7 15" xfId="19824"/>
    <cellStyle name="Salomon Logo 7 16" xfId="19825"/>
    <cellStyle name="Salomon Logo 7 17" xfId="19826"/>
    <cellStyle name="Salomon Logo 7 18" xfId="19827"/>
    <cellStyle name="Salomon Logo 7 19" xfId="19828"/>
    <cellStyle name="Salomon Logo 7 2" xfId="19829"/>
    <cellStyle name="Salomon Logo 7 2 10" xfId="19830"/>
    <cellStyle name="Salomon Logo 7 2 11" xfId="19831"/>
    <cellStyle name="Salomon Logo 7 2 12" xfId="19832"/>
    <cellStyle name="Salomon Logo 7 2 13" xfId="19833"/>
    <cellStyle name="Salomon Logo 7 2 14" xfId="19834"/>
    <cellStyle name="Salomon Logo 7 2 15" xfId="19835"/>
    <cellStyle name="Salomon Logo 7 2 16" xfId="19836"/>
    <cellStyle name="Salomon Logo 7 2 17" xfId="19837"/>
    <cellStyle name="Salomon Logo 7 2 18" xfId="19838"/>
    <cellStyle name="Salomon Logo 7 2 19" xfId="19839"/>
    <cellStyle name="Salomon Logo 7 2 2" xfId="19840"/>
    <cellStyle name="Salomon Logo 7 2 20" xfId="19841"/>
    <cellStyle name="Salomon Logo 7 2 21" xfId="19842"/>
    <cellStyle name="Salomon Logo 7 2 22" xfId="19843"/>
    <cellStyle name="Salomon Logo 7 2 23" xfId="19844"/>
    <cellStyle name="Salomon Logo 7 2 24" xfId="19845"/>
    <cellStyle name="Salomon Logo 7 2 25" xfId="19846"/>
    <cellStyle name="Salomon Logo 7 2 26" xfId="19847"/>
    <cellStyle name="Salomon Logo 7 2 27" xfId="19848"/>
    <cellStyle name="Salomon Logo 7 2 28" xfId="19849"/>
    <cellStyle name="Salomon Logo 7 2 29" xfId="19850"/>
    <cellStyle name="Salomon Logo 7 2 3" xfId="19851"/>
    <cellStyle name="Salomon Logo 7 2 30" xfId="19852"/>
    <cellStyle name="Salomon Logo 7 2 31" xfId="19853"/>
    <cellStyle name="Salomon Logo 7 2 32" xfId="19854"/>
    <cellStyle name="Salomon Logo 7 2 33" xfId="19855"/>
    <cellStyle name="Salomon Logo 7 2 34" xfId="19856"/>
    <cellStyle name="Salomon Logo 7 2 35" xfId="19857"/>
    <cellStyle name="Salomon Logo 7 2 36" xfId="19858"/>
    <cellStyle name="Salomon Logo 7 2 37" xfId="19859"/>
    <cellStyle name="Salomon Logo 7 2 38" xfId="19860"/>
    <cellStyle name="Salomon Logo 7 2 39" xfId="19861"/>
    <cellStyle name="Salomon Logo 7 2 4" xfId="19862"/>
    <cellStyle name="Salomon Logo 7 2 40" xfId="19863"/>
    <cellStyle name="Salomon Logo 7 2 41" xfId="19864"/>
    <cellStyle name="Salomon Logo 7 2 42" xfId="19865"/>
    <cellStyle name="Salomon Logo 7 2 43" xfId="19866"/>
    <cellStyle name="Salomon Logo 7 2 44" xfId="19867"/>
    <cellStyle name="Salomon Logo 7 2 45" xfId="19868"/>
    <cellStyle name="Salomon Logo 7 2 46" xfId="19869"/>
    <cellStyle name="Salomon Logo 7 2 47" xfId="19870"/>
    <cellStyle name="Salomon Logo 7 2 48" xfId="19871"/>
    <cellStyle name="Salomon Logo 7 2 49" xfId="19872"/>
    <cellStyle name="Salomon Logo 7 2 5" xfId="19873"/>
    <cellStyle name="Salomon Logo 7 2 50" xfId="19874"/>
    <cellStyle name="Salomon Logo 7 2 51" xfId="19875"/>
    <cellStyle name="Salomon Logo 7 2 52" xfId="19876"/>
    <cellStyle name="Salomon Logo 7 2 53" xfId="19877"/>
    <cellStyle name="Salomon Logo 7 2 54" xfId="19878"/>
    <cellStyle name="Salomon Logo 7 2 55" xfId="19879"/>
    <cellStyle name="Salomon Logo 7 2 56" xfId="19880"/>
    <cellStyle name="Salomon Logo 7 2 57" xfId="19881"/>
    <cellStyle name="Salomon Logo 7 2 58" xfId="19882"/>
    <cellStyle name="Salomon Logo 7 2 59" xfId="19883"/>
    <cellStyle name="Salomon Logo 7 2 6" xfId="19884"/>
    <cellStyle name="Salomon Logo 7 2 60" xfId="19885"/>
    <cellStyle name="Salomon Logo 7 2 61" xfId="19886"/>
    <cellStyle name="Salomon Logo 7 2 62" xfId="19887"/>
    <cellStyle name="Salomon Logo 7 2 63" xfId="19888"/>
    <cellStyle name="Salomon Logo 7 2 64" xfId="19889"/>
    <cellStyle name="Salomon Logo 7 2 65" xfId="19890"/>
    <cellStyle name="Salomon Logo 7 2 66" xfId="19891"/>
    <cellStyle name="Salomon Logo 7 2 7" xfId="19892"/>
    <cellStyle name="Salomon Logo 7 2 8" xfId="19893"/>
    <cellStyle name="Salomon Logo 7 2 9" xfId="19894"/>
    <cellStyle name="Salomon Logo 7 20" xfId="19895"/>
    <cellStyle name="Salomon Logo 7 21" xfId="19896"/>
    <cellStyle name="Salomon Logo 7 22" xfId="19897"/>
    <cellStyle name="Salomon Logo 7 23" xfId="19898"/>
    <cellStyle name="Salomon Logo 7 24" xfId="19899"/>
    <cellStyle name="Salomon Logo 7 25" xfId="19900"/>
    <cellStyle name="Salomon Logo 7 26" xfId="19901"/>
    <cellStyle name="Salomon Logo 7 27" xfId="19902"/>
    <cellStyle name="Salomon Logo 7 28" xfId="19903"/>
    <cellStyle name="Salomon Logo 7 29" xfId="19904"/>
    <cellStyle name="Salomon Logo 7 3" xfId="19905"/>
    <cellStyle name="Salomon Logo 7 3 10" xfId="19906"/>
    <cellStyle name="Salomon Logo 7 3 11" xfId="19907"/>
    <cellStyle name="Salomon Logo 7 3 12" xfId="19908"/>
    <cellStyle name="Salomon Logo 7 3 13" xfId="19909"/>
    <cellStyle name="Salomon Logo 7 3 14" xfId="19910"/>
    <cellStyle name="Salomon Logo 7 3 15" xfId="19911"/>
    <cellStyle name="Salomon Logo 7 3 16" xfId="19912"/>
    <cellStyle name="Salomon Logo 7 3 17" xfId="19913"/>
    <cellStyle name="Salomon Logo 7 3 18" xfId="19914"/>
    <cellStyle name="Salomon Logo 7 3 19" xfId="19915"/>
    <cellStyle name="Salomon Logo 7 3 2" xfId="19916"/>
    <cellStyle name="Salomon Logo 7 3 20" xfId="19917"/>
    <cellStyle name="Salomon Logo 7 3 21" xfId="19918"/>
    <cellStyle name="Salomon Logo 7 3 22" xfId="19919"/>
    <cellStyle name="Salomon Logo 7 3 23" xfId="19920"/>
    <cellStyle name="Salomon Logo 7 3 24" xfId="19921"/>
    <cellStyle name="Salomon Logo 7 3 25" xfId="19922"/>
    <cellStyle name="Salomon Logo 7 3 26" xfId="19923"/>
    <cellStyle name="Salomon Logo 7 3 27" xfId="19924"/>
    <cellStyle name="Salomon Logo 7 3 28" xfId="19925"/>
    <cellStyle name="Salomon Logo 7 3 29" xfId="19926"/>
    <cellStyle name="Salomon Logo 7 3 3" xfId="19927"/>
    <cellStyle name="Salomon Logo 7 3 30" xfId="19928"/>
    <cellStyle name="Salomon Logo 7 3 31" xfId="19929"/>
    <cellStyle name="Salomon Logo 7 3 32" xfId="19930"/>
    <cellStyle name="Salomon Logo 7 3 33" xfId="19931"/>
    <cellStyle name="Salomon Logo 7 3 34" xfId="19932"/>
    <cellStyle name="Salomon Logo 7 3 35" xfId="19933"/>
    <cellStyle name="Salomon Logo 7 3 36" xfId="19934"/>
    <cellStyle name="Salomon Logo 7 3 37" xfId="19935"/>
    <cellStyle name="Salomon Logo 7 3 38" xfId="19936"/>
    <cellStyle name="Salomon Logo 7 3 39" xfId="19937"/>
    <cellStyle name="Salomon Logo 7 3 4" xfId="19938"/>
    <cellStyle name="Salomon Logo 7 3 40" xfId="19939"/>
    <cellStyle name="Salomon Logo 7 3 41" xfId="19940"/>
    <cellStyle name="Salomon Logo 7 3 42" xfId="19941"/>
    <cellStyle name="Salomon Logo 7 3 43" xfId="19942"/>
    <cellStyle name="Salomon Logo 7 3 44" xfId="19943"/>
    <cellStyle name="Salomon Logo 7 3 45" xfId="19944"/>
    <cellStyle name="Salomon Logo 7 3 46" xfId="19945"/>
    <cellStyle name="Salomon Logo 7 3 47" xfId="19946"/>
    <cellStyle name="Salomon Logo 7 3 48" xfId="19947"/>
    <cellStyle name="Salomon Logo 7 3 49" xfId="19948"/>
    <cellStyle name="Salomon Logo 7 3 5" xfId="19949"/>
    <cellStyle name="Salomon Logo 7 3 50" xfId="19950"/>
    <cellStyle name="Salomon Logo 7 3 51" xfId="19951"/>
    <cellStyle name="Salomon Logo 7 3 52" xfId="19952"/>
    <cellStyle name="Salomon Logo 7 3 53" xfId="19953"/>
    <cellStyle name="Salomon Logo 7 3 54" xfId="19954"/>
    <cellStyle name="Salomon Logo 7 3 55" xfId="19955"/>
    <cellStyle name="Salomon Logo 7 3 56" xfId="19956"/>
    <cellStyle name="Salomon Logo 7 3 57" xfId="19957"/>
    <cellStyle name="Salomon Logo 7 3 58" xfId="19958"/>
    <cellStyle name="Salomon Logo 7 3 59" xfId="19959"/>
    <cellStyle name="Salomon Logo 7 3 6" xfId="19960"/>
    <cellStyle name="Salomon Logo 7 3 60" xfId="19961"/>
    <cellStyle name="Salomon Logo 7 3 61" xfId="19962"/>
    <cellStyle name="Salomon Logo 7 3 62" xfId="19963"/>
    <cellStyle name="Salomon Logo 7 3 63" xfId="19964"/>
    <cellStyle name="Salomon Logo 7 3 64" xfId="19965"/>
    <cellStyle name="Salomon Logo 7 3 7" xfId="19966"/>
    <cellStyle name="Salomon Logo 7 3 8" xfId="19967"/>
    <cellStyle name="Salomon Logo 7 3 9" xfId="19968"/>
    <cellStyle name="Salomon Logo 7 30" xfId="19969"/>
    <cellStyle name="Salomon Logo 7 31" xfId="19970"/>
    <cellStyle name="Salomon Logo 7 32" xfId="19971"/>
    <cellStyle name="Salomon Logo 7 33" xfId="19972"/>
    <cellStyle name="Salomon Logo 7 34" xfId="19973"/>
    <cellStyle name="Salomon Logo 7 4" xfId="19974"/>
    <cellStyle name="Salomon Logo 7 5" xfId="19975"/>
    <cellStyle name="Salomon Logo 7 6" xfId="19976"/>
    <cellStyle name="Salomon Logo 7 7" xfId="19977"/>
    <cellStyle name="Salomon Logo 7 8" xfId="19978"/>
    <cellStyle name="Salomon Logo 7 9" xfId="19979"/>
    <cellStyle name="Salomon Logo 8" xfId="19980"/>
    <cellStyle name="Salomon Logo 8 10" xfId="19981"/>
    <cellStyle name="Salomon Logo 8 11" xfId="19982"/>
    <cellStyle name="Salomon Logo 8 12" xfId="19983"/>
    <cellStyle name="Salomon Logo 8 13" xfId="19984"/>
    <cellStyle name="Salomon Logo 8 14" xfId="19985"/>
    <cellStyle name="Salomon Logo 8 15" xfId="19986"/>
    <cellStyle name="Salomon Logo 8 16" xfId="19987"/>
    <cellStyle name="Salomon Logo 8 17" xfId="19988"/>
    <cellStyle name="Salomon Logo 8 18" xfId="19989"/>
    <cellStyle name="Salomon Logo 8 19" xfId="19990"/>
    <cellStyle name="Salomon Logo 8 2" xfId="19991"/>
    <cellStyle name="Salomon Logo 8 2 10" xfId="19992"/>
    <cellStyle name="Salomon Logo 8 2 11" xfId="19993"/>
    <cellStyle name="Salomon Logo 8 2 12" xfId="19994"/>
    <cellStyle name="Salomon Logo 8 2 13" xfId="19995"/>
    <cellStyle name="Salomon Logo 8 2 14" xfId="19996"/>
    <cellStyle name="Salomon Logo 8 2 15" xfId="19997"/>
    <cellStyle name="Salomon Logo 8 2 16" xfId="19998"/>
    <cellStyle name="Salomon Logo 8 2 17" xfId="19999"/>
    <cellStyle name="Salomon Logo 8 2 18" xfId="20000"/>
    <cellStyle name="Salomon Logo 8 2 19" xfId="20001"/>
    <cellStyle name="Salomon Logo 8 2 2" xfId="20002"/>
    <cellStyle name="Salomon Logo 8 2 20" xfId="20003"/>
    <cellStyle name="Salomon Logo 8 2 21" xfId="20004"/>
    <cellStyle name="Salomon Logo 8 2 22" xfId="20005"/>
    <cellStyle name="Salomon Logo 8 2 23" xfId="20006"/>
    <cellStyle name="Salomon Logo 8 2 24" xfId="20007"/>
    <cellStyle name="Salomon Logo 8 2 25" xfId="20008"/>
    <cellStyle name="Salomon Logo 8 2 26" xfId="20009"/>
    <cellStyle name="Salomon Logo 8 2 27" xfId="20010"/>
    <cellStyle name="Salomon Logo 8 2 28" xfId="20011"/>
    <cellStyle name="Salomon Logo 8 2 29" xfId="20012"/>
    <cellStyle name="Salomon Logo 8 2 3" xfId="20013"/>
    <cellStyle name="Salomon Logo 8 2 30" xfId="20014"/>
    <cellStyle name="Salomon Logo 8 2 31" xfId="20015"/>
    <cellStyle name="Salomon Logo 8 2 32" xfId="20016"/>
    <cellStyle name="Salomon Logo 8 2 33" xfId="20017"/>
    <cellStyle name="Salomon Logo 8 2 34" xfId="20018"/>
    <cellStyle name="Salomon Logo 8 2 35" xfId="20019"/>
    <cellStyle name="Salomon Logo 8 2 36" xfId="20020"/>
    <cellStyle name="Salomon Logo 8 2 37" xfId="20021"/>
    <cellStyle name="Salomon Logo 8 2 38" xfId="20022"/>
    <cellStyle name="Salomon Logo 8 2 39" xfId="20023"/>
    <cellStyle name="Salomon Logo 8 2 4" xfId="20024"/>
    <cellStyle name="Salomon Logo 8 2 40" xfId="20025"/>
    <cellStyle name="Salomon Logo 8 2 41" xfId="20026"/>
    <cellStyle name="Salomon Logo 8 2 42" xfId="20027"/>
    <cellStyle name="Salomon Logo 8 2 43" xfId="20028"/>
    <cellStyle name="Salomon Logo 8 2 44" xfId="20029"/>
    <cellStyle name="Salomon Logo 8 2 45" xfId="20030"/>
    <cellStyle name="Salomon Logo 8 2 46" xfId="20031"/>
    <cellStyle name="Salomon Logo 8 2 47" xfId="20032"/>
    <cellStyle name="Salomon Logo 8 2 48" xfId="20033"/>
    <cellStyle name="Salomon Logo 8 2 49" xfId="20034"/>
    <cellStyle name="Salomon Logo 8 2 5" xfId="20035"/>
    <cellStyle name="Salomon Logo 8 2 50" xfId="20036"/>
    <cellStyle name="Salomon Logo 8 2 51" xfId="20037"/>
    <cellStyle name="Salomon Logo 8 2 52" xfId="20038"/>
    <cellStyle name="Salomon Logo 8 2 53" xfId="20039"/>
    <cellStyle name="Salomon Logo 8 2 54" xfId="20040"/>
    <cellStyle name="Salomon Logo 8 2 55" xfId="20041"/>
    <cellStyle name="Salomon Logo 8 2 56" xfId="20042"/>
    <cellStyle name="Salomon Logo 8 2 57" xfId="20043"/>
    <cellStyle name="Salomon Logo 8 2 58" xfId="20044"/>
    <cellStyle name="Salomon Logo 8 2 59" xfId="20045"/>
    <cellStyle name="Salomon Logo 8 2 6" xfId="20046"/>
    <cellStyle name="Salomon Logo 8 2 60" xfId="20047"/>
    <cellStyle name="Salomon Logo 8 2 61" xfId="20048"/>
    <cellStyle name="Salomon Logo 8 2 62" xfId="20049"/>
    <cellStyle name="Salomon Logo 8 2 63" xfId="20050"/>
    <cellStyle name="Salomon Logo 8 2 64" xfId="20051"/>
    <cellStyle name="Salomon Logo 8 2 65" xfId="20052"/>
    <cellStyle name="Salomon Logo 8 2 66" xfId="20053"/>
    <cellStyle name="Salomon Logo 8 2 7" xfId="20054"/>
    <cellStyle name="Salomon Logo 8 2 8" xfId="20055"/>
    <cellStyle name="Salomon Logo 8 2 9" xfId="20056"/>
    <cellStyle name="Salomon Logo 8 20" xfId="20057"/>
    <cellStyle name="Salomon Logo 8 21" xfId="20058"/>
    <cellStyle name="Salomon Logo 8 22" xfId="20059"/>
    <cellStyle name="Salomon Logo 8 23" xfId="20060"/>
    <cellStyle name="Salomon Logo 8 24" xfId="20061"/>
    <cellStyle name="Salomon Logo 8 25" xfId="20062"/>
    <cellStyle name="Salomon Logo 8 26" xfId="20063"/>
    <cellStyle name="Salomon Logo 8 27" xfId="20064"/>
    <cellStyle name="Salomon Logo 8 28" xfId="20065"/>
    <cellStyle name="Salomon Logo 8 29" xfId="20066"/>
    <cellStyle name="Salomon Logo 8 3" xfId="20067"/>
    <cellStyle name="Salomon Logo 8 3 10" xfId="20068"/>
    <cellStyle name="Salomon Logo 8 3 11" xfId="20069"/>
    <cellStyle name="Salomon Logo 8 3 12" xfId="20070"/>
    <cellStyle name="Salomon Logo 8 3 13" xfId="20071"/>
    <cellStyle name="Salomon Logo 8 3 14" xfId="20072"/>
    <cellStyle name="Salomon Logo 8 3 15" xfId="20073"/>
    <cellStyle name="Salomon Logo 8 3 16" xfId="20074"/>
    <cellStyle name="Salomon Logo 8 3 17" xfId="20075"/>
    <cellStyle name="Salomon Logo 8 3 18" xfId="20076"/>
    <cellStyle name="Salomon Logo 8 3 19" xfId="20077"/>
    <cellStyle name="Salomon Logo 8 3 2" xfId="20078"/>
    <cellStyle name="Salomon Logo 8 3 20" xfId="20079"/>
    <cellStyle name="Salomon Logo 8 3 21" xfId="20080"/>
    <cellStyle name="Salomon Logo 8 3 22" xfId="20081"/>
    <cellStyle name="Salomon Logo 8 3 23" xfId="20082"/>
    <cellStyle name="Salomon Logo 8 3 24" xfId="20083"/>
    <cellStyle name="Salomon Logo 8 3 25" xfId="20084"/>
    <cellStyle name="Salomon Logo 8 3 26" xfId="20085"/>
    <cellStyle name="Salomon Logo 8 3 27" xfId="20086"/>
    <cellStyle name="Salomon Logo 8 3 28" xfId="20087"/>
    <cellStyle name="Salomon Logo 8 3 29" xfId="20088"/>
    <cellStyle name="Salomon Logo 8 3 3" xfId="20089"/>
    <cellStyle name="Salomon Logo 8 3 30" xfId="20090"/>
    <cellStyle name="Salomon Logo 8 3 31" xfId="20091"/>
    <cellStyle name="Salomon Logo 8 3 32" xfId="20092"/>
    <cellStyle name="Salomon Logo 8 3 33" xfId="20093"/>
    <cellStyle name="Salomon Logo 8 3 34" xfId="20094"/>
    <cellStyle name="Salomon Logo 8 3 35" xfId="20095"/>
    <cellStyle name="Salomon Logo 8 3 36" xfId="20096"/>
    <cellStyle name="Salomon Logo 8 3 37" xfId="20097"/>
    <cellStyle name="Salomon Logo 8 3 38" xfId="20098"/>
    <cellStyle name="Salomon Logo 8 3 39" xfId="20099"/>
    <cellStyle name="Salomon Logo 8 3 4" xfId="20100"/>
    <cellStyle name="Salomon Logo 8 3 40" xfId="20101"/>
    <cellStyle name="Salomon Logo 8 3 41" xfId="20102"/>
    <cellStyle name="Salomon Logo 8 3 42" xfId="20103"/>
    <cellStyle name="Salomon Logo 8 3 43" xfId="20104"/>
    <cellStyle name="Salomon Logo 8 3 44" xfId="20105"/>
    <cellStyle name="Salomon Logo 8 3 45" xfId="20106"/>
    <cellStyle name="Salomon Logo 8 3 46" xfId="20107"/>
    <cellStyle name="Salomon Logo 8 3 47" xfId="20108"/>
    <cellStyle name="Salomon Logo 8 3 48" xfId="20109"/>
    <cellStyle name="Salomon Logo 8 3 49" xfId="20110"/>
    <cellStyle name="Salomon Logo 8 3 5" xfId="20111"/>
    <cellStyle name="Salomon Logo 8 3 50" xfId="20112"/>
    <cellStyle name="Salomon Logo 8 3 51" xfId="20113"/>
    <cellStyle name="Salomon Logo 8 3 52" xfId="20114"/>
    <cellStyle name="Salomon Logo 8 3 53" xfId="20115"/>
    <cellStyle name="Salomon Logo 8 3 54" xfId="20116"/>
    <cellStyle name="Salomon Logo 8 3 55" xfId="20117"/>
    <cellStyle name="Salomon Logo 8 3 56" xfId="20118"/>
    <cellStyle name="Salomon Logo 8 3 57" xfId="20119"/>
    <cellStyle name="Salomon Logo 8 3 58" xfId="20120"/>
    <cellStyle name="Salomon Logo 8 3 59" xfId="20121"/>
    <cellStyle name="Salomon Logo 8 3 6" xfId="20122"/>
    <cellStyle name="Salomon Logo 8 3 60" xfId="20123"/>
    <cellStyle name="Salomon Logo 8 3 61" xfId="20124"/>
    <cellStyle name="Salomon Logo 8 3 62" xfId="20125"/>
    <cellStyle name="Salomon Logo 8 3 63" xfId="20126"/>
    <cellStyle name="Salomon Logo 8 3 64" xfId="20127"/>
    <cellStyle name="Salomon Logo 8 3 7" xfId="20128"/>
    <cellStyle name="Salomon Logo 8 3 8" xfId="20129"/>
    <cellStyle name="Salomon Logo 8 3 9" xfId="20130"/>
    <cellStyle name="Salomon Logo 8 30" xfId="20131"/>
    <cellStyle name="Salomon Logo 8 31" xfId="20132"/>
    <cellStyle name="Salomon Logo 8 32" xfId="20133"/>
    <cellStyle name="Salomon Logo 8 33" xfId="20134"/>
    <cellStyle name="Salomon Logo 8 34" xfId="20135"/>
    <cellStyle name="Salomon Logo 8 4" xfId="20136"/>
    <cellStyle name="Salomon Logo 8 5" xfId="20137"/>
    <cellStyle name="Salomon Logo 8 6" xfId="20138"/>
    <cellStyle name="Salomon Logo 8 7" xfId="20139"/>
    <cellStyle name="Salomon Logo 8 8" xfId="20140"/>
    <cellStyle name="Salomon Logo 8 9" xfId="20141"/>
    <cellStyle name="Salomon Logo 9" xfId="20142"/>
    <cellStyle name="Salomon Logo 9 10" xfId="20143"/>
    <cellStyle name="Salomon Logo 9 11" xfId="20144"/>
    <cellStyle name="Salomon Logo 9 12" xfId="20145"/>
    <cellStyle name="Salomon Logo 9 13" xfId="20146"/>
    <cellStyle name="Salomon Logo 9 14" xfId="20147"/>
    <cellStyle name="Salomon Logo 9 15" xfId="20148"/>
    <cellStyle name="Salomon Logo 9 16" xfId="20149"/>
    <cellStyle name="Salomon Logo 9 17" xfId="20150"/>
    <cellStyle name="Salomon Logo 9 18" xfId="20151"/>
    <cellStyle name="Salomon Logo 9 19" xfId="20152"/>
    <cellStyle name="Salomon Logo 9 2" xfId="20153"/>
    <cellStyle name="Salomon Logo 9 2 10" xfId="20154"/>
    <cellStyle name="Salomon Logo 9 2 11" xfId="20155"/>
    <cellStyle name="Salomon Logo 9 2 12" xfId="20156"/>
    <cellStyle name="Salomon Logo 9 2 13" xfId="20157"/>
    <cellStyle name="Salomon Logo 9 2 14" xfId="20158"/>
    <cellStyle name="Salomon Logo 9 2 15" xfId="20159"/>
    <cellStyle name="Salomon Logo 9 2 16" xfId="20160"/>
    <cellStyle name="Salomon Logo 9 2 17" xfId="20161"/>
    <cellStyle name="Salomon Logo 9 2 18" xfId="20162"/>
    <cellStyle name="Salomon Logo 9 2 19" xfId="20163"/>
    <cellStyle name="Salomon Logo 9 2 2" xfId="20164"/>
    <cellStyle name="Salomon Logo 9 2 20" xfId="20165"/>
    <cellStyle name="Salomon Logo 9 2 21" xfId="20166"/>
    <cellStyle name="Salomon Logo 9 2 22" xfId="20167"/>
    <cellStyle name="Salomon Logo 9 2 23" xfId="20168"/>
    <cellStyle name="Salomon Logo 9 2 24" xfId="20169"/>
    <cellStyle name="Salomon Logo 9 2 25" xfId="20170"/>
    <cellStyle name="Salomon Logo 9 2 26" xfId="20171"/>
    <cellStyle name="Salomon Logo 9 2 27" xfId="20172"/>
    <cellStyle name="Salomon Logo 9 2 28" xfId="20173"/>
    <cellStyle name="Salomon Logo 9 2 29" xfId="20174"/>
    <cellStyle name="Salomon Logo 9 2 3" xfId="20175"/>
    <cellStyle name="Salomon Logo 9 2 30" xfId="20176"/>
    <cellStyle name="Salomon Logo 9 2 31" xfId="20177"/>
    <cellStyle name="Salomon Logo 9 2 32" xfId="20178"/>
    <cellStyle name="Salomon Logo 9 2 33" xfId="20179"/>
    <cellStyle name="Salomon Logo 9 2 34" xfId="20180"/>
    <cellStyle name="Salomon Logo 9 2 35" xfId="20181"/>
    <cellStyle name="Salomon Logo 9 2 36" xfId="20182"/>
    <cellStyle name="Salomon Logo 9 2 37" xfId="20183"/>
    <cellStyle name="Salomon Logo 9 2 38" xfId="20184"/>
    <cellStyle name="Salomon Logo 9 2 39" xfId="20185"/>
    <cellStyle name="Salomon Logo 9 2 4" xfId="20186"/>
    <cellStyle name="Salomon Logo 9 2 40" xfId="20187"/>
    <cellStyle name="Salomon Logo 9 2 41" xfId="20188"/>
    <cellStyle name="Salomon Logo 9 2 42" xfId="20189"/>
    <cellStyle name="Salomon Logo 9 2 43" xfId="20190"/>
    <cellStyle name="Salomon Logo 9 2 44" xfId="20191"/>
    <cellStyle name="Salomon Logo 9 2 45" xfId="20192"/>
    <cellStyle name="Salomon Logo 9 2 46" xfId="20193"/>
    <cellStyle name="Salomon Logo 9 2 47" xfId="20194"/>
    <cellStyle name="Salomon Logo 9 2 48" xfId="20195"/>
    <cellStyle name="Salomon Logo 9 2 49" xfId="20196"/>
    <cellStyle name="Salomon Logo 9 2 5" xfId="20197"/>
    <cellStyle name="Salomon Logo 9 2 50" xfId="20198"/>
    <cellStyle name="Salomon Logo 9 2 51" xfId="20199"/>
    <cellStyle name="Salomon Logo 9 2 52" xfId="20200"/>
    <cellStyle name="Salomon Logo 9 2 53" xfId="20201"/>
    <cellStyle name="Salomon Logo 9 2 54" xfId="20202"/>
    <cellStyle name="Salomon Logo 9 2 55" xfId="20203"/>
    <cellStyle name="Salomon Logo 9 2 56" xfId="20204"/>
    <cellStyle name="Salomon Logo 9 2 57" xfId="20205"/>
    <cellStyle name="Salomon Logo 9 2 58" xfId="20206"/>
    <cellStyle name="Salomon Logo 9 2 59" xfId="20207"/>
    <cellStyle name="Salomon Logo 9 2 6" xfId="20208"/>
    <cellStyle name="Salomon Logo 9 2 60" xfId="20209"/>
    <cellStyle name="Salomon Logo 9 2 61" xfId="20210"/>
    <cellStyle name="Salomon Logo 9 2 62" xfId="20211"/>
    <cellStyle name="Salomon Logo 9 2 63" xfId="20212"/>
    <cellStyle name="Salomon Logo 9 2 64" xfId="20213"/>
    <cellStyle name="Salomon Logo 9 2 65" xfId="20214"/>
    <cellStyle name="Salomon Logo 9 2 66" xfId="20215"/>
    <cellStyle name="Salomon Logo 9 2 7" xfId="20216"/>
    <cellStyle name="Salomon Logo 9 2 8" xfId="20217"/>
    <cellStyle name="Salomon Logo 9 2 9" xfId="20218"/>
    <cellStyle name="Salomon Logo 9 20" xfId="20219"/>
    <cellStyle name="Salomon Logo 9 21" xfId="20220"/>
    <cellStyle name="Salomon Logo 9 22" xfId="20221"/>
    <cellStyle name="Salomon Logo 9 23" xfId="20222"/>
    <cellStyle name="Salomon Logo 9 24" xfId="20223"/>
    <cellStyle name="Salomon Logo 9 25" xfId="20224"/>
    <cellStyle name="Salomon Logo 9 26" xfId="20225"/>
    <cellStyle name="Salomon Logo 9 27" xfId="20226"/>
    <cellStyle name="Salomon Logo 9 28" xfId="20227"/>
    <cellStyle name="Salomon Logo 9 29" xfId="20228"/>
    <cellStyle name="Salomon Logo 9 3" xfId="20229"/>
    <cellStyle name="Salomon Logo 9 3 10" xfId="20230"/>
    <cellStyle name="Salomon Logo 9 3 11" xfId="20231"/>
    <cellStyle name="Salomon Logo 9 3 12" xfId="20232"/>
    <cellStyle name="Salomon Logo 9 3 13" xfId="20233"/>
    <cellStyle name="Salomon Logo 9 3 14" xfId="20234"/>
    <cellStyle name="Salomon Logo 9 3 15" xfId="20235"/>
    <cellStyle name="Salomon Logo 9 3 16" xfId="20236"/>
    <cellStyle name="Salomon Logo 9 3 17" xfId="20237"/>
    <cellStyle name="Salomon Logo 9 3 18" xfId="20238"/>
    <cellStyle name="Salomon Logo 9 3 19" xfId="20239"/>
    <cellStyle name="Salomon Logo 9 3 2" xfId="20240"/>
    <cellStyle name="Salomon Logo 9 3 20" xfId="20241"/>
    <cellStyle name="Salomon Logo 9 3 21" xfId="20242"/>
    <cellStyle name="Salomon Logo 9 3 22" xfId="20243"/>
    <cellStyle name="Salomon Logo 9 3 23" xfId="20244"/>
    <cellStyle name="Salomon Logo 9 3 24" xfId="20245"/>
    <cellStyle name="Salomon Logo 9 3 25" xfId="20246"/>
    <cellStyle name="Salomon Logo 9 3 26" xfId="20247"/>
    <cellStyle name="Salomon Logo 9 3 27" xfId="20248"/>
    <cellStyle name="Salomon Logo 9 3 28" xfId="20249"/>
    <cellStyle name="Salomon Logo 9 3 29" xfId="20250"/>
    <cellStyle name="Salomon Logo 9 3 3" xfId="20251"/>
    <cellStyle name="Salomon Logo 9 3 30" xfId="20252"/>
    <cellStyle name="Salomon Logo 9 3 31" xfId="20253"/>
    <cellStyle name="Salomon Logo 9 3 32" xfId="20254"/>
    <cellStyle name="Salomon Logo 9 3 33" xfId="20255"/>
    <cellStyle name="Salomon Logo 9 3 34" xfId="20256"/>
    <cellStyle name="Salomon Logo 9 3 35" xfId="20257"/>
    <cellStyle name="Salomon Logo 9 3 36" xfId="20258"/>
    <cellStyle name="Salomon Logo 9 3 37" xfId="20259"/>
    <cellStyle name="Salomon Logo 9 3 38" xfId="20260"/>
    <cellStyle name="Salomon Logo 9 3 39" xfId="20261"/>
    <cellStyle name="Salomon Logo 9 3 4" xfId="20262"/>
    <cellStyle name="Salomon Logo 9 3 40" xfId="20263"/>
    <cellStyle name="Salomon Logo 9 3 41" xfId="20264"/>
    <cellStyle name="Salomon Logo 9 3 42" xfId="20265"/>
    <cellStyle name="Salomon Logo 9 3 43" xfId="20266"/>
    <cellStyle name="Salomon Logo 9 3 44" xfId="20267"/>
    <cellStyle name="Salomon Logo 9 3 45" xfId="20268"/>
    <cellStyle name="Salomon Logo 9 3 46" xfId="20269"/>
    <cellStyle name="Salomon Logo 9 3 47" xfId="20270"/>
    <cellStyle name="Salomon Logo 9 3 48" xfId="20271"/>
    <cellStyle name="Salomon Logo 9 3 49" xfId="20272"/>
    <cellStyle name="Salomon Logo 9 3 5" xfId="20273"/>
    <cellStyle name="Salomon Logo 9 3 50" xfId="20274"/>
    <cellStyle name="Salomon Logo 9 3 51" xfId="20275"/>
    <cellStyle name="Salomon Logo 9 3 52" xfId="20276"/>
    <cellStyle name="Salomon Logo 9 3 53" xfId="20277"/>
    <cellStyle name="Salomon Logo 9 3 54" xfId="20278"/>
    <cellStyle name="Salomon Logo 9 3 55" xfId="20279"/>
    <cellStyle name="Salomon Logo 9 3 56" xfId="20280"/>
    <cellStyle name="Salomon Logo 9 3 57" xfId="20281"/>
    <cellStyle name="Salomon Logo 9 3 58" xfId="20282"/>
    <cellStyle name="Salomon Logo 9 3 59" xfId="20283"/>
    <cellStyle name="Salomon Logo 9 3 6" xfId="20284"/>
    <cellStyle name="Salomon Logo 9 3 60" xfId="20285"/>
    <cellStyle name="Salomon Logo 9 3 61" xfId="20286"/>
    <cellStyle name="Salomon Logo 9 3 62" xfId="20287"/>
    <cellStyle name="Salomon Logo 9 3 63" xfId="20288"/>
    <cellStyle name="Salomon Logo 9 3 64" xfId="20289"/>
    <cellStyle name="Salomon Logo 9 3 7" xfId="20290"/>
    <cellStyle name="Salomon Logo 9 3 8" xfId="20291"/>
    <cellStyle name="Salomon Logo 9 3 9" xfId="20292"/>
    <cellStyle name="Salomon Logo 9 30" xfId="20293"/>
    <cellStyle name="Salomon Logo 9 31" xfId="20294"/>
    <cellStyle name="Salomon Logo 9 32" xfId="20295"/>
    <cellStyle name="Salomon Logo 9 33" xfId="20296"/>
    <cellStyle name="Salomon Logo 9 34" xfId="20297"/>
    <cellStyle name="Salomon Logo 9 4" xfId="20298"/>
    <cellStyle name="Salomon Logo 9 5" xfId="20299"/>
    <cellStyle name="Salomon Logo 9 6" xfId="20300"/>
    <cellStyle name="Salomon Logo 9 7" xfId="20301"/>
    <cellStyle name="Salomon Logo 9 8" xfId="20302"/>
    <cellStyle name="Salomon Logo 9 9" xfId="20303"/>
    <cellStyle name="SAPBEXaggData" xfId="20304"/>
    <cellStyle name="SAPBEXaggData 10" xfId="20305"/>
    <cellStyle name="SAPBEXaggData 11" xfId="20306"/>
    <cellStyle name="SAPBEXaggData 2" xfId="20307"/>
    <cellStyle name="SAPBEXaggData 2 2" xfId="20308"/>
    <cellStyle name="SAPBEXaggData 2 2 2" xfId="20309"/>
    <cellStyle name="SAPBEXaggData 2 2 3" xfId="20310"/>
    <cellStyle name="SAPBEXaggData 2 2 4" xfId="20311"/>
    <cellStyle name="SAPBEXaggData 2 2 5" xfId="20312"/>
    <cellStyle name="SAPBEXaggData 2 2 6" xfId="20313"/>
    <cellStyle name="SAPBEXaggData 2 2 7" xfId="20314"/>
    <cellStyle name="SAPBEXaggData 2 3" xfId="20315"/>
    <cellStyle name="SAPBEXaggData 2 3 2" xfId="20316"/>
    <cellStyle name="SAPBEXaggData 2 3 3" xfId="20317"/>
    <cellStyle name="SAPBEXaggData 2 3 4" xfId="20318"/>
    <cellStyle name="SAPBEXaggData 2 3 5" xfId="20319"/>
    <cellStyle name="SAPBEXaggData 2 3 6" xfId="20320"/>
    <cellStyle name="SAPBEXaggData 2 4" xfId="20321"/>
    <cellStyle name="SAPBEXaggData 2 5" xfId="20322"/>
    <cellStyle name="SAPBEXaggData 2 6" xfId="20323"/>
    <cellStyle name="SAPBEXaggData 2 7" xfId="20324"/>
    <cellStyle name="SAPBEXaggData 2 8" xfId="20325"/>
    <cellStyle name="SAPBEXaggData 3" xfId="20326"/>
    <cellStyle name="SAPBEXaggData 3 2" xfId="20327"/>
    <cellStyle name="SAPBEXaggData 3 3" xfId="20328"/>
    <cellStyle name="SAPBEXaggData 3 4" xfId="20329"/>
    <cellStyle name="SAPBEXaggData 3 5" xfId="20330"/>
    <cellStyle name="SAPBEXaggData 3 6" xfId="20331"/>
    <cellStyle name="SAPBEXaggData 3 7" xfId="20332"/>
    <cellStyle name="SAPBEXaggData 4" xfId="20333"/>
    <cellStyle name="SAPBEXaggData 4 2" xfId="20334"/>
    <cellStyle name="SAPBEXaggData 4 3" xfId="20335"/>
    <cellStyle name="SAPBEXaggData 4 4" xfId="20336"/>
    <cellStyle name="SAPBEXaggData 4 5" xfId="20337"/>
    <cellStyle name="SAPBEXaggData 4 6" xfId="20338"/>
    <cellStyle name="SAPBEXaggData 5" xfId="20339"/>
    <cellStyle name="SAPBEXaggData 6" xfId="20340"/>
    <cellStyle name="SAPBEXaggData 7" xfId="20341"/>
    <cellStyle name="SAPBEXaggData 8" xfId="20342"/>
    <cellStyle name="SAPBEXaggData 9" xfId="20343"/>
    <cellStyle name="SAPBEXaggDataEmph" xfId="20344"/>
    <cellStyle name="SAPBEXaggDataEmph 10" xfId="20345"/>
    <cellStyle name="SAPBEXaggDataEmph 2" xfId="20346"/>
    <cellStyle name="SAPBEXaggDataEmph 2 2" xfId="20347"/>
    <cellStyle name="SAPBEXaggDataEmph 2 3" xfId="20348"/>
    <cellStyle name="SAPBEXaggDataEmph 2 4" xfId="20349"/>
    <cellStyle name="SAPBEXaggDataEmph 2 5" xfId="20350"/>
    <cellStyle name="SAPBEXaggDataEmph 2 6" xfId="20351"/>
    <cellStyle name="SAPBEXaggDataEmph 2 7" xfId="20352"/>
    <cellStyle name="SAPBEXaggDataEmph 3" xfId="20353"/>
    <cellStyle name="SAPBEXaggDataEmph 3 2" xfId="20354"/>
    <cellStyle name="SAPBEXaggDataEmph 3 3" xfId="20355"/>
    <cellStyle name="SAPBEXaggDataEmph 3 4" xfId="20356"/>
    <cellStyle name="SAPBEXaggDataEmph 3 5" xfId="20357"/>
    <cellStyle name="SAPBEXaggDataEmph 3 6" xfId="20358"/>
    <cellStyle name="SAPBEXaggDataEmph 4" xfId="20359"/>
    <cellStyle name="SAPBEXaggDataEmph 5" xfId="20360"/>
    <cellStyle name="SAPBEXaggDataEmph 6" xfId="20361"/>
    <cellStyle name="SAPBEXaggDataEmph 7" xfId="20362"/>
    <cellStyle name="SAPBEXaggDataEmph 8" xfId="20363"/>
    <cellStyle name="SAPBEXaggDataEmph 9" xfId="20364"/>
    <cellStyle name="SAPBEXaggItem" xfId="20365"/>
    <cellStyle name="SAPBEXaggItem 10" xfId="20366"/>
    <cellStyle name="SAPBEXaggItem 11" xfId="20367"/>
    <cellStyle name="SAPBEXaggItem 2" xfId="20368"/>
    <cellStyle name="SAPBEXaggItem 2 2" xfId="20369"/>
    <cellStyle name="SAPBEXaggItem 2 2 2" xfId="20370"/>
    <cellStyle name="SAPBEXaggItem 2 2 3" xfId="20371"/>
    <cellStyle name="SAPBEXaggItem 2 2 4" xfId="20372"/>
    <cellStyle name="SAPBEXaggItem 2 2 5" xfId="20373"/>
    <cellStyle name="SAPBEXaggItem 2 2 6" xfId="20374"/>
    <cellStyle name="SAPBEXaggItem 2 2 7" xfId="20375"/>
    <cellStyle name="SAPBEXaggItem 2 3" xfId="20376"/>
    <cellStyle name="SAPBEXaggItem 2 3 2" xfId="20377"/>
    <cellStyle name="SAPBEXaggItem 2 3 3" xfId="20378"/>
    <cellStyle name="SAPBEXaggItem 2 3 4" xfId="20379"/>
    <cellStyle name="SAPBEXaggItem 2 3 5" xfId="20380"/>
    <cellStyle name="SAPBEXaggItem 2 3 6" xfId="20381"/>
    <cellStyle name="SAPBEXaggItem 2 4" xfId="20382"/>
    <cellStyle name="SAPBEXaggItem 2 5" xfId="20383"/>
    <cellStyle name="SAPBEXaggItem 2 6" xfId="20384"/>
    <cellStyle name="SAPBEXaggItem 2 7" xfId="20385"/>
    <cellStyle name="SAPBEXaggItem 2 8" xfId="20386"/>
    <cellStyle name="SAPBEXaggItem 3" xfId="20387"/>
    <cellStyle name="SAPBEXaggItem 3 2" xfId="20388"/>
    <cellStyle name="SAPBEXaggItem 3 3" xfId="20389"/>
    <cellStyle name="SAPBEXaggItem 3 4" xfId="20390"/>
    <cellStyle name="SAPBEXaggItem 3 5" xfId="20391"/>
    <cellStyle name="SAPBEXaggItem 3 6" xfId="20392"/>
    <cellStyle name="SAPBEXaggItem 3 7" xfId="20393"/>
    <cellStyle name="SAPBEXaggItem 4" xfId="20394"/>
    <cellStyle name="SAPBEXaggItem 4 2" xfId="20395"/>
    <cellStyle name="SAPBEXaggItem 4 3" xfId="20396"/>
    <cellStyle name="SAPBEXaggItem 4 4" xfId="20397"/>
    <cellStyle name="SAPBEXaggItem 4 5" xfId="20398"/>
    <cellStyle name="SAPBEXaggItem 4 6" xfId="20399"/>
    <cellStyle name="SAPBEXaggItem 5" xfId="20400"/>
    <cellStyle name="SAPBEXaggItem 6" xfId="20401"/>
    <cellStyle name="SAPBEXaggItem 7" xfId="20402"/>
    <cellStyle name="SAPBEXaggItem 8" xfId="20403"/>
    <cellStyle name="SAPBEXaggItem 9" xfId="20404"/>
    <cellStyle name="SAPBEXaggItemX" xfId="20405"/>
    <cellStyle name="SAPBEXaggItemX 10" xfId="20406"/>
    <cellStyle name="SAPBEXaggItemX 2" xfId="20407"/>
    <cellStyle name="SAPBEXaggItemX 2 2" xfId="20408"/>
    <cellStyle name="SAPBEXaggItemX 2 3" xfId="20409"/>
    <cellStyle name="SAPBEXaggItemX 2 4" xfId="20410"/>
    <cellStyle name="SAPBEXaggItemX 2 5" xfId="20411"/>
    <cellStyle name="SAPBEXaggItemX 2 6" xfId="20412"/>
    <cellStyle name="SAPBEXaggItemX 2 7" xfId="20413"/>
    <cellStyle name="SAPBEXaggItemX 3" xfId="20414"/>
    <cellStyle name="SAPBEXaggItemX 3 2" xfId="20415"/>
    <cellStyle name="SAPBEXaggItemX 3 3" xfId="20416"/>
    <cellStyle name="SAPBEXaggItemX 3 4" xfId="20417"/>
    <cellStyle name="SAPBEXaggItemX 3 5" xfId="20418"/>
    <cellStyle name="SAPBEXaggItemX 3 6" xfId="20419"/>
    <cellStyle name="SAPBEXaggItemX 4" xfId="20420"/>
    <cellStyle name="SAPBEXaggItemX 5" xfId="20421"/>
    <cellStyle name="SAPBEXaggItemX 6" xfId="20422"/>
    <cellStyle name="SAPBEXaggItemX 7" xfId="20423"/>
    <cellStyle name="SAPBEXaggItemX 8" xfId="20424"/>
    <cellStyle name="SAPBEXaggItemX 9" xfId="20425"/>
    <cellStyle name="SAPBEXchaText" xfId="20426"/>
    <cellStyle name="SAPBEXchaText 2" xfId="20427"/>
    <cellStyle name="SAPBEXchaText 2 2" xfId="20428"/>
    <cellStyle name="SAPBEXchaText 2 2 2" xfId="20429"/>
    <cellStyle name="SAPBEXchaText 2 2 3" xfId="20430"/>
    <cellStyle name="SAPBEXchaText 2 2 4" xfId="20431"/>
    <cellStyle name="SAPBEXchaText 2 2 5" xfId="20432"/>
    <cellStyle name="SAPBEXchaText 2 2 6" xfId="20433"/>
    <cellStyle name="SAPBEXchaText 2 2 7" xfId="20434"/>
    <cellStyle name="SAPBEXchaText 2 3" xfId="20435"/>
    <cellStyle name="SAPBEXchaText 2 3 2" xfId="20436"/>
    <cellStyle name="SAPBEXchaText 2 3 3" xfId="20437"/>
    <cellStyle name="SAPBEXchaText 2 3 4" xfId="20438"/>
    <cellStyle name="SAPBEXchaText 2 3 5" xfId="20439"/>
    <cellStyle name="SAPBEXchaText 2 3 6" xfId="20440"/>
    <cellStyle name="SAPBEXchaText 2 4" xfId="20441"/>
    <cellStyle name="SAPBEXchaText 2 5" xfId="20442"/>
    <cellStyle name="SAPBEXchaText 2 6" xfId="20443"/>
    <cellStyle name="SAPBEXchaText 2 7" xfId="20444"/>
    <cellStyle name="SAPBEXchaText 2 8" xfId="20445"/>
    <cellStyle name="SAPBEXchaText 3" xfId="20446"/>
    <cellStyle name="SAPBEXchaText 4" xfId="20447"/>
    <cellStyle name="SAPBEXchaText 5" xfId="20448"/>
    <cellStyle name="SAPBEXexcBad7" xfId="20449"/>
    <cellStyle name="SAPBEXexcBad7 10" xfId="20450"/>
    <cellStyle name="SAPBEXexcBad7 2" xfId="20451"/>
    <cellStyle name="SAPBEXexcBad7 2 2" xfId="20452"/>
    <cellStyle name="SAPBEXexcBad7 2 3" xfId="20453"/>
    <cellStyle name="SAPBEXexcBad7 2 4" xfId="20454"/>
    <cellStyle name="SAPBEXexcBad7 2 5" xfId="20455"/>
    <cellStyle name="SAPBEXexcBad7 2 6" xfId="20456"/>
    <cellStyle name="SAPBEXexcBad7 2 7" xfId="20457"/>
    <cellStyle name="SAPBEXexcBad7 3" xfId="20458"/>
    <cellStyle name="SAPBEXexcBad7 3 2" xfId="20459"/>
    <cellStyle name="SAPBEXexcBad7 3 3" xfId="20460"/>
    <cellStyle name="SAPBEXexcBad7 3 4" xfId="20461"/>
    <cellStyle name="SAPBEXexcBad7 3 5" xfId="20462"/>
    <cellStyle name="SAPBEXexcBad7 3 6" xfId="20463"/>
    <cellStyle name="SAPBEXexcBad7 4" xfId="20464"/>
    <cellStyle name="SAPBEXexcBad7 5" xfId="20465"/>
    <cellStyle name="SAPBEXexcBad7 6" xfId="20466"/>
    <cellStyle name="SAPBEXexcBad7 7" xfId="20467"/>
    <cellStyle name="SAPBEXexcBad7 8" xfId="20468"/>
    <cellStyle name="SAPBEXexcBad7 9" xfId="20469"/>
    <cellStyle name="SAPBEXexcBad8" xfId="20470"/>
    <cellStyle name="SAPBEXexcBad8 10" xfId="20471"/>
    <cellStyle name="SAPBEXexcBad8 2" xfId="20472"/>
    <cellStyle name="SAPBEXexcBad8 2 2" xfId="20473"/>
    <cellStyle name="SAPBEXexcBad8 2 3" xfId="20474"/>
    <cellStyle name="SAPBEXexcBad8 2 4" xfId="20475"/>
    <cellStyle name="SAPBEXexcBad8 2 5" xfId="20476"/>
    <cellStyle name="SAPBEXexcBad8 2 6" xfId="20477"/>
    <cellStyle name="SAPBEXexcBad8 2 7" xfId="20478"/>
    <cellStyle name="SAPBEXexcBad8 3" xfId="20479"/>
    <cellStyle name="SAPBEXexcBad8 3 2" xfId="20480"/>
    <cellStyle name="SAPBEXexcBad8 3 3" xfId="20481"/>
    <cellStyle name="SAPBEXexcBad8 3 4" xfId="20482"/>
    <cellStyle name="SAPBEXexcBad8 3 5" xfId="20483"/>
    <cellStyle name="SAPBEXexcBad8 3 6" xfId="20484"/>
    <cellStyle name="SAPBEXexcBad8 4" xfId="20485"/>
    <cellStyle name="SAPBEXexcBad8 5" xfId="20486"/>
    <cellStyle name="SAPBEXexcBad8 6" xfId="20487"/>
    <cellStyle name="SAPBEXexcBad8 7" xfId="20488"/>
    <cellStyle name="SAPBEXexcBad8 8" xfId="20489"/>
    <cellStyle name="SAPBEXexcBad8 9" xfId="20490"/>
    <cellStyle name="SAPBEXexcBad9" xfId="20491"/>
    <cellStyle name="SAPBEXexcBad9 10" xfId="20492"/>
    <cellStyle name="SAPBEXexcBad9 2" xfId="20493"/>
    <cellStyle name="SAPBEXexcBad9 2 2" xfId="20494"/>
    <cellStyle name="SAPBEXexcBad9 2 3" xfId="20495"/>
    <cellStyle name="SAPBEXexcBad9 2 4" xfId="20496"/>
    <cellStyle name="SAPBEXexcBad9 2 5" xfId="20497"/>
    <cellStyle name="SAPBEXexcBad9 2 6" xfId="20498"/>
    <cellStyle name="SAPBEXexcBad9 2 7" xfId="20499"/>
    <cellStyle name="SAPBEXexcBad9 3" xfId="20500"/>
    <cellStyle name="SAPBEXexcBad9 3 2" xfId="20501"/>
    <cellStyle name="SAPBEXexcBad9 3 3" xfId="20502"/>
    <cellStyle name="SAPBEXexcBad9 3 4" xfId="20503"/>
    <cellStyle name="SAPBEXexcBad9 3 5" xfId="20504"/>
    <cellStyle name="SAPBEXexcBad9 3 6" xfId="20505"/>
    <cellStyle name="SAPBEXexcBad9 4" xfId="20506"/>
    <cellStyle name="SAPBEXexcBad9 5" xfId="20507"/>
    <cellStyle name="SAPBEXexcBad9 6" xfId="20508"/>
    <cellStyle name="SAPBEXexcBad9 7" xfId="20509"/>
    <cellStyle name="SAPBEXexcBad9 8" xfId="20510"/>
    <cellStyle name="SAPBEXexcBad9 9" xfId="20511"/>
    <cellStyle name="SAPBEXexcCritical4" xfId="20512"/>
    <cellStyle name="SAPBEXexcCritical4 10" xfId="20513"/>
    <cellStyle name="SAPBEXexcCritical4 2" xfId="20514"/>
    <cellStyle name="SAPBEXexcCritical4 2 2" xfId="20515"/>
    <cellStyle name="SAPBEXexcCritical4 2 3" xfId="20516"/>
    <cellStyle name="SAPBEXexcCritical4 2 4" xfId="20517"/>
    <cellStyle name="SAPBEXexcCritical4 2 5" xfId="20518"/>
    <cellStyle name="SAPBEXexcCritical4 2 6" xfId="20519"/>
    <cellStyle name="SAPBEXexcCritical4 2 7" xfId="20520"/>
    <cellStyle name="SAPBEXexcCritical4 3" xfId="20521"/>
    <cellStyle name="SAPBEXexcCritical4 3 2" xfId="20522"/>
    <cellStyle name="SAPBEXexcCritical4 3 3" xfId="20523"/>
    <cellStyle name="SAPBEXexcCritical4 3 4" xfId="20524"/>
    <cellStyle name="SAPBEXexcCritical4 3 5" xfId="20525"/>
    <cellStyle name="SAPBEXexcCritical4 3 6" xfId="20526"/>
    <cellStyle name="SAPBEXexcCritical4 4" xfId="20527"/>
    <cellStyle name="SAPBEXexcCritical4 5" xfId="20528"/>
    <cellStyle name="SAPBEXexcCritical4 6" xfId="20529"/>
    <cellStyle name="SAPBEXexcCritical4 7" xfId="20530"/>
    <cellStyle name="SAPBEXexcCritical4 8" xfId="20531"/>
    <cellStyle name="SAPBEXexcCritical4 9" xfId="20532"/>
    <cellStyle name="SAPBEXexcCritical5" xfId="20533"/>
    <cellStyle name="SAPBEXexcCritical5 10" xfId="20534"/>
    <cellStyle name="SAPBEXexcCritical5 2" xfId="20535"/>
    <cellStyle name="SAPBEXexcCritical5 2 2" xfId="20536"/>
    <cellStyle name="SAPBEXexcCritical5 2 3" xfId="20537"/>
    <cellStyle name="SAPBEXexcCritical5 2 4" xfId="20538"/>
    <cellStyle name="SAPBEXexcCritical5 2 5" xfId="20539"/>
    <cellStyle name="SAPBEXexcCritical5 2 6" xfId="20540"/>
    <cellStyle name="SAPBEXexcCritical5 2 7" xfId="20541"/>
    <cellStyle name="SAPBEXexcCritical5 3" xfId="20542"/>
    <cellStyle name="SAPBEXexcCritical5 3 2" xfId="20543"/>
    <cellStyle name="SAPBEXexcCritical5 3 3" xfId="20544"/>
    <cellStyle name="SAPBEXexcCritical5 3 4" xfId="20545"/>
    <cellStyle name="SAPBEXexcCritical5 3 5" xfId="20546"/>
    <cellStyle name="SAPBEXexcCritical5 3 6" xfId="20547"/>
    <cellStyle name="SAPBEXexcCritical5 4" xfId="20548"/>
    <cellStyle name="SAPBEXexcCritical5 5" xfId="20549"/>
    <cellStyle name="SAPBEXexcCritical5 6" xfId="20550"/>
    <cellStyle name="SAPBEXexcCritical5 7" xfId="20551"/>
    <cellStyle name="SAPBEXexcCritical5 8" xfId="20552"/>
    <cellStyle name="SAPBEXexcCritical5 9" xfId="20553"/>
    <cellStyle name="SAPBEXexcCritical6" xfId="20554"/>
    <cellStyle name="SAPBEXexcCritical6 10" xfId="20555"/>
    <cellStyle name="SAPBEXexcCritical6 2" xfId="20556"/>
    <cellStyle name="SAPBEXexcCritical6 2 2" xfId="20557"/>
    <cellStyle name="SAPBEXexcCritical6 2 3" xfId="20558"/>
    <cellStyle name="SAPBEXexcCritical6 2 4" xfId="20559"/>
    <cellStyle name="SAPBEXexcCritical6 2 5" xfId="20560"/>
    <cellStyle name="SAPBEXexcCritical6 2 6" xfId="20561"/>
    <cellStyle name="SAPBEXexcCritical6 2 7" xfId="20562"/>
    <cellStyle name="SAPBEXexcCritical6 3" xfId="20563"/>
    <cellStyle name="SAPBEXexcCritical6 3 2" xfId="20564"/>
    <cellStyle name="SAPBEXexcCritical6 3 3" xfId="20565"/>
    <cellStyle name="SAPBEXexcCritical6 3 4" xfId="20566"/>
    <cellStyle name="SAPBEXexcCritical6 3 5" xfId="20567"/>
    <cellStyle name="SAPBEXexcCritical6 3 6" xfId="20568"/>
    <cellStyle name="SAPBEXexcCritical6 4" xfId="20569"/>
    <cellStyle name="SAPBEXexcCritical6 5" xfId="20570"/>
    <cellStyle name="SAPBEXexcCritical6 6" xfId="20571"/>
    <cellStyle name="SAPBEXexcCritical6 7" xfId="20572"/>
    <cellStyle name="SAPBEXexcCritical6 8" xfId="20573"/>
    <cellStyle name="SAPBEXexcCritical6 9" xfId="20574"/>
    <cellStyle name="SAPBEXexcGood1" xfId="20575"/>
    <cellStyle name="SAPBEXexcGood1 10" xfId="20576"/>
    <cellStyle name="SAPBEXexcGood1 2" xfId="20577"/>
    <cellStyle name="SAPBEXexcGood1 2 2" xfId="20578"/>
    <cellStyle name="SAPBEXexcGood1 2 3" xfId="20579"/>
    <cellStyle name="SAPBEXexcGood1 2 4" xfId="20580"/>
    <cellStyle name="SAPBEXexcGood1 2 5" xfId="20581"/>
    <cellStyle name="SAPBEXexcGood1 2 6" xfId="20582"/>
    <cellStyle name="SAPBEXexcGood1 2 7" xfId="20583"/>
    <cellStyle name="SAPBEXexcGood1 3" xfId="20584"/>
    <cellStyle name="SAPBEXexcGood1 3 2" xfId="20585"/>
    <cellStyle name="SAPBEXexcGood1 3 3" xfId="20586"/>
    <cellStyle name="SAPBEXexcGood1 3 4" xfId="20587"/>
    <cellStyle name="SAPBEXexcGood1 3 5" xfId="20588"/>
    <cellStyle name="SAPBEXexcGood1 3 6" xfId="20589"/>
    <cellStyle name="SAPBEXexcGood1 4" xfId="20590"/>
    <cellStyle name="SAPBEXexcGood1 5" xfId="20591"/>
    <cellStyle name="SAPBEXexcGood1 6" xfId="20592"/>
    <cellStyle name="SAPBEXexcGood1 7" xfId="20593"/>
    <cellStyle name="SAPBEXexcGood1 8" xfId="20594"/>
    <cellStyle name="SAPBEXexcGood1 9" xfId="20595"/>
    <cellStyle name="SAPBEXexcGood2" xfId="20596"/>
    <cellStyle name="SAPBEXexcGood2 10" xfId="20597"/>
    <cellStyle name="SAPBEXexcGood2 2" xfId="20598"/>
    <cellStyle name="SAPBEXexcGood2 2 2" xfId="20599"/>
    <cellStyle name="SAPBEXexcGood2 2 3" xfId="20600"/>
    <cellStyle name="SAPBEXexcGood2 2 4" xfId="20601"/>
    <cellStyle name="SAPBEXexcGood2 2 5" xfId="20602"/>
    <cellStyle name="SAPBEXexcGood2 2 6" xfId="20603"/>
    <cellStyle name="SAPBEXexcGood2 2 7" xfId="20604"/>
    <cellStyle name="SAPBEXexcGood2 3" xfId="20605"/>
    <cellStyle name="SAPBEXexcGood2 3 2" xfId="20606"/>
    <cellStyle name="SAPBEXexcGood2 3 3" xfId="20607"/>
    <cellStyle name="SAPBEXexcGood2 3 4" xfId="20608"/>
    <cellStyle name="SAPBEXexcGood2 3 5" xfId="20609"/>
    <cellStyle name="SAPBEXexcGood2 3 6" xfId="20610"/>
    <cellStyle name="SAPBEXexcGood2 4" xfId="20611"/>
    <cellStyle name="SAPBEXexcGood2 5" xfId="20612"/>
    <cellStyle name="SAPBEXexcGood2 6" xfId="20613"/>
    <cellStyle name="SAPBEXexcGood2 7" xfId="20614"/>
    <cellStyle name="SAPBEXexcGood2 8" xfId="20615"/>
    <cellStyle name="SAPBEXexcGood2 9" xfId="20616"/>
    <cellStyle name="SAPBEXexcGood3" xfId="20617"/>
    <cellStyle name="SAPBEXexcGood3 10" xfId="20618"/>
    <cellStyle name="SAPBEXexcGood3 2" xfId="20619"/>
    <cellStyle name="SAPBEXexcGood3 2 2" xfId="20620"/>
    <cellStyle name="SAPBEXexcGood3 2 3" xfId="20621"/>
    <cellStyle name="SAPBEXexcGood3 2 4" xfId="20622"/>
    <cellStyle name="SAPBEXexcGood3 2 5" xfId="20623"/>
    <cellStyle name="SAPBEXexcGood3 2 6" xfId="20624"/>
    <cellStyle name="SAPBEXexcGood3 2 7" xfId="20625"/>
    <cellStyle name="SAPBEXexcGood3 3" xfId="20626"/>
    <cellStyle name="SAPBEXexcGood3 3 2" xfId="20627"/>
    <cellStyle name="SAPBEXexcGood3 3 3" xfId="20628"/>
    <cellStyle name="SAPBEXexcGood3 3 4" xfId="20629"/>
    <cellStyle name="SAPBEXexcGood3 3 5" xfId="20630"/>
    <cellStyle name="SAPBEXexcGood3 3 6" xfId="20631"/>
    <cellStyle name="SAPBEXexcGood3 4" xfId="20632"/>
    <cellStyle name="SAPBEXexcGood3 5" xfId="20633"/>
    <cellStyle name="SAPBEXexcGood3 6" xfId="20634"/>
    <cellStyle name="SAPBEXexcGood3 7" xfId="20635"/>
    <cellStyle name="SAPBEXexcGood3 8" xfId="20636"/>
    <cellStyle name="SAPBEXexcGood3 9" xfId="20637"/>
    <cellStyle name="SAPBEXfilterDrill" xfId="20638"/>
    <cellStyle name="SAPBEXfilterDrill 10" xfId="20639"/>
    <cellStyle name="SAPBEXfilterDrill 2" xfId="20640"/>
    <cellStyle name="SAPBEXfilterDrill 2 2" xfId="20641"/>
    <cellStyle name="SAPBEXfilterDrill 2 3" xfId="20642"/>
    <cellStyle name="SAPBEXfilterDrill 2 4" xfId="20643"/>
    <cellStyle name="SAPBEXfilterDrill 2 5" xfId="20644"/>
    <cellStyle name="SAPBEXfilterDrill 2 6" xfId="20645"/>
    <cellStyle name="SAPBEXfilterDrill 2 7" xfId="20646"/>
    <cellStyle name="SAPBEXfilterDrill 3" xfId="20647"/>
    <cellStyle name="SAPBEXfilterDrill 3 2" xfId="20648"/>
    <cellStyle name="SAPBEXfilterDrill 3 3" xfId="20649"/>
    <cellStyle name="SAPBEXfilterDrill 3 4" xfId="20650"/>
    <cellStyle name="SAPBEXfilterDrill 3 5" xfId="20651"/>
    <cellStyle name="SAPBEXfilterDrill 3 6" xfId="20652"/>
    <cellStyle name="SAPBEXfilterDrill 4" xfId="20653"/>
    <cellStyle name="SAPBEXfilterDrill 5" xfId="20654"/>
    <cellStyle name="SAPBEXfilterDrill 6" xfId="20655"/>
    <cellStyle name="SAPBEXfilterDrill 7" xfId="20656"/>
    <cellStyle name="SAPBEXfilterDrill 8" xfId="20657"/>
    <cellStyle name="SAPBEXfilterDrill 9" xfId="20658"/>
    <cellStyle name="SAPBEXfilterItem" xfId="20659"/>
    <cellStyle name="SAPBEXfilterItem 10" xfId="20660"/>
    <cellStyle name="SAPBEXfilterItem 2" xfId="20661"/>
    <cellStyle name="SAPBEXfilterItem 2 2" xfId="20662"/>
    <cellStyle name="SAPBEXfilterItem 2 3" xfId="20663"/>
    <cellStyle name="SAPBEXfilterItem 2 4" xfId="20664"/>
    <cellStyle name="SAPBEXfilterItem 2 5" xfId="20665"/>
    <cellStyle name="SAPBEXfilterItem 2 6" xfId="20666"/>
    <cellStyle name="SAPBEXfilterItem 2 7" xfId="20667"/>
    <cellStyle name="SAPBEXfilterItem 3" xfId="20668"/>
    <cellStyle name="SAPBEXfilterItem 3 2" xfId="20669"/>
    <cellStyle name="SAPBEXfilterItem 3 3" xfId="20670"/>
    <cellStyle name="SAPBEXfilterItem 3 4" xfId="20671"/>
    <cellStyle name="SAPBEXfilterItem 3 5" xfId="20672"/>
    <cellStyle name="SAPBEXfilterItem 3 6" xfId="20673"/>
    <cellStyle name="SAPBEXfilterItem 4" xfId="20674"/>
    <cellStyle name="SAPBEXfilterItem 5" xfId="20675"/>
    <cellStyle name="SAPBEXfilterItem 6" xfId="20676"/>
    <cellStyle name="SAPBEXfilterItem 7" xfId="20677"/>
    <cellStyle name="SAPBEXfilterItem 8" xfId="20678"/>
    <cellStyle name="SAPBEXfilterItem 9" xfId="20679"/>
    <cellStyle name="SAPBEXfilterText" xfId="20680"/>
    <cellStyle name="SAPBEXformats" xfId="20681"/>
    <cellStyle name="SAPBEXformats 2" xfId="20682"/>
    <cellStyle name="SAPBEXformats 2 2" xfId="20683"/>
    <cellStyle name="SAPBEXformats 2 2 2" xfId="20684"/>
    <cellStyle name="SAPBEXformats 2 2 3" xfId="20685"/>
    <cellStyle name="SAPBEXformats 2 2 4" xfId="20686"/>
    <cellStyle name="SAPBEXformats 2 2 5" xfId="20687"/>
    <cellStyle name="SAPBEXformats 2 2 6" xfId="20688"/>
    <cellStyle name="SAPBEXformats 2 2 7" xfId="20689"/>
    <cellStyle name="SAPBEXformats 2 3" xfId="20690"/>
    <cellStyle name="SAPBEXformats 2 3 2" xfId="20691"/>
    <cellStyle name="SAPBEXformats 2 3 3" xfId="20692"/>
    <cellStyle name="SAPBEXformats 2 3 4" xfId="20693"/>
    <cellStyle name="SAPBEXformats 2 3 5" xfId="20694"/>
    <cellStyle name="SAPBEXformats 2 3 6" xfId="20695"/>
    <cellStyle name="SAPBEXformats 2 4" xfId="20696"/>
    <cellStyle name="SAPBEXformats 2 5" xfId="20697"/>
    <cellStyle name="SAPBEXformats 2 6" xfId="20698"/>
    <cellStyle name="SAPBEXformats 2 7" xfId="20699"/>
    <cellStyle name="SAPBEXformats 2 8" xfId="20700"/>
    <cellStyle name="SAPBEXformats 3" xfId="20701"/>
    <cellStyle name="SAPBEXformats 4" xfId="20702"/>
    <cellStyle name="SAPBEXformats 5" xfId="20703"/>
    <cellStyle name="SAPBEXheaderItem" xfId="20704"/>
    <cellStyle name="SAPBEXheaderItem 2" xfId="20705"/>
    <cellStyle name="SAPBEXheaderItem 3" xfId="20706"/>
    <cellStyle name="SAPBEXheaderItem 4" xfId="20707"/>
    <cellStyle name="SAPBEXheaderText" xfId="20708"/>
    <cellStyle name="SAPBEXheaderText 2" xfId="20709"/>
    <cellStyle name="SAPBEXheaderText 3" xfId="20710"/>
    <cellStyle name="SAPBEXheaderText 4" xfId="20711"/>
    <cellStyle name="SAPBEXHLevel0" xfId="20712"/>
    <cellStyle name="SAPBEXHLevel0 2" xfId="20713"/>
    <cellStyle name="SAPBEXHLevel0 3" xfId="20714"/>
    <cellStyle name="SAPBEXHLevel0 4" xfId="20715"/>
    <cellStyle name="SAPBEXHLevel0X" xfId="20716"/>
    <cellStyle name="SAPBEXHLevel0X 2" xfId="20717"/>
    <cellStyle name="SAPBEXHLevel0X 3" xfId="20718"/>
    <cellStyle name="SAPBEXHLevel0X 4" xfId="20719"/>
    <cellStyle name="SAPBEXHLevel1" xfId="20720"/>
    <cellStyle name="SAPBEXHLevel1 2" xfId="20721"/>
    <cellStyle name="SAPBEXHLevel1 3" xfId="20722"/>
    <cellStyle name="SAPBEXHLevel1 4" xfId="20723"/>
    <cellStyle name="SAPBEXHLevel1X" xfId="20724"/>
    <cellStyle name="SAPBEXHLevel1X 2" xfId="20725"/>
    <cellStyle name="SAPBEXHLevel1X 3" xfId="20726"/>
    <cellStyle name="SAPBEXHLevel1X 4" xfId="20727"/>
    <cellStyle name="SAPBEXHLevel2" xfId="20728"/>
    <cellStyle name="SAPBEXHLevel2 2" xfId="20729"/>
    <cellStyle name="SAPBEXHLevel2 3" xfId="20730"/>
    <cellStyle name="SAPBEXHLevel2 4" xfId="20731"/>
    <cellStyle name="SAPBEXHLevel2X" xfId="20732"/>
    <cellStyle name="SAPBEXHLevel2X 10" xfId="20733"/>
    <cellStyle name="SAPBEXHLevel2X 2" xfId="20734"/>
    <cellStyle name="SAPBEXHLevel2X 2 2" xfId="20735"/>
    <cellStyle name="SAPBEXHLevel2X 2 3" xfId="20736"/>
    <cellStyle name="SAPBEXHLevel2X 2 4" xfId="20737"/>
    <cellStyle name="SAPBEXHLevel2X 2 5" xfId="20738"/>
    <cellStyle name="SAPBEXHLevel2X 2 6" xfId="20739"/>
    <cellStyle name="SAPBEXHLevel2X 2 7" xfId="20740"/>
    <cellStyle name="SAPBEXHLevel2X 3" xfId="20741"/>
    <cellStyle name="SAPBEXHLevel2X 3 2" xfId="20742"/>
    <cellStyle name="SAPBEXHLevel2X 3 3" xfId="20743"/>
    <cellStyle name="SAPBEXHLevel2X 3 4" xfId="20744"/>
    <cellStyle name="SAPBEXHLevel2X 3 5" xfId="20745"/>
    <cellStyle name="SAPBEXHLevel2X 3 6" xfId="20746"/>
    <cellStyle name="SAPBEXHLevel2X 4" xfId="20747"/>
    <cellStyle name="SAPBEXHLevel2X 5" xfId="20748"/>
    <cellStyle name="SAPBEXHLevel2X 6" xfId="20749"/>
    <cellStyle name="SAPBEXHLevel2X 7" xfId="20750"/>
    <cellStyle name="SAPBEXHLevel2X 8" xfId="20751"/>
    <cellStyle name="SAPBEXHLevel2X 9" xfId="20752"/>
    <cellStyle name="SAPBEXHLevel3" xfId="20753"/>
    <cellStyle name="SAPBEXHLevel3 2" xfId="20754"/>
    <cellStyle name="SAPBEXHLevel3 3" xfId="20755"/>
    <cellStyle name="SAPBEXHLevel3 4" xfId="20756"/>
    <cellStyle name="SAPBEXHLevel3X" xfId="20757"/>
    <cellStyle name="SAPBEXHLevel3X 10" xfId="20758"/>
    <cellStyle name="SAPBEXHLevel3X 2" xfId="20759"/>
    <cellStyle name="SAPBEXHLevel3X 2 2" xfId="20760"/>
    <cellStyle name="SAPBEXHLevel3X 2 3" xfId="20761"/>
    <cellStyle name="SAPBEXHLevel3X 2 4" xfId="20762"/>
    <cellStyle name="SAPBEXHLevel3X 2 5" xfId="20763"/>
    <cellStyle name="SAPBEXHLevel3X 2 6" xfId="20764"/>
    <cellStyle name="SAPBEXHLevel3X 2 7" xfId="20765"/>
    <cellStyle name="SAPBEXHLevel3X 3" xfId="20766"/>
    <cellStyle name="SAPBEXHLevel3X 3 2" xfId="20767"/>
    <cellStyle name="SAPBEXHLevel3X 3 3" xfId="20768"/>
    <cellStyle name="SAPBEXHLevel3X 3 4" xfId="20769"/>
    <cellStyle name="SAPBEXHLevel3X 3 5" xfId="20770"/>
    <cellStyle name="SAPBEXHLevel3X 3 6" xfId="20771"/>
    <cellStyle name="SAPBEXHLevel3X 4" xfId="20772"/>
    <cellStyle name="SAPBEXHLevel3X 5" xfId="20773"/>
    <cellStyle name="SAPBEXHLevel3X 6" xfId="20774"/>
    <cellStyle name="SAPBEXHLevel3X 7" xfId="20775"/>
    <cellStyle name="SAPBEXHLevel3X 8" xfId="20776"/>
    <cellStyle name="SAPBEXHLevel3X 9" xfId="20777"/>
    <cellStyle name="SAPBEXinputData" xfId="20778"/>
    <cellStyle name="SAPBEXinputData 2" xfId="20779"/>
    <cellStyle name="SAPBEXinputData 2 2" xfId="20780"/>
    <cellStyle name="SAPBEXinputData 2 3" xfId="20781"/>
    <cellStyle name="SAPBEXinputData 2 4" xfId="20782"/>
    <cellStyle name="SAPBEXinputData 2 5" xfId="20783"/>
    <cellStyle name="SAPBEXinputData 2 6" xfId="20784"/>
    <cellStyle name="SAPBEXinputData 2 7" xfId="20785"/>
    <cellStyle name="SAPBEXinputData 3" xfId="20786"/>
    <cellStyle name="SAPBEXinputData 3 2" xfId="20787"/>
    <cellStyle name="SAPBEXinputData 3 3" xfId="20788"/>
    <cellStyle name="SAPBEXinputData 3 4" xfId="20789"/>
    <cellStyle name="SAPBEXinputData 3 5" xfId="20790"/>
    <cellStyle name="SAPBEXinputData 3 6" xfId="20791"/>
    <cellStyle name="SAPBEXinputData 4" xfId="20792"/>
    <cellStyle name="SAPBEXinputData 5" xfId="20793"/>
    <cellStyle name="SAPBEXinputData 6" xfId="20794"/>
    <cellStyle name="SAPBEXinputData 7" xfId="20795"/>
    <cellStyle name="SAPBEXinputData 8" xfId="20796"/>
    <cellStyle name="SAPBEXinputData 9" xfId="20797"/>
    <cellStyle name="SAPBEXItemHeader" xfId="20798"/>
    <cellStyle name="SAPBEXItemHeader 2" xfId="20799"/>
    <cellStyle name="SAPBEXItemHeader 2 2" xfId="20800"/>
    <cellStyle name="SAPBEXItemHeader 2 3" xfId="20801"/>
    <cellStyle name="SAPBEXItemHeader 2 4" xfId="20802"/>
    <cellStyle name="SAPBEXItemHeader 2 5" xfId="20803"/>
    <cellStyle name="SAPBEXItemHeader 2 6" xfId="20804"/>
    <cellStyle name="SAPBEXItemHeader 2 7" xfId="20805"/>
    <cellStyle name="SAPBEXItemHeader 3" xfId="20806"/>
    <cellStyle name="SAPBEXItemHeader 3 2" xfId="20807"/>
    <cellStyle name="SAPBEXItemHeader 3 3" xfId="20808"/>
    <cellStyle name="SAPBEXItemHeader 3 4" xfId="20809"/>
    <cellStyle name="SAPBEXItemHeader 3 5" xfId="20810"/>
    <cellStyle name="SAPBEXItemHeader 3 6" xfId="20811"/>
    <cellStyle name="SAPBEXItemHeader 4" xfId="20812"/>
    <cellStyle name="SAPBEXItemHeader 5" xfId="20813"/>
    <cellStyle name="SAPBEXItemHeader 6" xfId="20814"/>
    <cellStyle name="SAPBEXItemHeader 7" xfId="20815"/>
    <cellStyle name="SAPBEXItemHeader 8" xfId="20816"/>
    <cellStyle name="SAPBEXresData" xfId="20817"/>
    <cellStyle name="SAPBEXresData 10" xfId="20818"/>
    <cellStyle name="SAPBEXresData 2" xfId="20819"/>
    <cellStyle name="SAPBEXresData 2 2" xfId="20820"/>
    <cellStyle name="SAPBEXresData 2 3" xfId="20821"/>
    <cellStyle name="SAPBEXresData 2 4" xfId="20822"/>
    <cellStyle name="SAPBEXresData 2 5" xfId="20823"/>
    <cellStyle name="SAPBEXresData 2 6" xfId="20824"/>
    <cellStyle name="SAPBEXresData 2 7" xfId="20825"/>
    <cellStyle name="SAPBEXresData 3" xfId="20826"/>
    <cellStyle name="SAPBEXresData 3 2" xfId="20827"/>
    <cellStyle name="SAPBEXresData 3 3" xfId="20828"/>
    <cellStyle name="SAPBEXresData 3 4" xfId="20829"/>
    <cellStyle name="SAPBEXresData 3 5" xfId="20830"/>
    <cellStyle name="SAPBEXresData 3 6" xfId="20831"/>
    <cellStyle name="SAPBEXresData 4" xfId="20832"/>
    <cellStyle name="SAPBEXresData 5" xfId="20833"/>
    <cellStyle name="SAPBEXresData 6" xfId="20834"/>
    <cellStyle name="SAPBEXresData 7" xfId="20835"/>
    <cellStyle name="SAPBEXresData 8" xfId="20836"/>
    <cellStyle name="SAPBEXresData 9" xfId="20837"/>
    <cellStyle name="SAPBEXresDataEmph" xfId="20838"/>
    <cellStyle name="SAPBEXresDataEmph 10" xfId="20839"/>
    <cellStyle name="SAPBEXresDataEmph 2" xfId="20840"/>
    <cellStyle name="SAPBEXresDataEmph 2 2" xfId="20841"/>
    <cellStyle name="SAPBEXresDataEmph 2 3" xfId="20842"/>
    <cellStyle name="SAPBEXresDataEmph 2 4" xfId="20843"/>
    <cellStyle name="SAPBEXresDataEmph 2 5" xfId="20844"/>
    <cellStyle name="SAPBEXresDataEmph 2 6" xfId="20845"/>
    <cellStyle name="SAPBEXresDataEmph 2 7" xfId="20846"/>
    <cellStyle name="SAPBEXresDataEmph 3" xfId="20847"/>
    <cellStyle name="SAPBEXresDataEmph 3 2" xfId="20848"/>
    <cellStyle name="SAPBEXresDataEmph 3 3" xfId="20849"/>
    <cellStyle name="SAPBEXresDataEmph 3 4" xfId="20850"/>
    <cellStyle name="SAPBEXresDataEmph 3 5" xfId="20851"/>
    <cellStyle name="SAPBEXresDataEmph 3 6" xfId="20852"/>
    <cellStyle name="SAPBEXresDataEmph 4" xfId="20853"/>
    <cellStyle name="SAPBEXresDataEmph 5" xfId="20854"/>
    <cellStyle name="SAPBEXresDataEmph 6" xfId="20855"/>
    <cellStyle name="SAPBEXresDataEmph 7" xfId="20856"/>
    <cellStyle name="SAPBEXresDataEmph 8" xfId="20857"/>
    <cellStyle name="SAPBEXresDataEmph 9" xfId="20858"/>
    <cellStyle name="SAPBEXresItem" xfId="20859"/>
    <cellStyle name="SAPBEXresItem 10" xfId="20860"/>
    <cellStyle name="SAPBEXresItem 2" xfId="20861"/>
    <cellStyle name="SAPBEXresItem 2 2" xfId="20862"/>
    <cellStyle name="SAPBEXresItem 2 3" xfId="20863"/>
    <cellStyle name="SAPBEXresItem 2 4" xfId="20864"/>
    <cellStyle name="SAPBEXresItem 2 5" xfId="20865"/>
    <cellStyle name="SAPBEXresItem 2 6" xfId="20866"/>
    <cellStyle name="SAPBEXresItem 2 7" xfId="20867"/>
    <cellStyle name="SAPBEXresItem 3" xfId="20868"/>
    <cellStyle name="SAPBEXresItem 3 2" xfId="20869"/>
    <cellStyle name="SAPBEXresItem 3 3" xfId="20870"/>
    <cellStyle name="SAPBEXresItem 3 4" xfId="20871"/>
    <cellStyle name="SAPBEXresItem 3 5" xfId="20872"/>
    <cellStyle name="SAPBEXresItem 3 6" xfId="20873"/>
    <cellStyle name="SAPBEXresItem 4" xfId="20874"/>
    <cellStyle name="SAPBEXresItem 5" xfId="20875"/>
    <cellStyle name="SAPBEXresItem 6" xfId="20876"/>
    <cellStyle name="SAPBEXresItem 7" xfId="20877"/>
    <cellStyle name="SAPBEXresItem 8" xfId="20878"/>
    <cellStyle name="SAPBEXresItem 9" xfId="20879"/>
    <cellStyle name="SAPBEXresItemX" xfId="20880"/>
    <cellStyle name="SAPBEXresItemX 10" xfId="20881"/>
    <cellStyle name="SAPBEXresItemX 2" xfId="20882"/>
    <cellStyle name="SAPBEXresItemX 2 2" xfId="20883"/>
    <cellStyle name="SAPBEXresItemX 2 3" xfId="20884"/>
    <cellStyle name="SAPBEXresItemX 2 4" xfId="20885"/>
    <cellStyle name="SAPBEXresItemX 2 5" xfId="20886"/>
    <cellStyle name="SAPBEXresItemX 2 6" xfId="20887"/>
    <cellStyle name="SAPBEXresItemX 2 7" xfId="20888"/>
    <cellStyle name="SAPBEXresItemX 3" xfId="20889"/>
    <cellStyle name="SAPBEXresItemX 3 2" xfId="20890"/>
    <cellStyle name="SAPBEXresItemX 3 3" xfId="20891"/>
    <cellStyle name="SAPBEXresItemX 3 4" xfId="20892"/>
    <cellStyle name="SAPBEXresItemX 3 5" xfId="20893"/>
    <cellStyle name="SAPBEXresItemX 3 6" xfId="20894"/>
    <cellStyle name="SAPBEXresItemX 4" xfId="20895"/>
    <cellStyle name="SAPBEXresItemX 5" xfId="20896"/>
    <cellStyle name="SAPBEXresItemX 6" xfId="20897"/>
    <cellStyle name="SAPBEXresItemX 7" xfId="20898"/>
    <cellStyle name="SAPBEXresItemX 8" xfId="20899"/>
    <cellStyle name="SAPBEXresItemX 9" xfId="20900"/>
    <cellStyle name="SAPBEXstdData" xfId="20901"/>
    <cellStyle name="SAPBEXstdData 10" xfId="20902"/>
    <cellStyle name="SAPBEXstdData 11" xfId="20903"/>
    <cellStyle name="SAPBEXstdData 2" xfId="20904"/>
    <cellStyle name="SAPBEXstdData 2 2" xfId="20905"/>
    <cellStyle name="SAPBEXstdData 2 2 2" xfId="20906"/>
    <cellStyle name="SAPBEXstdData 2 2 3" xfId="20907"/>
    <cellStyle name="SAPBEXstdData 2 2 4" xfId="20908"/>
    <cellStyle name="SAPBEXstdData 2 2 5" xfId="20909"/>
    <cellStyle name="SAPBEXstdData 2 2 6" xfId="20910"/>
    <cellStyle name="SAPBEXstdData 2 2 7" xfId="20911"/>
    <cellStyle name="SAPBEXstdData 2 3" xfId="20912"/>
    <cellStyle name="SAPBEXstdData 2 3 2" xfId="20913"/>
    <cellStyle name="SAPBEXstdData 2 3 3" xfId="20914"/>
    <cellStyle name="SAPBEXstdData 2 3 4" xfId="20915"/>
    <cellStyle name="SAPBEXstdData 2 3 5" xfId="20916"/>
    <cellStyle name="SAPBEXstdData 2 3 6" xfId="20917"/>
    <cellStyle name="SAPBEXstdData 2 4" xfId="20918"/>
    <cellStyle name="SAPBEXstdData 2 5" xfId="20919"/>
    <cellStyle name="SAPBEXstdData 2 6" xfId="20920"/>
    <cellStyle name="SAPBEXstdData 2 7" xfId="20921"/>
    <cellStyle name="SAPBEXstdData 2 8" xfId="20922"/>
    <cellStyle name="SAPBEXstdData 3" xfId="20923"/>
    <cellStyle name="SAPBEXstdData 3 2" xfId="20924"/>
    <cellStyle name="SAPBEXstdData 3 3" xfId="20925"/>
    <cellStyle name="SAPBEXstdData 3 4" xfId="20926"/>
    <cellStyle name="SAPBEXstdData 3 5" xfId="20927"/>
    <cellStyle name="SAPBEXstdData 3 6" xfId="20928"/>
    <cellStyle name="SAPBEXstdData 3 7" xfId="20929"/>
    <cellStyle name="SAPBEXstdData 4" xfId="20930"/>
    <cellStyle name="SAPBEXstdData 4 2" xfId="20931"/>
    <cellStyle name="SAPBEXstdData 4 3" xfId="20932"/>
    <cellStyle name="SAPBEXstdData 4 4" xfId="20933"/>
    <cellStyle name="SAPBEXstdData 4 5" xfId="20934"/>
    <cellStyle name="SAPBEXstdData 4 6" xfId="20935"/>
    <cellStyle name="SAPBEXstdData 5" xfId="20936"/>
    <cellStyle name="SAPBEXstdData 6" xfId="20937"/>
    <cellStyle name="SAPBEXstdData 7" xfId="20938"/>
    <cellStyle name="SAPBEXstdData 8" xfId="20939"/>
    <cellStyle name="SAPBEXstdData 9" xfId="20940"/>
    <cellStyle name="SAPBEXstdDataEmph" xfId="20941"/>
    <cellStyle name="SAPBEXstdDataEmph 10" xfId="20942"/>
    <cellStyle name="SAPBEXstdDataEmph 2" xfId="20943"/>
    <cellStyle name="SAPBEXstdDataEmph 2 2" xfId="20944"/>
    <cellStyle name="SAPBEXstdDataEmph 2 3" xfId="20945"/>
    <cellStyle name="SAPBEXstdDataEmph 2 4" xfId="20946"/>
    <cellStyle name="SAPBEXstdDataEmph 2 5" xfId="20947"/>
    <cellStyle name="SAPBEXstdDataEmph 2 6" xfId="20948"/>
    <cellStyle name="SAPBEXstdDataEmph 2 7" xfId="20949"/>
    <cellStyle name="SAPBEXstdDataEmph 3" xfId="20950"/>
    <cellStyle name="SAPBEXstdDataEmph 3 2" xfId="20951"/>
    <cellStyle name="SAPBEXstdDataEmph 3 3" xfId="20952"/>
    <cellStyle name="SAPBEXstdDataEmph 3 4" xfId="20953"/>
    <cellStyle name="SAPBEXstdDataEmph 3 5" xfId="20954"/>
    <cellStyle name="SAPBEXstdDataEmph 3 6" xfId="20955"/>
    <cellStyle name="SAPBEXstdDataEmph 4" xfId="20956"/>
    <cellStyle name="SAPBEXstdDataEmph 5" xfId="20957"/>
    <cellStyle name="SAPBEXstdDataEmph 6" xfId="20958"/>
    <cellStyle name="SAPBEXstdDataEmph 7" xfId="20959"/>
    <cellStyle name="SAPBEXstdDataEmph 8" xfId="20960"/>
    <cellStyle name="SAPBEXstdDataEmph 9" xfId="20961"/>
    <cellStyle name="SAPBEXstdItem" xfId="20962"/>
    <cellStyle name="SAPBEXstdItem 2" xfId="20963"/>
    <cellStyle name="SAPBEXstdItem 2 2" xfId="20964"/>
    <cellStyle name="SAPBEXstdItem 2 2 2" xfId="20965"/>
    <cellStyle name="SAPBEXstdItem 2 2 3" xfId="20966"/>
    <cellStyle name="SAPBEXstdItem 2 2 4" xfId="20967"/>
    <cellStyle name="SAPBEXstdItem 2 2 5" xfId="20968"/>
    <cellStyle name="SAPBEXstdItem 2 2 6" xfId="20969"/>
    <cellStyle name="SAPBEXstdItem 2 2 7" xfId="20970"/>
    <cellStyle name="SAPBEXstdItem 2 3" xfId="20971"/>
    <cellStyle name="SAPBEXstdItem 2 3 2" xfId="20972"/>
    <cellStyle name="SAPBEXstdItem 2 3 3" xfId="20973"/>
    <cellStyle name="SAPBEXstdItem 2 3 4" xfId="20974"/>
    <cellStyle name="SAPBEXstdItem 2 3 5" xfId="20975"/>
    <cellStyle name="SAPBEXstdItem 2 3 6" xfId="20976"/>
    <cellStyle name="SAPBEXstdItem 2 4" xfId="20977"/>
    <cellStyle name="SAPBEXstdItem 2 5" xfId="20978"/>
    <cellStyle name="SAPBEXstdItem 2 6" xfId="20979"/>
    <cellStyle name="SAPBEXstdItem 2 7" xfId="20980"/>
    <cellStyle name="SAPBEXstdItem 2 8" xfId="20981"/>
    <cellStyle name="SAPBEXstdItem 3" xfId="20982"/>
    <cellStyle name="SAPBEXstdItem 4" xfId="20983"/>
    <cellStyle name="SAPBEXstdItem 5" xfId="20984"/>
    <cellStyle name="SAPBEXstdItemX" xfId="20985"/>
    <cellStyle name="SAPBEXstdItemX 2" xfId="20986"/>
    <cellStyle name="SAPBEXstdItemX 3" xfId="20987"/>
    <cellStyle name="SAPBEXstdItemX 4" xfId="20988"/>
    <cellStyle name="SAPBEXtitle" xfId="20989"/>
    <cellStyle name="SAPBEXtitle 2" xfId="20990"/>
    <cellStyle name="SAPBEXunassignedItem" xfId="20991"/>
    <cellStyle name="SAPBEXunassignedItem 2" xfId="20992"/>
    <cellStyle name="SAPBEXunassignedItem 2 2" xfId="20993"/>
    <cellStyle name="SAPBEXunassignedItem 2 3" xfId="20994"/>
    <cellStyle name="SAPBEXunassignedItem 2 4" xfId="20995"/>
    <cellStyle name="SAPBEXunassignedItem 2 5" xfId="20996"/>
    <cellStyle name="SAPBEXunassignedItem 2 6" xfId="20997"/>
    <cellStyle name="SAPBEXunassignedItem 2 7" xfId="20998"/>
    <cellStyle name="SAPBEXunassignedItem 3" xfId="20999"/>
    <cellStyle name="SAPBEXunassignedItem 3 2" xfId="21000"/>
    <cellStyle name="SAPBEXunassignedItem 3 3" xfId="21001"/>
    <cellStyle name="SAPBEXunassignedItem 3 4" xfId="21002"/>
    <cellStyle name="SAPBEXunassignedItem 3 5" xfId="21003"/>
    <cellStyle name="SAPBEXunassignedItem 3 6" xfId="21004"/>
    <cellStyle name="SAPBEXunassignedItem 4" xfId="21005"/>
    <cellStyle name="SAPBEXunassignedItem 5" xfId="21006"/>
    <cellStyle name="SAPBEXunassignedItem 6" xfId="21007"/>
    <cellStyle name="SAPBEXunassignedItem 7" xfId="21008"/>
    <cellStyle name="SAPBEXunassignedItem 8" xfId="21009"/>
    <cellStyle name="SAPBEXundefined" xfId="21010"/>
    <cellStyle name="SAPBEXundefined 10" xfId="21011"/>
    <cellStyle name="SAPBEXundefined 2" xfId="21012"/>
    <cellStyle name="SAPBEXundefined 2 2" xfId="21013"/>
    <cellStyle name="SAPBEXundefined 2 3" xfId="21014"/>
    <cellStyle name="SAPBEXundefined 2 4" xfId="21015"/>
    <cellStyle name="SAPBEXundefined 2 5" xfId="21016"/>
    <cellStyle name="SAPBEXundefined 2 6" xfId="21017"/>
    <cellStyle name="SAPBEXundefined 2 7" xfId="21018"/>
    <cellStyle name="SAPBEXundefined 3" xfId="21019"/>
    <cellStyle name="SAPBEXundefined 3 2" xfId="21020"/>
    <cellStyle name="SAPBEXundefined 3 3" xfId="21021"/>
    <cellStyle name="SAPBEXundefined 3 4" xfId="21022"/>
    <cellStyle name="SAPBEXundefined 3 5" xfId="21023"/>
    <cellStyle name="SAPBEXundefined 3 6" xfId="21024"/>
    <cellStyle name="SAPBEXundefined 4" xfId="21025"/>
    <cellStyle name="SAPBEXundefined 5" xfId="21026"/>
    <cellStyle name="SAPBEXundefined 6" xfId="21027"/>
    <cellStyle name="SAPBEXundefined 7" xfId="21028"/>
    <cellStyle name="SAPBEXundefined 8" xfId="21029"/>
    <cellStyle name="SAPBEXundefined 9" xfId="21030"/>
    <cellStyle name="ScotchRule" xfId="21031"/>
    <cellStyle name="ScotchRule 2" xfId="21032"/>
    <cellStyle name="ScotchRule 2 2" xfId="21033"/>
    <cellStyle name="ScotchRule 2 2 2" xfId="21034"/>
    <cellStyle name="ScotchRule 2 2 2 10" xfId="21035"/>
    <cellStyle name="ScotchRule 2 2 2 11" xfId="21036"/>
    <cellStyle name="ScotchRule 2 2 2 12" xfId="21037"/>
    <cellStyle name="ScotchRule 2 2 2 13" xfId="21038"/>
    <cellStyle name="ScotchRule 2 2 2 14" xfId="21039"/>
    <cellStyle name="ScotchRule 2 2 2 15" xfId="21040"/>
    <cellStyle name="ScotchRule 2 2 2 16" xfId="21041"/>
    <cellStyle name="ScotchRule 2 2 2 17" xfId="21042"/>
    <cellStyle name="ScotchRule 2 2 2 18" xfId="21043"/>
    <cellStyle name="ScotchRule 2 2 2 2" xfId="21044"/>
    <cellStyle name="ScotchRule 2 2 2 2 10" xfId="21045"/>
    <cellStyle name="ScotchRule 2 2 2 2 11" xfId="21046"/>
    <cellStyle name="ScotchRule 2 2 2 2 12" xfId="21047"/>
    <cellStyle name="ScotchRule 2 2 2 2 13" xfId="21048"/>
    <cellStyle name="ScotchRule 2 2 2 2 14" xfId="21049"/>
    <cellStyle name="ScotchRule 2 2 2 2 15" xfId="21050"/>
    <cellStyle name="ScotchRule 2 2 2 2 16" xfId="21051"/>
    <cellStyle name="ScotchRule 2 2 2 2 17" xfId="21052"/>
    <cellStyle name="ScotchRule 2 2 2 2 18" xfId="21053"/>
    <cellStyle name="ScotchRule 2 2 2 2 19" xfId="21054"/>
    <cellStyle name="ScotchRule 2 2 2 2 2" xfId="21055"/>
    <cellStyle name="ScotchRule 2 2 2 2 20" xfId="21056"/>
    <cellStyle name="ScotchRule 2 2 2 2 21" xfId="21057"/>
    <cellStyle name="ScotchRule 2 2 2 2 22" xfId="21058"/>
    <cellStyle name="ScotchRule 2 2 2 2 23" xfId="21059"/>
    <cellStyle name="ScotchRule 2 2 2 2 24" xfId="21060"/>
    <cellStyle name="ScotchRule 2 2 2 2 25" xfId="21061"/>
    <cellStyle name="ScotchRule 2 2 2 2 26" xfId="21062"/>
    <cellStyle name="ScotchRule 2 2 2 2 27" xfId="21063"/>
    <cellStyle name="ScotchRule 2 2 2 2 28" xfId="21064"/>
    <cellStyle name="ScotchRule 2 2 2 2 29" xfId="21065"/>
    <cellStyle name="ScotchRule 2 2 2 2 3" xfId="21066"/>
    <cellStyle name="ScotchRule 2 2 2 2 30" xfId="21067"/>
    <cellStyle name="ScotchRule 2 2 2 2 31" xfId="21068"/>
    <cellStyle name="ScotchRule 2 2 2 2 32" xfId="21069"/>
    <cellStyle name="ScotchRule 2 2 2 2 33" xfId="21070"/>
    <cellStyle name="ScotchRule 2 2 2 2 34" xfId="21071"/>
    <cellStyle name="ScotchRule 2 2 2 2 35" xfId="21072"/>
    <cellStyle name="ScotchRule 2 2 2 2 36" xfId="21073"/>
    <cellStyle name="ScotchRule 2 2 2 2 37" xfId="21074"/>
    <cellStyle name="ScotchRule 2 2 2 2 38" xfId="21075"/>
    <cellStyle name="ScotchRule 2 2 2 2 39" xfId="21076"/>
    <cellStyle name="ScotchRule 2 2 2 2 4" xfId="21077"/>
    <cellStyle name="ScotchRule 2 2 2 2 40" xfId="21078"/>
    <cellStyle name="ScotchRule 2 2 2 2 41" xfId="21079"/>
    <cellStyle name="ScotchRule 2 2 2 2 42" xfId="21080"/>
    <cellStyle name="ScotchRule 2 2 2 2 43" xfId="21081"/>
    <cellStyle name="ScotchRule 2 2 2 2 44" xfId="21082"/>
    <cellStyle name="ScotchRule 2 2 2 2 45" xfId="21083"/>
    <cellStyle name="ScotchRule 2 2 2 2 46" xfId="21084"/>
    <cellStyle name="ScotchRule 2 2 2 2 47" xfId="21085"/>
    <cellStyle name="ScotchRule 2 2 2 2 48" xfId="21086"/>
    <cellStyle name="ScotchRule 2 2 2 2 49" xfId="21087"/>
    <cellStyle name="ScotchRule 2 2 2 2 5" xfId="21088"/>
    <cellStyle name="ScotchRule 2 2 2 2 50" xfId="21089"/>
    <cellStyle name="ScotchRule 2 2 2 2 51" xfId="21090"/>
    <cellStyle name="ScotchRule 2 2 2 2 52" xfId="21091"/>
    <cellStyle name="ScotchRule 2 2 2 2 53" xfId="21092"/>
    <cellStyle name="ScotchRule 2 2 2 2 54" xfId="21093"/>
    <cellStyle name="ScotchRule 2 2 2 2 55" xfId="21094"/>
    <cellStyle name="ScotchRule 2 2 2 2 56" xfId="21095"/>
    <cellStyle name="ScotchRule 2 2 2 2 57" xfId="21096"/>
    <cellStyle name="ScotchRule 2 2 2 2 58" xfId="21097"/>
    <cellStyle name="ScotchRule 2 2 2 2 59" xfId="21098"/>
    <cellStyle name="ScotchRule 2 2 2 2 6" xfId="21099"/>
    <cellStyle name="ScotchRule 2 2 2 2 60" xfId="21100"/>
    <cellStyle name="ScotchRule 2 2 2 2 61" xfId="21101"/>
    <cellStyle name="ScotchRule 2 2 2 2 62" xfId="21102"/>
    <cellStyle name="ScotchRule 2 2 2 2 63" xfId="21103"/>
    <cellStyle name="ScotchRule 2 2 2 2 64" xfId="21104"/>
    <cellStyle name="ScotchRule 2 2 2 2 7" xfId="21105"/>
    <cellStyle name="ScotchRule 2 2 2 2 8" xfId="21106"/>
    <cellStyle name="ScotchRule 2 2 2 2 9" xfId="21107"/>
    <cellStyle name="ScotchRule 2 2 2 3" xfId="21108"/>
    <cellStyle name="ScotchRule 2 2 2 4" xfId="21109"/>
    <cellStyle name="ScotchRule 2 2 2 5" xfId="21110"/>
    <cellStyle name="ScotchRule 2 2 2 6" xfId="21111"/>
    <cellStyle name="ScotchRule 2 2 2 7" xfId="21112"/>
    <cellStyle name="ScotchRule 2 2 2 8" xfId="21113"/>
    <cellStyle name="ScotchRule 2 2 2 9" xfId="21114"/>
    <cellStyle name="ScotchRule 2 2 3" xfId="21115"/>
    <cellStyle name="ScotchRule 2 2 3 10" xfId="21116"/>
    <cellStyle name="ScotchRule 2 2 3 11" xfId="21117"/>
    <cellStyle name="ScotchRule 2 2 3 12" xfId="21118"/>
    <cellStyle name="ScotchRule 2 2 3 13" xfId="21119"/>
    <cellStyle name="ScotchRule 2 2 3 14" xfId="21120"/>
    <cellStyle name="ScotchRule 2 2 3 15" xfId="21121"/>
    <cellStyle name="ScotchRule 2 2 3 16" xfId="21122"/>
    <cellStyle name="ScotchRule 2 2 3 17" xfId="21123"/>
    <cellStyle name="ScotchRule 2 2 3 18" xfId="21124"/>
    <cellStyle name="ScotchRule 2 2 3 19" xfId="21125"/>
    <cellStyle name="ScotchRule 2 2 3 2" xfId="21126"/>
    <cellStyle name="ScotchRule 2 2 3 2 10" xfId="21127"/>
    <cellStyle name="ScotchRule 2 2 3 2 11" xfId="21128"/>
    <cellStyle name="ScotchRule 2 2 3 2 12" xfId="21129"/>
    <cellStyle name="ScotchRule 2 2 3 2 13" xfId="21130"/>
    <cellStyle name="ScotchRule 2 2 3 2 14" xfId="21131"/>
    <cellStyle name="ScotchRule 2 2 3 2 15" xfId="21132"/>
    <cellStyle name="ScotchRule 2 2 3 2 16" xfId="21133"/>
    <cellStyle name="ScotchRule 2 2 3 2 17" xfId="21134"/>
    <cellStyle name="ScotchRule 2 2 3 2 18" xfId="21135"/>
    <cellStyle name="ScotchRule 2 2 3 2 19" xfId="21136"/>
    <cellStyle name="ScotchRule 2 2 3 2 2" xfId="21137"/>
    <cellStyle name="ScotchRule 2 2 3 2 20" xfId="21138"/>
    <cellStyle name="ScotchRule 2 2 3 2 21" xfId="21139"/>
    <cellStyle name="ScotchRule 2 2 3 2 22" xfId="21140"/>
    <cellStyle name="ScotchRule 2 2 3 2 23" xfId="21141"/>
    <cellStyle name="ScotchRule 2 2 3 2 24" xfId="21142"/>
    <cellStyle name="ScotchRule 2 2 3 2 25" xfId="21143"/>
    <cellStyle name="ScotchRule 2 2 3 2 26" xfId="21144"/>
    <cellStyle name="ScotchRule 2 2 3 2 27" xfId="21145"/>
    <cellStyle name="ScotchRule 2 2 3 2 28" xfId="21146"/>
    <cellStyle name="ScotchRule 2 2 3 2 29" xfId="21147"/>
    <cellStyle name="ScotchRule 2 2 3 2 3" xfId="21148"/>
    <cellStyle name="ScotchRule 2 2 3 2 30" xfId="21149"/>
    <cellStyle name="ScotchRule 2 2 3 2 31" xfId="21150"/>
    <cellStyle name="ScotchRule 2 2 3 2 32" xfId="21151"/>
    <cellStyle name="ScotchRule 2 2 3 2 33" xfId="21152"/>
    <cellStyle name="ScotchRule 2 2 3 2 34" xfId="21153"/>
    <cellStyle name="ScotchRule 2 2 3 2 35" xfId="21154"/>
    <cellStyle name="ScotchRule 2 2 3 2 36" xfId="21155"/>
    <cellStyle name="ScotchRule 2 2 3 2 37" xfId="21156"/>
    <cellStyle name="ScotchRule 2 2 3 2 38" xfId="21157"/>
    <cellStyle name="ScotchRule 2 2 3 2 39" xfId="21158"/>
    <cellStyle name="ScotchRule 2 2 3 2 4" xfId="21159"/>
    <cellStyle name="ScotchRule 2 2 3 2 40" xfId="21160"/>
    <cellStyle name="ScotchRule 2 2 3 2 41" xfId="21161"/>
    <cellStyle name="ScotchRule 2 2 3 2 42" xfId="21162"/>
    <cellStyle name="ScotchRule 2 2 3 2 43" xfId="21163"/>
    <cellStyle name="ScotchRule 2 2 3 2 44" xfId="21164"/>
    <cellStyle name="ScotchRule 2 2 3 2 45" xfId="21165"/>
    <cellStyle name="ScotchRule 2 2 3 2 46" xfId="21166"/>
    <cellStyle name="ScotchRule 2 2 3 2 47" xfId="21167"/>
    <cellStyle name="ScotchRule 2 2 3 2 48" xfId="21168"/>
    <cellStyle name="ScotchRule 2 2 3 2 49" xfId="21169"/>
    <cellStyle name="ScotchRule 2 2 3 2 5" xfId="21170"/>
    <cellStyle name="ScotchRule 2 2 3 2 50" xfId="21171"/>
    <cellStyle name="ScotchRule 2 2 3 2 51" xfId="21172"/>
    <cellStyle name="ScotchRule 2 2 3 2 52" xfId="21173"/>
    <cellStyle name="ScotchRule 2 2 3 2 53" xfId="21174"/>
    <cellStyle name="ScotchRule 2 2 3 2 54" xfId="21175"/>
    <cellStyle name="ScotchRule 2 2 3 2 55" xfId="21176"/>
    <cellStyle name="ScotchRule 2 2 3 2 56" xfId="21177"/>
    <cellStyle name="ScotchRule 2 2 3 2 57" xfId="21178"/>
    <cellStyle name="ScotchRule 2 2 3 2 58" xfId="21179"/>
    <cellStyle name="ScotchRule 2 2 3 2 59" xfId="21180"/>
    <cellStyle name="ScotchRule 2 2 3 2 6" xfId="21181"/>
    <cellStyle name="ScotchRule 2 2 3 2 60" xfId="21182"/>
    <cellStyle name="ScotchRule 2 2 3 2 61" xfId="21183"/>
    <cellStyle name="ScotchRule 2 2 3 2 62" xfId="21184"/>
    <cellStyle name="ScotchRule 2 2 3 2 63" xfId="21185"/>
    <cellStyle name="ScotchRule 2 2 3 2 64" xfId="21186"/>
    <cellStyle name="ScotchRule 2 2 3 2 7" xfId="21187"/>
    <cellStyle name="ScotchRule 2 2 3 2 8" xfId="21188"/>
    <cellStyle name="ScotchRule 2 2 3 2 9" xfId="21189"/>
    <cellStyle name="ScotchRule 2 2 3 20" xfId="21190"/>
    <cellStyle name="ScotchRule 2 2 3 21" xfId="21191"/>
    <cellStyle name="ScotchRule 2 2 3 22" xfId="21192"/>
    <cellStyle name="ScotchRule 2 2 3 23" xfId="21193"/>
    <cellStyle name="ScotchRule 2 2 3 24" xfId="21194"/>
    <cellStyle name="ScotchRule 2 2 3 25" xfId="21195"/>
    <cellStyle name="ScotchRule 2 2 3 26" xfId="21196"/>
    <cellStyle name="ScotchRule 2 2 3 27" xfId="21197"/>
    <cellStyle name="ScotchRule 2 2 3 28" xfId="21198"/>
    <cellStyle name="ScotchRule 2 2 3 29" xfId="21199"/>
    <cellStyle name="ScotchRule 2 2 3 3" xfId="21200"/>
    <cellStyle name="ScotchRule 2 2 3 30" xfId="21201"/>
    <cellStyle name="ScotchRule 2 2 3 31" xfId="21202"/>
    <cellStyle name="ScotchRule 2 2 3 32" xfId="21203"/>
    <cellStyle name="ScotchRule 2 2 3 33" xfId="21204"/>
    <cellStyle name="ScotchRule 2 2 3 34" xfId="21205"/>
    <cellStyle name="ScotchRule 2 2 3 35" xfId="21206"/>
    <cellStyle name="ScotchRule 2 2 3 36" xfId="21207"/>
    <cellStyle name="ScotchRule 2 2 3 37" xfId="21208"/>
    <cellStyle name="ScotchRule 2 2 3 38" xfId="21209"/>
    <cellStyle name="ScotchRule 2 2 3 39" xfId="21210"/>
    <cellStyle name="ScotchRule 2 2 3 4" xfId="21211"/>
    <cellStyle name="ScotchRule 2 2 3 40" xfId="21212"/>
    <cellStyle name="ScotchRule 2 2 3 41" xfId="21213"/>
    <cellStyle name="ScotchRule 2 2 3 42" xfId="21214"/>
    <cellStyle name="ScotchRule 2 2 3 43" xfId="21215"/>
    <cellStyle name="ScotchRule 2 2 3 44" xfId="21216"/>
    <cellStyle name="ScotchRule 2 2 3 45" xfId="21217"/>
    <cellStyle name="ScotchRule 2 2 3 46" xfId="21218"/>
    <cellStyle name="ScotchRule 2 2 3 47" xfId="21219"/>
    <cellStyle name="ScotchRule 2 2 3 48" xfId="21220"/>
    <cellStyle name="ScotchRule 2 2 3 5" xfId="21221"/>
    <cellStyle name="ScotchRule 2 2 3 6" xfId="21222"/>
    <cellStyle name="ScotchRule 2 2 3 7" xfId="21223"/>
    <cellStyle name="ScotchRule 2 2 3 8" xfId="21224"/>
    <cellStyle name="ScotchRule 2 2 3 9" xfId="21225"/>
    <cellStyle name="ScotchRule 2 2 4" xfId="21226"/>
    <cellStyle name="ScotchRule 2 2 4 10" xfId="21227"/>
    <cellStyle name="ScotchRule 2 2 4 11" xfId="21228"/>
    <cellStyle name="ScotchRule 2 2 4 12" xfId="21229"/>
    <cellStyle name="ScotchRule 2 2 4 13" xfId="21230"/>
    <cellStyle name="ScotchRule 2 2 4 14" xfId="21231"/>
    <cellStyle name="ScotchRule 2 2 4 15" xfId="21232"/>
    <cellStyle name="ScotchRule 2 2 4 16" xfId="21233"/>
    <cellStyle name="ScotchRule 2 2 4 17" xfId="21234"/>
    <cellStyle name="ScotchRule 2 2 4 18" xfId="21235"/>
    <cellStyle name="ScotchRule 2 2 4 19" xfId="21236"/>
    <cellStyle name="ScotchRule 2 2 4 2" xfId="21237"/>
    <cellStyle name="ScotchRule 2 2 4 2 10" xfId="21238"/>
    <cellStyle name="ScotchRule 2 2 4 2 11" xfId="21239"/>
    <cellStyle name="ScotchRule 2 2 4 2 12" xfId="21240"/>
    <cellStyle name="ScotchRule 2 2 4 2 13" xfId="21241"/>
    <cellStyle name="ScotchRule 2 2 4 2 14" xfId="21242"/>
    <cellStyle name="ScotchRule 2 2 4 2 15" xfId="21243"/>
    <cellStyle name="ScotchRule 2 2 4 2 16" xfId="21244"/>
    <cellStyle name="ScotchRule 2 2 4 2 17" xfId="21245"/>
    <cellStyle name="ScotchRule 2 2 4 2 18" xfId="21246"/>
    <cellStyle name="ScotchRule 2 2 4 2 19" xfId="21247"/>
    <cellStyle name="ScotchRule 2 2 4 2 2" xfId="21248"/>
    <cellStyle name="ScotchRule 2 2 4 2 20" xfId="21249"/>
    <cellStyle name="ScotchRule 2 2 4 2 21" xfId="21250"/>
    <cellStyle name="ScotchRule 2 2 4 2 22" xfId="21251"/>
    <cellStyle name="ScotchRule 2 2 4 2 23" xfId="21252"/>
    <cellStyle name="ScotchRule 2 2 4 2 24" xfId="21253"/>
    <cellStyle name="ScotchRule 2 2 4 2 25" xfId="21254"/>
    <cellStyle name="ScotchRule 2 2 4 2 26" xfId="21255"/>
    <cellStyle name="ScotchRule 2 2 4 2 27" xfId="21256"/>
    <cellStyle name="ScotchRule 2 2 4 2 28" xfId="21257"/>
    <cellStyle name="ScotchRule 2 2 4 2 29" xfId="21258"/>
    <cellStyle name="ScotchRule 2 2 4 2 3" xfId="21259"/>
    <cellStyle name="ScotchRule 2 2 4 2 30" xfId="21260"/>
    <cellStyle name="ScotchRule 2 2 4 2 31" xfId="21261"/>
    <cellStyle name="ScotchRule 2 2 4 2 32" xfId="21262"/>
    <cellStyle name="ScotchRule 2 2 4 2 33" xfId="21263"/>
    <cellStyle name="ScotchRule 2 2 4 2 34" xfId="21264"/>
    <cellStyle name="ScotchRule 2 2 4 2 35" xfId="21265"/>
    <cellStyle name="ScotchRule 2 2 4 2 36" xfId="21266"/>
    <cellStyle name="ScotchRule 2 2 4 2 37" xfId="21267"/>
    <cellStyle name="ScotchRule 2 2 4 2 38" xfId="21268"/>
    <cellStyle name="ScotchRule 2 2 4 2 39" xfId="21269"/>
    <cellStyle name="ScotchRule 2 2 4 2 4" xfId="21270"/>
    <cellStyle name="ScotchRule 2 2 4 2 40" xfId="21271"/>
    <cellStyle name="ScotchRule 2 2 4 2 41" xfId="21272"/>
    <cellStyle name="ScotchRule 2 2 4 2 42" xfId="21273"/>
    <cellStyle name="ScotchRule 2 2 4 2 43" xfId="21274"/>
    <cellStyle name="ScotchRule 2 2 4 2 44" xfId="21275"/>
    <cellStyle name="ScotchRule 2 2 4 2 45" xfId="21276"/>
    <cellStyle name="ScotchRule 2 2 4 2 46" xfId="21277"/>
    <cellStyle name="ScotchRule 2 2 4 2 47" xfId="21278"/>
    <cellStyle name="ScotchRule 2 2 4 2 48" xfId="21279"/>
    <cellStyle name="ScotchRule 2 2 4 2 49" xfId="21280"/>
    <cellStyle name="ScotchRule 2 2 4 2 5" xfId="21281"/>
    <cellStyle name="ScotchRule 2 2 4 2 50" xfId="21282"/>
    <cellStyle name="ScotchRule 2 2 4 2 51" xfId="21283"/>
    <cellStyle name="ScotchRule 2 2 4 2 52" xfId="21284"/>
    <cellStyle name="ScotchRule 2 2 4 2 53" xfId="21285"/>
    <cellStyle name="ScotchRule 2 2 4 2 54" xfId="21286"/>
    <cellStyle name="ScotchRule 2 2 4 2 55" xfId="21287"/>
    <cellStyle name="ScotchRule 2 2 4 2 56" xfId="21288"/>
    <cellStyle name="ScotchRule 2 2 4 2 57" xfId="21289"/>
    <cellStyle name="ScotchRule 2 2 4 2 58" xfId="21290"/>
    <cellStyle name="ScotchRule 2 2 4 2 59" xfId="21291"/>
    <cellStyle name="ScotchRule 2 2 4 2 6" xfId="21292"/>
    <cellStyle name="ScotchRule 2 2 4 2 60" xfId="21293"/>
    <cellStyle name="ScotchRule 2 2 4 2 61" xfId="21294"/>
    <cellStyle name="ScotchRule 2 2 4 2 62" xfId="21295"/>
    <cellStyle name="ScotchRule 2 2 4 2 63" xfId="21296"/>
    <cellStyle name="ScotchRule 2 2 4 2 64" xfId="21297"/>
    <cellStyle name="ScotchRule 2 2 4 2 65" xfId="21298"/>
    <cellStyle name="ScotchRule 2 2 4 2 66" xfId="21299"/>
    <cellStyle name="ScotchRule 2 2 4 2 7" xfId="21300"/>
    <cellStyle name="ScotchRule 2 2 4 2 8" xfId="21301"/>
    <cellStyle name="ScotchRule 2 2 4 2 9" xfId="21302"/>
    <cellStyle name="ScotchRule 2 2 4 20" xfId="21303"/>
    <cellStyle name="ScotchRule 2 2 4 21" xfId="21304"/>
    <cellStyle name="ScotchRule 2 2 4 22" xfId="21305"/>
    <cellStyle name="ScotchRule 2 2 4 23" xfId="21306"/>
    <cellStyle name="ScotchRule 2 2 4 24" xfId="21307"/>
    <cellStyle name="ScotchRule 2 2 4 25" xfId="21308"/>
    <cellStyle name="ScotchRule 2 2 4 26" xfId="21309"/>
    <cellStyle name="ScotchRule 2 2 4 27" xfId="21310"/>
    <cellStyle name="ScotchRule 2 2 4 28" xfId="21311"/>
    <cellStyle name="ScotchRule 2 2 4 29" xfId="21312"/>
    <cellStyle name="ScotchRule 2 2 4 3" xfId="21313"/>
    <cellStyle name="ScotchRule 2 2 4 30" xfId="21314"/>
    <cellStyle name="ScotchRule 2 2 4 31" xfId="21315"/>
    <cellStyle name="ScotchRule 2 2 4 32" xfId="21316"/>
    <cellStyle name="ScotchRule 2 2 4 33" xfId="21317"/>
    <cellStyle name="ScotchRule 2 2 4 34" xfId="21318"/>
    <cellStyle name="ScotchRule 2 2 4 35" xfId="21319"/>
    <cellStyle name="ScotchRule 2 2 4 36" xfId="21320"/>
    <cellStyle name="ScotchRule 2 2 4 37" xfId="21321"/>
    <cellStyle name="ScotchRule 2 2 4 38" xfId="21322"/>
    <cellStyle name="ScotchRule 2 2 4 39" xfId="21323"/>
    <cellStyle name="ScotchRule 2 2 4 4" xfId="21324"/>
    <cellStyle name="ScotchRule 2 2 4 40" xfId="21325"/>
    <cellStyle name="ScotchRule 2 2 4 41" xfId="21326"/>
    <cellStyle name="ScotchRule 2 2 4 42" xfId="21327"/>
    <cellStyle name="ScotchRule 2 2 4 43" xfId="21328"/>
    <cellStyle name="ScotchRule 2 2 4 44" xfId="21329"/>
    <cellStyle name="ScotchRule 2 2 4 45" xfId="21330"/>
    <cellStyle name="ScotchRule 2 2 4 46" xfId="21331"/>
    <cellStyle name="ScotchRule 2 2 4 47" xfId="21332"/>
    <cellStyle name="ScotchRule 2 2 4 48" xfId="21333"/>
    <cellStyle name="ScotchRule 2 2 4 5" xfId="21334"/>
    <cellStyle name="ScotchRule 2 2 4 6" xfId="21335"/>
    <cellStyle name="ScotchRule 2 2 4 7" xfId="21336"/>
    <cellStyle name="ScotchRule 2 2 4 8" xfId="21337"/>
    <cellStyle name="ScotchRule 2 2 4 9" xfId="21338"/>
    <cellStyle name="ScotchRule 2 2 5" xfId="21339"/>
    <cellStyle name="ScotchRule 2 2 6" xfId="21340"/>
    <cellStyle name="ScotchRule 2 3" xfId="21341"/>
    <cellStyle name="ScotchRule 2 3 10" xfId="21342"/>
    <cellStyle name="ScotchRule 2 3 11" xfId="21343"/>
    <cellStyle name="ScotchRule 2 3 12" xfId="21344"/>
    <cellStyle name="ScotchRule 2 3 13" xfId="21345"/>
    <cellStyle name="ScotchRule 2 3 14" xfId="21346"/>
    <cellStyle name="ScotchRule 2 3 15" xfId="21347"/>
    <cellStyle name="ScotchRule 2 3 16" xfId="21348"/>
    <cellStyle name="ScotchRule 2 3 17" xfId="21349"/>
    <cellStyle name="ScotchRule 2 3 18" xfId="21350"/>
    <cellStyle name="ScotchRule 2 3 19" xfId="21351"/>
    <cellStyle name="ScotchRule 2 3 2" xfId="21352"/>
    <cellStyle name="ScotchRule 2 3 2 10" xfId="21353"/>
    <cellStyle name="ScotchRule 2 3 2 11" xfId="21354"/>
    <cellStyle name="ScotchRule 2 3 2 12" xfId="21355"/>
    <cellStyle name="ScotchRule 2 3 2 13" xfId="21356"/>
    <cellStyle name="ScotchRule 2 3 2 14" xfId="21357"/>
    <cellStyle name="ScotchRule 2 3 2 15" xfId="21358"/>
    <cellStyle name="ScotchRule 2 3 2 16" xfId="21359"/>
    <cellStyle name="ScotchRule 2 3 2 17" xfId="21360"/>
    <cellStyle name="ScotchRule 2 3 2 18" xfId="21361"/>
    <cellStyle name="ScotchRule 2 3 2 19" xfId="21362"/>
    <cellStyle name="ScotchRule 2 3 2 2" xfId="21363"/>
    <cellStyle name="ScotchRule 2 3 2 20" xfId="21364"/>
    <cellStyle name="ScotchRule 2 3 2 21" xfId="21365"/>
    <cellStyle name="ScotchRule 2 3 2 22" xfId="21366"/>
    <cellStyle name="ScotchRule 2 3 2 23" xfId="21367"/>
    <cellStyle name="ScotchRule 2 3 2 24" xfId="21368"/>
    <cellStyle name="ScotchRule 2 3 2 25" xfId="21369"/>
    <cellStyle name="ScotchRule 2 3 2 26" xfId="21370"/>
    <cellStyle name="ScotchRule 2 3 2 27" xfId="21371"/>
    <cellStyle name="ScotchRule 2 3 2 28" xfId="21372"/>
    <cellStyle name="ScotchRule 2 3 2 29" xfId="21373"/>
    <cellStyle name="ScotchRule 2 3 2 3" xfId="21374"/>
    <cellStyle name="ScotchRule 2 3 2 30" xfId="21375"/>
    <cellStyle name="ScotchRule 2 3 2 31" xfId="21376"/>
    <cellStyle name="ScotchRule 2 3 2 32" xfId="21377"/>
    <cellStyle name="ScotchRule 2 3 2 33" xfId="21378"/>
    <cellStyle name="ScotchRule 2 3 2 34" xfId="21379"/>
    <cellStyle name="ScotchRule 2 3 2 35" xfId="21380"/>
    <cellStyle name="ScotchRule 2 3 2 36" xfId="21381"/>
    <cellStyle name="ScotchRule 2 3 2 37" xfId="21382"/>
    <cellStyle name="ScotchRule 2 3 2 38" xfId="21383"/>
    <cellStyle name="ScotchRule 2 3 2 39" xfId="21384"/>
    <cellStyle name="ScotchRule 2 3 2 4" xfId="21385"/>
    <cellStyle name="ScotchRule 2 3 2 40" xfId="21386"/>
    <cellStyle name="ScotchRule 2 3 2 41" xfId="21387"/>
    <cellStyle name="ScotchRule 2 3 2 42" xfId="21388"/>
    <cellStyle name="ScotchRule 2 3 2 43" xfId="21389"/>
    <cellStyle name="ScotchRule 2 3 2 44" xfId="21390"/>
    <cellStyle name="ScotchRule 2 3 2 45" xfId="21391"/>
    <cellStyle name="ScotchRule 2 3 2 46" xfId="21392"/>
    <cellStyle name="ScotchRule 2 3 2 47" xfId="21393"/>
    <cellStyle name="ScotchRule 2 3 2 48" xfId="21394"/>
    <cellStyle name="ScotchRule 2 3 2 49" xfId="21395"/>
    <cellStyle name="ScotchRule 2 3 2 5" xfId="21396"/>
    <cellStyle name="ScotchRule 2 3 2 50" xfId="21397"/>
    <cellStyle name="ScotchRule 2 3 2 51" xfId="21398"/>
    <cellStyle name="ScotchRule 2 3 2 52" xfId="21399"/>
    <cellStyle name="ScotchRule 2 3 2 53" xfId="21400"/>
    <cellStyle name="ScotchRule 2 3 2 54" xfId="21401"/>
    <cellStyle name="ScotchRule 2 3 2 55" xfId="21402"/>
    <cellStyle name="ScotchRule 2 3 2 56" xfId="21403"/>
    <cellStyle name="ScotchRule 2 3 2 57" xfId="21404"/>
    <cellStyle name="ScotchRule 2 3 2 58" xfId="21405"/>
    <cellStyle name="ScotchRule 2 3 2 59" xfId="21406"/>
    <cellStyle name="ScotchRule 2 3 2 6" xfId="21407"/>
    <cellStyle name="ScotchRule 2 3 2 60" xfId="21408"/>
    <cellStyle name="ScotchRule 2 3 2 61" xfId="21409"/>
    <cellStyle name="ScotchRule 2 3 2 62" xfId="21410"/>
    <cellStyle name="ScotchRule 2 3 2 63" xfId="21411"/>
    <cellStyle name="ScotchRule 2 3 2 64" xfId="21412"/>
    <cellStyle name="ScotchRule 2 3 2 65" xfId="21413"/>
    <cellStyle name="ScotchRule 2 3 2 66" xfId="21414"/>
    <cellStyle name="ScotchRule 2 3 2 7" xfId="21415"/>
    <cellStyle name="ScotchRule 2 3 2 8" xfId="21416"/>
    <cellStyle name="ScotchRule 2 3 2 9" xfId="21417"/>
    <cellStyle name="ScotchRule 2 3 20" xfId="21418"/>
    <cellStyle name="ScotchRule 2 3 21" xfId="21419"/>
    <cellStyle name="ScotchRule 2 3 22" xfId="21420"/>
    <cellStyle name="ScotchRule 2 3 23" xfId="21421"/>
    <cellStyle name="ScotchRule 2 3 24" xfId="21422"/>
    <cellStyle name="ScotchRule 2 3 25" xfId="21423"/>
    <cellStyle name="ScotchRule 2 3 26" xfId="21424"/>
    <cellStyle name="ScotchRule 2 3 27" xfId="21425"/>
    <cellStyle name="ScotchRule 2 3 28" xfId="21426"/>
    <cellStyle name="ScotchRule 2 3 29" xfId="21427"/>
    <cellStyle name="ScotchRule 2 3 3" xfId="21428"/>
    <cellStyle name="ScotchRule 2 3 30" xfId="21429"/>
    <cellStyle name="ScotchRule 2 3 31" xfId="21430"/>
    <cellStyle name="ScotchRule 2 3 32" xfId="21431"/>
    <cellStyle name="ScotchRule 2 3 33" xfId="21432"/>
    <cellStyle name="ScotchRule 2 3 34" xfId="21433"/>
    <cellStyle name="ScotchRule 2 3 35" xfId="21434"/>
    <cellStyle name="ScotchRule 2 3 36" xfId="21435"/>
    <cellStyle name="ScotchRule 2 3 37" xfId="21436"/>
    <cellStyle name="ScotchRule 2 3 38" xfId="21437"/>
    <cellStyle name="ScotchRule 2 3 39" xfId="21438"/>
    <cellStyle name="ScotchRule 2 3 4" xfId="21439"/>
    <cellStyle name="ScotchRule 2 3 40" xfId="21440"/>
    <cellStyle name="ScotchRule 2 3 41" xfId="21441"/>
    <cellStyle name="ScotchRule 2 3 42" xfId="21442"/>
    <cellStyle name="ScotchRule 2 3 43" xfId="21443"/>
    <cellStyle name="ScotchRule 2 3 44" xfId="21444"/>
    <cellStyle name="ScotchRule 2 3 45" xfId="21445"/>
    <cellStyle name="ScotchRule 2 3 46" xfId="21446"/>
    <cellStyle name="ScotchRule 2 3 47" xfId="21447"/>
    <cellStyle name="ScotchRule 2 3 48" xfId="21448"/>
    <cellStyle name="ScotchRule 2 3 5" xfId="21449"/>
    <cellStyle name="ScotchRule 2 3 6" xfId="21450"/>
    <cellStyle name="ScotchRule 2 3 7" xfId="21451"/>
    <cellStyle name="ScotchRule 2 3 8" xfId="21452"/>
    <cellStyle name="ScotchRule 2 3 9" xfId="21453"/>
    <cellStyle name="ScotchRule 2 4" xfId="21454"/>
    <cellStyle name="ScotchRule 2 4 10" xfId="21455"/>
    <cellStyle name="ScotchRule 2 4 11" xfId="21456"/>
    <cellStyle name="ScotchRule 2 4 12" xfId="21457"/>
    <cellStyle name="ScotchRule 2 4 13" xfId="21458"/>
    <cellStyle name="ScotchRule 2 4 14" xfId="21459"/>
    <cellStyle name="ScotchRule 2 4 15" xfId="21460"/>
    <cellStyle name="ScotchRule 2 4 16" xfId="21461"/>
    <cellStyle name="ScotchRule 2 4 17" xfId="21462"/>
    <cellStyle name="ScotchRule 2 4 18" xfId="21463"/>
    <cellStyle name="ScotchRule 2 4 19" xfId="21464"/>
    <cellStyle name="ScotchRule 2 4 2" xfId="21465"/>
    <cellStyle name="ScotchRule 2 4 2 10" xfId="21466"/>
    <cellStyle name="ScotchRule 2 4 2 11" xfId="21467"/>
    <cellStyle name="ScotchRule 2 4 2 12" xfId="21468"/>
    <cellStyle name="ScotchRule 2 4 2 13" xfId="21469"/>
    <cellStyle name="ScotchRule 2 4 2 14" xfId="21470"/>
    <cellStyle name="ScotchRule 2 4 2 15" xfId="21471"/>
    <cellStyle name="ScotchRule 2 4 2 16" xfId="21472"/>
    <cellStyle name="ScotchRule 2 4 2 17" xfId="21473"/>
    <cellStyle name="ScotchRule 2 4 2 18" xfId="21474"/>
    <cellStyle name="ScotchRule 2 4 2 19" xfId="21475"/>
    <cellStyle name="ScotchRule 2 4 2 2" xfId="21476"/>
    <cellStyle name="ScotchRule 2 4 2 20" xfId="21477"/>
    <cellStyle name="ScotchRule 2 4 2 21" xfId="21478"/>
    <cellStyle name="ScotchRule 2 4 2 22" xfId="21479"/>
    <cellStyle name="ScotchRule 2 4 2 23" xfId="21480"/>
    <cellStyle name="ScotchRule 2 4 2 24" xfId="21481"/>
    <cellStyle name="ScotchRule 2 4 2 25" xfId="21482"/>
    <cellStyle name="ScotchRule 2 4 2 26" xfId="21483"/>
    <cellStyle name="ScotchRule 2 4 2 27" xfId="21484"/>
    <cellStyle name="ScotchRule 2 4 2 28" xfId="21485"/>
    <cellStyle name="ScotchRule 2 4 2 29" xfId="21486"/>
    <cellStyle name="ScotchRule 2 4 2 3" xfId="21487"/>
    <cellStyle name="ScotchRule 2 4 2 30" xfId="21488"/>
    <cellStyle name="ScotchRule 2 4 2 31" xfId="21489"/>
    <cellStyle name="ScotchRule 2 4 2 32" xfId="21490"/>
    <cellStyle name="ScotchRule 2 4 2 33" xfId="21491"/>
    <cellStyle name="ScotchRule 2 4 2 34" xfId="21492"/>
    <cellStyle name="ScotchRule 2 4 2 35" xfId="21493"/>
    <cellStyle name="ScotchRule 2 4 2 36" xfId="21494"/>
    <cellStyle name="ScotchRule 2 4 2 37" xfId="21495"/>
    <cellStyle name="ScotchRule 2 4 2 38" xfId="21496"/>
    <cellStyle name="ScotchRule 2 4 2 39" xfId="21497"/>
    <cellStyle name="ScotchRule 2 4 2 4" xfId="21498"/>
    <cellStyle name="ScotchRule 2 4 2 40" xfId="21499"/>
    <cellStyle name="ScotchRule 2 4 2 41" xfId="21500"/>
    <cellStyle name="ScotchRule 2 4 2 42" xfId="21501"/>
    <cellStyle name="ScotchRule 2 4 2 43" xfId="21502"/>
    <cellStyle name="ScotchRule 2 4 2 44" xfId="21503"/>
    <cellStyle name="ScotchRule 2 4 2 45" xfId="21504"/>
    <cellStyle name="ScotchRule 2 4 2 46" xfId="21505"/>
    <cellStyle name="ScotchRule 2 4 2 47" xfId="21506"/>
    <cellStyle name="ScotchRule 2 4 2 48" xfId="21507"/>
    <cellStyle name="ScotchRule 2 4 2 49" xfId="21508"/>
    <cellStyle name="ScotchRule 2 4 2 5" xfId="21509"/>
    <cellStyle name="ScotchRule 2 4 2 50" xfId="21510"/>
    <cellStyle name="ScotchRule 2 4 2 51" xfId="21511"/>
    <cellStyle name="ScotchRule 2 4 2 52" xfId="21512"/>
    <cellStyle name="ScotchRule 2 4 2 53" xfId="21513"/>
    <cellStyle name="ScotchRule 2 4 2 54" xfId="21514"/>
    <cellStyle name="ScotchRule 2 4 2 55" xfId="21515"/>
    <cellStyle name="ScotchRule 2 4 2 56" xfId="21516"/>
    <cellStyle name="ScotchRule 2 4 2 57" xfId="21517"/>
    <cellStyle name="ScotchRule 2 4 2 58" xfId="21518"/>
    <cellStyle name="ScotchRule 2 4 2 59" xfId="21519"/>
    <cellStyle name="ScotchRule 2 4 2 6" xfId="21520"/>
    <cellStyle name="ScotchRule 2 4 2 60" xfId="21521"/>
    <cellStyle name="ScotchRule 2 4 2 61" xfId="21522"/>
    <cellStyle name="ScotchRule 2 4 2 62" xfId="21523"/>
    <cellStyle name="ScotchRule 2 4 2 63" xfId="21524"/>
    <cellStyle name="ScotchRule 2 4 2 64" xfId="21525"/>
    <cellStyle name="ScotchRule 2 4 2 65" xfId="21526"/>
    <cellStyle name="ScotchRule 2 4 2 66" xfId="21527"/>
    <cellStyle name="ScotchRule 2 4 2 7" xfId="21528"/>
    <cellStyle name="ScotchRule 2 4 2 8" xfId="21529"/>
    <cellStyle name="ScotchRule 2 4 2 9" xfId="21530"/>
    <cellStyle name="ScotchRule 2 4 20" xfId="21531"/>
    <cellStyle name="ScotchRule 2 4 21" xfId="21532"/>
    <cellStyle name="ScotchRule 2 4 22" xfId="21533"/>
    <cellStyle name="ScotchRule 2 4 23" xfId="21534"/>
    <cellStyle name="ScotchRule 2 4 24" xfId="21535"/>
    <cellStyle name="ScotchRule 2 4 25" xfId="21536"/>
    <cellStyle name="ScotchRule 2 4 26" xfId="21537"/>
    <cellStyle name="ScotchRule 2 4 27" xfId="21538"/>
    <cellStyle name="ScotchRule 2 4 28" xfId="21539"/>
    <cellStyle name="ScotchRule 2 4 29" xfId="21540"/>
    <cellStyle name="ScotchRule 2 4 3" xfId="21541"/>
    <cellStyle name="ScotchRule 2 4 30" xfId="21542"/>
    <cellStyle name="ScotchRule 2 4 31" xfId="21543"/>
    <cellStyle name="ScotchRule 2 4 32" xfId="21544"/>
    <cellStyle name="ScotchRule 2 4 33" xfId="21545"/>
    <cellStyle name="ScotchRule 2 4 34" xfId="21546"/>
    <cellStyle name="ScotchRule 2 4 35" xfId="21547"/>
    <cellStyle name="ScotchRule 2 4 36" xfId="21548"/>
    <cellStyle name="ScotchRule 2 4 37" xfId="21549"/>
    <cellStyle name="ScotchRule 2 4 38" xfId="21550"/>
    <cellStyle name="ScotchRule 2 4 39" xfId="21551"/>
    <cellStyle name="ScotchRule 2 4 4" xfId="21552"/>
    <cellStyle name="ScotchRule 2 4 40" xfId="21553"/>
    <cellStyle name="ScotchRule 2 4 41" xfId="21554"/>
    <cellStyle name="ScotchRule 2 4 42" xfId="21555"/>
    <cellStyle name="ScotchRule 2 4 43" xfId="21556"/>
    <cellStyle name="ScotchRule 2 4 44" xfId="21557"/>
    <cellStyle name="ScotchRule 2 4 45" xfId="21558"/>
    <cellStyle name="ScotchRule 2 4 46" xfId="21559"/>
    <cellStyle name="ScotchRule 2 4 47" xfId="21560"/>
    <cellStyle name="ScotchRule 2 4 48" xfId="21561"/>
    <cellStyle name="ScotchRule 2 4 5" xfId="21562"/>
    <cellStyle name="ScotchRule 2 4 6" xfId="21563"/>
    <cellStyle name="ScotchRule 2 4 7" xfId="21564"/>
    <cellStyle name="ScotchRule 2 4 8" xfId="21565"/>
    <cellStyle name="ScotchRule 2 4 9" xfId="21566"/>
    <cellStyle name="ScotchRule 2 5" xfId="21567"/>
    <cellStyle name="ScotchRule 3" xfId="21568"/>
    <cellStyle name="ScotchRule 3 2" xfId="21569"/>
    <cellStyle name="ScotchRule 3 2 2" xfId="21570"/>
    <cellStyle name="ScotchRule 3 2 2 10" xfId="21571"/>
    <cellStyle name="ScotchRule 3 2 2 11" xfId="21572"/>
    <cellStyle name="ScotchRule 3 2 2 12" xfId="21573"/>
    <cellStyle name="ScotchRule 3 2 2 13" xfId="21574"/>
    <cellStyle name="ScotchRule 3 2 2 14" xfId="21575"/>
    <cellStyle name="ScotchRule 3 2 2 15" xfId="21576"/>
    <cellStyle name="ScotchRule 3 2 2 16" xfId="21577"/>
    <cellStyle name="ScotchRule 3 2 2 17" xfId="21578"/>
    <cellStyle name="ScotchRule 3 2 2 18" xfId="21579"/>
    <cellStyle name="ScotchRule 3 2 2 2" xfId="21580"/>
    <cellStyle name="ScotchRule 3 2 2 2 10" xfId="21581"/>
    <cellStyle name="ScotchRule 3 2 2 2 11" xfId="21582"/>
    <cellStyle name="ScotchRule 3 2 2 2 12" xfId="21583"/>
    <cellStyle name="ScotchRule 3 2 2 2 13" xfId="21584"/>
    <cellStyle name="ScotchRule 3 2 2 2 14" xfId="21585"/>
    <cellStyle name="ScotchRule 3 2 2 2 15" xfId="21586"/>
    <cellStyle name="ScotchRule 3 2 2 2 16" xfId="21587"/>
    <cellStyle name="ScotchRule 3 2 2 2 17" xfId="21588"/>
    <cellStyle name="ScotchRule 3 2 2 2 18" xfId="21589"/>
    <cellStyle name="ScotchRule 3 2 2 2 19" xfId="21590"/>
    <cellStyle name="ScotchRule 3 2 2 2 2" xfId="21591"/>
    <cellStyle name="ScotchRule 3 2 2 2 20" xfId="21592"/>
    <cellStyle name="ScotchRule 3 2 2 2 21" xfId="21593"/>
    <cellStyle name="ScotchRule 3 2 2 2 22" xfId="21594"/>
    <cellStyle name="ScotchRule 3 2 2 2 23" xfId="21595"/>
    <cellStyle name="ScotchRule 3 2 2 2 24" xfId="21596"/>
    <cellStyle name="ScotchRule 3 2 2 2 25" xfId="21597"/>
    <cellStyle name="ScotchRule 3 2 2 2 26" xfId="21598"/>
    <cellStyle name="ScotchRule 3 2 2 2 27" xfId="21599"/>
    <cellStyle name="ScotchRule 3 2 2 2 28" xfId="21600"/>
    <cellStyle name="ScotchRule 3 2 2 2 29" xfId="21601"/>
    <cellStyle name="ScotchRule 3 2 2 2 3" xfId="21602"/>
    <cellStyle name="ScotchRule 3 2 2 2 30" xfId="21603"/>
    <cellStyle name="ScotchRule 3 2 2 2 31" xfId="21604"/>
    <cellStyle name="ScotchRule 3 2 2 2 32" xfId="21605"/>
    <cellStyle name="ScotchRule 3 2 2 2 33" xfId="21606"/>
    <cellStyle name="ScotchRule 3 2 2 2 34" xfId="21607"/>
    <cellStyle name="ScotchRule 3 2 2 2 35" xfId="21608"/>
    <cellStyle name="ScotchRule 3 2 2 2 36" xfId="21609"/>
    <cellStyle name="ScotchRule 3 2 2 2 37" xfId="21610"/>
    <cellStyle name="ScotchRule 3 2 2 2 38" xfId="21611"/>
    <cellStyle name="ScotchRule 3 2 2 2 39" xfId="21612"/>
    <cellStyle name="ScotchRule 3 2 2 2 4" xfId="21613"/>
    <cellStyle name="ScotchRule 3 2 2 2 40" xfId="21614"/>
    <cellStyle name="ScotchRule 3 2 2 2 41" xfId="21615"/>
    <cellStyle name="ScotchRule 3 2 2 2 42" xfId="21616"/>
    <cellStyle name="ScotchRule 3 2 2 2 43" xfId="21617"/>
    <cellStyle name="ScotchRule 3 2 2 2 44" xfId="21618"/>
    <cellStyle name="ScotchRule 3 2 2 2 45" xfId="21619"/>
    <cellStyle name="ScotchRule 3 2 2 2 46" xfId="21620"/>
    <cellStyle name="ScotchRule 3 2 2 2 47" xfId="21621"/>
    <cellStyle name="ScotchRule 3 2 2 2 48" xfId="21622"/>
    <cellStyle name="ScotchRule 3 2 2 2 49" xfId="21623"/>
    <cellStyle name="ScotchRule 3 2 2 2 5" xfId="21624"/>
    <cellStyle name="ScotchRule 3 2 2 2 50" xfId="21625"/>
    <cellStyle name="ScotchRule 3 2 2 2 51" xfId="21626"/>
    <cellStyle name="ScotchRule 3 2 2 2 52" xfId="21627"/>
    <cellStyle name="ScotchRule 3 2 2 2 53" xfId="21628"/>
    <cellStyle name="ScotchRule 3 2 2 2 54" xfId="21629"/>
    <cellStyle name="ScotchRule 3 2 2 2 55" xfId="21630"/>
    <cellStyle name="ScotchRule 3 2 2 2 56" xfId="21631"/>
    <cellStyle name="ScotchRule 3 2 2 2 57" xfId="21632"/>
    <cellStyle name="ScotchRule 3 2 2 2 58" xfId="21633"/>
    <cellStyle name="ScotchRule 3 2 2 2 59" xfId="21634"/>
    <cellStyle name="ScotchRule 3 2 2 2 6" xfId="21635"/>
    <cellStyle name="ScotchRule 3 2 2 2 60" xfId="21636"/>
    <cellStyle name="ScotchRule 3 2 2 2 61" xfId="21637"/>
    <cellStyle name="ScotchRule 3 2 2 2 62" xfId="21638"/>
    <cellStyle name="ScotchRule 3 2 2 2 63" xfId="21639"/>
    <cellStyle name="ScotchRule 3 2 2 2 64" xfId="21640"/>
    <cellStyle name="ScotchRule 3 2 2 2 7" xfId="21641"/>
    <cellStyle name="ScotchRule 3 2 2 2 8" xfId="21642"/>
    <cellStyle name="ScotchRule 3 2 2 2 9" xfId="21643"/>
    <cellStyle name="ScotchRule 3 2 2 3" xfId="21644"/>
    <cellStyle name="ScotchRule 3 2 2 4" xfId="21645"/>
    <cellStyle name="ScotchRule 3 2 2 5" xfId="21646"/>
    <cellStyle name="ScotchRule 3 2 2 6" xfId="21647"/>
    <cellStyle name="ScotchRule 3 2 2 7" xfId="21648"/>
    <cellStyle name="ScotchRule 3 2 2 8" xfId="21649"/>
    <cellStyle name="ScotchRule 3 2 2 9" xfId="21650"/>
    <cellStyle name="ScotchRule 3 2 3" xfId="21651"/>
    <cellStyle name="ScotchRule 3 2 3 10" xfId="21652"/>
    <cellStyle name="ScotchRule 3 2 3 11" xfId="21653"/>
    <cellStyle name="ScotchRule 3 2 3 12" xfId="21654"/>
    <cellStyle name="ScotchRule 3 2 3 13" xfId="21655"/>
    <cellStyle name="ScotchRule 3 2 3 14" xfId="21656"/>
    <cellStyle name="ScotchRule 3 2 3 15" xfId="21657"/>
    <cellStyle name="ScotchRule 3 2 3 16" xfId="21658"/>
    <cellStyle name="ScotchRule 3 2 3 17" xfId="21659"/>
    <cellStyle name="ScotchRule 3 2 3 18" xfId="21660"/>
    <cellStyle name="ScotchRule 3 2 3 19" xfId="21661"/>
    <cellStyle name="ScotchRule 3 2 3 2" xfId="21662"/>
    <cellStyle name="ScotchRule 3 2 3 2 10" xfId="21663"/>
    <cellStyle name="ScotchRule 3 2 3 2 11" xfId="21664"/>
    <cellStyle name="ScotchRule 3 2 3 2 12" xfId="21665"/>
    <cellStyle name="ScotchRule 3 2 3 2 13" xfId="21666"/>
    <cellStyle name="ScotchRule 3 2 3 2 14" xfId="21667"/>
    <cellStyle name="ScotchRule 3 2 3 2 15" xfId="21668"/>
    <cellStyle name="ScotchRule 3 2 3 2 16" xfId="21669"/>
    <cellStyle name="ScotchRule 3 2 3 2 17" xfId="21670"/>
    <cellStyle name="ScotchRule 3 2 3 2 18" xfId="21671"/>
    <cellStyle name="ScotchRule 3 2 3 2 19" xfId="21672"/>
    <cellStyle name="ScotchRule 3 2 3 2 2" xfId="21673"/>
    <cellStyle name="ScotchRule 3 2 3 2 20" xfId="21674"/>
    <cellStyle name="ScotchRule 3 2 3 2 21" xfId="21675"/>
    <cellStyle name="ScotchRule 3 2 3 2 22" xfId="21676"/>
    <cellStyle name="ScotchRule 3 2 3 2 23" xfId="21677"/>
    <cellStyle name="ScotchRule 3 2 3 2 24" xfId="21678"/>
    <cellStyle name="ScotchRule 3 2 3 2 25" xfId="21679"/>
    <cellStyle name="ScotchRule 3 2 3 2 26" xfId="21680"/>
    <cellStyle name="ScotchRule 3 2 3 2 27" xfId="21681"/>
    <cellStyle name="ScotchRule 3 2 3 2 28" xfId="21682"/>
    <cellStyle name="ScotchRule 3 2 3 2 29" xfId="21683"/>
    <cellStyle name="ScotchRule 3 2 3 2 3" xfId="21684"/>
    <cellStyle name="ScotchRule 3 2 3 2 30" xfId="21685"/>
    <cellStyle name="ScotchRule 3 2 3 2 31" xfId="21686"/>
    <cellStyle name="ScotchRule 3 2 3 2 32" xfId="21687"/>
    <cellStyle name="ScotchRule 3 2 3 2 33" xfId="21688"/>
    <cellStyle name="ScotchRule 3 2 3 2 34" xfId="21689"/>
    <cellStyle name="ScotchRule 3 2 3 2 35" xfId="21690"/>
    <cellStyle name="ScotchRule 3 2 3 2 36" xfId="21691"/>
    <cellStyle name="ScotchRule 3 2 3 2 37" xfId="21692"/>
    <cellStyle name="ScotchRule 3 2 3 2 38" xfId="21693"/>
    <cellStyle name="ScotchRule 3 2 3 2 39" xfId="21694"/>
    <cellStyle name="ScotchRule 3 2 3 2 4" xfId="21695"/>
    <cellStyle name="ScotchRule 3 2 3 2 40" xfId="21696"/>
    <cellStyle name="ScotchRule 3 2 3 2 41" xfId="21697"/>
    <cellStyle name="ScotchRule 3 2 3 2 42" xfId="21698"/>
    <cellStyle name="ScotchRule 3 2 3 2 43" xfId="21699"/>
    <cellStyle name="ScotchRule 3 2 3 2 44" xfId="21700"/>
    <cellStyle name="ScotchRule 3 2 3 2 45" xfId="21701"/>
    <cellStyle name="ScotchRule 3 2 3 2 46" xfId="21702"/>
    <cellStyle name="ScotchRule 3 2 3 2 47" xfId="21703"/>
    <cellStyle name="ScotchRule 3 2 3 2 48" xfId="21704"/>
    <cellStyle name="ScotchRule 3 2 3 2 49" xfId="21705"/>
    <cellStyle name="ScotchRule 3 2 3 2 5" xfId="21706"/>
    <cellStyle name="ScotchRule 3 2 3 2 50" xfId="21707"/>
    <cellStyle name="ScotchRule 3 2 3 2 51" xfId="21708"/>
    <cellStyle name="ScotchRule 3 2 3 2 52" xfId="21709"/>
    <cellStyle name="ScotchRule 3 2 3 2 53" xfId="21710"/>
    <cellStyle name="ScotchRule 3 2 3 2 54" xfId="21711"/>
    <cellStyle name="ScotchRule 3 2 3 2 55" xfId="21712"/>
    <cellStyle name="ScotchRule 3 2 3 2 56" xfId="21713"/>
    <cellStyle name="ScotchRule 3 2 3 2 57" xfId="21714"/>
    <cellStyle name="ScotchRule 3 2 3 2 58" xfId="21715"/>
    <cellStyle name="ScotchRule 3 2 3 2 59" xfId="21716"/>
    <cellStyle name="ScotchRule 3 2 3 2 6" xfId="21717"/>
    <cellStyle name="ScotchRule 3 2 3 2 60" xfId="21718"/>
    <cellStyle name="ScotchRule 3 2 3 2 61" xfId="21719"/>
    <cellStyle name="ScotchRule 3 2 3 2 62" xfId="21720"/>
    <cellStyle name="ScotchRule 3 2 3 2 63" xfId="21721"/>
    <cellStyle name="ScotchRule 3 2 3 2 64" xfId="21722"/>
    <cellStyle name="ScotchRule 3 2 3 2 7" xfId="21723"/>
    <cellStyle name="ScotchRule 3 2 3 2 8" xfId="21724"/>
    <cellStyle name="ScotchRule 3 2 3 2 9" xfId="21725"/>
    <cellStyle name="ScotchRule 3 2 3 20" xfId="21726"/>
    <cellStyle name="ScotchRule 3 2 3 21" xfId="21727"/>
    <cellStyle name="ScotchRule 3 2 3 22" xfId="21728"/>
    <cellStyle name="ScotchRule 3 2 3 23" xfId="21729"/>
    <cellStyle name="ScotchRule 3 2 3 24" xfId="21730"/>
    <cellStyle name="ScotchRule 3 2 3 25" xfId="21731"/>
    <cellStyle name="ScotchRule 3 2 3 26" xfId="21732"/>
    <cellStyle name="ScotchRule 3 2 3 27" xfId="21733"/>
    <cellStyle name="ScotchRule 3 2 3 28" xfId="21734"/>
    <cellStyle name="ScotchRule 3 2 3 29" xfId="21735"/>
    <cellStyle name="ScotchRule 3 2 3 3" xfId="21736"/>
    <cellStyle name="ScotchRule 3 2 3 30" xfId="21737"/>
    <cellStyle name="ScotchRule 3 2 3 31" xfId="21738"/>
    <cellStyle name="ScotchRule 3 2 3 32" xfId="21739"/>
    <cellStyle name="ScotchRule 3 2 3 33" xfId="21740"/>
    <cellStyle name="ScotchRule 3 2 3 34" xfId="21741"/>
    <cellStyle name="ScotchRule 3 2 3 35" xfId="21742"/>
    <cellStyle name="ScotchRule 3 2 3 36" xfId="21743"/>
    <cellStyle name="ScotchRule 3 2 3 37" xfId="21744"/>
    <cellStyle name="ScotchRule 3 2 3 38" xfId="21745"/>
    <cellStyle name="ScotchRule 3 2 3 39" xfId="21746"/>
    <cellStyle name="ScotchRule 3 2 3 4" xfId="21747"/>
    <cellStyle name="ScotchRule 3 2 3 40" xfId="21748"/>
    <cellStyle name="ScotchRule 3 2 3 41" xfId="21749"/>
    <cellStyle name="ScotchRule 3 2 3 42" xfId="21750"/>
    <cellStyle name="ScotchRule 3 2 3 43" xfId="21751"/>
    <cellStyle name="ScotchRule 3 2 3 44" xfId="21752"/>
    <cellStyle name="ScotchRule 3 2 3 45" xfId="21753"/>
    <cellStyle name="ScotchRule 3 2 3 46" xfId="21754"/>
    <cellStyle name="ScotchRule 3 2 3 47" xfId="21755"/>
    <cellStyle name="ScotchRule 3 2 3 48" xfId="21756"/>
    <cellStyle name="ScotchRule 3 2 3 5" xfId="21757"/>
    <cellStyle name="ScotchRule 3 2 3 6" xfId="21758"/>
    <cellStyle name="ScotchRule 3 2 3 7" xfId="21759"/>
    <cellStyle name="ScotchRule 3 2 3 8" xfId="21760"/>
    <cellStyle name="ScotchRule 3 2 3 9" xfId="21761"/>
    <cellStyle name="ScotchRule 3 2 4" xfId="21762"/>
    <cellStyle name="ScotchRule 3 2 4 10" xfId="21763"/>
    <cellStyle name="ScotchRule 3 2 4 11" xfId="21764"/>
    <cellStyle name="ScotchRule 3 2 4 12" xfId="21765"/>
    <cellStyle name="ScotchRule 3 2 4 13" xfId="21766"/>
    <cellStyle name="ScotchRule 3 2 4 14" xfId="21767"/>
    <cellStyle name="ScotchRule 3 2 4 15" xfId="21768"/>
    <cellStyle name="ScotchRule 3 2 4 16" xfId="21769"/>
    <cellStyle name="ScotchRule 3 2 4 17" xfId="21770"/>
    <cellStyle name="ScotchRule 3 2 4 18" xfId="21771"/>
    <cellStyle name="ScotchRule 3 2 4 19" xfId="21772"/>
    <cellStyle name="ScotchRule 3 2 4 2" xfId="21773"/>
    <cellStyle name="ScotchRule 3 2 4 2 10" xfId="21774"/>
    <cellStyle name="ScotchRule 3 2 4 2 11" xfId="21775"/>
    <cellStyle name="ScotchRule 3 2 4 2 12" xfId="21776"/>
    <cellStyle name="ScotchRule 3 2 4 2 13" xfId="21777"/>
    <cellStyle name="ScotchRule 3 2 4 2 14" xfId="21778"/>
    <cellStyle name="ScotchRule 3 2 4 2 15" xfId="21779"/>
    <cellStyle name="ScotchRule 3 2 4 2 16" xfId="21780"/>
    <cellStyle name="ScotchRule 3 2 4 2 17" xfId="21781"/>
    <cellStyle name="ScotchRule 3 2 4 2 18" xfId="21782"/>
    <cellStyle name="ScotchRule 3 2 4 2 19" xfId="21783"/>
    <cellStyle name="ScotchRule 3 2 4 2 2" xfId="21784"/>
    <cellStyle name="ScotchRule 3 2 4 2 20" xfId="21785"/>
    <cellStyle name="ScotchRule 3 2 4 2 21" xfId="21786"/>
    <cellStyle name="ScotchRule 3 2 4 2 22" xfId="21787"/>
    <cellStyle name="ScotchRule 3 2 4 2 23" xfId="21788"/>
    <cellStyle name="ScotchRule 3 2 4 2 24" xfId="21789"/>
    <cellStyle name="ScotchRule 3 2 4 2 25" xfId="21790"/>
    <cellStyle name="ScotchRule 3 2 4 2 26" xfId="21791"/>
    <cellStyle name="ScotchRule 3 2 4 2 27" xfId="21792"/>
    <cellStyle name="ScotchRule 3 2 4 2 28" xfId="21793"/>
    <cellStyle name="ScotchRule 3 2 4 2 29" xfId="21794"/>
    <cellStyle name="ScotchRule 3 2 4 2 3" xfId="21795"/>
    <cellStyle name="ScotchRule 3 2 4 2 30" xfId="21796"/>
    <cellStyle name="ScotchRule 3 2 4 2 31" xfId="21797"/>
    <cellStyle name="ScotchRule 3 2 4 2 32" xfId="21798"/>
    <cellStyle name="ScotchRule 3 2 4 2 33" xfId="21799"/>
    <cellStyle name="ScotchRule 3 2 4 2 34" xfId="21800"/>
    <cellStyle name="ScotchRule 3 2 4 2 35" xfId="21801"/>
    <cellStyle name="ScotchRule 3 2 4 2 36" xfId="21802"/>
    <cellStyle name="ScotchRule 3 2 4 2 37" xfId="21803"/>
    <cellStyle name="ScotchRule 3 2 4 2 38" xfId="21804"/>
    <cellStyle name="ScotchRule 3 2 4 2 39" xfId="21805"/>
    <cellStyle name="ScotchRule 3 2 4 2 4" xfId="21806"/>
    <cellStyle name="ScotchRule 3 2 4 2 40" xfId="21807"/>
    <cellStyle name="ScotchRule 3 2 4 2 41" xfId="21808"/>
    <cellStyle name="ScotchRule 3 2 4 2 42" xfId="21809"/>
    <cellStyle name="ScotchRule 3 2 4 2 43" xfId="21810"/>
    <cellStyle name="ScotchRule 3 2 4 2 44" xfId="21811"/>
    <cellStyle name="ScotchRule 3 2 4 2 45" xfId="21812"/>
    <cellStyle name="ScotchRule 3 2 4 2 46" xfId="21813"/>
    <cellStyle name="ScotchRule 3 2 4 2 47" xfId="21814"/>
    <cellStyle name="ScotchRule 3 2 4 2 48" xfId="21815"/>
    <cellStyle name="ScotchRule 3 2 4 2 49" xfId="21816"/>
    <cellStyle name="ScotchRule 3 2 4 2 5" xfId="21817"/>
    <cellStyle name="ScotchRule 3 2 4 2 50" xfId="21818"/>
    <cellStyle name="ScotchRule 3 2 4 2 51" xfId="21819"/>
    <cellStyle name="ScotchRule 3 2 4 2 52" xfId="21820"/>
    <cellStyle name="ScotchRule 3 2 4 2 53" xfId="21821"/>
    <cellStyle name="ScotchRule 3 2 4 2 54" xfId="21822"/>
    <cellStyle name="ScotchRule 3 2 4 2 55" xfId="21823"/>
    <cellStyle name="ScotchRule 3 2 4 2 56" xfId="21824"/>
    <cellStyle name="ScotchRule 3 2 4 2 57" xfId="21825"/>
    <cellStyle name="ScotchRule 3 2 4 2 58" xfId="21826"/>
    <cellStyle name="ScotchRule 3 2 4 2 59" xfId="21827"/>
    <cellStyle name="ScotchRule 3 2 4 2 6" xfId="21828"/>
    <cellStyle name="ScotchRule 3 2 4 2 60" xfId="21829"/>
    <cellStyle name="ScotchRule 3 2 4 2 61" xfId="21830"/>
    <cellStyle name="ScotchRule 3 2 4 2 62" xfId="21831"/>
    <cellStyle name="ScotchRule 3 2 4 2 63" xfId="21832"/>
    <cellStyle name="ScotchRule 3 2 4 2 64" xfId="21833"/>
    <cellStyle name="ScotchRule 3 2 4 2 65" xfId="21834"/>
    <cellStyle name="ScotchRule 3 2 4 2 66" xfId="21835"/>
    <cellStyle name="ScotchRule 3 2 4 2 7" xfId="21836"/>
    <cellStyle name="ScotchRule 3 2 4 2 8" xfId="21837"/>
    <cellStyle name="ScotchRule 3 2 4 2 9" xfId="21838"/>
    <cellStyle name="ScotchRule 3 2 4 20" xfId="21839"/>
    <cellStyle name="ScotchRule 3 2 4 21" xfId="21840"/>
    <cellStyle name="ScotchRule 3 2 4 22" xfId="21841"/>
    <cellStyle name="ScotchRule 3 2 4 23" xfId="21842"/>
    <cellStyle name="ScotchRule 3 2 4 24" xfId="21843"/>
    <cellStyle name="ScotchRule 3 2 4 25" xfId="21844"/>
    <cellStyle name="ScotchRule 3 2 4 26" xfId="21845"/>
    <cellStyle name="ScotchRule 3 2 4 27" xfId="21846"/>
    <cellStyle name="ScotchRule 3 2 4 28" xfId="21847"/>
    <cellStyle name="ScotchRule 3 2 4 29" xfId="21848"/>
    <cellStyle name="ScotchRule 3 2 4 3" xfId="21849"/>
    <cellStyle name="ScotchRule 3 2 4 30" xfId="21850"/>
    <cellStyle name="ScotchRule 3 2 4 31" xfId="21851"/>
    <cellStyle name="ScotchRule 3 2 4 32" xfId="21852"/>
    <cellStyle name="ScotchRule 3 2 4 33" xfId="21853"/>
    <cellStyle name="ScotchRule 3 2 4 34" xfId="21854"/>
    <cellStyle name="ScotchRule 3 2 4 35" xfId="21855"/>
    <cellStyle name="ScotchRule 3 2 4 36" xfId="21856"/>
    <cellStyle name="ScotchRule 3 2 4 37" xfId="21857"/>
    <cellStyle name="ScotchRule 3 2 4 38" xfId="21858"/>
    <cellStyle name="ScotchRule 3 2 4 39" xfId="21859"/>
    <cellStyle name="ScotchRule 3 2 4 4" xfId="21860"/>
    <cellStyle name="ScotchRule 3 2 4 40" xfId="21861"/>
    <cellStyle name="ScotchRule 3 2 4 41" xfId="21862"/>
    <cellStyle name="ScotchRule 3 2 4 42" xfId="21863"/>
    <cellStyle name="ScotchRule 3 2 4 43" xfId="21864"/>
    <cellStyle name="ScotchRule 3 2 4 44" xfId="21865"/>
    <cellStyle name="ScotchRule 3 2 4 45" xfId="21866"/>
    <cellStyle name="ScotchRule 3 2 4 46" xfId="21867"/>
    <cellStyle name="ScotchRule 3 2 4 47" xfId="21868"/>
    <cellStyle name="ScotchRule 3 2 4 48" xfId="21869"/>
    <cellStyle name="ScotchRule 3 2 4 5" xfId="21870"/>
    <cellStyle name="ScotchRule 3 2 4 6" xfId="21871"/>
    <cellStyle name="ScotchRule 3 2 4 7" xfId="21872"/>
    <cellStyle name="ScotchRule 3 2 4 8" xfId="21873"/>
    <cellStyle name="ScotchRule 3 2 4 9" xfId="21874"/>
    <cellStyle name="ScotchRule 3 2 5" xfId="21875"/>
    <cellStyle name="ScotchRule 3 2 6" xfId="21876"/>
    <cellStyle name="ScotchRule 3 3" xfId="21877"/>
    <cellStyle name="ScotchRule 3 3 10" xfId="21878"/>
    <cellStyle name="ScotchRule 3 3 11" xfId="21879"/>
    <cellStyle name="ScotchRule 3 3 12" xfId="21880"/>
    <cellStyle name="ScotchRule 3 3 13" xfId="21881"/>
    <cellStyle name="ScotchRule 3 3 14" xfId="21882"/>
    <cellStyle name="ScotchRule 3 3 15" xfId="21883"/>
    <cellStyle name="ScotchRule 3 3 16" xfId="21884"/>
    <cellStyle name="ScotchRule 3 3 17" xfId="21885"/>
    <cellStyle name="ScotchRule 3 3 18" xfId="21886"/>
    <cellStyle name="ScotchRule 3 3 19" xfId="21887"/>
    <cellStyle name="ScotchRule 3 3 2" xfId="21888"/>
    <cellStyle name="ScotchRule 3 3 2 10" xfId="21889"/>
    <cellStyle name="ScotchRule 3 3 2 11" xfId="21890"/>
    <cellStyle name="ScotchRule 3 3 2 12" xfId="21891"/>
    <cellStyle name="ScotchRule 3 3 2 13" xfId="21892"/>
    <cellStyle name="ScotchRule 3 3 2 14" xfId="21893"/>
    <cellStyle name="ScotchRule 3 3 2 15" xfId="21894"/>
    <cellStyle name="ScotchRule 3 3 2 16" xfId="21895"/>
    <cellStyle name="ScotchRule 3 3 2 17" xfId="21896"/>
    <cellStyle name="ScotchRule 3 3 2 18" xfId="21897"/>
    <cellStyle name="ScotchRule 3 3 2 19" xfId="21898"/>
    <cellStyle name="ScotchRule 3 3 2 2" xfId="21899"/>
    <cellStyle name="ScotchRule 3 3 2 20" xfId="21900"/>
    <cellStyle name="ScotchRule 3 3 2 21" xfId="21901"/>
    <cellStyle name="ScotchRule 3 3 2 22" xfId="21902"/>
    <cellStyle name="ScotchRule 3 3 2 23" xfId="21903"/>
    <cellStyle name="ScotchRule 3 3 2 24" xfId="21904"/>
    <cellStyle name="ScotchRule 3 3 2 25" xfId="21905"/>
    <cellStyle name="ScotchRule 3 3 2 26" xfId="21906"/>
    <cellStyle name="ScotchRule 3 3 2 27" xfId="21907"/>
    <cellStyle name="ScotchRule 3 3 2 28" xfId="21908"/>
    <cellStyle name="ScotchRule 3 3 2 29" xfId="21909"/>
    <cellStyle name="ScotchRule 3 3 2 3" xfId="21910"/>
    <cellStyle name="ScotchRule 3 3 2 30" xfId="21911"/>
    <cellStyle name="ScotchRule 3 3 2 31" xfId="21912"/>
    <cellStyle name="ScotchRule 3 3 2 32" xfId="21913"/>
    <cellStyle name="ScotchRule 3 3 2 33" xfId="21914"/>
    <cellStyle name="ScotchRule 3 3 2 34" xfId="21915"/>
    <cellStyle name="ScotchRule 3 3 2 35" xfId="21916"/>
    <cellStyle name="ScotchRule 3 3 2 36" xfId="21917"/>
    <cellStyle name="ScotchRule 3 3 2 37" xfId="21918"/>
    <cellStyle name="ScotchRule 3 3 2 38" xfId="21919"/>
    <cellStyle name="ScotchRule 3 3 2 39" xfId="21920"/>
    <cellStyle name="ScotchRule 3 3 2 4" xfId="21921"/>
    <cellStyle name="ScotchRule 3 3 2 40" xfId="21922"/>
    <cellStyle name="ScotchRule 3 3 2 41" xfId="21923"/>
    <cellStyle name="ScotchRule 3 3 2 42" xfId="21924"/>
    <cellStyle name="ScotchRule 3 3 2 43" xfId="21925"/>
    <cellStyle name="ScotchRule 3 3 2 44" xfId="21926"/>
    <cellStyle name="ScotchRule 3 3 2 45" xfId="21927"/>
    <cellStyle name="ScotchRule 3 3 2 46" xfId="21928"/>
    <cellStyle name="ScotchRule 3 3 2 47" xfId="21929"/>
    <cellStyle name="ScotchRule 3 3 2 48" xfId="21930"/>
    <cellStyle name="ScotchRule 3 3 2 49" xfId="21931"/>
    <cellStyle name="ScotchRule 3 3 2 5" xfId="21932"/>
    <cellStyle name="ScotchRule 3 3 2 50" xfId="21933"/>
    <cellStyle name="ScotchRule 3 3 2 51" xfId="21934"/>
    <cellStyle name="ScotchRule 3 3 2 52" xfId="21935"/>
    <cellStyle name="ScotchRule 3 3 2 53" xfId="21936"/>
    <cellStyle name="ScotchRule 3 3 2 54" xfId="21937"/>
    <cellStyle name="ScotchRule 3 3 2 55" xfId="21938"/>
    <cellStyle name="ScotchRule 3 3 2 56" xfId="21939"/>
    <cellStyle name="ScotchRule 3 3 2 57" xfId="21940"/>
    <cellStyle name="ScotchRule 3 3 2 58" xfId="21941"/>
    <cellStyle name="ScotchRule 3 3 2 59" xfId="21942"/>
    <cellStyle name="ScotchRule 3 3 2 6" xfId="21943"/>
    <cellStyle name="ScotchRule 3 3 2 60" xfId="21944"/>
    <cellStyle name="ScotchRule 3 3 2 61" xfId="21945"/>
    <cellStyle name="ScotchRule 3 3 2 62" xfId="21946"/>
    <cellStyle name="ScotchRule 3 3 2 63" xfId="21947"/>
    <cellStyle name="ScotchRule 3 3 2 64" xfId="21948"/>
    <cellStyle name="ScotchRule 3 3 2 65" xfId="21949"/>
    <cellStyle name="ScotchRule 3 3 2 66" xfId="21950"/>
    <cellStyle name="ScotchRule 3 3 2 7" xfId="21951"/>
    <cellStyle name="ScotchRule 3 3 2 8" xfId="21952"/>
    <cellStyle name="ScotchRule 3 3 2 9" xfId="21953"/>
    <cellStyle name="ScotchRule 3 3 20" xfId="21954"/>
    <cellStyle name="ScotchRule 3 3 21" xfId="21955"/>
    <cellStyle name="ScotchRule 3 3 22" xfId="21956"/>
    <cellStyle name="ScotchRule 3 3 23" xfId="21957"/>
    <cellStyle name="ScotchRule 3 3 24" xfId="21958"/>
    <cellStyle name="ScotchRule 3 3 25" xfId="21959"/>
    <cellStyle name="ScotchRule 3 3 26" xfId="21960"/>
    <cellStyle name="ScotchRule 3 3 27" xfId="21961"/>
    <cellStyle name="ScotchRule 3 3 28" xfId="21962"/>
    <cellStyle name="ScotchRule 3 3 29" xfId="21963"/>
    <cellStyle name="ScotchRule 3 3 3" xfId="21964"/>
    <cellStyle name="ScotchRule 3 3 30" xfId="21965"/>
    <cellStyle name="ScotchRule 3 3 31" xfId="21966"/>
    <cellStyle name="ScotchRule 3 3 32" xfId="21967"/>
    <cellStyle name="ScotchRule 3 3 33" xfId="21968"/>
    <cellStyle name="ScotchRule 3 3 34" xfId="21969"/>
    <cellStyle name="ScotchRule 3 3 35" xfId="21970"/>
    <cellStyle name="ScotchRule 3 3 36" xfId="21971"/>
    <cellStyle name="ScotchRule 3 3 37" xfId="21972"/>
    <cellStyle name="ScotchRule 3 3 38" xfId="21973"/>
    <cellStyle name="ScotchRule 3 3 39" xfId="21974"/>
    <cellStyle name="ScotchRule 3 3 4" xfId="21975"/>
    <cellStyle name="ScotchRule 3 3 40" xfId="21976"/>
    <cellStyle name="ScotchRule 3 3 41" xfId="21977"/>
    <cellStyle name="ScotchRule 3 3 42" xfId="21978"/>
    <cellStyle name="ScotchRule 3 3 43" xfId="21979"/>
    <cellStyle name="ScotchRule 3 3 44" xfId="21980"/>
    <cellStyle name="ScotchRule 3 3 45" xfId="21981"/>
    <cellStyle name="ScotchRule 3 3 46" xfId="21982"/>
    <cellStyle name="ScotchRule 3 3 47" xfId="21983"/>
    <cellStyle name="ScotchRule 3 3 48" xfId="21984"/>
    <cellStyle name="ScotchRule 3 3 5" xfId="21985"/>
    <cellStyle name="ScotchRule 3 3 6" xfId="21986"/>
    <cellStyle name="ScotchRule 3 3 7" xfId="21987"/>
    <cellStyle name="ScotchRule 3 3 8" xfId="21988"/>
    <cellStyle name="ScotchRule 3 3 9" xfId="21989"/>
    <cellStyle name="ScotchRule 3 4" xfId="21990"/>
    <cellStyle name="ScotchRule 3 4 10" xfId="21991"/>
    <cellStyle name="ScotchRule 3 4 11" xfId="21992"/>
    <cellStyle name="ScotchRule 3 4 12" xfId="21993"/>
    <cellStyle name="ScotchRule 3 4 13" xfId="21994"/>
    <cellStyle name="ScotchRule 3 4 14" xfId="21995"/>
    <cellStyle name="ScotchRule 3 4 15" xfId="21996"/>
    <cellStyle name="ScotchRule 3 4 16" xfId="21997"/>
    <cellStyle name="ScotchRule 3 4 17" xfId="21998"/>
    <cellStyle name="ScotchRule 3 4 18" xfId="21999"/>
    <cellStyle name="ScotchRule 3 4 19" xfId="22000"/>
    <cellStyle name="ScotchRule 3 4 2" xfId="22001"/>
    <cellStyle name="ScotchRule 3 4 2 10" xfId="22002"/>
    <cellStyle name="ScotchRule 3 4 2 11" xfId="22003"/>
    <cellStyle name="ScotchRule 3 4 2 12" xfId="22004"/>
    <cellStyle name="ScotchRule 3 4 2 13" xfId="22005"/>
    <cellStyle name="ScotchRule 3 4 2 14" xfId="22006"/>
    <cellStyle name="ScotchRule 3 4 2 15" xfId="22007"/>
    <cellStyle name="ScotchRule 3 4 2 16" xfId="22008"/>
    <cellStyle name="ScotchRule 3 4 2 17" xfId="22009"/>
    <cellStyle name="ScotchRule 3 4 2 18" xfId="22010"/>
    <cellStyle name="ScotchRule 3 4 2 19" xfId="22011"/>
    <cellStyle name="ScotchRule 3 4 2 2" xfId="22012"/>
    <cellStyle name="ScotchRule 3 4 2 20" xfId="22013"/>
    <cellStyle name="ScotchRule 3 4 2 21" xfId="22014"/>
    <cellStyle name="ScotchRule 3 4 2 22" xfId="22015"/>
    <cellStyle name="ScotchRule 3 4 2 23" xfId="22016"/>
    <cellStyle name="ScotchRule 3 4 2 24" xfId="22017"/>
    <cellStyle name="ScotchRule 3 4 2 25" xfId="22018"/>
    <cellStyle name="ScotchRule 3 4 2 26" xfId="22019"/>
    <cellStyle name="ScotchRule 3 4 2 27" xfId="22020"/>
    <cellStyle name="ScotchRule 3 4 2 28" xfId="22021"/>
    <cellStyle name="ScotchRule 3 4 2 29" xfId="22022"/>
    <cellStyle name="ScotchRule 3 4 2 3" xfId="22023"/>
    <cellStyle name="ScotchRule 3 4 2 30" xfId="22024"/>
    <cellStyle name="ScotchRule 3 4 2 31" xfId="22025"/>
    <cellStyle name="ScotchRule 3 4 2 32" xfId="22026"/>
    <cellStyle name="ScotchRule 3 4 2 33" xfId="22027"/>
    <cellStyle name="ScotchRule 3 4 2 34" xfId="22028"/>
    <cellStyle name="ScotchRule 3 4 2 35" xfId="22029"/>
    <cellStyle name="ScotchRule 3 4 2 36" xfId="22030"/>
    <cellStyle name="ScotchRule 3 4 2 37" xfId="22031"/>
    <cellStyle name="ScotchRule 3 4 2 38" xfId="22032"/>
    <cellStyle name="ScotchRule 3 4 2 39" xfId="22033"/>
    <cellStyle name="ScotchRule 3 4 2 4" xfId="22034"/>
    <cellStyle name="ScotchRule 3 4 2 40" xfId="22035"/>
    <cellStyle name="ScotchRule 3 4 2 41" xfId="22036"/>
    <cellStyle name="ScotchRule 3 4 2 42" xfId="22037"/>
    <cellStyle name="ScotchRule 3 4 2 43" xfId="22038"/>
    <cellStyle name="ScotchRule 3 4 2 44" xfId="22039"/>
    <cellStyle name="ScotchRule 3 4 2 45" xfId="22040"/>
    <cellStyle name="ScotchRule 3 4 2 46" xfId="22041"/>
    <cellStyle name="ScotchRule 3 4 2 47" xfId="22042"/>
    <cellStyle name="ScotchRule 3 4 2 48" xfId="22043"/>
    <cellStyle name="ScotchRule 3 4 2 49" xfId="22044"/>
    <cellStyle name="ScotchRule 3 4 2 5" xfId="22045"/>
    <cellStyle name="ScotchRule 3 4 2 50" xfId="22046"/>
    <cellStyle name="ScotchRule 3 4 2 51" xfId="22047"/>
    <cellStyle name="ScotchRule 3 4 2 52" xfId="22048"/>
    <cellStyle name="ScotchRule 3 4 2 53" xfId="22049"/>
    <cellStyle name="ScotchRule 3 4 2 54" xfId="22050"/>
    <cellStyle name="ScotchRule 3 4 2 55" xfId="22051"/>
    <cellStyle name="ScotchRule 3 4 2 56" xfId="22052"/>
    <cellStyle name="ScotchRule 3 4 2 57" xfId="22053"/>
    <cellStyle name="ScotchRule 3 4 2 58" xfId="22054"/>
    <cellStyle name="ScotchRule 3 4 2 59" xfId="22055"/>
    <cellStyle name="ScotchRule 3 4 2 6" xfId="22056"/>
    <cellStyle name="ScotchRule 3 4 2 60" xfId="22057"/>
    <cellStyle name="ScotchRule 3 4 2 61" xfId="22058"/>
    <cellStyle name="ScotchRule 3 4 2 62" xfId="22059"/>
    <cellStyle name="ScotchRule 3 4 2 63" xfId="22060"/>
    <cellStyle name="ScotchRule 3 4 2 64" xfId="22061"/>
    <cellStyle name="ScotchRule 3 4 2 65" xfId="22062"/>
    <cellStyle name="ScotchRule 3 4 2 66" xfId="22063"/>
    <cellStyle name="ScotchRule 3 4 2 7" xfId="22064"/>
    <cellStyle name="ScotchRule 3 4 2 8" xfId="22065"/>
    <cellStyle name="ScotchRule 3 4 2 9" xfId="22066"/>
    <cellStyle name="ScotchRule 3 4 20" xfId="22067"/>
    <cellStyle name="ScotchRule 3 4 21" xfId="22068"/>
    <cellStyle name="ScotchRule 3 4 22" xfId="22069"/>
    <cellStyle name="ScotchRule 3 4 23" xfId="22070"/>
    <cellStyle name="ScotchRule 3 4 24" xfId="22071"/>
    <cellStyle name="ScotchRule 3 4 25" xfId="22072"/>
    <cellStyle name="ScotchRule 3 4 26" xfId="22073"/>
    <cellStyle name="ScotchRule 3 4 27" xfId="22074"/>
    <cellStyle name="ScotchRule 3 4 28" xfId="22075"/>
    <cellStyle name="ScotchRule 3 4 29" xfId="22076"/>
    <cellStyle name="ScotchRule 3 4 3" xfId="22077"/>
    <cellStyle name="ScotchRule 3 4 30" xfId="22078"/>
    <cellStyle name="ScotchRule 3 4 31" xfId="22079"/>
    <cellStyle name="ScotchRule 3 4 32" xfId="22080"/>
    <cellStyle name="ScotchRule 3 4 33" xfId="22081"/>
    <cellStyle name="ScotchRule 3 4 34" xfId="22082"/>
    <cellStyle name="ScotchRule 3 4 35" xfId="22083"/>
    <cellStyle name="ScotchRule 3 4 36" xfId="22084"/>
    <cellStyle name="ScotchRule 3 4 37" xfId="22085"/>
    <cellStyle name="ScotchRule 3 4 38" xfId="22086"/>
    <cellStyle name="ScotchRule 3 4 39" xfId="22087"/>
    <cellStyle name="ScotchRule 3 4 4" xfId="22088"/>
    <cellStyle name="ScotchRule 3 4 40" xfId="22089"/>
    <cellStyle name="ScotchRule 3 4 41" xfId="22090"/>
    <cellStyle name="ScotchRule 3 4 42" xfId="22091"/>
    <cellStyle name="ScotchRule 3 4 43" xfId="22092"/>
    <cellStyle name="ScotchRule 3 4 44" xfId="22093"/>
    <cellStyle name="ScotchRule 3 4 45" xfId="22094"/>
    <cellStyle name="ScotchRule 3 4 46" xfId="22095"/>
    <cellStyle name="ScotchRule 3 4 47" xfId="22096"/>
    <cellStyle name="ScotchRule 3 4 48" xfId="22097"/>
    <cellStyle name="ScotchRule 3 4 5" xfId="22098"/>
    <cellStyle name="ScotchRule 3 4 6" xfId="22099"/>
    <cellStyle name="ScotchRule 3 4 7" xfId="22100"/>
    <cellStyle name="ScotchRule 3 4 8" xfId="22101"/>
    <cellStyle name="ScotchRule 3 4 9" xfId="22102"/>
    <cellStyle name="ScotchRule 3 5" xfId="22103"/>
    <cellStyle name="ScotchRule 4" xfId="22104"/>
    <cellStyle name="ScotchRule 4 2" xfId="22105"/>
    <cellStyle name="ScotchRule 4 2 2" xfId="22106"/>
    <cellStyle name="ScotchRule 4 2 2 10" xfId="22107"/>
    <cellStyle name="ScotchRule 4 2 2 11" xfId="22108"/>
    <cellStyle name="ScotchRule 4 2 2 12" xfId="22109"/>
    <cellStyle name="ScotchRule 4 2 2 13" xfId="22110"/>
    <cellStyle name="ScotchRule 4 2 2 14" xfId="22111"/>
    <cellStyle name="ScotchRule 4 2 2 15" xfId="22112"/>
    <cellStyle name="ScotchRule 4 2 2 16" xfId="22113"/>
    <cellStyle name="ScotchRule 4 2 2 17" xfId="22114"/>
    <cellStyle name="ScotchRule 4 2 2 18" xfId="22115"/>
    <cellStyle name="ScotchRule 4 2 2 2" xfId="22116"/>
    <cellStyle name="ScotchRule 4 2 2 2 10" xfId="22117"/>
    <cellStyle name="ScotchRule 4 2 2 2 11" xfId="22118"/>
    <cellStyle name="ScotchRule 4 2 2 2 12" xfId="22119"/>
    <cellStyle name="ScotchRule 4 2 2 2 13" xfId="22120"/>
    <cellStyle name="ScotchRule 4 2 2 2 14" xfId="22121"/>
    <cellStyle name="ScotchRule 4 2 2 2 15" xfId="22122"/>
    <cellStyle name="ScotchRule 4 2 2 2 16" xfId="22123"/>
    <cellStyle name="ScotchRule 4 2 2 2 17" xfId="22124"/>
    <cellStyle name="ScotchRule 4 2 2 2 18" xfId="22125"/>
    <cellStyle name="ScotchRule 4 2 2 2 19" xfId="22126"/>
    <cellStyle name="ScotchRule 4 2 2 2 2" xfId="22127"/>
    <cellStyle name="ScotchRule 4 2 2 2 20" xfId="22128"/>
    <cellStyle name="ScotchRule 4 2 2 2 21" xfId="22129"/>
    <cellStyle name="ScotchRule 4 2 2 2 22" xfId="22130"/>
    <cellStyle name="ScotchRule 4 2 2 2 23" xfId="22131"/>
    <cellStyle name="ScotchRule 4 2 2 2 24" xfId="22132"/>
    <cellStyle name="ScotchRule 4 2 2 2 25" xfId="22133"/>
    <cellStyle name="ScotchRule 4 2 2 2 26" xfId="22134"/>
    <cellStyle name="ScotchRule 4 2 2 2 27" xfId="22135"/>
    <cellStyle name="ScotchRule 4 2 2 2 28" xfId="22136"/>
    <cellStyle name="ScotchRule 4 2 2 2 29" xfId="22137"/>
    <cellStyle name="ScotchRule 4 2 2 2 3" xfId="22138"/>
    <cellStyle name="ScotchRule 4 2 2 2 30" xfId="22139"/>
    <cellStyle name="ScotchRule 4 2 2 2 31" xfId="22140"/>
    <cellStyle name="ScotchRule 4 2 2 2 32" xfId="22141"/>
    <cellStyle name="ScotchRule 4 2 2 2 33" xfId="22142"/>
    <cellStyle name="ScotchRule 4 2 2 2 34" xfId="22143"/>
    <cellStyle name="ScotchRule 4 2 2 2 35" xfId="22144"/>
    <cellStyle name="ScotchRule 4 2 2 2 36" xfId="22145"/>
    <cellStyle name="ScotchRule 4 2 2 2 37" xfId="22146"/>
    <cellStyle name="ScotchRule 4 2 2 2 38" xfId="22147"/>
    <cellStyle name="ScotchRule 4 2 2 2 39" xfId="22148"/>
    <cellStyle name="ScotchRule 4 2 2 2 4" xfId="22149"/>
    <cellStyle name="ScotchRule 4 2 2 2 40" xfId="22150"/>
    <cellStyle name="ScotchRule 4 2 2 2 41" xfId="22151"/>
    <cellStyle name="ScotchRule 4 2 2 2 42" xfId="22152"/>
    <cellStyle name="ScotchRule 4 2 2 2 43" xfId="22153"/>
    <cellStyle name="ScotchRule 4 2 2 2 44" xfId="22154"/>
    <cellStyle name="ScotchRule 4 2 2 2 45" xfId="22155"/>
    <cellStyle name="ScotchRule 4 2 2 2 46" xfId="22156"/>
    <cellStyle name="ScotchRule 4 2 2 2 47" xfId="22157"/>
    <cellStyle name="ScotchRule 4 2 2 2 48" xfId="22158"/>
    <cellStyle name="ScotchRule 4 2 2 2 49" xfId="22159"/>
    <cellStyle name="ScotchRule 4 2 2 2 5" xfId="22160"/>
    <cellStyle name="ScotchRule 4 2 2 2 50" xfId="22161"/>
    <cellStyle name="ScotchRule 4 2 2 2 51" xfId="22162"/>
    <cellStyle name="ScotchRule 4 2 2 2 52" xfId="22163"/>
    <cellStyle name="ScotchRule 4 2 2 2 53" xfId="22164"/>
    <cellStyle name="ScotchRule 4 2 2 2 54" xfId="22165"/>
    <cellStyle name="ScotchRule 4 2 2 2 55" xfId="22166"/>
    <cellStyle name="ScotchRule 4 2 2 2 56" xfId="22167"/>
    <cellStyle name="ScotchRule 4 2 2 2 57" xfId="22168"/>
    <cellStyle name="ScotchRule 4 2 2 2 58" xfId="22169"/>
    <cellStyle name="ScotchRule 4 2 2 2 59" xfId="22170"/>
    <cellStyle name="ScotchRule 4 2 2 2 6" xfId="22171"/>
    <cellStyle name="ScotchRule 4 2 2 2 60" xfId="22172"/>
    <cellStyle name="ScotchRule 4 2 2 2 61" xfId="22173"/>
    <cellStyle name="ScotchRule 4 2 2 2 62" xfId="22174"/>
    <cellStyle name="ScotchRule 4 2 2 2 63" xfId="22175"/>
    <cellStyle name="ScotchRule 4 2 2 2 64" xfId="22176"/>
    <cellStyle name="ScotchRule 4 2 2 2 7" xfId="22177"/>
    <cellStyle name="ScotchRule 4 2 2 2 8" xfId="22178"/>
    <cellStyle name="ScotchRule 4 2 2 2 9" xfId="22179"/>
    <cellStyle name="ScotchRule 4 2 2 3" xfId="22180"/>
    <cellStyle name="ScotchRule 4 2 2 4" xfId="22181"/>
    <cellStyle name="ScotchRule 4 2 2 5" xfId="22182"/>
    <cellStyle name="ScotchRule 4 2 2 6" xfId="22183"/>
    <cellStyle name="ScotchRule 4 2 2 7" xfId="22184"/>
    <cellStyle name="ScotchRule 4 2 2 8" xfId="22185"/>
    <cellStyle name="ScotchRule 4 2 2 9" xfId="22186"/>
    <cellStyle name="ScotchRule 4 2 3" xfId="22187"/>
    <cellStyle name="ScotchRule 4 2 3 10" xfId="22188"/>
    <cellStyle name="ScotchRule 4 2 3 11" xfId="22189"/>
    <cellStyle name="ScotchRule 4 2 3 12" xfId="22190"/>
    <cellStyle name="ScotchRule 4 2 3 13" xfId="22191"/>
    <cellStyle name="ScotchRule 4 2 3 14" xfId="22192"/>
    <cellStyle name="ScotchRule 4 2 3 15" xfId="22193"/>
    <cellStyle name="ScotchRule 4 2 3 16" xfId="22194"/>
    <cellStyle name="ScotchRule 4 2 3 17" xfId="22195"/>
    <cellStyle name="ScotchRule 4 2 3 18" xfId="22196"/>
    <cellStyle name="ScotchRule 4 2 3 19" xfId="22197"/>
    <cellStyle name="ScotchRule 4 2 3 2" xfId="22198"/>
    <cellStyle name="ScotchRule 4 2 3 2 10" xfId="22199"/>
    <cellStyle name="ScotchRule 4 2 3 2 11" xfId="22200"/>
    <cellStyle name="ScotchRule 4 2 3 2 12" xfId="22201"/>
    <cellStyle name="ScotchRule 4 2 3 2 13" xfId="22202"/>
    <cellStyle name="ScotchRule 4 2 3 2 14" xfId="22203"/>
    <cellStyle name="ScotchRule 4 2 3 2 15" xfId="22204"/>
    <cellStyle name="ScotchRule 4 2 3 2 16" xfId="22205"/>
    <cellStyle name="ScotchRule 4 2 3 2 17" xfId="22206"/>
    <cellStyle name="ScotchRule 4 2 3 2 18" xfId="22207"/>
    <cellStyle name="ScotchRule 4 2 3 2 19" xfId="22208"/>
    <cellStyle name="ScotchRule 4 2 3 2 2" xfId="22209"/>
    <cellStyle name="ScotchRule 4 2 3 2 20" xfId="22210"/>
    <cellStyle name="ScotchRule 4 2 3 2 21" xfId="22211"/>
    <cellStyle name="ScotchRule 4 2 3 2 22" xfId="22212"/>
    <cellStyle name="ScotchRule 4 2 3 2 23" xfId="22213"/>
    <cellStyle name="ScotchRule 4 2 3 2 24" xfId="22214"/>
    <cellStyle name="ScotchRule 4 2 3 2 25" xfId="22215"/>
    <cellStyle name="ScotchRule 4 2 3 2 26" xfId="22216"/>
    <cellStyle name="ScotchRule 4 2 3 2 27" xfId="22217"/>
    <cellStyle name="ScotchRule 4 2 3 2 28" xfId="22218"/>
    <cellStyle name="ScotchRule 4 2 3 2 29" xfId="22219"/>
    <cellStyle name="ScotchRule 4 2 3 2 3" xfId="22220"/>
    <cellStyle name="ScotchRule 4 2 3 2 30" xfId="22221"/>
    <cellStyle name="ScotchRule 4 2 3 2 31" xfId="22222"/>
    <cellStyle name="ScotchRule 4 2 3 2 32" xfId="22223"/>
    <cellStyle name="ScotchRule 4 2 3 2 33" xfId="22224"/>
    <cellStyle name="ScotchRule 4 2 3 2 34" xfId="22225"/>
    <cellStyle name="ScotchRule 4 2 3 2 35" xfId="22226"/>
    <cellStyle name="ScotchRule 4 2 3 2 36" xfId="22227"/>
    <cellStyle name="ScotchRule 4 2 3 2 37" xfId="22228"/>
    <cellStyle name="ScotchRule 4 2 3 2 38" xfId="22229"/>
    <cellStyle name="ScotchRule 4 2 3 2 39" xfId="22230"/>
    <cellStyle name="ScotchRule 4 2 3 2 4" xfId="22231"/>
    <cellStyle name="ScotchRule 4 2 3 2 40" xfId="22232"/>
    <cellStyle name="ScotchRule 4 2 3 2 41" xfId="22233"/>
    <cellStyle name="ScotchRule 4 2 3 2 42" xfId="22234"/>
    <cellStyle name="ScotchRule 4 2 3 2 43" xfId="22235"/>
    <cellStyle name="ScotchRule 4 2 3 2 44" xfId="22236"/>
    <cellStyle name="ScotchRule 4 2 3 2 45" xfId="22237"/>
    <cellStyle name="ScotchRule 4 2 3 2 46" xfId="22238"/>
    <cellStyle name="ScotchRule 4 2 3 2 47" xfId="22239"/>
    <cellStyle name="ScotchRule 4 2 3 2 48" xfId="22240"/>
    <cellStyle name="ScotchRule 4 2 3 2 49" xfId="22241"/>
    <cellStyle name="ScotchRule 4 2 3 2 5" xfId="22242"/>
    <cellStyle name="ScotchRule 4 2 3 2 50" xfId="22243"/>
    <cellStyle name="ScotchRule 4 2 3 2 51" xfId="22244"/>
    <cellStyle name="ScotchRule 4 2 3 2 52" xfId="22245"/>
    <cellStyle name="ScotchRule 4 2 3 2 53" xfId="22246"/>
    <cellStyle name="ScotchRule 4 2 3 2 54" xfId="22247"/>
    <cellStyle name="ScotchRule 4 2 3 2 55" xfId="22248"/>
    <cellStyle name="ScotchRule 4 2 3 2 56" xfId="22249"/>
    <cellStyle name="ScotchRule 4 2 3 2 57" xfId="22250"/>
    <cellStyle name="ScotchRule 4 2 3 2 58" xfId="22251"/>
    <cellStyle name="ScotchRule 4 2 3 2 59" xfId="22252"/>
    <cellStyle name="ScotchRule 4 2 3 2 6" xfId="22253"/>
    <cellStyle name="ScotchRule 4 2 3 2 60" xfId="22254"/>
    <cellStyle name="ScotchRule 4 2 3 2 61" xfId="22255"/>
    <cellStyle name="ScotchRule 4 2 3 2 62" xfId="22256"/>
    <cellStyle name="ScotchRule 4 2 3 2 63" xfId="22257"/>
    <cellStyle name="ScotchRule 4 2 3 2 64" xfId="22258"/>
    <cellStyle name="ScotchRule 4 2 3 2 7" xfId="22259"/>
    <cellStyle name="ScotchRule 4 2 3 2 8" xfId="22260"/>
    <cellStyle name="ScotchRule 4 2 3 2 9" xfId="22261"/>
    <cellStyle name="ScotchRule 4 2 3 20" xfId="22262"/>
    <cellStyle name="ScotchRule 4 2 3 21" xfId="22263"/>
    <cellStyle name="ScotchRule 4 2 3 22" xfId="22264"/>
    <cellStyle name="ScotchRule 4 2 3 23" xfId="22265"/>
    <cellStyle name="ScotchRule 4 2 3 24" xfId="22266"/>
    <cellStyle name="ScotchRule 4 2 3 25" xfId="22267"/>
    <cellStyle name="ScotchRule 4 2 3 26" xfId="22268"/>
    <cellStyle name="ScotchRule 4 2 3 27" xfId="22269"/>
    <cellStyle name="ScotchRule 4 2 3 28" xfId="22270"/>
    <cellStyle name="ScotchRule 4 2 3 29" xfId="22271"/>
    <cellStyle name="ScotchRule 4 2 3 3" xfId="22272"/>
    <cellStyle name="ScotchRule 4 2 3 30" xfId="22273"/>
    <cellStyle name="ScotchRule 4 2 3 31" xfId="22274"/>
    <cellStyle name="ScotchRule 4 2 3 32" xfId="22275"/>
    <cellStyle name="ScotchRule 4 2 3 33" xfId="22276"/>
    <cellStyle name="ScotchRule 4 2 3 34" xfId="22277"/>
    <cellStyle name="ScotchRule 4 2 3 35" xfId="22278"/>
    <cellStyle name="ScotchRule 4 2 3 36" xfId="22279"/>
    <cellStyle name="ScotchRule 4 2 3 37" xfId="22280"/>
    <cellStyle name="ScotchRule 4 2 3 38" xfId="22281"/>
    <cellStyle name="ScotchRule 4 2 3 39" xfId="22282"/>
    <cellStyle name="ScotchRule 4 2 3 4" xfId="22283"/>
    <cellStyle name="ScotchRule 4 2 3 40" xfId="22284"/>
    <cellStyle name="ScotchRule 4 2 3 41" xfId="22285"/>
    <cellStyle name="ScotchRule 4 2 3 42" xfId="22286"/>
    <cellStyle name="ScotchRule 4 2 3 43" xfId="22287"/>
    <cellStyle name="ScotchRule 4 2 3 44" xfId="22288"/>
    <cellStyle name="ScotchRule 4 2 3 45" xfId="22289"/>
    <cellStyle name="ScotchRule 4 2 3 46" xfId="22290"/>
    <cellStyle name="ScotchRule 4 2 3 47" xfId="22291"/>
    <cellStyle name="ScotchRule 4 2 3 48" xfId="22292"/>
    <cellStyle name="ScotchRule 4 2 3 5" xfId="22293"/>
    <cellStyle name="ScotchRule 4 2 3 6" xfId="22294"/>
    <cellStyle name="ScotchRule 4 2 3 7" xfId="22295"/>
    <cellStyle name="ScotchRule 4 2 3 8" xfId="22296"/>
    <cellStyle name="ScotchRule 4 2 3 9" xfId="22297"/>
    <cellStyle name="ScotchRule 4 2 4" xfId="22298"/>
    <cellStyle name="ScotchRule 4 2 4 10" xfId="22299"/>
    <cellStyle name="ScotchRule 4 2 4 11" xfId="22300"/>
    <cellStyle name="ScotchRule 4 2 4 12" xfId="22301"/>
    <cellStyle name="ScotchRule 4 2 4 13" xfId="22302"/>
    <cellStyle name="ScotchRule 4 2 4 14" xfId="22303"/>
    <cellStyle name="ScotchRule 4 2 4 15" xfId="22304"/>
    <cellStyle name="ScotchRule 4 2 4 16" xfId="22305"/>
    <cellStyle name="ScotchRule 4 2 4 17" xfId="22306"/>
    <cellStyle name="ScotchRule 4 2 4 18" xfId="22307"/>
    <cellStyle name="ScotchRule 4 2 4 19" xfId="22308"/>
    <cellStyle name="ScotchRule 4 2 4 2" xfId="22309"/>
    <cellStyle name="ScotchRule 4 2 4 2 10" xfId="22310"/>
    <cellStyle name="ScotchRule 4 2 4 2 11" xfId="22311"/>
    <cellStyle name="ScotchRule 4 2 4 2 12" xfId="22312"/>
    <cellStyle name="ScotchRule 4 2 4 2 13" xfId="22313"/>
    <cellStyle name="ScotchRule 4 2 4 2 14" xfId="22314"/>
    <cellStyle name="ScotchRule 4 2 4 2 15" xfId="22315"/>
    <cellStyle name="ScotchRule 4 2 4 2 16" xfId="22316"/>
    <cellStyle name="ScotchRule 4 2 4 2 17" xfId="22317"/>
    <cellStyle name="ScotchRule 4 2 4 2 18" xfId="22318"/>
    <cellStyle name="ScotchRule 4 2 4 2 19" xfId="22319"/>
    <cellStyle name="ScotchRule 4 2 4 2 2" xfId="22320"/>
    <cellStyle name="ScotchRule 4 2 4 2 20" xfId="22321"/>
    <cellStyle name="ScotchRule 4 2 4 2 21" xfId="22322"/>
    <cellStyle name="ScotchRule 4 2 4 2 22" xfId="22323"/>
    <cellStyle name="ScotchRule 4 2 4 2 23" xfId="22324"/>
    <cellStyle name="ScotchRule 4 2 4 2 24" xfId="22325"/>
    <cellStyle name="ScotchRule 4 2 4 2 25" xfId="22326"/>
    <cellStyle name="ScotchRule 4 2 4 2 26" xfId="22327"/>
    <cellStyle name="ScotchRule 4 2 4 2 27" xfId="22328"/>
    <cellStyle name="ScotchRule 4 2 4 2 28" xfId="22329"/>
    <cellStyle name="ScotchRule 4 2 4 2 29" xfId="22330"/>
    <cellStyle name="ScotchRule 4 2 4 2 3" xfId="22331"/>
    <cellStyle name="ScotchRule 4 2 4 2 30" xfId="22332"/>
    <cellStyle name="ScotchRule 4 2 4 2 31" xfId="22333"/>
    <cellStyle name="ScotchRule 4 2 4 2 32" xfId="22334"/>
    <cellStyle name="ScotchRule 4 2 4 2 33" xfId="22335"/>
    <cellStyle name="ScotchRule 4 2 4 2 34" xfId="22336"/>
    <cellStyle name="ScotchRule 4 2 4 2 35" xfId="22337"/>
    <cellStyle name="ScotchRule 4 2 4 2 36" xfId="22338"/>
    <cellStyle name="ScotchRule 4 2 4 2 37" xfId="22339"/>
    <cellStyle name="ScotchRule 4 2 4 2 38" xfId="22340"/>
    <cellStyle name="ScotchRule 4 2 4 2 39" xfId="22341"/>
    <cellStyle name="ScotchRule 4 2 4 2 4" xfId="22342"/>
    <cellStyle name="ScotchRule 4 2 4 2 40" xfId="22343"/>
    <cellStyle name="ScotchRule 4 2 4 2 41" xfId="22344"/>
    <cellStyle name="ScotchRule 4 2 4 2 42" xfId="22345"/>
    <cellStyle name="ScotchRule 4 2 4 2 43" xfId="22346"/>
    <cellStyle name="ScotchRule 4 2 4 2 44" xfId="22347"/>
    <cellStyle name="ScotchRule 4 2 4 2 45" xfId="22348"/>
    <cellStyle name="ScotchRule 4 2 4 2 46" xfId="22349"/>
    <cellStyle name="ScotchRule 4 2 4 2 47" xfId="22350"/>
    <cellStyle name="ScotchRule 4 2 4 2 48" xfId="22351"/>
    <cellStyle name="ScotchRule 4 2 4 2 49" xfId="22352"/>
    <cellStyle name="ScotchRule 4 2 4 2 5" xfId="22353"/>
    <cellStyle name="ScotchRule 4 2 4 2 50" xfId="22354"/>
    <cellStyle name="ScotchRule 4 2 4 2 51" xfId="22355"/>
    <cellStyle name="ScotchRule 4 2 4 2 52" xfId="22356"/>
    <cellStyle name="ScotchRule 4 2 4 2 53" xfId="22357"/>
    <cellStyle name="ScotchRule 4 2 4 2 54" xfId="22358"/>
    <cellStyle name="ScotchRule 4 2 4 2 55" xfId="22359"/>
    <cellStyle name="ScotchRule 4 2 4 2 56" xfId="22360"/>
    <cellStyle name="ScotchRule 4 2 4 2 57" xfId="22361"/>
    <cellStyle name="ScotchRule 4 2 4 2 58" xfId="22362"/>
    <cellStyle name="ScotchRule 4 2 4 2 59" xfId="22363"/>
    <cellStyle name="ScotchRule 4 2 4 2 6" xfId="22364"/>
    <cellStyle name="ScotchRule 4 2 4 2 60" xfId="22365"/>
    <cellStyle name="ScotchRule 4 2 4 2 61" xfId="22366"/>
    <cellStyle name="ScotchRule 4 2 4 2 62" xfId="22367"/>
    <cellStyle name="ScotchRule 4 2 4 2 63" xfId="22368"/>
    <cellStyle name="ScotchRule 4 2 4 2 64" xfId="22369"/>
    <cellStyle name="ScotchRule 4 2 4 2 65" xfId="22370"/>
    <cellStyle name="ScotchRule 4 2 4 2 66" xfId="22371"/>
    <cellStyle name="ScotchRule 4 2 4 2 7" xfId="22372"/>
    <cellStyle name="ScotchRule 4 2 4 2 8" xfId="22373"/>
    <cellStyle name="ScotchRule 4 2 4 2 9" xfId="22374"/>
    <cellStyle name="ScotchRule 4 2 4 20" xfId="22375"/>
    <cellStyle name="ScotchRule 4 2 4 21" xfId="22376"/>
    <cellStyle name="ScotchRule 4 2 4 22" xfId="22377"/>
    <cellStyle name="ScotchRule 4 2 4 23" xfId="22378"/>
    <cellStyle name="ScotchRule 4 2 4 24" xfId="22379"/>
    <cellStyle name="ScotchRule 4 2 4 25" xfId="22380"/>
    <cellStyle name="ScotchRule 4 2 4 26" xfId="22381"/>
    <cellStyle name="ScotchRule 4 2 4 27" xfId="22382"/>
    <cellStyle name="ScotchRule 4 2 4 28" xfId="22383"/>
    <cellStyle name="ScotchRule 4 2 4 29" xfId="22384"/>
    <cellStyle name="ScotchRule 4 2 4 3" xfId="22385"/>
    <cellStyle name="ScotchRule 4 2 4 30" xfId="22386"/>
    <cellStyle name="ScotchRule 4 2 4 31" xfId="22387"/>
    <cellStyle name="ScotchRule 4 2 4 32" xfId="22388"/>
    <cellStyle name="ScotchRule 4 2 4 33" xfId="22389"/>
    <cellStyle name="ScotchRule 4 2 4 34" xfId="22390"/>
    <cellStyle name="ScotchRule 4 2 4 35" xfId="22391"/>
    <cellStyle name="ScotchRule 4 2 4 36" xfId="22392"/>
    <cellStyle name="ScotchRule 4 2 4 37" xfId="22393"/>
    <cellStyle name="ScotchRule 4 2 4 38" xfId="22394"/>
    <cellStyle name="ScotchRule 4 2 4 39" xfId="22395"/>
    <cellStyle name="ScotchRule 4 2 4 4" xfId="22396"/>
    <cellStyle name="ScotchRule 4 2 4 40" xfId="22397"/>
    <cellStyle name="ScotchRule 4 2 4 41" xfId="22398"/>
    <cellStyle name="ScotchRule 4 2 4 42" xfId="22399"/>
    <cellStyle name="ScotchRule 4 2 4 43" xfId="22400"/>
    <cellStyle name="ScotchRule 4 2 4 44" xfId="22401"/>
    <cellStyle name="ScotchRule 4 2 4 45" xfId="22402"/>
    <cellStyle name="ScotchRule 4 2 4 46" xfId="22403"/>
    <cellStyle name="ScotchRule 4 2 4 47" xfId="22404"/>
    <cellStyle name="ScotchRule 4 2 4 48" xfId="22405"/>
    <cellStyle name="ScotchRule 4 2 4 5" xfId="22406"/>
    <cellStyle name="ScotchRule 4 2 4 6" xfId="22407"/>
    <cellStyle name="ScotchRule 4 2 4 7" xfId="22408"/>
    <cellStyle name="ScotchRule 4 2 4 8" xfId="22409"/>
    <cellStyle name="ScotchRule 4 2 4 9" xfId="22410"/>
    <cellStyle name="ScotchRule 4 2 5" xfId="22411"/>
    <cellStyle name="ScotchRule 4 2 6" xfId="22412"/>
    <cellStyle name="ScotchRule 4 3" xfId="22413"/>
    <cellStyle name="ScotchRule 4 3 10" xfId="22414"/>
    <cellStyle name="ScotchRule 4 3 11" xfId="22415"/>
    <cellStyle name="ScotchRule 4 3 12" xfId="22416"/>
    <cellStyle name="ScotchRule 4 3 13" xfId="22417"/>
    <cellStyle name="ScotchRule 4 3 14" xfId="22418"/>
    <cellStyle name="ScotchRule 4 3 15" xfId="22419"/>
    <cellStyle name="ScotchRule 4 3 16" xfId="22420"/>
    <cellStyle name="ScotchRule 4 3 17" xfId="22421"/>
    <cellStyle name="ScotchRule 4 3 18" xfId="22422"/>
    <cellStyle name="ScotchRule 4 3 19" xfId="22423"/>
    <cellStyle name="ScotchRule 4 3 2" xfId="22424"/>
    <cellStyle name="ScotchRule 4 3 2 10" xfId="22425"/>
    <cellStyle name="ScotchRule 4 3 2 11" xfId="22426"/>
    <cellStyle name="ScotchRule 4 3 2 12" xfId="22427"/>
    <cellStyle name="ScotchRule 4 3 2 13" xfId="22428"/>
    <cellStyle name="ScotchRule 4 3 2 14" xfId="22429"/>
    <cellStyle name="ScotchRule 4 3 2 15" xfId="22430"/>
    <cellStyle name="ScotchRule 4 3 2 16" xfId="22431"/>
    <cellStyle name="ScotchRule 4 3 2 17" xfId="22432"/>
    <cellStyle name="ScotchRule 4 3 2 18" xfId="22433"/>
    <cellStyle name="ScotchRule 4 3 2 19" xfId="22434"/>
    <cellStyle name="ScotchRule 4 3 2 2" xfId="22435"/>
    <cellStyle name="ScotchRule 4 3 2 20" xfId="22436"/>
    <cellStyle name="ScotchRule 4 3 2 21" xfId="22437"/>
    <cellStyle name="ScotchRule 4 3 2 22" xfId="22438"/>
    <cellStyle name="ScotchRule 4 3 2 23" xfId="22439"/>
    <cellStyle name="ScotchRule 4 3 2 24" xfId="22440"/>
    <cellStyle name="ScotchRule 4 3 2 25" xfId="22441"/>
    <cellStyle name="ScotchRule 4 3 2 26" xfId="22442"/>
    <cellStyle name="ScotchRule 4 3 2 27" xfId="22443"/>
    <cellStyle name="ScotchRule 4 3 2 28" xfId="22444"/>
    <cellStyle name="ScotchRule 4 3 2 29" xfId="22445"/>
    <cellStyle name="ScotchRule 4 3 2 3" xfId="22446"/>
    <cellStyle name="ScotchRule 4 3 2 30" xfId="22447"/>
    <cellStyle name="ScotchRule 4 3 2 31" xfId="22448"/>
    <cellStyle name="ScotchRule 4 3 2 32" xfId="22449"/>
    <cellStyle name="ScotchRule 4 3 2 33" xfId="22450"/>
    <cellStyle name="ScotchRule 4 3 2 34" xfId="22451"/>
    <cellStyle name="ScotchRule 4 3 2 35" xfId="22452"/>
    <cellStyle name="ScotchRule 4 3 2 36" xfId="22453"/>
    <cellStyle name="ScotchRule 4 3 2 37" xfId="22454"/>
    <cellStyle name="ScotchRule 4 3 2 38" xfId="22455"/>
    <cellStyle name="ScotchRule 4 3 2 39" xfId="22456"/>
    <cellStyle name="ScotchRule 4 3 2 4" xfId="22457"/>
    <cellStyle name="ScotchRule 4 3 2 40" xfId="22458"/>
    <cellStyle name="ScotchRule 4 3 2 41" xfId="22459"/>
    <cellStyle name="ScotchRule 4 3 2 42" xfId="22460"/>
    <cellStyle name="ScotchRule 4 3 2 43" xfId="22461"/>
    <cellStyle name="ScotchRule 4 3 2 44" xfId="22462"/>
    <cellStyle name="ScotchRule 4 3 2 45" xfId="22463"/>
    <cellStyle name="ScotchRule 4 3 2 46" xfId="22464"/>
    <cellStyle name="ScotchRule 4 3 2 47" xfId="22465"/>
    <cellStyle name="ScotchRule 4 3 2 48" xfId="22466"/>
    <cellStyle name="ScotchRule 4 3 2 49" xfId="22467"/>
    <cellStyle name="ScotchRule 4 3 2 5" xfId="22468"/>
    <cellStyle name="ScotchRule 4 3 2 50" xfId="22469"/>
    <cellStyle name="ScotchRule 4 3 2 51" xfId="22470"/>
    <cellStyle name="ScotchRule 4 3 2 52" xfId="22471"/>
    <cellStyle name="ScotchRule 4 3 2 53" xfId="22472"/>
    <cellStyle name="ScotchRule 4 3 2 54" xfId="22473"/>
    <cellStyle name="ScotchRule 4 3 2 55" xfId="22474"/>
    <cellStyle name="ScotchRule 4 3 2 56" xfId="22475"/>
    <cellStyle name="ScotchRule 4 3 2 57" xfId="22476"/>
    <cellStyle name="ScotchRule 4 3 2 58" xfId="22477"/>
    <cellStyle name="ScotchRule 4 3 2 59" xfId="22478"/>
    <cellStyle name="ScotchRule 4 3 2 6" xfId="22479"/>
    <cellStyle name="ScotchRule 4 3 2 60" xfId="22480"/>
    <cellStyle name="ScotchRule 4 3 2 61" xfId="22481"/>
    <cellStyle name="ScotchRule 4 3 2 62" xfId="22482"/>
    <cellStyle name="ScotchRule 4 3 2 63" xfId="22483"/>
    <cellStyle name="ScotchRule 4 3 2 64" xfId="22484"/>
    <cellStyle name="ScotchRule 4 3 2 65" xfId="22485"/>
    <cellStyle name="ScotchRule 4 3 2 66" xfId="22486"/>
    <cellStyle name="ScotchRule 4 3 2 7" xfId="22487"/>
    <cellStyle name="ScotchRule 4 3 2 8" xfId="22488"/>
    <cellStyle name="ScotchRule 4 3 2 9" xfId="22489"/>
    <cellStyle name="ScotchRule 4 3 20" xfId="22490"/>
    <cellStyle name="ScotchRule 4 3 21" xfId="22491"/>
    <cellStyle name="ScotchRule 4 3 22" xfId="22492"/>
    <cellStyle name="ScotchRule 4 3 23" xfId="22493"/>
    <cellStyle name="ScotchRule 4 3 24" xfId="22494"/>
    <cellStyle name="ScotchRule 4 3 25" xfId="22495"/>
    <cellStyle name="ScotchRule 4 3 26" xfId="22496"/>
    <cellStyle name="ScotchRule 4 3 27" xfId="22497"/>
    <cellStyle name="ScotchRule 4 3 28" xfId="22498"/>
    <cellStyle name="ScotchRule 4 3 29" xfId="22499"/>
    <cellStyle name="ScotchRule 4 3 3" xfId="22500"/>
    <cellStyle name="ScotchRule 4 3 30" xfId="22501"/>
    <cellStyle name="ScotchRule 4 3 31" xfId="22502"/>
    <cellStyle name="ScotchRule 4 3 32" xfId="22503"/>
    <cellStyle name="ScotchRule 4 3 33" xfId="22504"/>
    <cellStyle name="ScotchRule 4 3 34" xfId="22505"/>
    <cellStyle name="ScotchRule 4 3 35" xfId="22506"/>
    <cellStyle name="ScotchRule 4 3 36" xfId="22507"/>
    <cellStyle name="ScotchRule 4 3 37" xfId="22508"/>
    <cellStyle name="ScotchRule 4 3 38" xfId="22509"/>
    <cellStyle name="ScotchRule 4 3 39" xfId="22510"/>
    <cellStyle name="ScotchRule 4 3 4" xfId="22511"/>
    <cellStyle name="ScotchRule 4 3 40" xfId="22512"/>
    <cellStyle name="ScotchRule 4 3 41" xfId="22513"/>
    <cellStyle name="ScotchRule 4 3 42" xfId="22514"/>
    <cellStyle name="ScotchRule 4 3 43" xfId="22515"/>
    <cellStyle name="ScotchRule 4 3 44" xfId="22516"/>
    <cellStyle name="ScotchRule 4 3 45" xfId="22517"/>
    <cellStyle name="ScotchRule 4 3 46" xfId="22518"/>
    <cellStyle name="ScotchRule 4 3 47" xfId="22519"/>
    <cellStyle name="ScotchRule 4 3 48" xfId="22520"/>
    <cellStyle name="ScotchRule 4 3 5" xfId="22521"/>
    <cellStyle name="ScotchRule 4 3 6" xfId="22522"/>
    <cellStyle name="ScotchRule 4 3 7" xfId="22523"/>
    <cellStyle name="ScotchRule 4 3 8" xfId="22524"/>
    <cellStyle name="ScotchRule 4 3 9" xfId="22525"/>
    <cellStyle name="ScotchRule 4 4" xfId="22526"/>
    <cellStyle name="ScotchRule 4 4 10" xfId="22527"/>
    <cellStyle name="ScotchRule 4 4 11" xfId="22528"/>
    <cellStyle name="ScotchRule 4 4 12" xfId="22529"/>
    <cellStyle name="ScotchRule 4 4 13" xfId="22530"/>
    <cellStyle name="ScotchRule 4 4 14" xfId="22531"/>
    <cellStyle name="ScotchRule 4 4 15" xfId="22532"/>
    <cellStyle name="ScotchRule 4 4 16" xfId="22533"/>
    <cellStyle name="ScotchRule 4 4 17" xfId="22534"/>
    <cellStyle name="ScotchRule 4 4 18" xfId="22535"/>
    <cellStyle name="ScotchRule 4 4 19" xfId="22536"/>
    <cellStyle name="ScotchRule 4 4 2" xfId="22537"/>
    <cellStyle name="ScotchRule 4 4 2 10" xfId="22538"/>
    <cellStyle name="ScotchRule 4 4 2 11" xfId="22539"/>
    <cellStyle name="ScotchRule 4 4 2 12" xfId="22540"/>
    <cellStyle name="ScotchRule 4 4 2 13" xfId="22541"/>
    <cellStyle name="ScotchRule 4 4 2 14" xfId="22542"/>
    <cellStyle name="ScotchRule 4 4 2 15" xfId="22543"/>
    <cellStyle name="ScotchRule 4 4 2 16" xfId="22544"/>
    <cellStyle name="ScotchRule 4 4 2 17" xfId="22545"/>
    <cellStyle name="ScotchRule 4 4 2 18" xfId="22546"/>
    <cellStyle name="ScotchRule 4 4 2 19" xfId="22547"/>
    <cellStyle name="ScotchRule 4 4 2 2" xfId="22548"/>
    <cellStyle name="ScotchRule 4 4 2 20" xfId="22549"/>
    <cellStyle name="ScotchRule 4 4 2 21" xfId="22550"/>
    <cellStyle name="ScotchRule 4 4 2 22" xfId="22551"/>
    <cellStyle name="ScotchRule 4 4 2 23" xfId="22552"/>
    <cellStyle name="ScotchRule 4 4 2 24" xfId="22553"/>
    <cellStyle name="ScotchRule 4 4 2 25" xfId="22554"/>
    <cellStyle name="ScotchRule 4 4 2 26" xfId="22555"/>
    <cellStyle name="ScotchRule 4 4 2 27" xfId="22556"/>
    <cellStyle name="ScotchRule 4 4 2 28" xfId="22557"/>
    <cellStyle name="ScotchRule 4 4 2 29" xfId="22558"/>
    <cellStyle name="ScotchRule 4 4 2 3" xfId="22559"/>
    <cellStyle name="ScotchRule 4 4 2 30" xfId="22560"/>
    <cellStyle name="ScotchRule 4 4 2 31" xfId="22561"/>
    <cellStyle name="ScotchRule 4 4 2 32" xfId="22562"/>
    <cellStyle name="ScotchRule 4 4 2 33" xfId="22563"/>
    <cellStyle name="ScotchRule 4 4 2 34" xfId="22564"/>
    <cellStyle name="ScotchRule 4 4 2 35" xfId="22565"/>
    <cellStyle name="ScotchRule 4 4 2 36" xfId="22566"/>
    <cellStyle name="ScotchRule 4 4 2 37" xfId="22567"/>
    <cellStyle name="ScotchRule 4 4 2 38" xfId="22568"/>
    <cellStyle name="ScotchRule 4 4 2 39" xfId="22569"/>
    <cellStyle name="ScotchRule 4 4 2 4" xfId="22570"/>
    <cellStyle name="ScotchRule 4 4 2 40" xfId="22571"/>
    <cellStyle name="ScotchRule 4 4 2 41" xfId="22572"/>
    <cellStyle name="ScotchRule 4 4 2 42" xfId="22573"/>
    <cellStyle name="ScotchRule 4 4 2 43" xfId="22574"/>
    <cellStyle name="ScotchRule 4 4 2 44" xfId="22575"/>
    <cellStyle name="ScotchRule 4 4 2 45" xfId="22576"/>
    <cellStyle name="ScotchRule 4 4 2 46" xfId="22577"/>
    <cellStyle name="ScotchRule 4 4 2 47" xfId="22578"/>
    <cellStyle name="ScotchRule 4 4 2 48" xfId="22579"/>
    <cellStyle name="ScotchRule 4 4 2 49" xfId="22580"/>
    <cellStyle name="ScotchRule 4 4 2 5" xfId="22581"/>
    <cellStyle name="ScotchRule 4 4 2 50" xfId="22582"/>
    <cellStyle name="ScotchRule 4 4 2 51" xfId="22583"/>
    <cellStyle name="ScotchRule 4 4 2 52" xfId="22584"/>
    <cellStyle name="ScotchRule 4 4 2 53" xfId="22585"/>
    <cellStyle name="ScotchRule 4 4 2 54" xfId="22586"/>
    <cellStyle name="ScotchRule 4 4 2 55" xfId="22587"/>
    <cellStyle name="ScotchRule 4 4 2 56" xfId="22588"/>
    <cellStyle name="ScotchRule 4 4 2 57" xfId="22589"/>
    <cellStyle name="ScotchRule 4 4 2 58" xfId="22590"/>
    <cellStyle name="ScotchRule 4 4 2 59" xfId="22591"/>
    <cellStyle name="ScotchRule 4 4 2 6" xfId="22592"/>
    <cellStyle name="ScotchRule 4 4 2 60" xfId="22593"/>
    <cellStyle name="ScotchRule 4 4 2 61" xfId="22594"/>
    <cellStyle name="ScotchRule 4 4 2 62" xfId="22595"/>
    <cellStyle name="ScotchRule 4 4 2 63" xfId="22596"/>
    <cellStyle name="ScotchRule 4 4 2 64" xfId="22597"/>
    <cellStyle name="ScotchRule 4 4 2 65" xfId="22598"/>
    <cellStyle name="ScotchRule 4 4 2 66" xfId="22599"/>
    <cellStyle name="ScotchRule 4 4 2 7" xfId="22600"/>
    <cellStyle name="ScotchRule 4 4 2 8" xfId="22601"/>
    <cellStyle name="ScotchRule 4 4 2 9" xfId="22602"/>
    <cellStyle name="ScotchRule 4 4 20" xfId="22603"/>
    <cellStyle name="ScotchRule 4 4 21" xfId="22604"/>
    <cellStyle name="ScotchRule 4 4 22" xfId="22605"/>
    <cellStyle name="ScotchRule 4 4 23" xfId="22606"/>
    <cellStyle name="ScotchRule 4 4 24" xfId="22607"/>
    <cellStyle name="ScotchRule 4 4 25" xfId="22608"/>
    <cellStyle name="ScotchRule 4 4 26" xfId="22609"/>
    <cellStyle name="ScotchRule 4 4 27" xfId="22610"/>
    <cellStyle name="ScotchRule 4 4 28" xfId="22611"/>
    <cellStyle name="ScotchRule 4 4 29" xfId="22612"/>
    <cellStyle name="ScotchRule 4 4 3" xfId="22613"/>
    <cellStyle name="ScotchRule 4 4 30" xfId="22614"/>
    <cellStyle name="ScotchRule 4 4 31" xfId="22615"/>
    <cellStyle name="ScotchRule 4 4 32" xfId="22616"/>
    <cellStyle name="ScotchRule 4 4 33" xfId="22617"/>
    <cellStyle name="ScotchRule 4 4 34" xfId="22618"/>
    <cellStyle name="ScotchRule 4 4 35" xfId="22619"/>
    <cellStyle name="ScotchRule 4 4 36" xfId="22620"/>
    <cellStyle name="ScotchRule 4 4 37" xfId="22621"/>
    <cellStyle name="ScotchRule 4 4 38" xfId="22622"/>
    <cellStyle name="ScotchRule 4 4 39" xfId="22623"/>
    <cellStyle name="ScotchRule 4 4 4" xfId="22624"/>
    <cellStyle name="ScotchRule 4 4 40" xfId="22625"/>
    <cellStyle name="ScotchRule 4 4 41" xfId="22626"/>
    <cellStyle name="ScotchRule 4 4 42" xfId="22627"/>
    <cellStyle name="ScotchRule 4 4 43" xfId="22628"/>
    <cellStyle name="ScotchRule 4 4 44" xfId="22629"/>
    <cellStyle name="ScotchRule 4 4 45" xfId="22630"/>
    <cellStyle name="ScotchRule 4 4 46" xfId="22631"/>
    <cellStyle name="ScotchRule 4 4 47" xfId="22632"/>
    <cellStyle name="ScotchRule 4 4 48" xfId="22633"/>
    <cellStyle name="ScotchRule 4 4 5" xfId="22634"/>
    <cellStyle name="ScotchRule 4 4 6" xfId="22635"/>
    <cellStyle name="ScotchRule 4 4 7" xfId="22636"/>
    <cellStyle name="ScotchRule 4 4 8" xfId="22637"/>
    <cellStyle name="ScotchRule 4 4 9" xfId="22638"/>
    <cellStyle name="ScotchRule 4 5" xfId="22639"/>
    <cellStyle name="ScotchRule 5" xfId="22640"/>
    <cellStyle name="ScotchRule 5 2" xfId="22641"/>
    <cellStyle name="ScotchRule 5 2 10" xfId="22642"/>
    <cellStyle name="ScotchRule 5 2 11" xfId="22643"/>
    <cellStyle name="ScotchRule 5 2 12" xfId="22644"/>
    <cellStyle name="ScotchRule 5 2 13" xfId="22645"/>
    <cellStyle name="ScotchRule 5 2 14" xfId="22646"/>
    <cellStyle name="ScotchRule 5 2 15" xfId="22647"/>
    <cellStyle name="ScotchRule 5 2 16" xfId="22648"/>
    <cellStyle name="ScotchRule 5 2 17" xfId="22649"/>
    <cellStyle name="ScotchRule 5 2 18" xfId="22650"/>
    <cellStyle name="ScotchRule 5 2 2" xfId="22651"/>
    <cellStyle name="ScotchRule 5 2 2 10" xfId="22652"/>
    <cellStyle name="ScotchRule 5 2 2 11" xfId="22653"/>
    <cellStyle name="ScotchRule 5 2 2 12" xfId="22654"/>
    <cellStyle name="ScotchRule 5 2 2 13" xfId="22655"/>
    <cellStyle name="ScotchRule 5 2 2 14" xfId="22656"/>
    <cellStyle name="ScotchRule 5 2 2 15" xfId="22657"/>
    <cellStyle name="ScotchRule 5 2 2 16" xfId="22658"/>
    <cellStyle name="ScotchRule 5 2 2 17" xfId="22659"/>
    <cellStyle name="ScotchRule 5 2 2 18" xfId="22660"/>
    <cellStyle name="ScotchRule 5 2 2 19" xfId="22661"/>
    <cellStyle name="ScotchRule 5 2 2 2" xfId="22662"/>
    <cellStyle name="ScotchRule 5 2 2 20" xfId="22663"/>
    <cellStyle name="ScotchRule 5 2 2 21" xfId="22664"/>
    <cellStyle name="ScotchRule 5 2 2 22" xfId="22665"/>
    <cellStyle name="ScotchRule 5 2 2 23" xfId="22666"/>
    <cellStyle name="ScotchRule 5 2 2 24" xfId="22667"/>
    <cellStyle name="ScotchRule 5 2 2 25" xfId="22668"/>
    <cellStyle name="ScotchRule 5 2 2 26" xfId="22669"/>
    <cellStyle name="ScotchRule 5 2 2 27" xfId="22670"/>
    <cellStyle name="ScotchRule 5 2 2 28" xfId="22671"/>
    <cellStyle name="ScotchRule 5 2 2 29" xfId="22672"/>
    <cellStyle name="ScotchRule 5 2 2 3" xfId="22673"/>
    <cellStyle name="ScotchRule 5 2 2 30" xfId="22674"/>
    <cellStyle name="ScotchRule 5 2 2 31" xfId="22675"/>
    <cellStyle name="ScotchRule 5 2 2 32" xfId="22676"/>
    <cellStyle name="ScotchRule 5 2 2 33" xfId="22677"/>
    <cellStyle name="ScotchRule 5 2 2 34" xfId="22678"/>
    <cellStyle name="ScotchRule 5 2 2 35" xfId="22679"/>
    <cellStyle name="ScotchRule 5 2 2 36" xfId="22680"/>
    <cellStyle name="ScotchRule 5 2 2 37" xfId="22681"/>
    <cellStyle name="ScotchRule 5 2 2 38" xfId="22682"/>
    <cellStyle name="ScotchRule 5 2 2 39" xfId="22683"/>
    <cellStyle name="ScotchRule 5 2 2 4" xfId="22684"/>
    <cellStyle name="ScotchRule 5 2 2 40" xfId="22685"/>
    <cellStyle name="ScotchRule 5 2 2 41" xfId="22686"/>
    <cellStyle name="ScotchRule 5 2 2 42" xfId="22687"/>
    <cellStyle name="ScotchRule 5 2 2 43" xfId="22688"/>
    <cellStyle name="ScotchRule 5 2 2 44" xfId="22689"/>
    <cellStyle name="ScotchRule 5 2 2 45" xfId="22690"/>
    <cellStyle name="ScotchRule 5 2 2 46" xfId="22691"/>
    <cellStyle name="ScotchRule 5 2 2 47" xfId="22692"/>
    <cellStyle name="ScotchRule 5 2 2 48" xfId="22693"/>
    <cellStyle name="ScotchRule 5 2 2 49" xfId="22694"/>
    <cellStyle name="ScotchRule 5 2 2 5" xfId="22695"/>
    <cellStyle name="ScotchRule 5 2 2 50" xfId="22696"/>
    <cellStyle name="ScotchRule 5 2 2 51" xfId="22697"/>
    <cellStyle name="ScotchRule 5 2 2 52" xfId="22698"/>
    <cellStyle name="ScotchRule 5 2 2 53" xfId="22699"/>
    <cellStyle name="ScotchRule 5 2 2 54" xfId="22700"/>
    <cellStyle name="ScotchRule 5 2 2 55" xfId="22701"/>
    <cellStyle name="ScotchRule 5 2 2 56" xfId="22702"/>
    <cellStyle name="ScotchRule 5 2 2 57" xfId="22703"/>
    <cellStyle name="ScotchRule 5 2 2 58" xfId="22704"/>
    <cellStyle name="ScotchRule 5 2 2 59" xfId="22705"/>
    <cellStyle name="ScotchRule 5 2 2 6" xfId="22706"/>
    <cellStyle name="ScotchRule 5 2 2 60" xfId="22707"/>
    <cellStyle name="ScotchRule 5 2 2 61" xfId="22708"/>
    <cellStyle name="ScotchRule 5 2 2 62" xfId="22709"/>
    <cellStyle name="ScotchRule 5 2 2 63" xfId="22710"/>
    <cellStyle name="ScotchRule 5 2 2 64" xfId="22711"/>
    <cellStyle name="ScotchRule 5 2 2 7" xfId="22712"/>
    <cellStyle name="ScotchRule 5 2 2 8" xfId="22713"/>
    <cellStyle name="ScotchRule 5 2 2 9" xfId="22714"/>
    <cellStyle name="ScotchRule 5 2 3" xfId="22715"/>
    <cellStyle name="ScotchRule 5 2 4" xfId="22716"/>
    <cellStyle name="ScotchRule 5 2 5" xfId="22717"/>
    <cellStyle name="ScotchRule 5 2 6" xfId="22718"/>
    <cellStyle name="ScotchRule 5 2 7" xfId="22719"/>
    <cellStyle name="ScotchRule 5 2 8" xfId="22720"/>
    <cellStyle name="ScotchRule 5 2 9" xfId="22721"/>
    <cellStyle name="ScotchRule 5 3" xfId="22722"/>
    <cellStyle name="ScotchRule 5 3 10" xfId="22723"/>
    <cellStyle name="ScotchRule 5 3 11" xfId="22724"/>
    <cellStyle name="ScotchRule 5 3 12" xfId="22725"/>
    <cellStyle name="ScotchRule 5 3 13" xfId="22726"/>
    <cellStyle name="ScotchRule 5 3 14" xfId="22727"/>
    <cellStyle name="ScotchRule 5 3 15" xfId="22728"/>
    <cellStyle name="ScotchRule 5 3 16" xfId="22729"/>
    <cellStyle name="ScotchRule 5 3 17" xfId="22730"/>
    <cellStyle name="ScotchRule 5 3 18" xfId="22731"/>
    <cellStyle name="ScotchRule 5 3 19" xfId="22732"/>
    <cellStyle name="ScotchRule 5 3 2" xfId="22733"/>
    <cellStyle name="ScotchRule 5 3 2 10" xfId="22734"/>
    <cellStyle name="ScotchRule 5 3 2 11" xfId="22735"/>
    <cellStyle name="ScotchRule 5 3 2 12" xfId="22736"/>
    <cellStyle name="ScotchRule 5 3 2 13" xfId="22737"/>
    <cellStyle name="ScotchRule 5 3 2 14" xfId="22738"/>
    <cellStyle name="ScotchRule 5 3 2 15" xfId="22739"/>
    <cellStyle name="ScotchRule 5 3 2 16" xfId="22740"/>
    <cellStyle name="ScotchRule 5 3 2 17" xfId="22741"/>
    <cellStyle name="ScotchRule 5 3 2 18" xfId="22742"/>
    <cellStyle name="ScotchRule 5 3 2 19" xfId="22743"/>
    <cellStyle name="ScotchRule 5 3 2 2" xfId="22744"/>
    <cellStyle name="ScotchRule 5 3 2 20" xfId="22745"/>
    <cellStyle name="ScotchRule 5 3 2 21" xfId="22746"/>
    <cellStyle name="ScotchRule 5 3 2 22" xfId="22747"/>
    <cellStyle name="ScotchRule 5 3 2 23" xfId="22748"/>
    <cellStyle name="ScotchRule 5 3 2 24" xfId="22749"/>
    <cellStyle name="ScotchRule 5 3 2 25" xfId="22750"/>
    <cellStyle name="ScotchRule 5 3 2 26" xfId="22751"/>
    <cellStyle name="ScotchRule 5 3 2 27" xfId="22752"/>
    <cellStyle name="ScotchRule 5 3 2 28" xfId="22753"/>
    <cellStyle name="ScotchRule 5 3 2 29" xfId="22754"/>
    <cellStyle name="ScotchRule 5 3 2 3" xfId="22755"/>
    <cellStyle name="ScotchRule 5 3 2 30" xfId="22756"/>
    <cellStyle name="ScotchRule 5 3 2 31" xfId="22757"/>
    <cellStyle name="ScotchRule 5 3 2 32" xfId="22758"/>
    <cellStyle name="ScotchRule 5 3 2 33" xfId="22759"/>
    <cellStyle name="ScotchRule 5 3 2 34" xfId="22760"/>
    <cellStyle name="ScotchRule 5 3 2 35" xfId="22761"/>
    <cellStyle name="ScotchRule 5 3 2 36" xfId="22762"/>
    <cellStyle name="ScotchRule 5 3 2 37" xfId="22763"/>
    <cellStyle name="ScotchRule 5 3 2 38" xfId="22764"/>
    <cellStyle name="ScotchRule 5 3 2 39" xfId="22765"/>
    <cellStyle name="ScotchRule 5 3 2 4" xfId="22766"/>
    <cellStyle name="ScotchRule 5 3 2 40" xfId="22767"/>
    <cellStyle name="ScotchRule 5 3 2 41" xfId="22768"/>
    <cellStyle name="ScotchRule 5 3 2 42" xfId="22769"/>
    <cellStyle name="ScotchRule 5 3 2 43" xfId="22770"/>
    <cellStyle name="ScotchRule 5 3 2 44" xfId="22771"/>
    <cellStyle name="ScotchRule 5 3 2 45" xfId="22772"/>
    <cellStyle name="ScotchRule 5 3 2 46" xfId="22773"/>
    <cellStyle name="ScotchRule 5 3 2 47" xfId="22774"/>
    <cellStyle name="ScotchRule 5 3 2 48" xfId="22775"/>
    <cellStyle name="ScotchRule 5 3 2 49" xfId="22776"/>
    <cellStyle name="ScotchRule 5 3 2 5" xfId="22777"/>
    <cellStyle name="ScotchRule 5 3 2 50" xfId="22778"/>
    <cellStyle name="ScotchRule 5 3 2 51" xfId="22779"/>
    <cellStyle name="ScotchRule 5 3 2 52" xfId="22780"/>
    <cellStyle name="ScotchRule 5 3 2 53" xfId="22781"/>
    <cellStyle name="ScotchRule 5 3 2 54" xfId="22782"/>
    <cellStyle name="ScotchRule 5 3 2 55" xfId="22783"/>
    <cellStyle name="ScotchRule 5 3 2 56" xfId="22784"/>
    <cellStyle name="ScotchRule 5 3 2 57" xfId="22785"/>
    <cellStyle name="ScotchRule 5 3 2 58" xfId="22786"/>
    <cellStyle name="ScotchRule 5 3 2 59" xfId="22787"/>
    <cellStyle name="ScotchRule 5 3 2 6" xfId="22788"/>
    <cellStyle name="ScotchRule 5 3 2 60" xfId="22789"/>
    <cellStyle name="ScotchRule 5 3 2 61" xfId="22790"/>
    <cellStyle name="ScotchRule 5 3 2 62" xfId="22791"/>
    <cellStyle name="ScotchRule 5 3 2 63" xfId="22792"/>
    <cellStyle name="ScotchRule 5 3 2 64" xfId="22793"/>
    <cellStyle name="ScotchRule 5 3 2 7" xfId="22794"/>
    <cellStyle name="ScotchRule 5 3 2 8" xfId="22795"/>
    <cellStyle name="ScotchRule 5 3 2 9" xfId="22796"/>
    <cellStyle name="ScotchRule 5 3 20" xfId="22797"/>
    <cellStyle name="ScotchRule 5 3 21" xfId="22798"/>
    <cellStyle name="ScotchRule 5 3 22" xfId="22799"/>
    <cellStyle name="ScotchRule 5 3 23" xfId="22800"/>
    <cellStyle name="ScotchRule 5 3 24" xfId="22801"/>
    <cellStyle name="ScotchRule 5 3 25" xfId="22802"/>
    <cellStyle name="ScotchRule 5 3 26" xfId="22803"/>
    <cellStyle name="ScotchRule 5 3 27" xfId="22804"/>
    <cellStyle name="ScotchRule 5 3 28" xfId="22805"/>
    <cellStyle name="ScotchRule 5 3 29" xfId="22806"/>
    <cellStyle name="ScotchRule 5 3 3" xfId="22807"/>
    <cellStyle name="ScotchRule 5 3 30" xfId="22808"/>
    <cellStyle name="ScotchRule 5 3 31" xfId="22809"/>
    <cellStyle name="ScotchRule 5 3 32" xfId="22810"/>
    <cellStyle name="ScotchRule 5 3 33" xfId="22811"/>
    <cellStyle name="ScotchRule 5 3 34" xfId="22812"/>
    <cellStyle name="ScotchRule 5 3 35" xfId="22813"/>
    <cellStyle name="ScotchRule 5 3 36" xfId="22814"/>
    <cellStyle name="ScotchRule 5 3 37" xfId="22815"/>
    <cellStyle name="ScotchRule 5 3 38" xfId="22816"/>
    <cellStyle name="ScotchRule 5 3 39" xfId="22817"/>
    <cellStyle name="ScotchRule 5 3 4" xfId="22818"/>
    <cellStyle name="ScotchRule 5 3 40" xfId="22819"/>
    <cellStyle name="ScotchRule 5 3 41" xfId="22820"/>
    <cellStyle name="ScotchRule 5 3 42" xfId="22821"/>
    <cellStyle name="ScotchRule 5 3 43" xfId="22822"/>
    <cellStyle name="ScotchRule 5 3 44" xfId="22823"/>
    <cellStyle name="ScotchRule 5 3 45" xfId="22824"/>
    <cellStyle name="ScotchRule 5 3 46" xfId="22825"/>
    <cellStyle name="ScotchRule 5 3 47" xfId="22826"/>
    <cellStyle name="ScotchRule 5 3 48" xfId="22827"/>
    <cellStyle name="ScotchRule 5 3 5" xfId="22828"/>
    <cellStyle name="ScotchRule 5 3 6" xfId="22829"/>
    <cellStyle name="ScotchRule 5 3 7" xfId="22830"/>
    <cellStyle name="ScotchRule 5 3 8" xfId="22831"/>
    <cellStyle name="ScotchRule 5 3 9" xfId="22832"/>
    <cellStyle name="ScotchRule 5 4" xfId="22833"/>
    <cellStyle name="ScotchRule 5 4 10" xfId="22834"/>
    <cellStyle name="ScotchRule 5 4 11" xfId="22835"/>
    <cellStyle name="ScotchRule 5 4 12" xfId="22836"/>
    <cellStyle name="ScotchRule 5 4 13" xfId="22837"/>
    <cellStyle name="ScotchRule 5 4 14" xfId="22838"/>
    <cellStyle name="ScotchRule 5 4 15" xfId="22839"/>
    <cellStyle name="ScotchRule 5 4 16" xfId="22840"/>
    <cellStyle name="ScotchRule 5 4 17" xfId="22841"/>
    <cellStyle name="ScotchRule 5 4 18" xfId="22842"/>
    <cellStyle name="ScotchRule 5 4 19" xfId="22843"/>
    <cellStyle name="ScotchRule 5 4 2" xfId="22844"/>
    <cellStyle name="ScotchRule 5 4 2 10" xfId="22845"/>
    <cellStyle name="ScotchRule 5 4 2 11" xfId="22846"/>
    <cellStyle name="ScotchRule 5 4 2 12" xfId="22847"/>
    <cellStyle name="ScotchRule 5 4 2 13" xfId="22848"/>
    <cellStyle name="ScotchRule 5 4 2 14" xfId="22849"/>
    <cellStyle name="ScotchRule 5 4 2 15" xfId="22850"/>
    <cellStyle name="ScotchRule 5 4 2 16" xfId="22851"/>
    <cellStyle name="ScotchRule 5 4 2 17" xfId="22852"/>
    <cellStyle name="ScotchRule 5 4 2 18" xfId="22853"/>
    <cellStyle name="ScotchRule 5 4 2 19" xfId="22854"/>
    <cellStyle name="ScotchRule 5 4 2 2" xfId="22855"/>
    <cellStyle name="ScotchRule 5 4 2 20" xfId="22856"/>
    <cellStyle name="ScotchRule 5 4 2 21" xfId="22857"/>
    <cellStyle name="ScotchRule 5 4 2 22" xfId="22858"/>
    <cellStyle name="ScotchRule 5 4 2 23" xfId="22859"/>
    <cellStyle name="ScotchRule 5 4 2 24" xfId="22860"/>
    <cellStyle name="ScotchRule 5 4 2 25" xfId="22861"/>
    <cellStyle name="ScotchRule 5 4 2 26" xfId="22862"/>
    <cellStyle name="ScotchRule 5 4 2 27" xfId="22863"/>
    <cellStyle name="ScotchRule 5 4 2 28" xfId="22864"/>
    <cellStyle name="ScotchRule 5 4 2 29" xfId="22865"/>
    <cellStyle name="ScotchRule 5 4 2 3" xfId="22866"/>
    <cellStyle name="ScotchRule 5 4 2 30" xfId="22867"/>
    <cellStyle name="ScotchRule 5 4 2 31" xfId="22868"/>
    <cellStyle name="ScotchRule 5 4 2 32" xfId="22869"/>
    <cellStyle name="ScotchRule 5 4 2 33" xfId="22870"/>
    <cellStyle name="ScotchRule 5 4 2 34" xfId="22871"/>
    <cellStyle name="ScotchRule 5 4 2 35" xfId="22872"/>
    <cellStyle name="ScotchRule 5 4 2 36" xfId="22873"/>
    <cellStyle name="ScotchRule 5 4 2 37" xfId="22874"/>
    <cellStyle name="ScotchRule 5 4 2 38" xfId="22875"/>
    <cellStyle name="ScotchRule 5 4 2 39" xfId="22876"/>
    <cellStyle name="ScotchRule 5 4 2 4" xfId="22877"/>
    <cellStyle name="ScotchRule 5 4 2 40" xfId="22878"/>
    <cellStyle name="ScotchRule 5 4 2 41" xfId="22879"/>
    <cellStyle name="ScotchRule 5 4 2 42" xfId="22880"/>
    <cellStyle name="ScotchRule 5 4 2 43" xfId="22881"/>
    <cellStyle name="ScotchRule 5 4 2 44" xfId="22882"/>
    <cellStyle name="ScotchRule 5 4 2 45" xfId="22883"/>
    <cellStyle name="ScotchRule 5 4 2 46" xfId="22884"/>
    <cellStyle name="ScotchRule 5 4 2 47" xfId="22885"/>
    <cellStyle name="ScotchRule 5 4 2 48" xfId="22886"/>
    <cellStyle name="ScotchRule 5 4 2 49" xfId="22887"/>
    <cellStyle name="ScotchRule 5 4 2 5" xfId="22888"/>
    <cellStyle name="ScotchRule 5 4 2 50" xfId="22889"/>
    <cellStyle name="ScotchRule 5 4 2 51" xfId="22890"/>
    <cellStyle name="ScotchRule 5 4 2 52" xfId="22891"/>
    <cellStyle name="ScotchRule 5 4 2 53" xfId="22892"/>
    <cellStyle name="ScotchRule 5 4 2 54" xfId="22893"/>
    <cellStyle name="ScotchRule 5 4 2 55" xfId="22894"/>
    <cellStyle name="ScotchRule 5 4 2 56" xfId="22895"/>
    <cellStyle name="ScotchRule 5 4 2 57" xfId="22896"/>
    <cellStyle name="ScotchRule 5 4 2 58" xfId="22897"/>
    <cellStyle name="ScotchRule 5 4 2 59" xfId="22898"/>
    <cellStyle name="ScotchRule 5 4 2 6" xfId="22899"/>
    <cellStyle name="ScotchRule 5 4 2 60" xfId="22900"/>
    <cellStyle name="ScotchRule 5 4 2 61" xfId="22901"/>
    <cellStyle name="ScotchRule 5 4 2 62" xfId="22902"/>
    <cellStyle name="ScotchRule 5 4 2 63" xfId="22903"/>
    <cellStyle name="ScotchRule 5 4 2 64" xfId="22904"/>
    <cellStyle name="ScotchRule 5 4 2 65" xfId="22905"/>
    <cellStyle name="ScotchRule 5 4 2 66" xfId="22906"/>
    <cellStyle name="ScotchRule 5 4 2 7" xfId="22907"/>
    <cellStyle name="ScotchRule 5 4 2 8" xfId="22908"/>
    <cellStyle name="ScotchRule 5 4 2 9" xfId="22909"/>
    <cellStyle name="ScotchRule 5 4 20" xfId="22910"/>
    <cellStyle name="ScotchRule 5 4 21" xfId="22911"/>
    <cellStyle name="ScotchRule 5 4 22" xfId="22912"/>
    <cellStyle name="ScotchRule 5 4 23" xfId="22913"/>
    <cellStyle name="ScotchRule 5 4 24" xfId="22914"/>
    <cellStyle name="ScotchRule 5 4 25" xfId="22915"/>
    <cellStyle name="ScotchRule 5 4 26" xfId="22916"/>
    <cellStyle name="ScotchRule 5 4 27" xfId="22917"/>
    <cellStyle name="ScotchRule 5 4 28" xfId="22918"/>
    <cellStyle name="ScotchRule 5 4 29" xfId="22919"/>
    <cellStyle name="ScotchRule 5 4 3" xfId="22920"/>
    <cellStyle name="ScotchRule 5 4 30" xfId="22921"/>
    <cellStyle name="ScotchRule 5 4 31" xfId="22922"/>
    <cellStyle name="ScotchRule 5 4 32" xfId="22923"/>
    <cellStyle name="ScotchRule 5 4 33" xfId="22924"/>
    <cellStyle name="ScotchRule 5 4 34" xfId="22925"/>
    <cellStyle name="ScotchRule 5 4 35" xfId="22926"/>
    <cellStyle name="ScotchRule 5 4 36" xfId="22927"/>
    <cellStyle name="ScotchRule 5 4 37" xfId="22928"/>
    <cellStyle name="ScotchRule 5 4 38" xfId="22929"/>
    <cellStyle name="ScotchRule 5 4 39" xfId="22930"/>
    <cellStyle name="ScotchRule 5 4 4" xfId="22931"/>
    <cellStyle name="ScotchRule 5 4 40" xfId="22932"/>
    <cellStyle name="ScotchRule 5 4 41" xfId="22933"/>
    <cellStyle name="ScotchRule 5 4 42" xfId="22934"/>
    <cellStyle name="ScotchRule 5 4 43" xfId="22935"/>
    <cellStyle name="ScotchRule 5 4 44" xfId="22936"/>
    <cellStyle name="ScotchRule 5 4 45" xfId="22937"/>
    <cellStyle name="ScotchRule 5 4 46" xfId="22938"/>
    <cellStyle name="ScotchRule 5 4 47" xfId="22939"/>
    <cellStyle name="ScotchRule 5 4 48" xfId="22940"/>
    <cellStyle name="ScotchRule 5 4 5" xfId="22941"/>
    <cellStyle name="ScotchRule 5 4 6" xfId="22942"/>
    <cellStyle name="ScotchRule 5 4 7" xfId="22943"/>
    <cellStyle name="ScotchRule 5 4 8" xfId="22944"/>
    <cellStyle name="ScotchRule 5 4 9" xfId="22945"/>
    <cellStyle name="ScotchRule 5 5" xfId="22946"/>
    <cellStyle name="ScotchRule 5 6" xfId="22947"/>
    <cellStyle name="ScotchRule 6" xfId="22948"/>
    <cellStyle name="ScotchRule 6 10" xfId="22949"/>
    <cellStyle name="ScotchRule 6 11" xfId="22950"/>
    <cellStyle name="ScotchRule 6 12" xfId="22951"/>
    <cellStyle name="ScotchRule 6 13" xfId="22952"/>
    <cellStyle name="ScotchRule 6 14" xfId="22953"/>
    <cellStyle name="ScotchRule 6 15" xfId="22954"/>
    <cellStyle name="ScotchRule 6 16" xfId="22955"/>
    <cellStyle name="ScotchRule 6 17" xfId="22956"/>
    <cellStyle name="ScotchRule 6 18" xfId="22957"/>
    <cellStyle name="ScotchRule 6 19" xfId="22958"/>
    <cellStyle name="ScotchRule 6 2" xfId="22959"/>
    <cellStyle name="ScotchRule 6 2 10" xfId="22960"/>
    <cellStyle name="ScotchRule 6 2 11" xfId="22961"/>
    <cellStyle name="ScotchRule 6 2 12" xfId="22962"/>
    <cellStyle name="ScotchRule 6 2 13" xfId="22963"/>
    <cellStyle name="ScotchRule 6 2 14" xfId="22964"/>
    <cellStyle name="ScotchRule 6 2 15" xfId="22965"/>
    <cellStyle name="ScotchRule 6 2 16" xfId="22966"/>
    <cellStyle name="ScotchRule 6 2 17" xfId="22967"/>
    <cellStyle name="ScotchRule 6 2 18" xfId="22968"/>
    <cellStyle name="ScotchRule 6 2 19" xfId="22969"/>
    <cellStyle name="ScotchRule 6 2 2" xfId="22970"/>
    <cellStyle name="ScotchRule 6 2 20" xfId="22971"/>
    <cellStyle name="ScotchRule 6 2 21" xfId="22972"/>
    <cellStyle name="ScotchRule 6 2 22" xfId="22973"/>
    <cellStyle name="ScotchRule 6 2 23" xfId="22974"/>
    <cellStyle name="ScotchRule 6 2 24" xfId="22975"/>
    <cellStyle name="ScotchRule 6 2 25" xfId="22976"/>
    <cellStyle name="ScotchRule 6 2 26" xfId="22977"/>
    <cellStyle name="ScotchRule 6 2 27" xfId="22978"/>
    <cellStyle name="ScotchRule 6 2 28" xfId="22979"/>
    <cellStyle name="ScotchRule 6 2 29" xfId="22980"/>
    <cellStyle name="ScotchRule 6 2 3" xfId="22981"/>
    <cellStyle name="ScotchRule 6 2 30" xfId="22982"/>
    <cellStyle name="ScotchRule 6 2 31" xfId="22983"/>
    <cellStyle name="ScotchRule 6 2 32" xfId="22984"/>
    <cellStyle name="ScotchRule 6 2 33" xfId="22985"/>
    <cellStyle name="ScotchRule 6 2 34" xfId="22986"/>
    <cellStyle name="ScotchRule 6 2 35" xfId="22987"/>
    <cellStyle name="ScotchRule 6 2 36" xfId="22988"/>
    <cellStyle name="ScotchRule 6 2 37" xfId="22989"/>
    <cellStyle name="ScotchRule 6 2 38" xfId="22990"/>
    <cellStyle name="ScotchRule 6 2 39" xfId="22991"/>
    <cellStyle name="ScotchRule 6 2 4" xfId="22992"/>
    <cellStyle name="ScotchRule 6 2 40" xfId="22993"/>
    <cellStyle name="ScotchRule 6 2 41" xfId="22994"/>
    <cellStyle name="ScotchRule 6 2 42" xfId="22995"/>
    <cellStyle name="ScotchRule 6 2 43" xfId="22996"/>
    <cellStyle name="ScotchRule 6 2 44" xfId="22997"/>
    <cellStyle name="ScotchRule 6 2 45" xfId="22998"/>
    <cellStyle name="ScotchRule 6 2 46" xfId="22999"/>
    <cellStyle name="ScotchRule 6 2 47" xfId="23000"/>
    <cellStyle name="ScotchRule 6 2 48" xfId="23001"/>
    <cellStyle name="ScotchRule 6 2 49" xfId="23002"/>
    <cellStyle name="ScotchRule 6 2 5" xfId="23003"/>
    <cellStyle name="ScotchRule 6 2 50" xfId="23004"/>
    <cellStyle name="ScotchRule 6 2 51" xfId="23005"/>
    <cellStyle name="ScotchRule 6 2 52" xfId="23006"/>
    <cellStyle name="ScotchRule 6 2 53" xfId="23007"/>
    <cellStyle name="ScotchRule 6 2 54" xfId="23008"/>
    <cellStyle name="ScotchRule 6 2 55" xfId="23009"/>
    <cellStyle name="ScotchRule 6 2 56" xfId="23010"/>
    <cellStyle name="ScotchRule 6 2 57" xfId="23011"/>
    <cellStyle name="ScotchRule 6 2 58" xfId="23012"/>
    <cellStyle name="ScotchRule 6 2 59" xfId="23013"/>
    <cellStyle name="ScotchRule 6 2 6" xfId="23014"/>
    <cellStyle name="ScotchRule 6 2 60" xfId="23015"/>
    <cellStyle name="ScotchRule 6 2 61" xfId="23016"/>
    <cellStyle name="ScotchRule 6 2 62" xfId="23017"/>
    <cellStyle name="ScotchRule 6 2 63" xfId="23018"/>
    <cellStyle name="ScotchRule 6 2 64" xfId="23019"/>
    <cellStyle name="ScotchRule 6 2 65" xfId="23020"/>
    <cellStyle name="ScotchRule 6 2 66" xfId="23021"/>
    <cellStyle name="ScotchRule 6 2 7" xfId="23022"/>
    <cellStyle name="ScotchRule 6 2 8" xfId="23023"/>
    <cellStyle name="ScotchRule 6 2 9" xfId="23024"/>
    <cellStyle name="ScotchRule 6 20" xfId="23025"/>
    <cellStyle name="ScotchRule 6 21" xfId="23026"/>
    <cellStyle name="ScotchRule 6 22" xfId="23027"/>
    <cellStyle name="ScotchRule 6 23" xfId="23028"/>
    <cellStyle name="ScotchRule 6 24" xfId="23029"/>
    <cellStyle name="ScotchRule 6 25" xfId="23030"/>
    <cellStyle name="ScotchRule 6 26" xfId="23031"/>
    <cellStyle name="ScotchRule 6 27" xfId="23032"/>
    <cellStyle name="ScotchRule 6 28" xfId="23033"/>
    <cellStyle name="ScotchRule 6 29" xfId="23034"/>
    <cellStyle name="ScotchRule 6 3" xfId="23035"/>
    <cellStyle name="ScotchRule 6 30" xfId="23036"/>
    <cellStyle name="ScotchRule 6 31" xfId="23037"/>
    <cellStyle name="ScotchRule 6 32" xfId="23038"/>
    <cellStyle name="ScotchRule 6 33" xfId="23039"/>
    <cellStyle name="ScotchRule 6 34" xfId="23040"/>
    <cellStyle name="ScotchRule 6 35" xfId="23041"/>
    <cellStyle name="ScotchRule 6 36" xfId="23042"/>
    <cellStyle name="ScotchRule 6 37" xfId="23043"/>
    <cellStyle name="ScotchRule 6 38" xfId="23044"/>
    <cellStyle name="ScotchRule 6 39" xfId="23045"/>
    <cellStyle name="ScotchRule 6 4" xfId="23046"/>
    <cellStyle name="ScotchRule 6 40" xfId="23047"/>
    <cellStyle name="ScotchRule 6 41" xfId="23048"/>
    <cellStyle name="ScotchRule 6 42" xfId="23049"/>
    <cellStyle name="ScotchRule 6 43" xfId="23050"/>
    <cellStyle name="ScotchRule 6 44" xfId="23051"/>
    <cellStyle name="ScotchRule 6 45" xfId="23052"/>
    <cellStyle name="ScotchRule 6 46" xfId="23053"/>
    <cellStyle name="ScotchRule 6 47" xfId="23054"/>
    <cellStyle name="ScotchRule 6 48" xfId="23055"/>
    <cellStyle name="ScotchRule 6 5" xfId="23056"/>
    <cellStyle name="ScotchRule 6 6" xfId="23057"/>
    <cellStyle name="ScotchRule 6 7" xfId="23058"/>
    <cellStyle name="ScotchRule 6 8" xfId="23059"/>
    <cellStyle name="ScotchRule 6 9" xfId="23060"/>
    <cellStyle name="ScotchRule 7" xfId="23061"/>
    <cellStyle name="ScotchRule 7 10" xfId="23062"/>
    <cellStyle name="ScotchRule 7 11" xfId="23063"/>
    <cellStyle name="ScotchRule 7 12" xfId="23064"/>
    <cellStyle name="ScotchRule 7 13" xfId="23065"/>
    <cellStyle name="ScotchRule 7 14" xfId="23066"/>
    <cellStyle name="ScotchRule 7 15" xfId="23067"/>
    <cellStyle name="ScotchRule 7 16" xfId="23068"/>
    <cellStyle name="ScotchRule 7 17" xfId="23069"/>
    <cellStyle name="ScotchRule 7 18" xfId="23070"/>
    <cellStyle name="ScotchRule 7 19" xfId="23071"/>
    <cellStyle name="ScotchRule 7 2" xfId="23072"/>
    <cellStyle name="ScotchRule 7 2 10" xfId="23073"/>
    <cellStyle name="ScotchRule 7 2 11" xfId="23074"/>
    <cellStyle name="ScotchRule 7 2 12" xfId="23075"/>
    <cellStyle name="ScotchRule 7 2 13" xfId="23076"/>
    <cellStyle name="ScotchRule 7 2 14" xfId="23077"/>
    <cellStyle name="ScotchRule 7 2 15" xfId="23078"/>
    <cellStyle name="ScotchRule 7 2 16" xfId="23079"/>
    <cellStyle name="ScotchRule 7 2 17" xfId="23080"/>
    <cellStyle name="ScotchRule 7 2 18" xfId="23081"/>
    <cellStyle name="ScotchRule 7 2 19" xfId="23082"/>
    <cellStyle name="ScotchRule 7 2 2" xfId="23083"/>
    <cellStyle name="ScotchRule 7 2 20" xfId="23084"/>
    <cellStyle name="ScotchRule 7 2 21" xfId="23085"/>
    <cellStyle name="ScotchRule 7 2 22" xfId="23086"/>
    <cellStyle name="ScotchRule 7 2 23" xfId="23087"/>
    <cellStyle name="ScotchRule 7 2 24" xfId="23088"/>
    <cellStyle name="ScotchRule 7 2 25" xfId="23089"/>
    <cellStyle name="ScotchRule 7 2 26" xfId="23090"/>
    <cellStyle name="ScotchRule 7 2 27" xfId="23091"/>
    <cellStyle name="ScotchRule 7 2 28" xfId="23092"/>
    <cellStyle name="ScotchRule 7 2 29" xfId="23093"/>
    <cellStyle name="ScotchRule 7 2 3" xfId="23094"/>
    <cellStyle name="ScotchRule 7 2 30" xfId="23095"/>
    <cellStyle name="ScotchRule 7 2 31" xfId="23096"/>
    <cellStyle name="ScotchRule 7 2 32" xfId="23097"/>
    <cellStyle name="ScotchRule 7 2 33" xfId="23098"/>
    <cellStyle name="ScotchRule 7 2 34" xfId="23099"/>
    <cellStyle name="ScotchRule 7 2 35" xfId="23100"/>
    <cellStyle name="ScotchRule 7 2 36" xfId="23101"/>
    <cellStyle name="ScotchRule 7 2 37" xfId="23102"/>
    <cellStyle name="ScotchRule 7 2 38" xfId="23103"/>
    <cellStyle name="ScotchRule 7 2 39" xfId="23104"/>
    <cellStyle name="ScotchRule 7 2 4" xfId="23105"/>
    <cellStyle name="ScotchRule 7 2 40" xfId="23106"/>
    <cellStyle name="ScotchRule 7 2 41" xfId="23107"/>
    <cellStyle name="ScotchRule 7 2 42" xfId="23108"/>
    <cellStyle name="ScotchRule 7 2 43" xfId="23109"/>
    <cellStyle name="ScotchRule 7 2 44" xfId="23110"/>
    <cellStyle name="ScotchRule 7 2 45" xfId="23111"/>
    <cellStyle name="ScotchRule 7 2 46" xfId="23112"/>
    <cellStyle name="ScotchRule 7 2 47" xfId="23113"/>
    <cellStyle name="ScotchRule 7 2 48" xfId="23114"/>
    <cellStyle name="ScotchRule 7 2 49" xfId="23115"/>
    <cellStyle name="ScotchRule 7 2 5" xfId="23116"/>
    <cellStyle name="ScotchRule 7 2 50" xfId="23117"/>
    <cellStyle name="ScotchRule 7 2 51" xfId="23118"/>
    <cellStyle name="ScotchRule 7 2 52" xfId="23119"/>
    <cellStyle name="ScotchRule 7 2 53" xfId="23120"/>
    <cellStyle name="ScotchRule 7 2 54" xfId="23121"/>
    <cellStyle name="ScotchRule 7 2 55" xfId="23122"/>
    <cellStyle name="ScotchRule 7 2 56" xfId="23123"/>
    <cellStyle name="ScotchRule 7 2 57" xfId="23124"/>
    <cellStyle name="ScotchRule 7 2 58" xfId="23125"/>
    <cellStyle name="ScotchRule 7 2 59" xfId="23126"/>
    <cellStyle name="ScotchRule 7 2 6" xfId="23127"/>
    <cellStyle name="ScotchRule 7 2 60" xfId="23128"/>
    <cellStyle name="ScotchRule 7 2 61" xfId="23129"/>
    <cellStyle name="ScotchRule 7 2 62" xfId="23130"/>
    <cellStyle name="ScotchRule 7 2 63" xfId="23131"/>
    <cellStyle name="ScotchRule 7 2 64" xfId="23132"/>
    <cellStyle name="ScotchRule 7 2 65" xfId="23133"/>
    <cellStyle name="ScotchRule 7 2 66" xfId="23134"/>
    <cellStyle name="ScotchRule 7 2 7" xfId="23135"/>
    <cellStyle name="ScotchRule 7 2 8" xfId="23136"/>
    <cellStyle name="ScotchRule 7 2 9" xfId="23137"/>
    <cellStyle name="ScotchRule 7 20" xfId="23138"/>
    <cellStyle name="ScotchRule 7 21" xfId="23139"/>
    <cellStyle name="ScotchRule 7 22" xfId="23140"/>
    <cellStyle name="ScotchRule 7 23" xfId="23141"/>
    <cellStyle name="ScotchRule 7 24" xfId="23142"/>
    <cellStyle name="ScotchRule 7 25" xfId="23143"/>
    <cellStyle name="ScotchRule 7 26" xfId="23144"/>
    <cellStyle name="ScotchRule 7 27" xfId="23145"/>
    <cellStyle name="ScotchRule 7 28" xfId="23146"/>
    <cellStyle name="ScotchRule 7 29" xfId="23147"/>
    <cellStyle name="ScotchRule 7 3" xfId="23148"/>
    <cellStyle name="ScotchRule 7 30" xfId="23149"/>
    <cellStyle name="ScotchRule 7 31" xfId="23150"/>
    <cellStyle name="ScotchRule 7 32" xfId="23151"/>
    <cellStyle name="ScotchRule 7 33" xfId="23152"/>
    <cellStyle name="ScotchRule 7 34" xfId="23153"/>
    <cellStyle name="ScotchRule 7 35" xfId="23154"/>
    <cellStyle name="ScotchRule 7 36" xfId="23155"/>
    <cellStyle name="ScotchRule 7 37" xfId="23156"/>
    <cellStyle name="ScotchRule 7 38" xfId="23157"/>
    <cellStyle name="ScotchRule 7 39" xfId="23158"/>
    <cellStyle name="ScotchRule 7 4" xfId="23159"/>
    <cellStyle name="ScotchRule 7 40" xfId="23160"/>
    <cellStyle name="ScotchRule 7 41" xfId="23161"/>
    <cellStyle name="ScotchRule 7 42" xfId="23162"/>
    <cellStyle name="ScotchRule 7 43" xfId="23163"/>
    <cellStyle name="ScotchRule 7 44" xfId="23164"/>
    <cellStyle name="ScotchRule 7 45" xfId="23165"/>
    <cellStyle name="ScotchRule 7 46" xfId="23166"/>
    <cellStyle name="ScotchRule 7 47" xfId="23167"/>
    <cellStyle name="ScotchRule 7 48" xfId="23168"/>
    <cellStyle name="ScotchRule 7 5" xfId="23169"/>
    <cellStyle name="ScotchRule 7 6" xfId="23170"/>
    <cellStyle name="ScotchRule 7 7" xfId="23171"/>
    <cellStyle name="ScotchRule 7 8" xfId="23172"/>
    <cellStyle name="ScotchRule 7 9" xfId="23173"/>
    <cellStyle name="ScotchRule 8" xfId="23174"/>
    <cellStyle name="SEM-BPS-data" xfId="23175"/>
    <cellStyle name="SEM-BPS-head" xfId="23176"/>
    <cellStyle name="SEM-BPS-headdata" xfId="23177"/>
    <cellStyle name="SEM-BPS-headkey" xfId="23178"/>
    <cellStyle name="SEM-BPS-input-on" xfId="23179"/>
    <cellStyle name="SEM-BPS-key" xfId="23180"/>
    <cellStyle name="SEM-BPS-sub1" xfId="23181"/>
    <cellStyle name="SEM-BPS-sub2" xfId="23182"/>
    <cellStyle name="SEM-BPS-total" xfId="23183"/>
    <cellStyle name="Sheet Title" xfId="23184"/>
    <cellStyle name="Single Accounting" xfId="23185"/>
    <cellStyle name="Single Accounting 2" xfId="23186"/>
    <cellStyle name="Single Accounting 3" xfId="23187"/>
    <cellStyle name="Single Accounting 4" xfId="23188"/>
    <cellStyle name="small" xfId="23189"/>
    <cellStyle name="small 2" xfId="23190"/>
    <cellStyle name="small 3" xfId="23191"/>
    <cellStyle name="small 4" xfId="23192"/>
    <cellStyle name="st1" xfId="23193"/>
    <cellStyle name="Standard_Anpassen der Amortisation" xfId="23194"/>
    <cellStyle name="Style 1" xfId="23195"/>
    <cellStyle name="Subtitle" xfId="23196"/>
    <cellStyle name="Subtitle 2" xfId="23197"/>
    <cellStyle name="Subtitle 3" xfId="23198"/>
    <cellStyle name="Subtitle 4" xfId="23199"/>
    <cellStyle name="t2" xfId="23200"/>
    <cellStyle name="t2 2" xfId="23201"/>
    <cellStyle name="Table Head" xfId="23202"/>
    <cellStyle name="Table Head 2" xfId="23203"/>
    <cellStyle name="Table Head 3" xfId="23204"/>
    <cellStyle name="Table Head 4" xfId="23205"/>
    <cellStyle name="Table Head Aligned" xfId="23206"/>
    <cellStyle name="Table Head Aligned 2" xfId="23207"/>
    <cellStyle name="Table Head Aligned 3" xfId="23208"/>
    <cellStyle name="Table Head Aligned 4" xfId="23209"/>
    <cellStyle name="Table Head Aligned 5" xfId="23210"/>
    <cellStyle name="Table Head Blue" xfId="23211"/>
    <cellStyle name="Table Head Blue 2" xfId="23212"/>
    <cellStyle name="Table Head Blue 3" xfId="23213"/>
    <cellStyle name="Table Head Blue 4" xfId="23214"/>
    <cellStyle name="Table Head Green" xfId="23215"/>
    <cellStyle name="Table Head Green 2" xfId="23216"/>
    <cellStyle name="Table Head Green 3" xfId="23217"/>
    <cellStyle name="Table Head Green 4" xfId="23218"/>
    <cellStyle name="Table Head Green 5" xfId="23219"/>
    <cellStyle name="Table Head_Val_Sum_Graph" xfId="23220"/>
    <cellStyle name="Table Heading" xfId="23221"/>
    <cellStyle name="Table Heading 2" xfId="23222"/>
    <cellStyle name="Table Heading_46EP.2012(v0.1)" xfId="23223"/>
    <cellStyle name="Table Text" xfId="23224"/>
    <cellStyle name="Table Text 2" xfId="23225"/>
    <cellStyle name="Table Text 3" xfId="23226"/>
    <cellStyle name="Table Text 4" xfId="23227"/>
    <cellStyle name="Table Title" xfId="23228"/>
    <cellStyle name="Table Title 2" xfId="23229"/>
    <cellStyle name="Table Title 3" xfId="23230"/>
    <cellStyle name="Table Title 4" xfId="23231"/>
    <cellStyle name="Table Units" xfId="23232"/>
    <cellStyle name="Table Units 2" xfId="23233"/>
    <cellStyle name="Table Units 3" xfId="23234"/>
    <cellStyle name="Table Units 4" xfId="23235"/>
    <cellStyle name="Table_Header" xfId="23236"/>
    <cellStyle name="Text" xfId="23237"/>
    <cellStyle name="Text 1" xfId="23238"/>
    <cellStyle name="Text 1 2" xfId="23239"/>
    <cellStyle name="Text 1 3" xfId="23240"/>
    <cellStyle name="Text 1 4" xfId="23241"/>
    <cellStyle name="Text Head" xfId="23242"/>
    <cellStyle name="Text Head 1" xfId="23243"/>
    <cellStyle name="Text Head 1 2" xfId="23244"/>
    <cellStyle name="Text Head 1 3" xfId="23245"/>
    <cellStyle name="Text Head 1 4" xfId="23246"/>
    <cellStyle name="Text Indent A" xfId="23247"/>
    <cellStyle name="Text Indent B" xfId="23248"/>
    <cellStyle name="Text Indent C" xfId="23249"/>
    <cellStyle name="Times 10" xfId="23250"/>
    <cellStyle name="Times 10 2" xfId="23251"/>
    <cellStyle name="Times 10 3" xfId="23252"/>
    <cellStyle name="Times 10 4" xfId="23253"/>
    <cellStyle name="Times 12" xfId="23254"/>
    <cellStyle name="Times 12 2" xfId="23255"/>
    <cellStyle name="Times 12 3" xfId="23256"/>
    <cellStyle name="Times 12 4" xfId="23257"/>
    <cellStyle name="Times New Roman0181000015536870911" xfId="23258"/>
    <cellStyle name="Times New Roman0181000015536870911 2" xfId="23259"/>
    <cellStyle name="Times New Roman0181000015536870911 2 2" xfId="23260"/>
    <cellStyle name="Times New Roman0181000015536870911 2 3" xfId="23261"/>
    <cellStyle name="Times New Roman0181000015536870911 2 4" xfId="23262"/>
    <cellStyle name="Times New Roman0181000015536870911 2 5" xfId="23263"/>
    <cellStyle name="Times New Roman0181000015536870911 2 6" xfId="23264"/>
    <cellStyle name="Times New Roman0181000015536870911 2 7" xfId="23265"/>
    <cellStyle name="Times New Roman0181000015536870911 3" xfId="23266"/>
    <cellStyle name="Times New Roman0181000015536870911 3 2" xfId="23267"/>
    <cellStyle name="Times New Roman0181000015536870911 3 3" xfId="23268"/>
    <cellStyle name="Times New Roman0181000015536870911 3 4" xfId="23269"/>
    <cellStyle name="Times New Roman0181000015536870911 3 5" xfId="23270"/>
    <cellStyle name="Times New Roman0181000015536870911 3 6" xfId="23271"/>
    <cellStyle name="Times New Roman0181000015536870911 4" xfId="23272"/>
    <cellStyle name="Times New Roman0181000015536870911 5" xfId="23273"/>
    <cellStyle name="Times New Roman0181000015536870911 6" xfId="23274"/>
    <cellStyle name="Times New Roman0181000015536870911 7" xfId="23275"/>
    <cellStyle name="Times New Roman0181000015536870911 8" xfId="23276"/>
    <cellStyle name="Tioma Back" xfId="23277"/>
    <cellStyle name="Tioma Back 2" xfId="23278"/>
    <cellStyle name="Tioma Back 2 2" xfId="23279"/>
    <cellStyle name="Tioma Back 3" xfId="23280"/>
    <cellStyle name="Tioma Back 3 2" xfId="23281"/>
    <cellStyle name="Tioma Back 3 3" xfId="23282"/>
    <cellStyle name="Tioma Back 4" xfId="23283"/>
    <cellStyle name="Tioma Back 4 2" xfId="23284"/>
    <cellStyle name="Tioma Back 5" xfId="23285"/>
    <cellStyle name="Tioma Back 6" xfId="23286"/>
    <cellStyle name="Tioma Cells No Values" xfId="23287"/>
    <cellStyle name="Tioma Cells No Values 2" xfId="23288"/>
    <cellStyle name="Tioma Cells No Values 3" xfId="23289"/>
    <cellStyle name="Tioma Cells No Values 3 2" xfId="23290"/>
    <cellStyle name="Tioma Cells No Values 4" xfId="23291"/>
    <cellStyle name="Tioma Cells No Values 5" xfId="23292"/>
    <cellStyle name="Tioma Cells No Values 6" xfId="23293"/>
    <cellStyle name="Tioma formula" xfId="23294"/>
    <cellStyle name="Tioma formula 2" xfId="23295"/>
    <cellStyle name="Tioma formula 3" xfId="23296"/>
    <cellStyle name="Tioma formula 3 2" xfId="23297"/>
    <cellStyle name="Tioma formula 4" xfId="23298"/>
    <cellStyle name="Tioma formula 5" xfId="23299"/>
    <cellStyle name="Tioma Input" xfId="23300"/>
    <cellStyle name="Tioma Input 2" xfId="23301"/>
    <cellStyle name="Tioma Input 3" xfId="23302"/>
    <cellStyle name="Tioma Input 3 2" xfId="23303"/>
    <cellStyle name="Tioma Input 4" xfId="23304"/>
    <cellStyle name="Tioma Input 5" xfId="23305"/>
    <cellStyle name="Tioma style" xfId="23306"/>
    <cellStyle name="Tioma style 2" xfId="23307"/>
    <cellStyle name="Title" xfId="23308"/>
    <cellStyle name="Title 2" xfId="23309"/>
    <cellStyle name="Title 3" xfId="23310"/>
    <cellStyle name="Title 4" xfId="23311"/>
    <cellStyle name="Title 4 2" xfId="23312"/>
    <cellStyle name="Title 4 3" xfId="23313"/>
    <cellStyle name="Title 5" xfId="23314"/>
    <cellStyle name="To" xfId="23315"/>
    <cellStyle name="To 2" xfId="23316"/>
    <cellStyle name="To 3" xfId="23317"/>
    <cellStyle name="To 4" xfId="23318"/>
    <cellStyle name="Total" xfId="23319"/>
    <cellStyle name="Total 2" xfId="23320"/>
    <cellStyle name="Total 2 2" xfId="23321"/>
    <cellStyle name="Total 2 2 2" xfId="23322"/>
    <cellStyle name="Total 2 2 3" xfId="23323"/>
    <cellStyle name="Total 2 2 4" xfId="23324"/>
    <cellStyle name="Total 2 2 5" xfId="23325"/>
    <cellStyle name="Total 2 2 6" xfId="23326"/>
    <cellStyle name="Total 2 2 7" xfId="23327"/>
    <cellStyle name="Total 2 3" xfId="23328"/>
    <cellStyle name="Total 2 3 2" xfId="23329"/>
    <cellStyle name="Total 2 3 3" xfId="23330"/>
    <cellStyle name="Total 2 3 4" xfId="23331"/>
    <cellStyle name="Total 2 3 5" xfId="23332"/>
    <cellStyle name="Total 2 3 6" xfId="23333"/>
    <cellStyle name="Total 2 4" xfId="23334"/>
    <cellStyle name="Total 2 5" xfId="23335"/>
    <cellStyle name="Total 2 6" xfId="23336"/>
    <cellStyle name="Total 2 7" xfId="23337"/>
    <cellStyle name="Total 2 8" xfId="23338"/>
    <cellStyle name="Total 2 9" xfId="23339"/>
    <cellStyle name="Total 3" xfId="23340"/>
    <cellStyle name="Total 3 2" xfId="23341"/>
    <cellStyle name="Total 3 2 2" xfId="23342"/>
    <cellStyle name="Total 3 2 3" xfId="23343"/>
    <cellStyle name="Total 3 2 4" xfId="23344"/>
    <cellStyle name="Total 3 2 5" xfId="23345"/>
    <cellStyle name="Total 3 2 6" xfId="23346"/>
    <cellStyle name="Total 3 2 7" xfId="23347"/>
    <cellStyle name="Total 3 3" xfId="23348"/>
    <cellStyle name="Total 3 3 2" xfId="23349"/>
    <cellStyle name="Total 3 3 3" xfId="23350"/>
    <cellStyle name="Total 3 3 4" xfId="23351"/>
    <cellStyle name="Total 3 3 5" xfId="23352"/>
    <cellStyle name="Total 3 3 6" xfId="23353"/>
    <cellStyle name="Total 3 4" xfId="23354"/>
    <cellStyle name="Total 3 5" xfId="23355"/>
    <cellStyle name="Total 3 6" xfId="23356"/>
    <cellStyle name="Total 3 7" xfId="23357"/>
    <cellStyle name="Total 3 8" xfId="23358"/>
    <cellStyle name="Total 4" xfId="23359"/>
    <cellStyle name="Total 4 2" xfId="23360"/>
    <cellStyle name="Total 4 2 2" xfId="23361"/>
    <cellStyle name="Total 4 2 3" xfId="23362"/>
    <cellStyle name="Total 4 2 4" xfId="23363"/>
    <cellStyle name="Total 4 2 5" xfId="23364"/>
    <cellStyle name="Total 4 2 6" xfId="23365"/>
    <cellStyle name="Total 4 2 7" xfId="23366"/>
    <cellStyle name="Total 4 3" xfId="23367"/>
    <cellStyle name="Total 4 3 2" xfId="23368"/>
    <cellStyle name="Total 4 3 3" xfId="23369"/>
    <cellStyle name="Total 4 3 4" xfId="23370"/>
    <cellStyle name="Total 4 3 5" xfId="23371"/>
    <cellStyle name="Total 4 3 6" xfId="23372"/>
    <cellStyle name="Total 4 4" xfId="23373"/>
    <cellStyle name="Total 4 5" xfId="23374"/>
    <cellStyle name="Total 4 6" xfId="23375"/>
    <cellStyle name="Total 4 7" xfId="23376"/>
    <cellStyle name="Total 4 8" xfId="23377"/>
    <cellStyle name="Total 5" xfId="23378"/>
    <cellStyle name="Total 6" xfId="23379"/>
    <cellStyle name="Total 7" xfId="23380"/>
    <cellStyle name="Total 8" xfId="23381"/>
    <cellStyle name="TotalCurrency" xfId="23382"/>
    <cellStyle name="Underline_Single" xfId="23383"/>
    <cellStyle name="Unit" xfId="23384"/>
    <cellStyle name="Validation" xfId="23385"/>
    <cellStyle name="Validation 2" xfId="23386"/>
    <cellStyle name="Validation 2 10" xfId="23387"/>
    <cellStyle name="Validation 2 11" xfId="23388"/>
    <cellStyle name="Validation 2 12" xfId="23389"/>
    <cellStyle name="Validation 2 13" xfId="23390"/>
    <cellStyle name="Validation 2 14" xfId="23391"/>
    <cellStyle name="Validation 2 15" xfId="23392"/>
    <cellStyle name="Validation 2 16" xfId="23393"/>
    <cellStyle name="Validation 2 17" xfId="23394"/>
    <cellStyle name="Validation 2 18" xfId="23395"/>
    <cellStyle name="Validation 2 19" xfId="23396"/>
    <cellStyle name="Validation 2 2" xfId="23397"/>
    <cellStyle name="Validation 2 2 10" xfId="23398"/>
    <cellStyle name="Validation 2 2 11" xfId="23399"/>
    <cellStyle name="Validation 2 2 12" xfId="23400"/>
    <cellStyle name="Validation 2 2 13" xfId="23401"/>
    <cellStyle name="Validation 2 2 14" xfId="23402"/>
    <cellStyle name="Validation 2 2 15" xfId="23403"/>
    <cellStyle name="Validation 2 2 16" xfId="23404"/>
    <cellStyle name="Validation 2 2 17" xfId="23405"/>
    <cellStyle name="Validation 2 2 18" xfId="23406"/>
    <cellStyle name="Validation 2 2 19" xfId="23407"/>
    <cellStyle name="Validation 2 2 2" xfId="23408"/>
    <cellStyle name="Validation 2 2 2 10" xfId="23409"/>
    <cellStyle name="Validation 2 2 2 11" xfId="23410"/>
    <cellStyle name="Validation 2 2 2 12" xfId="23411"/>
    <cellStyle name="Validation 2 2 2 13" xfId="23412"/>
    <cellStyle name="Validation 2 2 2 14" xfId="23413"/>
    <cellStyle name="Validation 2 2 2 15" xfId="23414"/>
    <cellStyle name="Validation 2 2 2 16" xfId="23415"/>
    <cellStyle name="Validation 2 2 2 17" xfId="23416"/>
    <cellStyle name="Validation 2 2 2 18" xfId="23417"/>
    <cellStyle name="Validation 2 2 2 19" xfId="23418"/>
    <cellStyle name="Validation 2 2 2 2" xfId="23419"/>
    <cellStyle name="Validation 2 2 2 2 10" xfId="23420"/>
    <cellStyle name="Validation 2 2 2 2 11" xfId="23421"/>
    <cellStyle name="Validation 2 2 2 2 12" xfId="23422"/>
    <cellStyle name="Validation 2 2 2 2 13" xfId="23423"/>
    <cellStyle name="Validation 2 2 2 2 14" xfId="23424"/>
    <cellStyle name="Validation 2 2 2 2 15" xfId="23425"/>
    <cellStyle name="Validation 2 2 2 2 16" xfId="23426"/>
    <cellStyle name="Validation 2 2 2 2 17" xfId="23427"/>
    <cellStyle name="Validation 2 2 2 2 18" xfId="23428"/>
    <cellStyle name="Validation 2 2 2 2 19" xfId="23429"/>
    <cellStyle name="Validation 2 2 2 2 2" xfId="23430"/>
    <cellStyle name="Validation 2 2 2 2 20" xfId="23431"/>
    <cellStyle name="Validation 2 2 2 2 21" xfId="23432"/>
    <cellStyle name="Validation 2 2 2 2 22" xfId="23433"/>
    <cellStyle name="Validation 2 2 2 2 23" xfId="23434"/>
    <cellStyle name="Validation 2 2 2 2 24" xfId="23435"/>
    <cellStyle name="Validation 2 2 2 2 25" xfId="23436"/>
    <cellStyle name="Validation 2 2 2 2 26" xfId="23437"/>
    <cellStyle name="Validation 2 2 2 2 27" xfId="23438"/>
    <cellStyle name="Validation 2 2 2 2 28" xfId="23439"/>
    <cellStyle name="Validation 2 2 2 2 29" xfId="23440"/>
    <cellStyle name="Validation 2 2 2 2 3" xfId="23441"/>
    <cellStyle name="Validation 2 2 2 2 30" xfId="23442"/>
    <cellStyle name="Validation 2 2 2 2 31" xfId="23443"/>
    <cellStyle name="Validation 2 2 2 2 32" xfId="23444"/>
    <cellStyle name="Validation 2 2 2 2 33" xfId="23445"/>
    <cellStyle name="Validation 2 2 2 2 34" xfId="23446"/>
    <cellStyle name="Validation 2 2 2 2 35" xfId="23447"/>
    <cellStyle name="Validation 2 2 2 2 36" xfId="23448"/>
    <cellStyle name="Validation 2 2 2 2 37" xfId="23449"/>
    <cellStyle name="Validation 2 2 2 2 38" xfId="23450"/>
    <cellStyle name="Validation 2 2 2 2 39" xfId="23451"/>
    <cellStyle name="Validation 2 2 2 2 4" xfId="23452"/>
    <cellStyle name="Validation 2 2 2 2 40" xfId="23453"/>
    <cellStyle name="Validation 2 2 2 2 41" xfId="23454"/>
    <cellStyle name="Validation 2 2 2 2 42" xfId="23455"/>
    <cellStyle name="Validation 2 2 2 2 43" xfId="23456"/>
    <cellStyle name="Validation 2 2 2 2 44" xfId="23457"/>
    <cellStyle name="Validation 2 2 2 2 45" xfId="23458"/>
    <cellStyle name="Validation 2 2 2 2 46" xfId="23459"/>
    <cellStyle name="Validation 2 2 2 2 47" xfId="23460"/>
    <cellStyle name="Validation 2 2 2 2 48" xfId="23461"/>
    <cellStyle name="Validation 2 2 2 2 49" xfId="23462"/>
    <cellStyle name="Validation 2 2 2 2 5" xfId="23463"/>
    <cellStyle name="Validation 2 2 2 2 50" xfId="23464"/>
    <cellStyle name="Validation 2 2 2 2 51" xfId="23465"/>
    <cellStyle name="Validation 2 2 2 2 52" xfId="23466"/>
    <cellStyle name="Validation 2 2 2 2 53" xfId="23467"/>
    <cellStyle name="Validation 2 2 2 2 54" xfId="23468"/>
    <cellStyle name="Validation 2 2 2 2 55" xfId="23469"/>
    <cellStyle name="Validation 2 2 2 2 56" xfId="23470"/>
    <cellStyle name="Validation 2 2 2 2 57" xfId="23471"/>
    <cellStyle name="Validation 2 2 2 2 58" xfId="23472"/>
    <cellStyle name="Validation 2 2 2 2 59" xfId="23473"/>
    <cellStyle name="Validation 2 2 2 2 6" xfId="23474"/>
    <cellStyle name="Validation 2 2 2 2 60" xfId="23475"/>
    <cellStyle name="Validation 2 2 2 2 61" xfId="23476"/>
    <cellStyle name="Validation 2 2 2 2 62" xfId="23477"/>
    <cellStyle name="Validation 2 2 2 2 63" xfId="23478"/>
    <cellStyle name="Validation 2 2 2 2 64" xfId="23479"/>
    <cellStyle name="Validation 2 2 2 2 65" xfId="23480"/>
    <cellStyle name="Validation 2 2 2 2 66" xfId="23481"/>
    <cellStyle name="Validation 2 2 2 2 7" xfId="23482"/>
    <cellStyle name="Validation 2 2 2 2 8" xfId="23483"/>
    <cellStyle name="Validation 2 2 2 2 9" xfId="23484"/>
    <cellStyle name="Validation 2 2 2 20" xfId="23485"/>
    <cellStyle name="Validation 2 2 2 21" xfId="23486"/>
    <cellStyle name="Validation 2 2 2 22" xfId="23487"/>
    <cellStyle name="Validation 2 2 2 23" xfId="23488"/>
    <cellStyle name="Validation 2 2 2 24" xfId="23489"/>
    <cellStyle name="Validation 2 2 2 25" xfId="23490"/>
    <cellStyle name="Validation 2 2 2 26" xfId="23491"/>
    <cellStyle name="Validation 2 2 2 27" xfId="23492"/>
    <cellStyle name="Validation 2 2 2 28" xfId="23493"/>
    <cellStyle name="Validation 2 2 2 29" xfId="23494"/>
    <cellStyle name="Validation 2 2 2 3" xfId="23495"/>
    <cellStyle name="Validation 2 2 2 3 10" xfId="23496"/>
    <cellStyle name="Validation 2 2 2 3 11" xfId="23497"/>
    <cellStyle name="Validation 2 2 2 3 12" xfId="23498"/>
    <cellStyle name="Validation 2 2 2 3 13" xfId="23499"/>
    <cellStyle name="Validation 2 2 2 3 14" xfId="23500"/>
    <cellStyle name="Validation 2 2 2 3 15" xfId="23501"/>
    <cellStyle name="Validation 2 2 2 3 16" xfId="23502"/>
    <cellStyle name="Validation 2 2 2 3 17" xfId="23503"/>
    <cellStyle name="Validation 2 2 2 3 18" xfId="23504"/>
    <cellStyle name="Validation 2 2 2 3 19" xfId="23505"/>
    <cellStyle name="Validation 2 2 2 3 2" xfId="23506"/>
    <cellStyle name="Validation 2 2 2 3 20" xfId="23507"/>
    <cellStyle name="Validation 2 2 2 3 21" xfId="23508"/>
    <cellStyle name="Validation 2 2 2 3 22" xfId="23509"/>
    <cellStyle name="Validation 2 2 2 3 23" xfId="23510"/>
    <cellStyle name="Validation 2 2 2 3 24" xfId="23511"/>
    <cellStyle name="Validation 2 2 2 3 25" xfId="23512"/>
    <cellStyle name="Validation 2 2 2 3 26" xfId="23513"/>
    <cellStyle name="Validation 2 2 2 3 27" xfId="23514"/>
    <cellStyle name="Validation 2 2 2 3 28" xfId="23515"/>
    <cellStyle name="Validation 2 2 2 3 29" xfId="23516"/>
    <cellStyle name="Validation 2 2 2 3 3" xfId="23517"/>
    <cellStyle name="Validation 2 2 2 3 30" xfId="23518"/>
    <cellStyle name="Validation 2 2 2 3 31" xfId="23519"/>
    <cellStyle name="Validation 2 2 2 3 32" xfId="23520"/>
    <cellStyle name="Validation 2 2 2 3 33" xfId="23521"/>
    <cellStyle name="Validation 2 2 2 3 34" xfId="23522"/>
    <cellStyle name="Validation 2 2 2 3 35" xfId="23523"/>
    <cellStyle name="Validation 2 2 2 3 36" xfId="23524"/>
    <cellStyle name="Validation 2 2 2 3 37" xfId="23525"/>
    <cellStyle name="Validation 2 2 2 3 38" xfId="23526"/>
    <cellStyle name="Validation 2 2 2 3 39" xfId="23527"/>
    <cellStyle name="Validation 2 2 2 3 4" xfId="23528"/>
    <cellStyle name="Validation 2 2 2 3 40" xfId="23529"/>
    <cellStyle name="Validation 2 2 2 3 41" xfId="23530"/>
    <cellStyle name="Validation 2 2 2 3 42" xfId="23531"/>
    <cellStyle name="Validation 2 2 2 3 43" xfId="23532"/>
    <cellStyle name="Validation 2 2 2 3 44" xfId="23533"/>
    <cellStyle name="Validation 2 2 2 3 45" xfId="23534"/>
    <cellStyle name="Validation 2 2 2 3 46" xfId="23535"/>
    <cellStyle name="Validation 2 2 2 3 47" xfId="23536"/>
    <cellStyle name="Validation 2 2 2 3 48" xfId="23537"/>
    <cellStyle name="Validation 2 2 2 3 49" xfId="23538"/>
    <cellStyle name="Validation 2 2 2 3 5" xfId="23539"/>
    <cellStyle name="Validation 2 2 2 3 50" xfId="23540"/>
    <cellStyle name="Validation 2 2 2 3 51" xfId="23541"/>
    <cellStyle name="Validation 2 2 2 3 52" xfId="23542"/>
    <cellStyle name="Validation 2 2 2 3 53" xfId="23543"/>
    <cellStyle name="Validation 2 2 2 3 54" xfId="23544"/>
    <cellStyle name="Validation 2 2 2 3 55" xfId="23545"/>
    <cellStyle name="Validation 2 2 2 3 56" xfId="23546"/>
    <cellStyle name="Validation 2 2 2 3 57" xfId="23547"/>
    <cellStyle name="Validation 2 2 2 3 58" xfId="23548"/>
    <cellStyle name="Validation 2 2 2 3 59" xfId="23549"/>
    <cellStyle name="Validation 2 2 2 3 6" xfId="23550"/>
    <cellStyle name="Validation 2 2 2 3 60" xfId="23551"/>
    <cellStyle name="Validation 2 2 2 3 61" xfId="23552"/>
    <cellStyle name="Validation 2 2 2 3 62" xfId="23553"/>
    <cellStyle name="Validation 2 2 2 3 63" xfId="23554"/>
    <cellStyle name="Validation 2 2 2 3 64" xfId="23555"/>
    <cellStyle name="Validation 2 2 2 3 7" xfId="23556"/>
    <cellStyle name="Validation 2 2 2 3 8" xfId="23557"/>
    <cellStyle name="Validation 2 2 2 3 9" xfId="23558"/>
    <cellStyle name="Validation 2 2 2 30" xfId="23559"/>
    <cellStyle name="Validation 2 2 2 31" xfId="23560"/>
    <cellStyle name="Validation 2 2 2 32" xfId="23561"/>
    <cellStyle name="Validation 2 2 2 33" xfId="23562"/>
    <cellStyle name="Validation 2 2 2 34" xfId="23563"/>
    <cellStyle name="Validation 2 2 2 4" xfId="23564"/>
    <cellStyle name="Validation 2 2 2 5" xfId="23565"/>
    <cellStyle name="Validation 2 2 2 6" xfId="23566"/>
    <cellStyle name="Validation 2 2 2 7" xfId="23567"/>
    <cellStyle name="Validation 2 2 2 8" xfId="23568"/>
    <cellStyle name="Validation 2 2 2 9" xfId="23569"/>
    <cellStyle name="Validation 2 2 20" xfId="23570"/>
    <cellStyle name="Validation 2 2 21" xfId="23571"/>
    <cellStyle name="Validation 2 2 22" xfId="23572"/>
    <cellStyle name="Validation 2 2 23" xfId="23573"/>
    <cellStyle name="Validation 2 2 24" xfId="23574"/>
    <cellStyle name="Validation 2 2 25" xfId="23575"/>
    <cellStyle name="Validation 2 2 26" xfId="23576"/>
    <cellStyle name="Validation 2 2 27" xfId="23577"/>
    <cellStyle name="Validation 2 2 28" xfId="23578"/>
    <cellStyle name="Validation 2 2 29" xfId="23579"/>
    <cellStyle name="Validation 2 2 3" xfId="23580"/>
    <cellStyle name="Validation 2 2 3 10" xfId="23581"/>
    <cellStyle name="Validation 2 2 3 11" xfId="23582"/>
    <cellStyle name="Validation 2 2 3 12" xfId="23583"/>
    <cellStyle name="Validation 2 2 3 13" xfId="23584"/>
    <cellStyle name="Validation 2 2 3 14" xfId="23585"/>
    <cellStyle name="Validation 2 2 3 15" xfId="23586"/>
    <cellStyle name="Validation 2 2 3 16" xfId="23587"/>
    <cellStyle name="Validation 2 2 3 17" xfId="23588"/>
    <cellStyle name="Validation 2 2 3 18" xfId="23589"/>
    <cellStyle name="Validation 2 2 3 19" xfId="23590"/>
    <cellStyle name="Validation 2 2 3 2" xfId="23591"/>
    <cellStyle name="Validation 2 2 3 2 10" xfId="23592"/>
    <cellStyle name="Validation 2 2 3 2 11" xfId="23593"/>
    <cellStyle name="Validation 2 2 3 2 12" xfId="23594"/>
    <cellStyle name="Validation 2 2 3 2 13" xfId="23595"/>
    <cellStyle name="Validation 2 2 3 2 14" xfId="23596"/>
    <cellStyle name="Validation 2 2 3 2 15" xfId="23597"/>
    <cellStyle name="Validation 2 2 3 2 16" xfId="23598"/>
    <cellStyle name="Validation 2 2 3 2 17" xfId="23599"/>
    <cellStyle name="Validation 2 2 3 2 18" xfId="23600"/>
    <cellStyle name="Validation 2 2 3 2 19" xfId="23601"/>
    <cellStyle name="Validation 2 2 3 2 2" xfId="23602"/>
    <cellStyle name="Validation 2 2 3 2 20" xfId="23603"/>
    <cellStyle name="Validation 2 2 3 2 21" xfId="23604"/>
    <cellStyle name="Validation 2 2 3 2 22" xfId="23605"/>
    <cellStyle name="Validation 2 2 3 2 23" xfId="23606"/>
    <cellStyle name="Validation 2 2 3 2 24" xfId="23607"/>
    <cellStyle name="Validation 2 2 3 2 25" xfId="23608"/>
    <cellStyle name="Validation 2 2 3 2 26" xfId="23609"/>
    <cellStyle name="Validation 2 2 3 2 27" xfId="23610"/>
    <cellStyle name="Validation 2 2 3 2 28" xfId="23611"/>
    <cellStyle name="Validation 2 2 3 2 29" xfId="23612"/>
    <cellStyle name="Validation 2 2 3 2 3" xfId="23613"/>
    <cellStyle name="Validation 2 2 3 2 30" xfId="23614"/>
    <cellStyle name="Validation 2 2 3 2 31" xfId="23615"/>
    <cellStyle name="Validation 2 2 3 2 32" xfId="23616"/>
    <cellStyle name="Validation 2 2 3 2 33" xfId="23617"/>
    <cellStyle name="Validation 2 2 3 2 34" xfId="23618"/>
    <cellStyle name="Validation 2 2 3 2 35" xfId="23619"/>
    <cellStyle name="Validation 2 2 3 2 36" xfId="23620"/>
    <cellStyle name="Validation 2 2 3 2 37" xfId="23621"/>
    <cellStyle name="Validation 2 2 3 2 38" xfId="23622"/>
    <cellStyle name="Validation 2 2 3 2 39" xfId="23623"/>
    <cellStyle name="Validation 2 2 3 2 4" xfId="23624"/>
    <cellStyle name="Validation 2 2 3 2 40" xfId="23625"/>
    <cellStyle name="Validation 2 2 3 2 41" xfId="23626"/>
    <cellStyle name="Validation 2 2 3 2 42" xfId="23627"/>
    <cellStyle name="Validation 2 2 3 2 43" xfId="23628"/>
    <cellStyle name="Validation 2 2 3 2 44" xfId="23629"/>
    <cellStyle name="Validation 2 2 3 2 45" xfId="23630"/>
    <cellStyle name="Validation 2 2 3 2 46" xfId="23631"/>
    <cellStyle name="Validation 2 2 3 2 47" xfId="23632"/>
    <cellStyle name="Validation 2 2 3 2 48" xfId="23633"/>
    <cellStyle name="Validation 2 2 3 2 49" xfId="23634"/>
    <cellStyle name="Validation 2 2 3 2 5" xfId="23635"/>
    <cellStyle name="Validation 2 2 3 2 50" xfId="23636"/>
    <cellStyle name="Validation 2 2 3 2 51" xfId="23637"/>
    <cellStyle name="Validation 2 2 3 2 52" xfId="23638"/>
    <cellStyle name="Validation 2 2 3 2 53" xfId="23639"/>
    <cellStyle name="Validation 2 2 3 2 54" xfId="23640"/>
    <cellStyle name="Validation 2 2 3 2 55" xfId="23641"/>
    <cellStyle name="Validation 2 2 3 2 56" xfId="23642"/>
    <cellStyle name="Validation 2 2 3 2 57" xfId="23643"/>
    <cellStyle name="Validation 2 2 3 2 58" xfId="23644"/>
    <cellStyle name="Validation 2 2 3 2 59" xfId="23645"/>
    <cellStyle name="Validation 2 2 3 2 6" xfId="23646"/>
    <cellStyle name="Validation 2 2 3 2 60" xfId="23647"/>
    <cellStyle name="Validation 2 2 3 2 61" xfId="23648"/>
    <cellStyle name="Validation 2 2 3 2 62" xfId="23649"/>
    <cellStyle name="Validation 2 2 3 2 63" xfId="23650"/>
    <cellStyle name="Validation 2 2 3 2 64" xfId="23651"/>
    <cellStyle name="Validation 2 2 3 2 65" xfId="23652"/>
    <cellStyle name="Validation 2 2 3 2 66" xfId="23653"/>
    <cellStyle name="Validation 2 2 3 2 7" xfId="23654"/>
    <cellStyle name="Validation 2 2 3 2 8" xfId="23655"/>
    <cellStyle name="Validation 2 2 3 2 9" xfId="23656"/>
    <cellStyle name="Validation 2 2 3 20" xfId="23657"/>
    <cellStyle name="Validation 2 2 3 21" xfId="23658"/>
    <cellStyle name="Validation 2 2 3 22" xfId="23659"/>
    <cellStyle name="Validation 2 2 3 23" xfId="23660"/>
    <cellStyle name="Validation 2 2 3 24" xfId="23661"/>
    <cellStyle name="Validation 2 2 3 25" xfId="23662"/>
    <cellStyle name="Validation 2 2 3 26" xfId="23663"/>
    <cellStyle name="Validation 2 2 3 27" xfId="23664"/>
    <cellStyle name="Validation 2 2 3 28" xfId="23665"/>
    <cellStyle name="Validation 2 2 3 29" xfId="23666"/>
    <cellStyle name="Validation 2 2 3 3" xfId="23667"/>
    <cellStyle name="Validation 2 2 3 3 10" xfId="23668"/>
    <cellStyle name="Validation 2 2 3 3 11" xfId="23669"/>
    <cellStyle name="Validation 2 2 3 3 12" xfId="23670"/>
    <cellStyle name="Validation 2 2 3 3 13" xfId="23671"/>
    <cellStyle name="Validation 2 2 3 3 14" xfId="23672"/>
    <cellStyle name="Validation 2 2 3 3 15" xfId="23673"/>
    <cellStyle name="Validation 2 2 3 3 16" xfId="23674"/>
    <cellStyle name="Validation 2 2 3 3 17" xfId="23675"/>
    <cellStyle name="Validation 2 2 3 3 18" xfId="23676"/>
    <cellStyle name="Validation 2 2 3 3 19" xfId="23677"/>
    <cellStyle name="Validation 2 2 3 3 2" xfId="23678"/>
    <cellStyle name="Validation 2 2 3 3 20" xfId="23679"/>
    <cellStyle name="Validation 2 2 3 3 21" xfId="23680"/>
    <cellStyle name="Validation 2 2 3 3 22" xfId="23681"/>
    <cellStyle name="Validation 2 2 3 3 23" xfId="23682"/>
    <cellStyle name="Validation 2 2 3 3 24" xfId="23683"/>
    <cellStyle name="Validation 2 2 3 3 25" xfId="23684"/>
    <cellStyle name="Validation 2 2 3 3 26" xfId="23685"/>
    <cellStyle name="Validation 2 2 3 3 27" xfId="23686"/>
    <cellStyle name="Validation 2 2 3 3 28" xfId="23687"/>
    <cellStyle name="Validation 2 2 3 3 29" xfId="23688"/>
    <cellStyle name="Validation 2 2 3 3 3" xfId="23689"/>
    <cellStyle name="Validation 2 2 3 3 30" xfId="23690"/>
    <cellStyle name="Validation 2 2 3 3 31" xfId="23691"/>
    <cellStyle name="Validation 2 2 3 3 32" xfId="23692"/>
    <cellStyle name="Validation 2 2 3 3 33" xfId="23693"/>
    <cellStyle name="Validation 2 2 3 3 34" xfId="23694"/>
    <cellStyle name="Validation 2 2 3 3 35" xfId="23695"/>
    <cellStyle name="Validation 2 2 3 3 36" xfId="23696"/>
    <cellStyle name="Validation 2 2 3 3 37" xfId="23697"/>
    <cellStyle name="Validation 2 2 3 3 38" xfId="23698"/>
    <cellStyle name="Validation 2 2 3 3 39" xfId="23699"/>
    <cellStyle name="Validation 2 2 3 3 4" xfId="23700"/>
    <cellStyle name="Validation 2 2 3 3 40" xfId="23701"/>
    <cellStyle name="Validation 2 2 3 3 41" xfId="23702"/>
    <cellStyle name="Validation 2 2 3 3 42" xfId="23703"/>
    <cellStyle name="Validation 2 2 3 3 43" xfId="23704"/>
    <cellStyle name="Validation 2 2 3 3 44" xfId="23705"/>
    <cellStyle name="Validation 2 2 3 3 45" xfId="23706"/>
    <cellStyle name="Validation 2 2 3 3 46" xfId="23707"/>
    <cellStyle name="Validation 2 2 3 3 47" xfId="23708"/>
    <cellStyle name="Validation 2 2 3 3 48" xfId="23709"/>
    <cellStyle name="Validation 2 2 3 3 49" xfId="23710"/>
    <cellStyle name="Validation 2 2 3 3 5" xfId="23711"/>
    <cellStyle name="Validation 2 2 3 3 50" xfId="23712"/>
    <cellStyle name="Validation 2 2 3 3 51" xfId="23713"/>
    <cellStyle name="Validation 2 2 3 3 52" xfId="23714"/>
    <cellStyle name="Validation 2 2 3 3 53" xfId="23715"/>
    <cellStyle name="Validation 2 2 3 3 54" xfId="23716"/>
    <cellStyle name="Validation 2 2 3 3 55" xfId="23717"/>
    <cellStyle name="Validation 2 2 3 3 56" xfId="23718"/>
    <cellStyle name="Validation 2 2 3 3 57" xfId="23719"/>
    <cellStyle name="Validation 2 2 3 3 58" xfId="23720"/>
    <cellStyle name="Validation 2 2 3 3 59" xfId="23721"/>
    <cellStyle name="Validation 2 2 3 3 6" xfId="23722"/>
    <cellStyle name="Validation 2 2 3 3 60" xfId="23723"/>
    <cellStyle name="Validation 2 2 3 3 61" xfId="23724"/>
    <cellStyle name="Validation 2 2 3 3 62" xfId="23725"/>
    <cellStyle name="Validation 2 2 3 3 63" xfId="23726"/>
    <cellStyle name="Validation 2 2 3 3 64" xfId="23727"/>
    <cellStyle name="Validation 2 2 3 3 7" xfId="23728"/>
    <cellStyle name="Validation 2 2 3 3 8" xfId="23729"/>
    <cellStyle name="Validation 2 2 3 3 9" xfId="23730"/>
    <cellStyle name="Validation 2 2 3 30" xfId="23731"/>
    <cellStyle name="Validation 2 2 3 31" xfId="23732"/>
    <cellStyle name="Validation 2 2 3 32" xfId="23733"/>
    <cellStyle name="Validation 2 2 3 33" xfId="23734"/>
    <cellStyle name="Validation 2 2 3 34" xfId="23735"/>
    <cellStyle name="Validation 2 2 3 4" xfId="23736"/>
    <cellStyle name="Validation 2 2 3 5" xfId="23737"/>
    <cellStyle name="Validation 2 2 3 6" xfId="23738"/>
    <cellStyle name="Validation 2 2 3 7" xfId="23739"/>
    <cellStyle name="Validation 2 2 3 8" xfId="23740"/>
    <cellStyle name="Validation 2 2 3 9" xfId="23741"/>
    <cellStyle name="Validation 2 2 30" xfId="23742"/>
    <cellStyle name="Validation 2 2 31" xfId="23743"/>
    <cellStyle name="Validation 2 2 32" xfId="23744"/>
    <cellStyle name="Validation 2 2 33" xfId="23745"/>
    <cellStyle name="Validation 2 2 34" xfId="23746"/>
    <cellStyle name="Validation 2 2 35" xfId="23747"/>
    <cellStyle name="Validation 2 2 36" xfId="23748"/>
    <cellStyle name="Validation 2 2 37" xfId="23749"/>
    <cellStyle name="Validation 2 2 4" xfId="23750"/>
    <cellStyle name="Validation 2 2 4 10" xfId="23751"/>
    <cellStyle name="Validation 2 2 4 11" xfId="23752"/>
    <cellStyle name="Validation 2 2 4 12" xfId="23753"/>
    <cellStyle name="Validation 2 2 4 13" xfId="23754"/>
    <cellStyle name="Validation 2 2 4 14" xfId="23755"/>
    <cellStyle name="Validation 2 2 4 15" xfId="23756"/>
    <cellStyle name="Validation 2 2 4 16" xfId="23757"/>
    <cellStyle name="Validation 2 2 4 17" xfId="23758"/>
    <cellStyle name="Validation 2 2 4 18" xfId="23759"/>
    <cellStyle name="Validation 2 2 4 19" xfId="23760"/>
    <cellStyle name="Validation 2 2 4 2" xfId="23761"/>
    <cellStyle name="Validation 2 2 4 2 10" xfId="23762"/>
    <cellStyle name="Validation 2 2 4 2 11" xfId="23763"/>
    <cellStyle name="Validation 2 2 4 2 12" xfId="23764"/>
    <cellStyle name="Validation 2 2 4 2 13" xfId="23765"/>
    <cellStyle name="Validation 2 2 4 2 14" xfId="23766"/>
    <cellStyle name="Validation 2 2 4 2 15" xfId="23767"/>
    <cellStyle name="Validation 2 2 4 2 16" xfId="23768"/>
    <cellStyle name="Validation 2 2 4 2 17" xfId="23769"/>
    <cellStyle name="Validation 2 2 4 2 18" xfId="23770"/>
    <cellStyle name="Validation 2 2 4 2 19" xfId="23771"/>
    <cellStyle name="Validation 2 2 4 2 2" xfId="23772"/>
    <cellStyle name="Validation 2 2 4 2 20" xfId="23773"/>
    <cellStyle name="Validation 2 2 4 2 21" xfId="23774"/>
    <cellStyle name="Validation 2 2 4 2 22" xfId="23775"/>
    <cellStyle name="Validation 2 2 4 2 23" xfId="23776"/>
    <cellStyle name="Validation 2 2 4 2 24" xfId="23777"/>
    <cellStyle name="Validation 2 2 4 2 25" xfId="23778"/>
    <cellStyle name="Validation 2 2 4 2 26" xfId="23779"/>
    <cellStyle name="Validation 2 2 4 2 27" xfId="23780"/>
    <cellStyle name="Validation 2 2 4 2 28" xfId="23781"/>
    <cellStyle name="Validation 2 2 4 2 29" xfId="23782"/>
    <cellStyle name="Validation 2 2 4 2 3" xfId="23783"/>
    <cellStyle name="Validation 2 2 4 2 30" xfId="23784"/>
    <cellStyle name="Validation 2 2 4 2 31" xfId="23785"/>
    <cellStyle name="Validation 2 2 4 2 32" xfId="23786"/>
    <cellStyle name="Validation 2 2 4 2 33" xfId="23787"/>
    <cellStyle name="Validation 2 2 4 2 34" xfId="23788"/>
    <cellStyle name="Validation 2 2 4 2 35" xfId="23789"/>
    <cellStyle name="Validation 2 2 4 2 36" xfId="23790"/>
    <cellStyle name="Validation 2 2 4 2 37" xfId="23791"/>
    <cellStyle name="Validation 2 2 4 2 38" xfId="23792"/>
    <cellStyle name="Validation 2 2 4 2 39" xfId="23793"/>
    <cellStyle name="Validation 2 2 4 2 4" xfId="23794"/>
    <cellStyle name="Validation 2 2 4 2 40" xfId="23795"/>
    <cellStyle name="Validation 2 2 4 2 41" xfId="23796"/>
    <cellStyle name="Validation 2 2 4 2 42" xfId="23797"/>
    <cellStyle name="Validation 2 2 4 2 43" xfId="23798"/>
    <cellStyle name="Validation 2 2 4 2 44" xfId="23799"/>
    <cellStyle name="Validation 2 2 4 2 45" xfId="23800"/>
    <cellStyle name="Validation 2 2 4 2 46" xfId="23801"/>
    <cellStyle name="Validation 2 2 4 2 47" xfId="23802"/>
    <cellStyle name="Validation 2 2 4 2 48" xfId="23803"/>
    <cellStyle name="Validation 2 2 4 2 49" xfId="23804"/>
    <cellStyle name="Validation 2 2 4 2 5" xfId="23805"/>
    <cellStyle name="Validation 2 2 4 2 50" xfId="23806"/>
    <cellStyle name="Validation 2 2 4 2 51" xfId="23807"/>
    <cellStyle name="Validation 2 2 4 2 52" xfId="23808"/>
    <cellStyle name="Validation 2 2 4 2 53" xfId="23809"/>
    <cellStyle name="Validation 2 2 4 2 54" xfId="23810"/>
    <cellStyle name="Validation 2 2 4 2 55" xfId="23811"/>
    <cellStyle name="Validation 2 2 4 2 56" xfId="23812"/>
    <cellStyle name="Validation 2 2 4 2 57" xfId="23813"/>
    <cellStyle name="Validation 2 2 4 2 58" xfId="23814"/>
    <cellStyle name="Validation 2 2 4 2 59" xfId="23815"/>
    <cellStyle name="Validation 2 2 4 2 6" xfId="23816"/>
    <cellStyle name="Validation 2 2 4 2 60" xfId="23817"/>
    <cellStyle name="Validation 2 2 4 2 61" xfId="23818"/>
    <cellStyle name="Validation 2 2 4 2 62" xfId="23819"/>
    <cellStyle name="Validation 2 2 4 2 63" xfId="23820"/>
    <cellStyle name="Validation 2 2 4 2 64" xfId="23821"/>
    <cellStyle name="Validation 2 2 4 2 65" xfId="23822"/>
    <cellStyle name="Validation 2 2 4 2 66" xfId="23823"/>
    <cellStyle name="Validation 2 2 4 2 7" xfId="23824"/>
    <cellStyle name="Validation 2 2 4 2 8" xfId="23825"/>
    <cellStyle name="Validation 2 2 4 2 9" xfId="23826"/>
    <cellStyle name="Validation 2 2 4 20" xfId="23827"/>
    <cellStyle name="Validation 2 2 4 21" xfId="23828"/>
    <cellStyle name="Validation 2 2 4 22" xfId="23829"/>
    <cellStyle name="Validation 2 2 4 23" xfId="23830"/>
    <cellStyle name="Validation 2 2 4 24" xfId="23831"/>
    <cellStyle name="Validation 2 2 4 25" xfId="23832"/>
    <cellStyle name="Validation 2 2 4 26" xfId="23833"/>
    <cellStyle name="Validation 2 2 4 27" xfId="23834"/>
    <cellStyle name="Validation 2 2 4 28" xfId="23835"/>
    <cellStyle name="Validation 2 2 4 29" xfId="23836"/>
    <cellStyle name="Validation 2 2 4 3" xfId="23837"/>
    <cellStyle name="Validation 2 2 4 3 10" xfId="23838"/>
    <cellStyle name="Validation 2 2 4 3 11" xfId="23839"/>
    <cellStyle name="Validation 2 2 4 3 12" xfId="23840"/>
    <cellStyle name="Validation 2 2 4 3 13" xfId="23841"/>
    <cellStyle name="Validation 2 2 4 3 14" xfId="23842"/>
    <cellStyle name="Validation 2 2 4 3 15" xfId="23843"/>
    <cellStyle name="Validation 2 2 4 3 16" xfId="23844"/>
    <cellStyle name="Validation 2 2 4 3 17" xfId="23845"/>
    <cellStyle name="Validation 2 2 4 3 18" xfId="23846"/>
    <cellStyle name="Validation 2 2 4 3 19" xfId="23847"/>
    <cellStyle name="Validation 2 2 4 3 2" xfId="23848"/>
    <cellStyle name="Validation 2 2 4 3 20" xfId="23849"/>
    <cellStyle name="Validation 2 2 4 3 21" xfId="23850"/>
    <cellStyle name="Validation 2 2 4 3 22" xfId="23851"/>
    <cellStyle name="Validation 2 2 4 3 23" xfId="23852"/>
    <cellStyle name="Validation 2 2 4 3 24" xfId="23853"/>
    <cellStyle name="Validation 2 2 4 3 25" xfId="23854"/>
    <cellStyle name="Validation 2 2 4 3 26" xfId="23855"/>
    <cellStyle name="Validation 2 2 4 3 27" xfId="23856"/>
    <cellStyle name="Validation 2 2 4 3 28" xfId="23857"/>
    <cellStyle name="Validation 2 2 4 3 29" xfId="23858"/>
    <cellStyle name="Validation 2 2 4 3 3" xfId="23859"/>
    <cellStyle name="Validation 2 2 4 3 30" xfId="23860"/>
    <cellStyle name="Validation 2 2 4 3 31" xfId="23861"/>
    <cellStyle name="Validation 2 2 4 3 32" xfId="23862"/>
    <cellStyle name="Validation 2 2 4 3 33" xfId="23863"/>
    <cellStyle name="Validation 2 2 4 3 34" xfId="23864"/>
    <cellStyle name="Validation 2 2 4 3 35" xfId="23865"/>
    <cellStyle name="Validation 2 2 4 3 36" xfId="23866"/>
    <cellStyle name="Validation 2 2 4 3 37" xfId="23867"/>
    <cellStyle name="Validation 2 2 4 3 38" xfId="23868"/>
    <cellStyle name="Validation 2 2 4 3 39" xfId="23869"/>
    <cellStyle name="Validation 2 2 4 3 4" xfId="23870"/>
    <cellStyle name="Validation 2 2 4 3 40" xfId="23871"/>
    <cellStyle name="Validation 2 2 4 3 41" xfId="23872"/>
    <cellStyle name="Validation 2 2 4 3 42" xfId="23873"/>
    <cellStyle name="Validation 2 2 4 3 43" xfId="23874"/>
    <cellStyle name="Validation 2 2 4 3 44" xfId="23875"/>
    <cellStyle name="Validation 2 2 4 3 45" xfId="23876"/>
    <cellStyle name="Validation 2 2 4 3 46" xfId="23877"/>
    <cellStyle name="Validation 2 2 4 3 47" xfId="23878"/>
    <cellStyle name="Validation 2 2 4 3 48" xfId="23879"/>
    <cellStyle name="Validation 2 2 4 3 49" xfId="23880"/>
    <cellStyle name="Validation 2 2 4 3 5" xfId="23881"/>
    <cellStyle name="Validation 2 2 4 3 50" xfId="23882"/>
    <cellStyle name="Validation 2 2 4 3 51" xfId="23883"/>
    <cellStyle name="Validation 2 2 4 3 52" xfId="23884"/>
    <cellStyle name="Validation 2 2 4 3 53" xfId="23885"/>
    <cellStyle name="Validation 2 2 4 3 54" xfId="23886"/>
    <cellStyle name="Validation 2 2 4 3 55" xfId="23887"/>
    <cellStyle name="Validation 2 2 4 3 56" xfId="23888"/>
    <cellStyle name="Validation 2 2 4 3 57" xfId="23889"/>
    <cellStyle name="Validation 2 2 4 3 58" xfId="23890"/>
    <cellStyle name="Validation 2 2 4 3 59" xfId="23891"/>
    <cellStyle name="Validation 2 2 4 3 6" xfId="23892"/>
    <cellStyle name="Validation 2 2 4 3 60" xfId="23893"/>
    <cellStyle name="Validation 2 2 4 3 61" xfId="23894"/>
    <cellStyle name="Validation 2 2 4 3 62" xfId="23895"/>
    <cellStyle name="Validation 2 2 4 3 63" xfId="23896"/>
    <cellStyle name="Validation 2 2 4 3 64" xfId="23897"/>
    <cellStyle name="Validation 2 2 4 3 7" xfId="23898"/>
    <cellStyle name="Validation 2 2 4 3 8" xfId="23899"/>
    <cellStyle name="Validation 2 2 4 3 9" xfId="23900"/>
    <cellStyle name="Validation 2 2 4 30" xfId="23901"/>
    <cellStyle name="Validation 2 2 4 31" xfId="23902"/>
    <cellStyle name="Validation 2 2 4 32" xfId="23903"/>
    <cellStyle name="Validation 2 2 4 33" xfId="23904"/>
    <cellStyle name="Validation 2 2 4 34" xfId="23905"/>
    <cellStyle name="Validation 2 2 4 4" xfId="23906"/>
    <cellStyle name="Validation 2 2 4 5" xfId="23907"/>
    <cellStyle name="Validation 2 2 4 6" xfId="23908"/>
    <cellStyle name="Validation 2 2 4 7" xfId="23909"/>
    <cellStyle name="Validation 2 2 4 8" xfId="23910"/>
    <cellStyle name="Validation 2 2 4 9" xfId="23911"/>
    <cellStyle name="Validation 2 2 5" xfId="23912"/>
    <cellStyle name="Validation 2 2 5 10" xfId="23913"/>
    <cellStyle name="Validation 2 2 5 11" xfId="23914"/>
    <cellStyle name="Validation 2 2 5 12" xfId="23915"/>
    <cellStyle name="Validation 2 2 5 13" xfId="23916"/>
    <cellStyle name="Validation 2 2 5 14" xfId="23917"/>
    <cellStyle name="Validation 2 2 5 15" xfId="23918"/>
    <cellStyle name="Validation 2 2 5 16" xfId="23919"/>
    <cellStyle name="Validation 2 2 5 17" xfId="23920"/>
    <cellStyle name="Validation 2 2 5 18" xfId="23921"/>
    <cellStyle name="Validation 2 2 5 19" xfId="23922"/>
    <cellStyle name="Validation 2 2 5 2" xfId="23923"/>
    <cellStyle name="Validation 2 2 5 2 10" xfId="23924"/>
    <cellStyle name="Validation 2 2 5 2 11" xfId="23925"/>
    <cellStyle name="Validation 2 2 5 2 12" xfId="23926"/>
    <cellStyle name="Validation 2 2 5 2 13" xfId="23927"/>
    <cellStyle name="Validation 2 2 5 2 14" xfId="23928"/>
    <cellStyle name="Validation 2 2 5 2 15" xfId="23929"/>
    <cellStyle name="Validation 2 2 5 2 16" xfId="23930"/>
    <cellStyle name="Validation 2 2 5 2 17" xfId="23931"/>
    <cellStyle name="Validation 2 2 5 2 18" xfId="23932"/>
    <cellStyle name="Validation 2 2 5 2 19" xfId="23933"/>
    <cellStyle name="Validation 2 2 5 2 2" xfId="23934"/>
    <cellStyle name="Validation 2 2 5 2 20" xfId="23935"/>
    <cellStyle name="Validation 2 2 5 2 21" xfId="23936"/>
    <cellStyle name="Validation 2 2 5 2 22" xfId="23937"/>
    <cellStyle name="Validation 2 2 5 2 23" xfId="23938"/>
    <cellStyle name="Validation 2 2 5 2 24" xfId="23939"/>
    <cellStyle name="Validation 2 2 5 2 25" xfId="23940"/>
    <cellStyle name="Validation 2 2 5 2 26" xfId="23941"/>
    <cellStyle name="Validation 2 2 5 2 27" xfId="23942"/>
    <cellStyle name="Validation 2 2 5 2 28" xfId="23943"/>
    <cellStyle name="Validation 2 2 5 2 29" xfId="23944"/>
    <cellStyle name="Validation 2 2 5 2 3" xfId="23945"/>
    <cellStyle name="Validation 2 2 5 2 30" xfId="23946"/>
    <cellStyle name="Validation 2 2 5 2 31" xfId="23947"/>
    <cellStyle name="Validation 2 2 5 2 32" xfId="23948"/>
    <cellStyle name="Validation 2 2 5 2 33" xfId="23949"/>
    <cellStyle name="Validation 2 2 5 2 34" xfId="23950"/>
    <cellStyle name="Validation 2 2 5 2 35" xfId="23951"/>
    <cellStyle name="Validation 2 2 5 2 36" xfId="23952"/>
    <cellStyle name="Validation 2 2 5 2 37" xfId="23953"/>
    <cellStyle name="Validation 2 2 5 2 38" xfId="23954"/>
    <cellStyle name="Validation 2 2 5 2 39" xfId="23955"/>
    <cellStyle name="Validation 2 2 5 2 4" xfId="23956"/>
    <cellStyle name="Validation 2 2 5 2 40" xfId="23957"/>
    <cellStyle name="Validation 2 2 5 2 41" xfId="23958"/>
    <cellStyle name="Validation 2 2 5 2 42" xfId="23959"/>
    <cellStyle name="Validation 2 2 5 2 43" xfId="23960"/>
    <cellStyle name="Validation 2 2 5 2 44" xfId="23961"/>
    <cellStyle name="Validation 2 2 5 2 45" xfId="23962"/>
    <cellStyle name="Validation 2 2 5 2 46" xfId="23963"/>
    <cellStyle name="Validation 2 2 5 2 47" xfId="23964"/>
    <cellStyle name="Validation 2 2 5 2 48" xfId="23965"/>
    <cellStyle name="Validation 2 2 5 2 49" xfId="23966"/>
    <cellStyle name="Validation 2 2 5 2 5" xfId="23967"/>
    <cellStyle name="Validation 2 2 5 2 50" xfId="23968"/>
    <cellStyle name="Validation 2 2 5 2 51" xfId="23969"/>
    <cellStyle name="Validation 2 2 5 2 52" xfId="23970"/>
    <cellStyle name="Validation 2 2 5 2 53" xfId="23971"/>
    <cellStyle name="Validation 2 2 5 2 54" xfId="23972"/>
    <cellStyle name="Validation 2 2 5 2 55" xfId="23973"/>
    <cellStyle name="Validation 2 2 5 2 56" xfId="23974"/>
    <cellStyle name="Validation 2 2 5 2 57" xfId="23975"/>
    <cellStyle name="Validation 2 2 5 2 58" xfId="23976"/>
    <cellStyle name="Validation 2 2 5 2 59" xfId="23977"/>
    <cellStyle name="Validation 2 2 5 2 6" xfId="23978"/>
    <cellStyle name="Validation 2 2 5 2 60" xfId="23979"/>
    <cellStyle name="Validation 2 2 5 2 61" xfId="23980"/>
    <cellStyle name="Validation 2 2 5 2 62" xfId="23981"/>
    <cellStyle name="Validation 2 2 5 2 63" xfId="23982"/>
    <cellStyle name="Validation 2 2 5 2 64" xfId="23983"/>
    <cellStyle name="Validation 2 2 5 2 65" xfId="23984"/>
    <cellStyle name="Validation 2 2 5 2 66" xfId="23985"/>
    <cellStyle name="Validation 2 2 5 2 7" xfId="23986"/>
    <cellStyle name="Validation 2 2 5 2 8" xfId="23987"/>
    <cellStyle name="Validation 2 2 5 2 9" xfId="23988"/>
    <cellStyle name="Validation 2 2 5 20" xfId="23989"/>
    <cellStyle name="Validation 2 2 5 21" xfId="23990"/>
    <cellStyle name="Validation 2 2 5 22" xfId="23991"/>
    <cellStyle name="Validation 2 2 5 23" xfId="23992"/>
    <cellStyle name="Validation 2 2 5 24" xfId="23993"/>
    <cellStyle name="Validation 2 2 5 25" xfId="23994"/>
    <cellStyle name="Validation 2 2 5 26" xfId="23995"/>
    <cellStyle name="Validation 2 2 5 27" xfId="23996"/>
    <cellStyle name="Validation 2 2 5 28" xfId="23997"/>
    <cellStyle name="Validation 2 2 5 29" xfId="23998"/>
    <cellStyle name="Validation 2 2 5 3" xfId="23999"/>
    <cellStyle name="Validation 2 2 5 3 10" xfId="24000"/>
    <cellStyle name="Validation 2 2 5 3 11" xfId="24001"/>
    <cellStyle name="Validation 2 2 5 3 12" xfId="24002"/>
    <cellStyle name="Validation 2 2 5 3 13" xfId="24003"/>
    <cellStyle name="Validation 2 2 5 3 14" xfId="24004"/>
    <cellStyle name="Validation 2 2 5 3 15" xfId="24005"/>
    <cellStyle name="Validation 2 2 5 3 16" xfId="24006"/>
    <cellStyle name="Validation 2 2 5 3 17" xfId="24007"/>
    <cellStyle name="Validation 2 2 5 3 18" xfId="24008"/>
    <cellStyle name="Validation 2 2 5 3 19" xfId="24009"/>
    <cellStyle name="Validation 2 2 5 3 2" xfId="24010"/>
    <cellStyle name="Validation 2 2 5 3 20" xfId="24011"/>
    <cellStyle name="Validation 2 2 5 3 21" xfId="24012"/>
    <cellStyle name="Validation 2 2 5 3 22" xfId="24013"/>
    <cellStyle name="Validation 2 2 5 3 23" xfId="24014"/>
    <cellStyle name="Validation 2 2 5 3 24" xfId="24015"/>
    <cellStyle name="Validation 2 2 5 3 25" xfId="24016"/>
    <cellStyle name="Validation 2 2 5 3 26" xfId="24017"/>
    <cellStyle name="Validation 2 2 5 3 27" xfId="24018"/>
    <cellStyle name="Validation 2 2 5 3 28" xfId="24019"/>
    <cellStyle name="Validation 2 2 5 3 29" xfId="24020"/>
    <cellStyle name="Validation 2 2 5 3 3" xfId="24021"/>
    <cellStyle name="Validation 2 2 5 3 30" xfId="24022"/>
    <cellStyle name="Validation 2 2 5 3 31" xfId="24023"/>
    <cellStyle name="Validation 2 2 5 3 32" xfId="24024"/>
    <cellStyle name="Validation 2 2 5 3 33" xfId="24025"/>
    <cellStyle name="Validation 2 2 5 3 34" xfId="24026"/>
    <cellStyle name="Validation 2 2 5 3 35" xfId="24027"/>
    <cellStyle name="Validation 2 2 5 3 36" xfId="24028"/>
    <cellStyle name="Validation 2 2 5 3 37" xfId="24029"/>
    <cellStyle name="Validation 2 2 5 3 38" xfId="24030"/>
    <cellStyle name="Validation 2 2 5 3 39" xfId="24031"/>
    <cellStyle name="Validation 2 2 5 3 4" xfId="24032"/>
    <cellStyle name="Validation 2 2 5 3 40" xfId="24033"/>
    <cellStyle name="Validation 2 2 5 3 41" xfId="24034"/>
    <cellStyle name="Validation 2 2 5 3 42" xfId="24035"/>
    <cellStyle name="Validation 2 2 5 3 43" xfId="24036"/>
    <cellStyle name="Validation 2 2 5 3 44" xfId="24037"/>
    <cellStyle name="Validation 2 2 5 3 45" xfId="24038"/>
    <cellStyle name="Validation 2 2 5 3 46" xfId="24039"/>
    <cellStyle name="Validation 2 2 5 3 47" xfId="24040"/>
    <cellStyle name="Validation 2 2 5 3 48" xfId="24041"/>
    <cellStyle name="Validation 2 2 5 3 49" xfId="24042"/>
    <cellStyle name="Validation 2 2 5 3 5" xfId="24043"/>
    <cellStyle name="Validation 2 2 5 3 50" xfId="24044"/>
    <cellStyle name="Validation 2 2 5 3 51" xfId="24045"/>
    <cellStyle name="Validation 2 2 5 3 52" xfId="24046"/>
    <cellStyle name="Validation 2 2 5 3 53" xfId="24047"/>
    <cellStyle name="Validation 2 2 5 3 54" xfId="24048"/>
    <cellStyle name="Validation 2 2 5 3 55" xfId="24049"/>
    <cellStyle name="Validation 2 2 5 3 56" xfId="24050"/>
    <cellStyle name="Validation 2 2 5 3 57" xfId="24051"/>
    <cellStyle name="Validation 2 2 5 3 58" xfId="24052"/>
    <cellStyle name="Validation 2 2 5 3 59" xfId="24053"/>
    <cellStyle name="Validation 2 2 5 3 6" xfId="24054"/>
    <cellStyle name="Validation 2 2 5 3 60" xfId="24055"/>
    <cellStyle name="Validation 2 2 5 3 61" xfId="24056"/>
    <cellStyle name="Validation 2 2 5 3 62" xfId="24057"/>
    <cellStyle name="Validation 2 2 5 3 63" xfId="24058"/>
    <cellStyle name="Validation 2 2 5 3 64" xfId="24059"/>
    <cellStyle name="Validation 2 2 5 3 7" xfId="24060"/>
    <cellStyle name="Validation 2 2 5 3 8" xfId="24061"/>
    <cellStyle name="Validation 2 2 5 3 9" xfId="24062"/>
    <cellStyle name="Validation 2 2 5 30" xfId="24063"/>
    <cellStyle name="Validation 2 2 5 31" xfId="24064"/>
    <cellStyle name="Validation 2 2 5 32" xfId="24065"/>
    <cellStyle name="Validation 2 2 5 33" xfId="24066"/>
    <cellStyle name="Validation 2 2 5 34" xfId="24067"/>
    <cellStyle name="Validation 2 2 5 4" xfId="24068"/>
    <cellStyle name="Validation 2 2 5 5" xfId="24069"/>
    <cellStyle name="Validation 2 2 5 6" xfId="24070"/>
    <cellStyle name="Validation 2 2 5 7" xfId="24071"/>
    <cellStyle name="Validation 2 2 5 8" xfId="24072"/>
    <cellStyle name="Validation 2 2 5 9" xfId="24073"/>
    <cellStyle name="Validation 2 2 6" xfId="24074"/>
    <cellStyle name="Validation 2 2 6 10" xfId="24075"/>
    <cellStyle name="Validation 2 2 6 11" xfId="24076"/>
    <cellStyle name="Validation 2 2 6 12" xfId="24077"/>
    <cellStyle name="Validation 2 2 6 13" xfId="24078"/>
    <cellStyle name="Validation 2 2 6 14" xfId="24079"/>
    <cellStyle name="Validation 2 2 6 15" xfId="24080"/>
    <cellStyle name="Validation 2 2 6 16" xfId="24081"/>
    <cellStyle name="Validation 2 2 6 17" xfId="24082"/>
    <cellStyle name="Validation 2 2 6 18" xfId="24083"/>
    <cellStyle name="Validation 2 2 6 19" xfId="24084"/>
    <cellStyle name="Validation 2 2 6 2" xfId="24085"/>
    <cellStyle name="Validation 2 2 6 20" xfId="24086"/>
    <cellStyle name="Validation 2 2 6 21" xfId="24087"/>
    <cellStyle name="Validation 2 2 6 22" xfId="24088"/>
    <cellStyle name="Validation 2 2 6 23" xfId="24089"/>
    <cellStyle name="Validation 2 2 6 24" xfId="24090"/>
    <cellStyle name="Validation 2 2 6 25" xfId="24091"/>
    <cellStyle name="Validation 2 2 6 26" xfId="24092"/>
    <cellStyle name="Validation 2 2 6 27" xfId="24093"/>
    <cellStyle name="Validation 2 2 6 28" xfId="24094"/>
    <cellStyle name="Validation 2 2 6 29" xfId="24095"/>
    <cellStyle name="Validation 2 2 6 3" xfId="24096"/>
    <cellStyle name="Validation 2 2 6 30" xfId="24097"/>
    <cellStyle name="Validation 2 2 6 31" xfId="24098"/>
    <cellStyle name="Validation 2 2 6 32" xfId="24099"/>
    <cellStyle name="Validation 2 2 6 33" xfId="24100"/>
    <cellStyle name="Validation 2 2 6 34" xfId="24101"/>
    <cellStyle name="Validation 2 2 6 35" xfId="24102"/>
    <cellStyle name="Validation 2 2 6 36" xfId="24103"/>
    <cellStyle name="Validation 2 2 6 37" xfId="24104"/>
    <cellStyle name="Validation 2 2 6 38" xfId="24105"/>
    <cellStyle name="Validation 2 2 6 39" xfId="24106"/>
    <cellStyle name="Validation 2 2 6 4" xfId="24107"/>
    <cellStyle name="Validation 2 2 6 40" xfId="24108"/>
    <cellStyle name="Validation 2 2 6 41" xfId="24109"/>
    <cellStyle name="Validation 2 2 6 42" xfId="24110"/>
    <cellStyle name="Validation 2 2 6 43" xfId="24111"/>
    <cellStyle name="Validation 2 2 6 44" xfId="24112"/>
    <cellStyle name="Validation 2 2 6 45" xfId="24113"/>
    <cellStyle name="Validation 2 2 6 46" xfId="24114"/>
    <cellStyle name="Validation 2 2 6 47" xfId="24115"/>
    <cellStyle name="Validation 2 2 6 48" xfId="24116"/>
    <cellStyle name="Validation 2 2 6 49" xfId="24117"/>
    <cellStyle name="Validation 2 2 6 5" xfId="24118"/>
    <cellStyle name="Validation 2 2 6 50" xfId="24119"/>
    <cellStyle name="Validation 2 2 6 51" xfId="24120"/>
    <cellStyle name="Validation 2 2 6 52" xfId="24121"/>
    <cellStyle name="Validation 2 2 6 53" xfId="24122"/>
    <cellStyle name="Validation 2 2 6 54" xfId="24123"/>
    <cellStyle name="Validation 2 2 6 55" xfId="24124"/>
    <cellStyle name="Validation 2 2 6 56" xfId="24125"/>
    <cellStyle name="Validation 2 2 6 57" xfId="24126"/>
    <cellStyle name="Validation 2 2 6 58" xfId="24127"/>
    <cellStyle name="Validation 2 2 6 59" xfId="24128"/>
    <cellStyle name="Validation 2 2 6 6" xfId="24129"/>
    <cellStyle name="Validation 2 2 6 60" xfId="24130"/>
    <cellStyle name="Validation 2 2 6 61" xfId="24131"/>
    <cellStyle name="Validation 2 2 6 62" xfId="24132"/>
    <cellStyle name="Validation 2 2 6 63" xfId="24133"/>
    <cellStyle name="Validation 2 2 6 64" xfId="24134"/>
    <cellStyle name="Validation 2 2 6 65" xfId="24135"/>
    <cellStyle name="Validation 2 2 6 66" xfId="24136"/>
    <cellStyle name="Validation 2 2 6 7" xfId="24137"/>
    <cellStyle name="Validation 2 2 6 8" xfId="24138"/>
    <cellStyle name="Validation 2 2 6 9" xfId="24139"/>
    <cellStyle name="Validation 2 2 7" xfId="24140"/>
    <cellStyle name="Validation 2 2 7 10" xfId="24141"/>
    <cellStyle name="Validation 2 2 7 11" xfId="24142"/>
    <cellStyle name="Validation 2 2 7 12" xfId="24143"/>
    <cellStyle name="Validation 2 2 7 13" xfId="24144"/>
    <cellStyle name="Validation 2 2 7 14" xfId="24145"/>
    <cellStyle name="Validation 2 2 7 15" xfId="24146"/>
    <cellStyle name="Validation 2 2 7 16" xfId="24147"/>
    <cellStyle name="Validation 2 2 7 17" xfId="24148"/>
    <cellStyle name="Validation 2 2 7 18" xfId="24149"/>
    <cellStyle name="Validation 2 2 7 19" xfId="24150"/>
    <cellStyle name="Validation 2 2 7 2" xfId="24151"/>
    <cellStyle name="Validation 2 2 7 20" xfId="24152"/>
    <cellStyle name="Validation 2 2 7 21" xfId="24153"/>
    <cellStyle name="Validation 2 2 7 22" xfId="24154"/>
    <cellStyle name="Validation 2 2 7 23" xfId="24155"/>
    <cellStyle name="Validation 2 2 7 24" xfId="24156"/>
    <cellStyle name="Validation 2 2 7 25" xfId="24157"/>
    <cellStyle name="Validation 2 2 7 26" xfId="24158"/>
    <cellStyle name="Validation 2 2 7 27" xfId="24159"/>
    <cellStyle name="Validation 2 2 7 28" xfId="24160"/>
    <cellStyle name="Validation 2 2 7 29" xfId="24161"/>
    <cellStyle name="Validation 2 2 7 3" xfId="24162"/>
    <cellStyle name="Validation 2 2 7 30" xfId="24163"/>
    <cellStyle name="Validation 2 2 7 31" xfId="24164"/>
    <cellStyle name="Validation 2 2 7 32" xfId="24165"/>
    <cellStyle name="Validation 2 2 7 33" xfId="24166"/>
    <cellStyle name="Validation 2 2 7 34" xfId="24167"/>
    <cellStyle name="Validation 2 2 7 35" xfId="24168"/>
    <cellStyle name="Validation 2 2 7 36" xfId="24169"/>
    <cellStyle name="Validation 2 2 7 37" xfId="24170"/>
    <cellStyle name="Validation 2 2 7 38" xfId="24171"/>
    <cellStyle name="Validation 2 2 7 39" xfId="24172"/>
    <cellStyle name="Validation 2 2 7 4" xfId="24173"/>
    <cellStyle name="Validation 2 2 7 40" xfId="24174"/>
    <cellStyle name="Validation 2 2 7 41" xfId="24175"/>
    <cellStyle name="Validation 2 2 7 42" xfId="24176"/>
    <cellStyle name="Validation 2 2 7 43" xfId="24177"/>
    <cellStyle name="Validation 2 2 7 44" xfId="24178"/>
    <cellStyle name="Validation 2 2 7 45" xfId="24179"/>
    <cellStyle name="Validation 2 2 7 46" xfId="24180"/>
    <cellStyle name="Validation 2 2 7 47" xfId="24181"/>
    <cellStyle name="Validation 2 2 7 48" xfId="24182"/>
    <cellStyle name="Validation 2 2 7 49" xfId="24183"/>
    <cellStyle name="Validation 2 2 7 5" xfId="24184"/>
    <cellStyle name="Validation 2 2 7 50" xfId="24185"/>
    <cellStyle name="Validation 2 2 7 51" xfId="24186"/>
    <cellStyle name="Validation 2 2 7 52" xfId="24187"/>
    <cellStyle name="Validation 2 2 7 53" xfId="24188"/>
    <cellStyle name="Validation 2 2 7 54" xfId="24189"/>
    <cellStyle name="Validation 2 2 7 55" xfId="24190"/>
    <cellStyle name="Validation 2 2 7 56" xfId="24191"/>
    <cellStyle name="Validation 2 2 7 57" xfId="24192"/>
    <cellStyle name="Validation 2 2 7 58" xfId="24193"/>
    <cellStyle name="Validation 2 2 7 59" xfId="24194"/>
    <cellStyle name="Validation 2 2 7 6" xfId="24195"/>
    <cellStyle name="Validation 2 2 7 60" xfId="24196"/>
    <cellStyle name="Validation 2 2 7 61" xfId="24197"/>
    <cellStyle name="Validation 2 2 7 62" xfId="24198"/>
    <cellStyle name="Validation 2 2 7 63" xfId="24199"/>
    <cellStyle name="Validation 2 2 7 64" xfId="24200"/>
    <cellStyle name="Validation 2 2 7 7" xfId="24201"/>
    <cellStyle name="Validation 2 2 7 8" xfId="24202"/>
    <cellStyle name="Validation 2 2 7 9" xfId="24203"/>
    <cellStyle name="Validation 2 2 8" xfId="24204"/>
    <cellStyle name="Validation 2 2 9" xfId="24205"/>
    <cellStyle name="Validation 2 20" xfId="24206"/>
    <cellStyle name="Validation 2 21" xfId="24207"/>
    <cellStyle name="Validation 2 22" xfId="24208"/>
    <cellStyle name="Validation 2 23" xfId="24209"/>
    <cellStyle name="Validation 2 24" xfId="24210"/>
    <cellStyle name="Validation 2 25" xfId="24211"/>
    <cellStyle name="Validation 2 26" xfId="24212"/>
    <cellStyle name="Validation 2 27" xfId="24213"/>
    <cellStyle name="Validation 2 28" xfId="24214"/>
    <cellStyle name="Validation 2 29" xfId="24215"/>
    <cellStyle name="Validation 2 3" xfId="24216"/>
    <cellStyle name="Validation 2 3 10" xfId="24217"/>
    <cellStyle name="Validation 2 3 11" xfId="24218"/>
    <cellStyle name="Validation 2 3 12" xfId="24219"/>
    <cellStyle name="Validation 2 3 13" xfId="24220"/>
    <cellStyle name="Validation 2 3 14" xfId="24221"/>
    <cellStyle name="Validation 2 3 15" xfId="24222"/>
    <cellStyle name="Validation 2 3 16" xfId="24223"/>
    <cellStyle name="Validation 2 3 17" xfId="24224"/>
    <cellStyle name="Validation 2 3 18" xfId="24225"/>
    <cellStyle name="Validation 2 3 19" xfId="24226"/>
    <cellStyle name="Validation 2 3 2" xfId="24227"/>
    <cellStyle name="Validation 2 3 2 10" xfId="24228"/>
    <cellStyle name="Validation 2 3 2 11" xfId="24229"/>
    <cellStyle name="Validation 2 3 2 12" xfId="24230"/>
    <cellStyle name="Validation 2 3 2 13" xfId="24231"/>
    <cellStyle name="Validation 2 3 2 14" xfId="24232"/>
    <cellStyle name="Validation 2 3 2 15" xfId="24233"/>
    <cellStyle name="Validation 2 3 2 16" xfId="24234"/>
    <cellStyle name="Validation 2 3 2 17" xfId="24235"/>
    <cellStyle name="Validation 2 3 2 18" xfId="24236"/>
    <cellStyle name="Validation 2 3 2 19" xfId="24237"/>
    <cellStyle name="Validation 2 3 2 2" xfId="24238"/>
    <cellStyle name="Validation 2 3 2 20" xfId="24239"/>
    <cellStyle name="Validation 2 3 2 21" xfId="24240"/>
    <cellStyle name="Validation 2 3 2 22" xfId="24241"/>
    <cellStyle name="Validation 2 3 2 23" xfId="24242"/>
    <cellStyle name="Validation 2 3 2 24" xfId="24243"/>
    <cellStyle name="Validation 2 3 2 25" xfId="24244"/>
    <cellStyle name="Validation 2 3 2 26" xfId="24245"/>
    <cellStyle name="Validation 2 3 2 27" xfId="24246"/>
    <cellStyle name="Validation 2 3 2 28" xfId="24247"/>
    <cellStyle name="Validation 2 3 2 29" xfId="24248"/>
    <cellStyle name="Validation 2 3 2 3" xfId="24249"/>
    <cellStyle name="Validation 2 3 2 30" xfId="24250"/>
    <cellStyle name="Validation 2 3 2 31" xfId="24251"/>
    <cellStyle name="Validation 2 3 2 32" xfId="24252"/>
    <cellStyle name="Validation 2 3 2 33" xfId="24253"/>
    <cellStyle name="Validation 2 3 2 34" xfId="24254"/>
    <cellStyle name="Validation 2 3 2 35" xfId="24255"/>
    <cellStyle name="Validation 2 3 2 36" xfId="24256"/>
    <cellStyle name="Validation 2 3 2 37" xfId="24257"/>
    <cellStyle name="Validation 2 3 2 38" xfId="24258"/>
    <cellStyle name="Validation 2 3 2 39" xfId="24259"/>
    <cellStyle name="Validation 2 3 2 4" xfId="24260"/>
    <cellStyle name="Validation 2 3 2 40" xfId="24261"/>
    <cellStyle name="Validation 2 3 2 41" xfId="24262"/>
    <cellStyle name="Validation 2 3 2 42" xfId="24263"/>
    <cellStyle name="Validation 2 3 2 43" xfId="24264"/>
    <cellStyle name="Validation 2 3 2 44" xfId="24265"/>
    <cellStyle name="Validation 2 3 2 45" xfId="24266"/>
    <cellStyle name="Validation 2 3 2 46" xfId="24267"/>
    <cellStyle name="Validation 2 3 2 47" xfId="24268"/>
    <cellStyle name="Validation 2 3 2 48" xfId="24269"/>
    <cellStyle name="Validation 2 3 2 49" xfId="24270"/>
    <cellStyle name="Validation 2 3 2 5" xfId="24271"/>
    <cellStyle name="Validation 2 3 2 50" xfId="24272"/>
    <cellStyle name="Validation 2 3 2 51" xfId="24273"/>
    <cellStyle name="Validation 2 3 2 52" xfId="24274"/>
    <cellStyle name="Validation 2 3 2 53" xfId="24275"/>
    <cellStyle name="Validation 2 3 2 54" xfId="24276"/>
    <cellStyle name="Validation 2 3 2 55" xfId="24277"/>
    <cellStyle name="Validation 2 3 2 56" xfId="24278"/>
    <cellStyle name="Validation 2 3 2 57" xfId="24279"/>
    <cellStyle name="Validation 2 3 2 58" xfId="24280"/>
    <cellStyle name="Validation 2 3 2 59" xfId="24281"/>
    <cellStyle name="Validation 2 3 2 6" xfId="24282"/>
    <cellStyle name="Validation 2 3 2 60" xfId="24283"/>
    <cellStyle name="Validation 2 3 2 61" xfId="24284"/>
    <cellStyle name="Validation 2 3 2 62" xfId="24285"/>
    <cellStyle name="Validation 2 3 2 63" xfId="24286"/>
    <cellStyle name="Validation 2 3 2 64" xfId="24287"/>
    <cellStyle name="Validation 2 3 2 65" xfId="24288"/>
    <cellStyle name="Validation 2 3 2 66" xfId="24289"/>
    <cellStyle name="Validation 2 3 2 7" xfId="24290"/>
    <cellStyle name="Validation 2 3 2 8" xfId="24291"/>
    <cellStyle name="Validation 2 3 2 9" xfId="24292"/>
    <cellStyle name="Validation 2 3 20" xfId="24293"/>
    <cellStyle name="Validation 2 3 21" xfId="24294"/>
    <cellStyle name="Validation 2 3 22" xfId="24295"/>
    <cellStyle name="Validation 2 3 23" xfId="24296"/>
    <cellStyle name="Validation 2 3 24" xfId="24297"/>
    <cellStyle name="Validation 2 3 25" xfId="24298"/>
    <cellStyle name="Validation 2 3 26" xfId="24299"/>
    <cellStyle name="Validation 2 3 27" xfId="24300"/>
    <cellStyle name="Validation 2 3 28" xfId="24301"/>
    <cellStyle name="Validation 2 3 29" xfId="24302"/>
    <cellStyle name="Validation 2 3 3" xfId="24303"/>
    <cellStyle name="Validation 2 3 3 10" xfId="24304"/>
    <cellStyle name="Validation 2 3 3 11" xfId="24305"/>
    <cellStyle name="Validation 2 3 3 12" xfId="24306"/>
    <cellStyle name="Validation 2 3 3 13" xfId="24307"/>
    <cellStyle name="Validation 2 3 3 14" xfId="24308"/>
    <cellStyle name="Validation 2 3 3 15" xfId="24309"/>
    <cellStyle name="Validation 2 3 3 16" xfId="24310"/>
    <cellStyle name="Validation 2 3 3 17" xfId="24311"/>
    <cellStyle name="Validation 2 3 3 18" xfId="24312"/>
    <cellStyle name="Validation 2 3 3 19" xfId="24313"/>
    <cellStyle name="Validation 2 3 3 2" xfId="24314"/>
    <cellStyle name="Validation 2 3 3 20" xfId="24315"/>
    <cellStyle name="Validation 2 3 3 21" xfId="24316"/>
    <cellStyle name="Validation 2 3 3 22" xfId="24317"/>
    <cellStyle name="Validation 2 3 3 23" xfId="24318"/>
    <cellStyle name="Validation 2 3 3 24" xfId="24319"/>
    <cellStyle name="Validation 2 3 3 25" xfId="24320"/>
    <cellStyle name="Validation 2 3 3 26" xfId="24321"/>
    <cellStyle name="Validation 2 3 3 27" xfId="24322"/>
    <cellStyle name="Validation 2 3 3 28" xfId="24323"/>
    <cellStyle name="Validation 2 3 3 29" xfId="24324"/>
    <cellStyle name="Validation 2 3 3 3" xfId="24325"/>
    <cellStyle name="Validation 2 3 3 30" xfId="24326"/>
    <cellStyle name="Validation 2 3 3 31" xfId="24327"/>
    <cellStyle name="Validation 2 3 3 32" xfId="24328"/>
    <cellStyle name="Validation 2 3 3 33" xfId="24329"/>
    <cellStyle name="Validation 2 3 3 34" xfId="24330"/>
    <cellStyle name="Validation 2 3 3 35" xfId="24331"/>
    <cellStyle name="Validation 2 3 3 36" xfId="24332"/>
    <cellStyle name="Validation 2 3 3 37" xfId="24333"/>
    <cellStyle name="Validation 2 3 3 38" xfId="24334"/>
    <cellStyle name="Validation 2 3 3 39" xfId="24335"/>
    <cellStyle name="Validation 2 3 3 4" xfId="24336"/>
    <cellStyle name="Validation 2 3 3 40" xfId="24337"/>
    <cellStyle name="Validation 2 3 3 41" xfId="24338"/>
    <cellStyle name="Validation 2 3 3 42" xfId="24339"/>
    <cellStyle name="Validation 2 3 3 43" xfId="24340"/>
    <cellStyle name="Validation 2 3 3 44" xfId="24341"/>
    <cellStyle name="Validation 2 3 3 45" xfId="24342"/>
    <cellStyle name="Validation 2 3 3 46" xfId="24343"/>
    <cellStyle name="Validation 2 3 3 47" xfId="24344"/>
    <cellStyle name="Validation 2 3 3 48" xfId="24345"/>
    <cellStyle name="Validation 2 3 3 49" xfId="24346"/>
    <cellStyle name="Validation 2 3 3 5" xfId="24347"/>
    <cellStyle name="Validation 2 3 3 50" xfId="24348"/>
    <cellStyle name="Validation 2 3 3 51" xfId="24349"/>
    <cellStyle name="Validation 2 3 3 52" xfId="24350"/>
    <cellStyle name="Validation 2 3 3 53" xfId="24351"/>
    <cellStyle name="Validation 2 3 3 54" xfId="24352"/>
    <cellStyle name="Validation 2 3 3 55" xfId="24353"/>
    <cellStyle name="Validation 2 3 3 56" xfId="24354"/>
    <cellStyle name="Validation 2 3 3 57" xfId="24355"/>
    <cellStyle name="Validation 2 3 3 58" xfId="24356"/>
    <cellStyle name="Validation 2 3 3 59" xfId="24357"/>
    <cellStyle name="Validation 2 3 3 6" xfId="24358"/>
    <cellStyle name="Validation 2 3 3 60" xfId="24359"/>
    <cellStyle name="Validation 2 3 3 61" xfId="24360"/>
    <cellStyle name="Validation 2 3 3 62" xfId="24361"/>
    <cellStyle name="Validation 2 3 3 63" xfId="24362"/>
    <cellStyle name="Validation 2 3 3 64" xfId="24363"/>
    <cellStyle name="Validation 2 3 3 7" xfId="24364"/>
    <cellStyle name="Validation 2 3 3 8" xfId="24365"/>
    <cellStyle name="Validation 2 3 3 9" xfId="24366"/>
    <cellStyle name="Validation 2 3 30" xfId="24367"/>
    <cellStyle name="Validation 2 3 31" xfId="24368"/>
    <cellStyle name="Validation 2 3 32" xfId="24369"/>
    <cellStyle name="Validation 2 3 33" xfId="24370"/>
    <cellStyle name="Validation 2 3 34" xfId="24371"/>
    <cellStyle name="Validation 2 3 4" xfId="24372"/>
    <cellStyle name="Validation 2 3 5" xfId="24373"/>
    <cellStyle name="Validation 2 3 6" xfId="24374"/>
    <cellStyle name="Validation 2 3 7" xfId="24375"/>
    <cellStyle name="Validation 2 3 8" xfId="24376"/>
    <cellStyle name="Validation 2 3 9" xfId="24377"/>
    <cellStyle name="Validation 2 30" xfId="24378"/>
    <cellStyle name="Validation 2 31" xfId="24379"/>
    <cellStyle name="Validation 2 32" xfId="24380"/>
    <cellStyle name="Validation 2 33" xfId="24381"/>
    <cellStyle name="Validation 2 34" xfId="24382"/>
    <cellStyle name="Validation 2 35" xfId="24383"/>
    <cellStyle name="Validation 2 36" xfId="24384"/>
    <cellStyle name="Validation 2 37" xfId="24385"/>
    <cellStyle name="Validation 2 38" xfId="24386"/>
    <cellStyle name="Validation 2 4" xfId="24387"/>
    <cellStyle name="Validation 2 4 10" xfId="24388"/>
    <cellStyle name="Validation 2 4 11" xfId="24389"/>
    <cellStyle name="Validation 2 4 12" xfId="24390"/>
    <cellStyle name="Validation 2 4 13" xfId="24391"/>
    <cellStyle name="Validation 2 4 14" xfId="24392"/>
    <cellStyle name="Validation 2 4 15" xfId="24393"/>
    <cellStyle name="Validation 2 4 16" xfId="24394"/>
    <cellStyle name="Validation 2 4 17" xfId="24395"/>
    <cellStyle name="Validation 2 4 18" xfId="24396"/>
    <cellStyle name="Validation 2 4 19" xfId="24397"/>
    <cellStyle name="Validation 2 4 2" xfId="24398"/>
    <cellStyle name="Validation 2 4 2 10" xfId="24399"/>
    <cellStyle name="Validation 2 4 2 11" xfId="24400"/>
    <cellStyle name="Validation 2 4 2 12" xfId="24401"/>
    <cellStyle name="Validation 2 4 2 13" xfId="24402"/>
    <cellStyle name="Validation 2 4 2 14" xfId="24403"/>
    <cellStyle name="Validation 2 4 2 15" xfId="24404"/>
    <cellStyle name="Validation 2 4 2 16" xfId="24405"/>
    <cellStyle name="Validation 2 4 2 17" xfId="24406"/>
    <cellStyle name="Validation 2 4 2 18" xfId="24407"/>
    <cellStyle name="Validation 2 4 2 19" xfId="24408"/>
    <cellStyle name="Validation 2 4 2 2" xfId="24409"/>
    <cellStyle name="Validation 2 4 2 20" xfId="24410"/>
    <cellStyle name="Validation 2 4 2 21" xfId="24411"/>
    <cellStyle name="Validation 2 4 2 22" xfId="24412"/>
    <cellStyle name="Validation 2 4 2 23" xfId="24413"/>
    <cellStyle name="Validation 2 4 2 24" xfId="24414"/>
    <cellStyle name="Validation 2 4 2 25" xfId="24415"/>
    <cellStyle name="Validation 2 4 2 26" xfId="24416"/>
    <cellStyle name="Validation 2 4 2 27" xfId="24417"/>
    <cellStyle name="Validation 2 4 2 28" xfId="24418"/>
    <cellStyle name="Validation 2 4 2 29" xfId="24419"/>
    <cellStyle name="Validation 2 4 2 3" xfId="24420"/>
    <cellStyle name="Validation 2 4 2 30" xfId="24421"/>
    <cellStyle name="Validation 2 4 2 31" xfId="24422"/>
    <cellStyle name="Validation 2 4 2 32" xfId="24423"/>
    <cellStyle name="Validation 2 4 2 33" xfId="24424"/>
    <cellStyle name="Validation 2 4 2 34" xfId="24425"/>
    <cellStyle name="Validation 2 4 2 35" xfId="24426"/>
    <cellStyle name="Validation 2 4 2 36" xfId="24427"/>
    <cellStyle name="Validation 2 4 2 37" xfId="24428"/>
    <cellStyle name="Validation 2 4 2 38" xfId="24429"/>
    <cellStyle name="Validation 2 4 2 39" xfId="24430"/>
    <cellStyle name="Validation 2 4 2 4" xfId="24431"/>
    <cellStyle name="Validation 2 4 2 40" xfId="24432"/>
    <cellStyle name="Validation 2 4 2 41" xfId="24433"/>
    <cellStyle name="Validation 2 4 2 42" xfId="24434"/>
    <cellStyle name="Validation 2 4 2 43" xfId="24435"/>
    <cellStyle name="Validation 2 4 2 44" xfId="24436"/>
    <cellStyle name="Validation 2 4 2 45" xfId="24437"/>
    <cellStyle name="Validation 2 4 2 46" xfId="24438"/>
    <cellStyle name="Validation 2 4 2 47" xfId="24439"/>
    <cellStyle name="Validation 2 4 2 48" xfId="24440"/>
    <cellStyle name="Validation 2 4 2 49" xfId="24441"/>
    <cellStyle name="Validation 2 4 2 5" xfId="24442"/>
    <cellStyle name="Validation 2 4 2 50" xfId="24443"/>
    <cellStyle name="Validation 2 4 2 51" xfId="24444"/>
    <cellStyle name="Validation 2 4 2 52" xfId="24445"/>
    <cellStyle name="Validation 2 4 2 53" xfId="24446"/>
    <cellStyle name="Validation 2 4 2 54" xfId="24447"/>
    <cellStyle name="Validation 2 4 2 55" xfId="24448"/>
    <cellStyle name="Validation 2 4 2 56" xfId="24449"/>
    <cellStyle name="Validation 2 4 2 57" xfId="24450"/>
    <cellStyle name="Validation 2 4 2 58" xfId="24451"/>
    <cellStyle name="Validation 2 4 2 59" xfId="24452"/>
    <cellStyle name="Validation 2 4 2 6" xfId="24453"/>
    <cellStyle name="Validation 2 4 2 60" xfId="24454"/>
    <cellStyle name="Validation 2 4 2 61" xfId="24455"/>
    <cellStyle name="Validation 2 4 2 62" xfId="24456"/>
    <cellStyle name="Validation 2 4 2 63" xfId="24457"/>
    <cellStyle name="Validation 2 4 2 64" xfId="24458"/>
    <cellStyle name="Validation 2 4 2 65" xfId="24459"/>
    <cellStyle name="Validation 2 4 2 66" xfId="24460"/>
    <cellStyle name="Validation 2 4 2 7" xfId="24461"/>
    <cellStyle name="Validation 2 4 2 8" xfId="24462"/>
    <cellStyle name="Validation 2 4 2 9" xfId="24463"/>
    <cellStyle name="Validation 2 4 20" xfId="24464"/>
    <cellStyle name="Validation 2 4 21" xfId="24465"/>
    <cellStyle name="Validation 2 4 22" xfId="24466"/>
    <cellStyle name="Validation 2 4 23" xfId="24467"/>
    <cellStyle name="Validation 2 4 24" xfId="24468"/>
    <cellStyle name="Validation 2 4 25" xfId="24469"/>
    <cellStyle name="Validation 2 4 26" xfId="24470"/>
    <cellStyle name="Validation 2 4 27" xfId="24471"/>
    <cellStyle name="Validation 2 4 28" xfId="24472"/>
    <cellStyle name="Validation 2 4 29" xfId="24473"/>
    <cellStyle name="Validation 2 4 3" xfId="24474"/>
    <cellStyle name="Validation 2 4 3 10" xfId="24475"/>
    <cellStyle name="Validation 2 4 3 11" xfId="24476"/>
    <cellStyle name="Validation 2 4 3 12" xfId="24477"/>
    <cellStyle name="Validation 2 4 3 13" xfId="24478"/>
    <cellStyle name="Validation 2 4 3 14" xfId="24479"/>
    <cellStyle name="Validation 2 4 3 15" xfId="24480"/>
    <cellStyle name="Validation 2 4 3 16" xfId="24481"/>
    <cellStyle name="Validation 2 4 3 17" xfId="24482"/>
    <cellStyle name="Validation 2 4 3 18" xfId="24483"/>
    <cellStyle name="Validation 2 4 3 19" xfId="24484"/>
    <cellStyle name="Validation 2 4 3 2" xfId="24485"/>
    <cellStyle name="Validation 2 4 3 20" xfId="24486"/>
    <cellStyle name="Validation 2 4 3 21" xfId="24487"/>
    <cellStyle name="Validation 2 4 3 22" xfId="24488"/>
    <cellStyle name="Validation 2 4 3 23" xfId="24489"/>
    <cellStyle name="Validation 2 4 3 24" xfId="24490"/>
    <cellStyle name="Validation 2 4 3 25" xfId="24491"/>
    <cellStyle name="Validation 2 4 3 26" xfId="24492"/>
    <cellStyle name="Validation 2 4 3 27" xfId="24493"/>
    <cellStyle name="Validation 2 4 3 28" xfId="24494"/>
    <cellStyle name="Validation 2 4 3 29" xfId="24495"/>
    <cellStyle name="Validation 2 4 3 3" xfId="24496"/>
    <cellStyle name="Validation 2 4 3 30" xfId="24497"/>
    <cellStyle name="Validation 2 4 3 31" xfId="24498"/>
    <cellStyle name="Validation 2 4 3 32" xfId="24499"/>
    <cellStyle name="Validation 2 4 3 33" xfId="24500"/>
    <cellStyle name="Validation 2 4 3 34" xfId="24501"/>
    <cellStyle name="Validation 2 4 3 35" xfId="24502"/>
    <cellStyle name="Validation 2 4 3 36" xfId="24503"/>
    <cellStyle name="Validation 2 4 3 37" xfId="24504"/>
    <cellStyle name="Validation 2 4 3 38" xfId="24505"/>
    <cellStyle name="Validation 2 4 3 39" xfId="24506"/>
    <cellStyle name="Validation 2 4 3 4" xfId="24507"/>
    <cellStyle name="Validation 2 4 3 40" xfId="24508"/>
    <cellStyle name="Validation 2 4 3 41" xfId="24509"/>
    <cellStyle name="Validation 2 4 3 42" xfId="24510"/>
    <cellStyle name="Validation 2 4 3 43" xfId="24511"/>
    <cellStyle name="Validation 2 4 3 44" xfId="24512"/>
    <cellStyle name="Validation 2 4 3 45" xfId="24513"/>
    <cellStyle name="Validation 2 4 3 46" xfId="24514"/>
    <cellStyle name="Validation 2 4 3 47" xfId="24515"/>
    <cellStyle name="Validation 2 4 3 48" xfId="24516"/>
    <cellStyle name="Validation 2 4 3 49" xfId="24517"/>
    <cellStyle name="Validation 2 4 3 5" xfId="24518"/>
    <cellStyle name="Validation 2 4 3 50" xfId="24519"/>
    <cellStyle name="Validation 2 4 3 51" xfId="24520"/>
    <cellStyle name="Validation 2 4 3 52" xfId="24521"/>
    <cellStyle name="Validation 2 4 3 53" xfId="24522"/>
    <cellStyle name="Validation 2 4 3 54" xfId="24523"/>
    <cellStyle name="Validation 2 4 3 55" xfId="24524"/>
    <cellStyle name="Validation 2 4 3 56" xfId="24525"/>
    <cellStyle name="Validation 2 4 3 57" xfId="24526"/>
    <cellStyle name="Validation 2 4 3 58" xfId="24527"/>
    <cellStyle name="Validation 2 4 3 59" xfId="24528"/>
    <cellStyle name="Validation 2 4 3 6" xfId="24529"/>
    <cellStyle name="Validation 2 4 3 60" xfId="24530"/>
    <cellStyle name="Validation 2 4 3 61" xfId="24531"/>
    <cellStyle name="Validation 2 4 3 62" xfId="24532"/>
    <cellStyle name="Validation 2 4 3 63" xfId="24533"/>
    <cellStyle name="Validation 2 4 3 64" xfId="24534"/>
    <cellStyle name="Validation 2 4 3 7" xfId="24535"/>
    <cellStyle name="Validation 2 4 3 8" xfId="24536"/>
    <cellStyle name="Validation 2 4 3 9" xfId="24537"/>
    <cellStyle name="Validation 2 4 30" xfId="24538"/>
    <cellStyle name="Validation 2 4 31" xfId="24539"/>
    <cellStyle name="Validation 2 4 32" xfId="24540"/>
    <cellStyle name="Validation 2 4 33" xfId="24541"/>
    <cellStyle name="Validation 2 4 34" xfId="24542"/>
    <cellStyle name="Validation 2 4 4" xfId="24543"/>
    <cellStyle name="Validation 2 4 5" xfId="24544"/>
    <cellStyle name="Validation 2 4 6" xfId="24545"/>
    <cellStyle name="Validation 2 4 7" xfId="24546"/>
    <cellStyle name="Validation 2 4 8" xfId="24547"/>
    <cellStyle name="Validation 2 4 9" xfId="24548"/>
    <cellStyle name="Validation 2 5" xfId="24549"/>
    <cellStyle name="Validation 2 5 10" xfId="24550"/>
    <cellStyle name="Validation 2 5 11" xfId="24551"/>
    <cellStyle name="Validation 2 5 12" xfId="24552"/>
    <cellStyle name="Validation 2 5 13" xfId="24553"/>
    <cellStyle name="Validation 2 5 14" xfId="24554"/>
    <cellStyle name="Validation 2 5 15" xfId="24555"/>
    <cellStyle name="Validation 2 5 16" xfId="24556"/>
    <cellStyle name="Validation 2 5 17" xfId="24557"/>
    <cellStyle name="Validation 2 5 18" xfId="24558"/>
    <cellStyle name="Validation 2 5 19" xfId="24559"/>
    <cellStyle name="Validation 2 5 2" xfId="24560"/>
    <cellStyle name="Validation 2 5 2 10" xfId="24561"/>
    <cellStyle name="Validation 2 5 2 11" xfId="24562"/>
    <cellStyle name="Validation 2 5 2 12" xfId="24563"/>
    <cellStyle name="Validation 2 5 2 13" xfId="24564"/>
    <cellStyle name="Validation 2 5 2 14" xfId="24565"/>
    <cellStyle name="Validation 2 5 2 15" xfId="24566"/>
    <cellStyle name="Validation 2 5 2 16" xfId="24567"/>
    <cellStyle name="Validation 2 5 2 17" xfId="24568"/>
    <cellStyle name="Validation 2 5 2 18" xfId="24569"/>
    <cellStyle name="Validation 2 5 2 19" xfId="24570"/>
    <cellStyle name="Validation 2 5 2 2" xfId="24571"/>
    <cellStyle name="Validation 2 5 2 20" xfId="24572"/>
    <cellStyle name="Validation 2 5 2 21" xfId="24573"/>
    <cellStyle name="Validation 2 5 2 22" xfId="24574"/>
    <cellStyle name="Validation 2 5 2 23" xfId="24575"/>
    <cellStyle name="Validation 2 5 2 24" xfId="24576"/>
    <cellStyle name="Validation 2 5 2 25" xfId="24577"/>
    <cellStyle name="Validation 2 5 2 26" xfId="24578"/>
    <cellStyle name="Validation 2 5 2 27" xfId="24579"/>
    <cellStyle name="Validation 2 5 2 28" xfId="24580"/>
    <cellStyle name="Validation 2 5 2 29" xfId="24581"/>
    <cellStyle name="Validation 2 5 2 3" xfId="24582"/>
    <cellStyle name="Validation 2 5 2 30" xfId="24583"/>
    <cellStyle name="Validation 2 5 2 31" xfId="24584"/>
    <cellStyle name="Validation 2 5 2 32" xfId="24585"/>
    <cellStyle name="Validation 2 5 2 33" xfId="24586"/>
    <cellStyle name="Validation 2 5 2 34" xfId="24587"/>
    <cellStyle name="Validation 2 5 2 35" xfId="24588"/>
    <cellStyle name="Validation 2 5 2 36" xfId="24589"/>
    <cellStyle name="Validation 2 5 2 37" xfId="24590"/>
    <cellStyle name="Validation 2 5 2 38" xfId="24591"/>
    <cellStyle name="Validation 2 5 2 39" xfId="24592"/>
    <cellStyle name="Validation 2 5 2 4" xfId="24593"/>
    <cellStyle name="Validation 2 5 2 40" xfId="24594"/>
    <cellStyle name="Validation 2 5 2 41" xfId="24595"/>
    <cellStyle name="Validation 2 5 2 42" xfId="24596"/>
    <cellStyle name="Validation 2 5 2 43" xfId="24597"/>
    <cellStyle name="Validation 2 5 2 44" xfId="24598"/>
    <cellStyle name="Validation 2 5 2 45" xfId="24599"/>
    <cellStyle name="Validation 2 5 2 46" xfId="24600"/>
    <cellStyle name="Validation 2 5 2 47" xfId="24601"/>
    <cellStyle name="Validation 2 5 2 48" xfId="24602"/>
    <cellStyle name="Validation 2 5 2 49" xfId="24603"/>
    <cellStyle name="Validation 2 5 2 5" xfId="24604"/>
    <cellStyle name="Validation 2 5 2 50" xfId="24605"/>
    <cellStyle name="Validation 2 5 2 51" xfId="24606"/>
    <cellStyle name="Validation 2 5 2 52" xfId="24607"/>
    <cellStyle name="Validation 2 5 2 53" xfId="24608"/>
    <cellStyle name="Validation 2 5 2 54" xfId="24609"/>
    <cellStyle name="Validation 2 5 2 55" xfId="24610"/>
    <cellStyle name="Validation 2 5 2 56" xfId="24611"/>
    <cellStyle name="Validation 2 5 2 57" xfId="24612"/>
    <cellStyle name="Validation 2 5 2 58" xfId="24613"/>
    <cellStyle name="Validation 2 5 2 59" xfId="24614"/>
    <cellStyle name="Validation 2 5 2 6" xfId="24615"/>
    <cellStyle name="Validation 2 5 2 60" xfId="24616"/>
    <cellStyle name="Validation 2 5 2 61" xfId="24617"/>
    <cellStyle name="Validation 2 5 2 62" xfId="24618"/>
    <cellStyle name="Validation 2 5 2 63" xfId="24619"/>
    <cellStyle name="Validation 2 5 2 64" xfId="24620"/>
    <cellStyle name="Validation 2 5 2 65" xfId="24621"/>
    <cellStyle name="Validation 2 5 2 66" xfId="24622"/>
    <cellStyle name="Validation 2 5 2 7" xfId="24623"/>
    <cellStyle name="Validation 2 5 2 8" xfId="24624"/>
    <cellStyle name="Validation 2 5 2 9" xfId="24625"/>
    <cellStyle name="Validation 2 5 20" xfId="24626"/>
    <cellStyle name="Validation 2 5 21" xfId="24627"/>
    <cellStyle name="Validation 2 5 22" xfId="24628"/>
    <cellStyle name="Validation 2 5 23" xfId="24629"/>
    <cellStyle name="Validation 2 5 24" xfId="24630"/>
    <cellStyle name="Validation 2 5 25" xfId="24631"/>
    <cellStyle name="Validation 2 5 26" xfId="24632"/>
    <cellStyle name="Validation 2 5 27" xfId="24633"/>
    <cellStyle name="Validation 2 5 28" xfId="24634"/>
    <cellStyle name="Validation 2 5 29" xfId="24635"/>
    <cellStyle name="Validation 2 5 3" xfId="24636"/>
    <cellStyle name="Validation 2 5 3 10" xfId="24637"/>
    <cellStyle name="Validation 2 5 3 11" xfId="24638"/>
    <cellStyle name="Validation 2 5 3 12" xfId="24639"/>
    <cellStyle name="Validation 2 5 3 13" xfId="24640"/>
    <cellStyle name="Validation 2 5 3 14" xfId="24641"/>
    <cellStyle name="Validation 2 5 3 15" xfId="24642"/>
    <cellStyle name="Validation 2 5 3 16" xfId="24643"/>
    <cellStyle name="Validation 2 5 3 17" xfId="24644"/>
    <cellStyle name="Validation 2 5 3 18" xfId="24645"/>
    <cellStyle name="Validation 2 5 3 19" xfId="24646"/>
    <cellStyle name="Validation 2 5 3 2" xfId="24647"/>
    <cellStyle name="Validation 2 5 3 20" xfId="24648"/>
    <cellStyle name="Validation 2 5 3 21" xfId="24649"/>
    <cellStyle name="Validation 2 5 3 22" xfId="24650"/>
    <cellStyle name="Validation 2 5 3 23" xfId="24651"/>
    <cellStyle name="Validation 2 5 3 24" xfId="24652"/>
    <cellStyle name="Validation 2 5 3 25" xfId="24653"/>
    <cellStyle name="Validation 2 5 3 26" xfId="24654"/>
    <cellStyle name="Validation 2 5 3 27" xfId="24655"/>
    <cellStyle name="Validation 2 5 3 28" xfId="24656"/>
    <cellStyle name="Validation 2 5 3 29" xfId="24657"/>
    <cellStyle name="Validation 2 5 3 3" xfId="24658"/>
    <cellStyle name="Validation 2 5 3 30" xfId="24659"/>
    <cellStyle name="Validation 2 5 3 31" xfId="24660"/>
    <cellStyle name="Validation 2 5 3 32" xfId="24661"/>
    <cellStyle name="Validation 2 5 3 33" xfId="24662"/>
    <cellStyle name="Validation 2 5 3 34" xfId="24663"/>
    <cellStyle name="Validation 2 5 3 35" xfId="24664"/>
    <cellStyle name="Validation 2 5 3 36" xfId="24665"/>
    <cellStyle name="Validation 2 5 3 37" xfId="24666"/>
    <cellStyle name="Validation 2 5 3 38" xfId="24667"/>
    <cellStyle name="Validation 2 5 3 39" xfId="24668"/>
    <cellStyle name="Validation 2 5 3 4" xfId="24669"/>
    <cellStyle name="Validation 2 5 3 40" xfId="24670"/>
    <cellStyle name="Validation 2 5 3 41" xfId="24671"/>
    <cellStyle name="Validation 2 5 3 42" xfId="24672"/>
    <cellStyle name="Validation 2 5 3 43" xfId="24673"/>
    <cellStyle name="Validation 2 5 3 44" xfId="24674"/>
    <cellStyle name="Validation 2 5 3 45" xfId="24675"/>
    <cellStyle name="Validation 2 5 3 46" xfId="24676"/>
    <cellStyle name="Validation 2 5 3 47" xfId="24677"/>
    <cellStyle name="Validation 2 5 3 48" xfId="24678"/>
    <cellStyle name="Validation 2 5 3 49" xfId="24679"/>
    <cellStyle name="Validation 2 5 3 5" xfId="24680"/>
    <cellStyle name="Validation 2 5 3 50" xfId="24681"/>
    <cellStyle name="Validation 2 5 3 51" xfId="24682"/>
    <cellStyle name="Validation 2 5 3 52" xfId="24683"/>
    <cellStyle name="Validation 2 5 3 53" xfId="24684"/>
    <cellStyle name="Validation 2 5 3 54" xfId="24685"/>
    <cellStyle name="Validation 2 5 3 55" xfId="24686"/>
    <cellStyle name="Validation 2 5 3 56" xfId="24687"/>
    <cellStyle name="Validation 2 5 3 57" xfId="24688"/>
    <cellStyle name="Validation 2 5 3 58" xfId="24689"/>
    <cellStyle name="Validation 2 5 3 59" xfId="24690"/>
    <cellStyle name="Validation 2 5 3 6" xfId="24691"/>
    <cellStyle name="Validation 2 5 3 60" xfId="24692"/>
    <cellStyle name="Validation 2 5 3 61" xfId="24693"/>
    <cellStyle name="Validation 2 5 3 62" xfId="24694"/>
    <cellStyle name="Validation 2 5 3 63" xfId="24695"/>
    <cellStyle name="Validation 2 5 3 64" xfId="24696"/>
    <cellStyle name="Validation 2 5 3 7" xfId="24697"/>
    <cellStyle name="Validation 2 5 3 8" xfId="24698"/>
    <cellStyle name="Validation 2 5 3 9" xfId="24699"/>
    <cellStyle name="Validation 2 5 30" xfId="24700"/>
    <cellStyle name="Validation 2 5 31" xfId="24701"/>
    <cellStyle name="Validation 2 5 32" xfId="24702"/>
    <cellStyle name="Validation 2 5 33" xfId="24703"/>
    <cellStyle name="Validation 2 5 34" xfId="24704"/>
    <cellStyle name="Validation 2 5 4" xfId="24705"/>
    <cellStyle name="Validation 2 5 5" xfId="24706"/>
    <cellStyle name="Validation 2 5 6" xfId="24707"/>
    <cellStyle name="Validation 2 5 7" xfId="24708"/>
    <cellStyle name="Validation 2 5 8" xfId="24709"/>
    <cellStyle name="Validation 2 5 9" xfId="24710"/>
    <cellStyle name="Validation 2 6" xfId="24711"/>
    <cellStyle name="Validation 2 6 10" xfId="24712"/>
    <cellStyle name="Validation 2 6 11" xfId="24713"/>
    <cellStyle name="Validation 2 6 12" xfId="24714"/>
    <cellStyle name="Validation 2 6 13" xfId="24715"/>
    <cellStyle name="Validation 2 6 14" xfId="24716"/>
    <cellStyle name="Validation 2 6 15" xfId="24717"/>
    <cellStyle name="Validation 2 6 16" xfId="24718"/>
    <cellStyle name="Validation 2 6 17" xfId="24719"/>
    <cellStyle name="Validation 2 6 18" xfId="24720"/>
    <cellStyle name="Validation 2 6 19" xfId="24721"/>
    <cellStyle name="Validation 2 6 2" xfId="24722"/>
    <cellStyle name="Validation 2 6 2 10" xfId="24723"/>
    <cellStyle name="Validation 2 6 2 11" xfId="24724"/>
    <cellStyle name="Validation 2 6 2 12" xfId="24725"/>
    <cellStyle name="Validation 2 6 2 13" xfId="24726"/>
    <cellStyle name="Validation 2 6 2 14" xfId="24727"/>
    <cellStyle name="Validation 2 6 2 15" xfId="24728"/>
    <cellStyle name="Validation 2 6 2 16" xfId="24729"/>
    <cellStyle name="Validation 2 6 2 17" xfId="24730"/>
    <cellStyle name="Validation 2 6 2 18" xfId="24731"/>
    <cellStyle name="Validation 2 6 2 19" xfId="24732"/>
    <cellStyle name="Validation 2 6 2 2" xfId="24733"/>
    <cellStyle name="Validation 2 6 2 20" xfId="24734"/>
    <cellStyle name="Validation 2 6 2 21" xfId="24735"/>
    <cellStyle name="Validation 2 6 2 22" xfId="24736"/>
    <cellStyle name="Validation 2 6 2 23" xfId="24737"/>
    <cellStyle name="Validation 2 6 2 24" xfId="24738"/>
    <cellStyle name="Validation 2 6 2 25" xfId="24739"/>
    <cellStyle name="Validation 2 6 2 26" xfId="24740"/>
    <cellStyle name="Validation 2 6 2 27" xfId="24741"/>
    <cellStyle name="Validation 2 6 2 28" xfId="24742"/>
    <cellStyle name="Validation 2 6 2 29" xfId="24743"/>
    <cellStyle name="Validation 2 6 2 3" xfId="24744"/>
    <cellStyle name="Validation 2 6 2 30" xfId="24745"/>
    <cellStyle name="Validation 2 6 2 31" xfId="24746"/>
    <cellStyle name="Validation 2 6 2 32" xfId="24747"/>
    <cellStyle name="Validation 2 6 2 33" xfId="24748"/>
    <cellStyle name="Validation 2 6 2 34" xfId="24749"/>
    <cellStyle name="Validation 2 6 2 35" xfId="24750"/>
    <cellStyle name="Validation 2 6 2 36" xfId="24751"/>
    <cellStyle name="Validation 2 6 2 37" xfId="24752"/>
    <cellStyle name="Validation 2 6 2 38" xfId="24753"/>
    <cellStyle name="Validation 2 6 2 39" xfId="24754"/>
    <cellStyle name="Validation 2 6 2 4" xfId="24755"/>
    <cellStyle name="Validation 2 6 2 40" xfId="24756"/>
    <cellStyle name="Validation 2 6 2 41" xfId="24757"/>
    <cellStyle name="Validation 2 6 2 42" xfId="24758"/>
    <cellStyle name="Validation 2 6 2 43" xfId="24759"/>
    <cellStyle name="Validation 2 6 2 44" xfId="24760"/>
    <cellStyle name="Validation 2 6 2 45" xfId="24761"/>
    <cellStyle name="Validation 2 6 2 46" xfId="24762"/>
    <cellStyle name="Validation 2 6 2 47" xfId="24763"/>
    <cellStyle name="Validation 2 6 2 48" xfId="24764"/>
    <cellStyle name="Validation 2 6 2 49" xfId="24765"/>
    <cellStyle name="Validation 2 6 2 5" xfId="24766"/>
    <cellStyle name="Validation 2 6 2 50" xfId="24767"/>
    <cellStyle name="Validation 2 6 2 51" xfId="24768"/>
    <cellStyle name="Validation 2 6 2 52" xfId="24769"/>
    <cellStyle name="Validation 2 6 2 53" xfId="24770"/>
    <cellStyle name="Validation 2 6 2 54" xfId="24771"/>
    <cellStyle name="Validation 2 6 2 55" xfId="24772"/>
    <cellStyle name="Validation 2 6 2 56" xfId="24773"/>
    <cellStyle name="Validation 2 6 2 57" xfId="24774"/>
    <cellStyle name="Validation 2 6 2 58" xfId="24775"/>
    <cellStyle name="Validation 2 6 2 59" xfId="24776"/>
    <cellStyle name="Validation 2 6 2 6" xfId="24777"/>
    <cellStyle name="Validation 2 6 2 60" xfId="24778"/>
    <cellStyle name="Validation 2 6 2 61" xfId="24779"/>
    <cellStyle name="Validation 2 6 2 62" xfId="24780"/>
    <cellStyle name="Validation 2 6 2 63" xfId="24781"/>
    <cellStyle name="Validation 2 6 2 64" xfId="24782"/>
    <cellStyle name="Validation 2 6 2 65" xfId="24783"/>
    <cellStyle name="Validation 2 6 2 66" xfId="24784"/>
    <cellStyle name="Validation 2 6 2 7" xfId="24785"/>
    <cellStyle name="Validation 2 6 2 8" xfId="24786"/>
    <cellStyle name="Validation 2 6 2 9" xfId="24787"/>
    <cellStyle name="Validation 2 6 20" xfId="24788"/>
    <cellStyle name="Validation 2 6 21" xfId="24789"/>
    <cellStyle name="Validation 2 6 22" xfId="24790"/>
    <cellStyle name="Validation 2 6 23" xfId="24791"/>
    <cellStyle name="Validation 2 6 24" xfId="24792"/>
    <cellStyle name="Validation 2 6 25" xfId="24793"/>
    <cellStyle name="Validation 2 6 26" xfId="24794"/>
    <cellStyle name="Validation 2 6 27" xfId="24795"/>
    <cellStyle name="Validation 2 6 28" xfId="24796"/>
    <cellStyle name="Validation 2 6 29" xfId="24797"/>
    <cellStyle name="Validation 2 6 3" xfId="24798"/>
    <cellStyle name="Validation 2 6 3 10" xfId="24799"/>
    <cellStyle name="Validation 2 6 3 11" xfId="24800"/>
    <cellStyle name="Validation 2 6 3 12" xfId="24801"/>
    <cellStyle name="Validation 2 6 3 13" xfId="24802"/>
    <cellStyle name="Validation 2 6 3 14" xfId="24803"/>
    <cellStyle name="Validation 2 6 3 15" xfId="24804"/>
    <cellStyle name="Validation 2 6 3 16" xfId="24805"/>
    <cellStyle name="Validation 2 6 3 17" xfId="24806"/>
    <cellStyle name="Validation 2 6 3 18" xfId="24807"/>
    <cellStyle name="Validation 2 6 3 19" xfId="24808"/>
    <cellStyle name="Validation 2 6 3 2" xfId="24809"/>
    <cellStyle name="Validation 2 6 3 20" xfId="24810"/>
    <cellStyle name="Validation 2 6 3 21" xfId="24811"/>
    <cellStyle name="Validation 2 6 3 22" xfId="24812"/>
    <cellStyle name="Validation 2 6 3 23" xfId="24813"/>
    <cellStyle name="Validation 2 6 3 24" xfId="24814"/>
    <cellStyle name="Validation 2 6 3 25" xfId="24815"/>
    <cellStyle name="Validation 2 6 3 26" xfId="24816"/>
    <cellStyle name="Validation 2 6 3 27" xfId="24817"/>
    <cellStyle name="Validation 2 6 3 28" xfId="24818"/>
    <cellStyle name="Validation 2 6 3 29" xfId="24819"/>
    <cellStyle name="Validation 2 6 3 3" xfId="24820"/>
    <cellStyle name="Validation 2 6 3 30" xfId="24821"/>
    <cellStyle name="Validation 2 6 3 31" xfId="24822"/>
    <cellStyle name="Validation 2 6 3 32" xfId="24823"/>
    <cellStyle name="Validation 2 6 3 33" xfId="24824"/>
    <cellStyle name="Validation 2 6 3 34" xfId="24825"/>
    <cellStyle name="Validation 2 6 3 35" xfId="24826"/>
    <cellStyle name="Validation 2 6 3 36" xfId="24827"/>
    <cellStyle name="Validation 2 6 3 37" xfId="24828"/>
    <cellStyle name="Validation 2 6 3 38" xfId="24829"/>
    <cellStyle name="Validation 2 6 3 39" xfId="24830"/>
    <cellStyle name="Validation 2 6 3 4" xfId="24831"/>
    <cellStyle name="Validation 2 6 3 40" xfId="24832"/>
    <cellStyle name="Validation 2 6 3 41" xfId="24833"/>
    <cellStyle name="Validation 2 6 3 42" xfId="24834"/>
    <cellStyle name="Validation 2 6 3 43" xfId="24835"/>
    <cellStyle name="Validation 2 6 3 44" xfId="24836"/>
    <cellStyle name="Validation 2 6 3 45" xfId="24837"/>
    <cellStyle name="Validation 2 6 3 46" xfId="24838"/>
    <cellStyle name="Validation 2 6 3 47" xfId="24839"/>
    <cellStyle name="Validation 2 6 3 48" xfId="24840"/>
    <cellStyle name="Validation 2 6 3 49" xfId="24841"/>
    <cellStyle name="Validation 2 6 3 5" xfId="24842"/>
    <cellStyle name="Validation 2 6 3 50" xfId="24843"/>
    <cellStyle name="Validation 2 6 3 51" xfId="24844"/>
    <cellStyle name="Validation 2 6 3 52" xfId="24845"/>
    <cellStyle name="Validation 2 6 3 53" xfId="24846"/>
    <cellStyle name="Validation 2 6 3 54" xfId="24847"/>
    <cellStyle name="Validation 2 6 3 55" xfId="24848"/>
    <cellStyle name="Validation 2 6 3 56" xfId="24849"/>
    <cellStyle name="Validation 2 6 3 57" xfId="24850"/>
    <cellStyle name="Validation 2 6 3 58" xfId="24851"/>
    <cellStyle name="Validation 2 6 3 59" xfId="24852"/>
    <cellStyle name="Validation 2 6 3 6" xfId="24853"/>
    <cellStyle name="Validation 2 6 3 60" xfId="24854"/>
    <cellStyle name="Validation 2 6 3 61" xfId="24855"/>
    <cellStyle name="Validation 2 6 3 62" xfId="24856"/>
    <cellStyle name="Validation 2 6 3 63" xfId="24857"/>
    <cellStyle name="Validation 2 6 3 64" xfId="24858"/>
    <cellStyle name="Validation 2 6 3 7" xfId="24859"/>
    <cellStyle name="Validation 2 6 3 8" xfId="24860"/>
    <cellStyle name="Validation 2 6 3 9" xfId="24861"/>
    <cellStyle name="Validation 2 6 30" xfId="24862"/>
    <cellStyle name="Validation 2 6 31" xfId="24863"/>
    <cellStyle name="Validation 2 6 32" xfId="24864"/>
    <cellStyle name="Validation 2 6 33" xfId="24865"/>
    <cellStyle name="Validation 2 6 34" xfId="24866"/>
    <cellStyle name="Validation 2 6 4" xfId="24867"/>
    <cellStyle name="Validation 2 6 5" xfId="24868"/>
    <cellStyle name="Validation 2 6 6" xfId="24869"/>
    <cellStyle name="Validation 2 6 7" xfId="24870"/>
    <cellStyle name="Validation 2 6 8" xfId="24871"/>
    <cellStyle name="Validation 2 6 9" xfId="24872"/>
    <cellStyle name="Validation 2 7" xfId="24873"/>
    <cellStyle name="Validation 2 7 10" xfId="24874"/>
    <cellStyle name="Validation 2 7 11" xfId="24875"/>
    <cellStyle name="Validation 2 7 12" xfId="24876"/>
    <cellStyle name="Validation 2 7 13" xfId="24877"/>
    <cellStyle name="Validation 2 7 14" xfId="24878"/>
    <cellStyle name="Validation 2 7 15" xfId="24879"/>
    <cellStyle name="Validation 2 7 16" xfId="24880"/>
    <cellStyle name="Validation 2 7 17" xfId="24881"/>
    <cellStyle name="Validation 2 7 18" xfId="24882"/>
    <cellStyle name="Validation 2 7 19" xfId="24883"/>
    <cellStyle name="Validation 2 7 2" xfId="24884"/>
    <cellStyle name="Validation 2 7 20" xfId="24885"/>
    <cellStyle name="Validation 2 7 21" xfId="24886"/>
    <cellStyle name="Validation 2 7 22" xfId="24887"/>
    <cellStyle name="Validation 2 7 23" xfId="24888"/>
    <cellStyle name="Validation 2 7 24" xfId="24889"/>
    <cellStyle name="Validation 2 7 25" xfId="24890"/>
    <cellStyle name="Validation 2 7 26" xfId="24891"/>
    <cellStyle name="Validation 2 7 27" xfId="24892"/>
    <cellStyle name="Validation 2 7 28" xfId="24893"/>
    <cellStyle name="Validation 2 7 29" xfId="24894"/>
    <cellStyle name="Validation 2 7 3" xfId="24895"/>
    <cellStyle name="Validation 2 7 30" xfId="24896"/>
    <cellStyle name="Validation 2 7 31" xfId="24897"/>
    <cellStyle name="Validation 2 7 32" xfId="24898"/>
    <cellStyle name="Validation 2 7 33" xfId="24899"/>
    <cellStyle name="Validation 2 7 34" xfId="24900"/>
    <cellStyle name="Validation 2 7 35" xfId="24901"/>
    <cellStyle name="Validation 2 7 36" xfId="24902"/>
    <cellStyle name="Validation 2 7 37" xfId="24903"/>
    <cellStyle name="Validation 2 7 38" xfId="24904"/>
    <cellStyle name="Validation 2 7 39" xfId="24905"/>
    <cellStyle name="Validation 2 7 4" xfId="24906"/>
    <cellStyle name="Validation 2 7 40" xfId="24907"/>
    <cellStyle name="Validation 2 7 41" xfId="24908"/>
    <cellStyle name="Validation 2 7 42" xfId="24909"/>
    <cellStyle name="Validation 2 7 43" xfId="24910"/>
    <cellStyle name="Validation 2 7 44" xfId="24911"/>
    <cellStyle name="Validation 2 7 45" xfId="24912"/>
    <cellStyle name="Validation 2 7 46" xfId="24913"/>
    <cellStyle name="Validation 2 7 47" xfId="24914"/>
    <cellStyle name="Validation 2 7 48" xfId="24915"/>
    <cellStyle name="Validation 2 7 49" xfId="24916"/>
    <cellStyle name="Validation 2 7 5" xfId="24917"/>
    <cellStyle name="Validation 2 7 50" xfId="24918"/>
    <cellStyle name="Validation 2 7 51" xfId="24919"/>
    <cellStyle name="Validation 2 7 52" xfId="24920"/>
    <cellStyle name="Validation 2 7 53" xfId="24921"/>
    <cellStyle name="Validation 2 7 54" xfId="24922"/>
    <cellStyle name="Validation 2 7 55" xfId="24923"/>
    <cellStyle name="Validation 2 7 56" xfId="24924"/>
    <cellStyle name="Validation 2 7 57" xfId="24925"/>
    <cellStyle name="Validation 2 7 58" xfId="24926"/>
    <cellStyle name="Validation 2 7 59" xfId="24927"/>
    <cellStyle name="Validation 2 7 6" xfId="24928"/>
    <cellStyle name="Validation 2 7 60" xfId="24929"/>
    <cellStyle name="Validation 2 7 61" xfId="24930"/>
    <cellStyle name="Validation 2 7 62" xfId="24931"/>
    <cellStyle name="Validation 2 7 63" xfId="24932"/>
    <cellStyle name="Validation 2 7 64" xfId="24933"/>
    <cellStyle name="Validation 2 7 65" xfId="24934"/>
    <cellStyle name="Validation 2 7 66" xfId="24935"/>
    <cellStyle name="Validation 2 7 7" xfId="24936"/>
    <cellStyle name="Validation 2 7 8" xfId="24937"/>
    <cellStyle name="Validation 2 7 9" xfId="24938"/>
    <cellStyle name="Validation 2 8" xfId="24939"/>
    <cellStyle name="Validation 2 8 10" xfId="24940"/>
    <cellStyle name="Validation 2 8 11" xfId="24941"/>
    <cellStyle name="Validation 2 8 12" xfId="24942"/>
    <cellStyle name="Validation 2 8 13" xfId="24943"/>
    <cellStyle name="Validation 2 8 14" xfId="24944"/>
    <cellStyle name="Validation 2 8 15" xfId="24945"/>
    <cellStyle name="Validation 2 8 16" xfId="24946"/>
    <cellStyle name="Validation 2 8 17" xfId="24947"/>
    <cellStyle name="Validation 2 8 18" xfId="24948"/>
    <cellStyle name="Validation 2 8 19" xfId="24949"/>
    <cellStyle name="Validation 2 8 2" xfId="24950"/>
    <cellStyle name="Validation 2 8 20" xfId="24951"/>
    <cellStyle name="Validation 2 8 21" xfId="24952"/>
    <cellStyle name="Validation 2 8 22" xfId="24953"/>
    <cellStyle name="Validation 2 8 23" xfId="24954"/>
    <cellStyle name="Validation 2 8 24" xfId="24955"/>
    <cellStyle name="Validation 2 8 25" xfId="24956"/>
    <cellStyle name="Validation 2 8 26" xfId="24957"/>
    <cellStyle name="Validation 2 8 27" xfId="24958"/>
    <cellStyle name="Validation 2 8 28" xfId="24959"/>
    <cellStyle name="Validation 2 8 29" xfId="24960"/>
    <cellStyle name="Validation 2 8 3" xfId="24961"/>
    <cellStyle name="Validation 2 8 30" xfId="24962"/>
    <cellStyle name="Validation 2 8 31" xfId="24963"/>
    <cellStyle name="Validation 2 8 32" xfId="24964"/>
    <cellStyle name="Validation 2 8 33" xfId="24965"/>
    <cellStyle name="Validation 2 8 34" xfId="24966"/>
    <cellStyle name="Validation 2 8 35" xfId="24967"/>
    <cellStyle name="Validation 2 8 36" xfId="24968"/>
    <cellStyle name="Validation 2 8 37" xfId="24969"/>
    <cellStyle name="Validation 2 8 38" xfId="24970"/>
    <cellStyle name="Validation 2 8 39" xfId="24971"/>
    <cellStyle name="Validation 2 8 4" xfId="24972"/>
    <cellStyle name="Validation 2 8 40" xfId="24973"/>
    <cellStyle name="Validation 2 8 41" xfId="24974"/>
    <cellStyle name="Validation 2 8 42" xfId="24975"/>
    <cellStyle name="Validation 2 8 43" xfId="24976"/>
    <cellStyle name="Validation 2 8 44" xfId="24977"/>
    <cellStyle name="Validation 2 8 45" xfId="24978"/>
    <cellStyle name="Validation 2 8 46" xfId="24979"/>
    <cellStyle name="Validation 2 8 47" xfId="24980"/>
    <cellStyle name="Validation 2 8 48" xfId="24981"/>
    <cellStyle name="Validation 2 8 49" xfId="24982"/>
    <cellStyle name="Validation 2 8 5" xfId="24983"/>
    <cellStyle name="Validation 2 8 50" xfId="24984"/>
    <cellStyle name="Validation 2 8 51" xfId="24985"/>
    <cellStyle name="Validation 2 8 52" xfId="24986"/>
    <cellStyle name="Validation 2 8 53" xfId="24987"/>
    <cellStyle name="Validation 2 8 54" xfId="24988"/>
    <cellStyle name="Validation 2 8 55" xfId="24989"/>
    <cellStyle name="Validation 2 8 56" xfId="24990"/>
    <cellStyle name="Validation 2 8 57" xfId="24991"/>
    <cellStyle name="Validation 2 8 58" xfId="24992"/>
    <cellStyle name="Validation 2 8 59" xfId="24993"/>
    <cellStyle name="Validation 2 8 6" xfId="24994"/>
    <cellStyle name="Validation 2 8 60" xfId="24995"/>
    <cellStyle name="Validation 2 8 61" xfId="24996"/>
    <cellStyle name="Validation 2 8 62" xfId="24997"/>
    <cellStyle name="Validation 2 8 63" xfId="24998"/>
    <cellStyle name="Validation 2 8 64" xfId="24999"/>
    <cellStyle name="Validation 2 8 7" xfId="25000"/>
    <cellStyle name="Validation 2 8 8" xfId="25001"/>
    <cellStyle name="Validation 2 8 9" xfId="25002"/>
    <cellStyle name="Validation 2 9" xfId="25003"/>
    <cellStyle name="Validation 3" xfId="25004"/>
    <cellStyle name="Validation 3 2" xfId="25005"/>
    <cellStyle name="Validation 3 2 10" xfId="25006"/>
    <cellStyle name="Validation 3 2 2" xfId="25007"/>
    <cellStyle name="Validation 3 2 2 10" xfId="25008"/>
    <cellStyle name="Validation 3 2 2 11" xfId="25009"/>
    <cellStyle name="Validation 3 2 2 12" xfId="25010"/>
    <cellStyle name="Validation 3 2 2 13" xfId="25011"/>
    <cellStyle name="Validation 3 2 2 14" xfId="25012"/>
    <cellStyle name="Validation 3 2 2 15" xfId="25013"/>
    <cellStyle name="Validation 3 2 2 16" xfId="25014"/>
    <cellStyle name="Validation 3 2 2 17" xfId="25015"/>
    <cellStyle name="Validation 3 2 2 18" xfId="25016"/>
    <cellStyle name="Validation 3 2 2 19" xfId="25017"/>
    <cellStyle name="Validation 3 2 2 2" xfId="25018"/>
    <cellStyle name="Validation 3 2 2 2 10" xfId="25019"/>
    <cellStyle name="Validation 3 2 2 2 11" xfId="25020"/>
    <cellStyle name="Validation 3 2 2 2 12" xfId="25021"/>
    <cellStyle name="Validation 3 2 2 2 13" xfId="25022"/>
    <cellStyle name="Validation 3 2 2 2 14" xfId="25023"/>
    <cellStyle name="Validation 3 2 2 2 15" xfId="25024"/>
    <cellStyle name="Validation 3 2 2 2 16" xfId="25025"/>
    <cellStyle name="Validation 3 2 2 2 17" xfId="25026"/>
    <cellStyle name="Validation 3 2 2 2 18" xfId="25027"/>
    <cellStyle name="Validation 3 2 2 2 19" xfId="25028"/>
    <cellStyle name="Validation 3 2 2 2 2" xfId="25029"/>
    <cellStyle name="Validation 3 2 2 2 20" xfId="25030"/>
    <cellStyle name="Validation 3 2 2 2 21" xfId="25031"/>
    <cellStyle name="Validation 3 2 2 2 22" xfId="25032"/>
    <cellStyle name="Validation 3 2 2 2 23" xfId="25033"/>
    <cellStyle name="Validation 3 2 2 2 24" xfId="25034"/>
    <cellStyle name="Validation 3 2 2 2 25" xfId="25035"/>
    <cellStyle name="Validation 3 2 2 2 26" xfId="25036"/>
    <cellStyle name="Validation 3 2 2 2 27" xfId="25037"/>
    <cellStyle name="Validation 3 2 2 2 28" xfId="25038"/>
    <cellStyle name="Validation 3 2 2 2 29" xfId="25039"/>
    <cellStyle name="Validation 3 2 2 2 3" xfId="25040"/>
    <cellStyle name="Validation 3 2 2 2 30" xfId="25041"/>
    <cellStyle name="Validation 3 2 2 2 31" xfId="25042"/>
    <cellStyle name="Validation 3 2 2 2 32" xfId="25043"/>
    <cellStyle name="Validation 3 2 2 2 33" xfId="25044"/>
    <cellStyle name="Validation 3 2 2 2 34" xfId="25045"/>
    <cellStyle name="Validation 3 2 2 2 35" xfId="25046"/>
    <cellStyle name="Validation 3 2 2 2 36" xfId="25047"/>
    <cellStyle name="Validation 3 2 2 2 37" xfId="25048"/>
    <cellStyle name="Validation 3 2 2 2 38" xfId="25049"/>
    <cellStyle name="Validation 3 2 2 2 39" xfId="25050"/>
    <cellStyle name="Validation 3 2 2 2 4" xfId="25051"/>
    <cellStyle name="Validation 3 2 2 2 40" xfId="25052"/>
    <cellStyle name="Validation 3 2 2 2 41" xfId="25053"/>
    <cellStyle name="Validation 3 2 2 2 42" xfId="25054"/>
    <cellStyle name="Validation 3 2 2 2 43" xfId="25055"/>
    <cellStyle name="Validation 3 2 2 2 44" xfId="25056"/>
    <cellStyle name="Validation 3 2 2 2 45" xfId="25057"/>
    <cellStyle name="Validation 3 2 2 2 46" xfId="25058"/>
    <cellStyle name="Validation 3 2 2 2 47" xfId="25059"/>
    <cellStyle name="Validation 3 2 2 2 48" xfId="25060"/>
    <cellStyle name="Validation 3 2 2 2 49" xfId="25061"/>
    <cellStyle name="Validation 3 2 2 2 5" xfId="25062"/>
    <cellStyle name="Validation 3 2 2 2 50" xfId="25063"/>
    <cellStyle name="Validation 3 2 2 2 51" xfId="25064"/>
    <cellStyle name="Validation 3 2 2 2 52" xfId="25065"/>
    <cellStyle name="Validation 3 2 2 2 53" xfId="25066"/>
    <cellStyle name="Validation 3 2 2 2 54" xfId="25067"/>
    <cellStyle name="Validation 3 2 2 2 55" xfId="25068"/>
    <cellStyle name="Validation 3 2 2 2 56" xfId="25069"/>
    <cellStyle name="Validation 3 2 2 2 57" xfId="25070"/>
    <cellStyle name="Validation 3 2 2 2 58" xfId="25071"/>
    <cellStyle name="Validation 3 2 2 2 59" xfId="25072"/>
    <cellStyle name="Validation 3 2 2 2 6" xfId="25073"/>
    <cellStyle name="Validation 3 2 2 2 60" xfId="25074"/>
    <cellStyle name="Validation 3 2 2 2 61" xfId="25075"/>
    <cellStyle name="Validation 3 2 2 2 62" xfId="25076"/>
    <cellStyle name="Validation 3 2 2 2 63" xfId="25077"/>
    <cellStyle name="Validation 3 2 2 2 64" xfId="25078"/>
    <cellStyle name="Validation 3 2 2 2 65" xfId="25079"/>
    <cellStyle name="Validation 3 2 2 2 7" xfId="25080"/>
    <cellStyle name="Validation 3 2 2 2 8" xfId="25081"/>
    <cellStyle name="Validation 3 2 2 2 9" xfId="25082"/>
    <cellStyle name="Validation 3 2 2 20" xfId="25083"/>
    <cellStyle name="Validation 3 2 2 21" xfId="25084"/>
    <cellStyle name="Validation 3 2 2 22" xfId="25085"/>
    <cellStyle name="Validation 3 2 2 23" xfId="25086"/>
    <cellStyle name="Validation 3 2 2 24" xfId="25087"/>
    <cellStyle name="Validation 3 2 2 25" xfId="25088"/>
    <cellStyle name="Validation 3 2 2 26" xfId="25089"/>
    <cellStyle name="Validation 3 2 2 27" xfId="25090"/>
    <cellStyle name="Validation 3 2 2 28" xfId="25091"/>
    <cellStyle name="Validation 3 2 2 29" xfId="25092"/>
    <cellStyle name="Validation 3 2 2 3" xfId="25093"/>
    <cellStyle name="Validation 3 2 2 3 10" xfId="25094"/>
    <cellStyle name="Validation 3 2 2 3 11" xfId="25095"/>
    <cellStyle name="Validation 3 2 2 3 12" xfId="25096"/>
    <cellStyle name="Validation 3 2 2 3 13" xfId="25097"/>
    <cellStyle name="Validation 3 2 2 3 14" xfId="25098"/>
    <cellStyle name="Validation 3 2 2 3 15" xfId="25099"/>
    <cellStyle name="Validation 3 2 2 3 16" xfId="25100"/>
    <cellStyle name="Validation 3 2 2 3 17" xfId="25101"/>
    <cellStyle name="Validation 3 2 2 3 18" xfId="25102"/>
    <cellStyle name="Validation 3 2 2 3 19" xfId="25103"/>
    <cellStyle name="Validation 3 2 2 3 2" xfId="25104"/>
    <cellStyle name="Validation 3 2 2 3 20" xfId="25105"/>
    <cellStyle name="Validation 3 2 2 3 21" xfId="25106"/>
    <cellStyle name="Validation 3 2 2 3 22" xfId="25107"/>
    <cellStyle name="Validation 3 2 2 3 23" xfId="25108"/>
    <cellStyle name="Validation 3 2 2 3 24" xfId="25109"/>
    <cellStyle name="Validation 3 2 2 3 25" xfId="25110"/>
    <cellStyle name="Validation 3 2 2 3 26" xfId="25111"/>
    <cellStyle name="Validation 3 2 2 3 27" xfId="25112"/>
    <cellStyle name="Validation 3 2 2 3 28" xfId="25113"/>
    <cellStyle name="Validation 3 2 2 3 29" xfId="25114"/>
    <cellStyle name="Validation 3 2 2 3 3" xfId="25115"/>
    <cellStyle name="Validation 3 2 2 3 30" xfId="25116"/>
    <cellStyle name="Validation 3 2 2 3 31" xfId="25117"/>
    <cellStyle name="Validation 3 2 2 3 32" xfId="25118"/>
    <cellStyle name="Validation 3 2 2 3 33" xfId="25119"/>
    <cellStyle name="Validation 3 2 2 3 34" xfId="25120"/>
    <cellStyle name="Validation 3 2 2 3 35" xfId="25121"/>
    <cellStyle name="Validation 3 2 2 3 36" xfId="25122"/>
    <cellStyle name="Validation 3 2 2 3 37" xfId="25123"/>
    <cellStyle name="Validation 3 2 2 3 38" xfId="25124"/>
    <cellStyle name="Validation 3 2 2 3 39" xfId="25125"/>
    <cellStyle name="Validation 3 2 2 3 4" xfId="25126"/>
    <cellStyle name="Validation 3 2 2 3 40" xfId="25127"/>
    <cellStyle name="Validation 3 2 2 3 41" xfId="25128"/>
    <cellStyle name="Validation 3 2 2 3 42" xfId="25129"/>
    <cellStyle name="Validation 3 2 2 3 43" xfId="25130"/>
    <cellStyle name="Validation 3 2 2 3 44" xfId="25131"/>
    <cellStyle name="Validation 3 2 2 3 45" xfId="25132"/>
    <cellStyle name="Validation 3 2 2 3 46" xfId="25133"/>
    <cellStyle name="Validation 3 2 2 3 47" xfId="25134"/>
    <cellStyle name="Validation 3 2 2 3 48" xfId="25135"/>
    <cellStyle name="Validation 3 2 2 3 49" xfId="25136"/>
    <cellStyle name="Validation 3 2 2 3 5" xfId="25137"/>
    <cellStyle name="Validation 3 2 2 3 50" xfId="25138"/>
    <cellStyle name="Validation 3 2 2 3 51" xfId="25139"/>
    <cellStyle name="Validation 3 2 2 3 52" xfId="25140"/>
    <cellStyle name="Validation 3 2 2 3 53" xfId="25141"/>
    <cellStyle name="Validation 3 2 2 3 54" xfId="25142"/>
    <cellStyle name="Validation 3 2 2 3 55" xfId="25143"/>
    <cellStyle name="Validation 3 2 2 3 56" xfId="25144"/>
    <cellStyle name="Validation 3 2 2 3 57" xfId="25145"/>
    <cellStyle name="Validation 3 2 2 3 58" xfId="25146"/>
    <cellStyle name="Validation 3 2 2 3 59" xfId="25147"/>
    <cellStyle name="Validation 3 2 2 3 6" xfId="25148"/>
    <cellStyle name="Validation 3 2 2 3 60" xfId="25149"/>
    <cellStyle name="Validation 3 2 2 3 61" xfId="25150"/>
    <cellStyle name="Validation 3 2 2 3 62" xfId="25151"/>
    <cellStyle name="Validation 3 2 2 3 63" xfId="25152"/>
    <cellStyle name="Validation 3 2 2 3 64" xfId="25153"/>
    <cellStyle name="Validation 3 2 2 3 65" xfId="25154"/>
    <cellStyle name="Validation 3 2 2 3 66" xfId="25155"/>
    <cellStyle name="Validation 3 2 2 3 7" xfId="25156"/>
    <cellStyle name="Validation 3 2 2 3 8" xfId="25157"/>
    <cellStyle name="Validation 3 2 2 3 9" xfId="25158"/>
    <cellStyle name="Validation 3 2 2 30" xfId="25159"/>
    <cellStyle name="Validation 3 2 2 31" xfId="25160"/>
    <cellStyle name="Validation 3 2 2 32" xfId="25161"/>
    <cellStyle name="Validation 3 2 2 33" xfId="25162"/>
    <cellStyle name="Validation 3 2 2 4" xfId="25163"/>
    <cellStyle name="Validation 3 2 2 5" xfId="25164"/>
    <cellStyle name="Validation 3 2 2 6" xfId="25165"/>
    <cellStyle name="Validation 3 2 2 7" xfId="25166"/>
    <cellStyle name="Validation 3 2 2 8" xfId="25167"/>
    <cellStyle name="Validation 3 2 2 9" xfId="25168"/>
    <cellStyle name="Validation 3 2 3" xfId="25169"/>
    <cellStyle name="Validation 3 2 3 10" xfId="25170"/>
    <cellStyle name="Validation 3 2 3 11" xfId="25171"/>
    <cellStyle name="Validation 3 2 3 12" xfId="25172"/>
    <cellStyle name="Validation 3 2 3 13" xfId="25173"/>
    <cellStyle name="Validation 3 2 3 14" xfId="25174"/>
    <cellStyle name="Validation 3 2 3 15" xfId="25175"/>
    <cellStyle name="Validation 3 2 3 16" xfId="25176"/>
    <cellStyle name="Validation 3 2 3 17" xfId="25177"/>
    <cellStyle name="Validation 3 2 3 18" xfId="25178"/>
    <cellStyle name="Validation 3 2 3 19" xfId="25179"/>
    <cellStyle name="Validation 3 2 3 2" xfId="25180"/>
    <cellStyle name="Validation 3 2 3 2 10" xfId="25181"/>
    <cellStyle name="Validation 3 2 3 2 11" xfId="25182"/>
    <cellStyle name="Validation 3 2 3 2 12" xfId="25183"/>
    <cellStyle name="Validation 3 2 3 2 13" xfId="25184"/>
    <cellStyle name="Validation 3 2 3 2 14" xfId="25185"/>
    <cellStyle name="Validation 3 2 3 2 15" xfId="25186"/>
    <cellStyle name="Validation 3 2 3 2 16" xfId="25187"/>
    <cellStyle name="Validation 3 2 3 2 17" xfId="25188"/>
    <cellStyle name="Validation 3 2 3 2 18" xfId="25189"/>
    <cellStyle name="Validation 3 2 3 2 19" xfId="25190"/>
    <cellStyle name="Validation 3 2 3 2 2" xfId="25191"/>
    <cellStyle name="Validation 3 2 3 2 20" xfId="25192"/>
    <cellStyle name="Validation 3 2 3 2 21" xfId="25193"/>
    <cellStyle name="Validation 3 2 3 2 22" xfId="25194"/>
    <cellStyle name="Validation 3 2 3 2 23" xfId="25195"/>
    <cellStyle name="Validation 3 2 3 2 24" xfId="25196"/>
    <cellStyle name="Validation 3 2 3 2 25" xfId="25197"/>
    <cellStyle name="Validation 3 2 3 2 26" xfId="25198"/>
    <cellStyle name="Validation 3 2 3 2 27" xfId="25199"/>
    <cellStyle name="Validation 3 2 3 2 28" xfId="25200"/>
    <cellStyle name="Validation 3 2 3 2 29" xfId="25201"/>
    <cellStyle name="Validation 3 2 3 2 3" xfId="25202"/>
    <cellStyle name="Validation 3 2 3 2 30" xfId="25203"/>
    <cellStyle name="Validation 3 2 3 2 31" xfId="25204"/>
    <cellStyle name="Validation 3 2 3 2 32" xfId="25205"/>
    <cellStyle name="Validation 3 2 3 2 33" xfId="25206"/>
    <cellStyle name="Validation 3 2 3 2 34" xfId="25207"/>
    <cellStyle name="Validation 3 2 3 2 35" xfId="25208"/>
    <cellStyle name="Validation 3 2 3 2 36" xfId="25209"/>
    <cellStyle name="Validation 3 2 3 2 37" xfId="25210"/>
    <cellStyle name="Validation 3 2 3 2 38" xfId="25211"/>
    <cellStyle name="Validation 3 2 3 2 39" xfId="25212"/>
    <cellStyle name="Validation 3 2 3 2 4" xfId="25213"/>
    <cellStyle name="Validation 3 2 3 2 40" xfId="25214"/>
    <cellStyle name="Validation 3 2 3 2 41" xfId="25215"/>
    <cellStyle name="Validation 3 2 3 2 42" xfId="25216"/>
    <cellStyle name="Validation 3 2 3 2 43" xfId="25217"/>
    <cellStyle name="Validation 3 2 3 2 44" xfId="25218"/>
    <cellStyle name="Validation 3 2 3 2 45" xfId="25219"/>
    <cellStyle name="Validation 3 2 3 2 46" xfId="25220"/>
    <cellStyle name="Validation 3 2 3 2 47" xfId="25221"/>
    <cellStyle name="Validation 3 2 3 2 48" xfId="25222"/>
    <cellStyle name="Validation 3 2 3 2 49" xfId="25223"/>
    <cellStyle name="Validation 3 2 3 2 5" xfId="25224"/>
    <cellStyle name="Validation 3 2 3 2 50" xfId="25225"/>
    <cellStyle name="Validation 3 2 3 2 51" xfId="25226"/>
    <cellStyle name="Validation 3 2 3 2 52" xfId="25227"/>
    <cellStyle name="Validation 3 2 3 2 53" xfId="25228"/>
    <cellStyle name="Validation 3 2 3 2 54" xfId="25229"/>
    <cellStyle name="Validation 3 2 3 2 55" xfId="25230"/>
    <cellStyle name="Validation 3 2 3 2 56" xfId="25231"/>
    <cellStyle name="Validation 3 2 3 2 57" xfId="25232"/>
    <cellStyle name="Validation 3 2 3 2 58" xfId="25233"/>
    <cellStyle name="Validation 3 2 3 2 59" xfId="25234"/>
    <cellStyle name="Validation 3 2 3 2 6" xfId="25235"/>
    <cellStyle name="Validation 3 2 3 2 60" xfId="25236"/>
    <cellStyle name="Validation 3 2 3 2 61" xfId="25237"/>
    <cellStyle name="Validation 3 2 3 2 62" xfId="25238"/>
    <cellStyle name="Validation 3 2 3 2 63" xfId="25239"/>
    <cellStyle name="Validation 3 2 3 2 64" xfId="25240"/>
    <cellStyle name="Validation 3 2 3 2 65" xfId="25241"/>
    <cellStyle name="Validation 3 2 3 2 7" xfId="25242"/>
    <cellStyle name="Validation 3 2 3 2 8" xfId="25243"/>
    <cellStyle name="Validation 3 2 3 2 9" xfId="25244"/>
    <cellStyle name="Validation 3 2 3 20" xfId="25245"/>
    <cellStyle name="Validation 3 2 3 21" xfId="25246"/>
    <cellStyle name="Validation 3 2 3 22" xfId="25247"/>
    <cellStyle name="Validation 3 2 3 23" xfId="25248"/>
    <cellStyle name="Validation 3 2 3 24" xfId="25249"/>
    <cellStyle name="Validation 3 2 3 25" xfId="25250"/>
    <cellStyle name="Validation 3 2 3 26" xfId="25251"/>
    <cellStyle name="Validation 3 2 3 27" xfId="25252"/>
    <cellStyle name="Validation 3 2 3 28" xfId="25253"/>
    <cellStyle name="Validation 3 2 3 29" xfId="25254"/>
    <cellStyle name="Validation 3 2 3 3" xfId="25255"/>
    <cellStyle name="Validation 3 2 3 3 10" xfId="25256"/>
    <cellStyle name="Validation 3 2 3 3 11" xfId="25257"/>
    <cellStyle name="Validation 3 2 3 3 12" xfId="25258"/>
    <cellStyle name="Validation 3 2 3 3 13" xfId="25259"/>
    <cellStyle name="Validation 3 2 3 3 14" xfId="25260"/>
    <cellStyle name="Validation 3 2 3 3 15" xfId="25261"/>
    <cellStyle name="Validation 3 2 3 3 16" xfId="25262"/>
    <cellStyle name="Validation 3 2 3 3 17" xfId="25263"/>
    <cellStyle name="Validation 3 2 3 3 18" xfId="25264"/>
    <cellStyle name="Validation 3 2 3 3 19" xfId="25265"/>
    <cellStyle name="Validation 3 2 3 3 2" xfId="25266"/>
    <cellStyle name="Validation 3 2 3 3 20" xfId="25267"/>
    <cellStyle name="Validation 3 2 3 3 21" xfId="25268"/>
    <cellStyle name="Validation 3 2 3 3 22" xfId="25269"/>
    <cellStyle name="Validation 3 2 3 3 23" xfId="25270"/>
    <cellStyle name="Validation 3 2 3 3 24" xfId="25271"/>
    <cellStyle name="Validation 3 2 3 3 25" xfId="25272"/>
    <cellStyle name="Validation 3 2 3 3 26" xfId="25273"/>
    <cellStyle name="Validation 3 2 3 3 27" xfId="25274"/>
    <cellStyle name="Validation 3 2 3 3 28" xfId="25275"/>
    <cellStyle name="Validation 3 2 3 3 29" xfId="25276"/>
    <cellStyle name="Validation 3 2 3 3 3" xfId="25277"/>
    <cellStyle name="Validation 3 2 3 3 30" xfId="25278"/>
    <cellStyle name="Validation 3 2 3 3 31" xfId="25279"/>
    <cellStyle name="Validation 3 2 3 3 32" xfId="25280"/>
    <cellStyle name="Validation 3 2 3 3 33" xfId="25281"/>
    <cellStyle name="Validation 3 2 3 3 34" xfId="25282"/>
    <cellStyle name="Validation 3 2 3 3 35" xfId="25283"/>
    <cellStyle name="Validation 3 2 3 3 36" xfId="25284"/>
    <cellStyle name="Validation 3 2 3 3 37" xfId="25285"/>
    <cellStyle name="Validation 3 2 3 3 38" xfId="25286"/>
    <cellStyle name="Validation 3 2 3 3 39" xfId="25287"/>
    <cellStyle name="Validation 3 2 3 3 4" xfId="25288"/>
    <cellStyle name="Validation 3 2 3 3 40" xfId="25289"/>
    <cellStyle name="Validation 3 2 3 3 41" xfId="25290"/>
    <cellStyle name="Validation 3 2 3 3 42" xfId="25291"/>
    <cellStyle name="Validation 3 2 3 3 43" xfId="25292"/>
    <cellStyle name="Validation 3 2 3 3 44" xfId="25293"/>
    <cellStyle name="Validation 3 2 3 3 45" xfId="25294"/>
    <cellStyle name="Validation 3 2 3 3 46" xfId="25295"/>
    <cellStyle name="Validation 3 2 3 3 47" xfId="25296"/>
    <cellStyle name="Validation 3 2 3 3 48" xfId="25297"/>
    <cellStyle name="Validation 3 2 3 3 49" xfId="25298"/>
    <cellStyle name="Validation 3 2 3 3 5" xfId="25299"/>
    <cellStyle name="Validation 3 2 3 3 50" xfId="25300"/>
    <cellStyle name="Validation 3 2 3 3 51" xfId="25301"/>
    <cellStyle name="Validation 3 2 3 3 52" xfId="25302"/>
    <cellStyle name="Validation 3 2 3 3 53" xfId="25303"/>
    <cellStyle name="Validation 3 2 3 3 54" xfId="25304"/>
    <cellStyle name="Validation 3 2 3 3 55" xfId="25305"/>
    <cellStyle name="Validation 3 2 3 3 56" xfId="25306"/>
    <cellStyle name="Validation 3 2 3 3 57" xfId="25307"/>
    <cellStyle name="Validation 3 2 3 3 58" xfId="25308"/>
    <cellStyle name="Validation 3 2 3 3 59" xfId="25309"/>
    <cellStyle name="Validation 3 2 3 3 6" xfId="25310"/>
    <cellStyle name="Validation 3 2 3 3 60" xfId="25311"/>
    <cellStyle name="Validation 3 2 3 3 61" xfId="25312"/>
    <cellStyle name="Validation 3 2 3 3 62" xfId="25313"/>
    <cellStyle name="Validation 3 2 3 3 63" xfId="25314"/>
    <cellStyle name="Validation 3 2 3 3 64" xfId="25315"/>
    <cellStyle name="Validation 3 2 3 3 65" xfId="25316"/>
    <cellStyle name="Validation 3 2 3 3 66" xfId="25317"/>
    <cellStyle name="Validation 3 2 3 3 7" xfId="25318"/>
    <cellStyle name="Validation 3 2 3 3 8" xfId="25319"/>
    <cellStyle name="Validation 3 2 3 3 9" xfId="25320"/>
    <cellStyle name="Validation 3 2 3 30" xfId="25321"/>
    <cellStyle name="Validation 3 2 3 31" xfId="25322"/>
    <cellStyle name="Validation 3 2 3 32" xfId="25323"/>
    <cellStyle name="Validation 3 2 3 33" xfId="25324"/>
    <cellStyle name="Validation 3 2 3 4" xfId="25325"/>
    <cellStyle name="Validation 3 2 3 5" xfId="25326"/>
    <cellStyle name="Validation 3 2 3 6" xfId="25327"/>
    <cellStyle name="Validation 3 2 3 7" xfId="25328"/>
    <cellStyle name="Validation 3 2 3 8" xfId="25329"/>
    <cellStyle name="Validation 3 2 3 9" xfId="25330"/>
    <cellStyle name="Validation 3 2 4" xfId="25331"/>
    <cellStyle name="Validation 3 2 4 10" xfId="25332"/>
    <cellStyle name="Validation 3 2 4 11" xfId="25333"/>
    <cellStyle name="Validation 3 2 4 12" xfId="25334"/>
    <cellStyle name="Validation 3 2 4 13" xfId="25335"/>
    <cellStyle name="Validation 3 2 4 14" xfId="25336"/>
    <cellStyle name="Validation 3 2 4 15" xfId="25337"/>
    <cellStyle name="Validation 3 2 4 16" xfId="25338"/>
    <cellStyle name="Validation 3 2 4 17" xfId="25339"/>
    <cellStyle name="Validation 3 2 4 18" xfId="25340"/>
    <cellStyle name="Validation 3 2 4 19" xfId="25341"/>
    <cellStyle name="Validation 3 2 4 2" xfId="25342"/>
    <cellStyle name="Validation 3 2 4 2 10" xfId="25343"/>
    <cellStyle name="Validation 3 2 4 2 11" xfId="25344"/>
    <cellStyle name="Validation 3 2 4 2 12" xfId="25345"/>
    <cellStyle name="Validation 3 2 4 2 13" xfId="25346"/>
    <cellStyle name="Validation 3 2 4 2 14" xfId="25347"/>
    <cellStyle name="Validation 3 2 4 2 15" xfId="25348"/>
    <cellStyle name="Validation 3 2 4 2 16" xfId="25349"/>
    <cellStyle name="Validation 3 2 4 2 17" xfId="25350"/>
    <cellStyle name="Validation 3 2 4 2 18" xfId="25351"/>
    <cellStyle name="Validation 3 2 4 2 19" xfId="25352"/>
    <cellStyle name="Validation 3 2 4 2 2" xfId="25353"/>
    <cellStyle name="Validation 3 2 4 2 20" xfId="25354"/>
    <cellStyle name="Validation 3 2 4 2 21" xfId="25355"/>
    <cellStyle name="Validation 3 2 4 2 22" xfId="25356"/>
    <cellStyle name="Validation 3 2 4 2 23" xfId="25357"/>
    <cellStyle name="Validation 3 2 4 2 24" xfId="25358"/>
    <cellStyle name="Validation 3 2 4 2 25" xfId="25359"/>
    <cellStyle name="Validation 3 2 4 2 26" xfId="25360"/>
    <cellStyle name="Validation 3 2 4 2 27" xfId="25361"/>
    <cellStyle name="Validation 3 2 4 2 28" xfId="25362"/>
    <cellStyle name="Validation 3 2 4 2 29" xfId="25363"/>
    <cellStyle name="Validation 3 2 4 2 3" xfId="25364"/>
    <cellStyle name="Validation 3 2 4 2 30" xfId="25365"/>
    <cellStyle name="Validation 3 2 4 2 31" xfId="25366"/>
    <cellStyle name="Validation 3 2 4 2 32" xfId="25367"/>
    <cellStyle name="Validation 3 2 4 2 33" xfId="25368"/>
    <cellStyle name="Validation 3 2 4 2 34" xfId="25369"/>
    <cellStyle name="Validation 3 2 4 2 35" xfId="25370"/>
    <cellStyle name="Validation 3 2 4 2 36" xfId="25371"/>
    <cellStyle name="Validation 3 2 4 2 37" xfId="25372"/>
    <cellStyle name="Validation 3 2 4 2 38" xfId="25373"/>
    <cellStyle name="Validation 3 2 4 2 39" xfId="25374"/>
    <cellStyle name="Validation 3 2 4 2 4" xfId="25375"/>
    <cellStyle name="Validation 3 2 4 2 40" xfId="25376"/>
    <cellStyle name="Validation 3 2 4 2 41" xfId="25377"/>
    <cellStyle name="Validation 3 2 4 2 42" xfId="25378"/>
    <cellStyle name="Validation 3 2 4 2 43" xfId="25379"/>
    <cellStyle name="Validation 3 2 4 2 44" xfId="25380"/>
    <cellStyle name="Validation 3 2 4 2 45" xfId="25381"/>
    <cellStyle name="Validation 3 2 4 2 46" xfId="25382"/>
    <cellStyle name="Validation 3 2 4 2 47" xfId="25383"/>
    <cellStyle name="Validation 3 2 4 2 48" xfId="25384"/>
    <cellStyle name="Validation 3 2 4 2 49" xfId="25385"/>
    <cellStyle name="Validation 3 2 4 2 5" xfId="25386"/>
    <cellStyle name="Validation 3 2 4 2 50" xfId="25387"/>
    <cellStyle name="Validation 3 2 4 2 51" xfId="25388"/>
    <cellStyle name="Validation 3 2 4 2 52" xfId="25389"/>
    <cellStyle name="Validation 3 2 4 2 53" xfId="25390"/>
    <cellStyle name="Validation 3 2 4 2 54" xfId="25391"/>
    <cellStyle name="Validation 3 2 4 2 55" xfId="25392"/>
    <cellStyle name="Validation 3 2 4 2 56" xfId="25393"/>
    <cellStyle name="Validation 3 2 4 2 57" xfId="25394"/>
    <cellStyle name="Validation 3 2 4 2 58" xfId="25395"/>
    <cellStyle name="Validation 3 2 4 2 59" xfId="25396"/>
    <cellStyle name="Validation 3 2 4 2 6" xfId="25397"/>
    <cellStyle name="Validation 3 2 4 2 60" xfId="25398"/>
    <cellStyle name="Validation 3 2 4 2 61" xfId="25399"/>
    <cellStyle name="Validation 3 2 4 2 62" xfId="25400"/>
    <cellStyle name="Validation 3 2 4 2 63" xfId="25401"/>
    <cellStyle name="Validation 3 2 4 2 64" xfId="25402"/>
    <cellStyle name="Validation 3 2 4 2 65" xfId="25403"/>
    <cellStyle name="Validation 3 2 4 2 7" xfId="25404"/>
    <cellStyle name="Validation 3 2 4 2 8" xfId="25405"/>
    <cellStyle name="Validation 3 2 4 2 9" xfId="25406"/>
    <cellStyle name="Validation 3 2 4 20" xfId="25407"/>
    <cellStyle name="Validation 3 2 4 21" xfId="25408"/>
    <cellStyle name="Validation 3 2 4 22" xfId="25409"/>
    <cellStyle name="Validation 3 2 4 23" xfId="25410"/>
    <cellStyle name="Validation 3 2 4 24" xfId="25411"/>
    <cellStyle name="Validation 3 2 4 25" xfId="25412"/>
    <cellStyle name="Validation 3 2 4 26" xfId="25413"/>
    <cellStyle name="Validation 3 2 4 27" xfId="25414"/>
    <cellStyle name="Validation 3 2 4 28" xfId="25415"/>
    <cellStyle name="Validation 3 2 4 29" xfId="25416"/>
    <cellStyle name="Validation 3 2 4 3" xfId="25417"/>
    <cellStyle name="Validation 3 2 4 3 10" xfId="25418"/>
    <cellStyle name="Validation 3 2 4 3 11" xfId="25419"/>
    <cellStyle name="Validation 3 2 4 3 12" xfId="25420"/>
    <cellStyle name="Validation 3 2 4 3 13" xfId="25421"/>
    <cellStyle name="Validation 3 2 4 3 14" xfId="25422"/>
    <cellStyle name="Validation 3 2 4 3 15" xfId="25423"/>
    <cellStyle name="Validation 3 2 4 3 16" xfId="25424"/>
    <cellStyle name="Validation 3 2 4 3 17" xfId="25425"/>
    <cellStyle name="Validation 3 2 4 3 18" xfId="25426"/>
    <cellStyle name="Validation 3 2 4 3 19" xfId="25427"/>
    <cellStyle name="Validation 3 2 4 3 2" xfId="25428"/>
    <cellStyle name="Validation 3 2 4 3 20" xfId="25429"/>
    <cellStyle name="Validation 3 2 4 3 21" xfId="25430"/>
    <cellStyle name="Validation 3 2 4 3 22" xfId="25431"/>
    <cellStyle name="Validation 3 2 4 3 23" xfId="25432"/>
    <cellStyle name="Validation 3 2 4 3 24" xfId="25433"/>
    <cellStyle name="Validation 3 2 4 3 25" xfId="25434"/>
    <cellStyle name="Validation 3 2 4 3 26" xfId="25435"/>
    <cellStyle name="Validation 3 2 4 3 27" xfId="25436"/>
    <cellStyle name="Validation 3 2 4 3 28" xfId="25437"/>
    <cellStyle name="Validation 3 2 4 3 29" xfId="25438"/>
    <cellStyle name="Validation 3 2 4 3 3" xfId="25439"/>
    <cellStyle name="Validation 3 2 4 3 30" xfId="25440"/>
    <cellStyle name="Validation 3 2 4 3 31" xfId="25441"/>
    <cellStyle name="Validation 3 2 4 3 32" xfId="25442"/>
    <cellStyle name="Validation 3 2 4 3 33" xfId="25443"/>
    <cellStyle name="Validation 3 2 4 3 34" xfId="25444"/>
    <cellStyle name="Validation 3 2 4 3 35" xfId="25445"/>
    <cellStyle name="Validation 3 2 4 3 36" xfId="25446"/>
    <cellStyle name="Validation 3 2 4 3 37" xfId="25447"/>
    <cellStyle name="Validation 3 2 4 3 38" xfId="25448"/>
    <cellStyle name="Validation 3 2 4 3 39" xfId="25449"/>
    <cellStyle name="Validation 3 2 4 3 4" xfId="25450"/>
    <cellStyle name="Validation 3 2 4 3 40" xfId="25451"/>
    <cellStyle name="Validation 3 2 4 3 41" xfId="25452"/>
    <cellStyle name="Validation 3 2 4 3 42" xfId="25453"/>
    <cellStyle name="Validation 3 2 4 3 43" xfId="25454"/>
    <cellStyle name="Validation 3 2 4 3 44" xfId="25455"/>
    <cellStyle name="Validation 3 2 4 3 45" xfId="25456"/>
    <cellStyle name="Validation 3 2 4 3 46" xfId="25457"/>
    <cellStyle name="Validation 3 2 4 3 47" xfId="25458"/>
    <cellStyle name="Validation 3 2 4 3 48" xfId="25459"/>
    <cellStyle name="Validation 3 2 4 3 49" xfId="25460"/>
    <cellStyle name="Validation 3 2 4 3 5" xfId="25461"/>
    <cellStyle name="Validation 3 2 4 3 50" xfId="25462"/>
    <cellStyle name="Validation 3 2 4 3 51" xfId="25463"/>
    <cellStyle name="Validation 3 2 4 3 52" xfId="25464"/>
    <cellStyle name="Validation 3 2 4 3 53" xfId="25465"/>
    <cellStyle name="Validation 3 2 4 3 54" xfId="25466"/>
    <cellStyle name="Validation 3 2 4 3 55" xfId="25467"/>
    <cellStyle name="Validation 3 2 4 3 56" xfId="25468"/>
    <cellStyle name="Validation 3 2 4 3 57" xfId="25469"/>
    <cellStyle name="Validation 3 2 4 3 58" xfId="25470"/>
    <cellStyle name="Validation 3 2 4 3 59" xfId="25471"/>
    <cellStyle name="Validation 3 2 4 3 6" xfId="25472"/>
    <cellStyle name="Validation 3 2 4 3 60" xfId="25473"/>
    <cellStyle name="Validation 3 2 4 3 61" xfId="25474"/>
    <cellStyle name="Validation 3 2 4 3 62" xfId="25475"/>
    <cellStyle name="Validation 3 2 4 3 63" xfId="25476"/>
    <cellStyle name="Validation 3 2 4 3 64" xfId="25477"/>
    <cellStyle name="Validation 3 2 4 3 65" xfId="25478"/>
    <cellStyle name="Validation 3 2 4 3 66" xfId="25479"/>
    <cellStyle name="Validation 3 2 4 3 7" xfId="25480"/>
    <cellStyle name="Validation 3 2 4 3 8" xfId="25481"/>
    <cellStyle name="Validation 3 2 4 3 9" xfId="25482"/>
    <cellStyle name="Validation 3 2 4 30" xfId="25483"/>
    <cellStyle name="Validation 3 2 4 31" xfId="25484"/>
    <cellStyle name="Validation 3 2 4 32" xfId="25485"/>
    <cellStyle name="Validation 3 2 4 33" xfId="25486"/>
    <cellStyle name="Validation 3 2 4 4" xfId="25487"/>
    <cellStyle name="Validation 3 2 4 5" xfId="25488"/>
    <cellStyle name="Validation 3 2 4 6" xfId="25489"/>
    <cellStyle name="Validation 3 2 4 7" xfId="25490"/>
    <cellStyle name="Validation 3 2 4 8" xfId="25491"/>
    <cellStyle name="Validation 3 2 4 9" xfId="25492"/>
    <cellStyle name="Validation 3 2 5" xfId="25493"/>
    <cellStyle name="Validation 3 2 5 10" xfId="25494"/>
    <cellStyle name="Validation 3 2 5 11" xfId="25495"/>
    <cellStyle name="Validation 3 2 5 12" xfId="25496"/>
    <cellStyle name="Validation 3 2 5 13" xfId="25497"/>
    <cellStyle name="Validation 3 2 5 14" xfId="25498"/>
    <cellStyle name="Validation 3 2 5 15" xfId="25499"/>
    <cellStyle name="Validation 3 2 5 16" xfId="25500"/>
    <cellStyle name="Validation 3 2 5 17" xfId="25501"/>
    <cellStyle name="Validation 3 2 5 18" xfId="25502"/>
    <cellStyle name="Validation 3 2 5 19" xfId="25503"/>
    <cellStyle name="Validation 3 2 5 2" xfId="25504"/>
    <cellStyle name="Validation 3 2 5 2 10" xfId="25505"/>
    <cellStyle name="Validation 3 2 5 2 11" xfId="25506"/>
    <cellStyle name="Validation 3 2 5 2 12" xfId="25507"/>
    <cellStyle name="Validation 3 2 5 2 13" xfId="25508"/>
    <cellStyle name="Validation 3 2 5 2 14" xfId="25509"/>
    <cellStyle name="Validation 3 2 5 2 15" xfId="25510"/>
    <cellStyle name="Validation 3 2 5 2 16" xfId="25511"/>
    <cellStyle name="Validation 3 2 5 2 17" xfId="25512"/>
    <cellStyle name="Validation 3 2 5 2 18" xfId="25513"/>
    <cellStyle name="Validation 3 2 5 2 19" xfId="25514"/>
    <cellStyle name="Validation 3 2 5 2 2" xfId="25515"/>
    <cellStyle name="Validation 3 2 5 2 20" xfId="25516"/>
    <cellStyle name="Validation 3 2 5 2 21" xfId="25517"/>
    <cellStyle name="Validation 3 2 5 2 22" xfId="25518"/>
    <cellStyle name="Validation 3 2 5 2 23" xfId="25519"/>
    <cellStyle name="Validation 3 2 5 2 24" xfId="25520"/>
    <cellStyle name="Validation 3 2 5 2 25" xfId="25521"/>
    <cellStyle name="Validation 3 2 5 2 26" xfId="25522"/>
    <cellStyle name="Validation 3 2 5 2 27" xfId="25523"/>
    <cellStyle name="Validation 3 2 5 2 28" xfId="25524"/>
    <cellStyle name="Validation 3 2 5 2 29" xfId="25525"/>
    <cellStyle name="Validation 3 2 5 2 3" xfId="25526"/>
    <cellStyle name="Validation 3 2 5 2 30" xfId="25527"/>
    <cellStyle name="Validation 3 2 5 2 31" xfId="25528"/>
    <cellStyle name="Validation 3 2 5 2 32" xfId="25529"/>
    <cellStyle name="Validation 3 2 5 2 33" xfId="25530"/>
    <cellStyle name="Validation 3 2 5 2 34" xfId="25531"/>
    <cellStyle name="Validation 3 2 5 2 35" xfId="25532"/>
    <cellStyle name="Validation 3 2 5 2 36" xfId="25533"/>
    <cellStyle name="Validation 3 2 5 2 37" xfId="25534"/>
    <cellStyle name="Validation 3 2 5 2 38" xfId="25535"/>
    <cellStyle name="Validation 3 2 5 2 39" xfId="25536"/>
    <cellStyle name="Validation 3 2 5 2 4" xfId="25537"/>
    <cellStyle name="Validation 3 2 5 2 40" xfId="25538"/>
    <cellStyle name="Validation 3 2 5 2 41" xfId="25539"/>
    <cellStyle name="Validation 3 2 5 2 42" xfId="25540"/>
    <cellStyle name="Validation 3 2 5 2 43" xfId="25541"/>
    <cellStyle name="Validation 3 2 5 2 44" xfId="25542"/>
    <cellStyle name="Validation 3 2 5 2 45" xfId="25543"/>
    <cellStyle name="Validation 3 2 5 2 46" xfId="25544"/>
    <cellStyle name="Validation 3 2 5 2 47" xfId="25545"/>
    <cellStyle name="Validation 3 2 5 2 48" xfId="25546"/>
    <cellStyle name="Validation 3 2 5 2 49" xfId="25547"/>
    <cellStyle name="Validation 3 2 5 2 5" xfId="25548"/>
    <cellStyle name="Validation 3 2 5 2 50" xfId="25549"/>
    <cellStyle name="Validation 3 2 5 2 51" xfId="25550"/>
    <cellStyle name="Validation 3 2 5 2 52" xfId="25551"/>
    <cellStyle name="Validation 3 2 5 2 53" xfId="25552"/>
    <cellStyle name="Validation 3 2 5 2 54" xfId="25553"/>
    <cellStyle name="Validation 3 2 5 2 55" xfId="25554"/>
    <cellStyle name="Validation 3 2 5 2 56" xfId="25555"/>
    <cellStyle name="Validation 3 2 5 2 57" xfId="25556"/>
    <cellStyle name="Validation 3 2 5 2 58" xfId="25557"/>
    <cellStyle name="Validation 3 2 5 2 59" xfId="25558"/>
    <cellStyle name="Validation 3 2 5 2 6" xfId="25559"/>
    <cellStyle name="Validation 3 2 5 2 60" xfId="25560"/>
    <cellStyle name="Validation 3 2 5 2 61" xfId="25561"/>
    <cellStyle name="Validation 3 2 5 2 62" xfId="25562"/>
    <cellStyle name="Validation 3 2 5 2 63" xfId="25563"/>
    <cellStyle name="Validation 3 2 5 2 64" xfId="25564"/>
    <cellStyle name="Validation 3 2 5 2 65" xfId="25565"/>
    <cellStyle name="Validation 3 2 5 2 7" xfId="25566"/>
    <cellStyle name="Validation 3 2 5 2 8" xfId="25567"/>
    <cellStyle name="Validation 3 2 5 2 9" xfId="25568"/>
    <cellStyle name="Validation 3 2 5 20" xfId="25569"/>
    <cellStyle name="Validation 3 2 5 21" xfId="25570"/>
    <cellStyle name="Validation 3 2 5 22" xfId="25571"/>
    <cellStyle name="Validation 3 2 5 23" xfId="25572"/>
    <cellStyle name="Validation 3 2 5 24" xfId="25573"/>
    <cellStyle name="Validation 3 2 5 25" xfId="25574"/>
    <cellStyle name="Validation 3 2 5 26" xfId="25575"/>
    <cellStyle name="Validation 3 2 5 27" xfId="25576"/>
    <cellStyle name="Validation 3 2 5 28" xfId="25577"/>
    <cellStyle name="Validation 3 2 5 29" xfId="25578"/>
    <cellStyle name="Validation 3 2 5 3" xfId="25579"/>
    <cellStyle name="Validation 3 2 5 3 10" xfId="25580"/>
    <cellStyle name="Validation 3 2 5 3 11" xfId="25581"/>
    <cellStyle name="Validation 3 2 5 3 12" xfId="25582"/>
    <cellStyle name="Validation 3 2 5 3 13" xfId="25583"/>
    <cellStyle name="Validation 3 2 5 3 14" xfId="25584"/>
    <cellStyle name="Validation 3 2 5 3 15" xfId="25585"/>
    <cellStyle name="Validation 3 2 5 3 16" xfId="25586"/>
    <cellStyle name="Validation 3 2 5 3 17" xfId="25587"/>
    <cellStyle name="Validation 3 2 5 3 18" xfId="25588"/>
    <cellStyle name="Validation 3 2 5 3 19" xfId="25589"/>
    <cellStyle name="Validation 3 2 5 3 2" xfId="25590"/>
    <cellStyle name="Validation 3 2 5 3 20" xfId="25591"/>
    <cellStyle name="Validation 3 2 5 3 21" xfId="25592"/>
    <cellStyle name="Validation 3 2 5 3 22" xfId="25593"/>
    <cellStyle name="Validation 3 2 5 3 23" xfId="25594"/>
    <cellStyle name="Validation 3 2 5 3 24" xfId="25595"/>
    <cellStyle name="Validation 3 2 5 3 25" xfId="25596"/>
    <cellStyle name="Validation 3 2 5 3 26" xfId="25597"/>
    <cellStyle name="Validation 3 2 5 3 27" xfId="25598"/>
    <cellStyle name="Validation 3 2 5 3 28" xfId="25599"/>
    <cellStyle name="Validation 3 2 5 3 29" xfId="25600"/>
    <cellStyle name="Validation 3 2 5 3 3" xfId="25601"/>
    <cellStyle name="Validation 3 2 5 3 30" xfId="25602"/>
    <cellStyle name="Validation 3 2 5 3 31" xfId="25603"/>
    <cellStyle name="Validation 3 2 5 3 32" xfId="25604"/>
    <cellStyle name="Validation 3 2 5 3 33" xfId="25605"/>
    <cellStyle name="Validation 3 2 5 3 34" xfId="25606"/>
    <cellStyle name="Validation 3 2 5 3 35" xfId="25607"/>
    <cellStyle name="Validation 3 2 5 3 36" xfId="25608"/>
    <cellStyle name="Validation 3 2 5 3 37" xfId="25609"/>
    <cellStyle name="Validation 3 2 5 3 38" xfId="25610"/>
    <cellStyle name="Validation 3 2 5 3 39" xfId="25611"/>
    <cellStyle name="Validation 3 2 5 3 4" xfId="25612"/>
    <cellStyle name="Validation 3 2 5 3 40" xfId="25613"/>
    <cellStyle name="Validation 3 2 5 3 41" xfId="25614"/>
    <cellStyle name="Validation 3 2 5 3 42" xfId="25615"/>
    <cellStyle name="Validation 3 2 5 3 43" xfId="25616"/>
    <cellStyle name="Validation 3 2 5 3 44" xfId="25617"/>
    <cellStyle name="Validation 3 2 5 3 45" xfId="25618"/>
    <cellStyle name="Validation 3 2 5 3 46" xfId="25619"/>
    <cellStyle name="Validation 3 2 5 3 47" xfId="25620"/>
    <cellStyle name="Validation 3 2 5 3 48" xfId="25621"/>
    <cellStyle name="Validation 3 2 5 3 49" xfId="25622"/>
    <cellStyle name="Validation 3 2 5 3 5" xfId="25623"/>
    <cellStyle name="Validation 3 2 5 3 50" xfId="25624"/>
    <cellStyle name="Validation 3 2 5 3 51" xfId="25625"/>
    <cellStyle name="Validation 3 2 5 3 52" xfId="25626"/>
    <cellStyle name="Validation 3 2 5 3 53" xfId="25627"/>
    <cellStyle name="Validation 3 2 5 3 54" xfId="25628"/>
    <cellStyle name="Validation 3 2 5 3 55" xfId="25629"/>
    <cellStyle name="Validation 3 2 5 3 56" xfId="25630"/>
    <cellStyle name="Validation 3 2 5 3 57" xfId="25631"/>
    <cellStyle name="Validation 3 2 5 3 58" xfId="25632"/>
    <cellStyle name="Validation 3 2 5 3 59" xfId="25633"/>
    <cellStyle name="Validation 3 2 5 3 6" xfId="25634"/>
    <cellStyle name="Validation 3 2 5 3 60" xfId="25635"/>
    <cellStyle name="Validation 3 2 5 3 61" xfId="25636"/>
    <cellStyle name="Validation 3 2 5 3 62" xfId="25637"/>
    <cellStyle name="Validation 3 2 5 3 63" xfId="25638"/>
    <cellStyle name="Validation 3 2 5 3 64" xfId="25639"/>
    <cellStyle name="Validation 3 2 5 3 65" xfId="25640"/>
    <cellStyle name="Validation 3 2 5 3 66" xfId="25641"/>
    <cellStyle name="Validation 3 2 5 3 7" xfId="25642"/>
    <cellStyle name="Validation 3 2 5 3 8" xfId="25643"/>
    <cellStyle name="Validation 3 2 5 3 9" xfId="25644"/>
    <cellStyle name="Validation 3 2 5 30" xfId="25645"/>
    <cellStyle name="Validation 3 2 5 31" xfId="25646"/>
    <cellStyle name="Validation 3 2 5 32" xfId="25647"/>
    <cellStyle name="Validation 3 2 5 33" xfId="25648"/>
    <cellStyle name="Validation 3 2 5 4" xfId="25649"/>
    <cellStyle name="Validation 3 2 5 5" xfId="25650"/>
    <cellStyle name="Validation 3 2 5 6" xfId="25651"/>
    <cellStyle name="Validation 3 2 5 7" xfId="25652"/>
    <cellStyle name="Validation 3 2 5 8" xfId="25653"/>
    <cellStyle name="Validation 3 2 5 9" xfId="25654"/>
    <cellStyle name="Validation 3 2 6" xfId="25655"/>
    <cellStyle name="Validation 3 2 6 10" xfId="25656"/>
    <cellStyle name="Validation 3 2 6 11" xfId="25657"/>
    <cellStyle name="Validation 3 2 6 12" xfId="25658"/>
    <cellStyle name="Validation 3 2 6 13" xfId="25659"/>
    <cellStyle name="Validation 3 2 6 14" xfId="25660"/>
    <cellStyle name="Validation 3 2 6 15" xfId="25661"/>
    <cellStyle name="Validation 3 2 6 16" xfId="25662"/>
    <cellStyle name="Validation 3 2 6 17" xfId="25663"/>
    <cellStyle name="Validation 3 2 6 18" xfId="25664"/>
    <cellStyle name="Validation 3 2 6 19" xfId="25665"/>
    <cellStyle name="Validation 3 2 6 2" xfId="25666"/>
    <cellStyle name="Validation 3 2 6 20" xfId="25667"/>
    <cellStyle name="Validation 3 2 6 21" xfId="25668"/>
    <cellStyle name="Validation 3 2 6 22" xfId="25669"/>
    <cellStyle name="Validation 3 2 6 23" xfId="25670"/>
    <cellStyle name="Validation 3 2 6 24" xfId="25671"/>
    <cellStyle name="Validation 3 2 6 25" xfId="25672"/>
    <cellStyle name="Validation 3 2 6 26" xfId="25673"/>
    <cellStyle name="Validation 3 2 6 27" xfId="25674"/>
    <cellStyle name="Validation 3 2 6 28" xfId="25675"/>
    <cellStyle name="Validation 3 2 6 29" xfId="25676"/>
    <cellStyle name="Validation 3 2 6 3" xfId="25677"/>
    <cellStyle name="Validation 3 2 6 30" xfId="25678"/>
    <cellStyle name="Validation 3 2 6 31" xfId="25679"/>
    <cellStyle name="Validation 3 2 6 32" xfId="25680"/>
    <cellStyle name="Validation 3 2 6 33" xfId="25681"/>
    <cellStyle name="Validation 3 2 6 34" xfId="25682"/>
    <cellStyle name="Validation 3 2 6 35" xfId="25683"/>
    <cellStyle name="Validation 3 2 6 36" xfId="25684"/>
    <cellStyle name="Validation 3 2 6 37" xfId="25685"/>
    <cellStyle name="Validation 3 2 6 38" xfId="25686"/>
    <cellStyle name="Validation 3 2 6 39" xfId="25687"/>
    <cellStyle name="Validation 3 2 6 4" xfId="25688"/>
    <cellStyle name="Validation 3 2 6 40" xfId="25689"/>
    <cellStyle name="Validation 3 2 6 41" xfId="25690"/>
    <cellStyle name="Validation 3 2 6 42" xfId="25691"/>
    <cellStyle name="Validation 3 2 6 43" xfId="25692"/>
    <cellStyle name="Validation 3 2 6 44" xfId="25693"/>
    <cellStyle name="Validation 3 2 6 45" xfId="25694"/>
    <cellStyle name="Validation 3 2 6 46" xfId="25695"/>
    <cellStyle name="Validation 3 2 6 47" xfId="25696"/>
    <cellStyle name="Validation 3 2 6 48" xfId="25697"/>
    <cellStyle name="Validation 3 2 6 49" xfId="25698"/>
    <cellStyle name="Validation 3 2 6 5" xfId="25699"/>
    <cellStyle name="Validation 3 2 6 50" xfId="25700"/>
    <cellStyle name="Validation 3 2 6 51" xfId="25701"/>
    <cellStyle name="Validation 3 2 6 52" xfId="25702"/>
    <cellStyle name="Validation 3 2 6 53" xfId="25703"/>
    <cellStyle name="Validation 3 2 6 54" xfId="25704"/>
    <cellStyle name="Validation 3 2 6 55" xfId="25705"/>
    <cellStyle name="Validation 3 2 6 56" xfId="25706"/>
    <cellStyle name="Validation 3 2 6 57" xfId="25707"/>
    <cellStyle name="Validation 3 2 6 58" xfId="25708"/>
    <cellStyle name="Validation 3 2 6 59" xfId="25709"/>
    <cellStyle name="Validation 3 2 6 6" xfId="25710"/>
    <cellStyle name="Validation 3 2 6 60" xfId="25711"/>
    <cellStyle name="Validation 3 2 6 61" xfId="25712"/>
    <cellStyle name="Validation 3 2 6 62" xfId="25713"/>
    <cellStyle name="Validation 3 2 6 63" xfId="25714"/>
    <cellStyle name="Validation 3 2 6 64" xfId="25715"/>
    <cellStyle name="Validation 3 2 6 65" xfId="25716"/>
    <cellStyle name="Validation 3 2 6 7" xfId="25717"/>
    <cellStyle name="Validation 3 2 6 8" xfId="25718"/>
    <cellStyle name="Validation 3 2 6 9" xfId="25719"/>
    <cellStyle name="Validation 3 2 7" xfId="25720"/>
    <cellStyle name="Validation 3 2 7 10" xfId="25721"/>
    <cellStyle name="Validation 3 2 7 11" xfId="25722"/>
    <cellStyle name="Validation 3 2 7 12" xfId="25723"/>
    <cellStyle name="Validation 3 2 7 13" xfId="25724"/>
    <cellStyle name="Validation 3 2 7 14" xfId="25725"/>
    <cellStyle name="Validation 3 2 7 15" xfId="25726"/>
    <cellStyle name="Validation 3 2 7 16" xfId="25727"/>
    <cellStyle name="Validation 3 2 7 17" xfId="25728"/>
    <cellStyle name="Validation 3 2 7 18" xfId="25729"/>
    <cellStyle name="Validation 3 2 7 19" xfId="25730"/>
    <cellStyle name="Validation 3 2 7 2" xfId="25731"/>
    <cellStyle name="Validation 3 2 7 20" xfId="25732"/>
    <cellStyle name="Validation 3 2 7 21" xfId="25733"/>
    <cellStyle name="Validation 3 2 7 22" xfId="25734"/>
    <cellStyle name="Validation 3 2 7 23" xfId="25735"/>
    <cellStyle name="Validation 3 2 7 24" xfId="25736"/>
    <cellStyle name="Validation 3 2 7 25" xfId="25737"/>
    <cellStyle name="Validation 3 2 7 26" xfId="25738"/>
    <cellStyle name="Validation 3 2 7 27" xfId="25739"/>
    <cellStyle name="Validation 3 2 7 28" xfId="25740"/>
    <cellStyle name="Validation 3 2 7 29" xfId="25741"/>
    <cellStyle name="Validation 3 2 7 3" xfId="25742"/>
    <cellStyle name="Validation 3 2 7 30" xfId="25743"/>
    <cellStyle name="Validation 3 2 7 31" xfId="25744"/>
    <cellStyle name="Validation 3 2 7 32" xfId="25745"/>
    <cellStyle name="Validation 3 2 7 33" xfId="25746"/>
    <cellStyle name="Validation 3 2 7 34" xfId="25747"/>
    <cellStyle name="Validation 3 2 7 35" xfId="25748"/>
    <cellStyle name="Validation 3 2 7 36" xfId="25749"/>
    <cellStyle name="Validation 3 2 7 37" xfId="25750"/>
    <cellStyle name="Validation 3 2 7 38" xfId="25751"/>
    <cellStyle name="Validation 3 2 7 39" xfId="25752"/>
    <cellStyle name="Validation 3 2 7 4" xfId="25753"/>
    <cellStyle name="Validation 3 2 7 40" xfId="25754"/>
    <cellStyle name="Validation 3 2 7 41" xfId="25755"/>
    <cellStyle name="Validation 3 2 7 42" xfId="25756"/>
    <cellStyle name="Validation 3 2 7 43" xfId="25757"/>
    <cellStyle name="Validation 3 2 7 44" xfId="25758"/>
    <cellStyle name="Validation 3 2 7 45" xfId="25759"/>
    <cellStyle name="Validation 3 2 7 46" xfId="25760"/>
    <cellStyle name="Validation 3 2 7 47" xfId="25761"/>
    <cellStyle name="Validation 3 2 7 48" xfId="25762"/>
    <cellStyle name="Validation 3 2 7 49" xfId="25763"/>
    <cellStyle name="Validation 3 2 7 5" xfId="25764"/>
    <cellStyle name="Validation 3 2 7 50" xfId="25765"/>
    <cellStyle name="Validation 3 2 7 51" xfId="25766"/>
    <cellStyle name="Validation 3 2 7 52" xfId="25767"/>
    <cellStyle name="Validation 3 2 7 53" xfId="25768"/>
    <cellStyle name="Validation 3 2 7 54" xfId="25769"/>
    <cellStyle name="Validation 3 2 7 55" xfId="25770"/>
    <cellStyle name="Validation 3 2 7 56" xfId="25771"/>
    <cellStyle name="Validation 3 2 7 57" xfId="25772"/>
    <cellStyle name="Validation 3 2 7 58" xfId="25773"/>
    <cellStyle name="Validation 3 2 7 59" xfId="25774"/>
    <cellStyle name="Validation 3 2 7 6" xfId="25775"/>
    <cellStyle name="Validation 3 2 7 60" xfId="25776"/>
    <cellStyle name="Validation 3 2 7 61" xfId="25777"/>
    <cellStyle name="Validation 3 2 7 62" xfId="25778"/>
    <cellStyle name="Validation 3 2 7 63" xfId="25779"/>
    <cellStyle name="Validation 3 2 7 64" xfId="25780"/>
    <cellStyle name="Validation 3 2 7 65" xfId="25781"/>
    <cellStyle name="Validation 3 2 7 66" xfId="25782"/>
    <cellStyle name="Validation 3 2 7 7" xfId="25783"/>
    <cellStyle name="Validation 3 2 7 8" xfId="25784"/>
    <cellStyle name="Validation 3 2 7 9" xfId="25785"/>
    <cellStyle name="Validation 3 2 8" xfId="25786"/>
    <cellStyle name="Validation 3 2 9" xfId="25787"/>
    <cellStyle name="Validation 3 3" xfId="25788"/>
    <cellStyle name="Validation 3 3 10" xfId="25789"/>
    <cellStyle name="Validation 3 3 11" xfId="25790"/>
    <cellStyle name="Validation 3 3 12" xfId="25791"/>
    <cellStyle name="Validation 3 3 13" xfId="25792"/>
    <cellStyle name="Validation 3 3 14" xfId="25793"/>
    <cellStyle name="Validation 3 3 15" xfId="25794"/>
    <cellStyle name="Validation 3 3 16" xfId="25795"/>
    <cellStyle name="Validation 3 3 17" xfId="25796"/>
    <cellStyle name="Validation 3 3 18" xfId="25797"/>
    <cellStyle name="Validation 3 3 19" xfId="25798"/>
    <cellStyle name="Validation 3 3 2" xfId="25799"/>
    <cellStyle name="Validation 3 3 2 10" xfId="25800"/>
    <cellStyle name="Validation 3 3 2 11" xfId="25801"/>
    <cellStyle name="Validation 3 3 2 12" xfId="25802"/>
    <cellStyle name="Validation 3 3 2 13" xfId="25803"/>
    <cellStyle name="Validation 3 3 2 14" xfId="25804"/>
    <cellStyle name="Validation 3 3 2 15" xfId="25805"/>
    <cellStyle name="Validation 3 3 2 16" xfId="25806"/>
    <cellStyle name="Validation 3 3 2 17" xfId="25807"/>
    <cellStyle name="Validation 3 3 2 18" xfId="25808"/>
    <cellStyle name="Validation 3 3 2 19" xfId="25809"/>
    <cellStyle name="Validation 3 3 2 2" xfId="25810"/>
    <cellStyle name="Validation 3 3 2 20" xfId="25811"/>
    <cellStyle name="Validation 3 3 2 21" xfId="25812"/>
    <cellStyle name="Validation 3 3 2 22" xfId="25813"/>
    <cellStyle name="Validation 3 3 2 23" xfId="25814"/>
    <cellStyle name="Validation 3 3 2 24" xfId="25815"/>
    <cellStyle name="Validation 3 3 2 25" xfId="25816"/>
    <cellStyle name="Validation 3 3 2 26" xfId="25817"/>
    <cellStyle name="Validation 3 3 2 27" xfId="25818"/>
    <cellStyle name="Validation 3 3 2 28" xfId="25819"/>
    <cellStyle name="Validation 3 3 2 29" xfId="25820"/>
    <cellStyle name="Validation 3 3 2 3" xfId="25821"/>
    <cellStyle name="Validation 3 3 2 30" xfId="25822"/>
    <cellStyle name="Validation 3 3 2 31" xfId="25823"/>
    <cellStyle name="Validation 3 3 2 32" xfId="25824"/>
    <cellStyle name="Validation 3 3 2 33" xfId="25825"/>
    <cellStyle name="Validation 3 3 2 34" xfId="25826"/>
    <cellStyle name="Validation 3 3 2 35" xfId="25827"/>
    <cellStyle name="Validation 3 3 2 36" xfId="25828"/>
    <cellStyle name="Validation 3 3 2 37" xfId="25829"/>
    <cellStyle name="Validation 3 3 2 38" xfId="25830"/>
    <cellStyle name="Validation 3 3 2 39" xfId="25831"/>
    <cellStyle name="Validation 3 3 2 4" xfId="25832"/>
    <cellStyle name="Validation 3 3 2 40" xfId="25833"/>
    <cellStyle name="Validation 3 3 2 41" xfId="25834"/>
    <cellStyle name="Validation 3 3 2 42" xfId="25835"/>
    <cellStyle name="Validation 3 3 2 43" xfId="25836"/>
    <cellStyle name="Validation 3 3 2 44" xfId="25837"/>
    <cellStyle name="Validation 3 3 2 45" xfId="25838"/>
    <cellStyle name="Validation 3 3 2 46" xfId="25839"/>
    <cellStyle name="Validation 3 3 2 47" xfId="25840"/>
    <cellStyle name="Validation 3 3 2 48" xfId="25841"/>
    <cellStyle name="Validation 3 3 2 49" xfId="25842"/>
    <cellStyle name="Validation 3 3 2 5" xfId="25843"/>
    <cellStyle name="Validation 3 3 2 50" xfId="25844"/>
    <cellStyle name="Validation 3 3 2 51" xfId="25845"/>
    <cellStyle name="Validation 3 3 2 52" xfId="25846"/>
    <cellStyle name="Validation 3 3 2 53" xfId="25847"/>
    <cellStyle name="Validation 3 3 2 54" xfId="25848"/>
    <cellStyle name="Validation 3 3 2 55" xfId="25849"/>
    <cellStyle name="Validation 3 3 2 56" xfId="25850"/>
    <cellStyle name="Validation 3 3 2 57" xfId="25851"/>
    <cellStyle name="Validation 3 3 2 58" xfId="25852"/>
    <cellStyle name="Validation 3 3 2 59" xfId="25853"/>
    <cellStyle name="Validation 3 3 2 6" xfId="25854"/>
    <cellStyle name="Validation 3 3 2 60" xfId="25855"/>
    <cellStyle name="Validation 3 3 2 61" xfId="25856"/>
    <cellStyle name="Validation 3 3 2 62" xfId="25857"/>
    <cellStyle name="Validation 3 3 2 63" xfId="25858"/>
    <cellStyle name="Validation 3 3 2 64" xfId="25859"/>
    <cellStyle name="Validation 3 3 2 65" xfId="25860"/>
    <cellStyle name="Validation 3 3 2 7" xfId="25861"/>
    <cellStyle name="Validation 3 3 2 8" xfId="25862"/>
    <cellStyle name="Validation 3 3 2 9" xfId="25863"/>
    <cellStyle name="Validation 3 3 20" xfId="25864"/>
    <cellStyle name="Validation 3 3 21" xfId="25865"/>
    <cellStyle name="Validation 3 3 22" xfId="25866"/>
    <cellStyle name="Validation 3 3 23" xfId="25867"/>
    <cellStyle name="Validation 3 3 24" xfId="25868"/>
    <cellStyle name="Validation 3 3 25" xfId="25869"/>
    <cellStyle name="Validation 3 3 26" xfId="25870"/>
    <cellStyle name="Validation 3 3 27" xfId="25871"/>
    <cellStyle name="Validation 3 3 28" xfId="25872"/>
    <cellStyle name="Validation 3 3 29" xfId="25873"/>
    <cellStyle name="Validation 3 3 3" xfId="25874"/>
    <cellStyle name="Validation 3 3 3 10" xfId="25875"/>
    <cellStyle name="Validation 3 3 3 11" xfId="25876"/>
    <cellStyle name="Validation 3 3 3 12" xfId="25877"/>
    <cellStyle name="Validation 3 3 3 13" xfId="25878"/>
    <cellStyle name="Validation 3 3 3 14" xfId="25879"/>
    <cellStyle name="Validation 3 3 3 15" xfId="25880"/>
    <cellStyle name="Validation 3 3 3 16" xfId="25881"/>
    <cellStyle name="Validation 3 3 3 17" xfId="25882"/>
    <cellStyle name="Validation 3 3 3 18" xfId="25883"/>
    <cellStyle name="Validation 3 3 3 19" xfId="25884"/>
    <cellStyle name="Validation 3 3 3 2" xfId="25885"/>
    <cellStyle name="Validation 3 3 3 20" xfId="25886"/>
    <cellStyle name="Validation 3 3 3 21" xfId="25887"/>
    <cellStyle name="Validation 3 3 3 22" xfId="25888"/>
    <cellStyle name="Validation 3 3 3 23" xfId="25889"/>
    <cellStyle name="Validation 3 3 3 24" xfId="25890"/>
    <cellStyle name="Validation 3 3 3 25" xfId="25891"/>
    <cellStyle name="Validation 3 3 3 26" xfId="25892"/>
    <cellStyle name="Validation 3 3 3 27" xfId="25893"/>
    <cellStyle name="Validation 3 3 3 28" xfId="25894"/>
    <cellStyle name="Validation 3 3 3 29" xfId="25895"/>
    <cellStyle name="Validation 3 3 3 3" xfId="25896"/>
    <cellStyle name="Validation 3 3 3 30" xfId="25897"/>
    <cellStyle name="Validation 3 3 3 31" xfId="25898"/>
    <cellStyle name="Validation 3 3 3 32" xfId="25899"/>
    <cellStyle name="Validation 3 3 3 33" xfId="25900"/>
    <cellStyle name="Validation 3 3 3 34" xfId="25901"/>
    <cellStyle name="Validation 3 3 3 35" xfId="25902"/>
    <cellStyle name="Validation 3 3 3 36" xfId="25903"/>
    <cellStyle name="Validation 3 3 3 37" xfId="25904"/>
    <cellStyle name="Validation 3 3 3 38" xfId="25905"/>
    <cellStyle name="Validation 3 3 3 39" xfId="25906"/>
    <cellStyle name="Validation 3 3 3 4" xfId="25907"/>
    <cellStyle name="Validation 3 3 3 40" xfId="25908"/>
    <cellStyle name="Validation 3 3 3 41" xfId="25909"/>
    <cellStyle name="Validation 3 3 3 42" xfId="25910"/>
    <cellStyle name="Validation 3 3 3 43" xfId="25911"/>
    <cellStyle name="Validation 3 3 3 44" xfId="25912"/>
    <cellStyle name="Validation 3 3 3 45" xfId="25913"/>
    <cellStyle name="Validation 3 3 3 46" xfId="25914"/>
    <cellStyle name="Validation 3 3 3 47" xfId="25915"/>
    <cellStyle name="Validation 3 3 3 48" xfId="25916"/>
    <cellStyle name="Validation 3 3 3 49" xfId="25917"/>
    <cellStyle name="Validation 3 3 3 5" xfId="25918"/>
    <cellStyle name="Validation 3 3 3 50" xfId="25919"/>
    <cellStyle name="Validation 3 3 3 51" xfId="25920"/>
    <cellStyle name="Validation 3 3 3 52" xfId="25921"/>
    <cellStyle name="Validation 3 3 3 53" xfId="25922"/>
    <cellStyle name="Validation 3 3 3 54" xfId="25923"/>
    <cellStyle name="Validation 3 3 3 55" xfId="25924"/>
    <cellStyle name="Validation 3 3 3 56" xfId="25925"/>
    <cellStyle name="Validation 3 3 3 57" xfId="25926"/>
    <cellStyle name="Validation 3 3 3 58" xfId="25927"/>
    <cellStyle name="Validation 3 3 3 59" xfId="25928"/>
    <cellStyle name="Validation 3 3 3 6" xfId="25929"/>
    <cellStyle name="Validation 3 3 3 60" xfId="25930"/>
    <cellStyle name="Validation 3 3 3 61" xfId="25931"/>
    <cellStyle name="Validation 3 3 3 62" xfId="25932"/>
    <cellStyle name="Validation 3 3 3 63" xfId="25933"/>
    <cellStyle name="Validation 3 3 3 64" xfId="25934"/>
    <cellStyle name="Validation 3 3 3 65" xfId="25935"/>
    <cellStyle name="Validation 3 3 3 66" xfId="25936"/>
    <cellStyle name="Validation 3 3 3 7" xfId="25937"/>
    <cellStyle name="Validation 3 3 3 8" xfId="25938"/>
    <cellStyle name="Validation 3 3 3 9" xfId="25939"/>
    <cellStyle name="Validation 3 3 30" xfId="25940"/>
    <cellStyle name="Validation 3 3 31" xfId="25941"/>
    <cellStyle name="Validation 3 3 32" xfId="25942"/>
    <cellStyle name="Validation 3 3 33" xfId="25943"/>
    <cellStyle name="Validation 3 3 4" xfId="25944"/>
    <cellStyle name="Validation 3 3 5" xfId="25945"/>
    <cellStyle name="Validation 3 3 6" xfId="25946"/>
    <cellStyle name="Validation 3 3 7" xfId="25947"/>
    <cellStyle name="Validation 3 3 8" xfId="25948"/>
    <cellStyle name="Validation 3 3 9" xfId="25949"/>
    <cellStyle name="Validation 4" xfId="25950"/>
    <cellStyle name="Validation 4 2" xfId="25951"/>
    <cellStyle name="Validation 4 2 10" xfId="25952"/>
    <cellStyle name="Validation 4 2 11" xfId="25953"/>
    <cellStyle name="Validation 4 2 12" xfId="25954"/>
    <cellStyle name="Validation 4 2 13" xfId="25955"/>
    <cellStyle name="Validation 4 2 14" xfId="25956"/>
    <cellStyle name="Validation 4 2 15" xfId="25957"/>
    <cellStyle name="Validation 4 2 16" xfId="25958"/>
    <cellStyle name="Validation 4 2 17" xfId="25959"/>
    <cellStyle name="Validation 4 2 18" xfId="25960"/>
    <cellStyle name="Validation 4 2 19" xfId="25961"/>
    <cellStyle name="Validation 4 2 2" xfId="25962"/>
    <cellStyle name="Validation 4 2 2 10" xfId="25963"/>
    <cellStyle name="Validation 4 2 2 11" xfId="25964"/>
    <cellStyle name="Validation 4 2 2 12" xfId="25965"/>
    <cellStyle name="Validation 4 2 2 13" xfId="25966"/>
    <cellStyle name="Validation 4 2 2 14" xfId="25967"/>
    <cellStyle name="Validation 4 2 2 15" xfId="25968"/>
    <cellStyle name="Validation 4 2 2 16" xfId="25969"/>
    <cellStyle name="Validation 4 2 2 17" xfId="25970"/>
    <cellStyle name="Validation 4 2 2 18" xfId="25971"/>
    <cellStyle name="Validation 4 2 2 19" xfId="25972"/>
    <cellStyle name="Validation 4 2 2 2" xfId="25973"/>
    <cellStyle name="Validation 4 2 2 20" xfId="25974"/>
    <cellStyle name="Validation 4 2 2 21" xfId="25975"/>
    <cellStyle name="Validation 4 2 2 22" xfId="25976"/>
    <cellStyle name="Validation 4 2 2 23" xfId="25977"/>
    <cellStyle name="Validation 4 2 2 24" xfId="25978"/>
    <cellStyle name="Validation 4 2 2 25" xfId="25979"/>
    <cellStyle name="Validation 4 2 2 26" xfId="25980"/>
    <cellStyle name="Validation 4 2 2 27" xfId="25981"/>
    <cellStyle name="Validation 4 2 2 28" xfId="25982"/>
    <cellStyle name="Validation 4 2 2 29" xfId="25983"/>
    <cellStyle name="Validation 4 2 2 3" xfId="25984"/>
    <cellStyle name="Validation 4 2 2 30" xfId="25985"/>
    <cellStyle name="Validation 4 2 2 31" xfId="25986"/>
    <cellStyle name="Validation 4 2 2 32" xfId="25987"/>
    <cellStyle name="Validation 4 2 2 33" xfId="25988"/>
    <cellStyle name="Validation 4 2 2 34" xfId="25989"/>
    <cellStyle name="Validation 4 2 2 35" xfId="25990"/>
    <cellStyle name="Validation 4 2 2 36" xfId="25991"/>
    <cellStyle name="Validation 4 2 2 37" xfId="25992"/>
    <cellStyle name="Validation 4 2 2 38" xfId="25993"/>
    <cellStyle name="Validation 4 2 2 39" xfId="25994"/>
    <cellStyle name="Validation 4 2 2 4" xfId="25995"/>
    <cellStyle name="Validation 4 2 2 40" xfId="25996"/>
    <cellStyle name="Validation 4 2 2 41" xfId="25997"/>
    <cellStyle name="Validation 4 2 2 42" xfId="25998"/>
    <cellStyle name="Validation 4 2 2 43" xfId="25999"/>
    <cellStyle name="Validation 4 2 2 44" xfId="26000"/>
    <cellStyle name="Validation 4 2 2 45" xfId="26001"/>
    <cellStyle name="Validation 4 2 2 46" xfId="26002"/>
    <cellStyle name="Validation 4 2 2 47" xfId="26003"/>
    <cellStyle name="Validation 4 2 2 48" xfId="26004"/>
    <cellStyle name="Validation 4 2 2 49" xfId="26005"/>
    <cellStyle name="Validation 4 2 2 5" xfId="26006"/>
    <cellStyle name="Validation 4 2 2 50" xfId="26007"/>
    <cellStyle name="Validation 4 2 2 51" xfId="26008"/>
    <cellStyle name="Validation 4 2 2 52" xfId="26009"/>
    <cellStyle name="Validation 4 2 2 53" xfId="26010"/>
    <cellStyle name="Validation 4 2 2 54" xfId="26011"/>
    <cellStyle name="Validation 4 2 2 55" xfId="26012"/>
    <cellStyle name="Validation 4 2 2 56" xfId="26013"/>
    <cellStyle name="Validation 4 2 2 57" xfId="26014"/>
    <cellStyle name="Validation 4 2 2 58" xfId="26015"/>
    <cellStyle name="Validation 4 2 2 59" xfId="26016"/>
    <cellStyle name="Validation 4 2 2 6" xfId="26017"/>
    <cellStyle name="Validation 4 2 2 60" xfId="26018"/>
    <cellStyle name="Validation 4 2 2 61" xfId="26019"/>
    <cellStyle name="Validation 4 2 2 62" xfId="26020"/>
    <cellStyle name="Validation 4 2 2 63" xfId="26021"/>
    <cellStyle name="Validation 4 2 2 64" xfId="26022"/>
    <cellStyle name="Validation 4 2 2 65" xfId="26023"/>
    <cellStyle name="Validation 4 2 2 7" xfId="26024"/>
    <cellStyle name="Validation 4 2 2 8" xfId="26025"/>
    <cellStyle name="Validation 4 2 2 9" xfId="26026"/>
    <cellStyle name="Validation 4 2 20" xfId="26027"/>
    <cellStyle name="Validation 4 2 21" xfId="26028"/>
    <cellStyle name="Validation 4 2 22" xfId="26029"/>
    <cellStyle name="Validation 4 2 23" xfId="26030"/>
    <cellStyle name="Validation 4 2 24" xfId="26031"/>
    <cellStyle name="Validation 4 2 25" xfId="26032"/>
    <cellStyle name="Validation 4 2 26" xfId="26033"/>
    <cellStyle name="Validation 4 2 27" xfId="26034"/>
    <cellStyle name="Validation 4 2 28" xfId="26035"/>
    <cellStyle name="Validation 4 2 29" xfId="26036"/>
    <cellStyle name="Validation 4 2 3" xfId="26037"/>
    <cellStyle name="Validation 4 2 3 10" xfId="26038"/>
    <cellStyle name="Validation 4 2 3 11" xfId="26039"/>
    <cellStyle name="Validation 4 2 3 12" xfId="26040"/>
    <cellStyle name="Validation 4 2 3 13" xfId="26041"/>
    <cellStyle name="Validation 4 2 3 14" xfId="26042"/>
    <cellStyle name="Validation 4 2 3 15" xfId="26043"/>
    <cellStyle name="Validation 4 2 3 16" xfId="26044"/>
    <cellStyle name="Validation 4 2 3 17" xfId="26045"/>
    <cellStyle name="Validation 4 2 3 18" xfId="26046"/>
    <cellStyle name="Validation 4 2 3 19" xfId="26047"/>
    <cellStyle name="Validation 4 2 3 2" xfId="26048"/>
    <cellStyle name="Validation 4 2 3 20" xfId="26049"/>
    <cellStyle name="Validation 4 2 3 21" xfId="26050"/>
    <cellStyle name="Validation 4 2 3 22" xfId="26051"/>
    <cellStyle name="Validation 4 2 3 23" xfId="26052"/>
    <cellStyle name="Validation 4 2 3 24" xfId="26053"/>
    <cellStyle name="Validation 4 2 3 25" xfId="26054"/>
    <cellStyle name="Validation 4 2 3 26" xfId="26055"/>
    <cellStyle name="Validation 4 2 3 27" xfId="26056"/>
    <cellStyle name="Validation 4 2 3 28" xfId="26057"/>
    <cellStyle name="Validation 4 2 3 29" xfId="26058"/>
    <cellStyle name="Validation 4 2 3 3" xfId="26059"/>
    <cellStyle name="Validation 4 2 3 30" xfId="26060"/>
    <cellStyle name="Validation 4 2 3 31" xfId="26061"/>
    <cellStyle name="Validation 4 2 3 32" xfId="26062"/>
    <cellStyle name="Validation 4 2 3 33" xfId="26063"/>
    <cellStyle name="Validation 4 2 3 34" xfId="26064"/>
    <cellStyle name="Validation 4 2 3 35" xfId="26065"/>
    <cellStyle name="Validation 4 2 3 36" xfId="26066"/>
    <cellStyle name="Validation 4 2 3 37" xfId="26067"/>
    <cellStyle name="Validation 4 2 3 38" xfId="26068"/>
    <cellStyle name="Validation 4 2 3 39" xfId="26069"/>
    <cellStyle name="Validation 4 2 3 4" xfId="26070"/>
    <cellStyle name="Validation 4 2 3 40" xfId="26071"/>
    <cellStyle name="Validation 4 2 3 41" xfId="26072"/>
    <cellStyle name="Validation 4 2 3 42" xfId="26073"/>
    <cellStyle name="Validation 4 2 3 43" xfId="26074"/>
    <cellStyle name="Validation 4 2 3 44" xfId="26075"/>
    <cellStyle name="Validation 4 2 3 45" xfId="26076"/>
    <cellStyle name="Validation 4 2 3 46" xfId="26077"/>
    <cellStyle name="Validation 4 2 3 47" xfId="26078"/>
    <cellStyle name="Validation 4 2 3 48" xfId="26079"/>
    <cellStyle name="Validation 4 2 3 49" xfId="26080"/>
    <cellStyle name="Validation 4 2 3 5" xfId="26081"/>
    <cellStyle name="Validation 4 2 3 50" xfId="26082"/>
    <cellStyle name="Validation 4 2 3 51" xfId="26083"/>
    <cellStyle name="Validation 4 2 3 52" xfId="26084"/>
    <cellStyle name="Validation 4 2 3 53" xfId="26085"/>
    <cellStyle name="Validation 4 2 3 54" xfId="26086"/>
    <cellStyle name="Validation 4 2 3 55" xfId="26087"/>
    <cellStyle name="Validation 4 2 3 56" xfId="26088"/>
    <cellStyle name="Validation 4 2 3 57" xfId="26089"/>
    <cellStyle name="Validation 4 2 3 58" xfId="26090"/>
    <cellStyle name="Validation 4 2 3 59" xfId="26091"/>
    <cellStyle name="Validation 4 2 3 6" xfId="26092"/>
    <cellStyle name="Validation 4 2 3 60" xfId="26093"/>
    <cellStyle name="Validation 4 2 3 61" xfId="26094"/>
    <cellStyle name="Validation 4 2 3 62" xfId="26095"/>
    <cellStyle name="Validation 4 2 3 63" xfId="26096"/>
    <cellStyle name="Validation 4 2 3 64" xfId="26097"/>
    <cellStyle name="Validation 4 2 3 65" xfId="26098"/>
    <cellStyle name="Validation 4 2 3 66" xfId="26099"/>
    <cellStyle name="Validation 4 2 3 7" xfId="26100"/>
    <cellStyle name="Validation 4 2 3 8" xfId="26101"/>
    <cellStyle name="Validation 4 2 3 9" xfId="26102"/>
    <cellStyle name="Validation 4 2 30" xfId="26103"/>
    <cellStyle name="Validation 4 2 31" xfId="26104"/>
    <cellStyle name="Validation 4 2 32" xfId="26105"/>
    <cellStyle name="Validation 4 2 33" xfId="26106"/>
    <cellStyle name="Validation 4 2 4" xfId="26107"/>
    <cellStyle name="Validation 4 2 5" xfId="26108"/>
    <cellStyle name="Validation 4 2 6" xfId="26109"/>
    <cellStyle name="Validation 4 2 7" xfId="26110"/>
    <cellStyle name="Validation 4 2 8" xfId="26111"/>
    <cellStyle name="Validation 4 2 9" xfId="26112"/>
    <cellStyle name="Validation 4 3" xfId="26113"/>
    <cellStyle name="Validation 4 3 10" xfId="26114"/>
    <cellStyle name="Validation 4 3 11" xfId="26115"/>
    <cellStyle name="Validation 4 3 12" xfId="26116"/>
    <cellStyle name="Validation 4 3 13" xfId="26117"/>
    <cellStyle name="Validation 4 3 14" xfId="26118"/>
    <cellStyle name="Validation 4 3 15" xfId="26119"/>
    <cellStyle name="Validation 4 3 16" xfId="26120"/>
    <cellStyle name="Validation 4 3 17" xfId="26121"/>
    <cellStyle name="Validation 4 3 18" xfId="26122"/>
    <cellStyle name="Validation 4 3 19" xfId="26123"/>
    <cellStyle name="Validation 4 3 2" xfId="26124"/>
    <cellStyle name="Validation 4 3 2 10" xfId="26125"/>
    <cellStyle name="Validation 4 3 2 11" xfId="26126"/>
    <cellStyle name="Validation 4 3 2 12" xfId="26127"/>
    <cellStyle name="Validation 4 3 2 13" xfId="26128"/>
    <cellStyle name="Validation 4 3 2 14" xfId="26129"/>
    <cellStyle name="Validation 4 3 2 15" xfId="26130"/>
    <cellStyle name="Validation 4 3 2 16" xfId="26131"/>
    <cellStyle name="Validation 4 3 2 17" xfId="26132"/>
    <cellStyle name="Validation 4 3 2 18" xfId="26133"/>
    <cellStyle name="Validation 4 3 2 19" xfId="26134"/>
    <cellStyle name="Validation 4 3 2 2" xfId="26135"/>
    <cellStyle name="Validation 4 3 2 20" xfId="26136"/>
    <cellStyle name="Validation 4 3 2 21" xfId="26137"/>
    <cellStyle name="Validation 4 3 2 22" xfId="26138"/>
    <cellStyle name="Validation 4 3 2 23" xfId="26139"/>
    <cellStyle name="Validation 4 3 2 24" xfId="26140"/>
    <cellStyle name="Validation 4 3 2 25" xfId="26141"/>
    <cellStyle name="Validation 4 3 2 26" xfId="26142"/>
    <cellStyle name="Validation 4 3 2 27" xfId="26143"/>
    <cellStyle name="Validation 4 3 2 28" xfId="26144"/>
    <cellStyle name="Validation 4 3 2 29" xfId="26145"/>
    <cellStyle name="Validation 4 3 2 3" xfId="26146"/>
    <cellStyle name="Validation 4 3 2 30" xfId="26147"/>
    <cellStyle name="Validation 4 3 2 31" xfId="26148"/>
    <cellStyle name="Validation 4 3 2 32" xfId="26149"/>
    <cellStyle name="Validation 4 3 2 33" xfId="26150"/>
    <cellStyle name="Validation 4 3 2 34" xfId="26151"/>
    <cellStyle name="Validation 4 3 2 35" xfId="26152"/>
    <cellStyle name="Validation 4 3 2 36" xfId="26153"/>
    <cellStyle name="Validation 4 3 2 37" xfId="26154"/>
    <cellStyle name="Validation 4 3 2 38" xfId="26155"/>
    <cellStyle name="Validation 4 3 2 39" xfId="26156"/>
    <cellStyle name="Validation 4 3 2 4" xfId="26157"/>
    <cellStyle name="Validation 4 3 2 40" xfId="26158"/>
    <cellStyle name="Validation 4 3 2 41" xfId="26159"/>
    <cellStyle name="Validation 4 3 2 42" xfId="26160"/>
    <cellStyle name="Validation 4 3 2 43" xfId="26161"/>
    <cellStyle name="Validation 4 3 2 44" xfId="26162"/>
    <cellStyle name="Validation 4 3 2 45" xfId="26163"/>
    <cellStyle name="Validation 4 3 2 46" xfId="26164"/>
    <cellStyle name="Validation 4 3 2 47" xfId="26165"/>
    <cellStyle name="Validation 4 3 2 48" xfId="26166"/>
    <cellStyle name="Validation 4 3 2 49" xfId="26167"/>
    <cellStyle name="Validation 4 3 2 5" xfId="26168"/>
    <cellStyle name="Validation 4 3 2 50" xfId="26169"/>
    <cellStyle name="Validation 4 3 2 51" xfId="26170"/>
    <cellStyle name="Validation 4 3 2 52" xfId="26171"/>
    <cellStyle name="Validation 4 3 2 53" xfId="26172"/>
    <cellStyle name="Validation 4 3 2 54" xfId="26173"/>
    <cellStyle name="Validation 4 3 2 55" xfId="26174"/>
    <cellStyle name="Validation 4 3 2 56" xfId="26175"/>
    <cellStyle name="Validation 4 3 2 57" xfId="26176"/>
    <cellStyle name="Validation 4 3 2 58" xfId="26177"/>
    <cellStyle name="Validation 4 3 2 59" xfId="26178"/>
    <cellStyle name="Validation 4 3 2 6" xfId="26179"/>
    <cellStyle name="Validation 4 3 2 60" xfId="26180"/>
    <cellStyle name="Validation 4 3 2 61" xfId="26181"/>
    <cellStyle name="Validation 4 3 2 62" xfId="26182"/>
    <cellStyle name="Validation 4 3 2 63" xfId="26183"/>
    <cellStyle name="Validation 4 3 2 64" xfId="26184"/>
    <cellStyle name="Validation 4 3 2 65" xfId="26185"/>
    <cellStyle name="Validation 4 3 2 7" xfId="26186"/>
    <cellStyle name="Validation 4 3 2 8" xfId="26187"/>
    <cellStyle name="Validation 4 3 2 9" xfId="26188"/>
    <cellStyle name="Validation 4 3 20" xfId="26189"/>
    <cellStyle name="Validation 4 3 21" xfId="26190"/>
    <cellStyle name="Validation 4 3 22" xfId="26191"/>
    <cellStyle name="Validation 4 3 23" xfId="26192"/>
    <cellStyle name="Validation 4 3 24" xfId="26193"/>
    <cellStyle name="Validation 4 3 25" xfId="26194"/>
    <cellStyle name="Validation 4 3 26" xfId="26195"/>
    <cellStyle name="Validation 4 3 27" xfId="26196"/>
    <cellStyle name="Validation 4 3 28" xfId="26197"/>
    <cellStyle name="Validation 4 3 29" xfId="26198"/>
    <cellStyle name="Validation 4 3 3" xfId="26199"/>
    <cellStyle name="Validation 4 3 3 10" xfId="26200"/>
    <cellStyle name="Validation 4 3 3 11" xfId="26201"/>
    <cellStyle name="Validation 4 3 3 12" xfId="26202"/>
    <cellStyle name="Validation 4 3 3 13" xfId="26203"/>
    <cellStyle name="Validation 4 3 3 14" xfId="26204"/>
    <cellStyle name="Validation 4 3 3 15" xfId="26205"/>
    <cellStyle name="Validation 4 3 3 16" xfId="26206"/>
    <cellStyle name="Validation 4 3 3 17" xfId="26207"/>
    <cellStyle name="Validation 4 3 3 18" xfId="26208"/>
    <cellStyle name="Validation 4 3 3 19" xfId="26209"/>
    <cellStyle name="Validation 4 3 3 2" xfId="26210"/>
    <cellStyle name="Validation 4 3 3 20" xfId="26211"/>
    <cellStyle name="Validation 4 3 3 21" xfId="26212"/>
    <cellStyle name="Validation 4 3 3 22" xfId="26213"/>
    <cellStyle name="Validation 4 3 3 23" xfId="26214"/>
    <cellStyle name="Validation 4 3 3 24" xfId="26215"/>
    <cellStyle name="Validation 4 3 3 25" xfId="26216"/>
    <cellStyle name="Validation 4 3 3 26" xfId="26217"/>
    <cellStyle name="Validation 4 3 3 27" xfId="26218"/>
    <cellStyle name="Validation 4 3 3 28" xfId="26219"/>
    <cellStyle name="Validation 4 3 3 29" xfId="26220"/>
    <cellStyle name="Validation 4 3 3 3" xfId="26221"/>
    <cellStyle name="Validation 4 3 3 30" xfId="26222"/>
    <cellStyle name="Validation 4 3 3 31" xfId="26223"/>
    <cellStyle name="Validation 4 3 3 32" xfId="26224"/>
    <cellStyle name="Validation 4 3 3 33" xfId="26225"/>
    <cellStyle name="Validation 4 3 3 34" xfId="26226"/>
    <cellStyle name="Validation 4 3 3 35" xfId="26227"/>
    <cellStyle name="Validation 4 3 3 36" xfId="26228"/>
    <cellStyle name="Validation 4 3 3 37" xfId="26229"/>
    <cellStyle name="Validation 4 3 3 38" xfId="26230"/>
    <cellStyle name="Validation 4 3 3 39" xfId="26231"/>
    <cellStyle name="Validation 4 3 3 4" xfId="26232"/>
    <cellStyle name="Validation 4 3 3 40" xfId="26233"/>
    <cellStyle name="Validation 4 3 3 41" xfId="26234"/>
    <cellStyle name="Validation 4 3 3 42" xfId="26235"/>
    <cellStyle name="Validation 4 3 3 43" xfId="26236"/>
    <cellStyle name="Validation 4 3 3 44" xfId="26237"/>
    <cellStyle name="Validation 4 3 3 45" xfId="26238"/>
    <cellStyle name="Validation 4 3 3 46" xfId="26239"/>
    <cellStyle name="Validation 4 3 3 47" xfId="26240"/>
    <cellStyle name="Validation 4 3 3 48" xfId="26241"/>
    <cellStyle name="Validation 4 3 3 49" xfId="26242"/>
    <cellStyle name="Validation 4 3 3 5" xfId="26243"/>
    <cellStyle name="Validation 4 3 3 50" xfId="26244"/>
    <cellStyle name="Validation 4 3 3 51" xfId="26245"/>
    <cellStyle name="Validation 4 3 3 52" xfId="26246"/>
    <cellStyle name="Validation 4 3 3 53" xfId="26247"/>
    <cellStyle name="Validation 4 3 3 54" xfId="26248"/>
    <cellStyle name="Validation 4 3 3 55" xfId="26249"/>
    <cellStyle name="Validation 4 3 3 56" xfId="26250"/>
    <cellStyle name="Validation 4 3 3 57" xfId="26251"/>
    <cellStyle name="Validation 4 3 3 58" xfId="26252"/>
    <cellStyle name="Validation 4 3 3 59" xfId="26253"/>
    <cellStyle name="Validation 4 3 3 6" xfId="26254"/>
    <cellStyle name="Validation 4 3 3 60" xfId="26255"/>
    <cellStyle name="Validation 4 3 3 61" xfId="26256"/>
    <cellStyle name="Validation 4 3 3 62" xfId="26257"/>
    <cellStyle name="Validation 4 3 3 63" xfId="26258"/>
    <cellStyle name="Validation 4 3 3 64" xfId="26259"/>
    <cellStyle name="Validation 4 3 3 65" xfId="26260"/>
    <cellStyle name="Validation 4 3 3 66" xfId="26261"/>
    <cellStyle name="Validation 4 3 3 7" xfId="26262"/>
    <cellStyle name="Validation 4 3 3 8" xfId="26263"/>
    <cellStyle name="Validation 4 3 3 9" xfId="26264"/>
    <cellStyle name="Validation 4 3 30" xfId="26265"/>
    <cellStyle name="Validation 4 3 31" xfId="26266"/>
    <cellStyle name="Validation 4 3 32" xfId="26267"/>
    <cellStyle name="Validation 4 3 33" xfId="26268"/>
    <cellStyle name="Validation 4 3 4" xfId="26269"/>
    <cellStyle name="Validation 4 3 5" xfId="26270"/>
    <cellStyle name="Validation 4 3 6" xfId="26271"/>
    <cellStyle name="Validation 4 3 7" xfId="26272"/>
    <cellStyle name="Validation 4 3 8" xfId="26273"/>
    <cellStyle name="Validation 4 3 9" xfId="26274"/>
    <cellStyle name="Validation 4 4" xfId="26275"/>
    <cellStyle name="Validation 4 4 10" xfId="26276"/>
    <cellStyle name="Validation 4 4 11" xfId="26277"/>
    <cellStyle name="Validation 4 4 12" xfId="26278"/>
    <cellStyle name="Validation 4 4 13" xfId="26279"/>
    <cellStyle name="Validation 4 4 14" xfId="26280"/>
    <cellStyle name="Validation 4 4 15" xfId="26281"/>
    <cellStyle name="Validation 4 4 16" xfId="26282"/>
    <cellStyle name="Validation 4 4 17" xfId="26283"/>
    <cellStyle name="Validation 4 4 18" xfId="26284"/>
    <cellStyle name="Validation 4 4 19" xfId="26285"/>
    <cellStyle name="Validation 4 4 2" xfId="26286"/>
    <cellStyle name="Validation 4 4 2 2" xfId="26287"/>
    <cellStyle name="Validation 4 4 2 3" xfId="26288"/>
    <cellStyle name="Validation 4 4 20" xfId="26289"/>
    <cellStyle name="Validation 4 4 21" xfId="26290"/>
    <cellStyle name="Validation 4 4 22" xfId="26291"/>
    <cellStyle name="Validation 4 4 23" xfId="26292"/>
    <cellStyle name="Validation 4 4 24" xfId="26293"/>
    <cellStyle name="Validation 4 4 25" xfId="26294"/>
    <cellStyle name="Validation 4 4 26" xfId="26295"/>
    <cellStyle name="Validation 4 4 27" xfId="26296"/>
    <cellStyle name="Validation 4 4 28" xfId="26297"/>
    <cellStyle name="Validation 4 4 29" xfId="26298"/>
    <cellStyle name="Validation 4 4 3" xfId="26299"/>
    <cellStyle name="Validation 4 4 30" xfId="26300"/>
    <cellStyle name="Validation 4 4 31" xfId="26301"/>
    <cellStyle name="Validation 4 4 32" xfId="26302"/>
    <cellStyle name="Validation 4 4 33" xfId="26303"/>
    <cellStyle name="Validation 4 4 34" xfId="26304"/>
    <cellStyle name="Validation 4 4 35" xfId="26305"/>
    <cellStyle name="Validation 4 4 4" xfId="26306"/>
    <cellStyle name="Validation 4 4 5" xfId="26307"/>
    <cellStyle name="Validation 4 4 6" xfId="26308"/>
    <cellStyle name="Validation 4 4 7" xfId="26309"/>
    <cellStyle name="Validation 4 4 8" xfId="26310"/>
    <cellStyle name="Validation 4 4 9" xfId="26311"/>
    <cellStyle name="Validation 4 5" xfId="26312"/>
    <cellStyle name="Validation 4 5 10" xfId="26313"/>
    <cellStyle name="Validation 4 5 11" xfId="26314"/>
    <cellStyle name="Validation 4 5 12" xfId="26315"/>
    <cellStyle name="Validation 4 5 13" xfId="26316"/>
    <cellStyle name="Validation 4 5 14" xfId="26317"/>
    <cellStyle name="Validation 4 5 15" xfId="26318"/>
    <cellStyle name="Validation 4 5 16" xfId="26319"/>
    <cellStyle name="Validation 4 5 17" xfId="26320"/>
    <cellStyle name="Validation 4 5 18" xfId="26321"/>
    <cellStyle name="Validation 4 5 19" xfId="26322"/>
    <cellStyle name="Validation 4 5 2" xfId="26323"/>
    <cellStyle name="Validation 4 5 2 10" xfId="26324"/>
    <cellStyle name="Validation 4 5 2 11" xfId="26325"/>
    <cellStyle name="Validation 4 5 2 12" xfId="26326"/>
    <cellStyle name="Validation 4 5 2 13" xfId="26327"/>
    <cellStyle name="Validation 4 5 2 14" xfId="26328"/>
    <cellStyle name="Validation 4 5 2 15" xfId="26329"/>
    <cellStyle name="Validation 4 5 2 16" xfId="26330"/>
    <cellStyle name="Validation 4 5 2 17" xfId="26331"/>
    <cellStyle name="Validation 4 5 2 18" xfId="26332"/>
    <cellStyle name="Validation 4 5 2 19" xfId="26333"/>
    <cellStyle name="Validation 4 5 2 2" xfId="26334"/>
    <cellStyle name="Validation 4 5 2 20" xfId="26335"/>
    <cellStyle name="Validation 4 5 2 21" xfId="26336"/>
    <cellStyle name="Validation 4 5 2 22" xfId="26337"/>
    <cellStyle name="Validation 4 5 2 23" xfId="26338"/>
    <cellStyle name="Validation 4 5 2 24" xfId="26339"/>
    <cellStyle name="Validation 4 5 2 25" xfId="26340"/>
    <cellStyle name="Validation 4 5 2 26" xfId="26341"/>
    <cellStyle name="Validation 4 5 2 27" xfId="26342"/>
    <cellStyle name="Validation 4 5 2 28" xfId="26343"/>
    <cellStyle name="Validation 4 5 2 29" xfId="26344"/>
    <cellStyle name="Validation 4 5 2 3" xfId="26345"/>
    <cellStyle name="Validation 4 5 2 30" xfId="26346"/>
    <cellStyle name="Validation 4 5 2 31" xfId="26347"/>
    <cellStyle name="Validation 4 5 2 32" xfId="26348"/>
    <cellStyle name="Validation 4 5 2 33" xfId="26349"/>
    <cellStyle name="Validation 4 5 2 34" xfId="26350"/>
    <cellStyle name="Validation 4 5 2 35" xfId="26351"/>
    <cellStyle name="Validation 4 5 2 36" xfId="26352"/>
    <cellStyle name="Validation 4 5 2 37" xfId="26353"/>
    <cellStyle name="Validation 4 5 2 38" xfId="26354"/>
    <cellStyle name="Validation 4 5 2 39" xfId="26355"/>
    <cellStyle name="Validation 4 5 2 4" xfId="26356"/>
    <cellStyle name="Validation 4 5 2 40" xfId="26357"/>
    <cellStyle name="Validation 4 5 2 41" xfId="26358"/>
    <cellStyle name="Validation 4 5 2 42" xfId="26359"/>
    <cellStyle name="Validation 4 5 2 43" xfId="26360"/>
    <cellStyle name="Validation 4 5 2 44" xfId="26361"/>
    <cellStyle name="Validation 4 5 2 45" xfId="26362"/>
    <cellStyle name="Validation 4 5 2 46" xfId="26363"/>
    <cellStyle name="Validation 4 5 2 47" xfId="26364"/>
    <cellStyle name="Validation 4 5 2 48" xfId="26365"/>
    <cellStyle name="Validation 4 5 2 49" xfId="26366"/>
    <cellStyle name="Validation 4 5 2 5" xfId="26367"/>
    <cellStyle name="Validation 4 5 2 50" xfId="26368"/>
    <cellStyle name="Validation 4 5 2 51" xfId="26369"/>
    <cellStyle name="Validation 4 5 2 52" xfId="26370"/>
    <cellStyle name="Validation 4 5 2 53" xfId="26371"/>
    <cellStyle name="Validation 4 5 2 54" xfId="26372"/>
    <cellStyle name="Validation 4 5 2 55" xfId="26373"/>
    <cellStyle name="Validation 4 5 2 56" xfId="26374"/>
    <cellStyle name="Validation 4 5 2 57" xfId="26375"/>
    <cellStyle name="Validation 4 5 2 58" xfId="26376"/>
    <cellStyle name="Validation 4 5 2 59" xfId="26377"/>
    <cellStyle name="Validation 4 5 2 6" xfId="26378"/>
    <cellStyle name="Validation 4 5 2 60" xfId="26379"/>
    <cellStyle name="Validation 4 5 2 61" xfId="26380"/>
    <cellStyle name="Validation 4 5 2 62" xfId="26381"/>
    <cellStyle name="Validation 4 5 2 63" xfId="26382"/>
    <cellStyle name="Validation 4 5 2 64" xfId="26383"/>
    <cellStyle name="Validation 4 5 2 65" xfId="26384"/>
    <cellStyle name="Validation 4 5 2 7" xfId="26385"/>
    <cellStyle name="Validation 4 5 2 8" xfId="26386"/>
    <cellStyle name="Validation 4 5 2 9" xfId="26387"/>
    <cellStyle name="Validation 4 5 20" xfId="26388"/>
    <cellStyle name="Validation 4 5 21" xfId="26389"/>
    <cellStyle name="Validation 4 5 22" xfId="26390"/>
    <cellStyle name="Validation 4 5 23" xfId="26391"/>
    <cellStyle name="Validation 4 5 24" xfId="26392"/>
    <cellStyle name="Validation 4 5 25" xfId="26393"/>
    <cellStyle name="Validation 4 5 26" xfId="26394"/>
    <cellStyle name="Validation 4 5 27" xfId="26395"/>
    <cellStyle name="Validation 4 5 28" xfId="26396"/>
    <cellStyle name="Validation 4 5 29" xfId="26397"/>
    <cellStyle name="Validation 4 5 3" xfId="26398"/>
    <cellStyle name="Validation 4 5 3 10" xfId="26399"/>
    <cellStyle name="Validation 4 5 3 11" xfId="26400"/>
    <cellStyle name="Validation 4 5 3 12" xfId="26401"/>
    <cellStyle name="Validation 4 5 3 13" xfId="26402"/>
    <cellStyle name="Validation 4 5 3 14" xfId="26403"/>
    <cellStyle name="Validation 4 5 3 15" xfId="26404"/>
    <cellStyle name="Validation 4 5 3 16" xfId="26405"/>
    <cellStyle name="Validation 4 5 3 17" xfId="26406"/>
    <cellStyle name="Validation 4 5 3 18" xfId="26407"/>
    <cellStyle name="Validation 4 5 3 19" xfId="26408"/>
    <cellStyle name="Validation 4 5 3 2" xfId="26409"/>
    <cellStyle name="Validation 4 5 3 20" xfId="26410"/>
    <cellStyle name="Validation 4 5 3 21" xfId="26411"/>
    <cellStyle name="Validation 4 5 3 22" xfId="26412"/>
    <cellStyle name="Validation 4 5 3 23" xfId="26413"/>
    <cellStyle name="Validation 4 5 3 24" xfId="26414"/>
    <cellStyle name="Validation 4 5 3 25" xfId="26415"/>
    <cellStyle name="Validation 4 5 3 26" xfId="26416"/>
    <cellStyle name="Validation 4 5 3 27" xfId="26417"/>
    <cellStyle name="Validation 4 5 3 28" xfId="26418"/>
    <cellStyle name="Validation 4 5 3 29" xfId="26419"/>
    <cellStyle name="Validation 4 5 3 3" xfId="26420"/>
    <cellStyle name="Validation 4 5 3 30" xfId="26421"/>
    <cellStyle name="Validation 4 5 3 31" xfId="26422"/>
    <cellStyle name="Validation 4 5 3 32" xfId="26423"/>
    <cellStyle name="Validation 4 5 3 33" xfId="26424"/>
    <cellStyle name="Validation 4 5 3 34" xfId="26425"/>
    <cellStyle name="Validation 4 5 3 35" xfId="26426"/>
    <cellStyle name="Validation 4 5 3 36" xfId="26427"/>
    <cellStyle name="Validation 4 5 3 37" xfId="26428"/>
    <cellStyle name="Validation 4 5 3 38" xfId="26429"/>
    <cellStyle name="Validation 4 5 3 39" xfId="26430"/>
    <cellStyle name="Validation 4 5 3 4" xfId="26431"/>
    <cellStyle name="Validation 4 5 3 40" xfId="26432"/>
    <cellStyle name="Validation 4 5 3 41" xfId="26433"/>
    <cellStyle name="Validation 4 5 3 42" xfId="26434"/>
    <cellStyle name="Validation 4 5 3 43" xfId="26435"/>
    <cellStyle name="Validation 4 5 3 44" xfId="26436"/>
    <cellStyle name="Validation 4 5 3 45" xfId="26437"/>
    <cellStyle name="Validation 4 5 3 46" xfId="26438"/>
    <cellStyle name="Validation 4 5 3 47" xfId="26439"/>
    <cellStyle name="Validation 4 5 3 48" xfId="26440"/>
    <cellStyle name="Validation 4 5 3 49" xfId="26441"/>
    <cellStyle name="Validation 4 5 3 5" xfId="26442"/>
    <cellStyle name="Validation 4 5 3 50" xfId="26443"/>
    <cellStyle name="Validation 4 5 3 51" xfId="26444"/>
    <cellStyle name="Validation 4 5 3 52" xfId="26445"/>
    <cellStyle name="Validation 4 5 3 53" xfId="26446"/>
    <cellStyle name="Validation 4 5 3 54" xfId="26447"/>
    <cellStyle name="Validation 4 5 3 55" xfId="26448"/>
    <cellStyle name="Validation 4 5 3 56" xfId="26449"/>
    <cellStyle name="Validation 4 5 3 57" xfId="26450"/>
    <cellStyle name="Validation 4 5 3 58" xfId="26451"/>
    <cellStyle name="Validation 4 5 3 59" xfId="26452"/>
    <cellStyle name="Validation 4 5 3 6" xfId="26453"/>
    <cellStyle name="Validation 4 5 3 60" xfId="26454"/>
    <cellStyle name="Validation 4 5 3 61" xfId="26455"/>
    <cellStyle name="Validation 4 5 3 62" xfId="26456"/>
    <cellStyle name="Validation 4 5 3 63" xfId="26457"/>
    <cellStyle name="Validation 4 5 3 64" xfId="26458"/>
    <cellStyle name="Validation 4 5 3 65" xfId="26459"/>
    <cellStyle name="Validation 4 5 3 66" xfId="26460"/>
    <cellStyle name="Validation 4 5 3 7" xfId="26461"/>
    <cellStyle name="Validation 4 5 3 8" xfId="26462"/>
    <cellStyle name="Validation 4 5 3 9" xfId="26463"/>
    <cellStyle name="Validation 4 5 30" xfId="26464"/>
    <cellStyle name="Validation 4 5 31" xfId="26465"/>
    <cellStyle name="Validation 4 5 32" xfId="26466"/>
    <cellStyle name="Validation 4 5 33" xfId="26467"/>
    <cellStyle name="Validation 4 5 4" xfId="26468"/>
    <cellStyle name="Validation 4 5 5" xfId="26469"/>
    <cellStyle name="Validation 4 5 6" xfId="26470"/>
    <cellStyle name="Validation 4 5 7" xfId="26471"/>
    <cellStyle name="Validation 4 5 8" xfId="26472"/>
    <cellStyle name="Validation 4 5 9" xfId="26473"/>
    <cellStyle name="Validation 4 6" xfId="26474"/>
    <cellStyle name="Validation 4 6 10" xfId="26475"/>
    <cellStyle name="Validation 4 6 11" xfId="26476"/>
    <cellStyle name="Validation 4 6 12" xfId="26477"/>
    <cellStyle name="Validation 4 6 13" xfId="26478"/>
    <cellStyle name="Validation 4 6 14" xfId="26479"/>
    <cellStyle name="Validation 4 6 15" xfId="26480"/>
    <cellStyle name="Validation 4 6 16" xfId="26481"/>
    <cellStyle name="Validation 4 6 17" xfId="26482"/>
    <cellStyle name="Validation 4 6 18" xfId="26483"/>
    <cellStyle name="Validation 4 6 19" xfId="26484"/>
    <cellStyle name="Validation 4 6 2" xfId="26485"/>
    <cellStyle name="Validation 4 6 20" xfId="26486"/>
    <cellStyle name="Validation 4 6 21" xfId="26487"/>
    <cellStyle name="Validation 4 6 22" xfId="26488"/>
    <cellStyle name="Validation 4 6 23" xfId="26489"/>
    <cellStyle name="Validation 4 6 24" xfId="26490"/>
    <cellStyle name="Validation 4 6 25" xfId="26491"/>
    <cellStyle name="Validation 4 6 26" xfId="26492"/>
    <cellStyle name="Validation 4 6 27" xfId="26493"/>
    <cellStyle name="Validation 4 6 28" xfId="26494"/>
    <cellStyle name="Validation 4 6 29" xfId="26495"/>
    <cellStyle name="Validation 4 6 3" xfId="26496"/>
    <cellStyle name="Validation 4 6 30" xfId="26497"/>
    <cellStyle name="Validation 4 6 31" xfId="26498"/>
    <cellStyle name="Validation 4 6 32" xfId="26499"/>
    <cellStyle name="Validation 4 6 33" xfId="26500"/>
    <cellStyle name="Validation 4 6 34" xfId="26501"/>
    <cellStyle name="Validation 4 6 35" xfId="26502"/>
    <cellStyle name="Validation 4 6 36" xfId="26503"/>
    <cellStyle name="Validation 4 6 37" xfId="26504"/>
    <cellStyle name="Validation 4 6 38" xfId="26505"/>
    <cellStyle name="Validation 4 6 39" xfId="26506"/>
    <cellStyle name="Validation 4 6 4" xfId="26507"/>
    <cellStyle name="Validation 4 6 40" xfId="26508"/>
    <cellStyle name="Validation 4 6 41" xfId="26509"/>
    <cellStyle name="Validation 4 6 42" xfId="26510"/>
    <cellStyle name="Validation 4 6 43" xfId="26511"/>
    <cellStyle name="Validation 4 6 44" xfId="26512"/>
    <cellStyle name="Validation 4 6 45" xfId="26513"/>
    <cellStyle name="Validation 4 6 46" xfId="26514"/>
    <cellStyle name="Validation 4 6 47" xfId="26515"/>
    <cellStyle name="Validation 4 6 48" xfId="26516"/>
    <cellStyle name="Validation 4 6 49" xfId="26517"/>
    <cellStyle name="Validation 4 6 5" xfId="26518"/>
    <cellStyle name="Validation 4 6 50" xfId="26519"/>
    <cellStyle name="Validation 4 6 51" xfId="26520"/>
    <cellStyle name="Validation 4 6 52" xfId="26521"/>
    <cellStyle name="Validation 4 6 53" xfId="26522"/>
    <cellStyle name="Validation 4 6 54" xfId="26523"/>
    <cellStyle name="Validation 4 6 55" xfId="26524"/>
    <cellStyle name="Validation 4 6 56" xfId="26525"/>
    <cellStyle name="Validation 4 6 57" xfId="26526"/>
    <cellStyle name="Validation 4 6 58" xfId="26527"/>
    <cellStyle name="Validation 4 6 59" xfId="26528"/>
    <cellStyle name="Validation 4 6 6" xfId="26529"/>
    <cellStyle name="Validation 4 6 60" xfId="26530"/>
    <cellStyle name="Validation 4 6 61" xfId="26531"/>
    <cellStyle name="Validation 4 6 62" xfId="26532"/>
    <cellStyle name="Validation 4 6 63" xfId="26533"/>
    <cellStyle name="Validation 4 6 64" xfId="26534"/>
    <cellStyle name="Validation 4 6 65" xfId="26535"/>
    <cellStyle name="Validation 4 6 66" xfId="26536"/>
    <cellStyle name="Validation 4 6 7" xfId="26537"/>
    <cellStyle name="Validation 4 6 8" xfId="26538"/>
    <cellStyle name="Validation 4 6 9" xfId="26539"/>
    <cellStyle name="Validation 4 7" xfId="26540"/>
    <cellStyle name="Validation 4 7 10" xfId="26541"/>
    <cellStyle name="Validation 4 7 11" xfId="26542"/>
    <cellStyle name="Validation 4 7 12" xfId="26543"/>
    <cellStyle name="Validation 4 7 13" xfId="26544"/>
    <cellStyle name="Validation 4 7 14" xfId="26545"/>
    <cellStyle name="Validation 4 7 15" xfId="26546"/>
    <cellStyle name="Validation 4 7 16" xfId="26547"/>
    <cellStyle name="Validation 4 7 17" xfId="26548"/>
    <cellStyle name="Validation 4 7 18" xfId="26549"/>
    <cellStyle name="Validation 4 7 19" xfId="26550"/>
    <cellStyle name="Validation 4 7 2" xfId="26551"/>
    <cellStyle name="Validation 4 7 20" xfId="26552"/>
    <cellStyle name="Validation 4 7 21" xfId="26553"/>
    <cellStyle name="Validation 4 7 22" xfId="26554"/>
    <cellStyle name="Validation 4 7 23" xfId="26555"/>
    <cellStyle name="Validation 4 7 24" xfId="26556"/>
    <cellStyle name="Validation 4 7 25" xfId="26557"/>
    <cellStyle name="Validation 4 7 26" xfId="26558"/>
    <cellStyle name="Validation 4 7 27" xfId="26559"/>
    <cellStyle name="Validation 4 7 28" xfId="26560"/>
    <cellStyle name="Validation 4 7 29" xfId="26561"/>
    <cellStyle name="Validation 4 7 3" xfId="26562"/>
    <cellStyle name="Validation 4 7 30" xfId="26563"/>
    <cellStyle name="Validation 4 7 31" xfId="26564"/>
    <cellStyle name="Validation 4 7 32" xfId="26565"/>
    <cellStyle name="Validation 4 7 33" xfId="26566"/>
    <cellStyle name="Validation 4 7 34" xfId="26567"/>
    <cellStyle name="Validation 4 7 35" xfId="26568"/>
    <cellStyle name="Validation 4 7 36" xfId="26569"/>
    <cellStyle name="Validation 4 7 37" xfId="26570"/>
    <cellStyle name="Validation 4 7 38" xfId="26571"/>
    <cellStyle name="Validation 4 7 39" xfId="26572"/>
    <cellStyle name="Validation 4 7 4" xfId="26573"/>
    <cellStyle name="Validation 4 7 40" xfId="26574"/>
    <cellStyle name="Validation 4 7 41" xfId="26575"/>
    <cellStyle name="Validation 4 7 42" xfId="26576"/>
    <cellStyle name="Validation 4 7 43" xfId="26577"/>
    <cellStyle name="Validation 4 7 44" xfId="26578"/>
    <cellStyle name="Validation 4 7 45" xfId="26579"/>
    <cellStyle name="Validation 4 7 46" xfId="26580"/>
    <cellStyle name="Validation 4 7 47" xfId="26581"/>
    <cellStyle name="Validation 4 7 48" xfId="26582"/>
    <cellStyle name="Validation 4 7 49" xfId="26583"/>
    <cellStyle name="Validation 4 7 5" xfId="26584"/>
    <cellStyle name="Validation 4 7 50" xfId="26585"/>
    <cellStyle name="Validation 4 7 51" xfId="26586"/>
    <cellStyle name="Validation 4 7 52" xfId="26587"/>
    <cellStyle name="Validation 4 7 53" xfId="26588"/>
    <cellStyle name="Validation 4 7 54" xfId="26589"/>
    <cellStyle name="Validation 4 7 55" xfId="26590"/>
    <cellStyle name="Validation 4 7 56" xfId="26591"/>
    <cellStyle name="Validation 4 7 57" xfId="26592"/>
    <cellStyle name="Validation 4 7 58" xfId="26593"/>
    <cellStyle name="Validation 4 7 59" xfId="26594"/>
    <cellStyle name="Validation 4 7 6" xfId="26595"/>
    <cellStyle name="Validation 4 7 60" xfId="26596"/>
    <cellStyle name="Validation 4 7 61" xfId="26597"/>
    <cellStyle name="Validation 4 7 62" xfId="26598"/>
    <cellStyle name="Validation 4 7 63" xfId="26599"/>
    <cellStyle name="Validation 4 7 64" xfId="26600"/>
    <cellStyle name="Validation 4 7 7" xfId="26601"/>
    <cellStyle name="Validation 4 7 8" xfId="26602"/>
    <cellStyle name="Validation 4 7 9" xfId="26603"/>
    <cellStyle name="Validation 4 8" xfId="26604"/>
    <cellStyle name="Validation 4 9" xfId="26605"/>
    <cellStyle name="Validation 5" xfId="26606"/>
    <cellStyle name="Validation 5 10" xfId="26607"/>
    <cellStyle name="Validation 5 11" xfId="26608"/>
    <cellStyle name="Validation 5 12" xfId="26609"/>
    <cellStyle name="Validation 5 13" xfId="26610"/>
    <cellStyle name="Validation 5 14" xfId="26611"/>
    <cellStyle name="Validation 5 15" xfId="26612"/>
    <cellStyle name="Validation 5 16" xfId="26613"/>
    <cellStyle name="Validation 5 17" xfId="26614"/>
    <cellStyle name="Validation 5 18" xfId="26615"/>
    <cellStyle name="Validation 5 19" xfId="26616"/>
    <cellStyle name="Validation 5 2" xfId="26617"/>
    <cellStyle name="Validation 5 20" xfId="26618"/>
    <cellStyle name="Validation 5 21" xfId="26619"/>
    <cellStyle name="Validation 5 22" xfId="26620"/>
    <cellStyle name="Validation 5 23" xfId="26621"/>
    <cellStyle name="Validation 5 24" xfId="26622"/>
    <cellStyle name="Validation 5 25" xfId="26623"/>
    <cellStyle name="Validation 5 26" xfId="26624"/>
    <cellStyle name="Validation 5 27" xfId="26625"/>
    <cellStyle name="Validation 5 28" xfId="26626"/>
    <cellStyle name="Validation 5 29" xfId="26627"/>
    <cellStyle name="Validation 5 3" xfId="26628"/>
    <cellStyle name="Validation 5 30" xfId="26629"/>
    <cellStyle name="Validation 5 31" xfId="26630"/>
    <cellStyle name="Validation 5 32" xfId="26631"/>
    <cellStyle name="Validation 5 33" xfId="26632"/>
    <cellStyle name="Validation 5 34" xfId="26633"/>
    <cellStyle name="Validation 5 35" xfId="26634"/>
    <cellStyle name="Validation 5 36" xfId="26635"/>
    <cellStyle name="Validation 5 37" xfId="26636"/>
    <cellStyle name="Validation 5 38" xfId="26637"/>
    <cellStyle name="Validation 5 39" xfId="26638"/>
    <cellStyle name="Validation 5 4" xfId="26639"/>
    <cellStyle name="Validation 5 40" xfId="26640"/>
    <cellStyle name="Validation 5 41" xfId="26641"/>
    <cellStyle name="Validation 5 42" xfId="26642"/>
    <cellStyle name="Validation 5 43" xfId="26643"/>
    <cellStyle name="Validation 5 44" xfId="26644"/>
    <cellStyle name="Validation 5 45" xfId="26645"/>
    <cellStyle name="Validation 5 46" xfId="26646"/>
    <cellStyle name="Validation 5 47" xfId="26647"/>
    <cellStyle name="Validation 5 48" xfId="26648"/>
    <cellStyle name="Validation 5 49" xfId="26649"/>
    <cellStyle name="Validation 5 5" xfId="26650"/>
    <cellStyle name="Validation 5 50" xfId="26651"/>
    <cellStyle name="Validation 5 51" xfId="26652"/>
    <cellStyle name="Validation 5 52" xfId="26653"/>
    <cellStyle name="Validation 5 53" xfId="26654"/>
    <cellStyle name="Validation 5 54" xfId="26655"/>
    <cellStyle name="Validation 5 55" xfId="26656"/>
    <cellStyle name="Validation 5 56" xfId="26657"/>
    <cellStyle name="Validation 5 57" xfId="26658"/>
    <cellStyle name="Validation 5 58" xfId="26659"/>
    <cellStyle name="Validation 5 59" xfId="26660"/>
    <cellStyle name="Validation 5 6" xfId="26661"/>
    <cellStyle name="Validation 5 60" xfId="26662"/>
    <cellStyle name="Validation 5 61" xfId="26663"/>
    <cellStyle name="Validation 5 62" xfId="26664"/>
    <cellStyle name="Validation 5 63" xfId="26665"/>
    <cellStyle name="Validation 5 64" xfId="26666"/>
    <cellStyle name="Validation 5 7" xfId="26667"/>
    <cellStyle name="Validation 5 8" xfId="26668"/>
    <cellStyle name="Validation 5 9" xfId="26669"/>
    <cellStyle name="Validation 6" xfId="26670"/>
    <cellStyle name="Valiotsikko" xfId="26671"/>
    <cellStyle name="Valiotsikko 2" xfId="26672"/>
    <cellStyle name="Valiotsikko 3" xfId="26673"/>
    <cellStyle name="Valiotsikko 4" xfId="26674"/>
    <cellStyle name="Valuta [0]_Arcen" xfId="26675"/>
    <cellStyle name="Valuta_Arcen" xfId="26676"/>
    <cellStyle name="Vдliotsikko" xfId="26677"/>
    <cellStyle name="Vдliotsikko 2" xfId="26678"/>
    <cellStyle name="Vдliotsikko 3" xfId="26679"/>
    <cellStyle name="Vдliotsikko 4" xfId="26680"/>
    <cellStyle name="Währung [0]_Compiling Utility Macros" xfId="26681"/>
    <cellStyle name="Währung_Compiling Utility Macros" xfId="26682"/>
    <cellStyle name="Warning Text" xfId="26683"/>
    <cellStyle name="WIP" xfId="26684"/>
    <cellStyle name="WIP 2" xfId="26685"/>
    <cellStyle name="WIP 3" xfId="26686"/>
    <cellStyle name="WIP 4" xfId="26687"/>
    <cellStyle name="WK? Settings" xfId="26688"/>
    <cellStyle name="year" xfId="26689"/>
    <cellStyle name="year 2" xfId="26690"/>
    <cellStyle name="year 3" xfId="26691"/>
    <cellStyle name="year 4" xfId="26692"/>
    <cellStyle name="year 5" xfId="26693"/>
    <cellStyle name="YelNumbersCurr" xfId="26694"/>
    <cellStyle name="YelNumbersCurr 10" xfId="26695"/>
    <cellStyle name="YelNumbersCurr 11" xfId="26696"/>
    <cellStyle name="YelNumbersCurr 12" xfId="26697"/>
    <cellStyle name="YelNumbersCurr 13" xfId="26698"/>
    <cellStyle name="YelNumbersCurr 14" xfId="26699"/>
    <cellStyle name="YelNumbersCurr 2" xfId="26700"/>
    <cellStyle name="YelNumbersCurr 2 10" xfId="26701"/>
    <cellStyle name="YelNumbersCurr 2 11" xfId="26702"/>
    <cellStyle name="YelNumbersCurr 2 2" xfId="26703"/>
    <cellStyle name="YelNumbersCurr 2 2 2" xfId="26704"/>
    <cellStyle name="YelNumbersCurr 2 2 2 2" xfId="26705"/>
    <cellStyle name="YelNumbersCurr 2 2 2 3" xfId="26706"/>
    <cellStyle name="YelNumbersCurr 2 2 2 4" xfId="26707"/>
    <cellStyle name="YelNumbersCurr 2 2 3" xfId="26708"/>
    <cellStyle name="YelNumbersCurr 2 2 4" xfId="26709"/>
    <cellStyle name="YelNumbersCurr 2 2 5" xfId="26710"/>
    <cellStyle name="YelNumbersCurr 2 3" xfId="26711"/>
    <cellStyle name="YelNumbersCurr 2 3 2" xfId="26712"/>
    <cellStyle name="YelNumbersCurr 2 3 2 2" xfId="26713"/>
    <cellStyle name="YelNumbersCurr 2 3 2 3" xfId="26714"/>
    <cellStyle name="YelNumbersCurr 2 3 2 4" xfId="26715"/>
    <cellStyle name="YelNumbersCurr 2 3 3" xfId="26716"/>
    <cellStyle name="YelNumbersCurr 2 3 4" xfId="26717"/>
    <cellStyle name="YelNumbersCurr 2 3 5" xfId="26718"/>
    <cellStyle name="YelNumbersCurr 2 4" xfId="26719"/>
    <cellStyle name="YelNumbersCurr 2 4 2" xfId="26720"/>
    <cellStyle name="YelNumbersCurr 2 4 2 2" xfId="26721"/>
    <cellStyle name="YelNumbersCurr 2 4 2 3" xfId="26722"/>
    <cellStyle name="YelNumbersCurr 2 4 2 4" xfId="26723"/>
    <cellStyle name="YelNumbersCurr 2 4 3" xfId="26724"/>
    <cellStyle name="YelNumbersCurr 2 4 4" xfId="26725"/>
    <cellStyle name="YelNumbersCurr 2 4 5" xfId="26726"/>
    <cellStyle name="YelNumbersCurr 2 5" xfId="26727"/>
    <cellStyle name="YelNumbersCurr 2 5 2" xfId="26728"/>
    <cellStyle name="YelNumbersCurr 2 5 2 2" xfId="26729"/>
    <cellStyle name="YelNumbersCurr 2 5 2 3" xfId="26730"/>
    <cellStyle name="YelNumbersCurr 2 5 2 4" xfId="26731"/>
    <cellStyle name="YelNumbersCurr 2 5 3" xfId="26732"/>
    <cellStyle name="YelNumbersCurr 2 5 4" xfId="26733"/>
    <cellStyle name="YelNumbersCurr 2 5 5" xfId="26734"/>
    <cellStyle name="YelNumbersCurr 2 6" xfId="26735"/>
    <cellStyle name="YelNumbersCurr 2 6 2" xfId="26736"/>
    <cellStyle name="YelNumbersCurr 2 6 2 2" xfId="26737"/>
    <cellStyle name="YelNumbersCurr 2 6 2 3" xfId="26738"/>
    <cellStyle name="YelNumbersCurr 2 6 2 4" xfId="26739"/>
    <cellStyle name="YelNumbersCurr 2 6 3" xfId="26740"/>
    <cellStyle name="YelNumbersCurr 2 6 4" xfId="26741"/>
    <cellStyle name="YelNumbersCurr 2 6 5" xfId="26742"/>
    <cellStyle name="YelNumbersCurr 2 7" xfId="26743"/>
    <cellStyle name="YelNumbersCurr 2 7 2" xfId="26744"/>
    <cellStyle name="YelNumbersCurr 2 7 2 2" xfId="26745"/>
    <cellStyle name="YelNumbersCurr 2 7 2 3" xfId="26746"/>
    <cellStyle name="YelNumbersCurr 2 7 2 4" xfId="26747"/>
    <cellStyle name="YelNumbersCurr 2 7 3" xfId="26748"/>
    <cellStyle name="YelNumbersCurr 2 7 4" xfId="26749"/>
    <cellStyle name="YelNumbersCurr 2 7 5" xfId="26750"/>
    <cellStyle name="YelNumbersCurr 2 8" xfId="26751"/>
    <cellStyle name="YelNumbersCurr 2 8 2" xfId="26752"/>
    <cellStyle name="YelNumbersCurr 2 8 3" xfId="26753"/>
    <cellStyle name="YelNumbersCurr 2 8 4" xfId="26754"/>
    <cellStyle name="YelNumbersCurr 2 9" xfId="26755"/>
    <cellStyle name="YelNumbersCurr 3" xfId="26756"/>
    <cellStyle name="YelNumbersCurr 3 2" xfId="26757"/>
    <cellStyle name="YelNumbersCurr 3 3" xfId="26758"/>
    <cellStyle name="YelNumbersCurr 3 4" xfId="26759"/>
    <cellStyle name="YelNumbersCurr 4" xfId="26760"/>
    <cellStyle name="YelNumbersCurr 4 2" xfId="26761"/>
    <cellStyle name="YelNumbersCurr 4 2 2" xfId="26762"/>
    <cellStyle name="YelNumbersCurr 4 2 3" xfId="26763"/>
    <cellStyle name="YelNumbersCurr 4 2 4" xfId="26764"/>
    <cellStyle name="YelNumbersCurr 4 2 5" xfId="26765"/>
    <cellStyle name="YelNumbersCurr 4 2 6" xfId="26766"/>
    <cellStyle name="YelNumbersCurr 4 2 7" xfId="26767"/>
    <cellStyle name="YelNumbersCurr 4 3" xfId="26768"/>
    <cellStyle name="YelNumbersCurr 4 3 2" xfId="26769"/>
    <cellStyle name="YelNumbersCurr 4 3 3" xfId="26770"/>
    <cellStyle name="YelNumbersCurr 4 3 4" xfId="26771"/>
    <cellStyle name="YelNumbersCurr 4 3 5" xfId="26772"/>
    <cellStyle name="YelNumbersCurr 4 3 6" xfId="26773"/>
    <cellStyle name="YelNumbersCurr 4 4" xfId="26774"/>
    <cellStyle name="YelNumbersCurr 4 5" xfId="26775"/>
    <cellStyle name="YelNumbersCurr 4 6" xfId="26776"/>
    <cellStyle name="YelNumbersCurr 4 7" xfId="26777"/>
    <cellStyle name="YelNumbersCurr 4 8" xfId="26778"/>
    <cellStyle name="YelNumbersCurr 4 9" xfId="26779"/>
    <cellStyle name="YelNumbersCurr 5" xfId="26780"/>
    <cellStyle name="YelNumbersCurr 5 2" xfId="26781"/>
    <cellStyle name="YelNumbersCurr 5 3" xfId="26782"/>
    <cellStyle name="YelNumbersCurr 5 4" xfId="26783"/>
    <cellStyle name="YelNumbersCurr 5 5" xfId="26784"/>
    <cellStyle name="YelNumbersCurr 5 6" xfId="26785"/>
    <cellStyle name="YelNumbersCurr 5 7" xfId="26786"/>
    <cellStyle name="YelNumbersCurr 5 8" xfId="26787"/>
    <cellStyle name="YelNumbersCurr 6" xfId="26788"/>
    <cellStyle name="YelNumbersCurr 6 2" xfId="26789"/>
    <cellStyle name="YelNumbersCurr 6 3" xfId="26790"/>
    <cellStyle name="YelNumbersCurr 6 4" xfId="26791"/>
    <cellStyle name="YelNumbersCurr 6 5" xfId="26792"/>
    <cellStyle name="YelNumbersCurr 6 6" xfId="26793"/>
    <cellStyle name="YelNumbersCurr 7" xfId="26794"/>
    <cellStyle name="YelNumbersCurr 7 2" xfId="26795"/>
    <cellStyle name="YelNumbersCurr 7 3" xfId="26796"/>
    <cellStyle name="YelNumbersCurr 7 4" xfId="26797"/>
    <cellStyle name="YelNumbersCurr 8" xfId="26798"/>
    <cellStyle name="YelNumbersCurr 9" xfId="26799"/>
    <cellStyle name="YelNumbersCurr_01_2011_цмро" xfId="26800"/>
    <cellStyle name="Yen" xfId="26801"/>
    <cellStyle name="Zero" xfId="26802"/>
    <cellStyle name="Акцент1 2" xfId="26803"/>
    <cellStyle name="Акцент1 2 2" xfId="26804"/>
    <cellStyle name="Акцент1 2 3" xfId="26805"/>
    <cellStyle name="Акцент1 2 4" xfId="26806"/>
    <cellStyle name="Акцент1 3" xfId="26807"/>
    <cellStyle name="Акцент1 3 2" xfId="26808"/>
    <cellStyle name="Акцент1 3 3" xfId="26809"/>
    <cellStyle name="Акцент1 4" xfId="26810"/>
    <cellStyle name="Акцент1 4 2" xfId="26811"/>
    <cellStyle name="Акцент1 5" xfId="26812"/>
    <cellStyle name="Акцент1 5 2" xfId="26813"/>
    <cellStyle name="Акцент1 6" xfId="26814"/>
    <cellStyle name="Акцент1 6 2" xfId="26815"/>
    <cellStyle name="Акцент1 7" xfId="26816"/>
    <cellStyle name="Акцент1 7 2" xfId="26817"/>
    <cellStyle name="Акцент1 8" xfId="26818"/>
    <cellStyle name="Акцент1 8 2" xfId="26819"/>
    <cellStyle name="Акцент1 9" xfId="26820"/>
    <cellStyle name="Акцент1 9 2" xfId="26821"/>
    <cellStyle name="Акцент2 10" xfId="26822"/>
    <cellStyle name="Акцент2 2" xfId="26823"/>
    <cellStyle name="Акцент2 2 2" xfId="26824"/>
    <cellStyle name="Акцент2 2 3" xfId="26825"/>
    <cellStyle name="Акцент2 3" xfId="26826"/>
    <cellStyle name="Акцент2 3 2" xfId="26827"/>
    <cellStyle name="Акцент2 3 3" xfId="26828"/>
    <cellStyle name="Акцент2 4" xfId="26829"/>
    <cellStyle name="Акцент2 4 2" xfId="26830"/>
    <cellStyle name="Акцент2 5" xfId="26831"/>
    <cellStyle name="Акцент2 5 2" xfId="26832"/>
    <cellStyle name="Акцент2 6" xfId="26833"/>
    <cellStyle name="Акцент2 6 2" xfId="26834"/>
    <cellStyle name="Акцент2 7" xfId="26835"/>
    <cellStyle name="Акцент2 7 2" xfId="26836"/>
    <cellStyle name="Акцент2 8" xfId="26837"/>
    <cellStyle name="Акцент2 8 2" xfId="26838"/>
    <cellStyle name="Акцент2 9" xfId="26839"/>
    <cellStyle name="Акцент2 9 2" xfId="26840"/>
    <cellStyle name="Акцент3 10" xfId="26841"/>
    <cellStyle name="Акцент3 2" xfId="26842"/>
    <cellStyle name="Акцент3 2 2" xfId="26843"/>
    <cellStyle name="Акцент3 2 3" xfId="26844"/>
    <cellStyle name="Акцент3 3" xfId="26845"/>
    <cellStyle name="Акцент3 3 2" xfId="26846"/>
    <cellStyle name="Акцент3 3 3" xfId="26847"/>
    <cellStyle name="Акцент3 4" xfId="26848"/>
    <cellStyle name="Акцент3 4 2" xfId="26849"/>
    <cellStyle name="Акцент3 5" xfId="26850"/>
    <cellStyle name="Акцент3 5 2" xfId="26851"/>
    <cellStyle name="Акцент3 6" xfId="26852"/>
    <cellStyle name="Акцент3 6 2" xfId="26853"/>
    <cellStyle name="Акцент3 7" xfId="26854"/>
    <cellStyle name="Акцент3 7 2" xfId="26855"/>
    <cellStyle name="Акцент3 8" xfId="26856"/>
    <cellStyle name="Акцент3 8 2" xfId="26857"/>
    <cellStyle name="Акцент3 9" xfId="26858"/>
    <cellStyle name="Акцент3 9 2" xfId="26859"/>
    <cellStyle name="Акцент4 2" xfId="26860"/>
    <cellStyle name="Акцент4 2 2" xfId="26861"/>
    <cellStyle name="Акцент4 2 3" xfId="26862"/>
    <cellStyle name="Акцент4 2 4" xfId="26863"/>
    <cellStyle name="Акцент4 3" xfId="26864"/>
    <cellStyle name="Акцент4 3 2" xfId="26865"/>
    <cellStyle name="Акцент4 3 3" xfId="26866"/>
    <cellStyle name="Акцент4 4" xfId="26867"/>
    <cellStyle name="Акцент4 4 2" xfId="26868"/>
    <cellStyle name="Акцент4 5" xfId="26869"/>
    <cellStyle name="Акцент4 5 2" xfId="26870"/>
    <cellStyle name="Акцент4 6" xfId="26871"/>
    <cellStyle name="Акцент4 6 2" xfId="26872"/>
    <cellStyle name="Акцент4 7" xfId="26873"/>
    <cellStyle name="Акцент4 7 2" xfId="26874"/>
    <cellStyle name="Акцент4 8" xfId="26875"/>
    <cellStyle name="Акцент4 8 2" xfId="26876"/>
    <cellStyle name="Акцент4 9" xfId="26877"/>
    <cellStyle name="Акцент4 9 2" xfId="26878"/>
    <cellStyle name="Акцент5 10" xfId="26879"/>
    <cellStyle name="Акцент5 2" xfId="26880"/>
    <cellStyle name="Акцент5 2 2" xfId="26881"/>
    <cellStyle name="Акцент5 2 3" xfId="26882"/>
    <cellStyle name="Акцент5 3" xfId="26883"/>
    <cellStyle name="Акцент5 3 2" xfId="26884"/>
    <cellStyle name="Акцент5 3 3" xfId="26885"/>
    <cellStyle name="Акцент5 4" xfId="26886"/>
    <cellStyle name="Акцент5 4 2" xfId="26887"/>
    <cellStyle name="Акцент5 5" xfId="26888"/>
    <cellStyle name="Акцент5 5 2" xfId="26889"/>
    <cellStyle name="Акцент5 6" xfId="26890"/>
    <cellStyle name="Акцент5 6 2" xfId="26891"/>
    <cellStyle name="Акцент5 7" xfId="26892"/>
    <cellStyle name="Акцент5 7 2" xfId="26893"/>
    <cellStyle name="Акцент5 8" xfId="26894"/>
    <cellStyle name="Акцент5 8 2" xfId="26895"/>
    <cellStyle name="Акцент5 9" xfId="26896"/>
    <cellStyle name="Акцент5 9 2" xfId="26897"/>
    <cellStyle name="Акцент6 10" xfId="26898"/>
    <cellStyle name="Акцент6 2" xfId="26899"/>
    <cellStyle name="Акцент6 2 2" xfId="26900"/>
    <cellStyle name="Акцент6 2 3" xfId="26901"/>
    <cellStyle name="Акцент6 3" xfId="26902"/>
    <cellStyle name="Акцент6 3 2" xfId="26903"/>
    <cellStyle name="Акцент6 3 3" xfId="26904"/>
    <cellStyle name="Акцент6 4" xfId="26905"/>
    <cellStyle name="Акцент6 4 2" xfId="26906"/>
    <cellStyle name="Акцент6 5" xfId="26907"/>
    <cellStyle name="Акцент6 5 2" xfId="26908"/>
    <cellStyle name="Акцент6 6" xfId="26909"/>
    <cellStyle name="Акцент6 6 2" xfId="26910"/>
    <cellStyle name="Акцент6 7" xfId="26911"/>
    <cellStyle name="Акцент6 7 2" xfId="26912"/>
    <cellStyle name="Акцент6 8" xfId="26913"/>
    <cellStyle name="Акцент6 8 2" xfId="26914"/>
    <cellStyle name="Акцент6 9" xfId="26915"/>
    <cellStyle name="Акцент6 9 2" xfId="26916"/>
    <cellStyle name="Беззащитный" xfId="26917"/>
    <cellStyle name="Беззащитный 2" xfId="26918"/>
    <cellStyle name="Беззащитный 3" xfId="26919"/>
    <cellStyle name="Беззащитный 4" xfId="26920"/>
    <cellStyle name="Ввод  10" xfId="26921"/>
    <cellStyle name="Ввод  2" xfId="26922"/>
    <cellStyle name="Ввод  2 10" xfId="26923"/>
    <cellStyle name="Ввод  2 11" xfId="26924"/>
    <cellStyle name="Ввод  2 12" xfId="26925"/>
    <cellStyle name="Ввод  2 2" xfId="26926"/>
    <cellStyle name="Ввод  2 2 10" xfId="26927"/>
    <cellStyle name="Ввод  2 2 11" xfId="26928"/>
    <cellStyle name="Ввод  2 2 2" xfId="26929"/>
    <cellStyle name="Ввод  2 2 2 2" xfId="26930"/>
    <cellStyle name="Ввод  2 2 2 2 2" xfId="26931"/>
    <cellStyle name="Ввод  2 2 2 2 3" xfId="26932"/>
    <cellStyle name="Ввод  2 2 2 2 4" xfId="26933"/>
    <cellStyle name="Ввод  2 2 2 3" xfId="26934"/>
    <cellStyle name="Ввод  2 2 2 4" xfId="26935"/>
    <cellStyle name="Ввод  2 2 2 5" xfId="26936"/>
    <cellStyle name="Ввод  2 2 2 6" xfId="26937"/>
    <cellStyle name="Ввод  2 2 2 7" xfId="26938"/>
    <cellStyle name="Ввод  2 2 2 8" xfId="26939"/>
    <cellStyle name="Ввод  2 2 3" xfId="26940"/>
    <cellStyle name="Ввод  2 2 3 2" xfId="26941"/>
    <cellStyle name="Ввод  2 2 3 2 2" xfId="26942"/>
    <cellStyle name="Ввод  2 2 3 2 3" xfId="26943"/>
    <cellStyle name="Ввод  2 2 3 2 4" xfId="26944"/>
    <cellStyle name="Ввод  2 2 3 3" xfId="26945"/>
    <cellStyle name="Ввод  2 2 3 4" xfId="26946"/>
    <cellStyle name="Ввод  2 2 3 5" xfId="26947"/>
    <cellStyle name="Ввод  2 2 3 6" xfId="26948"/>
    <cellStyle name="Ввод  2 2 3 7" xfId="26949"/>
    <cellStyle name="Ввод  2 2 4" xfId="26950"/>
    <cellStyle name="Ввод  2 2 4 2" xfId="26951"/>
    <cellStyle name="Ввод  2 2 4 2 2" xfId="26952"/>
    <cellStyle name="Ввод  2 2 4 2 3" xfId="26953"/>
    <cellStyle name="Ввод  2 2 4 2 4" xfId="26954"/>
    <cellStyle name="Ввод  2 2 4 3" xfId="26955"/>
    <cellStyle name="Ввод  2 2 5" xfId="26956"/>
    <cellStyle name="Ввод  2 2 5 2" xfId="26957"/>
    <cellStyle name="Ввод  2 2 5 2 2" xfId="26958"/>
    <cellStyle name="Ввод  2 2 5 2 3" xfId="26959"/>
    <cellStyle name="Ввод  2 2 5 2 4" xfId="26960"/>
    <cellStyle name="Ввод  2 2 5 3" xfId="26961"/>
    <cellStyle name="Ввод  2 2 6" xfId="26962"/>
    <cellStyle name="Ввод  2 2 6 2" xfId="26963"/>
    <cellStyle name="Ввод  2 2 6 2 2" xfId="26964"/>
    <cellStyle name="Ввод  2 2 6 2 3" xfId="26965"/>
    <cellStyle name="Ввод  2 2 6 2 4" xfId="26966"/>
    <cellStyle name="Ввод  2 2 6 3" xfId="26967"/>
    <cellStyle name="Ввод  2 2 7" xfId="26968"/>
    <cellStyle name="Ввод  2 2 7 2" xfId="26969"/>
    <cellStyle name="Ввод  2 2 7 2 2" xfId="26970"/>
    <cellStyle name="Ввод  2 2 7 2 3" xfId="26971"/>
    <cellStyle name="Ввод  2 2 7 2 4" xfId="26972"/>
    <cellStyle name="Ввод  2 2 7 3" xfId="26973"/>
    <cellStyle name="Ввод  2 2 8" xfId="26974"/>
    <cellStyle name="Ввод  2 2 8 2" xfId="26975"/>
    <cellStyle name="Ввод  2 2 8 3" xfId="26976"/>
    <cellStyle name="Ввод  2 2 8 4" xfId="26977"/>
    <cellStyle name="Ввод  2 2 9" xfId="26978"/>
    <cellStyle name="Ввод  2 3" xfId="26979"/>
    <cellStyle name="Ввод  2 3 2" xfId="26980"/>
    <cellStyle name="Ввод  2 3 2 2" xfId="26981"/>
    <cellStyle name="Ввод  2 3 2 2 2" xfId="26982"/>
    <cellStyle name="Ввод  2 3 2 2 3" xfId="26983"/>
    <cellStyle name="Ввод  2 3 2 2 4" xfId="26984"/>
    <cellStyle name="Ввод  2 3 2 3" xfId="26985"/>
    <cellStyle name="Ввод  2 3 3" xfId="26986"/>
    <cellStyle name="Ввод  2 3 3 2" xfId="26987"/>
    <cellStyle name="Ввод  2 3 3 2 2" xfId="26988"/>
    <cellStyle name="Ввод  2 3 3 2 3" xfId="26989"/>
    <cellStyle name="Ввод  2 3 3 2 4" xfId="26990"/>
    <cellStyle name="Ввод  2 3 3 3" xfId="26991"/>
    <cellStyle name="Ввод  2 3 4" xfId="26992"/>
    <cellStyle name="Ввод  2 3 4 2" xfId="26993"/>
    <cellStyle name="Ввод  2 3 4 2 2" xfId="26994"/>
    <cellStyle name="Ввод  2 3 4 2 3" xfId="26995"/>
    <cellStyle name="Ввод  2 3 4 2 4" xfId="26996"/>
    <cellStyle name="Ввод  2 3 4 3" xfId="26997"/>
    <cellStyle name="Ввод  2 3 5" xfId="26998"/>
    <cellStyle name="Ввод  2 3 5 2" xfId="26999"/>
    <cellStyle name="Ввод  2 3 5 2 2" xfId="27000"/>
    <cellStyle name="Ввод  2 3 5 2 3" xfId="27001"/>
    <cellStyle name="Ввод  2 3 5 2 4" xfId="27002"/>
    <cellStyle name="Ввод  2 3 5 3" xfId="27003"/>
    <cellStyle name="Ввод  2 3 6" xfId="27004"/>
    <cellStyle name="Ввод  2 3 6 2" xfId="27005"/>
    <cellStyle name="Ввод  2 3 6 3" xfId="27006"/>
    <cellStyle name="Ввод  2 3 6 4" xfId="27007"/>
    <cellStyle name="Ввод  2 3 7" xfId="27008"/>
    <cellStyle name="Ввод  2 3 8" xfId="27009"/>
    <cellStyle name="Ввод  2 4" xfId="27010"/>
    <cellStyle name="Ввод  2 4 2" xfId="27011"/>
    <cellStyle name="Ввод  2 4 3" xfId="27012"/>
    <cellStyle name="Ввод  2 4 4" xfId="27013"/>
    <cellStyle name="Ввод  2 4 5" xfId="27014"/>
    <cellStyle name="Ввод  2 4 6" xfId="27015"/>
    <cellStyle name="Ввод  2 4 7" xfId="27016"/>
    <cellStyle name="Ввод  2 5" xfId="27017"/>
    <cellStyle name="Ввод  2 5 2" xfId="27018"/>
    <cellStyle name="Ввод  2 6" xfId="27019"/>
    <cellStyle name="Ввод  2 6 2" xfId="27020"/>
    <cellStyle name="Ввод  2 7" xfId="27021"/>
    <cellStyle name="Ввод  2 8" xfId="27022"/>
    <cellStyle name="Ввод  2 9" xfId="27023"/>
    <cellStyle name="Ввод  2_46EE.2011(v1.0)" xfId="27024"/>
    <cellStyle name="Ввод  3" xfId="27025"/>
    <cellStyle name="Ввод  3 2" xfId="27026"/>
    <cellStyle name="Ввод  3 2 2" xfId="27027"/>
    <cellStyle name="Ввод  3 2 3" xfId="27028"/>
    <cellStyle name="Ввод  3 3" xfId="27029"/>
    <cellStyle name="Ввод  3 4" xfId="27030"/>
    <cellStyle name="Ввод  3_46EE.2011(v1.0)" xfId="27031"/>
    <cellStyle name="Ввод  4" xfId="27032"/>
    <cellStyle name="Ввод  4 2" xfId="27033"/>
    <cellStyle name="Ввод  4 2 2" xfId="27034"/>
    <cellStyle name="Ввод  4 2 3" xfId="27035"/>
    <cellStyle name="Ввод  4 3" xfId="27036"/>
    <cellStyle name="Ввод  4 4" xfId="27037"/>
    <cellStyle name="Ввод  4_46EE.2011(v1.0)" xfId="27038"/>
    <cellStyle name="Ввод  5" xfId="27039"/>
    <cellStyle name="Ввод  5 2" xfId="27040"/>
    <cellStyle name="Ввод  5 2 2" xfId="27041"/>
    <cellStyle name="Ввод  5 2 3" xfId="27042"/>
    <cellStyle name="Ввод  5 3" xfId="27043"/>
    <cellStyle name="Ввод  5 4" xfId="27044"/>
    <cellStyle name="Ввод  5_46EE.2011(v1.0)" xfId="27045"/>
    <cellStyle name="Ввод  6" xfId="27046"/>
    <cellStyle name="Ввод  6 2" xfId="27047"/>
    <cellStyle name="Ввод  6 2 2" xfId="27048"/>
    <cellStyle name="Ввод  6 2 3" xfId="27049"/>
    <cellStyle name="Ввод  6 3" xfId="27050"/>
    <cellStyle name="Ввод  6 4" xfId="27051"/>
    <cellStyle name="Ввод  6_46EE.2011(v1.0)" xfId="27052"/>
    <cellStyle name="Ввод  7" xfId="27053"/>
    <cellStyle name="Ввод  7 2" xfId="27054"/>
    <cellStyle name="Ввод  7 2 2" xfId="27055"/>
    <cellStyle name="Ввод  7 2 3" xfId="27056"/>
    <cellStyle name="Ввод  7 3" xfId="27057"/>
    <cellStyle name="Ввод  7 4" xfId="27058"/>
    <cellStyle name="Ввод  7_46EE.2011(v1.0)" xfId="27059"/>
    <cellStyle name="Ввод  8" xfId="27060"/>
    <cellStyle name="Ввод  8 2" xfId="27061"/>
    <cellStyle name="Ввод  8 2 2" xfId="27062"/>
    <cellStyle name="Ввод  8 2 3" xfId="27063"/>
    <cellStyle name="Ввод  8 3" xfId="27064"/>
    <cellStyle name="Ввод  8 4" xfId="27065"/>
    <cellStyle name="Ввод  8_46EE.2011(v1.0)" xfId="27066"/>
    <cellStyle name="Ввод  9" xfId="27067"/>
    <cellStyle name="Ввод  9 2" xfId="27068"/>
    <cellStyle name="Ввод  9 2 2" xfId="27069"/>
    <cellStyle name="Ввод  9 2 3" xfId="27070"/>
    <cellStyle name="Ввод  9 3" xfId="27071"/>
    <cellStyle name="Ввод  9 4" xfId="27072"/>
    <cellStyle name="Ввод  9_46EE.2011(v1.0)" xfId="27073"/>
    <cellStyle name="Верт. заголовок" xfId="27074"/>
    <cellStyle name="Вес_продукта" xfId="27075"/>
    <cellStyle name="Вывод 2" xfId="27076"/>
    <cellStyle name="Вывод 2 10" xfId="27077"/>
    <cellStyle name="Вывод 2 11" xfId="27078"/>
    <cellStyle name="Вывод 2 12" xfId="27079"/>
    <cellStyle name="Вывод 2 2" xfId="27080"/>
    <cellStyle name="Вывод 2 2 10" xfId="27081"/>
    <cellStyle name="Вывод 2 2 11" xfId="27082"/>
    <cellStyle name="Вывод 2 2 2" xfId="27083"/>
    <cellStyle name="Вывод 2 2 2 2" xfId="27084"/>
    <cellStyle name="Вывод 2 2 2 2 2" xfId="27085"/>
    <cellStyle name="Вывод 2 2 2 2 3" xfId="27086"/>
    <cellStyle name="Вывод 2 2 2 2 4" xfId="27087"/>
    <cellStyle name="Вывод 2 2 2 3" xfId="27088"/>
    <cellStyle name="Вывод 2 2 2 4" xfId="27089"/>
    <cellStyle name="Вывод 2 2 2 5" xfId="27090"/>
    <cellStyle name="Вывод 2 2 2 6" xfId="27091"/>
    <cellStyle name="Вывод 2 2 2 7" xfId="27092"/>
    <cellStyle name="Вывод 2 2 3" xfId="27093"/>
    <cellStyle name="Вывод 2 2 3 2" xfId="27094"/>
    <cellStyle name="Вывод 2 2 3 2 2" xfId="27095"/>
    <cellStyle name="Вывод 2 2 3 2 3" xfId="27096"/>
    <cellStyle name="Вывод 2 2 3 2 4" xfId="27097"/>
    <cellStyle name="Вывод 2 2 3 3" xfId="27098"/>
    <cellStyle name="Вывод 2 2 3 4" xfId="27099"/>
    <cellStyle name="Вывод 2 2 3 5" xfId="27100"/>
    <cellStyle name="Вывод 2 2 3 6" xfId="27101"/>
    <cellStyle name="Вывод 2 2 4" xfId="27102"/>
    <cellStyle name="Вывод 2 2 4 2" xfId="27103"/>
    <cellStyle name="Вывод 2 2 4 2 2" xfId="27104"/>
    <cellStyle name="Вывод 2 2 4 2 3" xfId="27105"/>
    <cellStyle name="Вывод 2 2 4 2 4" xfId="27106"/>
    <cellStyle name="Вывод 2 2 4 3" xfId="27107"/>
    <cellStyle name="Вывод 2 2 5" xfId="27108"/>
    <cellStyle name="Вывод 2 2 5 2" xfId="27109"/>
    <cellStyle name="Вывод 2 2 5 2 2" xfId="27110"/>
    <cellStyle name="Вывод 2 2 5 2 3" xfId="27111"/>
    <cellStyle name="Вывод 2 2 5 2 4" xfId="27112"/>
    <cellStyle name="Вывод 2 2 5 3" xfId="27113"/>
    <cellStyle name="Вывод 2 2 6" xfId="27114"/>
    <cellStyle name="Вывод 2 2 6 2" xfId="27115"/>
    <cellStyle name="Вывод 2 2 6 2 2" xfId="27116"/>
    <cellStyle name="Вывод 2 2 6 2 3" xfId="27117"/>
    <cellStyle name="Вывод 2 2 6 2 4" xfId="27118"/>
    <cellStyle name="Вывод 2 2 6 3" xfId="27119"/>
    <cellStyle name="Вывод 2 2 7" xfId="27120"/>
    <cellStyle name="Вывод 2 2 7 2" xfId="27121"/>
    <cellStyle name="Вывод 2 2 7 2 2" xfId="27122"/>
    <cellStyle name="Вывод 2 2 7 2 3" xfId="27123"/>
    <cellStyle name="Вывод 2 2 7 2 4" xfId="27124"/>
    <cellStyle name="Вывод 2 2 7 3" xfId="27125"/>
    <cellStyle name="Вывод 2 2 8" xfId="27126"/>
    <cellStyle name="Вывод 2 2 8 2" xfId="27127"/>
    <cellStyle name="Вывод 2 2 8 3" xfId="27128"/>
    <cellStyle name="Вывод 2 2 8 4" xfId="27129"/>
    <cellStyle name="Вывод 2 2 9" xfId="27130"/>
    <cellStyle name="Вывод 2 3" xfId="27131"/>
    <cellStyle name="Вывод 2 3 2" xfId="27132"/>
    <cellStyle name="Вывод 2 3 2 2" xfId="27133"/>
    <cellStyle name="Вывод 2 3 2 2 2" xfId="27134"/>
    <cellStyle name="Вывод 2 3 2 2 3" xfId="27135"/>
    <cellStyle name="Вывод 2 3 2 2 4" xfId="27136"/>
    <cellStyle name="Вывод 2 3 2 3" xfId="27137"/>
    <cellStyle name="Вывод 2 3 3" xfId="27138"/>
    <cellStyle name="Вывод 2 3 3 2" xfId="27139"/>
    <cellStyle name="Вывод 2 3 3 2 2" xfId="27140"/>
    <cellStyle name="Вывод 2 3 3 2 3" xfId="27141"/>
    <cellStyle name="Вывод 2 3 3 2 4" xfId="27142"/>
    <cellStyle name="Вывод 2 3 3 3" xfId="27143"/>
    <cellStyle name="Вывод 2 3 4" xfId="27144"/>
    <cellStyle name="Вывод 2 3 4 2" xfId="27145"/>
    <cellStyle name="Вывод 2 3 4 2 2" xfId="27146"/>
    <cellStyle name="Вывод 2 3 4 2 3" xfId="27147"/>
    <cellStyle name="Вывод 2 3 4 2 4" xfId="27148"/>
    <cellStyle name="Вывод 2 3 4 3" xfId="27149"/>
    <cellStyle name="Вывод 2 3 5" xfId="27150"/>
    <cellStyle name="Вывод 2 3 5 2" xfId="27151"/>
    <cellStyle name="Вывод 2 3 5 2 2" xfId="27152"/>
    <cellStyle name="Вывод 2 3 5 2 3" xfId="27153"/>
    <cellStyle name="Вывод 2 3 5 2 4" xfId="27154"/>
    <cellStyle name="Вывод 2 3 5 3" xfId="27155"/>
    <cellStyle name="Вывод 2 3 6" xfId="27156"/>
    <cellStyle name="Вывод 2 3 6 2" xfId="27157"/>
    <cellStyle name="Вывод 2 3 6 3" xfId="27158"/>
    <cellStyle name="Вывод 2 3 6 4" xfId="27159"/>
    <cellStyle name="Вывод 2 3 7" xfId="27160"/>
    <cellStyle name="Вывод 2 3 8" xfId="27161"/>
    <cellStyle name="Вывод 2 4" xfId="27162"/>
    <cellStyle name="Вывод 2 4 2" xfId="27163"/>
    <cellStyle name="Вывод 2 4 2 2" xfId="27164"/>
    <cellStyle name="Вывод 2 4 2 3" xfId="27165"/>
    <cellStyle name="Вывод 2 4 2 4" xfId="27166"/>
    <cellStyle name="Вывод 2 4 3" xfId="27167"/>
    <cellStyle name="Вывод 2 4 4" xfId="27168"/>
    <cellStyle name="Вывод 2 4 5" xfId="27169"/>
    <cellStyle name="Вывод 2 4 6" xfId="27170"/>
    <cellStyle name="Вывод 2 4 7" xfId="27171"/>
    <cellStyle name="Вывод 2 5" xfId="27172"/>
    <cellStyle name="Вывод 2 5 2" xfId="27173"/>
    <cellStyle name="Вывод 2 5 3" xfId="27174"/>
    <cellStyle name="Вывод 2 5 4" xfId="27175"/>
    <cellStyle name="Вывод 2 6" xfId="27176"/>
    <cellStyle name="Вывод 2 6 2" xfId="27177"/>
    <cellStyle name="Вывод 2 7" xfId="27178"/>
    <cellStyle name="Вывод 2 8" xfId="27179"/>
    <cellStyle name="Вывод 2 9" xfId="27180"/>
    <cellStyle name="Вывод 2_46EE.2011(v1.0)" xfId="27181"/>
    <cellStyle name="Вывод 3" xfId="27182"/>
    <cellStyle name="Вывод 3 2" xfId="27183"/>
    <cellStyle name="Вывод 3 2 2" xfId="27184"/>
    <cellStyle name="Вывод 3 2 3" xfId="27185"/>
    <cellStyle name="Вывод 3 3" xfId="27186"/>
    <cellStyle name="Вывод 3 4" xfId="27187"/>
    <cellStyle name="Вывод 3_46EE.2011(v1.0)" xfId="27188"/>
    <cellStyle name="Вывод 4" xfId="27189"/>
    <cellStyle name="Вывод 4 2" xfId="27190"/>
    <cellStyle name="Вывод 4 2 2" xfId="27191"/>
    <cellStyle name="Вывод 4 2 3" xfId="27192"/>
    <cellStyle name="Вывод 4 3" xfId="27193"/>
    <cellStyle name="Вывод 4 4" xfId="27194"/>
    <cellStyle name="Вывод 4_46EE.2011(v1.0)" xfId="27195"/>
    <cellStyle name="Вывод 5" xfId="27196"/>
    <cellStyle name="Вывод 5 2" xfId="27197"/>
    <cellStyle name="Вывод 5 2 2" xfId="27198"/>
    <cellStyle name="Вывод 5 2 3" xfId="27199"/>
    <cellStyle name="Вывод 5 3" xfId="27200"/>
    <cellStyle name="Вывод 5 4" xfId="27201"/>
    <cellStyle name="Вывод 5_46EE.2011(v1.0)" xfId="27202"/>
    <cellStyle name="Вывод 6" xfId="27203"/>
    <cellStyle name="Вывод 6 2" xfId="27204"/>
    <cellStyle name="Вывод 6 2 2" xfId="27205"/>
    <cellStyle name="Вывод 6 2 3" xfId="27206"/>
    <cellStyle name="Вывод 6 3" xfId="27207"/>
    <cellStyle name="Вывод 6 4" xfId="27208"/>
    <cellStyle name="Вывод 6_46EE.2011(v1.0)" xfId="27209"/>
    <cellStyle name="Вывод 7" xfId="27210"/>
    <cellStyle name="Вывод 7 2" xfId="27211"/>
    <cellStyle name="Вывод 7 2 2" xfId="27212"/>
    <cellStyle name="Вывод 7 2 3" xfId="27213"/>
    <cellStyle name="Вывод 7 3" xfId="27214"/>
    <cellStyle name="Вывод 7 4" xfId="27215"/>
    <cellStyle name="Вывод 7_46EE.2011(v1.0)" xfId="27216"/>
    <cellStyle name="Вывод 8" xfId="27217"/>
    <cellStyle name="Вывод 8 2" xfId="27218"/>
    <cellStyle name="Вывод 8 2 2" xfId="27219"/>
    <cellStyle name="Вывод 8 2 3" xfId="27220"/>
    <cellStyle name="Вывод 8 3" xfId="27221"/>
    <cellStyle name="Вывод 8 4" xfId="27222"/>
    <cellStyle name="Вывод 8_46EE.2011(v1.0)" xfId="27223"/>
    <cellStyle name="Вывод 9" xfId="27224"/>
    <cellStyle name="Вывод 9 2" xfId="27225"/>
    <cellStyle name="Вывод 9 2 2" xfId="27226"/>
    <cellStyle name="Вывод 9 2 3" xfId="27227"/>
    <cellStyle name="Вывод 9 3" xfId="27228"/>
    <cellStyle name="Вывод 9 4" xfId="27229"/>
    <cellStyle name="Вывод 9_46EE.2011(v1.0)" xfId="27230"/>
    <cellStyle name="Вычисление 2" xfId="27231"/>
    <cellStyle name="Вычисление 2 10" xfId="27232"/>
    <cellStyle name="Вычисление 2 11" xfId="27233"/>
    <cellStyle name="Вычисление 2 12" xfId="27234"/>
    <cellStyle name="Вычисление 2 2" xfId="27235"/>
    <cellStyle name="Вычисление 2 2 10" xfId="27236"/>
    <cellStyle name="Вычисление 2 2 11" xfId="27237"/>
    <cellStyle name="Вычисление 2 2 2" xfId="27238"/>
    <cellStyle name="Вычисление 2 2 2 2" xfId="27239"/>
    <cellStyle name="Вычисление 2 2 2 2 2" xfId="27240"/>
    <cellStyle name="Вычисление 2 2 2 2 3" xfId="27241"/>
    <cellStyle name="Вычисление 2 2 2 2 4" xfId="27242"/>
    <cellStyle name="Вычисление 2 2 2 3" xfId="27243"/>
    <cellStyle name="Вычисление 2 2 2 4" xfId="27244"/>
    <cellStyle name="Вычисление 2 2 2 5" xfId="27245"/>
    <cellStyle name="Вычисление 2 2 2 6" xfId="27246"/>
    <cellStyle name="Вычисление 2 2 2 7" xfId="27247"/>
    <cellStyle name="Вычисление 2 2 2 8" xfId="27248"/>
    <cellStyle name="Вычисление 2 2 3" xfId="27249"/>
    <cellStyle name="Вычисление 2 2 3 2" xfId="27250"/>
    <cellStyle name="Вычисление 2 2 3 2 2" xfId="27251"/>
    <cellStyle name="Вычисление 2 2 3 2 3" xfId="27252"/>
    <cellStyle name="Вычисление 2 2 3 2 4" xfId="27253"/>
    <cellStyle name="Вычисление 2 2 3 3" xfId="27254"/>
    <cellStyle name="Вычисление 2 2 3 4" xfId="27255"/>
    <cellStyle name="Вычисление 2 2 3 5" xfId="27256"/>
    <cellStyle name="Вычисление 2 2 3 6" xfId="27257"/>
    <cellStyle name="Вычисление 2 2 3 7" xfId="27258"/>
    <cellStyle name="Вычисление 2 2 4" xfId="27259"/>
    <cellStyle name="Вычисление 2 2 4 2" xfId="27260"/>
    <cellStyle name="Вычисление 2 2 4 2 2" xfId="27261"/>
    <cellStyle name="Вычисление 2 2 4 2 3" xfId="27262"/>
    <cellStyle name="Вычисление 2 2 4 2 4" xfId="27263"/>
    <cellStyle name="Вычисление 2 2 4 3" xfId="27264"/>
    <cellStyle name="Вычисление 2 2 5" xfId="27265"/>
    <cellStyle name="Вычисление 2 2 5 2" xfId="27266"/>
    <cellStyle name="Вычисление 2 2 5 2 2" xfId="27267"/>
    <cellStyle name="Вычисление 2 2 5 2 3" xfId="27268"/>
    <cellStyle name="Вычисление 2 2 5 2 4" xfId="27269"/>
    <cellStyle name="Вычисление 2 2 5 3" xfId="27270"/>
    <cellStyle name="Вычисление 2 2 6" xfId="27271"/>
    <cellStyle name="Вычисление 2 2 6 2" xfId="27272"/>
    <cellStyle name="Вычисление 2 2 6 2 2" xfId="27273"/>
    <cellStyle name="Вычисление 2 2 6 2 3" xfId="27274"/>
    <cellStyle name="Вычисление 2 2 6 2 4" xfId="27275"/>
    <cellStyle name="Вычисление 2 2 6 3" xfId="27276"/>
    <cellStyle name="Вычисление 2 2 7" xfId="27277"/>
    <cellStyle name="Вычисление 2 2 7 2" xfId="27278"/>
    <cellStyle name="Вычисление 2 2 7 2 2" xfId="27279"/>
    <cellStyle name="Вычисление 2 2 7 2 3" xfId="27280"/>
    <cellStyle name="Вычисление 2 2 7 2 4" xfId="27281"/>
    <cellStyle name="Вычисление 2 2 7 3" xfId="27282"/>
    <cellStyle name="Вычисление 2 2 8" xfId="27283"/>
    <cellStyle name="Вычисление 2 2 8 2" xfId="27284"/>
    <cellStyle name="Вычисление 2 2 8 3" xfId="27285"/>
    <cellStyle name="Вычисление 2 2 8 4" xfId="27286"/>
    <cellStyle name="Вычисление 2 2 9" xfId="27287"/>
    <cellStyle name="Вычисление 2 3" xfId="27288"/>
    <cellStyle name="Вычисление 2 3 2" xfId="27289"/>
    <cellStyle name="Вычисление 2 3 2 2" xfId="27290"/>
    <cellStyle name="Вычисление 2 3 2 2 2" xfId="27291"/>
    <cellStyle name="Вычисление 2 3 2 2 3" xfId="27292"/>
    <cellStyle name="Вычисление 2 3 2 2 4" xfId="27293"/>
    <cellStyle name="Вычисление 2 3 2 3" xfId="27294"/>
    <cellStyle name="Вычисление 2 3 3" xfId="27295"/>
    <cellStyle name="Вычисление 2 3 3 2" xfId="27296"/>
    <cellStyle name="Вычисление 2 3 3 2 2" xfId="27297"/>
    <cellStyle name="Вычисление 2 3 3 2 3" xfId="27298"/>
    <cellStyle name="Вычисление 2 3 3 2 4" xfId="27299"/>
    <cellStyle name="Вычисление 2 3 3 3" xfId="27300"/>
    <cellStyle name="Вычисление 2 3 4" xfId="27301"/>
    <cellStyle name="Вычисление 2 3 4 2" xfId="27302"/>
    <cellStyle name="Вычисление 2 3 4 2 2" xfId="27303"/>
    <cellStyle name="Вычисление 2 3 4 2 3" xfId="27304"/>
    <cellStyle name="Вычисление 2 3 4 2 4" xfId="27305"/>
    <cellStyle name="Вычисление 2 3 4 3" xfId="27306"/>
    <cellStyle name="Вычисление 2 3 5" xfId="27307"/>
    <cellStyle name="Вычисление 2 3 5 2" xfId="27308"/>
    <cellStyle name="Вычисление 2 3 5 2 2" xfId="27309"/>
    <cellStyle name="Вычисление 2 3 5 2 3" xfId="27310"/>
    <cellStyle name="Вычисление 2 3 5 2 4" xfId="27311"/>
    <cellStyle name="Вычисление 2 3 5 3" xfId="27312"/>
    <cellStyle name="Вычисление 2 3 6" xfId="27313"/>
    <cellStyle name="Вычисление 2 3 6 2" xfId="27314"/>
    <cellStyle name="Вычисление 2 3 6 3" xfId="27315"/>
    <cellStyle name="Вычисление 2 3 6 4" xfId="27316"/>
    <cellStyle name="Вычисление 2 3 7" xfId="27317"/>
    <cellStyle name="Вычисление 2 3 8" xfId="27318"/>
    <cellStyle name="Вычисление 2 4" xfId="27319"/>
    <cellStyle name="Вычисление 2 4 2" xfId="27320"/>
    <cellStyle name="Вычисление 2 4 3" xfId="27321"/>
    <cellStyle name="Вычисление 2 4 4" xfId="27322"/>
    <cellStyle name="Вычисление 2 4 5" xfId="27323"/>
    <cellStyle name="Вычисление 2 4 6" xfId="27324"/>
    <cellStyle name="Вычисление 2 4 7" xfId="27325"/>
    <cellStyle name="Вычисление 2 5" xfId="27326"/>
    <cellStyle name="Вычисление 2 5 2" xfId="27327"/>
    <cellStyle name="Вычисление 2 6" xfId="27328"/>
    <cellStyle name="Вычисление 2 6 2" xfId="27329"/>
    <cellStyle name="Вычисление 2 7" xfId="27330"/>
    <cellStyle name="Вычисление 2 8" xfId="27331"/>
    <cellStyle name="Вычисление 2 9" xfId="27332"/>
    <cellStyle name="Вычисление 2_46EE.2011(v1.0)" xfId="27333"/>
    <cellStyle name="Вычисление 3" xfId="27334"/>
    <cellStyle name="Вычисление 3 2" xfId="27335"/>
    <cellStyle name="Вычисление 3 2 2" xfId="27336"/>
    <cellStyle name="Вычисление 3 2 3" xfId="27337"/>
    <cellStyle name="Вычисление 3 3" xfId="27338"/>
    <cellStyle name="Вычисление 3 4" xfId="27339"/>
    <cellStyle name="Вычисление 3_46EE.2011(v1.0)" xfId="27340"/>
    <cellStyle name="Вычисление 4" xfId="27341"/>
    <cellStyle name="Вычисление 4 2" xfId="27342"/>
    <cellStyle name="Вычисление 4 2 2" xfId="27343"/>
    <cellStyle name="Вычисление 4 2 3" xfId="27344"/>
    <cellStyle name="Вычисление 4 3" xfId="27345"/>
    <cellStyle name="Вычисление 4 4" xfId="27346"/>
    <cellStyle name="Вычисление 4_46EE.2011(v1.0)" xfId="27347"/>
    <cellStyle name="Вычисление 5" xfId="27348"/>
    <cellStyle name="Вычисление 5 2" xfId="27349"/>
    <cellStyle name="Вычисление 5 2 2" xfId="27350"/>
    <cellStyle name="Вычисление 5 2 3" xfId="27351"/>
    <cellStyle name="Вычисление 5 3" xfId="27352"/>
    <cellStyle name="Вычисление 5 4" xfId="27353"/>
    <cellStyle name="Вычисление 5_46EE.2011(v1.0)" xfId="27354"/>
    <cellStyle name="Вычисление 6" xfId="27355"/>
    <cellStyle name="Вычисление 6 2" xfId="27356"/>
    <cellStyle name="Вычисление 6 2 2" xfId="27357"/>
    <cellStyle name="Вычисление 6 2 3" xfId="27358"/>
    <cellStyle name="Вычисление 6 3" xfId="27359"/>
    <cellStyle name="Вычисление 6 4" xfId="27360"/>
    <cellStyle name="Вычисление 6_46EE.2011(v1.0)" xfId="27361"/>
    <cellStyle name="Вычисление 7" xfId="27362"/>
    <cellStyle name="Вычисление 7 2" xfId="27363"/>
    <cellStyle name="Вычисление 7 2 2" xfId="27364"/>
    <cellStyle name="Вычисление 7 2 3" xfId="27365"/>
    <cellStyle name="Вычисление 7 3" xfId="27366"/>
    <cellStyle name="Вычисление 7 4" xfId="27367"/>
    <cellStyle name="Вычисление 7_46EE.2011(v1.0)" xfId="27368"/>
    <cellStyle name="Вычисление 8" xfId="27369"/>
    <cellStyle name="Вычисление 8 2" xfId="27370"/>
    <cellStyle name="Вычисление 8 2 2" xfId="27371"/>
    <cellStyle name="Вычисление 8 2 3" xfId="27372"/>
    <cellStyle name="Вычисление 8 3" xfId="27373"/>
    <cellStyle name="Вычисление 8 4" xfId="27374"/>
    <cellStyle name="Вычисление 8_46EE.2011(v1.0)" xfId="27375"/>
    <cellStyle name="Вычисление 9" xfId="27376"/>
    <cellStyle name="Вычисление 9 2" xfId="27377"/>
    <cellStyle name="Вычисление 9 2 2" xfId="27378"/>
    <cellStyle name="Вычисление 9 2 3" xfId="27379"/>
    <cellStyle name="Вычисление 9 3" xfId="27380"/>
    <cellStyle name="Вычисление 9 4" xfId="27381"/>
    <cellStyle name="Вычисление 9_46EE.2011(v1.0)" xfId="27382"/>
    <cellStyle name="Гиперссылка 2" xfId="27383"/>
    <cellStyle name="Гиперссылка 2 2" xfId="27384"/>
    <cellStyle name="Гиперссылка 2 2 2" xfId="27385"/>
    <cellStyle name="Гиперссылка 2 2 3" xfId="27386"/>
    <cellStyle name="Гиперссылка 2 3" xfId="27387"/>
    <cellStyle name="Гиперссылка 2 3 2" xfId="27388"/>
    <cellStyle name="Гиперссылка 2 4" xfId="27389"/>
    <cellStyle name="Гиперссылка 2 5" xfId="27390"/>
    <cellStyle name="Гиперссылка 2 6" xfId="27391"/>
    <cellStyle name="Гиперссылка 3" xfId="27392"/>
    <cellStyle name="Гиперссылка 3 2" xfId="27393"/>
    <cellStyle name="Гиперссылка 4" xfId="27394"/>
    <cellStyle name="Гиперссылка 4 6" xfId="27395"/>
    <cellStyle name="Гиперссылка 5" xfId="27396"/>
    <cellStyle name="Гиперссылка 6" xfId="27397"/>
    <cellStyle name="Границы" xfId="27398"/>
    <cellStyle name="Группа" xfId="27399"/>
    <cellStyle name="Группа 0" xfId="27400"/>
    <cellStyle name="Группа 0 2" xfId="27401"/>
    <cellStyle name="Группа 0 3" xfId="27402"/>
    <cellStyle name="Группа 1" xfId="27403"/>
    <cellStyle name="Группа 1 2" xfId="27404"/>
    <cellStyle name="Группа 1 3" xfId="27405"/>
    <cellStyle name="Группа 10" xfId="27406"/>
    <cellStyle name="Группа 2" xfId="27407"/>
    <cellStyle name="Группа 2 2" xfId="27408"/>
    <cellStyle name="Группа 2 3" xfId="27409"/>
    <cellStyle name="Группа 3" xfId="27410"/>
    <cellStyle name="Группа 3 2" xfId="27411"/>
    <cellStyle name="Группа 3 3" xfId="27412"/>
    <cellStyle name="Группа 4" xfId="27413"/>
    <cellStyle name="Группа 4 2" xfId="27414"/>
    <cellStyle name="Группа 4 3" xfId="27415"/>
    <cellStyle name="Группа 5" xfId="27416"/>
    <cellStyle name="Группа 5 2" xfId="27417"/>
    <cellStyle name="Группа 5 3" xfId="27418"/>
    <cellStyle name="Группа 6" xfId="27419"/>
    <cellStyle name="Группа 6 2" xfId="27420"/>
    <cellStyle name="Группа 6 3" xfId="27421"/>
    <cellStyle name="Группа 7" xfId="27422"/>
    <cellStyle name="Группа 7 2" xfId="27423"/>
    <cellStyle name="Группа 7 3" xfId="27424"/>
    <cellStyle name="Группа 8" xfId="27425"/>
    <cellStyle name="Группа 8 2" xfId="27426"/>
    <cellStyle name="Группа 8 3" xfId="27427"/>
    <cellStyle name="Группа 9" xfId="27428"/>
    <cellStyle name="Группа_additional slides_04.12.03 _1" xfId="27429"/>
    <cellStyle name="Данные" xfId="27430"/>
    <cellStyle name="Данные 2" xfId="27431"/>
    <cellStyle name="Данные 2 2" xfId="27432"/>
    <cellStyle name="Данные 3" xfId="27433"/>
    <cellStyle name="Данные 3 2" xfId="27434"/>
    <cellStyle name="Данные 4" xfId="27435"/>
    <cellStyle name="Данные 4 2" xfId="27436"/>
    <cellStyle name="Данные 5" xfId="27437"/>
    <cellStyle name="ДАТА" xfId="27438"/>
    <cellStyle name="Дата 10" xfId="27439"/>
    <cellStyle name="ДАТА 2" xfId="27440"/>
    <cellStyle name="ДАТА 3" xfId="27441"/>
    <cellStyle name="ДАТА 4" xfId="27442"/>
    <cellStyle name="ДАТА 5" xfId="27443"/>
    <cellStyle name="ДАТА 6" xfId="27444"/>
    <cellStyle name="ДАТА 7" xfId="27445"/>
    <cellStyle name="ДАТА 8" xfId="27446"/>
    <cellStyle name="Дата 9" xfId="27447"/>
    <cellStyle name="ДАТА_1" xfId="27448"/>
    <cellStyle name="Двойной клик" xfId="27449"/>
    <cellStyle name="Двойной клик 2" xfId="27450"/>
    <cellStyle name="Денежный [0] 2" xfId="27451"/>
    <cellStyle name="Денежный [0] 2 2" xfId="27452"/>
    <cellStyle name="Денежный 2" xfId="27453"/>
    <cellStyle name="Денежный 2 2" xfId="27454"/>
    <cellStyle name="Денежный 2 2 2" xfId="27455"/>
    <cellStyle name="Денежный 2 2 3" xfId="27456"/>
    <cellStyle name="Денежный 2 2 4" xfId="27457"/>
    <cellStyle name="Денежный 2 3" xfId="27458"/>
    <cellStyle name="Денежный 2 3 2" xfId="27459"/>
    <cellStyle name="Денежный 2 3 3" xfId="27460"/>
    <cellStyle name="Денежный 2 4" xfId="27461"/>
    <cellStyle name="Денежный 2 5" xfId="27462"/>
    <cellStyle name="Денежный 2 6" xfId="27463"/>
    <cellStyle name="Денежный 2 7" xfId="27464"/>
    <cellStyle name="Денежный 2_INDEX.STATION.2012(v1.0)_" xfId="27465"/>
    <cellStyle name="Денежный 3" xfId="27466"/>
    <cellStyle name="Денежпый_Доход1" xfId="27467"/>
    <cellStyle name="ЀЄ" xfId="27468"/>
    <cellStyle name="ЄЄ" xfId="27469"/>
    <cellStyle name="ЄЄ_x0004_" xfId="27470"/>
    <cellStyle name="Є_x0004_Є" xfId="27471"/>
    <cellStyle name="ЄЄ 2" xfId="27472"/>
    <cellStyle name="ЄЄ_x0004_ 2" xfId="27473"/>
    <cellStyle name="ЄЄ 3" xfId="27474"/>
    <cellStyle name="ЄЄ_x0004_ 3" xfId="27475"/>
    <cellStyle name="ЄЄ_Структура" xfId="27476"/>
    <cellStyle name="ЄЄ_x0004__Структура" xfId="27477"/>
    <cellStyle name="ЄЄЄ" xfId="27478"/>
    <cellStyle name="ЄЄЄ_x0004_" xfId="27479"/>
    <cellStyle name="ЄЄЄЄ" xfId="27480"/>
    <cellStyle name="ЄЄЄЄ_x0004_" xfId="27481"/>
    <cellStyle name="ЄЄЄЄЄ" xfId="27482"/>
    <cellStyle name="ЄЄЄЄЄ_x0004_" xfId="27483"/>
    <cellStyle name="ЄЄЄ_x0004_ЄЄ" xfId="27484"/>
    <cellStyle name="ЄЄЄЄЄ 2" xfId="27485"/>
    <cellStyle name="ЄЄЄ_x0004_ЄЄ 2" xfId="27486"/>
    <cellStyle name="ЄЄЄ_x0004_ЄЄ 2 2" xfId="27487"/>
    <cellStyle name="ЄЄЄЄЄ 3" xfId="27488"/>
    <cellStyle name="ЄЄЄ_x0004_ЄЄ_Отчеты_МППМ_ДФР_v015 (2)" xfId="27489"/>
    <cellStyle name="ЄЄЄЄЄ_Структура" xfId="27490"/>
    <cellStyle name="ЄЄЄЄ_x0004_ЄЄЄ" xfId="27491"/>
    <cellStyle name="Є_x0004_ЄЄЄЄ_x0004_ЄЄ_x0004_" xfId="27492"/>
    <cellStyle name="ЄЄЄЄЄ_x0004_ЄЄЄ" xfId="27493"/>
    <cellStyle name="ЄЄ_x0004_ЄЄЄЄЄЄЄ" xfId="27494"/>
    <cellStyle name="Заголовки" xfId="27495"/>
    <cellStyle name="Заголовок" xfId="27496"/>
    <cellStyle name="Заголовок 1 2" xfId="27497"/>
    <cellStyle name="Заголовок 1 2 2" xfId="27498"/>
    <cellStyle name="Заголовок 1 2 3" xfId="27499"/>
    <cellStyle name="Заголовок 1 2 4" xfId="27500"/>
    <cellStyle name="Заголовок 1 2_46EE.2011(v1.0)" xfId="27501"/>
    <cellStyle name="Заголовок 1 3" xfId="27502"/>
    <cellStyle name="Заголовок 1 3 2" xfId="27503"/>
    <cellStyle name="Заголовок 1 3 3" xfId="27504"/>
    <cellStyle name="Заголовок 1 3_46EE.2011(v1.0)" xfId="27505"/>
    <cellStyle name="Заголовок 1 4" xfId="27506"/>
    <cellStyle name="Заголовок 1 4 2" xfId="27507"/>
    <cellStyle name="Заголовок 1 4_46EE.2011(v1.0)" xfId="27508"/>
    <cellStyle name="Заголовок 1 5" xfId="27509"/>
    <cellStyle name="Заголовок 1 5 2" xfId="27510"/>
    <cellStyle name="Заголовок 1 5_46EE.2011(v1.0)" xfId="27511"/>
    <cellStyle name="Заголовок 1 6" xfId="27512"/>
    <cellStyle name="Заголовок 1 6 2" xfId="27513"/>
    <cellStyle name="Заголовок 1 6_46EE.2011(v1.0)" xfId="27514"/>
    <cellStyle name="Заголовок 1 7" xfId="27515"/>
    <cellStyle name="Заголовок 1 7 2" xfId="27516"/>
    <cellStyle name="Заголовок 1 7_46EE.2011(v1.0)" xfId="27517"/>
    <cellStyle name="Заголовок 1 8" xfId="27518"/>
    <cellStyle name="Заголовок 1 8 2" xfId="27519"/>
    <cellStyle name="Заголовок 1 8_46EE.2011(v1.0)" xfId="27520"/>
    <cellStyle name="Заголовок 1 9" xfId="27521"/>
    <cellStyle name="Заголовок 1 9 2" xfId="27522"/>
    <cellStyle name="Заголовок 1 9_46EE.2011(v1.0)" xfId="27523"/>
    <cellStyle name="Заголовок 2 10" xfId="27524"/>
    <cellStyle name="Заголовок 2 2" xfId="27525"/>
    <cellStyle name="Заголовок 2 2 2" xfId="27526"/>
    <cellStyle name="Заголовок 2 2 3" xfId="27527"/>
    <cellStyle name="Заголовок 2 2 4" xfId="27528"/>
    <cellStyle name="Заголовок 2 2_46EE.2011(v1.0)" xfId="27529"/>
    <cellStyle name="Заголовок 2 3" xfId="27530"/>
    <cellStyle name="Заголовок 2 3 2" xfId="27531"/>
    <cellStyle name="Заголовок 2 3 3" xfId="27532"/>
    <cellStyle name="Заголовок 2 3_46EE.2011(v1.0)" xfId="27533"/>
    <cellStyle name="Заголовок 2 4" xfId="27534"/>
    <cellStyle name="Заголовок 2 4 2" xfId="27535"/>
    <cellStyle name="Заголовок 2 4_46EE.2011(v1.0)" xfId="27536"/>
    <cellStyle name="Заголовок 2 5" xfId="27537"/>
    <cellStyle name="Заголовок 2 5 2" xfId="27538"/>
    <cellStyle name="Заголовок 2 5_46EE.2011(v1.0)" xfId="27539"/>
    <cellStyle name="Заголовок 2 6" xfId="27540"/>
    <cellStyle name="Заголовок 2 6 2" xfId="27541"/>
    <cellStyle name="Заголовок 2 6_46EE.2011(v1.0)" xfId="27542"/>
    <cellStyle name="Заголовок 2 7" xfId="27543"/>
    <cellStyle name="Заголовок 2 7 2" xfId="27544"/>
    <cellStyle name="Заголовок 2 7_46EE.2011(v1.0)" xfId="27545"/>
    <cellStyle name="Заголовок 2 8" xfId="27546"/>
    <cellStyle name="Заголовок 2 8 2" xfId="27547"/>
    <cellStyle name="Заголовок 2 8_46EE.2011(v1.0)" xfId="27548"/>
    <cellStyle name="Заголовок 2 9" xfId="27549"/>
    <cellStyle name="Заголовок 2 9 2" xfId="27550"/>
    <cellStyle name="Заголовок 2 9_46EE.2011(v1.0)" xfId="27551"/>
    <cellStyle name="Заголовок 3 2" xfId="27552"/>
    <cellStyle name="Заголовок 3 2 2" xfId="27553"/>
    <cellStyle name="Заголовок 3 2 2 2" xfId="27554"/>
    <cellStyle name="Заголовок 3 2 3" xfId="27555"/>
    <cellStyle name="Заголовок 3 2 3 2" xfId="27556"/>
    <cellStyle name="Заголовок 3 2 4" xfId="27557"/>
    <cellStyle name="Заголовок 3 2 5" xfId="27558"/>
    <cellStyle name="Заголовок 3 2_46EE.2011(v1.0)" xfId="27559"/>
    <cellStyle name="Заголовок 3 3" xfId="27560"/>
    <cellStyle name="Заголовок 3 3 2" xfId="27561"/>
    <cellStyle name="Заголовок 3 3 3" xfId="27562"/>
    <cellStyle name="Заголовок 3 3_46EE.2011(v1.0)" xfId="27563"/>
    <cellStyle name="Заголовок 3 4" xfId="27564"/>
    <cellStyle name="Заголовок 3 4 2" xfId="27565"/>
    <cellStyle name="Заголовок 3 4_46EE.2011(v1.0)" xfId="27566"/>
    <cellStyle name="Заголовок 3 5" xfId="27567"/>
    <cellStyle name="Заголовок 3 5 2" xfId="27568"/>
    <cellStyle name="Заголовок 3 5_46EE.2011(v1.0)" xfId="27569"/>
    <cellStyle name="Заголовок 3 6" xfId="27570"/>
    <cellStyle name="Заголовок 3 6 2" xfId="27571"/>
    <cellStyle name="Заголовок 3 6_46EE.2011(v1.0)" xfId="27572"/>
    <cellStyle name="Заголовок 3 7" xfId="27573"/>
    <cellStyle name="Заголовок 3 7 2" xfId="27574"/>
    <cellStyle name="Заголовок 3 7_46EE.2011(v1.0)" xfId="27575"/>
    <cellStyle name="Заголовок 3 8" xfId="27576"/>
    <cellStyle name="Заголовок 3 8 2" xfId="27577"/>
    <cellStyle name="Заголовок 3 8_46EE.2011(v1.0)" xfId="27578"/>
    <cellStyle name="Заголовок 3 9" xfId="27579"/>
    <cellStyle name="Заголовок 3 9 2" xfId="27580"/>
    <cellStyle name="Заголовок 3 9_46EE.2011(v1.0)" xfId="27581"/>
    <cellStyle name="Заголовок 4 2" xfId="27582"/>
    <cellStyle name="Заголовок 4 2 2" xfId="27583"/>
    <cellStyle name="Заголовок 4 2 3" xfId="27584"/>
    <cellStyle name="Заголовок 4 2 4" xfId="27585"/>
    <cellStyle name="Заголовок 4 3" xfId="27586"/>
    <cellStyle name="Заголовок 4 3 2" xfId="27587"/>
    <cellStyle name="Заголовок 4 3 3" xfId="27588"/>
    <cellStyle name="Заголовок 4 4" xfId="27589"/>
    <cellStyle name="Заголовок 4 4 2" xfId="27590"/>
    <cellStyle name="Заголовок 4 5" xfId="27591"/>
    <cellStyle name="Заголовок 4 5 2" xfId="27592"/>
    <cellStyle name="Заголовок 4 6" xfId="27593"/>
    <cellStyle name="Заголовок 4 6 2" xfId="27594"/>
    <cellStyle name="Заголовок 4 7" xfId="27595"/>
    <cellStyle name="Заголовок 4 7 2" xfId="27596"/>
    <cellStyle name="Заголовок 4 8" xfId="27597"/>
    <cellStyle name="Заголовок 4 8 2" xfId="27598"/>
    <cellStyle name="Заголовок 4 9" xfId="27599"/>
    <cellStyle name="Заголовок 4 9 2" xfId="27600"/>
    <cellStyle name="Заголовок 5" xfId="27601"/>
    <cellStyle name="Заголовок таблицы" xfId="27602"/>
    <cellStyle name="ЗАГОЛОВОК1" xfId="27603"/>
    <cellStyle name="ЗАГОЛОВОК2" xfId="27604"/>
    <cellStyle name="ЗаголовокСтолбца" xfId="27605"/>
    <cellStyle name="ЗаголовокСтолбца 10" xfId="27606"/>
    <cellStyle name="ЗаголовокСтолбца 11" xfId="27607"/>
    <cellStyle name="ЗаголовокСтолбца 12" xfId="27608"/>
    <cellStyle name="ЗаголовокСтолбца 13" xfId="27609"/>
    <cellStyle name="ЗаголовокСтолбца 14" xfId="27610"/>
    <cellStyle name="ЗаголовокСтолбца 15" xfId="27611"/>
    <cellStyle name="ЗаголовокСтолбца 16" xfId="27612"/>
    <cellStyle name="ЗаголовокСтолбца 17" xfId="27613"/>
    <cellStyle name="ЗаголовокСтолбца 18" xfId="27614"/>
    <cellStyle name="ЗаголовокСтолбца 19" xfId="27615"/>
    <cellStyle name="ЗаголовокСтолбца 2" xfId="27616"/>
    <cellStyle name="ЗаголовокСтолбца 2 10" xfId="27617"/>
    <cellStyle name="ЗаголовокСтолбца 2 11" xfId="27618"/>
    <cellStyle name="ЗаголовокСтолбца 2 12" xfId="27619"/>
    <cellStyle name="ЗаголовокСтолбца 2 13" xfId="27620"/>
    <cellStyle name="ЗаголовокСтолбца 2 14" xfId="27621"/>
    <cellStyle name="ЗаголовокСтолбца 2 15" xfId="27622"/>
    <cellStyle name="ЗаголовокСтолбца 2 16" xfId="27623"/>
    <cellStyle name="ЗаголовокСтолбца 2 17" xfId="27624"/>
    <cellStyle name="ЗаголовокСтолбца 2 18" xfId="27625"/>
    <cellStyle name="ЗаголовокСтолбца 2 19" xfId="27626"/>
    <cellStyle name="ЗаголовокСтолбца 2 2" xfId="27627"/>
    <cellStyle name="ЗаголовокСтолбца 2 2 10" xfId="27628"/>
    <cellStyle name="ЗаголовокСтолбца 2 2 11" xfId="27629"/>
    <cellStyle name="ЗаголовокСтолбца 2 2 12" xfId="27630"/>
    <cellStyle name="ЗаголовокСтолбца 2 2 13" xfId="27631"/>
    <cellStyle name="ЗаголовокСтолбца 2 2 14" xfId="27632"/>
    <cellStyle name="ЗаголовокСтолбца 2 2 15" xfId="27633"/>
    <cellStyle name="ЗаголовокСтолбца 2 2 16" xfId="27634"/>
    <cellStyle name="ЗаголовокСтолбца 2 2 17" xfId="27635"/>
    <cellStyle name="ЗаголовокСтолбца 2 2 18" xfId="27636"/>
    <cellStyle name="ЗаголовокСтолбца 2 2 19" xfId="27637"/>
    <cellStyle name="ЗаголовокСтолбца 2 2 2" xfId="27638"/>
    <cellStyle name="ЗаголовокСтолбца 2 2 20" xfId="27639"/>
    <cellStyle name="ЗаголовокСтолбца 2 2 21" xfId="27640"/>
    <cellStyle name="ЗаголовокСтолбца 2 2 22" xfId="27641"/>
    <cellStyle name="ЗаголовокСтолбца 2 2 23" xfId="27642"/>
    <cellStyle name="ЗаголовокСтолбца 2 2 24" xfId="27643"/>
    <cellStyle name="ЗаголовокСтолбца 2 2 25" xfId="27644"/>
    <cellStyle name="ЗаголовокСтолбца 2 2 26" xfId="27645"/>
    <cellStyle name="ЗаголовокСтолбца 2 2 27" xfId="27646"/>
    <cellStyle name="ЗаголовокСтолбца 2 2 28" xfId="27647"/>
    <cellStyle name="ЗаголовокСтолбца 2 2 29" xfId="27648"/>
    <cellStyle name="ЗаголовокСтолбца 2 2 3" xfId="27649"/>
    <cellStyle name="ЗаголовокСтолбца 2 2 30" xfId="27650"/>
    <cellStyle name="ЗаголовокСтолбца 2 2 31" xfId="27651"/>
    <cellStyle name="ЗаголовокСтолбца 2 2 32" xfId="27652"/>
    <cellStyle name="ЗаголовокСтолбца 2 2 33" xfId="27653"/>
    <cellStyle name="ЗаголовокСтолбца 2 2 34" xfId="27654"/>
    <cellStyle name="ЗаголовокСтолбца 2 2 35" xfId="27655"/>
    <cellStyle name="ЗаголовокСтолбца 2 2 36" xfId="27656"/>
    <cellStyle name="ЗаголовокСтолбца 2 2 37" xfId="27657"/>
    <cellStyle name="ЗаголовокСтолбца 2 2 38" xfId="27658"/>
    <cellStyle name="ЗаголовокСтолбца 2 2 39" xfId="27659"/>
    <cellStyle name="ЗаголовокСтолбца 2 2 4" xfId="27660"/>
    <cellStyle name="ЗаголовокСтолбца 2 2 40" xfId="27661"/>
    <cellStyle name="ЗаголовокСтолбца 2 2 41" xfId="27662"/>
    <cellStyle name="ЗаголовокСтолбца 2 2 42" xfId="27663"/>
    <cellStyle name="ЗаголовокСтолбца 2 2 43" xfId="27664"/>
    <cellStyle name="ЗаголовокСтолбца 2 2 44" xfId="27665"/>
    <cellStyle name="ЗаголовокСтолбца 2 2 45" xfId="27666"/>
    <cellStyle name="ЗаголовокСтолбца 2 2 46" xfId="27667"/>
    <cellStyle name="ЗаголовокСтолбца 2 2 47" xfId="27668"/>
    <cellStyle name="ЗаголовокСтолбца 2 2 48" xfId="27669"/>
    <cellStyle name="ЗаголовокСтолбца 2 2 49" xfId="27670"/>
    <cellStyle name="ЗаголовокСтолбца 2 2 5" xfId="27671"/>
    <cellStyle name="ЗаголовокСтолбца 2 2 50" xfId="27672"/>
    <cellStyle name="ЗаголовокСтолбца 2 2 51" xfId="27673"/>
    <cellStyle name="ЗаголовокСтолбца 2 2 52" xfId="27674"/>
    <cellStyle name="ЗаголовокСтолбца 2 2 53" xfId="27675"/>
    <cellStyle name="ЗаголовокСтолбца 2 2 54" xfId="27676"/>
    <cellStyle name="ЗаголовокСтолбца 2 2 55" xfId="27677"/>
    <cellStyle name="ЗаголовокСтолбца 2 2 56" xfId="27678"/>
    <cellStyle name="ЗаголовокСтолбца 2 2 57" xfId="27679"/>
    <cellStyle name="ЗаголовокСтолбца 2 2 58" xfId="27680"/>
    <cellStyle name="ЗаголовокСтолбца 2 2 59" xfId="27681"/>
    <cellStyle name="ЗаголовокСтолбца 2 2 6" xfId="27682"/>
    <cellStyle name="ЗаголовокСтолбца 2 2 60" xfId="27683"/>
    <cellStyle name="ЗаголовокСтолбца 2 2 61" xfId="27684"/>
    <cellStyle name="ЗаголовокСтолбца 2 2 62" xfId="27685"/>
    <cellStyle name="ЗаголовокСтолбца 2 2 63" xfId="27686"/>
    <cellStyle name="ЗаголовокСтолбца 2 2 64" xfId="27687"/>
    <cellStyle name="ЗаголовокСтолбца 2 2 65" xfId="27688"/>
    <cellStyle name="ЗаголовокСтолбца 2 2 66" xfId="27689"/>
    <cellStyle name="ЗаголовокСтолбца 2 2 7" xfId="27690"/>
    <cellStyle name="ЗаголовокСтолбца 2 2 8" xfId="27691"/>
    <cellStyle name="ЗаголовокСтолбца 2 2 9" xfId="27692"/>
    <cellStyle name="ЗаголовокСтолбца 2 20" xfId="27693"/>
    <cellStyle name="ЗаголовокСтолбца 2 21" xfId="27694"/>
    <cellStyle name="ЗаголовокСтолбца 2 22" xfId="27695"/>
    <cellStyle name="ЗаголовокСтолбца 2 23" xfId="27696"/>
    <cellStyle name="ЗаголовокСтолбца 2 24" xfId="27697"/>
    <cellStyle name="ЗаголовокСтолбца 2 25" xfId="27698"/>
    <cellStyle name="ЗаголовокСтолбца 2 26" xfId="27699"/>
    <cellStyle name="ЗаголовокСтолбца 2 27" xfId="27700"/>
    <cellStyle name="ЗаголовокСтолбца 2 28" xfId="27701"/>
    <cellStyle name="ЗаголовокСтолбца 2 29" xfId="27702"/>
    <cellStyle name="ЗаголовокСтолбца 2 3" xfId="27703"/>
    <cellStyle name="ЗаголовокСтолбца 2 3 10" xfId="27704"/>
    <cellStyle name="ЗаголовокСтолбца 2 3 11" xfId="27705"/>
    <cellStyle name="ЗаголовокСтолбца 2 3 12" xfId="27706"/>
    <cellStyle name="ЗаголовокСтолбца 2 3 13" xfId="27707"/>
    <cellStyle name="ЗаголовокСтолбца 2 3 14" xfId="27708"/>
    <cellStyle name="ЗаголовокСтолбца 2 3 15" xfId="27709"/>
    <cellStyle name="ЗаголовокСтолбца 2 3 16" xfId="27710"/>
    <cellStyle name="ЗаголовокСтолбца 2 3 17" xfId="27711"/>
    <cellStyle name="ЗаголовокСтолбца 2 3 18" xfId="27712"/>
    <cellStyle name="ЗаголовокСтолбца 2 3 19" xfId="27713"/>
    <cellStyle name="ЗаголовокСтолбца 2 3 2" xfId="27714"/>
    <cellStyle name="ЗаголовокСтолбца 2 3 20" xfId="27715"/>
    <cellStyle name="ЗаголовокСтолбца 2 3 21" xfId="27716"/>
    <cellStyle name="ЗаголовокСтолбца 2 3 22" xfId="27717"/>
    <cellStyle name="ЗаголовокСтолбца 2 3 23" xfId="27718"/>
    <cellStyle name="ЗаголовокСтолбца 2 3 24" xfId="27719"/>
    <cellStyle name="ЗаголовокСтолбца 2 3 25" xfId="27720"/>
    <cellStyle name="ЗаголовокСтолбца 2 3 26" xfId="27721"/>
    <cellStyle name="ЗаголовокСтолбца 2 3 27" xfId="27722"/>
    <cellStyle name="ЗаголовокСтолбца 2 3 28" xfId="27723"/>
    <cellStyle name="ЗаголовокСтолбца 2 3 29" xfId="27724"/>
    <cellStyle name="ЗаголовокСтолбца 2 3 3" xfId="27725"/>
    <cellStyle name="ЗаголовокСтолбца 2 3 30" xfId="27726"/>
    <cellStyle name="ЗаголовокСтолбца 2 3 31" xfId="27727"/>
    <cellStyle name="ЗаголовокСтолбца 2 3 32" xfId="27728"/>
    <cellStyle name="ЗаголовокСтолбца 2 3 33" xfId="27729"/>
    <cellStyle name="ЗаголовокСтолбца 2 3 34" xfId="27730"/>
    <cellStyle name="ЗаголовокСтолбца 2 3 35" xfId="27731"/>
    <cellStyle name="ЗаголовокСтолбца 2 3 36" xfId="27732"/>
    <cellStyle name="ЗаголовокСтолбца 2 3 37" xfId="27733"/>
    <cellStyle name="ЗаголовокСтолбца 2 3 38" xfId="27734"/>
    <cellStyle name="ЗаголовокСтолбца 2 3 39" xfId="27735"/>
    <cellStyle name="ЗаголовокСтолбца 2 3 4" xfId="27736"/>
    <cellStyle name="ЗаголовокСтолбца 2 3 40" xfId="27737"/>
    <cellStyle name="ЗаголовокСтолбца 2 3 41" xfId="27738"/>
    <cellStyle name="ЗаголовокСтолбца 2 3 42" xfId="27739"/>
    <cellStyle name="ЗаголовокСтолбца 2 3 43" xfId="27740"/>
    <cellStyle name="ЗаголовокСтолбца 2 3 44" xfId="27741"/>
    <cellStyle name="ЗаголовокСтолбца 2 3 45" xfId="27742"/>
    <cellStyle name="ЗаголовокСтолбца 2 3 46" xfId="27743"/>
    <cellStyle name="ЗаголовокСтолбца 2 3 47" xfId="27744"/>
    <cellStyle name="ЗаголовокСтолбца 2 3 48" xfId="27745"/>
    <cellStyle name="ЗаголовокСтолбца 2 3 49" xfId="27746"/>
    <cellStyle name="ЗаголовокСтолбца 2 3 5" xfId="27747"/>
    <cellStyle name="ЗаголовокСтолбца 2 3 50" xfId="27748"/>
    <cellStyle name="ЗаголовокСтолбца 2 3 51" xfId="27749"/>
    <cellStyle name="ЗаголовокСтолбца 2 3 52" xfId="27750"/>
    <cellStyle name="ЗаголовокСтолбца 2 3 53" xfId="27751"/>
    <cellStyle name="ЗаголовокСтолбца 2 3 54" xfId="27752"/>
    <cellStyle name="ЗаголовокСтолбца 2 3 55" xfId="27753"/>
    <cellStyle name="ЗаголовокСтолбца 2 3 56" xfId="27754"/>
    <cellStyle name="ЗаголовокСтолбца 2 3 57" xfId="27755"/>
    <cellStyle name="ЗаголовокСтолбца 2 3 58" xfId="27756"/>
    <cellStyle name="ЗаголовокСтолбца 2 3 59" xfId="27757"/>
    <cellStyle name="ЗаголовокСтолбца 2 3 6" xfId="27758"/>
    <cellStyle name="ЗаголовокСтолбца 2 3 60" xfId="27759"/>
    <cellStyle name="ЗаголовокСтолбца 2 3 61" xfId="27760"/>
    <cellStyle name="ЗаголовокСтолбца 2 3 62" xfId="27761"/>
    <cellStyle name="ЗаголовокСтолбца 2 3 63" xfId="27762"/>
    <cellStyle name="ЗаголовокСтолбца 2 3 64" xfId="27763"/>
    <cellStyle name="ЗаголовокСтолбца 2 3 7" xfId="27764"/>
    <cellStyle name="ЗаголовокСтолбца 2 3 8" xfId="27765"/>
    <cellStyle name="ЗаголовокСтолбца 2 3 9" xfId="27766"/>
    <cellStyle name="ЗаголовокСтолбца 2 30" xfId="27767"/>
    <cellStyle name="ЗаголовокСтолбца 2 31" xfId="27768"/>
    <cellStyle name="ЗаголовокСтолбца 2 32" xfId="27769"/>
    <cellStyle name="ЗаголовокСтолбца 2 33" xfId="27770"/>
    <cellStyle name="ЗаголовокСтолбца 2 34" xfId="27771"/>
    <cellStyle name="ЗаголовокСтолбца 2 35" xfId="27772"/>
    <cellStyle name="ЗаголовокСтолбца 2 36" xfId="27773"/>
    <cellStyle name="ЗаголовокСтолбца 2 37" xfId="27774"/>
    <cellStyle name="ЗаголовокСтолбца 2 38" xfId="27775"/>
    <cellStyle name="ЗаголовокСтолбца 2 39" xfId="27776"/>
    <cellStyle name="ЗаголовокСтолбца 2 4" xfId="27777"/>
    <cellStyle name="ЗаголовокСтолбца 2 40" xfId="27778"/>
    <cellStyle name="ЗаголовокСтолбца 2 41" xfId="27779"/>
    <cellStyle name="ЗаголовокСтолбца 2 42" xfId="27780"/>
    <cellStyle name="ЗаголовокСтолбца 2 43" xfId="27781"/>
    <cellStyle name="ЗаголовокСтолбца 2 44" xfId="27782"/>
    <cellStyle name="ЗаголовокСтолбца 2 45" xfId="27783"/>
    <cellStyle name="ЗаголовокСтолбца 2 46" xfId="27784"/>
    <cellStyle name="ЗаголовокСтолбца 2 47" xfId="27785"/>
    <cellStyle name="ЗаголовокСтолбца 2 48" xfId="27786"/>
    <cellStyle name="ЗаголовокСтолбца 2 49" xfId="27787"/>
    <cellStyle name="ЗаголовокСтолбца 2 5" xfId="27788"/>
    <cellStyle name="ЗаголовокСтолбца 2 50" xfId="27789"/>
    <cellStyle name="ЗаголовокСтолбца 2 51" xfId="27790"/>
    <cellStyle name="ЗаголовокСтолбца 2 52" xfId="27791"/>
    <cellStyle name="ЗаголовокСтолбца 2 53" xfId="27792"/>
    <cellStyle name="ЗаголовокСтолбца 2 54" xfId="27793"/>
    <cellStyle name="ЗаголовокСтолбца 2 55" xfId="27794"/>
    <cellStyle name="ЗаголовокСтолбца 2 56" xfId="27795"/>
    <cellStyle name="ЗаголовокСтолбца 2 57" xfId="27796"/>
    <cellStyle name="ЗаголовокСтолбца 2 6" xfId="27797"/>
    <cellStyle name="ЗаголовокСтолбца 2 7" xfId="27798"/>
    <cellStyle name="ЗаголовокСтолбца 2 8" xfId="27799"/>
    <cellStyle name="ЗаголовокСтолбца 2 9" xfId="27800"/>
    <cellStyle name="ЗаголовокСтолбца 20" xfId="27801"/>
    <cellStyle name="ЗаголовокСтолбца 21" xfId="27802"/>
    <cellStyle name="ЗаголовокСтолбца 22" xfId="27803"/>
    <cellStyle name="ЗаголовокСтолбца 23" xfId="27804"/>
    <cellStyle name="ЗаголовокСтолбца 24" xfId="27805"/>
    <cellStyle name="ЗаголовокСтолбца 25" xfId="27806"/>
    <cellStyle name="ЗаголовокСтолбца 26" xfId="27807"/>
    <cellStyle name="ЗаголовокСтолбца 27" xfId="27808"/>
    <cellStyle name="ЗаголовокСтолбца 28" xfId="27809"/>
    <cellStyle name="ЗаголовокСтолбца 29" xfId="27810"/>
    <cellStyle name="ЗаголовокСтолбца 3" xfId="27811"/>
    <cellStyle name="ЗаголовокСтолбца 3 10" xfId="27812"/>
    <cellStyle name="ЗаголовокСтолбца 3 11" xfId="27813"/>
    <cellStyle name="ЗаголовокСтолбца 3 12" xfId="27814"/>
    <cellStyle name="ЗаголовокСтолбца 3 13" xfId="27815"/>
    <cellStyle name="ЗаголовокСтолбца 3 14" xfId="27816"/>
    <cellStyle name="ЗаголовокСтолбца 3 15" xfId="27817"/>
    <cellStyle name="ЗаголовокСтолбца 3 16" xfId="27818"/>
    <cellStyle name="ЗаголовокСтолбца 3 17" xfId="27819"/>
    <cellStyle name="ЗаголовокСтолбца 3 18" xfId="27820"/>
    <cellStyle name="ЗаголовокСтолбца 3 19" xfId="27821"/>
    <cellStyle name="ЗаголовокСтолбца 3 2" xfId="27822"/>
    <cellStyle name="ЗаголовокСтолбца 3 2 10" xfId="27823"/>
    <cellStyle name="ЗаголовокСтолбца 3 2 11" xfId="27824"/>
    <cellStyle name="ЗаголовокСтолбца 3 2 12" xfId="27825"/>
    <cellStyle name="ЗаголовокСтолбца 3 2 13" xfId="27826"/>
    <cellStyle name="ЗаголовокСтолбца 3 2 14" xfId="27827"/>
    <cellStyle name="ЗаголовокСтолбца 3 2 15" xfId="27828"/>
    <cellStyle name="ЗаголовокСтолбца 3 2 16" xfId="27829"/>
    <cellStyle name="ЗаголовокСтолбца 3 2 17" xfId="27830"/>
    <cellStyle name="ЗаголовокСтолбца 3 2 18" xfId="27831"/>
    <cellStyle name="ЗаголовокСтолбца 3 2 19" xfId="27832"/>
    <cellStyle name="ЗаголовокСтолбца 3 2 2" xfId="27833"/>
    <cellStyle name="ЗаголовокСтолбца 3 2 20" xfId="27834"/>
    <cellStyle name="ЗаголовокСтолбца 3 2 21" xfId="27835"/>
    <cellStyle name="ЗаголовокСтолбца 3 2 22" xfId="27836"/>
    <cellStyle name="ЗаголовокСтолбца 3 2 23" xfId="27837"/>
    <cellStyle name="ЗаголовокСтолбца 3 2 24" xfId="27838"/>
    <cellStyle name="ЗаголовокСтолбца 3 2 25" xfId="27839"/>
    <cellStyle name="ЗаголовокСтолбца 3 2 26" xfId="27840"/>
    <cellStyle name="ЗаголовокСтолбца 3 2 27" xfId="27841"/>
    <cellStyle name="ЗаголовокСтолбца 3 2 28" xfId="27842"/>
    <cellStyle name="ЗаголовокСтолбца 3 2 29" xfId="27843"/>
    <cellStyle name="ЗаголовокСтолбца 3 2 3" xfId="27844"/>
    <cellStyle name="ЗаголовокСтолбца 3 2 30" xfId="27845"/>
    <cellStyle name="ЗаголовокСтолбца 3 2 31" xfId="27846"/>
    <cellStyle name="ЗаголовокСтолбца 3 2 32" xfId="27847"/>
    <cellStyle name="ЗаголовокСтолбца 3 2 33" xfId="27848"/>
    <cellStyle name="ЗаголовокСтолбца 3 2 34" xfId="27849"/>
    <cellStyle name="ЗаголовокСтолбца 3 2 35" xfId="27850"/>
    <cellStyle name="ЗаголовокСтолбца 3 2 36" xfId="27851"/>
    <cellStyle name="ЗаголовокСтолбца 3 2 37" xfId="27852"/>
    <cellStyle name="ЗаголовокСтолбца 3 2 38" xfId="27853"/>
    <cellStyle name="ЗаголовокСтолбца 3 2 39" xfId="27854"/>
    <cellStyle name="ЗаголовокСтолбца 3 2 4" xfId="27855"/>
    <cellStyle name="ЗаголовокСтолбца 3 2 40" xfId="27856"/>
    <cellStyle name="ЗаголовокСтолбца 3 2 41" xfId="27857"/>
    <cellStyle name="ЗаголовокСтолбца 3 2 42" xfId="27858"/>
    <cellStyle name="ЗаголовокСтолбца 3 2 43" xfId="27859"/>
    <cellStyle name="ЗаголовокСтолбца 3 2 44" xfId="27860"/>
    <cellStyle name="ЗаголовокСтолбца 3 2 45" xfId="27861"/>
    <cellStyle name="ЗаголовокСтолбца 3 2 46" xfId="27862"/>
    <cellStyle name="ЗаголовокСтолбца 3 2 47" xfId="27863"/>
    <cellStyle name="ЗаголовокСтолбца 3 2 48" xfId="27864"/>
    <cellStyle name="ЗаголовокСтолбца 3 2 49" xfId="27865"/>
    <cellStyle name="ЗаголовокСтолбца 3 2 5" xfId="27866"/>
    <cellStyle name="ЗаголовокСтолбца 3 2 50" xfId="27867"/>
    <cellStyle name="ЗаголовокСтолбца 3 2 51" xfId="27868"/>
    <cellStyle name="ЗаголовокСтолбца 3 2 52" xfId="27869"/>
    <cellStyle name="ЗаголовокСтолбца 3 2 53" xfId="27870"/>
    <cellStyle name="ЗаголовокСтолбца 3 2 54" xfId="27871"/>
    <cellStyle name="ЗаголовокСтолбца 3 2 55" xfId="27872"/>
    <cellStyle name="ЗаголовокСтолбца 3 2 56" xfId="27873"/>
    <cellStyle name="ЗаголовокСтолбца 3 2 57" xfId="27874"/>
    <cellStyle name="ЗаголовокСтолбца 3 2 58" xfId="27875"/>
    <cellStyle name="ЗаголовокСтолбца 3 2 59" xfId="27876"/>
    <cellStyle name="ЗаголовокСтолбца 3 2 6" xfId="27877"/>
    <cellStyle name="ЗаголовокСтолбца 3 2 60" xfId="27878"/>
    <cellStyle name="ЗаголовокСтолбца 3 2 61" xfId="27879"/>
    <cellStyle name="ЗаголовокСтолбца 3 2 62" xfId="27880"/>
    <cellStyle name="ЗаголовокСтолбца 3 2 63" xfId="27881"/>
    <cellStyle name="ЗаголовокСтолбца 3 2 64" xfId="27882"/>
    <cellStyle name="ЗаголовокСтолбца 3 2 65" xfId="27883"/>
    <cellStyle name="ЗаголовокСтолбца 3 2 66" xfId="27884"/>
    <cellStyle name="ЗаголовокСтолбца 3 2 7" xfId="27885"/>
    <cellStyle name="ЗаголовокСтолбца 3 2 8" xfId="27886"/>
    <cellStyle name="ЗаголовокСтолбца 3 2 9" xfId="27887"/>
    <cellStyle name="ЗаголовокСтолбца 3 20" xfId="27888"/>
    <cellStyle name="ЗаголовокСтолбца 3 21" xfId="27889"/>
    <cellStyle name="ЗаголовокСтолбца 3 22" xfId="27890"/>
    <cellStyle name="ЗаголовокСтолбца 3 23" xfId="27891"/>
    <cellStyle name="ЗаголовокСтолбца 3 24" xfId="27892"/>
    <cellStyle name="ЗаголовокСтолбца 3 25" xfId="27893"/>
    <cellStyle name="ЗаголовокСтолбца 3 26" xfId="27894"/>
    <cellStyle name="ЗаголовокСтолбца 3 27" xfId="27895"/>
    <cellStyle name="ЗаголовокСтолбца 3 28" xfId="27896"/>
    <cellStyle name="ЗаголовокСтолбца 3 29" xfId="27897"/>
    <cellStyle name="ЗаголовокСтолбца 3 3" xfId="27898"/>
    <cellStyle name="ЗаголовокСтолбца 3 3 10" xfId="27899"/>
    <cellStyle name="ЗаголовокСтолбца 3 3 11" xfId="27900"/>
    <cellStyle name="ЗаголовокСтолбца 3 3 12" xfId="27901"/>
    <cellStyle name="ЗаголовокСтолбца 3 3 13" xfId="27902"/>
    <cellStyle name="ЗаголовокСтолбца 3 3 14" xfId="27903"/>
    <cellStyle name="ЗаголовокСтолбца 3 3 15" xfId="27904"/>
    <cellStyle name="ЗаголовокСтолбца 3 3 16" xfId="27905"/>
    <cellStyle name="ЗаголовокСтолбца 3 3 17" xfId="27906"/>
    <cellStyle name="ЗаголовокСтолбца 3 3 18" xfId="27907"/>
    <cellStyle name="ЗаголовокСтолбца 3 3 19" xfId="27908"/>
    <cellStyle name="ЗаголовокСтолбца 3 3 2" xfId="27909"/>
    <cellStyle name="ЗаголовокСтолбца 3 3 20" xfId="27910"/>
    <cellStyle name="ЗаголовокСтолбца 3 3 21" xfId="27911"/>
    <cellStyle name="ЗаголовокСтолбца 3 3 22" xfId="27912"/>
    <cellStyle name="ЗаголовокСтолбца 3 3 23" xfId="27913"/>
    <cellStyle name="ЗаголовокСтолбца 3 3 24" xfId="27914"/>
    <cellStyle name="ЗаголовокСтолбца 3 3 25" xfId="27915"/>
    <cellStyle name="ЗаголовокСтолбца 3 3 26" xfId="27916"/>
    <cellStyle name="ЗаголовокСтолбца 3 3 27" xfId="27917"/>
    <cellStyle name="ЗаголовокСтолбца 3 3 28" xfId="27918"/>
    <cellStyle name="ЗаголовокСтолбца 3 3 29" xfId="27919"/>
    <cellStyle name="ЗаголовокСтолбца 3 3 3" xfId="27920"/>
    <cellStyle name="ЗаголовокСтолбца 3 3 30" xfId="27921"/>
    <cellStyle name="ЗаголовокСтолбца 3 3 31" xfId="27922"/>
    <cellStyle name="ЗаголовокСтолбца 3 3 32" xfId="27923"/>
    <cellStyle name="ЗаголовокСтолбца 3 3 33" xfId="27924"/>
    <cellStyle name="ЗаголовокСтолбца 3 3 34" xfId="27925"/>
    <cellStyle name="ЗаголовокСтолбца 3 3 35" xfId="27926"/>
    <cellStyle name="ЗаголовокСтолбца 3 3 36" xfId="27927"/>
    <cellStyle name="ЗаголовокСтолбца 3 3 37" xfId="27928"/>
    <cellStyle name="ЗаголовокСтолбца 3 3 38" xfId="27929"/>
    <cellStyle name="ЗаголовокСтолбца 3 3 39" xfId="27930"/>
    <cellStyle name="ЗаголовокСтолбца 3 3 4" xfId="27931"/>
    <cellStyle name="ЗаголовокСтолбца 3 3 40" xfId="27932"/>
    <cellStyle name="ЗаголовокСтолбца 3 3 41" xfId="27933"/>
    <cellStyle name="ЗаголовокСтолбца 3 3 42" xfId="27934"/>
    <cellStyle name="ЗаголовокСтолбца 3 3 43" xfId="27935"/>
    <cellStyle name="ЗаголовокСтолбца 3 3 44" xfId="27936"/>
    <cellStyle name="ЗаголовокСтолбца 3 3 45" xfId="27937"/>
    <cellStyle name="ЗаголовокСтолбца 3 3 46" xfId="27938"/>
    <cellStyle name="ЗаголовокСтолбца 3 3 47" xfId="27939"/>
    <cellStyle name="ЗаголовокСтолбца 3 3 48" xfId="27940"/>
    <cellStyle name="ЗаголовокСтолбца 3 3 49" xfId="27941"/>
    <cellStyle name="ЗаголовокСтолбца 3 3 5" xfId="27942"/>
    <cellStyle name="ЗаголовокСтолбца 3 3 50" xfId="27943"/>
    <cellStyle name="ЗаголовокСтолбца 3 3 51" xfId="27944"/>
    <cellStyle name="ЗаголовокСтолбца 3 3 52" xfId="27945"/>
    <cellStyle name="ЗаголовокСтолбца 3 3 53" xfId="27946"/>
    <cellStyle name="ЗаголовокСтолбца 3 3 54" xfId="27947"/>
    <cellStyle name="ЗаголовокСтолбца 3 3 55" xfId="27948"/>
    <cellStyle name="ЗаголовокСтолбца 3 3 56" xfId="27949"/>
    <cellStyle name="ЗаголовокСтолбца 3 3 57" xfId="27950"/>
    <cellStyle name="ЗаголовокСтолбца 3 3 58" xfId="27951"/>
    <cellStyle name="ЗаголовокСтолбца 3 3 59" xfId="27952"/>
    <cellStyle name="ЗаголовокСтолбца 3 3 6" xfId="27953"/>
    <cellStyle name="ЗаголовокСтолбца 3 3 60" xfId="27954"/>
    <cellStyle name="ЗаголовокСтолбца 3 3 61" xfId="27955"/>
    <cellStyle name="ЗаголовокСтолбца 3 3 62" xfId="27956"/>
    <cellStyle name="ЗаголовокСтолбца 3 3 63" xfId="27957"/>
    <cellStyle name="ЗаголовокСтолбца 3 3 64" xfId="27958"/>
    <cellStyle name="ЗаголовокСтолбца 3 3 7" xfId="27959"/>
    <cellStyle name="ЗаголовокСтолбца 3 3 8" xfId="27960"/>
    <cellStyle name="ЗаголовокСтолбца 3 3 9" xfId="27961"/>
    <cellStyle name="ЗаголовокСтолбца 3 30" xfId="27962"/>
    <cellStyle name="ЗаголовокСтолбца 3 31" xfId="27963"/>
    <cellStyle name="ЗаголовокСтолбца 3 32" xfId="27964"/>
    <cellStyle name="ЗаголовокСтолбца 3 33" xfId="27965"/>
    <cellStyle name="ЗаголовокСтолбца 3 34" xfId="27966"/>
    <cellStyle name="ЗаголовокСтолбца 3 35" xfId="27967"/>
    <cellStyle name="ЗаголовокСтолбца 3 36" xfId="27968"/>
    <cellStyle name="ЗаголовокСтолбца 3 37" xfId="27969"/>
    <cellStyle name="ЗаголовокСтолбца 3 38" xfId="27970"/>
    <cellStyle name="ЗаголовокСтолбца 3 39" xfId="27971"/>
    <cellStyle name="ЗаголовокСтолбца 3 4" xfId="27972"/>
    <cellStyle name="ЗаголовокСтолбца 3 40" xfId="27973"/>
    <cellStyle name="ЗаголовокСтолбца 3 41" xfId="27974"/>
    <cellStyle name="ЗаголовокСтолбца 3 42" xfId="27975"/>
    <cellStyle name="ЗаголовокСтолбца 3 43" xfId="27976"/>
    <cellStyle name="ЗаголовокСтолбца 3 44" xfId="27977"/>
    <cellStyle name="ЗаголовокСтолбца 3 45" xfId="27978"/>
    <cellStyle name="ЗаголовокСтолбца 3 46" xfId="27979"/>
    <cellStyle name="ЗаголовокСтолбца 3 47" xfId="27980"/>
    <cellStyle name="ЗаголовокСтолбца 3 48" xfId="27981"/>
    <cellStyle name="ЗаголовокСтолбца 3 49" xfId="27982"/>
    <cellStyle name="ЗаголовокСтолбца 3 5" xfId="27983"/>
    <cellStyle name="ЗаголовокСтолбца 3 50" xfId="27984"/>
    <cellStyle name="ЗаголовокСтолбца 3 51" xfId="27985"/>
    <cellStyle name="ЗаголовокСтолбца 3 52" xfId="27986"/>
    <cellStyle name="ЗаголовокСтолбца 3 53" xfId="27987"/>
    <cellStyle name="ЗаголовокСтолбца 3 54" xfId="27988"/>
    <cellStyle name="ЗаголовокСтолбца 3 55" xfId="27989"/>
    <cellStyle name="ЗаголовокСтолбца 3 56" xfId="27990"/>
    <cellStyle name="ЗаголовокСтолбца 3 57" xfId="27991"/>
    <cellStyle name="ЗаголовокСтолбца 3 6" xfId="27992"/>
    <cellStyle name="ЗаголовокСтолбца 3 7" xfId="27993"/>
    <cellStyle name="ЗаголовокСтолбца 3 8" xfId="27994"/>
    <cellStyle name="ЗаголовокСтолбца 3 9" xfId="27995"/>
    <cellStyle name="ЗаголовокСтолбца 30" xfId="27996"/>
    <cellStyle name="ЗаголовокСтолбца 31" xfId="27997"/>
    <cellStyle name="ЗаголовокСтолбца 32" xfId="27998"/>
    <cellStyle name="ЗаголовокСтолбца 33" xfId="27999"/>
    <cellStyle name="ЗаголовокСтолбца 34" xfId="28000"/>
    <cellStyle name="ЗаголовокСтолбца 35" xfId="28001"/>
    <cellStyle name="ЗаголовокСтолбца 36" xfId="28002"/>
    <cellStyle name="ЗаголовокСтолбца 37" xfId="28003"/>
    <cellStyle name="ЗаголовокСтолбца 38" xfId="28004"/>
    <cellStyle name="ЗаголовокСтолбца 39" xfId="28005"/>
    <cellStyle name="ЗаголовокСтолбца 4" xfId="28006"/>
    <cellStyle name="ЗаголовокСтолбца 4 10" xfId="28007"/>
    <cellStyle name="ЗаголовокСтолбца 4 11" xfId="28008"/>
    <cellStyle name="ЗаголовокСтолбца 4 12" xfId="28009"/>
    <cellStyle name="ЗаголовокСтолбца 4 13" xfId="28010"/>
    <cellStyle name="ЗаголовокСтолбца 4 14" xfId="28011"/>
    <cellStyle name="ЗаголовокСтолбца 4 15" xfId="28012"/>
    <cellStyle name="ЗаголовокСтолбца 4 16" xfId="28013"/>
    <cellStyle name="ЗаголовокСтолбца 4 17" xfId="28014"/>
    <cellStyle name="ЗаголовокСтолбца 4 18" xfId="28015"/>
    <cellStyle name="ЗаголовокСтолбца 4 19" xfId="28016"/>
    <cellStyle name="ЗаголовокСтолбца 4 2" xfId="28017"/>
    <cellStyle name="ЗаголовокСтолбца 4 2 10" xfId="28018"/>
    <cellStyle name="ЗаголовокСтолбца 4 2 11" xfId="28019"/>
    <cellStyle name="ЗаголовокСтолбца 4 2 12" xfId="28020"/>
    <cellStyle name="ЗаголовокСтолбца 4 2 13" xfId="28021"/>
    <cellStyle name="ЗаголовокСтолбца 4 2 14" xfId="28022"/>
    <cellStyle name="ЗаголовокСтолбца 4 2 15" xfId="28023"/>
    <cellStyle name="ЗаголовокСтолбца 4 2 16" xfId="28024"/>
    <cellStyle name="ЗаголовокСтолбца 4 2 17" xfId="28025"/>
    <cellStyle name="ЗаголовокСтолбца 4 2 18" xfId="28026"/>
    <cellStyle name="ЗаголовокСтолбца 4 2 19" xfId="28027"/>
    <cellStyle name="ЗаголовокСтолбца 4 2 2" xfId="28028"/>
    <cellStyle name="ЗаголовокСтолбца 4 2 20" xfId="28029"/>
    <cellStyle name="ЗаголовокСтолбца 4 2 21" xfId="28030"/>
    <cellStyle name="ЗаголовокСтолбца 4 2 22" xfId="28031"/>
    <cellStyle name="ЗаголовокСтолбца 4 2 23" xfId="28032"/>
    <cellStyle name="ЗаголовокСтолбца 4 2 24" xfId="28033"/>
    <cellStyle name="ЗаголовокСтолбца 4 2 25" xfId="28034"/>
    <cellStyle name="ЗаголовокСтолбца 4 2 26" xfId="28035"/>
    <cellStyle name="ЗаголовокСтолбца 4 2 27" xfId="28036"/>
    <cellStyle name="ЗаголовокСтолбца 4 2 28" xfId="28037"/>
    <cellStyle name="ЗаголовокСтолбца 4 2 29" xfId="28038"/>
    <cellStyle name="ЗаголовокСтолбца 4 2 3" xfId="28039"/>
    <cellStyle name="ЗаголовокСтолбца 4 2 30" xfId="28040"/>
    <cellStyle name="ЗаголовокСтолбца 4 2 31" xfId="28041"/>
    <cellStyle name="ЗаголовокСтолбца 4 2 32" xfId="28042"/>
    <cellStyle name="ЗаголовокСтолбца 4 2 33" xfId="28043"/>
    <cellStyle name="ЗаголовокСтолбца 4 2 34" xfId="28044"/>
    <cellStyle name="ЗаголовокСтолбца 4 2 35" xfId="28045"/>
    <cellStyle name="ЗаголовокСтолбца 4 2 36" xfId="28046"/>
    <cellStyle name="ЗаголовокСтолбца 4 2 37" xfId="28047"/>
    <cellStyle name="ЗаголовокСтолбца 4 2 38" xfId="28048"/>
    <cellStyle name="ЗаголовокСтолбца 4 2 39" xfId="28049"/>
    <cellStyle name="ЗаголовокСтолбца 4 2 4" xfId="28050"/>
    <cellStyle name="ЗаголовокСтолбца 4 2 40" xfId="28051"/>
    <cellStyle name="ЗаголовокСтолбца 4 2 41" xfId="28052"/>
    <cellStyle name="ЗаголовокСтолбца 4 2 42" xfId="28053"/>
    <cellStyle name="ЗаголовокСтолбца 4 2 43" xfId="28054"/>
    <cellStyle name="ЗаголовокСтолбца 4 2 44" xfId="28055"/>
    <cellStyle name="ЗаголовокСтолбца 4 2 45" xfId="28056"/>
    <cellStyle name="ЗаголовокСтолбца 4 2 46" xfId="28057"/>
    <cellStyle name="ЗаголовокСтолбца 4 2 47" xfId="28058"/>
    <cellStyle name="ЗаголовокСтолбца 4 2 48" xfId="28059"/>
    <cellStyle name="ЗаголовокСтолбца 4 2 49" xfId="28060"/>
    <cellStyle name="ЗаголовокСтолбца 4 2 5" xfId="28061"/>
    <cellStyle name="ЗаголовокСтолбца 4 2 50" xfId="28062"/>
    <cellStyle name="ЗаголовокСтолбца 4 2 51" xfId="28063"/>
    <cellStyle name="ЗаголовокСтолбца 4 2 52" xfId="28064"/>
    <cellStyle name="ЗаголовокСтолбца 4 2 53" xfId="28065"/>
    <cellStyle name="ЗаголовокСтолбца 4 2 54" xfId="28066"/>
    <cellStyle name="ЗаголовокСтолбца 4 2 55" xfId="28067"/>
    <cellStyle name="ЗаголовокСтолбца 4 2 56" xfId="28068"/>
    <cellStyle name="ЗаголовокСтолбца 4 2 57" xfId="28069"/>
    <cellStyle name="ЗаголовокСтолбца 4 2 58" xfId="28070"/>
    <cellStyle name="ЗаголовокСтолбца 4 2 59" xfId="28071"/>
    <cellStyle name="ЗаголовокСтолбца 4 2 6" xfId="28072"/>
    <cellStyle name="ЗаголовокСтолбца 4 2 60" xfId="28073"/>
    <cellStyle name="ЗаголовокСтолбца 4 2 61" xfId="28074"/>
    <cellStyle name="ЗаголовокСтолбца 4 2 62" xfId="28075"/>
    <cellStyle name="ЗаголовокСтолбца 4 2 63" xfId="28076"/>
    <cellStyle name="ЗаголовокСтолбца 4 2 64" xfId="28077"/>
    <cellStyle name="ЗаголовокСтолбца 4 2 65" xfId="28078"/>
    <cellStyle name="ЗаголовокСтолбца 4 2 66" xfId="28079"/>
    <cellStyle name="ЗаголовокСтолбца 4 2 7" xfId="28080"/>
    <cellStyle name="ЗаголовокСтолбца 4 2 8" xfId="28081"/>
    <cellStyle name="ЗаголовокСтолбца 4 2 9" xfId="28082"/>
    <cellStyle name="ЗаголовокСтолбца 4 20" xfId="28083"/>
    <cellStyle name="ЗаголовокСтолбца 4 21" xfId="28084"/>
    <cellStyle name="ЗаголовокСтолбца 4 22" xfId="28085"/>
    <cellStyle name="ЗаголовокСтолбца 4 23" xfId="28086"/>
    <cellStyle name="ЗаголовокСтолбца 4 24" xfId="28087"/>
    <cellStyle name="ЗаголовокСтолбца 4 25" xfId="28088"/>
    <cellStyle name="ЗаголовокСтолбца 4 26" xfId="28089"/>
    <cellStyle name="ЗаголовокСтолбца 4 27" xfId="28090"/>
    <cellStyle name="ЗаголовокСтолбца 4 28" xfId="28091"/>
    <cellStyle name="ЗаголовокСтолбца 4 29" xfId="28092"/>
    <cellStyle name="ЗаголовокСтолбца 4 3" xfId="28093"/>
    <cellStyle name="ЗаголовокСтолбца 4 3 10" xfId="28094"/>
    <cellStyle name="ЗаголовокСтолбца 4 3 11" xfId="28095"/>
    <cellStyle name="ЗаголовокСтолбца 4 3 12" xfId="28096"/>
    <cellStyle name="ЗаголовокСтолбца 4 3 13" xfId="28097"/>
    <cellStyle name="ЗаголовокСтолбца 4 3 14" xfId="28098"/>
    <cellStyle name="ЗаголовокСтолбца 4 3 15" xfId="28099"/>
    <cellStyle name="ЗаголовокСтолбца 4 3 16" xfId="28100"/>
    <cellStyle name="ЗаголовокСтолбца 4 3 17" xfId="28101"/>
    <cellStyle name="ЗаголовокСтолбца 4 3 18" xfId="28102"/>
    <cellStyle name="ЗаголовокСтолбца 4 3 19" xfId="28103"/>
    <cellStyle name="ЗаголовокСтолбца 4 3 2" xfId="28104"/>
    <cellStyle name="ЗаголовокСтолбца 4 3 20" xfId="28105"/>
    <cellStyle name="ЗаголовокСтолбца 4 3 21" xfId="28106"/>
    <cellStyle name="ЗаголовокСтолбца 4 3 22" xfId="28107"/>
    <cellStyle name="ЗаголовокСтолбца 4 3 23" xfId="28108"/>
    <cellStyle name="ЗаголовокСтолбца 4 3 24" xfId="28109"/>
    <cellStyle name="ЗаголовокСтолбца 4 3 25" xfId="28110"/>
    <cellStyle name="ЗаголовокСтолбца 4 3 26" xfId="28111"/>
    <cellStyle name="ЗаголовокСтолбца 4 3 27" xfId="28112"/>
    <cellStyle name="ЗаголовокСтолбца 4 3 28" xfId="28113"/>
    <cellStyle name="ЗаголовокСтолбца 4 3 29" xfId="28114"/>
    <cellStyle name="ЗаголовокСтолбца 4 3 3" xfId="28115"/>
    <cellStyle name="ЗаголовокСтолбца 4 3 30" xfId="28116"/>
    <cellStyle name="ЗаголовокСтолбца 4 3 31" xfId="28117"/>
    <cellStyle name="ЗаголовокСтолбца 4 3 32" xfId="28118"/>
    <cellStyle name="ЗаголовокСтолбца 4 3 33" xfId="28119"/>
    <cellStyle name="ЗаголовокСтолбца 4 3 34" xfId="28120"/>
    <cellStyle name="ЗаголовокСтолбца 4 3 35" xfId="28121"/>
    <cellStyle name="ЗаголовокСтолбца 4 3 36" xfId="28122"/>
    <cellStyle name="ЗаголовокСтолбца 4 3 37" xfId="28123"/>
    <cellStyle name="ЗаголовокСтолбца 4 3 38" xfId="28124"/>
    <cellStyle name="ЗаголовокСтолбца 4 3 39" xfId="28125"/>
    <cellStyle name="ЗаголовокСтолбца 4 3 4" xfId="28126"/>
    <cellStyle name="ЗаголовокСтолбца 4 3 40" xfId="28127"/>
    <cellStyle name="ЗаголовокСтолбца 4 3 41" xfId="28128"/>
    <cellStyle name="ЗаголовокСтолбца 4 3 42" xfId="28129"/>
    <cellStyle name="ЗаголовокСтолбца 4 3 43" xfId="28130"/>
    <cellStyle name="ЗаголовокСтолбца 4 3 44" xfId="28131"/>
    <cellStyle name="ЗаголовокСтолбца 4 3 45" xfId="28132"/>
    <cellStyle name="ЗаголовокСтолбца 4 3 46" xfId="28133"/>
    <cellStyle name="ЗаголовокСтолбца 4 3 47" xfId="28134"/>
    <cellStyle name="ЗаголовокСтолбца 4 3 48" xfId="28135"/>
    <cellStyle name="ЗаголовокСтолбца 4 3 49" xfId="28136"/>
    <cellStyle name="ЗаголовокСтолбца 4 3 5" xfId="28137"/>
    <cellStyle name="ЗаголовокСтолбца 4 3 50" xfId="28138"/>
    <cellStyle name="ЗаголовокСтолбца 4 3 51" xfId="28139"/>
    <cellStyle name="ЗаголовокСтолбца 4 3 52" xfId="28140"/>
    <cellStyle name="ЗаголовокСтолбца 4 3 53" xfId="28141"/>
    <cellStyle name="ЗаголовокСтолбца 4 3 54" xfId="28142"/>
    <cellStyle name="ЗаголовокСтолбца 4 3 55" xfId="28143"/>
    <cellStyle name="ЗаголовокСтолбца 4 3 56" xfId="28144"/>
    <cellStyle name="ЗаголовокСтолбца 4 3 57" xfId="28145"/>
    <cellStyle name="ЗаголовокСтолбца 4 3 58" xfId="28146"/>
    <cellStyle name="ЗаголовокСтолбца 4 3 59" xfId="28147"/>
    <cellStyle name="ЗаголовокСтолбца 4 3 6" xfId="28148"/>
    <cellStyle name="ЗаголовокСтолбца 4 3 60" xfId="28149"/>
    <cellStyle name="ЗаголовокСтолбца 4 3 61" xfId="28150"/>
    <cellStyle name="ЗаголовокСтолбца 4 3 62" xfId="28151"/>
    <cellStyle name="ЗаголовокСтолбца 4 3 63" xfId="28152"/>
    <cellStyle name="ЗаголовокСтолбца 4 3 64" xfId="28153"/>
    <cellStyle name="ЗаголовокСтолбца 4 3 7" xfId="28154"/>
    <cellStyle name="ЗаголовокСтолбца 4 3 8" xfId="28155"/>
    <cellStyle name="ЗаголовокСтолбца 4 3 9" xfId="28156"/>
    <cellStyle name="ЗаголовокСтолбца 4 30" xfId="28157"/>
    <cellStyle name="ЗаголовокСтолбца 4 31" xfId="28158"/>
    <cellStyle name="ЗаголовокСтолбца 4 32" xfId="28159"/>
    <cellStyle name="ЗаголовокСтолбца 4 33" xfId="28160"/>
    <cellStyle name="ЗаголовокСтолбца 4 34" xfId="28161"/>
    <cellStyle name="ЗаголовокСтолбца 4 35" xfId="28162"/>
    <cellStyle name="ЗаголовокСтолбца 4 36" xfId="28163"/>
    <cellStyle name="ЗаголовокСтолбца 4 37" xfId="28164"/>
    <cellStyle name="ЗаголовокСтолбца 4 38" xfId="28165"/>
    <cellStyle name="ЗаголовокСтолбца 4 39" xfId="28166"/>
    <cellStyle name="ЗаголовокСтолбца 4 4" xfId="28167"/>
    <cellStyle name="ЗаголовокСтолбца 4 40" xfId="28168"/>
    <cellStyle name="ЗаголовокСтолбца 4 41" xfId="28169"/>
    <cellStyle name="ЗаголовокСтолбца 4 42" xfId="28170"/>
    <cellStyle name="ЗаголовокСтолбца 4 43" xfId="28171"/>
    <cellStyle name="ЗаголовокСтолбца 4 44" xfId="28172"/>
    <cellStyle name="ЗаголовокСтолбца 4 45" xfId="28173"/>
    <cellStyle name="ЗаголовокСтолбца 4 46" xfId="28174"/>
    <cellStyle name="ЗаголовокСтолбца 4 47" xfId="28175"/>
    <cellStyle name="ЗаголовокСтолбца 4 48" xfId="28176"/>
    <cellStyle name="ЗаголовокСтолбца 4 49" xfId="28177"/>
    <cellStyle name="ЗаголовокСтолбца 4 5" xfId="28178"/>
    <cellStyle name="ЗаголовокСтолбца 4 50" xfId="28179"/>
    <cellStyle name="ЗаголовокСтолбца 4 51" xfId="28180"/>
    <cellStyle name="ЗаголовокСтолбца 4 52" xfId="28181"/>
    <cellStyle name="ЗаголовокСтолбца 4 53" xfId="28182"/>
    <cellStyle name="ЗаголовокСтолбца 4 54" xfId="28183"/>
    <cellStyle name="ЗаголовокСтолбца 4 55" xfId="28184"/>
    <cellStyle name="ЗаголовокСтолбца 4 56" xfId="28185"/>
    <cellStyle name="ЗаголовокСтолбца 4 57" xfId="28186"/>
    <cellStyle name="ЗаголовокСтолбца 4 6" xfId="28187"/>
    <cellStyle name="ЗаголовокСтолбца 4 7" xfId="28188"/>
    <cellStyle name="ЗаголовокСтолбца 4 8" xfId="28189"/>
    <cellStyle name="ЗаголовокСтолбца 4 9" xfId="28190"/>
    <cellStyle name="ЗаголовокСтолбца 40" xfId="28191"/>
    <cellStyle name="ЗаголовокСтолбца 41" xfId="28192"/>
    <cellStyle name="ЗаголовокСтолбца 42" xfId="28193"/>
    <cellStyle name="ЗаголовокСтолбца 43" xfId="28194"/>
    <cellStyle name="ЗаголовокСтолбца 44" xfId="28195"/>
    <cellStyle name="ЗаголовокСтолбца 45" xfId="28196"/>
    <cellStyle name="ЗаголовокСтолбца 46" xfId="28197"/>
    <cellStyle name="ЗаголовокСтолбца 47" xfId="28198"/>
    <cellStyle name="ЗаголовокСтолбца 48" xfId="28199"/>
    <cellStyle name="ЗаголовокСтолбца 49" xfId="28200"/>
    <cellStyle name="ЗаголовокСтолбца 5" xfId="28201"/>
    <cellStyle name="ЗаголовокСтолбца 5 10" xfId="28202"/>
    <cellStyle name="ЗаголовокСтолбца 5 11" xfId="28203"/>
    <cellStyle name="ЗаголовокСтолбца 5 12" xfId="28204"/>
    <cellStyle name="ЗаголовокСтолбца 5 13" xfId="28205"/>
    <cellStyle name="ЗаголовокСтолбца 5 14" xfId="28206"/>
    <cellStyle name="ЗаголовокСтолбца 5 15" xfId="28207"/>
    <cellStyle name="ЗаголовокСтолбца 5 16" xfId="28208"/>
    <cellStyle name="ЗаголовокСтолбца 5 17" xfId="28209"/>
    <cellStyle name="ЗаголовокСтолбца 5 18" xfId="28210"/>
    <cellStyle name="ЗаголовокСтолбца 5 19" xfId="28211"/>
    <cellStyle name="ЗаголовокСтолбца 5 2" xfId="28212"/>
    <cellStyle name="ЗаголовокСтолбца 5 2 2" xfId="28213"/>
    <cellStyle name="ЗаголовокСтолбца 5 2 3" xfId="28214"/>
    <cellStyle name="ЗаголовокСтолбца 5 20" xfId="28215"/>
    <cellStyle name="ЗаголовокСтолбца 5 21" xfId="28216"/>
    <cellStyle name="ЗаголовокСтолбца 5 22" xfId="28217"/>
    <cellStyle name="ЗаголовокСтолбца 5 23" xfId="28218"/>
    <cellStyle name="ЗаголовокСтолбца 5 24" xfId="28219"/>
    <cellStyle name="ЗаголовокСтолбца 5 25" xfId="28220"/>
    <cellStyle name="ЗаголовокСтолбца 5 26" xfId="28221"/>
    <cellStyle name="ЗаголовокСтолбца 5 27" xfId="28222"/>
    <cellStyle name="ЗаголовокСтолбца 5 28" xfId="28223"/>
    <cellStyle name="ЗаголовокСтолбца 5 29" xfId="28224"/>
    <cellStyle name="ЗаголовокСтолбца 5 3" xfId="28225"/>
    <cellStyle name="ЗаголовокСтолбца 5 30" xfId="28226"/>
    <cellStyle name="ЗаголовокСтолбца 5 31" xfId="28227"/>
    <cellStyle name="ЗаголовокСтолбца 5 32" xfId="28228"/>
    <cellStyle name="ЗаголовокСтолбца 5 33" xfId="28229"/>
    <cellStyle name="ЗаголовокСтолбца 5 34" xfId="28230"/>
    <cellStyle name="ЗаголовокСтолбца 5 35" xfId="28231"/>
    <cellStyle name="ЗаголовокСтолбца 5 36" xfId="28232"/>
    <cellStyle name="ЗаголовокСтолбца 5 37" xfId="28233"/>
    <cellStyle name="ЗаголовокСтолбца 5 38" xfId="28234"/>
    <cellStyle name="ЗаголовокСтолбца 5 39" xfId="28235"/>
    <cellStyle name="ЗаголовокСтолбца 5 4" xfId="28236"/>
    <cellStyle name="ЗаголовокСтолбца 5 40" xfId="28237"/>
    <cellStyle name="ЗаголовокСтолбца 5 41" xfId="28238"/>
    <cellStyle name="ЗаголовокСтолбца 5 42" xfId="28239"/>
    <cellStyle name="ЗаголовокСтолбца 5 43" xfId="28240"/>
    <cellStyle name="ЗаголовокСтолбца 5 44" xfId="28241"/>
    <cellStyle name="ЗаголовокСтолбца 5 45" xfId="28242"/>
    <cellStyle name="ЗаголовокСтолбца 5 46" xfId="28243"/>
    <cellStyle name="ЗаголовокСтолбца 5 47" xfId="28244"/>
    <cellStyle name="ЗаголовокСтолбца 5 48" xfId="28245"/>
    <cellStyle name="ЗаголовокСтолбца 5 49" xfId="28246"/>
    <cellStyle name="ЗаголовокСтолбца 5 5" xfId="28247"/>
    <cellStyle name="ЗаголовокСтолбца 5 50" xfId="28248"/>
    <cellStyle name="ЗаголовокСтолбца 5 51" xfId="28249"/>
    <cellStyle name="ЗаголовокСтолбца 5 52" xfId="28250"/>
    <cellStyle name="ЗаголовокСтолбца 5 53" xfId="28251"/>
    <cellStyle name="ЗаголовокСтолбца 5 54" xfId="28252"/>
    <cellStyle name="ЗаголовокСтолбца 5 55" xfId="28253"/>
    <cellStyle name="ЗаголовокСтолбца 5 56" xfId="28254"/>
    <cellStyle name="ЗаголовокСтолбца 5 57" xfId="28255"/>
    <cellStyle name="ЗаголовокСтолбца 5 58" xfId="28256"/>
    <cellStyle name="ЗаголовокСтолбца 5 59" xfId="28257"/>
    <cellStyle name="ЗаголовокСтолбца 5 6" xfId="28258"/>
    <cellStyle name="ЗаголовокСтолбца 5 60" xfId="28259"/>
    <cellStyle name="ЗаголовокСтолбца 5 61" xfId="28260"/>
    <cellStyle name="ЗаголовокСтолбца 5 62" xfId="28261"/>
    <cellStyle name="ЗаголовокСтолбца 5 63" xfId="28262"/>
    <cellStyle name="ЗаголовокСтолбца 5 64" xfId="28263"/>
    <cellStyle name="ЗаголовокСтолбца 5 65" xfId="28264"/>
    <cellStyle name="ЗаголовокСтолбца 5 7" xfId="28265"/>
    <cellStyle name="ЗаголовокСтолбца 5 8" xfId="28266"/>
    <cellStyle name="ЗаголовокСтолбца 5 9" xfId="28267"/>
    <cellStyle name="ЗаголовокСтолбца 50" xfId="28268"/>
    <cellStyle name="ЗаголовокСтолбца 51" xfId="28269"/>
    <cellStyle name="ЗаголовокСтолбца 52" xfId="28270"/>
    <cellStyle name="ЗаголовокСтолбца 53" xfId="28271"/>
    <cellStyle name="ЗаголовокСтолбца 54" xfId="28272"/>
    <cellStyle name="ЗаголовокСтолбца 55" xfId="28273"/>
    <cellStyle name="ЗаголовокСтолбца 56" xfId="28274"/>
    <cellStyle name="ЗаголовокСтолбца 57" xfId="28275"/>
    <cellStyle name="ЗаголовокСтолбца 58" xfId="28276"/>
    <cellStyle name="ЗаголовокСтолбца 59" xfId="28277"/>
    <cellStyle name="ЗаголовокСтолбца 6" xfId="28278"/>
    <cellStyle name="ЗаголовокСтолбца 6 10" xfId="28279"/>
    <cellStyle name="ЗаголовокСтолбца 6 11" xfId="28280"/>
    <cellStyle name="ЗаголовокСтолбца 6 12" xfId="28281"/>
    <cellStyle name="ЗаголовокСтолбца 6 13" xfId="28282"/>
    <cellStyle name="ЗаголовокСтолбца 6 14" xfId="28283"/>
    <cellStyle name="ЗаголовокСтолбца 6 15" xfId="28284"/>
    <cellStyle name="ЗаголовокСтолбца 6 16" xfId="28285"/>
    <cellStyle name="ЗаголовокСтолбца 6 17" xfId="28286"/>
    <cellStyle name="ЗаголовокСтолбца 6 18" xfId="28287"/>
    <cellStyle name="ЗаголовокСтолбца 6 19" xfId="28288"/>
    <cellStyle name="ЗаголовокСтолбца 6 2" xfId="28289"/>
    <cellStyle name="ЗаголовокСтолбца 6 20" xfId="28290"/>
    <cellStyle name="ЗаголовокСтолбца 6 21" xfId="28291"/>
    <cellStyle name="ЗаголовокСтолбца 6 22" xfId="28292"/>
    <cellStyle name="ЗаголовокСтолбца 6 23" xfId="28293"/>
    <cellStyle name="ЗаголовокСтолбца 6 24" xfId="28294"/>
    <cellStyle name="ЗаголовокСтолбца 6 25" xfId="28295"/>
    <cellStyle name="ЗаголовокСтолбца 6 26" xfId="28296"/>
    <cellStyle name="ЗаголовокСтолбца 6 27" xfId="28297"/>
    <cellStyle name="ЗаголовокСтолбца 6 28" xfId="28298"/>
    <cellStyle name="ЗаголовокСтолбца 6 29" xfId="28299"/>
    <cellStyle name="ЗаголовокСтолбца 6 3" xfId="28300"/>
    <cellStyle name="ЗаголовокСтолбца 6 30" xfId="28301"/>
    <cellStyle name="ЗаголовокСтолбца 6 31" xfId="28302"/>
    <cellStyle name="ЗаголовокСтолбца 6 32" xfId="28303"/>
    <cellStyle name="ЗаголовокСтолбца 6 33" xfId="28304"/>
    <cellStyle name="ЗаголовокСтолбца 6 34" xfId="28305"/>
    <cellStyle name="ЗаголовокСтолбца 6 35" xfId="28306"/>
    <cellStyle name="ЗаголовокСтолбца 6 36" xfId="28307"/>
    <cellStyle name="ЗаголовокСтолбца 6 37" xfId="28308"/>
    <cellStyle name="ЗаголовокСтолбца 6 38" xfId="28309"/>
    <cellStyle name="ЗаголовокСтолбца 6 39" xfId="28310"/>
    <cellStyle name="ЗаголовокСтолбца 6 4" xfId="28311"/>
    <cellStyle name="ЗаголовокСтолбца 6 40" xfId="28312"/>
    <cellStyle name="ЗаголовокСтолбца 6 41" xfId="28313"/>
    <cellStyle name="ЗаголовокСтолбца 6 42" xfId="28314"/>
    <cellStyle name="ЗаголовокСтолбца 6 43" xfId="28315"/>
    <cellStyle name="ЗаголовокСтолбца 6 44" xfId="28316"/>
    <cellStyle name="ЗаголовокСтолбца 6 45" xfId="28317"/>
    <cellStyle name="ЗаголовокСтолбца 6 46" xfId="28318"/>
    <cellStyle name="ЗаголовокСтолбца 6 47" xfId="28319"/>
    <cellStyle name="ЗаголовокСтолбца 6 48" xfId="28320"/>
    <cellStyle name="ЗаголовокСтолбца 6 49" xfId="28321"/>
    <cellStyle name="ЗаголовокСтолбца 6 5" xfId="28322"/>
    <cellStyle name="ЗаголовокСтолбца 6 50" xfId="28323"/>
    <cellStyle name="ЗаголовокСтолбца 6 51" xfId="28324"/>
    <cellStyle name="ЗаголовокСтолбца 6 52" xfId="28325"/>
    <cellStyle name="ЗаголовокСтолбца 6 53" xfId="28326"/>
    <cellStyle name="ЗаголовокСтолбца 6 54" xfId="28327"/>
    <cellStyle name="ЗаголовокСтолбца 6 55" xfId="28328"/>
    <cellStyle name="ЗаголовокСтолбца 6 56" xfId="28329"/>
    <cellStyle name="ЗаголовокСтолбца 6 57" xfId="28330"/>
    <cellStyle name="ЗаголовокСтолбца 6 58" xfId="28331"/>
    <cellStyle name="ЗаголовокСтолбца 6 59" xfId="28332"/>
    <cellStyle name="ЗаголовокСтолбца 6 6" xfId="28333"/>
    <cellStyle name="ЗаголовокСтолбца 6 60" xfId="28334"/>
    <cellStyle name="ЗаголовокСтолбца 6 61" xfId="28335"/>
    <cellStyle name="ЗаголовокСтолбца 6 62" xfId="28336"/>
    <cellStyle name="ЗаголовокСтолбца 6 63" xfId="28337"/>
    <cellStyle name="ЗаголовокСтолбца 6 64" xfId="28338"/>
    <cellStyle name="ЗаголовокСтолбца 6 65" xfId="28339"/>
    <cellStyle name="ЗаголовокСтолбца 6 66" xfId="28340"/>
    <cellStyle name="ЗаголовокСтолбца 6 7" xfId="28341"/>
    <cellStyle name="ЗаголовокСтолбца 6 8" xfId="28342"/>
    <cellStyle name="ЗаголовокСтолбца 6 9" xfId="28343"/>
    <cellStyle name="ЗаголовокСтолбца 7" xfId="28344"/>
    <cellStyle name="ЗаголовокСтолбца 8" xfId="28345"/>
    <cellStyle name="ЗаголовокСтолбца 9" xfId="28346"/>
    <cellStyle name="Защитный" xfId="28347"/>
    <cellStyle name="Защитный 2" xfId="28348"/>
    <cellStyle name="Защитный 3" xfId="28349"/>
    <cellStyle name="Защитный 4" xfId="28350"/>
    <cellStyle name="Значение" xfId="28351"/>
    <cellStyle name="Значение 10" xfId="28352"/>
    <cellStyle name="Значение 11" xfId="28353"/>
    <cellStyle name="Значение 12" xfId="28354"/>
    <cellStyle name="Значение 2" xfId="28355"/>
    <cellStyle name="Значение 2 10" xfId="28356"/>
    <cellStyle name="Значение 2 11" xfId="28357"/>
    <cellStyle name="Значение 2 2" xfId="28358"/>
    <cellStyle name="Значение 2 2 2" xfId="28359"/>
    <cellStyle name="Значение 2 2 2 2" xfId="28360"/>
    <cellStyle name="Значение 2 2 2 3" xfId="28361"/>
    <cellStyle name="Значение 2 2 2 4" xfId="28362"/>
    <cellStyle name="Значение 2 2 3" xfId="28363"/>
    <cellStyle name="Значение 2 2 4" xfId="28364"/>
    <cellStyle name="Значение 2 2 5" xfId="28365"/>
    <cellStyle name="Значение 2 2 6" xfId="28366"/>
    <cellStyle name="Значение 2 2 7" xfId="28367"/>
    <cellStyle name="Значение 2 3" xfId="28368"/>
    <cellStyle name="Значение 2 3 2" xfId="28369"/>
    <cellStyle name="Значение 2 3 2 2" xfId="28370"/>
    <cellStyle name="Значение 2 3 2 3" xfId="28371"/>
    <cellStyle name="Значение 2 3 2 4" xfId="28372"/>
    <cellStyle name="Значение 2 3 3" xfId="28373"/>
    <cellStyle name="Значение 2 3 4" xfId="28374"/>
    <cellStyle name="Значение 2 3 5" xfId="28375"/>
    <cellStyle name="Значение 2 3 6" xfId="28376"/>
    <cellStyle name="Значение 2 4" xfId="28377"/>
    <cellStyle name="Значение 2 4 2" xfId="28378"/>
    <cellStyle name="Значение 2 4 2 2" xfId="28379"/>
    <cellStyle name="Значение 2 4 2 3" xfId="28380"/>
    <cellStyle name="Значение 2 4 2 4" xfId="28381"/>
    <cellStyle name="Значение 2 4 3" xfId="28382"/>
    <cellStyle name="Значение 2 4 4" xfId="28383"/>
    <cellStyle name="Значение 2 4 5" xfId="28384"/>
    <cellStyle name="Значение 2 5" xfId="28385"/>
    <cellStyle name="Значение 2 5 2" xfId="28386"/>
    <cellStyle name="Значение 2 5 2 2" xfId="28387"/>
    <cellStyle name="Значение 2 5 2 3" xfId="28388"/>
    <cellStyle name="Значение 2 5 2 4" xfId="28389"/>
    <cellStyle name="Значение 2 5 3" xfId="28390"/>
    <cellStyle name="Значение 2 5 4" xfId="28391"/>
    <cellStyle name="Значение 2 5 5" xfId="28392"/>
    <cellStyle name="Значение 2 6" xfId="28393"/>
    <cellStyle name="Значение 2 6 2" xfId="28394"/>
    <cellStyle name="Значение 2 6 2 2" xfId="28395"/>
    <cellStyle name="Значение 2 6 2 3" xfId="28396"/>
    <cellStyle name="Значение 2 6 2 4" xfId="28397"/>
    <cellStyle name="Значение 2 6 3" xfId="28398"/>
    <cellStyle name="Значение 2 6 4" xfId="28399"/>
    <cellStyle name="Значение 2 6 5" xfId="28400"/>
    <cellStyle name="Значение 2 7" xfId="28401"/>
    <cellStyle name="Значение 2 7 2" xfId="28402"/>
    <cellStyle name="Значение 2 7 2 2" xfId="28403"/>
    <cellStyle name="Значение 2 7 2 3" xfId="28404"/>
    <cellStyle name="Значение 2 7 2 4" xfId="28405"/>
    <cellStyle name="Значение 2 7 3" xfId="28406"/>
    <cellStyle name="Значение 2 7 4" xfId="28407"/>
    <cellStyle name="Значение 2 7 5" xfId="28408"/>
    <cellStyle name="Значение 2 8" xfId="28409"/>
    <cellStyle name="Значение 2 8 2" xfId="28410"/>
    <cellStyle name="Значение 2 8 3" xfId="28411"/>
    <cellStyle name="Значение 2 8 4" xfId="28412"/>
    <cellStyle name="Значение 2 9" xfId="28413"/>
    <cellStyle name="Значение 3" xfId="28414"/>
    <cellStyle name="Значение 3 2" xfId="28415"/>
    <cellStyle name="Значение 3 3" xfId="28416"/>
    <cellStyle name="Значение 3 4" xfId="28417"/>
    <cellStyle name="Значение 3 5" xfId="28418"/>
    <cellStyle name="Значение 3 6" xfId="28419"/>
    <cellStyle name="Значение 3 7" xfId="28420"/>
    <cellStyle name="Значение 3 8" xfId="28421"/>
    <cellStyle name="Значение 4" xfId="28422"/>
    <cellStyle name="Значение 4 2" xfId="28423"/>
    <cellStyle name="Значение 4 3" xfId="28424"/>
    <cellStyle name="Значение 4 4" xfId="28425"/>
    <cellStyle name="Значение 4 5" xfId="28426"/>
    <cellStyle name="Значение 4 6" xfId="28427"/>
    <cellStyle name="Значение 5" xfId="28428"/>
    <cellStyle name="Значение 5 2" xfId="28429"/>
    <cellStyle name="Значение 5 3" xfId="28430"/>
    <cellStyle name="Значение 5 4" xfId="28431"/>
    <cellStyle name="Значение 5 5" xfId="28432"/>
    <cellStyle name="Значение 5 6" xfId="28433"/>
    <cellStyle name="Значение 6" xfId="28434"/>
    <cellStyle name="Значение 7" xfId="28435"/>
    <cellStyle name="Значение 8" xfId="28436"/>
    <cellStyle name="Значение 9" xfId="28437"/>
    <cellStyle name="Значения" xfId="28438"/>
    <cellStyle name="Зоголовок" xfId="28439"/>
    <cellStyle name="Итог 2" xfId="28440"/>
    <cellStyle name="Итог 2 10" xfId="28441"/>
    <cellStyle name="Итог 2 11" xfId="28442"/>
    <cellStyle name="Итог 2 12" xfId="28443"/>
    <cellStyle name="Итог 2 2" xfId="28444"/>
    <cellStyle name="Итог 2 2 10" xfId="28445"/>
    <cellStyle name="Итог 2 2 11" xfId="28446"/>
    <cellStyle name="Итог 2 2 2" xfId="28447"/>
    <cellStyle name="Итог 2 2 2 2" xfId="28448"/>
    <cellStyle name="Итог 2 2 2 2 2" xfId="28449"/>
    <cellStyle name="Итог 2 2 2 2 3" xfId="28450"/>
    <cellStyle name="Итог 2 2 2 2 4" xfId="28451"/>
    <cellStyle name="Итог 2 2 2 3" xfId="28452"/>
    <cellStyle name="Итог 2 2 2 4" xfId="28453"/>
    <cellStyle name="Итог 2 2 2 5" xfId="28454"/>
    <cellStyle name="Итог 2 2 2 6" xfId="28455"/>
    <cellStyle name="Итог 2 2 2 7" xfId="28456"/>
    <cellStyle name="Итог 2 2 3" xfId="28457"/>
    <cellStyle name="Итог 2 2 3 2" xfId="28458"/>
    <cellStyle name="Итог 2 2 3 2 2" xfId="28459"/>
    <cellStyle name="Итог 2 2 3 2 3" xfId="28460"/>
    <cellStyle name="Итог 2 2 3 2 4" xfId="28461"/>
    <cellStyle name="Итог 2 2 3 3" xfId="28462"/>
    <cellStyle name="Итог 2 2 3 4" xfId="28463"/>
    <cellStyle name="Итог 2 2 3 5" xfId="28464"/>
    <cellStyle name="Итог 2 2 3 6" xfId="28465"/>
    <cellStyle name="Итог 2 2 4" xfId="28466"/>
    <cellStyle name="Итог 2 2 4 2" xfId="28467"/>
    <cellStyle name="Итог 2 2 4 2 2" xfId="28468"/>
    <cellStyle name="Итог 2 2 4 2 3" xfId="28469"/>
    <cellStyle name="Итог 2 2 4 2 4" xfId="28470"/>
    <cellStyle name="Итог 2 2 4 3" xfId="28471"/>
    <cellStyle name="Итог 2 2 5" xfId="28472"/>
    <cellStyle name="Итог 2 2 5 2" xfId="28473"/>
    <cellStyle name="Итог 2 2 5 2 2" xfId="28474"/>
    <cellStyle name="Итог 2 2 5 2 3" xfId="28475"/>
    <cellStyle name="Итог 2 2 5 2 4" xfId="28476"/>
    <cellStyle name="Итог 2 2 5 3" xfId="28477"/>
    <cellStyle name="Итог 2 2 6" xfId="28478"/>
    <cellStyle name="Итог 2 2 6 2" xfId="28479"/>
    <cellStyle name="Итог 2 2 6 2 2" xfId="28480"/>
    <cellStyle name="Итог 2 2 6 2 3" xfId="28481"/>
    <cellStyle name="Итог 2 2 6 2 4" xfId="28482"/>
    <cellStyle name="Итог 2 2 6 3" xfId="28483"/>
    <cellStyle name="Итог 2 2 7" xfId="28484"/>
    <cellStyle name="Итог 2 2 7 2" xfId="28485"/>
    <cellStyle name="Итог 2 2 7 2 2" xfId="28486"/>
    <cellStyle name="Итог 2 2 7 2 3" xfId="28487"/>
    <cellStyle name="Итог 2 2 7 2 4" xfId="28488"/>
    <cellStyle name="Итог 2 2 7 3" xfId="28489"/>
    <cellStyle name="Итог 2 2 8" xfId="28490"/>
    <cellStyle name="Итог 2 2 8 2" xfId="28491"/>
    <cellStyle name="Итог 2 2 8 3" xfId="28492"/>
    <cellStyle name="Итог 2 2 8 4" xfId="28493"/>
    <cellStyle name="Итог 2 2 9" xfId="28494"/>
    <cellStyle name="Итог 2 3" xfId="28495"/>
    <cellStyle name="Итог 2 3 2" xfId="28496"/>
    <cellStyle name="Итог 2 3 2 2" xfId="28497"/>
    <cellStyle name="Итог 2 3 2 2 2" xfId="28498"/>
    <cellStyle name="Итог 2 3 2 2 3" xfId="28499"/>
    <cellStyle name="Итог 2 3 2 2 4" xfId="28500"/>
    <cellStyle name="Итог 2 3 2 3" xfId="28501"/>
    <cellStyle name="Итог 2 3 3" xfId="28502"/>
    <cellStyle name="Итог 2 3 3 2" xfId="28503"/>
    <cellStyle name="Итог 2 3 3 2 2" xfId="28504"/>
    <cellStyle name="Итог 2 3 3 2 3" xfId="28505"/>
    <cellStyle name="Итог 2 3 3 2 4" xfId="28506"/>
    <cellStyle name="Итог 2 3 3 3" xfId="28507"/>
    <cellStyle name="Итог 2 3 4" xfId="28508"/>
    <cellStyle name="Итог 2 3 4 2" xfId="28509"/>
    <cellStyle name="Итог 2 3 4 2 2" xfId="28510"/>
    <cellStyle name="Итог 2 3 4 2 3" xfId="28511"/>
    <cellStyle name="Итог 2 3 4 2 4" xfId="28512"/>
    <cellStyle name="Итог 2 3 4 3" xfId="28513"/>
    <cellStyle name="Итог 2 3 5" xfId="28514"/>
    <cellStyle name="Итог 2 3 5 2" xfId="28515"/>
    <cellStyle name="Итог 2 3 5 2 2" xfId="28516"/>
    <cellStyle name="Итог 2 3 5 2 3" xfId="28517"/>
    <cellStyle name="Итог 2 3 5 2 4" xfId="28518"/>
    <cellStyle name="Итог 2 3 5 3" xfId="28519"/>
    <cellStyle name="Итог 2 3 6" xfId="28520"/>
    <cellStyle name="Итог 2 3 6 2" xfId="28521"/>
    <cellStyle name="Итог 2 3 6 3" xfId="28522"/>
    <cellStyle name="Итог 2 3 6 4" xfId="28523"/>
    <cellStyle name="Итог 2 3 7" xfId="28524"/>
    <cellStyle name="Итог 2 3 8" xfId="28525"/>
    <cellStyle name="Итог 2 4" xfId="28526"/>
    <cellStyle name="Итог 2 4 2" xfId="28527"/>
    <cellStyle name="Итог 2 4 2 2" xfId="28528"/>
    <cellStyle name="Итог 2 4 2 3" xfId="28529"/>
    <cellStyle name="Итог 2 4 2 4" xfId="28530"/>
    <cellStyle name="Итог 2 4 3" xfId="28531"/>
    <cellStyle name="Итог 2 4 4" xfId="28532"/>
    <cellStyle name="Итог 2 4 5" xfId="28533"/>
    <cellStyle name="Итог 2 4 6" xfId="28534"/>
    <cellStyle name="Итог 2 4 7" xfId="28535"/>
    <cellStyle name="Итог 2 5" xfId="28536"/>
    <cellStyle name="Итог 2 5 2" xfId="28537"/>
    <cellStyle name="Итог 2 5 3" xfId="28538"/>
    <cellStyle name="Итог 2 5 4" xfId="28539"/>
    <cellStyle name="Итог 2 6" xfId="28540"/>
    <cellStyle name="Итог 2 6 2" xfId="28541"/>
    <cellStyle name="Итог 2 7" xfId="28542"/>
    <cellStyle name="Итог 2 8" xfId="28543"/>
    <cellStyle name="Итог 2 9" xfId="28544"/>
    <cellStyle name="Итог 2_46EE.2011(v1.0)" xfId="28545"/>
    <cellStyle name="Итог 3" xfId="28546"/>
    <cellStyle name="Итог 3 2" xfId="28547"/>
    <cellStyle name="Итог 3 2 2" xfId="28548"/>
    <cellStyle name="Итог 3 3" xfId="28549"/>
    <cellStyle name="Итог 3_46EE.2011(v1.0)" xfId="28550"/>
    <cellStyle name="Итог 4" xfId="28551"/>
    <cellStyle name="Итог 4 2" xfId="28552"/>
    <cellStyle name="Итог 4 2 2" xfId="28553"/>
    <cellStyle name="Итог 4 3" xfId="28554"/>
    <cellStyle name="Итог 4_46EE.2011(v1.0)" xfId="28555"/>
    <cellStyle name="Итог 5" xfId="28556"/>
    <cellStyle name="Итог 5 2" xfId="28557"/>
    <cellStyle name="Итог 5 2 2" xfId="28558"/>
    <cellStyle name="Итог 5 3" xfId="28559"/>
    <cellStyle name="Итог 5_46EE.2011(v1.0)" xfId="28560"/>
    <cellStyle name="Итог 6" xfId="28561"/>
    <cellStyle name="Итог 6 2" xfId="28562"/>
    <cellStyle name="Итог 6 2 2" xfId="28563"/>
    <cellStyle name="Итог 6 3" xfId="28564"/>
    <cellStyle name="Итог 6_46EE.2011(v1.0)" xfId="28565"/>
    <cellStyle name="Итог 7" xfId="28566"/>
    <cellStyle name="Итог 7 2" xfId="28567"/>
    <cellStyle name="Итог 7 2 2" xfId="28568"/>
    <cellStyle name="Итог 7 3" xfId="28569"/>
    <cellStyle name="Итог 7_46EE.2011(v1.0)" xfId="28570"/>
    <cellStyle name="Итог 8" xfId="28571"/>
    <cellStyle name="Итог 8 2" xfId="28572"/>
    <cellStyle name="Итог 8 2 2" xfId="28573"/>
    <cellStyle name="Итог 8 3" xfId="28574"/>
    <cellStyle name="Итог 8_46EE.2011(v1.0)" xfId="28575"/>
    <cellStyle name="Итог 9" xfId="28576"/>
    <cellStyle name="Итог 9 2" xfId="28577"/>
    <cellStyle name="Итог 9 2 2" xfId="28578"/>
    <cellStyle name="Итог 9 3" xfId="28579"/>
    <cellStyle name="Итог 9_46EE.2011(v1.0)" xfId="28580"/>
    <cellStyle name="Итого" xfId="28581"/>
    <cellStyle name="Итого 2" xfId="28582"/>
    <cellStyle name="Итого 3" xfId="28583"/>
    <cellStyle name="ИТОГОВЫЙ" xfId="28584"/>
    <cellStyle name="ИТОГОВЫЙ 2" xfId="28585"/>
    <cellStyle name="ИТОГОВЫЙ 3" xfId="28586"/>
    <cellStyle name="ИТОГОВЫЙ 4" xfId="28587"/>
    <cellStyle name="ИТОГОВЫЙ 5" xfId="28588"/>
    <cellStyle name="ИТОГОВЫЙ 6" xfId="28589"/>
    <cellStyle name="ИТОГОВЫЙ 7" xfId="28590"/>
    <cellStyle name="ИТОГОВЫЙ 8" xfId="28591"/>
    <cellStyle name="ИТОГОВЫЙ 9" xfId="28592"/>
    <cellStyle name="ИТОГОВЫЙ_1" xfId="28593"/>
    <cellStyle name="Контрольная ячейка 10" xfId="28594"/>
    <cellStyle name="Контрольная ячейка 2" xfId="28595"/>
    <cellStyle name="Контрольная ячейка 2 2" xfId="28596"/>
    <cellStyle name="Контрольная ячейка 2 3" xfId="28597"/>
    <cellStyle name="Контрольная ячейка 2_46EE.2011(v1.0)" xfId="28598"/>
    <cellStyle name="Контрольная ячейка 3" xfId="28599"/>
    <cellStyle name="Контрольная ячейка 3 2" xfId="28600"/>
    <cellStyle name="Контрольная ячейка 3 3" xfId="28601"/>
    <cellStyle name="Контрольная ячейка 3_46EE.2011(v1.0)" xfId="28602"/>
    <cellStyle name="Контрольная ячейка 4" xfId="28603"/>
    <cellStyle name="Контрольная ячейка 4 2" xfId="28604"/>
    <cellStyle name="Контрольная ячейка 4_46EE.2011(v1.0)" xfId="28605"/>
    <cellStyle name="Контрольная ячейка 5" xfId="28606"/>
    <cellStyle name="Контрольная ячейка 5 2" xfId="28607"/>
    <cellStyle name="Контрольная ячейка 5_46EE.2011(v1.0)" xfId="28608"/>
    <cellStyle name="Контрольная ячейка 6" xfId="28609"/>
    <cellStyle name="Контрольная ячейка 6 2" xfId="28610"/>
    <cellStyle name="Контрольная ячейка 6_46EE.2011(v1.0)" xfId="28611"/>
    <cellStyle name="Контрольная ячейка 7" xfId="28612"/>
    <cellStyle name="Контрольная ячейка 7 2" xfId="28613"/>
    <cellStyle name="Контрольная ячейка 7_46EE.2011(v1.0)" xfId="28614"/>
    <cellStyle name="Контрольная ячейка 8" xfId="28615"/>
    <cellStyle name="Контрольная ячейка 8 2" xfId="28616"/>
    <cellStyle name="Контрольная ячейка 8_46EE.2011(v1.0)" xfId="28617"/>
    <cellStyle name="Контрольная ячейка 9" xfId="28618"/>
    <cellStyle name="Контрольная ячейка 9 2" xfId="28619"/>
    <cellStyle name="Контрольная ячейка 9_46EE.2011(v1.0)" xfId="28620"/>
    <cellStyle name="Миша (бланки отчетности)" xfId="28621"/>
    <cellStyle name="Мой заголовок" xfId="28622"/>
    <cellStyle name="Мой заголовок 2" xfId="28623"/>
    <cellStyle name="Мой заголовок листа" xfId="28624"/>
    <cellStyle name="Мой заголовок листа 2" xfId="28625"/>
    <cellStyle name="Мой заголовок листа 3" xfId="28626"/>
    <cellStyle name="Мой заголовок листа 4" xfId="28627"/>
    <cellStyle name="Мой заголовок_Новая инструкция1_фст" xfId="28628"/>
    <cellStyle name="Мои наименования показателей" xfId="28629"/>
    <cellStyle name="Мои наименования показателей 2" xfId="28630"/>
    <cellStyle name="Мои наименования показателей 2 2" xfId="28631"/>
    <cellStyle name="Мои наименования показателей 2 3" xfId="28632"/>
    <cellStyle name="Мои наименования показателей 2 4" xfId="28633"/>
    <cellStyle name="Мои наименования показателей 2 5" xfId="28634"/>
    <cellStyle name="Мои наименования показателей 2 6" xfId="28635"/>
    <cellStyle name="Мои наименования показателей 2 7" xfId="28636"/>
    <cellStyle name="Мои наименования показателей 2 8" xfId="28637"/>
    <cellStyle name="Мои наименования показателей 2 9" xfId="28638"/>
    <cellStyle name="Мои наименования показателей 2_1" xfId="28639"/>
    <cellStyle name="Мои наименования показателей 3" xfId="28640"/>
    <cellStyle name="Мои наименования показателей 3 2" xfId="28641"/>
    <cellStyle name="Мои наименования показателей 3 3" xfId="28642"/>
    <cellStyle name="Мои наименования показателей 3 4" xfId="28643"/>
    <cellStyle name="Мои наименования показателей 3 5" xfId="28644"/>
    <cellStyle name="Мои наименования показателей 3 6" xfId="28645"/>
    <cellStyle name="Мои наименования показателей 3 7" xfId="28646"/>
    <cellStyle name="Мои наименования показателей 3 8" xfId="28647"/>
    <cellStyle name="Мои наименования показателей 3 9" xfId="28648"/>
    <cellStyle name="Мои наименования показателей 3_1" xfId="28649"/>
    <cellStyle name="Мои наименования показателей 4" xfId="28650"/>
    <cellStyle name="Мои наименования показателей 4 2" xfId="28651"/>
    <cellStyle name="Мои наименования показателей 4 3" xfId="28652"/>
    <cellStyle name="Мои наименования показателей 4 4" xfId="28653"/>
    <cellStyle name="Мои наименования показателей 4 5" xfId="28654"/>
    <cellStyle name="Мои наименования показателей 4 6" xfId="28655"/>
    <cellStyle name="Мои наименования показателей 4 7" xfId="28656"/>
    <cellStyle name="Мои наименования показателей 4 8" xfId="28657"/>
    <cellStyle name="Мои наименования показателей 4 9" xfId="28658"/>
    <cellStyle name="Мои наименования показателей 4_1" xfId="28659"/>
    <cellStyle name="Мои наименования показателей 5" xfId="28660"/>
    <cellStyle name="Мои наименования показателей 5 2" xfId="28661"/>
    <cellStyle name="Мои наименования показателей 5 3" xfId="28662"/>
    <cellStyle name="Мои наименования показателей 5 4" xfId="28663"/>
    <cellStyle name="Мои наименования показателей 5 5" xfId="28664"/>
    <cellStyle name="Мои наименования показателей 5 6" xfId="28665"/>
    <cellStyle name="Мои наименования показателей 5 7" xfId="28666"/>
    <cellStyle name="Мои наименования показателей 5 8" xfId="28667"/>
    <cellStyle name="Мои наименования показателей 5 9" xfId="28668"/>
    <cellStyle name="Мои наименования показателей 5_1" xfId="28669"/>
    <cellStyle name="Мои наименования показателей 6" xfId="28670"/>
    <cellStyle name="Мои наименования показателей 6 2" xfId="28671"/>
    <cellStyle name="Мои наименования показателей 6 3" xfId="28672"/>
    <cellStyle name="Мои наименования показателей 6_46EE.2011(v1.0)" xfId="28673"/>
    <cellStyle name="Мои наименования показателей 7" xfId="28674"/>
    <cellStyle name="Мои наименования показателей 7 2" xfId="28675"/>
    <cellStyle name="Мои наименования показателей 7 3" xfId="28676"/>
    <cellStyle name="Мои наименования показателей 7_46EE.2011(v1.0)" xfId="28677"/>
    <cellStyle name="Мои наименования показателей 8" xfId="28678"/>
    <cellStyle name="Мои наименования показателей 8 2" xfId="28679"/>
    <cellStyle name="Мои наименования показателей 8 3" xfId="28680"/>
    <cellStyle name="Мои наименования показателей 8_46EE.2011(v1.0)" xfId="28681"/>
    <cellStyle name="Мои наименования показателей 9" xfId="28682"/>
    <cellStyle name="Мои наименования показателей_46EE.2011" xfId="28683"/>
    <cellStyle name="назв фил" xfId="28684"/>
    <cellStyle name="назв фил 2" xfId="28685"/>
    <cellStyle name="назв фил 3" xfId="28686"/>
    <cellStyle name="Название 2" xfId="28687"/>
    <cellStyle name="Название 2 2" xfId="28688"/>
    <cellStyle name="Название 2 3" xfId="28689"/>
    <cellStyle name="Название 2 4" xfId="28690"/>
    <cellStyle name="Название 3" xfId="28691"/>
    <cellStyle name="Название 3 2" xfId="28692"/>
    <cellStyle name="Название 4" xfId="28693"/>
    <cellStyle name="Название 4 2" xfId="28694"/>
    <cellStyle name="Название 5" xfId="28695"/>
    <cellStyle name="Название 5 2" xfId="28696"/>
    <cellStyle name="Название 6" xfId="28697"/>
    <cellStyle name="Название 6 2" xfId="28698"/>
    <cellStyle name="Название 7" xfId="28699"/>
    <cellStyle name="Название 7 2" xfId="28700"/>
    <cellStyle name="Название 8" xfId="28701"/>
    <cellStyle name="Название 8 2" xfId="28702"/>
    <cellStyle name="Название 9" xfId="28703"/>
    <cellStyle name="Название 9 2" xfId="28704"/>
    <cellStyle name="Невидимый" xfId="28705"/>
    <cellStyle name="недельный" xfId="28706"/>
    <cellStyle name="недельный 2" xfId="28707"/>
    <cellStyle name="недельный 3" xfId="28708"/>
    <cellStyle name="недельный 4" xfId="28709"/>
    <cellStyle name="Нейтральный 10" xfId="28710"/>
    <cellStyle name="Нейтральный 2" xfId="28711"/>
    <cellStyle name="Нейтральный 2 2" xfId="28712"/>
    <cellStyle name="Нейтральный 2 3" xfId="28713"/>
    <cellStyle name="Нейтральный 3" xfId="28714"/>
    <cellStyle name="Нейтральный 3 2" xfId="28715"/>
    <cellStyle name="Нейтральный 3 3" xfId="28716"/>
    <cellStyle name="Нейтральный 4" xfId="28717"/>
    <cellStyle name="Нейтральный 4 2" xfId="28718"/>
    <cellStyle name="Нейтральный 5" xfId="28719"/>
    <cellStyle name="Нейтральный 5 2" xfId="28720"/>
    <cellStyle name="Нейтральный 6" xfId="28721"/>
    <cellStyle name="Нейтральный 6 2" xfId="28722"/>
    <cellStyle name="Нейтральный 7" xfId="28723"/>
    <cellStyle name="Нейтральный 7 2" xfId="28724"/>
    <cellStyle name="Нейтральный 8" xfId="28725"/>
    <cellStyle name="Нейтральный 8 2" xfId="28726"/>
    <cellStyle name="Нейтральный 9" xfId="28727"/>
    <cellStyle name="Нейтральный 9 2" xfId="28728"/>
    <cellStyle name="Низ1" xfId="28729"/>
    <cellStyle name="Низ1 2" xfId="28730"/>
    <cellStyle name="Низ1 3" xfId="28731"/>
    <cellStyle name="Низ2" xfId="28732"/>
    <cellStyle name="новый" xfId="28733"/>
    <cellStyle name="Обычный" xfId="0" builtinId="0"/>
    <cellStyle name="Обычный 10" xfId="28734"/>
    <cellStyle name="Обычный 10 2" xfId="7"/>
    <cellStyle name="Обычный 10 2 2" xfId="28735"/>
    <cellStyle name="Обычный 10 2 3" xfId="28736"/>
    <cellStyle name="Обычный 10 2 4" xfId="28737"/>
    <cellStyle name="Обычный 10 3" xfId="28738"/>
    <cellStyle name="Обычный 10 4" xfId="28739"/>
    <cellStyle name="Обычный 10 5" xfId="28740"/>
    <cellStyle name="Обычный 10 6" xfId="28741"/>
    <cellStyle name="Обычный 10 7" xfId="28742"/>
    <cellStyle name="Обычный 100" xfId="28743"/>
    <cellStyle name="Обычный 101" xfId="28744"/>
    <cellStyle name="Обычный 102" xfId="28745"/>
    <cellStyle name="Обычный 103" xfId="28746"/>
    <cellStyle name="Обычный 104" xfId="53248"/>
    <cellStyle name="Обычный 11" xfId="28747"/>
    <cellStyle name="Обычный 11 10" xfId="28748"/>
    <cellStyle name="Обычный 11 10 2" xfId="28749"/>
    <cellStyle name="Обычный 11 11" xfId="28750"/>
    <cellStyle name="Обычный 11 11 2" xfId="28751"/>
    <cellStyle name="Обычный 11 12" xfId="28752"/>
    <cellStyle name="Обычный 11 12 2" xfId="28753"/>
    <cellStyle name="Обычный 11 13" xfId="28754"/>
    <cellStyle name="Обычный 11 13 2" xfId="28755"/>
    <cellStyle name="Обычный 11 14" xfId="28756"/>
    <cellStyle name="Обычный 11 14 2" xfId="28757"/>
    <cellStyle name="Обычный 11 15" xfId="28758"/>
    <cellStyle name="Обычный 11 15 2" xfId="28759"/>
    <cellStyle name="Обычный 11 16" xfId="28760"/>
    <cellStyle name="Обычный 11 16 2" xfId="28761"/>
    <cellStyle name="Обычный 11 17" xfId="28762"/>
    <cellStyle name="Обычный 11 17 2" xfId="28763"/>
    <cellStyle name="Обычный 11 18" xfId="28764"/>
    <cellStyle name="Обычный 11 18 2" xfId="28765"/>
    <cellStyle name="Обычный 11 19" xfId="28766"/>
    <cellStyle name="Обычный 11 19 2" xfId="28767"/>
    <cellStyle name="Обычный 11 2" xfId="28768"/>
    <cellStyle name="Обычный 11 2 10" xfId="28769"/>
    <cellStyle name="Обычный 11 2 10 2" xfId="28770"/>
    <cellStyle name="Обычный 11 2 11" xfId="28771"/>
    <cellStyle name="Обычный 11 2 11 2" xfId="28772"/>
    <cellStyle name="Обычный 11 2 12" xfId="28773"/>
    <cellStyle name="Обычный 11 2 12 2" xfId="28774"/>
    <cellStyle name="Обычный 11 2 13" xfId="28775"/>
    <cellStyle name="Обычный 11 2 13 2" xfId="28776"/>
    <cellStyle name="Обычный 11 2 14" xfId="28777"/>
    <cellStyle name="Обычный 11 2 14 2" xfId="28778"/>
    <cellStyle name="Обычный 11 2 15" xfId="28779"/>
    <cellStyle name="Обычный 11 2 15 2" xfId="28780"/>
    <cellStyle name="Обычный 11 2 16" xfId="28781"/>
    <cellStyle name="Обычный 11 2 16 2" xfId="28782"/>
    <cellStyle name="Обычный 11 2 17" xfId="28783"/>
    <cellStyle name="Обычный 11 2 17 2" xfId="28784"/>
    <cellStyle name="Обычный 11 2 18" xfId="28785"/>
    <cellStyle name="Обычный 11 2 18 2" xfId="28786"/>
    <cellStyle name="Обычный 11 2 19" xfId="28787"/>
    <cellStyle name="Обычный 11 2 19 2" xfId="28788"/>
    <cellStyle name="Обычный 11 2 2" xfId="28789"/>
    <cellStyle name="Обычный 11 2 2 2" xfId="28790"/>
    <cellStyle name="Обычный 11 2 20" xfId="28791"/>
    <cellStyle name="Обычный 11 2 20 2" xfId="28792"/>
    <cellStyle name="Обычный 11 2 21" xfId="28793"/>
    <cellStyle name="Обычный 11 2 21 2" xfId="28794"/>
    <cellStyle name="Обычный 11 2 22" xfId="28795"/>
    <cellStyle name="Обычный 11 2 22 2" xfId="28796"/>
    <cellStyle name="Обычный 11 2 23" xfId="28797"/>
    <cellStyle name="Обычный 11 2 23 2" xfId="28798"/>
    <cellStyle name="Обычный 11 2 24" xfId="28799"/>
    <cellStyle name="Обычный 11 2 24 2" xfId="28800"/>
    <cellStyle name="Обычный 11 2 25" xfId="28801"/>
    <cellStyle name="Обычный 11 2 25 2" xfId="28802"/>
    <cellStyle name="Обычный 11 2 26" xfId="28803"/>
    <cellStyle name="Обычный 11 2 26 2" xfId="28804"/>
    <cellStyle name="Обычный 11 2 27" xfId="28805"/>
    <cellStyle name="Обычный 11 2 27 2" xfId="28806"/>
    <cellStyle name="Обычный 11 2 28" xfId="28807"/>
    <cellStyle name="Обычный 11 2 28 2" xfId="28808"/>
    <cellStyle name="Обычный 11 2 29" xfId="28809"/>
    <cellStyle name="Обычный 11 2 29 2" xfId="28810"/>
    <cellStyle name="Обычный 11 2 3" xfId="28811"/>
    <cellStyle name="Обычный 11 2 3 2" xfId="28812"/>
    <cellStyle name="Обычный 11 2 30" xfId="28813"/>
    <cellStyle name="Обычный 11 2 30 2" xfId="28814"/>
    <cellStyle name="Обычный 11 2 31" xfId="28815"/>
    <cellStyle name="Обычный 11 2 31 2" xfId="28816"/>
    <cellStyle name="Обычный 11 2 32" xfId="28817"/>
    <cellStyle name="Обычный 11 2 32 2" xfId="28818"/>
    <cellStyle name="Обычный 11 2 33" xfId="28819"/>
    <cellStyle name="Обычный 11 2 33 2" xfId="28820"/>
    <cellStyle name="Обычный 11 2 34" xfId="28821"/>
    <cellStyle name="Обычный 11 2 34 2" xfId="28822"/>
    <cellStyle name="Обычный 11 2 35" xfId="28823"/>
    <cellStyle name="Обычный 11 2 4" xfId="28824"/>
    <cellStyle name="Обычный 11 2 4 2" xfId="28825"/>
    <cellStyle name="Обычный 11 2 5" xfId="28826"/>
    <cellStyle name="Обычный 11 2 5 2" xfId="28827"/>
    <cellStyle name="Обычный 11 2 6" xfId="28828"/>
    <cellStyle name="Обычный 11 2 6 2" xfId="28829"/>
    <cellStyle name="Обычный 11 2 7" xfId="28830"/>
    <cellStyle name="Обычный 11 2 7 2" xfId="28831"/>
    <cellStyle name="Обычный 11 2 8" xfId="28832"/>
    <cellStyle name="Обычный 11 2 8 2" xfId="28833"/>
    <cellStyle name="Обычный 11 2 9" xfId="28834"/>
    <cellStyle name="Обычный 11 2 9 2" xfId="28835"/>
    <cellStyle name="Обычный 11 20" xfId="28836"/>
    <cellStyle name="Обычный 11 20 2" xfId="28837"/>
    <cellStyle name="Обычный 11 21" xfId="28838"/>
    <cellStyle name="Обычный 11 21 2" xfId="28839"/>
    <cellStyle name="Обычный 11 22" xfId="28840"/>
    <cellStyle name="Обычный 11 22 2" xfId="28841"/>
    <cellStyle name="Обычный 11 23" xfId="28842"/>
    <cellStyle name="Обычный 11 23 2" xfId="28843"/>
    <cellStyle name="Обычный 11 24" xfId="28844"/>
    <cellStyle name="Обычный 11 24 2" xfId="28845"/>
    <cellStyle name="Обычный 11 25" xfId="28846"/>
    <cellStyle name="Обычный 11 25 2" xfId="28847"/>
    <cellStyle name="Обычный 11 26" xfId="28848"/>
    <cellStyle name="Обычный 11 26 2" xfId="28849"/>
    <cellStyle name="Обычный 11 27" xfId="28850"/>
    <cellStyle name="Обычный 11 27 2" xfId="28851"/>
    <cellStyle name="Обычный 11 28" xfId="28852"/>
    <cellStyle name="Обычный 11 28 2" xfId="28853"/>
    <cellStyle name="Обычный 11 29" xfId="28854"/>
    <cellStyle name="Обычный 11 29 2" xfId="28855"/>
    <cellStyle name="Обычный 11 3" xfId="28856"/>
    <cellStyle name="Обычный 11 3 2" xfId="28857"/>
    <cellStyle name="Обычный 11 30" xfId="28858"/>
    <cellStyle name="Обычный 11 30 2" xfId="28859"/>
    <cellStyle name="Обычный 11 31" xfId="28860"/>
    <cellStyle name="Обычный 11 31 2" xfId="28861"/>
    <cellStyle name="Обычный 11 32" xfId="28862"/>
    <cellStyle name="Обычный 11 32 2" xfId="28863"/>
    <cellStyle name="Обычный 11 33" xfId="28864"/>
    <cellStyle name="Обычный 11 33 2" xfId="28865"/>
    <cellStyle name="Обычный 11 34" xfId="28866"/>
    <cellStyle name="Обычный 11 34 2" xfId="28867"/>
    <cellStyle name="Обычный 11 35" xfId="28868"/>
    <cellStyle name="Обычный 11 35 2" xfId="28869"/>
    <cellStyle name="Обычный 11 36" xfId="28870"/>
    <cellStyle name="Обычный 11 36 2" xfId="28871"/>
    <cellStyle name="Обычный 11 37" xfId="28872"/>
    <cellStyle name="Обычный 11 4" xfId="28873"/>
    <cellStyle name="Обычный 11 4 2" xfId="28874"/>
    <cellStyle name="Обычный 11 5" xfId="28875"/>
    <cellStyle name="Обычный 11 5 2" xfId="28876"/>
    <cellStyle name="Обычный 11 6" xfId="28877"/>
    <cellStyle name="Обычный 11 6 2" xfId="28878"/>
    <cellStyle name="Обычный 11 7" xfId="28879"/>
    <cellStyle name="Обычный 11 7 2" xfId="28880"/>
    <cellStyle name="Обычный 11 8" xfId="28881"/>
    <cellStyle name="Обычный 11 8 2" xfId="28882"/>
    <cellStyle name="Обычный 11 9" xfId="28883"/>
    <cellStyle name="Обычный 11 9 2" xfId="28884"/>
    <cellStyle name="Обычный 11_46EE.2011(v1.2)" xfId="28885"/>
    <cellStyle name="Обычный 12" xfId="28886"/>
    <cellStyle name="Обычный 12 10" xfId="28887"/>
    <cellStyle name="Обычный 12 10 2" xfId="28888"/>
    <cellStyle name="Обычный 12 11" xfId="28889"/>
    <cellStyle name="Обычный 12 11 2" xfId="28890"/>
    <cellStyle name="Обычный 12 12" xfId="28891"/>
    <cellStyle name="Обычный 12 12 2" xfId="28892"/>
    <cellStyle name="Обычный 12 13" xfId="28893"/>
    <cellStyle name="Обычный 12 13 2" xfId="28894"/>
    <cellStyle name="Обычный 12 14" xfId="28895"/>
    <cellStyle name="Обычный 12 14 2" xfId="28896"/>
    <cellStyle name="Обычный 12 15" xfId="28897"/>
    <cellStyle name="Обычный 12 15 2" xfId="28898"/>
    <cellStyle name="Обычный 12 16" xfId="28899"/>
    <cellStyle name="Обычный 12 16 2" xfId="28900"/>
    <cellStyle name="Обычный 12 17" xfId="28901"/>
    <cellStyle name="Обычный 12 17 2" xfId="28902"/>
    <cellStyle name="Обычный 12 18" xfId="28903"/>
    <cellStyle name="Обычный 12 18 2" xfId="28904"/>
    <cellStyle name="Обычный 12 19" xfId="28905"/>
    <cellStyle name="Обычный 12 19 2" xfId="28906"/>
    <cellStyle name="Обычный 12 2" xfId="28907"/>
    <cellStyle name="Обычный 12 2 10" xfId="28908"/>
    <cellStyle name="Обычный 12 2 10 2" xfId="28909"/>
    <cellStyle name="Обычный 12 2 11" xfId="28910"/>
    <cellStyle name="Обычный 12 2 11 2" xfId="28911"/>
    <cellStyle name="Обычный 12 2 12" xfId="28912"/>
    <cellStyle name="Обычный 12 2 12 2" xfId="28913"/>
    <cellStyle name="Обычный 12 2 13" xfId="28914"/>
    <cellStyle name="Обычный 12 2 13 2" xfId="28915"/>
    <cellStyle name="Обычный 12 2 14" xfId="28916"/>
    <cellStyle name="Обычный 12 2 14 2" xfId="28917"/>
    <cellStyle name="Обычный 12 2 15" xfId="28918"/>
    <cellStyle name="Обычный 12 2 15 2" xfId="28919"/>
    <cellStyle name="Обычный 12 2 16" xfId="28920"/>
    <cellStyle name="Обычный 12 2 16 2" xfId="28921"/>
    <cellStyle name="Обычный 12 2 17" xfId="28922"/>
    <cellStyle name="Обычный 12 2 17 2" xfId="28923"/>
    <cellStyle name="Обычный 12 2 18" xfId="28924"/>
    <cellStyle name="Обычный 12 2 18 2" xfId="28925"/>
    <cellStyle name="Обычный 12 2 19" xfId="28926"/>
    <cellStyle name="Обычный 12 2 19 2" xfId="28927"/>
    <cellStyle name="Обычный 12 2 2" xfId="28928"/>
    <cellStyle name="Обычный 12 2 2 2" xfId="28929"/>
    <cellStyle name="Обычный 12 2 20" xfId="28930"/>
    <cellStyle name="Обычный 12 2 20 2" xfId="28931"/>
    <cellStyle name="Обычный 12 2 21" xfId="28932"/>
    <cellStyle name="Обычный 12 2 21 2" xfId="28933"/>
    <cellStyle name="Обычный 12 2 22" xfId="28934"/>
    <cellStyle name="Обычный 12 2 22 2" xfId="28935"/>
    <cellStyle name="Обычный 12 2 23" xfId="28936"/>
    <cellStyle name="Обычный 12 2 23 2" xfId="28937"/>
    <cellStyle name="Обычный 12 2 24" xfId="28938"/>
    <cellStyle name="Обычный 12 2 24 2" xfId="28939"/>
    <cellStyle name="Обычный 12 2 25" xfId="28940"/>
    <cellStyle name="Обычный 12 2 25 2" xfId="28941"/>
    <cellStyle name="Обычный 12 2 26" xfId="28942"/>
    <cellStyle name="Обычный 12 2 26 2" xfId="28943"/>
    <cellStyle name="Обычный 12 2 27" xfId="28944"/>
    <cellStyle name="Обычный 12 2 27 2" xfId="28945"/>
    <cellStyle name="Обычный 12 2 28" xfId="28946"/>
    <cellStyle name="Обычный 12 2 28 2" xfId="28947"/>
    <cellStyle name="Обычный 12 2 29" xfId="28948"/>
    <cellStyle name="Обычный 12 2 29 2" xfId="28949"/>
    <cellStyle name="Обычный 12 2 3" xfId="28950"/>
    <cellStyle name="Обычный 12 2 3 2" xfId="28951"/>
    <cellStyle name="Обычный 12 2 30" xfId="28952"/>
    <cellStyle name="Обычный 12 2 30 2" xfId="28953"/>
    <cellStyle name="Обычный 12 2 31" xfId="28954"/>
    <cellStyle name="Обычный 12 2 31 2" xfId="28955"/>
    <cellStyle name="Обычный 12 2 32" xfId="28956"/>
    <cellStyle name="Обычный 12 2 32 2" xfId="28957"/>
    <cellStyle name="Обычный 12 2 33" xfId="28958"/>
    <cellStyle name="Обычный 12 2 33 2" xfId="28959"/>
    <cellStyle name="Обычный 12 2 34" xfId="28960"/>
    <cellStyle name="Обычный 12 2 34 2" xfId="28961"/>
    <cellStyle name="Обычный 12 2 35" xfId="28962"/>
    <cellStyle name="Обычный 12 2 4" xfId="28963"/>
    <cellStyle name="Обычный 12 2 4 2" xfId="28964"/>
    <cellStyle name="Обычный 12 2 5" xfId="28965"/>
    <cellStyle name="Обычный 12 2 5 2" xfId="28966"/>
    <cellStyle name="Обычный 12 2 6" xfId="28967"/>
    <cellStyle name="Обычный 12 2 6 2" xfId="28968"/>
    <cellStyle name="Обычный 12 2 7" xfId="28969"/>
    <cellStyle name="Обычный 12 2 7 2" xfId="28970"/>
    <cellStyle name="Обычный 12 2 8" xfId="28971"/>
    <cellStyle name="Обычный 12 2 8 2" xfId="28972"/>
    <cellStyle name="Обычный 12 2 9" xfId="28973"/>
    <cellStyle name="Обычный 12 2 9 2" xfId="28974"/>
    <cellStyle name="Обычный 12 20" xfId="28975"/>
    <cellStyle name="Обычный 12 20 2" xfId="28976"/>
    <cellStyle name="Обычный 12 21" xfId="28977"/>
    <cellStyle name="Обычный 12 21 2" xfId="28978"/>
    <cellStyle name="Обычный 12 22" xfId="28979"/>
    <cellStyle name="Обычный 12 22 2" xfId="28980"/>
    <cellStyle name="Обычный 12 23" xfId="28981"/>
    <cellStyle name="Обычный 12 23 2" xfId="28982"/>
    <cellStyle name="Обычный 12 24" xfId="28983"/>
    <cellStyle name="Обычный 12 24 2" xfId="28984"/>
    <cellStyle name="Обычный 12 25" xfId="28985"/>
    <cellStyle name="Обычный 12 25 2" xfId="28986"/>
    <cellStyle name="Обычный 12 26" xfId="28987"/>
    <cellStyle name="Обычный 12 26 2" xfId="28988"/>
    <cellStyle name="Обычный 12 27" xfId="28989"/>
    <cellStyle name="Обычный 12 27 2" xfId="28990"/>
    <cellStyle name="Обычный 12 28" xfId="28991"/>
    <cellStyle name="Обычный 12 28 2" xfId="28992"/>
    <cellStyle name="Обычный 12 29" xfId="28993"/>
    <cellStyle name="Обычный 12 29 2" xfId="28994"/>
    <cellStyle name="Обычный 12 3" xfId="28995"/>
    <cellStyle name="Обычный 12 3 2" xfId="28996"/>
    <cellStyle name="Обычный 12 30" xfId="28997"/>
    <cellStyle name="Обычный 12 30 2" xfId="28998"/>
    <cellStyle name="Обычный 12 31" xfId="28999"/>
    <cellStyle name="Обычный 12 31 2" xfId="29000"/>
    <cellStyle name="Обычный 12 32" xfId="29001"/>
    <cellStyle name="Обычный 12 32 2" xfId="29002"/>
    <cellStyle name="Обычный 12 33" xfId="29003"/>
    <cellStyle name="Обычный 12 33 2" xfId="29004"/>
    <cellStyle name="Обычный 12 34" xfId="29005"/>
    <cellStyle name="Обычный 12 34 2" xfId="29006"/>
    <cellStyle name="Обычный 12 35" xfId="29007"/>
    <cellStyle name="Обычный 12 35 2" xfId="29008"/>
    <cellStyle name="Обычный 12 36" xfId="29009"/>
    <cellStyle name="Обычный 12 36 2" xfId="29010"/>
    <cellStyle name="Обычный 12 37" xfId="29011"/>
    <cellStyle name="Обычный 12 4" xfId="29012"/>
    <cellStyle name="Обычный 12 4 2" xfId="29013"/>
    <cellStyle name="Обычный 12 5" xfId="29014"/>
    <cellStyle name="Обычный 12 5 2" xfId="29015"/>
    <cellStyle name="Обычный 12 6" xfId="29016"/>
    <cellStyle name="Обычный 12 6 2" xfId="29017"/>
    <cellStyle name="Обычный 12 7" xfId="29018"/>
    <cellStyle name="Обычный 12 7 2" xfId="29019"/>
    <cellStyle name="Обычный 12 8" xfId="29020"/>
    <cellStyle name="Обычный 12 8 2" xfId="29021"/>
    <cellStyle name="Обычный 12 9" xfId="29022"/>
    <cellStyle name="Обычный 12 9 2" xfId="29023"/>
    <cellStyle name="Обычный 13" xfId="29024"/>
    <cellStyle name="Обычный 13 10" xfId="29025"/>
    <cellStyle name="Обычный 13 10 2" xfId="29026"/>
    <cellStyle name="Обычный 13 11" xfId="29027"/>
    <cellStyle name="Обычный 13 11 2" xfId="29028"/>
    <cellStyle name="Обычный 13 12" xfId="29029"/>
    <cellStyle name="Обычный 13 12 2" xfId="29030"/>
    <cellStyle name="Обычный 13 13" xfId="29031"/>
    <cellStyle name="Обычный 13 13 2" xfId="29032"/>
    <cellStyle name="Обычный 13 14" xfId="29033"/>
    <cellStyle name="Обычный 13 14 2" xfId="29034"/>
    <cellStyle name="Обычный 13 15" xfId="29035"/>
    <cellStyle name="Обычный 13 15 2" xfId="29036"/>
    <cellStyle name="Обычный 13 16" xfId="29037"/>
    <cellStyle name="Обычный 13 16 2" xfId="29038"/>
    <cellStyle name="Обычный 13 17" xfId="29039"/>
    <cellStyle name="Обычный 13 17 2" xfId="29040"/>
    <cellStyle name="Обычный 13 18" xfId="29041"/>
    <cellStyle name="Обычный 13 18 2" xfId="29042"/>
    <cellStyle name="Обычный 13 19" xfId="29043"/>
    <cellStyle name="Обычный 13 19 2" xfId="29044"/>
    <cellStyle name="Обычный 13 2" xfId="29045"/>
    <cellStyle name="Обычный 13 2 10" xfId="29046"/>
    <cellStyle name="Обычный 13 2 10 2" xfId="29047"/>
    <cellStyle name="Обычный 13 2 11" xfId="29048"/>
    <cellStyle name="Обычный 13 2 11 2" xfId="29049"/>
    <cellStyle name="Обычный 13 2 12" xfId="29050"/>
    <cellStyle name="Обычный 13 2 12 2" xfId="29051"/>
    <cellStyle name="Обычный 13 2 13" xfId="29052"/>
    <cellStyle name="Обычный 13 2 13 2" xfId="29053"/>
    <cellStyle name="Обычный 13 2 14" xfId="29054"/>
    <cellStyle name="Обычный 13 2 14 2" xfId="29055"/>
    <cellStyle name="Обычный 13 2 15" xfId="29056"/>
    <cellStyle name="Обычный 13 2 15 2" xfId="29057"/>
    <cellStyle name="Обычный 13 2 16" xfId="29058"/>
    <cellStyle name="Обычный 13 2 16 2" xfId="29059"/>
    <cellStyle name="Обычный 13 2 17" xfId="29060"/>
    <cellStyle name="Обычный 13 2 17 2" xfId="29061"/>
    <cellStyle name="Обычный 13 2 18" xfId="29062"/>
    <cellStyle name="Обычный 13 2 18 2" xfId="29063"/>
    <cellStyle name="Обычный 13 2 19" xfId="29064"/>
    <cellStyle name="Обычный 13 2 19 2" xfId="29065"/>
    <cellStyle name="Обычный 13 2 2" xfId="29066"/>
    <cellStyle name="Обычный 13 2 2 2" xfId="29067"/>
    <cellStyle name="Обычный 13 2 20" xfId="29068"/>
    <cellStyle name="Обычный 13 2 20 2" xfId="29069"/>
    <cellStyle name="Обычный 13 2 21" xfId="29070"/>
    <cellStyle name="Обычный 13 2 21 2" xfId="29071"/>
    <cellStyle name="Обычный 13 2 22" xfId="29072"/>
    <cellStyle name="Обычный 13 2 22 2" xfId="29073"/>
    <cellStyle name="Обычный 13 2 23" xfId="29074"/>
    <cellStyle name="Обычный 13 2 23 2" xfId="29075"/>
    <cellStyle name="Обычный 13 2 24" xfId="29076"/>
    <cellStyle name="Обычный 13 2 24 2" xfId="29077"/>
    <cellStyle name="Обычный 13 2 25" xfId="29078"/>
    <cellStyle name="Обычный 13 2 25 2" xfId="29079"/>
    <cellStyle name="Обычный 13 2 26" xfId="29080"/>
    <cellStyle name="Обычный 13 2 26 2" xfId="29081"/>
    <cellStyle name="Обычный 13 2 27" xfId="29082"/>
    <cellStyle name="Обычный 13 2 27 2" xfId="29083"/>
    <cellStyle name="Обычный 13 2 28" xfId="29084"/>
    <cellStyle name="Обычный 13 2 28 2" xfId="29085"/>
    <cellStyle name="Обычный 13 2 29" xfId="29086"/>
    <cellStyle name="Обычный 13 2 29 2" xfId="29087"/>
    <cellStyle name="Обычный 13 2 3" xfId="29088"/>
    <cellStyle name="Обычный 13 2 3 2" xfId="29089"/>
    <cellStyle name="Обычный 13 2 30" xfId="29090"/>
    <cellStyle name="Обычный 13 2 30 2" xfId="29091"/>
    <cellStyle name="Обычный 13 2 31" xfId="29092"/>
    <cellStyle name="Обычный 13 2 31 2" xfId="29093"/>
    <cellStyle name="Обычный 13 2 32" xfId="29094"/>
    <cellStyle name="Обычный 13 2 32 2" xfId="29095"/>
    <cellStyle name="Обычный 13 2 33" xfId="29096"/>
    <cellStyle name="Обычный 13 2 33 2" xfId="29097"/>
    <cellStyle name="Обычный 13 2 34" xfId="29098"/>
    <cellStyle name="Обычный 13 2 34 2" xfId="29099"/>
    <cellStyle name="Обычный 13 2 35" xfId="29100"/>
    <cellStyle name="Обычный 13 2 4" xfId="29101"/>
    <cellStyle name="Обычный 13 2 4 2" xfId="29102"/>
    <cellStyle name="Обычный 13 2 5" xfId="29103"/>
    <cellStyle name="Обычный 13 2 5 2" xfId="29104"/>
    <cellStyle name="Обычный 13 2 6" xfId="29105"/>
    <cellStyle name="Обычный 13 2 6 2" xfId="29106"/>
    <cellStyle name="Обычный 13 2 7" xfId="29107"/>
    <cellStyle name="Обычный 13 2 7 2" xfId="29108"/>
    <cellStyle name="Обычный 13 2 8" xfId="29109"/>
    <cellStyle name="Обычный 13 2 8 2" xfId="29110"/>
    <cellStyle name="Обычный 13 2 9" xfId="29111"/>
    <cellStyle name="Обычный 13 2 9 2" xfId="29112"/>
    <cellStyle name="Обычный 13 20" xfId="29113"/>
    <cellStyle name="Обычный 13 20 2" xfId="29114"/>
    <cellStyle name="Обычный 13 21" xfId="29115"/>
    <cellStyle name="Обычный 13 21 2" xfId="29116"/>
    <cellStyle name="Обычный 13 22" xfId="29117"/>
    <cellStyle name="Обычный 13 22 2" xfId="29118"/>
    <cellStyle name="Обычный 13 23" xfId="29119"/>
    <cellStyle name="Обычный 13 23 2" xfId="29120"/>
    <cellStyle name="Обычный 13 24" xfId="29121"/>
    <cellStyle name="Обычный 13 24 2" xfId="29122"/>
    <cellStyle name="Обычный 13 25" xfId="29123"/>
    <cellStyle name="Обычный 13 25 2" xfId="29124"/>
    <cellStyle name="Обычный 13 26" xfId="29125"/>
    <cellStyle name="Обычный 13 26 2" xfId="29126"/>
    <cellStyle name="Обычный 13 27" xfId="29127"/>
    <cellStyle name="Обычный 13 27 2" xfId="29128"/>
    <cellStyle name="Обычный 13 28" xfId="29129"/>
    <cellStyle name="Обычный 13 28 2" xfId="29130"/>
    <cellStyle name="Обычный 13 29" xfId="29131"/>
    <cellStyle name="Обычный 13 29 2" xfId="29132"/>
    <cellStyle name="Обычный 13 3" xfId="29133"/>
    <cellStyle name="Обычный 13 3 2" xfId="29134"/>
    <cellStyle name="Обычный 13 30" xfId="29135"/>
    <cellStyle name="Обычный 13 30 2" xfId="29136"/>
    <cellStyle name="Обычный 13 31" xfId="29137"/>
    <cellStyle name="Обычный 13 31 2" xfId="29138"/>
    <cellStyle name="Обычный 13 32" xfId="29139"/>
    <cellStyle name="Обычный 13 32 2" xfId="29140"/>
    <cellStyle name="Обычный 13 33" xfId="29141"/>
    <cellStyle name="Обычный 13 33 2" xfId="29142"/>
    <cellStyle name="Обычный 13 34" xfId="29143"/>
    <cellStyle name="Обычный 13 34 2" xfId="29144"/>
    <cellStyle name="Обычный 13 35" xfId="29145"/>
    <cellStyle name="Обычный 13 35 2" xfId="29146"/>
    <cellStyle name="Обычный 13 36" xfId="29147"/>
    <cellStyle name="Обычный 13 36 2" xfId="29148"/>
    <cellStyle name="Обычный 13 37" xfId="29149"/>
    <cellStyle name="Обычный 13 4" xfId="29150"/>
    <cellStyle name="Обычный 13 4 2" xfId="29151"/>
    <cellStyle name="Обычный 13 5" xfId="29152"/>
    <cellStyle name="Обычный 13 5 2" xfId="29153"/>
    <cellStyle name="Обычный 13 6" xfId="29154"/>
    <cellStyle name="Обычный 13 6 2" xfId="29155"/>
    <cellStyle name="Обычный 13 7" xfId="29156"/>
    <cellStyle name="Обычный 13 7 2" xfId="29157"/>
    <cellStyle name="Обычный 13 8" xfId="29158"/>
    <cellStyle name="Обычный 13 8 2" xfId="29159"/>
    <cellStyle name="Обычный 13 9" xfId="29160"/>
    <cellStyle name="Обычный 13 9 2" xfId="29161"/>
    <cellStyle name="Обычный 14" xfId="29162"/>
    <cellStyle name="Обычный 14 10" xfId="29163"/>
    <cellStyle name="Обычный 14 11" xfId="29164"/>
    <cellStyle name="Обычный 14 12" xfId="29165"/>
    <cellStyle name="Обычный 14 13" xfId="29166"/>
    <cellStyle name="Обычный 14 14" xfId="29167"/>
    <cellStyle name="Обычный 14 15" xfId="29168"/>
    <cellStyle name="Обычный 14 16" xfId="29169"/>
    <cellStyle name="Обычный 14 17" xfId="29170"/>
    <cellStyle name="Обычный 14 18" xfId="29171"/>
    <cellStyle name="Обычный 14 19" xfId="29172"/>
    <cellStyle name="Обычный 14 2" xfId="29173"/>
    <cellStyle name="Обычный 14 2 2" xfId="29174"/>
    <cellStyle name="Обычный 14 2 2 2" xfId="29175"/>
    <cellStyle name="Обычный 14 2 3" xfId="29176"/>
    <cellStyle name="Обычный 14 2 4" xfId="29177"/>
    <cellStyle name="Обычный 14 20" xfId="29178"/>
    <cellStyle name="Обычный 14 21" xfId="29179"/>
    <cellStyle name="Обычный 14 22" xfId="29180"/>
    <cellStyle name="Обычный 14 23" xfId="29181"/>
    <cellStyle name="Обычный 14 24" xfId="29182"/>
    <cellStyle name="Обычный 14 25" xfId="29183"/>
    <cellStyle name="Обычный 14 26" xfId="29184"/>
    <cellStyle name="Обычный 14 27" xfId="29185"/>
    <cellStyle name="Обычный 14 28" xfId="29186"/>
    <cellStyle name="Обычный 14 29" xfId="29187"/>
    <cellStyle name="Обычный 14 3" xfId="29188"/>
    <cellStyle name="Обычный 14 3 2" xfId="29189"/>
    <cellStyle name="Обычный 14 30" xfId="29190"/>
    <cellStyle name="Обычный 14 31" xfId="29191"/>
    <cellStyle name="Обычный 14 32" xfId="29192"/>
    <cellStyle name="Обычный 14 33" xfId="29193"/>
    <cellStyle name="Обычный 14 34" xfId="29194"/>
    <cellStyle name="Обычный 14 35" xfId="29195"/>
    <cellStyle name="Обычный 14 36" xfId="29196"/>
    <cellStyle name="Обычный 14 37" xfId="29197"/>
    <cellStyle name="Обычный 14 4" xfId="29198"/>
    <cellStyle name="Обычный 14 5" xfId="29199"/>
    <cellStyle name="Обычный 14 6" xfId="29200"/>
    <cellStyle name="Обычный 14 7" xfId="29201"/>
    <cellStyle name="Обычный 14 8" xfId="29202"/>
    <cellStyle name="Обычный 14 9" xfId="29203"/>
    <cellStyle name="Обычный 15" xfId="29204"/>
    <cellStyle name="Обычный 15 10" xfId="29205"/>
    <cellStyle name="Обычный 15 10 2" xfId="29206"/>
    <cellStyle name="Обычный 15 11" xfId="29207"/>
    <cellStyle name="Обычный 15 11 2" xfId="29208"/>
    <cellStyle name="Обычный 15 12" xfId="29209"/>
    <cellStyle name="Обычный 15 12 2" xfId="29210"/>
    <cellStyle name="Обычный 15 13" xfId="29211"/>
    <cellStyle name="Обычный 15 13 2" xfId="29212"/>
    <cellStyle name="Обычный 15 14" xfId="29213"/>
    <cellStyle name="Обычный 15 14 2" xfId="29214"/>
    <cellStyle name="Обычный 15 15" xfId="29215"/>
    <cellStyle name="Обычный 15 15 2" xfId="29216"/>
    <cellStyle name="Обычный 15 16" xfId="29217"/>
    <cellStyle name="Обычный 15 16 2" xfId="29218"/>
    <cellStyle name="Обычный 15 17" xfId="29219"/>
    <cellStyle name="Обычный 15 17 2" xfId="29220"/>
    <cellStyle name="Обычный 15 18" xfId="29221"/>
    <cellStyle name="Обычный 15 18 2" xfId="29222"/>
    <cellStyle name="Обычный 15 19" xfId="29223"/>
    <cellStyle name="Обычный 15 19 2" xfId="29224"/>
    <cellStyle name="Обычный 15 2" xfId="29225"/>
    <cellStyle name="Обычный 15 2 10" xfId="29226"/>
    <cellStyle name="Обычный 15 2 10 2" xfId="29227"/>
    <cellStyle name="Обычный 15 2 11" xfId="29228"/>
    <cellStyle name="Обычный 15 2 11 2" xfId="29229"/>
    <cellStyle name="Обычный 15 2 12" xfId="29230"/>
    <cellStyle name="Обычный 15 2 12 2" xfId="29231"/>
    <cellStyle name="Обычный 15 2 13" xfId="29232"/>
    <cellStyle name="Обычный 15 2 13 2" xfId="29233"/>
    <cellStyle name="Обычный 15 2 14" xfId="29234"/>
    <cellStyle name="Обычный 15 2 14 2" xfId="29235"/>
    <cellStyle name="Обычный 15 2 15" xfId="29236"/>
    <cellStyle name="Обычный 15 2 15 2" xfId="29237"/>
    <cellStyle name="Обычный 15 2 16" xfId="29238"/>
    <cellStyle name="Обычный 15 2 16 2" xfId="29239"/>
    <cellStyle name="Обычный 15 2 17" xfId="29240"/>
    <cellStyle name="Обычный 15 2 17 2" xfId="29241"/>
    <cellStyle name="Обычный 15 2 18" xfId="29242"/>
    <cellStyle name="Обычный 15 2 18 2" xfId="29243"/>
    <cellStyle name="Обычный 15 2 19" xfId="29244"/>
    <cellStyle name="Обычный 15 2 19 2" xfId="29245"/>
    <cellStyle name="Обычный 15 2 2" xfId="29246"/>
    <cellStyle name="Обычный 15 2 2 2" xfId="29247"/>
    <cellStyle name="Обычный 15 2 20" xfId="29248"/>
    <cellStyle name="Обычный 15 2 20 2" xfId="29249"/>
    <cellStyle name="Обычный 15 2 21" xfId="29250"/>
    <cellStyle name="Обычный 15 2 21 2" xfId="29251"/>
    <cellStyle name="Обычный 15 2 22" xfId="29252"/>
    <cellStyle name="Обычный 15 2 22 2" xfId="29253"/>
    <cellStyle name="Обычный 15 2 23" xfId="29254"/>
    <cellStyle name="Обычный 15 2 23 2" xfId="29255"/>
    <cellStyle name="Обычный 15 2 24" xfId="29256"/>
    <cellStyle name="Обычный 15 2 24 2" xfId="29257"/>
    <cellStyle name="Обычный 15 2 25" xfId="29258"/>
    <cellStyle name="Обычный 15 2 25 2" xfId="29259"/>
    <cellStyle name="Обычный 15 2 26" xfId="29260"/>
    <cellStyle name="Обычный 15 2 26 2" xfId="29261"/>
    <cellStyle name="Обычный 15 2 27" xfId="29262"/>
    <cellStyle name="Обычный 15 2 27 2" xfId="29263"/>
    <cellStyle name="Обычный 15 2 28" xfId="29264"/>
    <cellStyle name="Обычный 15 2 28 2" xfId="29265"/>
    <cellStyle name="Обычный 15 2 29" xfId="29266"/>
    <cellStyle name="Обычный 15 2 29 2" xfId="29267"/>
    <cellStyle name="Обычный 15 2 3" xfId="29268"/>
    <cellStyle name="Обычный 15 2 3 2" xfId="29269"/>
    <cellStyle name="Обычный 15 2 30" xfId="29270"/>
    <cellStyle name="Обычный 15 2 30 2" xfId="29271"/>
    <cellStyle name="Обычный 15 2 31" xfId="29272"/>
    <cellStyle name="Обычный 15 2 31 2" xfId="29273"/>
    <cellStyle name="Обычный 15 2 32" xfId="29274"/>
    <cellStyle name="Обычный 15 2 32 2" xfId="29275"/>
    <cellStyle name="Обычный 15 2 33" xfId="29276"/>
    <cellStyle name="Обычный 15 2 33 2" xfId="29277"/>
    <cellStyle name="Обычный 15 2 34" xfId="29278"/>
    <cellStyle name="Обычный 15 2 34 2" xfId="29279"/>
    <cellStyle name="Обычный 15 2 35" xfId="29280"/>
    <cellStyle name="Обычный 15 2 35 2" xfId="29281"/>
    <cellStyle name="Обычный 15 2 36" xfId="29282"/>
    <cellStyle name="Обычный 15 2 4" xfId="29283"/>
    <cellStyle name="Обычный 15 2 4 2" xfId="29284"/>
    <cellStyle name="Обычный 15 2 5" xfId="29285"/>
    <cellStyle name="Обычный 15 2 5 2" xfId="29286"/>
    <cellStyle name="Обычный 15 2 6" xfId="29287"/>
    <cellStyle name="Обычный 15 2 6 2" xfId="29288"/>
    <cellStyle name="Обычный 15 2 7" xfId="29289"/>
    <cellStyle name="Обычный 15 2 7 2" xfId="29290"/>
    <cellStyle name="Обычный 15 2 8" xfId="29291"/>
    <cellStyle name="Обычный 15 2 8 2" xfId="29292"/>
    <cellStyle name="Обычный 15 2 9" xfId="29293"/>
    <cellStyle name="Обычный 15 2 9 2" xfId="29294"/>
    <cellStyle name="Обычный 15 20" xfId="29295"/>
    <cellStyle name="Обычный 15 20 2" xfId="29296"/>
    <cellStyle name="Обычный 15 21" xfId="29297"/>
    <cellStyle name="Обычный 15 21 2" xfId="29298"/>
    <cellStyle name="Обычный 15 22" xfId="29299"/>
    <cellStyle name="Обычный 15 22 2" xfId="29300"/>
    <cellStyle name="Обычный 15 23" xfId="29301"/>
    <cellStyle name="Обычный 15 23 2" xfId="29302"/>
    <cellStyle name="Обычный 15 24" xfId="29303"/>
    <cellStyle name="Обычный 15 24 2" xfId="29304"/>
    <cellStyle name="Обычный 15 25" xfId="29305"/>
    <cellStyle name="Обычный 15 25 2" xfId="29306"/>
    <cellStyle name="Обычный 15 26" xfId="29307"/>
    <cellStyle name="Обычный 15 26 2" xfId="29308"/>
    <cellStyle name="Обычный 15 27" xfId="29309"/>
    <cellStyle name="Обычный 15 27 2" xfId="29310"/>
    <cellStyle name="Обычный 15 28" xfId="29311"/>
    <cellStyle name="Обычный 15 28 2" xfId="29312"/>
    <cellStyle name="Обычный 15 29" xfId="29313"/>
    <cellStyle name="Обычный 15 29 2" xfId="29314"/>
    <cellStyle name="Обычный 15 3" xfId="29315"/>
    <cellStyle name="Обычный 15 3 10" xfId="29316"/>
    <cellStyle name="Обычный 15 3 10 2" xfId="29317"/>
    <cellStyle name="Обычный 15 3 11" xfId="29318"/>
    <cellStyle name="Обычный 15 3 11 2" xfId="29319"/>
    <cellStyle name="Обычный 15 3 12" xfId="29320"/>
    <cellStyle name="Обычный 15 3 12 2" xfId="29321"/>
    <cellStyle name="Обычный 15 3 13" xfId="29322"/>
    <cellStyle name="Обычный 15 3 13 2" xfId="29323"/>
    <cellStyle name="Обычный 15 3 14" xfId="29324"/>
    <cellStyle name="Обычный 15 3 14 2" xfId="29325"/>
    <cellStyle name="Обычный 15 3 15" xfId="29326"/>
    <cellStyle name="Обычный 15 3 15 2" xfId="29327"/>
    <cellStyle name="Обычный 15 3 16" xfId="29328"/>
    <cellStyle name="Обычный 15 3 16 2" xfId="29329"/>
    <cellStyle name="Обычный 15 3 17" xfId="29330"/>
    <cellStyle name="Обычный 15 3 17 2" xfId="29331"/>
    <cellStyle name="Обычный 15 3 18" xfId="29332"/>
    <cellStyle name="Обычный 15 3 18 2" xfId="29333"/>
    <cellStyle name="Обычный 15 3 19" xfId="29334"/>
    <cellStyle name="Обычный 15 3 19 2" xfId="29335"/>
    <cellStyle name="Обычный 15 3 2" xfId="29336"/>
    <cellStyle name="Обычный 15 3 2 2" xfId="29337"/>
    <cellStyle name="Обычный 15 3 20" xfId="29338"/>
    <cellStyle name="Обычный 15 3 20 2" xfId="29339"/>
    <cellStyle name="Обычный 15 3 21" xfId="29340"/>
    <cellStyle name="Обычный 15 3 21 2" xfId="29341"/>
    <cellStyle name="Обычный 15 3 22" xfId="29342"/>
    <cellStyle name="Обычный 15 3 22 2" xfId="29343"/>
    <cellStyle name="Обычный 15 3 23" xfId="29344"/>
    <cellStyle name="Обычный 15 3 23 2" xfId="29345"/>
    <cellStyle name="Обычный 15 3 24" xfId="29346"/>
    <cellStyle name="Обычный 15 3 24 2" xfId="29347"/>
    <cellStyle name="Обычный 15 3 25" xfId="29348"/>
    <cellStyle name="Обычный 15 3 25 2" xfId="29349"/>
    <cellStyle name="Обычный 15 3 26" xfId="29350"/>
    <cellStyle name="Обычный 15 3 26 2" xfId="29351"/>
    <cellStyle name="Обычный 15 3 27" xfId="29352"/>
    <cellStyle name="Обычный 15 3 27 2" xfId="29353"/>
    <cellStyle name="Обычный 15 3 28" xfId="29354"/>
    <cellStyle name="Обычный 15 3 28 2" xfId="29355"/>
    <cellStyle name="Обычный 15 3 29" xfId="29356"/>
    <cellStyle name="Обычный 15 3 29 2" xfId="29357"/>
    <cellStyle name="Обычный 15 3 3" xfId="29358"/>
    <cellStyle name="Обычный 15 3 3 2" xfId="29359"/>
    <cellStyle name="Обычный 15 3 30" xfId="29360"/>
    <cellStyle name="Обычный 15 3 30 2" xfId="29361"/>
    <cellStyle name="Обычный 15 3 31" xfId="29362"/>
    <cellStyle name="Обычный 15 3 31 2" xfId="29363"/>
    <cellStyle name="Обычный 15 3 32" xfId="29364"/>
    <cellStyle name="Обычный 15 3 32 2" xfId="29365"/>
    <cellStyle name="Обычный 15 3 33" xfId="29366"/>
    <cellStyle name="Обычный 15 3 33 2" xfId="29367"/>
    <cellStyle name="Обычный 15 3 34" xfId="29368"/>
    <cellStyle name="Обычный 15 3 34 2" xfId="29369"/>
    <cellStyle name="Обычный 15 3 35" xfId="29370"/>
    <cellStyle name="Обычный 15 3 35 2" xfId="29371"/>
    <cellStyle name="Обычный 15 3 36" xfId="29372"/>
    <cellStyle name="Обычный 15 3 4" xfId="29373"/>
    <cellStyle name="Обычный 15 3 4 2" xfId="29374"/>
    <cellStyle name="Обычный 15 3 5" xfId="29375"/>
    <cellStyle name="Обычный 15 3 5 2" xfId="29376"/>
    <cellStyle name="Обычный 15 3 6" xfId="29377"/>
    <cellStyle name="Обычный 15 3 6 2" xfId="29378"/>
    <cellStyle name="Обычный 15 3 7" xfId="29379"/>
    <cellStyle name="Обычный 15 3 7 2" xfId="29380"/>
    <cellStyle name="Обычный 15 3 8" xfId="29381"/>
    <cellStyle name="Обычный 15 3 8 2" xfId="29382"/>
    <cellStyle name="Обычный 15 3 9" xfId="29383"/>
    <cellStyle name="Обычный 15 3 9 2" xfId="29384"/>
    <cellStyle name="Обычный 15 30" xfId="29385"/>
    <cellStyle name="Обычный 15 30 2" xfId="29386"/>
    <cellStyle name="Обычный 15 31" xfId="29387"/>
    <cellStyle name="Обычный 15 31 2" xfId="29388"/>
    <cellStyle name="Обычный 15 32" xfId="29389"/>
    <cellStyle name="Обычный 15 32 2" xfId="29390"/>
    <cellStyle name="Обычный 15 33" xfId="29391"/>
    <cellStyle name="Обычный 15 33 2" xfId="29392"/>
    <cellStyle name="Обычный 15 34" xfId="29393"/>
    <cellStyle name="Обычный 15 34 2" xfId="29394"/>
    <cellStyle name="Обычный 15 35" xfId="29395"/>
    <cellStyle name="Обычный 15 35 2" xfId="29396"/>
    <cellStyle name="Обычный 15 36" xfId="29397"/>
    <cellStyle name="Обычный 15 36 2" xfId="29398"/>
    <cellStyle name="Обычный 15 37" xfId="29399"/>
    <cellStyle name="Обычный 15 37 2" xfId="29400"/>
    <cellStyle name="Обычный 15 38" xfId="29401"/>
    <cellStyle name="Обычный 15 38 2" xfId="29402"/>
    <cellStyle name="Обычный 15 39" xfId="29403"/>
    <cellStyle name="Обычный 15 4" xfId="29404"/>
    <cellStyle name="Обычный 15 4 2" xfId="29405"/>
    <cellStyle name="Обычный 15 4 2 2" xfId="29406"/>
    <cellStyle name="Обычный 15 4 3" xfId="29407"/>
    <cellStyle name="Обычный 15 5" xfId="29408"/>
    <cellStyle name="Обычный 15 5 2" xfId="29409"/>
    <cellStyle name="Обычный 15 6" xfId="29410"/>
    <cellStyle name="Обычный 15 6 2" xfId="29411"/>
    <cellStyle name="Обычный 15 7" xfId="29412"/>
    <cellStyle name="Обычный 15 7 2" xfId="29413"/>
    <cellStyle name="Обычный 15 8" xfId="29414"/>
    <cellStyle name="Обычный 15 8 2" xfId="29415"/>
    <cellStyle name="Обычный 15 9" xfId="29416"/>
    <cellStyle name="Обычный 15 9 2" xfId="29417"/>
    <cellStyle name="Обычный 16" xfId="29418"/>
    <cellStyle name="Обычный 16 10" xfId="29419"/>
    <cellStyle name="Обычный 16 10 2" xfId="29420"/>
    <cellStyle name="Обычный 16 11" xfId="29421"/>
    <cellStyle name="Обычный 16 11 2" xfId="29422"/>
    <cellStyle name="Обычный 16 12" xfId="29423"/>
    <cellStyle name="Обычный 16 12 2" xfId="29424"/>
    <cellStyle name="Обычный 16 13" xfId="29425"/>
    <cellStyle name="Обычный 16 13 2" xfId="29426"/>
    <cellStyle name="Обычный 16 14" xfId="29427"/>
    <cellStyle name="Обычный 16 14 2" xfId="29428"/>
    <cellStyle name="Обычный 16 15" xfId="29429"/>
    <cellStyle name="Обычный 16 15 2" xfId="29430"/>
    <cellStyle name="Обычный 16 16" xfId="29431"/>
    <cellStyle name="Обычный 16 16 2" xfId="29432"/>
    <cellStyle name="Обычный 16 17" xfId="29433"/>
    <cellStyle name="Обычный 16 17 2" xfId="29434"/>
    <cellStyle name="Обычный 16 18" xfId="29435"/>
    <cellStyle name="Обычный 16 18 2" xfId="29436"/>
    <cellStyle name="Обычный 16 19" xfId="29437"/>
    <cellStyle name="Обычный 16 19 2" xfId="29438"/>
    <cellStyle name="Обычный 16 2" xfId="29439"/>
    <cellStyle name="Обычный 16 2 10" xfId="29440"/>
    <cellStyle name="Обычный 16 2 10 2" xfId="29441"/>
    <cellStyle name="Обычный 16 2 11" xfId="29442"/>
    <cellStyle name="Обычный 16 2 11 2" xfId="29443"/>
    <cellStyle name="Обычный 16 2 12" xfId="29444"/>
    <cellStyle name="Обычный 16 2 12 2" xfId="29445"/>
    <cellStyle name="Обычный 16 2 13" xfId="29446"/>
    <cellStyle name="Обычный 16 2 13 2" xfId="29447"/>
    <cellStyle name="Обычный 16 2 14" xfId="29448"/>
    <cellStyle name="Обычный 16 2 14 2" xfId="29449"/>
    <cellStyle name="Обычный 16 2 15" xfId="29450"/>
    <cellStyle name="Обычный 16 2 15 2" xfId="29451"/>
    <cellStyle name="Обычный 16 2 16" xfId="29452"/>
    <cellStyle name="Обычный 16 2 16 2" xfId="29453"/>
    <cellStyle name="Обычный 16 2 17" xfId="29454"/>
    <cellStyle name="Обычный 16 2 17 2" xfId="29455"/>
    <cellStyle name="Обычный 16 2 18" xfId="29456"/>
    <cellStyle name="Обычный 16 2 18 2" xfId="29457"/>
    <cellStyle name="Обычный 16 2 19" xfId="29458"/>
    <cellStyle name="Обычный 16 2 19 2" xfId="29459"/>
    <cellStyle name="Обычный 16 2 2" xfId="29460"/>
    <cellStyle name="Обычный 16 2 2 2" xfId="29461"/>
    <cellStyle name="Обычный 16 2 2 2 2" xfId="29462"/>
    <cellStyle name="Обычный 16 2 2 3" xfId="29463"/>
    <cellStyle name="Обычный 16 2 20" xfId="29464"/>
    <cellStyle name="Обычный 16 2 20 2" xfId="29465"/>
    <cellStyle name="Обычный 16 2 21" xfId="29466"/>
    <cellStyle name="Обычный 16 2 21 2" xfId="29467"/>
    <cellStyle name="Обычный 16 2 22" xfId="29468"/>
    <cellStyle name="Обычный 16 2 22 2" xfId="29469"/>
    <cellStyle name="Обычный 16 2 23" xfId="29470"/>
    <cellStyle name="Обычный 16 2 23 2" xfId="29471"/>
    <cellStyle name="Обычный 16 2 24" xfId="29472"/>
    <cellStyle name="Обычный 16 2 24 2" xfId="29473"/>
    <cellStyle name="Обычный 16 2 25" xfId="29474"/>
    <cellStyle name="Обычный 16 2 25 2" xfId="29475"/>
    <cellStyle name="Обычный 16 2 26" xfId="29476"/>
    <cellStyle name="Обычный 16 2 26 2" xfId="29477"/>
    <cellStyle name="Обычный 16 2 27" xfId="29478"/>
    <cellStyle name="Обычный 16 2 27 2" xfId="29479"/>
    <cellStyle name="Обычный 16 2 28" xfId="29480"/>
    <cellStyle name="Обычный 16 2 28 2" xfId="29481"/>
    <cellStyle name="Обычный 16 2 29" xfId="29482"/>
    <cellStyle name="Обычный 16 2 29 2" xfId="29483"/>
    <cellStyle name="Обычный 16 2 3" xfId="29484"/>
    <cellStyle name="Обычный 16 2 3 2" xfId="29485"/>
    <cellStyle name="Обычный 16 2 30" xfId="29486"/>
    <cellStyle name="Обычный 16 2 30 2" xfId="29487"/>
    <cellStyle name="Обычный 16 2 31" xfId="29488"/>
    <cellStyle name="Обычный 16 2 31 2" xfId="29489"/>
    <cellStyle name="Обычный 16 2 32" xfId="29490"/>
    <cellStyle name="Обычный 16 2 32 2" xfId="29491"/>
    <cellStyle name="Обычный 16 2 33" xfId="29492"/>
    <cellStyle name="Обычный 16 2 33 2" xfId="29493"/>
    <cellStyle name="Обычный 16 2 34" xfId="29494"/>
    <cellStyle name="Обычный 16 2 34 2" xfId="29495"/>
    <cellStyle name="Обычный 16 2 35" xfId="29496"/>
    <cellStyle name="Обычный 16 2 35 2" xfId="29497"/>
    <cellStyle name="Обычный 16 2 36" xfId="29498"/>
    <cellStyle name="Обычный 16 2 4" xfId="29499"/>
    <cellStyle name="Обычный 16 2 4 2" xfId="29500"/>
    <cellStyle name="Обычный 16 2 5" xfId="29501"/>
    <cellStyle name="Обычный 16 2 5 2" xfId="29502"/>
    <cellStyle name="Обычный 16 2 6" xfId="29503"/>
    <cellStyle name="Обычный 16 2 6 2" xfId="29504"/>
    <cellStyle name="Обычный 16 2 7" xfId="29505"/>
    <cellStyle name="Обычный 16 2 7 2" xfId="29506"/>
    <cellStyle name="Обычный 16 2 8" xfId="29507"/>
    <cellStyle name="Обычный 16 2 8 2" xfId="29508"/>
    <cellStyle name="Обычный 16 2 9" xfId="29509"/>
    <cellStyle name="Обычный 16 2 9 2" xfId="29510"/>
    <cellStyle name="Обычный 16 20" xfId="29511"/>
    <cellStyle name="Обычный 16 20 2" xfId="29512"/>
    <cellStyle name="Обычный 16 21" xfId="29513"/>
    <cellStyle name="Обычный 16 21 2" xfId="29514"/>
    <cellStyle name="Обычный 16 22" xfId="29515"/>
    <cellStyle name="Обычный 16 22 2" xfId="29516"/>
    <cellStyle name="Обычный 16 23" xfId="29517"/>
    <cellStyle name="Обычный 16 23 2" xfId="29518"/>
    <cellStyle name="Обычный 16 24" xfId="29519"/>
    <cellStyle name="Обычный 16 24 2" xfId="29520"/>
    <cellStyle name="Обычный 16 25" xfId="29521"/>
    <cellStyle name="Обычный 16 25 2" xfId="29522"/>
    <cellStyle name="Обычный 16 26" xfId="29523"/>
    <cellStyle name="Обычный 16 26 2" xfId="29524"/>
    <cellStyle name="Обычный 16 27" xfId="29525"/>
    <cellStyle name="Обычный 16 27 2" xfId="29526"/>
    <cellStyle name="Обычный 16 28" xfId="29527"/>
    <cellStyle name="Обычный 16 28 2" xfId="29528"/>
    <cellStyle name="Обычный 16 29" xfId="29529"/>
    <cellStyle name="Обычный 16 29 2" xfId="29530"/>
    <cellStyle name="Обычный 16 3" xfId="29531"/>
    <cellStyle name="Обычный 16 3 2" xfId="29532"/>
    <cellStyle name="Обычный 16 3 2 2" xfId="29533"/>
    <cellStyle name="Обычный 16 3 3" xfId="29534"/>
    <cellStyle name="Обычный 16 30" xfId="29535"/>
    <cellStyle name="Обычный 16 30 2" xfId="29536"/>
    <cellStyle name="Обычный 16 31" xfId="29537"/>
    <cellStyle name="Обычный 16 31 2" xfId="29538"/>
    <cellStyle name="Обычный 16 32" xfId="29539"/>
    <cellStyle name="Обычный 16 32 2" xfId="29540"/>
    <cellStyle name="Обычный 16 33" xfId="29541"/>
    <cellStyle name="Обычный 16 33 2" xfId="29542"/>
    <cellStyle name="Обычный 16 34" xfId="29543"/>
    <cellStyle name="Обычный 16 34 2" xfId="29544"/>
    <cellStyle name="Обычный 16 35" xfId="29545"/>
    <cellStyle name="Обычный 16 35 2" xfId="29546"/>
    <cellStyle name="Обычный 16 36" xfId="29547"/>
    <cellStyle name="Обычный 16 36 2" xfId="29548"/>
    <cellStyle name="Обычный 16 37" xfId="29549"/>
    <cellStyle name="Обычный 16 4" xfId="29550"/>
    <cellStyle name="Обычный 16 4 2" xfId="29551"/>
    <cellStyle name="Обычный 16 5" xfId="29552"/>
    <cellStyle name="Обычный 16 5 2" xfId="29553"/>
    <cellStyle name="Обычный 16 6" xfId="29554"/>
    <cellStyle name="Обычный 16 6 2" xfId="29555"/>
    <cellStyle name="Обычный 16 7" xfId="29556"/>
    <cellStyle name="Обычный 16 7 2" xfId="29557"/>
    <cellStyle name="Обычный 16 8" xfId="29558"/>
    <cellStyle name="Обычный 16 8 2" xfId="29559"/>
    <cellStyle name="Обычный 16 9" xfId="29560"/>
    <cellStyle name="Обычный 16 9 2" xfId="29561"/>
    <cellStyle name="Обычный 17" xfId="29562"/>
    <cellStyle name="Обычный 17 10" xfId="29563"/>
    <cellStyle name="Обычный 17 10 2" xfId="29564"/>
    <cellStyle name="Обычный 17 11" xfId="29565"/>
    <cellStyle name="Обычный 17 11 2" xfId="29566"/>
    <cellStyle name="Обычный 17 12" xfId="29567"/>
    <cellStyle name="Обычный 17 12 2" xfId="29568"/>
    <cellStyle name="Обычный 17 13" xfId="29569"/>
    <cellStyle name="Обычный 17 13 2" xfId="29570"/>
    <cellStyle name="Обычный 17 14" xfId="29571"/>
    <cellStyle name="Обычный 17 14 2" xfId="29572"/>
    <cellStyle name="Обычный 17 15" xfId="29573"/>
    <cellStyle name="Обычный 17 15 2" xfId="29574"/>
    <cellStyle name="Обычный 17 16" xfId="29575"/>
    <cellStyle name="Обычный 17 16 2" xfId="29576"/>
    <cellStyle name="Обычный 17 17" xfId="29577"/>
    <cellStyle name="Обычный 17 17 2" xfId="29578"/>
    <cellStyle name="Обычный 17 18" xfId="29579"/>
    <cellStyle name="Обычный 17 18 2" xfId="29580"/>
    <cellStyle name="Обычный 17 19" xfId="29581"/>
    <cellStyle name="Обычный 17 19 2" xfId="29582"/>
    <cellStyle name="Обычный 17 2" xfId="29583"/>
    <cellStyle name="Обычный 17 2 2" xfId="29584"/>
    <cellStyle name="Обычный 17 20" xfId="29585"/>
    <cellStyle name="Обычный 17 20 2" xfId="29586"/>
    <cellStyle name="Обычный 17 21" xfId="29587"/>
    <cellStyle name="Обычный 17 21 2" xfId="29588"/>
    <cellStyle name="Обычный 17 22" xfId="29589"/>
    <cellStyle name="Обычный 17 22 2" xfId="29590"/>
    <cellStyle name="Обычный 17 23" xfId="29591"/>
    <cellStyle name="Обычный 17 23 2" xfId="29592"/>
    <cellStyle name="Обычный 17 24" xfId="29593"/>
    <cellStyle name="Обычный 17 24 2" xfId="29594"/>
    <cellStyle name="Обычный 17 25" xfId="29595"/>
    <cellStyle name="Обычный 17 25 2" xfId="29596"/>
    <cellStyle name="Обычный 17 26" xfId="29597"/>
    <cellStyle name="Обычный 17 26 2" xfId="29598"/>
    <cellStyle name="Обычный 17 27" xfId="29599"/>
    <cellStyle name="Обычный 17 27 2" xfId="29600"/>
    <cellStyle name="Обычный 17 28" xfId="29601"/>
    <cellStyle name="Обычный 17 28 2" xfId="29602"/>
    <cellStyle name="Обычный 17 29" xfId="29603"/>
    <cellStyle name="Обычный 17 29 2" xfId="29604"/>
    <cellStyle name="Обычный 17 3" xfId="29605"/>
    <cellStyle name="Обычный 17 3 2" xfId="29606"/>
    <cellStyle name="Обычный 17 30" xfId="29607"/>
    <cellStyle name="Обычный 17 30 2" xfId="29608"/>
    <cellStyle name="Обычный 17 31" xfId="29609"/>
    <cellStyle name="Обычный 17 31 2" xfId="29610"/>
    <cellStyle name="Обычный 17 32" xfId="29611"/>
    <cellStyle name="Обычный 17 32 2" xfId="29612"/>
    <cellStyle name="Обычный 17 33" xfId="29613"/>
    <cellStyle name="Обычный 17 33 2" xfId="29614"/>
    <cellStyle name="Обычный 17 34" xfId="29615"/>
    <cellStyle name="Обычный 17 34 2" xfId="29616"/>
    <cellStyle name="Обычный 17 35" xfId="29617"/>
    <cellStyle name="Обычный 17 35 2" xfId="29618"/>
    <cellStyle name="Обычный 17 36" xfId="29619"/>
    <cellStyle name="Обычный 17 4" xfId="29620"/>
    <cellStyle name="Обычный 17 4 2" xfId="29621"/>
    <cellStyle name="Обычный 17 5" xfId="29622"/>
    <cellStyle name="Обычный 17 5 2" xfId="29623"/>
    <cellStyle name="Обычный 17 6" xfId="29624"/>
    <cellStyle name="Обычный 17 6 2" xfId="29625"/>
    <cellStyle name="Обычный 17 7" xfId="29626"/>
    <cellStyle name="Обычный 17 7 2" xfId="29627"/>
    <cellStyle name="Обычный 17 8" xfId="29628"/>
    <cellStyle name="Обычный 17 8 2" xfId="29629"/>
    <cellStyle name="Обычный 17 9" xfId="29630"/>
    <cellStyle name="Обычный 17 9 2" xfId="29631"/>
    <cellStyle name="Обычный 18" xfId="29632"/>
    <cellStyle name="Обычный 18 2" xfId="29633"/>
    <cellStyle name="Обычный 18 3" xfId="29634"/>
    <cellStyle name="Обычный 18 4" xfId="29635"/>
    <cellStyle name="Обычный 18 5" xfId="29636"/>
    <cellStyle name="Обычный 18 6" xfId="29637"/>
    <cellStyle name="Обычный 19" xfId="29638"/>
    <cellStyle name="Обычный 19 2" xfId="29639"/>
    <cellStyle name="Обычный 19 3" xfId="29640"/>
    <cellStyle name="Обычный 19 4" xfId="29641"/>
    <cellStyle name="Обычный 2" xfId="1"/>
    <cellStyle name="Обычный 2 10" xfId="29642"/>
    <cellStyle name="Обычный 2 10 2" xfId="29643"/>
    <cellStyle name="Обычный 2 10 2 2" xfId="29644"/>
    <cellStyle name="Обычный 2 10 3" xfId="29645"/>
    <cellStyle name="Обычный 2 10 4" xfId="29646"/>
    <cellStyle name="Обычный 2 10 5" xfId="29647"/>
    <cellStyle name="Обычный 2 11" xfId="29648"/>
    <cellStyle name="Обычный 2 11 10" xfId="29649"/>
    <cellStyle name="Обычный 2 11 10 2" xfId="29650"/>
    <cellStyle name="Обычный 2 11 11" xfId="29651"/>
    <cellStyle name="Обычный 2 11 11 2" xfId="29652"/>
    <cellStyle name="Обычный 2 11 12" xfId="29653"/>
    <cellStyle name="Обычный 2 11 12 2" xfId="29654"/>
    <cellStyle name="Обычный 2 11 13" xfId="29655"/>
    <cellStyle name="Обычный 2 11 13 2" xfId="29656"/>
    <cellStyle name="Обычный 2 11 14" xfId="29657"/>
    <cellStyle name="Обычный 2 11 14 2" xfId="29658"/>
    <cellStyle name="Обычный 2 11 15" xfId="29659"/>
    <cellStyle name="Обычный 2 11 15 2" xfId="29660"/>
    <cellStyle name="Обычный 2 11 16" xfId="29661"/>
    <cellStyle name="Обычный 2 11 16 2" xfId="29662"/>
    <cellStyle name="Обычный 2 11 17" xfId="29663"/>
    <cellStyle name="Обычный 2 11 17 2" xfId="29664"/>
    <cellStyle name="Обычный 2 11 18" xfId="29665"/>
    <cellStyle name="Обычный 2 11 18 2" xfId="29666"/>
    <cellStyle name="Обычный 2 11 19" xfId="29667"/>
    <cellStyle name="Обычный 2 11 19 2" xfId="29668"/>
    <cellStyle name="Обычный 2 11 2" xfId="29669"/>
    <cellStyle name="Обычный 2 11 2 10" xfId="29670"/>
    <cellStyle name="Обычный 2 11 2 10 2" xfId="29671"/>
    <cellStyle name="Обычный 2 11 2 11" xfId="29672"/>
    <cellStyle name="Обычный 2 11 2 11 2" xfId="29673"/>
    <cellStyle name="Обычный 2 11 2 12" xfId="29674"/>
    <cellStyle name="Обычный 2 11 2 12 2" xfId="29675"/>
    <cellStyle name="Обычный 2 11 2 13" xfId="29676"/>
    <cellStyle name="Обычный 2 11 2 13 2" xfId="29677"/>
    <cellStyle name="Обычный 2 11 2 14" xfId="29678"/>
    <cellStyle name="Обычный 2 11 2 14 2" xfId="29679"/>
    <cellStyle name="Обычный 2 11 2 15" xfId="29680"/>
    <cellStyle name="Обычный 2 11 2 15 2" xfId="29681"/>
    <cellStyle name="Обычный 2 11 2 16" xfId="29682"/>
    <cellStyle name="Обычный 2 11 2 16 2" xfId="29683"/>
    <cellStyle name="Обычный 2 11 2 17" xfId="29684"/>
    <cellStyle name="Обычный 2 11 2 17 2" xfId="29685"/>
    <cellStyle name="Обычный 2 11 2 18" xfId="29686"/>
    <cellStyle name="Обычный 2 11 2 18 2" xfId="29687"/>
    <cellStyle name="Обычный 2 11 2 19" xfId="29688"/>
    <cellStyle name="Обычный 2 11 2 19 2" xfId="29689"/>
    <cellStyle name="Обычный 2 11 2 2" xfId="29690"/>
    <cellStyle name="Обычный 2 11 2 2 2" xfId="29691"/>
    <cellStyle name="Обычный 2 11 2 20" xfId="29692"/>
    <cellStyle name="Обычный 2 11 2 20 2" xfId="29693"/>
    <cellStyle name="Обычный 2 11 2 21" xfId="29694"/>
    <cellStyle name="Обычный 2 11 2 21 2" xfId="29695"/>
    <cellStyle name="Обычный 2 11 2 22" xfId="29696"/>
    <cellStyle name="Обычный 2 11 2 22 2" xfId="29697"/>
    <cellStyle name="Обычный 2 11 2 23" xfId="29698"/>
    <cellStyle name="Обычный 2 11 2 23 2" xfId="29699"/>
    <cellStyle name="Обычный 2 11 2 24" xfId="29700"/>
    <cellStyle name="Обычный 2 11 2 24 2" xfId="29701"/>
    <cellStyle name="Обычный 2 11 2 25" xfId="29702"/>
    <cellStyle name="Обычный 2 11 2 25 2" xfId="29703"/>
    <cellStyle name="Обычный 2 11 2 26" xfId="29704"/>
    <cellStyle name="Обычный 2 11 2 26 2" xfId="29705"/>
    <cellStyle name="Обычный 2 11 2 27" xfId="29706"/>
    <cellStyle name="Обычный 2 11 2 27 2" xfId="29707"/>
    <cellStyle name="Обычный 2 11 2 28" xfId="29708"/>
    <cellStyle name="Обычный 2 11 2 28 2" xfId="29709"/>
    <cellStyle name="Обычный 2 11 2 29" xfId="29710"/>
    <cellStyle name="Обычный 2 11 2 29 2" xfId="29711"/>
    <cellStyle name="Обычный 2 11 2 3" xfId="29712"/>
    <cellStyle name="Обычный 2 11 2 3 2" xfId="29713"/>
    <cellStyle name="Обычный 2 11 2 30" xfId="29714"/>
    <cellStyle name="Обычный 2 11 2 30 2" xfId="29715"/>
    <cellStyle name="Обычный 2 11 2 31" xfId="29716"/>
    <cellStyle name="Обычный 2 11 2 31 2" xfId="29717"/>
    <cellStyle name="Обычный 2 11 2 32" xfId="29718"/>
    <cellStyle name="Обычный 2 11 2 32 2" xfId="29719"/>
    <cellStyle name="Обычный 2 11 2 33" xfId="29720"/>
    <cellStyle name="Обычный 2 11 2 33 2" xfId="29721"/>
    <cellStyle name="Обычный 2 11 2 34" xfId="29722"/>
    <cellStyle name="Обычный 2 11 2 34 2" xfId="29723"/>
    <cellStyle name="Обычный 2 11 2 35" xfId="29724"/>
    <cellStyle name="Обычный 2 11 2 4" xfId="29725"/>
    <cellStyle name="Обычный 2 11 2 4 2" xfId="29726"/>
    <cellStyle name="Обычный 2 11 2 5" xfId="29727"/>
    <cellStyle name="Обычный 2 11 2 5 2" xfId="29728"/>
    <cellStyle name="Обычный 2 11 2 6" xfId="29729"/>
    <cellStyle name="Обычный 2 11 2 6 2" xfId="29730"/>
    <cellStyle name="Обычный 2 11 2 7" xfId="29731"/>
    <cellStyle name="Обычный 2 11 2 7 2" xfId="29732"/>
    <cellStyle name="Обычный 2 11 2 8" xfId="29733"/>
    <cellStyle name="Обычный 2 11 2 8 2" xfId="29734"/>
    <cellStyle name="Обычный 2 11 2 9" xfId="29735"/>
    <cellStyle name="Обычный 2 11 2 9 2" xfId="29736"/>
    <cellStyle name="Обычный 2 11 20" xfId="29737"/>
    <cellStyle name="Обычный 2 11 20 2" xfId="29738"/>
    <cellStyle name="Обычный 2 11 21" xfId="29739"/>
    <cellStyle name="Обычный 2 11 21 2" xfId="29740"/>
    <cellStyle name="Обычный 2 11 22" xfId="29741"/>
    <cellStyle name="Обычный 2 11 22 2" xfId="29742"/>
    <cellStyle name="Обычный 2 11 23" xfId="29743"/>
    <cellStyle name="Обычный 2 11 23 2" xfId="29744"/>
    <cellStyle name="Обычный 2 11 24" xfId="29745"/>
    <cellStyle name="Обычный 2 11 24 2" xfId="29746"/>
    <cellStyle name="Обычный 2 11 25" xfId="29747"/>
    <cellStyle name="Обычный 2 11 25 2" xfId="29748"/>
    <cellStyle name="Обычный 2 11 26" xfId="29749"/>
    <cellStyle name="Обычный 2 11 26 2" xfId="29750"/>
    <cellStyle name="Обычный 2 11 27" xfId="29751"/>
    <cellStyle name="Обычный 2 11 27 2" xfId="29752"/>
    <cellStyle name="Обычный 2 11 28" xfId="29753"/>
    <cellStyle name="Обычный 2 11 28 2" xfId="29754"/>
    <cellStyle name="Обычный 2 11 29" xfId="29755"/>
    <cellStyle name="Обычный 2 11 29 2" xfId="29756"/>
    <cellStyle name="Обычный 2 11 3" xfId="29757"/>
    <cellStyle name="Обычный 2 11 3 2" xfId="29758"/>
    <cellStyle name="Обычный 2 11 30" xfId="29759"/>
    <cellStyle name="Обычный 2 11 30 2" xfId="29760"/>
    <cellStyle name="Обычный 2 11 31" xfId="29761"/>
    <cellStyle name="Обычный 2 11 31 2" xfId="29762"/>
    <cellStyle name="Обычный 2 11 32" xfId="29763"/>
    <cellStyle name="Обычный 2 11 32 2" xfId="29764"/>
    <cellStyle name="Обычный 2 11 33" xfId="29765"/>
    <cellStyle name="Обычный 2 11 33 2" xfId="29766"/>
    <cellStyle name="Обычный 2 11 34" xfId="29767"/>
    <cellStyle name="Обычный 2 11 34 2" xfId="29768"/>
    <cellStyle name="Обычный 2 11 35" xfId="29769"/>
    <cellStyle name="Обычный 2 11 35 2" xfId="29770"/>
    <cellStyle name="Обычный 2 11 36" xfId="29771"/>
    <cellStyle name="Обычный 2 11 36 2" xfId="29772"/>
    <cellStyle name="Обычный 2 11 37" xfId="29773"/>
    <cellStyle name="Обычный 2 11 4" xfId="29774"/>
    <cellStyle name="Обычный 2 11 4 2" xfId="29775"/>
    <cellStyle name="Обычный 2 11 5" xfId="29776"/>
    <cellStyle name="Обычный 2 11 5 2" xfId="29777"/>
    <cellStyle name="Обычный 2 11 6" xfId="29778"/>
    <cellStyle name="Обычный 2 11 6 2" xfId="29779"/>
    <cellStyle name="Обычный 2 11 7" xfId="29780"/>
    <cellStyle name="Обычный 2 11 7 2" xfId="29781"/>
    <cellStyle name="Обычный 2 11 8" xfId="29782"/>
    <cellStyle name="Обычный 2 11 8 2" xfId="29783"/>
    <cellStyle name="Обычный 2 11 9" xfId="29784"/>
    <cellStyle name="Обычный 2 11 9 2" xfId="29785"/>
    <cellStyle name="Обычный 2 12" xfId="29786"/>
    <cellStyle name="Обычный 2 12 10" xfId="29787"/>
    <cellStyle name="Обычный 2 12 10 2" xfId="29788"/>
    <cellStyle name="Обычный 2 12 11" xfId="29789"/>
    <cellStyle name="Обычный 2 12 11 2" xfId="29790"/>
    <cellStyle name="Обычный 2 12 12" xfId="29791"/>
    <cellStyle name="Обычный 2 12 12 2" xfId="29792"/>
    <cellStyle name="Обычный 2 12 13" xfId="29793"/>
    <cellStyle name="Обычный 2 12 13 2" xfId="29794"/>
    <cellStyle name="Обычный 2 12 14" xfId="29795"/>
    <cellStyle name="Обычный 2 12 14 2" xfId="29796"/>
    <cellStyle name="Обычный 2 12 15" xfId="29797"/>
    <cellStyle name="Обычный 2 12 15 2" xfId="29798"/>
    <cellStyle name="Обычный 2 12 16" xfId="29799"/>
    <cellStyle name="Обычный 2 12 16 2" xfId="29800"/>
    <cellStyle name="Обычный 2 12 17" xfId="29801"/>
    <cellStyle name="Обычный 2 12 17 2" xfId="29802"/>
    <cellStyle name="Обычный 2 12 18" xfId="29803"/>
    <cellStyle name="Обычный 2 12 18 2" xfId="29804"/>
    <cellStyle name="Обычный 2 12 19" xfId="29805"/>
    <cellStyle name="Обычный 2 12 19 2" xfId="29806"/>
    <cellStyle name="Обычный 2 12 2" xfId="29807"/>
    <cellStyle name="Обычный 2 12 2 10" xfId="29808"/>
    <cellStyle name="Обычный 2 12 2 10 2" xfId="29809"/>
    <cellStyle name="Обычный 2 12 2 11" xfId="29810"/>
    <cellStyle name="Обычный 2 12 2 11 2" xfId="29811"/>
    <cellStyle name="Обычный 2 12 2 12" xfId="29812"/>
    <cellStyle name="Обычный 2 12 2 12 2" xfId="29813"/>
    <cellStyle name="Обычный 2 12 2 13" xfId="29814"/>
    <cellStyle name="Обычный 2 12 2 13 2" xfId="29815"/>
    <cellStyle name="Обычный 2 12 2 14" xfId="29816"/>
    <cellStyle name="Обычный 2 12 2 14 2" xfId="29817"/>
    <cellStyle name="Обычный 2 12 2 15" xfId="29818"/>
    <cellStyle name="Обычный 2 12 2 15 2" xfId="29819"/>
    <cellStyle name="Обычный 2 12 2 16" xfId="29820"/>
    <cellStyle name="Обычный 2 12 2 16 2" xfId="29821"/>
    <cellStyle name="Обычный 2 12 2 17" xfId="29822"/>
    <cellStyle name="Обычный 2 12 2 17 2" xfId="29823"/>
    <cellStyle name="Обычный 2 12 2 18" xfId="29824"/>
    <cellStyle name="Обычный 2 12 2 18 2" xfId="29825"/>
    <cellStyle name="Обычный 2 12 2 19" xfId="29826"/>
    <cellStyle name="Обычный 2 12 2 19 2" xfId="29827"/>
    <cellStyle name="Обычный 2 12 2 2" xfId="29828"/>
    <cellStyle name="Обычный 2 12 2 2 2" xfId="29829"/>
    <cellStyle name="Обычный 2 12 2 20" xfId="29830"/>
    <cellStyle name="Обычный 2 12 2 20 2" xfId="29831"/>
    <cellStyle name="Обычный 2 12 2 21" xfId="29832"/>
    <cellStyle name="Обычный 2 12 2 21 2" xfId="29833"/>
    <cellStyle name="Обычный 2 12 2 22" xfId="29834"/>
    <cellStyle name="Обычный 2 12 2 22 2" xfId="29835"/>
    <cellStyle name="Обычный 2 12 2 23" xfId="29836"/>
    <cellStyle name="Обычный 2 12 2 23 2" xfId="29837"/>
    <cellStyle name="Обычный 2 12 2 24" xfId="29838"/>
    <cellStyle name="Обычный 2 12 2 24 2" xfId="29839"/>
    <cellStyle name="Обычный 2 12 2 25" xfId="29840"/>
    <cellStyle name="Обычный 2 12 2 25 2" xfId="29841"/>
    <cellStyle name="Обычный 2 12 2 26" xfId="29842"/>
    <cellStyle name="Обычный 2 12 2 26 2" xfId="29843"/>
    <cellStyle name="Обычный 2 12 2 27" xfId="29844"/>
    <cellStyle name="Обычный 2 12 2 27 2" xfId="29845"/>
    <cellStyle name="Обычный 2 12 2 28" xfId="29846"/>
    <cellStyle name="Обычный 2 12 2 28 2" xfId="29847"/>
    <cellStyle name="Обычный 2 12 2 29" xfId="29848"/>
    <cellStyle name="Обычный 2 12 2 29 2" xfId="29849"/>
    <cellStyle name="Обычный 2 12 2 3" xfId="29850"/>
    <cellStyle name="Обычный 2 12 2 3 2" xfId="29851"/>
    <cellStyle name="Обычный 2 12 2 30" xfId="29852"/>
    <cellStyle name="Обычный 2 12 2 30 2" xfId="29853"/>
    <cellStyle name="Обычный 2 12 2 31" xfId="29854"/>
    <cellStyle name="Обычный 2 12 2 31 2" xfId="29855"/>
    <cellStyle name="Обычный 2 12 2 32" xfId="29856"/>
    <cellStyle name="Обычный 2 12 2 32 2" xfId="29857"/>
    <cellStyle name="Обычный 2 12 2 33" xfId="29858"/>
    <cellStyle name="Обычный 2 12 2 33 2" xfId="29859"/>
    <cellStyle name="Обычный 2 12 2 34" xfId="29860"/>
    <cellStyle name="Обычный 2 12 2 34 2" xfId="29861"/>
    <cellStyle name="Обычный 2 12 2 35" xfId="29862"/>
    <cellStyle name="Обычный 2 12 2 4" xfId="29863"/>
    <cellStyle name="Обычный 2 12 2 4 2" xfId="29864"/>
    <cellStyle name="Обычный 2 12 2 5" xfId="29865"/>
    <cellStyle name="Обычный 2 12 2 5 2" xfId="29866"/>
    <cellStyle name="Обычный 2 12 2 6" xfId="29867"/>
    <cellStyle name="Обычный 2 12 2 6 2" xfId="29868"/>
    <cellStyle name="Обычный 2 12 2 7" xfId="29869"/>
    <cellStyle name="Обычный 2 12 2 7 2" xfId="29870"/>
    <cellStyle name="Обычный 2 12 2 8" xfId="29871"/>
    <cellStyle name="Обычный 2 12 2 8 2" xfId="29872"/>
    <cellStyle name="Обычный 2 12 2 9" xfId="29873"/>
    <cellStyle name="Обычный 2 12 2 9 2" xfId="29874"/>
    <cellStyle name="Обычный 2 12 20" xfId="29875"/>
    <cellStyle name="Обычный 2 12 20 2" xfId="29876"/>
    <cellStyle name="Обычный 2 12 21" xfId="29877"/>
    <cellStyle name="Обычный 2 12 21 2" xfId="29878"/>
    <cellStyle name="Обычный 2 12 22" xfId="29879"/>
    <cellStyle name="Обычный 2 12 22 2" xfId="29880"/>
    <cellStyle name="Обычный 2 12 23" xfId="29881"/>
    <cellStyle name="Обычный 2 12 23 2" xfId="29882"/>
    <cellStyle name="Обычный 2 12 24" xfId="29883"/>
    <cellStyle name="Обычный 2 12 24 2" xfId="29884"/>
    <cellStyle name="Обычный 2 12 25" xfId="29885"/>
    <cellStyle name="Обычный 2 12 25 2" xfId="29886"/>
    <cellStyle name="Обычный 2 12 26" xfId="29887"/>
    <cellStyle name="Обычный 2 12 26 2" xfId="29888"/>
    <cellStyle name="Обычный 2 12 27" xfId="29889"/>
    <cellStyle name="Обычный 2 12 27 2" xfId="29890"/>
    <cellStyle name="Обычный 2 12 28" xfId="29891"/>
    <cellStyle name="Обычный 2 12 28 2" xfId="29892"/>
    <cellStyle name="Обычный 2 12 29" xfId="29893"/>
    <cellStyle name="Обычный 2 12 29 2" xfId="29894"/>
    <cellStyle name="Обычный 2 12 3" xfId="29895"/>
    <cellStyle name="Обычный 2 12 3 2" xfId="29896"/>
    <cellStyle name="Обычный 2 12 30" xfId="29897"/>
    <cellStyle name="Обычный 2 12 30 2" xfId="29898"/>
    <cellStyle name="Обычный 2 12 31" xfId="29899"/>
    <cellStyle name="Обычный 2 12 31 2" xfId="29900"/>
    <cellStyle name="Обычный 2 12 32" xfId="29901"/>
    <cellStyle name="Обычный 2 12 32 2" xfId="29902"/>
    <cellStyle name="Обычный 2 12 33" xfId="29903"/>
    <cellStyle name="Обычный 2 12 33 2" xfId="29904"/>
    <cellStyle name="Обычный 2 12 34" xfId="29905"/>
    <cellStyle name="Обычный 2 12 34 2" xfId="29906"/>
    <cellStyle name="Обычный 2 12 35" xfId="29907"/>
    <cellStyle name="Обычный 2 12 35 2" xfId="29908"/>
    <cellStyle name="Обычный 2 12 36" xfId="29909"/>
    <cellStyle name="Обычный 2 12 36 2" xfId="29910"/>
    <cellStyle name="Обычный 2 12 37" xfId="29911"/>
    <cellStyle name="Обычный 2 12 4" xfId="29912"/>
    <cellStyle name="Обычный 2 12 4 2" xfId="29913"/>
    <cellStyle name="Обычный 2 12 5" xfId="29914"/>
    <cellStyle name="Обычный 2 12 5 2" xfId="29915"/>
    <cellStyle name="Обычный 2 12 6" xfId="29916"/>
    <cellStyle name="Обычный 2 12 6 2" xfId="29917"/>
    <cellStyle name="Обычный 2 12 7" xfId="29918"/>
    <cellStyle name="Обычный 2 12 7 2" xfId="29919"/>
    <cellStyle name="Обычный 2 12 8" xfId="29920"/>
    <cellStyle name="Обычный 2 12 8 2" xfId="29921"/>
    <cellStyle name="Обычный 2 12 9" xfId="29922"/>
    <cellStyle name="Обычный 2 12 9 2" xfId="29923"/>
    <cellStyle name="Обычный 2 13" xfId="29924"/>
    <cellStyle name="Обычный 2 13 2" xfId="29925"/>
    <cellStyle name="Обычный 2 13 3" xfId="29926"/>
    <cellStyle name="Обычный 2 13 3 2" xfId="29927"/>
    <cellStyle name="Обычный 2 13 4" xfId="29928"/>
    <cellStyle name="Обычный 2 13 5" xfId="29929"/>
    <cellStyle name="Обычный 2 14" xfId="29930"/>
    <cellStyle name="Обычный 2 14 2" xfId="29931"/>
    <cellStyle name="Обычный 2 14 3" xfId="29932"/>
    <cellStyle name="Обычный 2 15" xfId="29933"/>
    <cellStyle name="Обычный 2 15 2" xfId="29934"/>
    <cellStyle name="Обычный 2 16" xfId="29935"/>
    <cellStyle name="Обычный 2 17" xfId="29936"/>
    <cellStyle name="Обычный 2 18" xfId="29937"/>
    <cellStyle name="Обычный 2 19" xfId="29938"/>
    <cellStyle name="Обычный 2 2" xfId="29939"/>
    <cellStyle name="Обычный 2 2 10" xfId="29940"/>
    <cellStyle name="Обычный 2 2 10 2" xfId="29941"/>
    <cellStyle name="Обычный 2 2 10 3" xfId="29942"/>
    <cellStyle name="Обычный 2 2 11" xfId="29943"/>
    <cellStyle name="Обычный 2 2 12" xfId="29944"/>
    <cellStyle name="Обычный 2 2 13" xfId="29945"/>
    <cellStyle name="Обычный 2 2 13 2" xfId="29946"/>
    <cellStyle name="Обычный 2 2 14" xfId="29947"/>
    <cellStyle name="Обычный 2 2 15" xfId="29948"/>
    <cellStyle name="Обычный 2 2 16" xfId="29949"/>
    <cellStyle name="Обычный 2 2 17" xfId="29950"/>
    <cellStyle name="Обычный 2 2 18" xfId="29951"/>
    <cellStyle name="Обычный 2 2 19" xfId="29952"/>
    <cellStyle name="Обычный 2 2 2" xfId="29953"/>
    <cellStyle name="Обычный 2 2 2 10" xfId="29954"/>
    <cellStyle name="Обычный 2 2 2 2" xfId="29955"/>
    <cellStyle name="Обычный 2 2 2 2 2" xfId="29956"/>
    <cellStyle name="Обычный 2 2 2 2 3" xfId="29957"/>
    <cellStyle name="Обычный 2 2 2 2 4" xfId="29958"/>
    <cellStyle name="Обычный 2 2 2 3" xfId="29959"/>
    <cellStyle name="Обычный 2 2 2 4" xfId="29960"/>
    <cellStyle name="Обычный 2 2 2 5" xfId="29961"/>
    <cellStyle name="Обычный 2 2 2 6" xfId="29962"/>
    <cellStyle name="Обычный 2 2 2 7" xfId="29963"/>
    <cellStyle name="Обычный 2 2 2 8" xfId="29964"/>
    <cellStyle name="Обычный 2 2 2 9" xfId="29965"/>
    <cellStyle name="Обычный 2 2 20" xfId="29966"/>
    <cellStyle name="Обычный 2 2 21" xfId="29967"/>
    <cellStyle name="Обычный 2 2 3" xfId="29968"/>
    <cellStyle name="Обычный 2 2 3 10" xfId="29969"/>
    <cellStyle name="Обычный 2 2 3 10 2" xfId="29970"/>
    <cellStyle name="Обычный 2 2 3 11" xfId="29971"/>
    <cellStyle name="Обычный 2 2 3 11 2" xfId="29972"/>
    <cellStyle name="Обычный 2 2 3 12" xfId="29973"/>
    <cellStyle name="Обычный 2 2 3 12 2" xfId="29974"/>
    <cellStyle name="Обычный 2 2 3 13" xfId="29975"/>
    <cellStyle name="Обычный 2 2 3 13 2" xfId="29976"/>
    <cellStyle name="Обычный 2 2 3 14" xfId="29977"/>
    <cellStyle name="Обычный 2 2 3 14 2" xfId="29978"/>
    <cellStyle name="Обычный 2 2 3 15" xfId="29979"/>
    <cellStyle name="Обычный 2 2 3 15 2" xfId="29980"/>
    <cellStyle name="Обычный 2 2 3 16" xfId="29981"/>
    <cellStyle name="Обычный 2 2 3 16 2" xfId="29982"/>
    <cellStyle name="Обычный 2 2 3 17" xfId="29983"/>
    <cellStyle name="Обычный 2 2 3 17 2" xfId="29984"/>
    <cellStyle name="Обычный 2 2 3 18" xfId="29985"/>
    <cellStyle name="Обычный 2 2 3 18 2" xfId="29986"/>
    <cellStyle name="Обычный 2 2 3 19" xfId="29987"/>
    <cellStyle name="Обычный 2 2 3 19 2" xfId="29988"/>
    <cellStyle name="Обычный 2 2 3 2" xfId="29989"/>
    <cellStyle name="Обычный 2 2 3 2 2" xfId="29990"/>
    <cellStyle name="Обычный 2 2 3 2 2 10" xfId="29991"/>
    <cellStyle name="Обычный 2 2 3 2 2 10 2" xfId="29992"/>
    <cellStyle name="Обычный 2 2 3 2 2 11" xfId="29993"/>
    <cellStyle name="Обычный 2 2 3 2 2 11 2" xfId="29994"/>
    <cellStyle name="Обычный 2 2 3 2 2 12" xfId="29995"/>
    <cellStyle name="Обычный 2 2 3 2 2 12 2" xfId="29996"/>
    <cellStyle name="Обычный 2 2 3 2 2 13" xfId="29997"/>
    <cellStyle name="Обычный 2 2 3 2 2 13 2" xfId="29998"/>
    <cellStyle name="Обычный 2 2 3 2 2 14" xfId="29999"/>
    <cellStyle name="Обычный 2 2 3 2 2 14 2" xfId="30000"/>
    <cellStyle name="Обычный 2 2 3 2 2 15" xfId="30001"/>
    <cellStyle name="Обычный 2 2 3 2 2 15 2" xfId="30002"/>
    <cellStyle name="Обычный 2 2 3 2 2 16" xfId="30003"/>
    <cellStyle name="Обычный 2 2 3 2 2 16 2" xfId="30004"/>
    <cellStyle name="Обычный 2 2 3 2 2 17" xfId="30005"/>
    <cellStyle name="Обычный 2 2 3 2 2 17 2" xfId="30006"/>
    <cellStyle name="Обычный 2 2 3 2 2 18" xfId="30007"/>
    <cellStyle name="Обычный 2 2 3 2 2 18 2" xfId="30008"/>
    <cellStyle name="Обычный 2 2 3 2 2 19" xfId="30009"/>
    <cellStyle name="Обычный 2 2 3 2 2 19 2" xfId="30010"/>
    <cellStyle name="Обычный 2 2 3 2 2 2" xfId="30011"/>
    <cellStyle name="Обычный 2 2 3 2 2 2 2" xfId="30012"/>
    <cellStyle name="Обычный 2 2 3 2 2 2 2 10" xfId="30013"/>
    <cellStyle name="Обычный 2 2 3 2 2 2 2 10 2" xfId="30014"/>
    <cellStyle name="Обычный 2 2 3 2 2 2 2 11" xfId="30015"/>
    <cellStyle name="Обычный 2 2 3 2 2 2 2 11 2" xfId="30016"/>
    <cellStyle name="Обычный 2 2 3 2 2 2 2 12" xfId="30017"/>
    <cellStyle name="Обычный 2 2 3 2 2 2 2 12 2" xfId="30018"/>
    <cellStyle name="Обычный 2 2 3 2 2 2 2 13" xfId="30019"/>
    <cellStyle name="Обычный 2 2 3 2 2 2 2 13 2" xfId="30020"/>
    <cellStyle name="Обычный 2 2 3 2 2 2 2 14" xfId="30021"/>
    <cellStyle name="Обычный 2 2 3 2 2 2 2 14 2" xfId="30022"/>
    <cellStyle name="Обычный 2 2 3 2 2 2 2 15" xfId="30023"/>
    <cellStyle name="Обычный 2 2 3 2 2 2 2 15 2" xfId="30024"/>
    <cellStyle name="Обычный 2 2 3 2 2 2 2 16" xfId="30025"/>
    <cellStyle name="Обычный 2 2 3 2 2 2 2 16 2" xfId="30026"/>
    <cellStyle name="Обычный 2 2 3 2 2 2 2 17" xfId="30027"/>
    <cellStyle name="Обычный 2 2 3 2 2 2 2 17 2" xfId="30028"/>
    <cellStyle name="Обычный 2 2 3 2 2 2 2 18" xfId="30029"/>
    <cellStyle name="Обычный 2 2 3 2 2 2 2 18 2" xfId="30030"/>
    <cellStyle name="Обычный 2 2 3 2 2 2 2 19" xfId="30031"/>
    <cellStyle name="Обычный 2 2 3 2 2 2 2 19 2" xfId="30032"/>
    <cellStyle name="Обычный 2 2 3 2 2 2 2 2" xfId="30033"/>
    <cellStyle name="Обычный 2 2 3 2 2 2 2 2 10" xfId="30034"/>
    <cellStyle name="Обычный 2 2 3 2 2 2 2 2 10 2" xfId="30035"/>
    <cellStyle name="Обычный 2 2 3 2 2 2 2 2 11" xfId="30036"/>
    <cellStyle name="Обычный 2 2 3 2 2 2 2 2 11 2" xfId="30037"/>
    <cellStyle name="Обычный 2 2 3 2 2 2 2 2 12" xfId="30038"/>
    <cellStyle name="Обычный 2 2 3 2 2 2 2 2 12 2" xfId="30039"/>
    <cellStyle name="Обычный 2 2 3 2 2 2 2 2 13" xfId="30040"/>
    <cellStyle name="Обычный 2 2 3 2 2 2 2 2 13 2" xfId="30041"/>
    <cellStyle name="Обычный 2 2 3 2 2 2 2 2 14" xfId="30042"/>
    <cellStyle name="Обычный 2 2 3 2 2 2 2 2 14 2" xfId="30043"/>
    <cellStyle name="Обычный 2 2 3 2 2 2 2 2 15" xfId="30044"/>
    <cellStyle name="Обычный 2 2 3 2 2 2 2 2 15 2" xfId="30045"/>
    <cellStyle name="Обычный 2 2 3 2 2 2 2 2 16" xfId="30046"/>
    <cellStyle name="Обычный 2 2 3 2 2 2 2 2 16 2" xfId="30047"/>
    <cellStyle name="Обычный 2 2 3 2 2 2 2 2 17" xfId="30048"/>
    <cellStyle name="Обычный 2 2 3 2 2 2 2 2 17 2" xfId="30049"/>
    <cellStyle name="Обычный 2 2 3 2 2 2 2 2 18" xfId="30050"/>
    <cellStyle name="Обычный 2 2 3 2 2 2 2 2 18 2" xfId="30051"/>
    <cellStyle name="Обычный 2 2 3 2 2 2 2 2 19" xfId="30052"/>
    <cellStyle name="Обычный 2 2 3 2 2 2 2 2 19 2" xfId="30053"/>
    <cellStyle name="Обычный 2 2 3 2 2 2 2 2 2" xfId="30054"/>
    <cellStyle name="Обычный 2 2 3 2 2 2 2 2 2 2" xfId="30055"/>
    <cellStyle name="Обычный 2 2 3 2 2 2 2 2 20" xfId="30056"/>
    <cellStyle name="Обычный 2 2 3 2 2 2 2 2 20 2" xfId="30057"/>
    <cellStyle name="Обычный 2 2 3 2 2 2 2 2 21" xfId="30058"/>
    <cellStyle name="Обычный 2 2 3 2 2 2 2 2 21 2" xfId="30059"/>
    <cellStyle name="Обычный 2 2 3 2 2 2 2 2 22" xfId="30060"/>
    <cellStyle name="Обычный 2 2 3 2 2 2 2 2 22 2" xfId="30061"/>
    <cellStyle name="Обычный 2 2 3 2 2 2 2 2 23" xfId="30062"/>
    <cellStyle name="Обычный 2 2 3 2 2 2 2 2 23 2" xfId="30063"/>
    <cellStyle name="Обычный 2 2 3 2 2 2 2 2 24" xfId="30064"/>
    <cellStyle name="Обычный 2 2 3 2 2 2 2 2 24 2" xfId="30065"/>
    <cellStyle name="Обычный 2 2 3 2 2 2 2 2 25" xfId="30066"/>
    <cellStyle name="Обычный 2 2 3 2 2 2 2 2 25 2" xfId="30067"/>
    <cellStyle name="Обычный 2 2 3 2 2 2 2 2 26" xfId="30068"/>
    <cellStyle name="Обычный 2 2 3 2 2 2 2 2 26 2" xfId="30069"/>
    <cellStyle name="Обычный 2 2 3 2 2 2 2 2 27" xfId="30070"/>
    <cellStyle name="Обычный 2 2 3 2 2 2 2 2 27 2" xfId="30071"/>
    <cellStyle name="Обычный 2 2 3 2 2 2 2 2 28" xfId="30072"/>
    <cellStyle name="Обычный 2 2 3 2 2 2 2 2 28 2" xfId="30073"/>
    <cellStyle name="Обычный 2 2 3 2 2 2 2 2 29" xfId="30074"/>
    <cellStyle name="Обычный 2 2 3 2 2 2 2 2 29 2" xfId="30075"/>
    <cellStyle name="Обычный 2 2 3 2 2 2 2 2 3" xfId="30076"/>
    <cellStyle name="Обычный 2 2 3 2 2 2 2 2 3 2" xfId="30077"/>
    <cellStyle name="Обычный 2 2 3 2 2 2 2 2 30" xfId="30078"/>
    <cellStyle name="Обычный 2 2 3 2 2 2 2 2 30 2" xfId="30079"/>
    <cellStyle name="Обычный 2 2 3 2 2 2 2 2 31" xfId="30080"/>
    <cellStyle name="Обычный 2 2 3 2 2 2 2 2 31 2" xfId="30081"/>
    <cellStyle name="Обычный 2 2 3 2 2 2 2 2 32" xfId="30082"/>
    <cellStyle name="Обычный 2 2 3 2 2 2 2 2 32 2" xfId="30083"/>
    <cellStyle name="Обычный 2 2 3 2 2 2 2 2 33" xfId="30084"/>
    <cellStyle name="Обычный 2 2 3 2 2 2 2 2 33 2" xfId="30085"/>
    <cellStyle name="Обычный 2 2 3 2 2 2 2 2 34" xfId="30086"/>
    <cellStyle name="Обычный 2 2 3 2 2 2 2 2 34 2" xfId="30087"/>
    <cellStyle name="Обычный 2 2 3 2 2 2 2 2 35" xfId="30088"/>
    <cellStyle name="Обычный 2 2 3 2 2 2 2 2 4" xfId="30089"/>
    <cellStyle name="Обычный 2 2 3 2 2 2 2 2 4 2" xfId="30090"/>
    <cellStyle name="Обычный 2 2 3 2 2 2 2 2 5" xfId="30091"/>
    <cellStyle name="Обычный 2 2 3 2 2 2 2 2 5 2" xfId="30092"/>
    <cellStyle name="Обычный 2 2 3 2 2 2 2 2 6" xfId="30093"/>
    <cellStyle name="Обычный 2 2 3 2 2 2 2 2 6 2" xfId="30094"/>
    <cellStyle name="Обычный 2 2 3 2 2 2 2 2 7" xfId="30095"/>
    <cellStyle name="Обычный 2 2 3 2 2 2 2 2 7 2" xfId="30096"/>
    <cellStyle name="Обычный 2 2 3 2 2 2 2 2 8" xfId="30097"/>
    <cellStyle name="Обычный 2 2 3 2 2 2 2 2 8 2" xfId="30098"/>
    <cellStyle name="Обычный 2 2 3 2 2 2 2 2 9" xfId="30099"/>
    <cellStyle name="Обычный 2 2 3 2 2 2 2 2 9 2" xfId="30100"/>
    <cellStyle name="Обычный 2 2 3 2 2 2 2 20" xfId="30101"/>
    <cellStyle name="Обычный 2 2 3 2 2 2 2 20 2" xfId="30102"/>
    <cellStyle name="Обычный 2 2 3 2 2 2 2 21" xfId="30103"/>
    <cellStyle name="Обычный 2 2 3 2 2 2 2 21 2" xfId="30104"/>
    <cellStyle name="Обычный 2 2 3 2 2 2 2 22" xfId="30105"/>
    <cellStyle name="Обычный 2 2 3 2 2 2 2 22 2" xfId="30106"/>
    <cellStyle name="Обычный 2 2 3 2 2 2 2 23" xfId="30107"/>
    <cellStyle name="Обычный 2 2 3 2 2 2 2 23 2" xfId="30108"/>
    <cellStyle name="Обычный 2 2 3 2 2 2 2 24" xfId="30109"/>
    <cellStyle name="Обычный 2 2 3 2 2 2 2 24 2" xfId="30110"/>
    <cellStyle name="Обычный 2 2 3 2 2 2 2 25" xfId="30111"/>
    <cellStyle name="Обычный 2 2 3 2 2 2 2 25 2" xfId="30112"/>
    <cellStyle name="Обычный 2 2 3 2 2 2 2 26" xfId="30113"/>
    <cellStyle name="Обычный 2 2 3 2 2 2 2 26 2" xfId="30114"/>
    <cellStyle name="Обычный 2 2 3 2 2 2 2 27" xfId="30115"/>
    <cellStyle name="Обычный 2 2 3 2 2 2 2 27 2" xfId="30116"/>
    <cellStyle name="Обычный 2 2 3 2 2 2 2 28" xfId="30117"/>
    <cellStyle name="Обычный 2 2 3 2 2 2 2 28 2" xfId="30118"/>
    <cellStyle name="Обычный 2 2 3 2 2 2 2 29" xfId="30119"/>
    <cellStyle name="Обычный 2 2 3 2 2 2 2 29 2" xfId="30120"/>
    <cellStyle name="Обычный 2 2 3 2 2 2 2 3" xfId="30121"/>
    <cellStyle name="Обычный 2 2 3 2 2 2 2 3 2" xfId="30122"/>
    <cellStyle name="Обычный 2 2 3 2 2 2 2 30" xfId="30123"/>
    <cellStyle name="Обычный 2 2 3 2 2 2 2 30 2" xfId="30124"/>
    <cellStyle name="Обычный 2 2 3 2 2 2 2 31" xfId="30125"/>
    <cellStyle name="Обычный 2 2 3 2 2 2 2 31 2" xfId="30126"/>
    <cellStyle name="Обычный 2 2 3 2 2 2 2 32" xfId="30127"/>
    <cellStyle name="Обычный 2 2 3 2 2 2 2 32 2" xfId="30128"/>
    <cellStyle name="Обычный 2 2 3 2 2 2 2 33" xfId="30129"/>
    <cellStyle name="Обычный 2 2 3 2 2 2 2 33 2" xfId="30130"/>
    <cellStyle name="Обычный 2 2 3 2 2 2 2 34" xfId="30131"/>
    <cellStyle name="Обычный 2 2 3 2 2 2 2 34 2" xfId="30132"/>
    <cellStyle name="Обычный 2 2 3 2 2 2 2 35" xfId="30133"/>
    <cellStyle name="Обычный 2 2 3 2 2 2 2 35 2" xfId="30134"/>
    <cellStyle name="Обычный 2 2 3 2 2 2 2 36" xfId="30135"/>
    <cellStyle name="Обычный 2 2 3 2 2 2 2 36 2" xfId="30136"/>
    <cellStyle name="Обычный 2 2 3 2 2 2 2 37" xfId="30137"/>
    <cellStyle name="Обычный 2 2 3 2 2 2 2 4" xfId="30138"/>
    <cellStyle name="Обычный 2 2 3 2 2 2 2 4 2" xfId="30139"/>
    <cellStyle name="Обычный 2 2 3 2 2 2 2 5" xfId="30140"/>
    <cellStyle name="Обычный 2 2 3 2 2 2 2 5 2" xfId="30141"/>
    <cellStyle name="Обычный 2 2 3 2 2 2 2 6" xfId="30142"/>
    <cellStyle name="Обычный 2 2 3 2 2 2 2 6 2" xfId="30143"/>
    <cellStyle name="Обычный 2 2 3 2 2 2 2 7" xfId="30144"/>
    <cellStyle name="Обычный 2 2 3 2 2 2 2 7 2" xfId="30145"/>
    <cellStyle name="Обычный 2 2 3 2 2 2 2 8" xfId="30146"/>
    <cellStyle name="Обычный 2 2 3 2 2 2 2 8 2" xfId="30147"/>
    <cellStyle name="Обычный 2 2 3 2 2 2 2 9" xfId="30148"/>
    <cellStyle name="Обычный 2 2 3 2 2 2 2 9 2" xfId="30149"/>
    <cellStyle name="Обычный 2 2 3 2 2 2 3" xfId="30150"/>
    <cellStyle name="Обычный 2 2 3 2 2 20" xfId="30151"/>
    <cellStyle name="Обычный 2 2 3 2 2 20 2" xfId="30152"/>
    <cellStyle name="Обычный 2 2 3 2 2 21" xfId="30153"/>
    <cellStyle name="Обычный 2 2 3 2 2 21 2" xfId="30154"/>
    <cellStyle name="Обычный 2 2 3 2 2 22" xfId="30155"/>
    <cellStyle name="Обычный 2 2 3 2 2 22 2" xfId="30156"/>
    <cellStyle name="Обычный 2 2 3 2 2 23" xfId="30157"/>
    <cellStyle name="Обычный 2 2 3 2 2 23 2" xfId="30158"/>
    <cellStyle name="Обычный 2 2 3 2 2 24" xfId="30159"/>
    <cellStyle name="Обычный 2 2 3 2 2 24 2" xfId="30160"/>
    <cellStyle name="Обычный 2 2 3 2 2 25" xfId="30161"/>
    <cellStyle name="Обычный 2 2 3 2 2 25 2" xfId="30162"/>
    <cellStyle name="Обычный 2 2 3 2 2 26" xfId="30163"/>
    <cellStyle name="Обычный 2 2 3 2 2 26 2" xfId="30164"/>
    <cellStyle name="Обычный 2 2 3 2 2 27" xfId="30165"/>
    <cellStyle name="Обычный 2 2 3 2 2 27 2" xfId="30166"/>
    <cellStyle name="Обычный 2 2 3 2 2 28" xfId="30167"/>
    <cellStyle name="Обычный 2 2 3 2 2 28 2" xfId="30168"/>
    <cellStyle name="Обычный 2 2 3 2 2 29" xfId="30169"/>
    <cellStyle name="Обычный 2 2 3 2 2 29 2" xfId="30170"/>
    <cellStyle name="Обычный 2 2 3 2 2 3" xfId="30171"/>
    <cellStyle name="Обычный 2 2 3 2 2 3 10" xfId="30172"/>
    <cellStyle name="Обычный 2 2 3 2 2 3 10 2" xfId="30173"/>
    <cellStyle name="Обычный 2 2 3 2 2 3 11" xfId="30174"/>
    <cellStyle name="Обычный 2 2 3 2 2 3 11 2" xfId="30175"/>
    <cellStyle name="Обычный 2 2 3 2 2 3 12" xfId="30176"/>
    <cellStyle name="Обычный 2 2 3 2 2 3 12 2" xfId="30177"/>
    <cellStyle name="Обычный 2 2 3 2 2 3 13" xfId="30178"/>
    <cellStyle name="Обычный 2 2 3 2 2 3 13 2" xfId="30179"/>
    <cellStyle name="Обычный 2 2 3 2 2 3 14" xfId="30180"/>
    <cellStyle name="Обычный 2 2 3 2 2 3 14 2" xfId="30181"/>
    <cellStyle name="Обычный 2 2 3 2 2 3 15" xfId="30182"/>
    <cellStyle name="Обычный 2 2 3 2 2 3 15 2" xfId="30183"/>
    <cellStyle name="Обычный 2 2 3 2 2 3 16" xfId="30184"/>
    <cellStyle name="Обычный 2 2 3 2 2 3 16 2" xfId="30185"/>
    <cellStyle name="Обычный 2 2 3 2 2 3 17" xfId="30186"/>
    <cellStyle name="Обычный 2 2 3 2 2 3 17 2" xfId="30187"/>
    <cellStyle name="Обычный 2 2 3 2 2 3 18" xfId="30188"/>
    <cellStyle name="Обычный 2 2 3 2 2 3 18 2" xfId="30189"/>
    <cellStyle name="Обычный 2 2 3 2 2 3 19" xfId="30190"/>
    <cellStyle name="Обычный 2 2 3 2 2 3 19 2" xfId="30191"/>
    <cellStyle name="Обычный 2 2 3 2 2 3 2" xfId="30192"/>
    <cellStyle name="Обычный 2 2 3 2 2 3 2 2" xfId="30193"/>
    <cellStyle name="Обычный 2 2 3 2 2 3 20" xfId="30194"/>
    <cellStyle name="Обычный 2 2 3 2 2 3 20 2" xfId="30195"/>
    <cellStyle name="Обычный 2 2 3 2 2 3 21" xfId="30196"/>
    <cellStyle name="Обычный 2 2 3 2 2 3 21 2" xfId="30197"/>
    <cellStyle name="Обычный 2 2 3 2 2 3 22" xfId="30198"/>
    <cellStyle name="Обычный 2 2 3 2 2 3 22 2" xfId="30199"/>
    <cellStyle name="Обычный 2 2 3 2 2 3 23" xfId="30200"/>
    <cellStyle name="Обычный 2 2 3 2 2 3 23 2" xfId="30201"/>
    <cellStyle name="Обычный 2 2 3 2 2 3 24" xfId="30202"/>
    <cellStyle name="Обычный 2 2 3 2 2 3 24 2" xfId="30203"/>
    <cellStyle name="Обычный 2 2 3 2 2 3 25" xfId="30204"/>
    <cellStyle name="Обычный 2 2 3 2 2 3 25 2" xfId="30205"/>
    <cellStyle name="Обычный 2 2 3 2 2 3 26" xfId="30206"/>
    <cellStyle name="Обычный 2 2 3 2 2 3 26 2" xfId="30207"/>
    <cellStyle name="Обычный 2 2 3 2 2 3 27" xfId="30208"/>
    <cellStyle name="Обычный 2 2 3 2 2 3 27 2" xfId="30209"/>
    <cellStyle name="Обычный 2 2 3 2 2 3 28" xfId="30210"/>
    <cellStyle name="Обычный 2 2 3 2 2 3 28 2" xfId="30211"/>
    <cellStyle name="Обычный 2 2 3 2 2 3 29" xfId="30212"/>
    <cellStyle name="Обычный 2 2 3 2 2 3 29 2" xfId="30213"/>
    <cellStyle name="Обычный 2 2 3 2 2 3 3" xfId="30214"/>
    <cellStyle name="Обычный 2 2 3 2 2 3 3 2" xfId="30215"/>
    <cellStyle name="Обычный 2 2 3 2 2 3 30" xfId="30216"/>
    <cellStyle name="Обычный 2 2 3 2 2 3 30 2" xfId="30217"/>
    <cellStyle name="Обычный 2 2 3 2 2 3 31" xfId="30218"/>
    <cellStyle name="Обычный 2 2 3 2 2 3 31 2" xfId="30219"/>
    <cellStyle name="Обычный 2 2 3 2 2 3 32" xfId="30220"/>
    <cellStyle name="Обычный 2 2 3 2 2 3 32 2" xfId="30221"/>
    <cellStyle name="Обычный 2 2 3 2 2 3 33" xfId="30222"/>
    <cellStyle name="Обычный 2 2 3 2 2 3 33 2" xfId="30223"/>
    <cellStyle name="Обычный 2 2 3 2 2 3 34" xfId="30224"/>
    <cellStyle name="Обычный 2 2 3 2 2 3 34 2" xfId="30225"/>
    <cellStyle name="Обычный 2 2 3 2 2 3 35" xfId="30226"/>
    <cellStyle name="Обычный 2 2 3 2 2 3 4" xfId="30227"/>
    <cellStyle name="Обычный 2 2 3 2 2 3 4 2" xfId="30228"/>
    <cellStyle name="Обычный 2 2 3 2 2 3 5" xfId="30229"/>
    <cellStyle name="Обычный 2 2 3 2 2 3 5 2" xfId="30230"/>
    <cellStyle name="Обычный 2 2 3 2 2 3 6" xfId="30231"/>
    <cellStyle name="Обычный 2 2 3 2 2 3 6 2" xfId="30232"/>
    <cellStyle name="Обычный 2 2 3 2 2 3 7" xfId="30233"/>
    <cellStyle name="Обычный 2 2 3 2 2 3 7 2" xfId="30234"/>
    <cellStyle name="Обычный 2 2 3 2 2 3 8" xfId="30235"/>
    <cellStyle name="Обычный 2 2 3 2 2 3 8 2" xfId="30236"/>
    <cellStyle name="Обычный 2 2 3 2 2 3 9" xfId="30237"/>
    <cellStyle name="Обычный 2 2 3 2 2 3 9 2" xfId="30238"/>
    <cellStyle name="Обычный 2 2 3 2 2 30" xfId="30239"/>
    <cellStyle name="Обычный 2 2 3 2 2 30 2" xfId="30240"/>
    <cellStyle name="Обычный 2 2 3 2 2 31" xfId="30241"/>
    <cellStyle name="Обычный 2 2 3 2 2 31 2" xfId="30242"/>
    <cellStyle name="Обычный 2 2 3 2 2 32" xfId="30243"/>
    <cellStyle name="Обычный 2 2 3 2 2 32 2" xfId="30244"/>
    <cellStyle name="Обычный 2 2 3 2 2 33" xfId="30245"/>
    <cellStyle name="Обычный 2 2 3 2 2 33 2" xfId="30246"/>
    <cellStyle name="Обычный 2 2 3 2 2 34" xfId="30247"/>
    <cellStyle name="Обычный 2 2 3 2 2 34 2" xfId="30248"/>
    <cellStyle name="Обычный 2 2 3 2 2 35" xfId="30249"/>
    <cellStyle name="Обычный 2 2 3 2 2 35 2" xfId="30250"/>
    <cellStyle name="Обычный 2 2 3 2 2 36" xfId="30251"/>
    <cellStyle name="Обычный 2 2 3 2 2 36 2" xfId="30252"/>
    <cellStyle name="Обычный 2 2 3 2 2 37" xfId="30253"/>
    <cellStyle name="Обычный 2 2 3 2 2 37 2" xfId="30254"/>
    <cellStyle name="Обычный 2 2 3 2 2 38" xfId="30255"/>
    <cellStyle name="Обычный 2 2 3 2 2 4" xfId="30256"/>
    <cellStyle name="Обычный 2 2 3 2 2 4 2" xfId="30257"/>
    <cellStyle name="Обычный 2 2 3 2 2 5" xfId="30258"/>
    <cellStyle name="Обычный 2 2 3 2 2 5 2" xfId="30259"/>
    <cellStyle name="Обычный 2 2 3 2 2 6" xfId="30260"/>
    <cellStyle name="Обычный 2 2 3 2 2 6 2" xfId="30261"/>
    <cellStyle name="Обычный 2 2 3 2 2 7" xfId="30262"/>
    <cellStyle name="Обычный 2 2 3 2 2 7 2" xfId="30263"/>
    <cellStyle name="Обычный 2 2 3 2 2 8" xfId="30264"/>
    <cellStyle name="Обычный 2 2 3 2 2 8 2" xfId="30265"/>
    <cellStyle name="Обычный 2 2 3 2 2 9" xfId="30266"/>
    <cellStyle name="Обычный 2 2 3 2 2 9 2" xfId="30267"/>
    <cellStyle name="Обычный 2 2 3 2 3" xfId="30268"/>
    <cellStyle name="Обычный 2 2 3 2 3 10" xfId="30269"/>
    <cellStyle name="Обычный 2 2 3 2 3 10 2" xfId="30270"/>
    <cellStyle name="Обычный 2 2 3 2 3 11" xfId="30271"/>
    <cellStyle name="Обычный 2 2 3 2 3 11 2" xfId="30272"/>
    <cellStyle name="Обычный 2 2 3 2 3 12" xfId="30273"/>
    <cellStyle name="Обычный 2 2 3 2 3 12 2" xfId="30274"/>
    <cellStyle name="Обычный 2 2 3 2 3 13" xfId="30275"/>
    <cellStyle name="Обычный 2 2 3 2 3 13 2" xfId="30276"/>
    <cellStyle name="Обычный 2 2 3 2 3 14" xfId="30277"/>
    <cellStyle name="Обычный 2 2 3 2 3 14 2" xfId="30278"/>
    <cellStyle name="Обычный 2 2 3 2 3 15" xfId="30279"/>
    <cellStyle name="Обычный 2 2 3 2 3 15 2" xfId="30280"/>
    <cellStyle name="Обычный 2 2 3 2 3 16" xfId="30281"/>
    <cellStyle name="Обычный 2 2 3 2 3 16 2" xfId="30282"/>
    <cellStyle name="Обычный 2 2 3 2 3 17" xfId="30283"/>
    <cellStyle name="Обычный 2 2 3 2 3 17 2" xfId="30284"/>
    <cellStyle name="Обычный 2 2 3 2 3 18" xfId="30285"/>
    <cellStyle name="Обычный 2 2 3 2 3 18 2" xfId="30286"/>
    <cellStyle name="Обычный 2 2 3 2 3 19" xfId="30287"/>
    <cellStyle name="Обычный 2 2 3 2 3 19 2" xfId="30288"/>
    <cellStyle name="Обычный 2 2 3 2 3 2" xfId="30289"/>
    <cellStyle name="Обычный 2 2 3 2 3 2 10" xfId="30290"/>
    <cellStyle name="Обычный 2 2 3 2 3 2 10 2" xfId="30291"/>
    <cellStyle name="Обычный 2 2 3 2 3 2 11" xfId="30292"/>
    <cellStyle name="Обычный 2 2 3 2 3 2 11 2" xfId="30293"/>
    <cellStyle name="Обычный 2 2 3 2 3 2 12" xfId="30294"/>
    <cellStyle name="Обычный 2 2 3 2 3 2 12 2" xfId="30295"/>
    <cellStyle name="Обычный 2 2 3 2 3 2 13" xfId="30296"/>
    <cellStyle name="Обычный 2 2 3 2 3 2 13 2" xfId="30297"/>
    <cellStyle name="Обычный 2 2 3 2 3 2 14" xfId="30298"/>
    <cellStyle name="Обычный 2 2 3 2 3 2 14 2" xfId="30299"/>
    <cellStyle name="Обычный 2 2 3 2 3 2 15" xfId="30300"/>
    <cellStyle name="Обычный 2 2 3 2 3 2 15 2" xfId="30301"/>
    <cellStyle name="Обычный 2 2 3 2 3 2 16" xfId="30302"/>
    <cellStyle name="Обычный 2 2 3 2 3 2 16 2" xfId="30303"/>
    <cellStyle name="Обычный 2 2 3 2 3 2 17" xfId="30304"/>
    <cellStyle name="Обычный 2 2 3 2 3 2 17 2" xfId="30305"/>
    <cellStyle name="Обычный 2 2 3 2 3 2 18" xfId="30306"/>
    <cellStyle name="Обычный 2 2 3 2 3 2 18 2" xfId="30307"/>
    <cellStyle name="Обычный 2 2 3 2 3 2 19" xfId="30308"/>
    <cellStyle name="Обычный 2 2 3 2 3 2 19 2" xfId="30309"/>
    <cellStyle name="Обычный 2 2 3 2 3 2 2" xfId="30310"/>
    <cellStyle name="Обычный 2 2 3 2 3 2 2 10" xfId="30311"/>
    <cellStyle name="Обычный 2 2 3 2 3 2 2 10 2" xfId="30312"/>
    <cellStyle name="Обычный 2 2 3 2 3 2 2 11" xfId="30313"/>
    <cellStyle name="Обычный 2 2 3 2 3 2 2 11 2" xfId="30314"/>
    <cellStyle name="Обычный 2 2 3 2 3 2 2 12" xfId="30315"/>
    <cellStyle name="Обычный 2 2 3 2 3 2 2 12 2" xfId="30316"/>
    <cellStyle name="Обычный 2 2 3 2 3 2 2 13" xfId="30317"/>
    <cellStyle name="Обычный 2 2 3 2 3 2 2 13 2" xfId="30318"/>
    <cellStyle name="Обычный 2 2 3 2 3 2 2 14" xfId="30319"/>
    <cellStyle name="Обычный 2 2 3 2 3 2 2 14 2" xfId="30320"/>
    <cellStyle name="Обычный 2 2 3 2 3 2 2 15" xfId="30321"/>
    <cellStyle name="Обычный 2 2 3 2 3 2 2 15 2" xfId="30322"/>
    <cellStyle name="Обычный 2 2 3 2 3 2 2 16" xfId="30323"/>
    <cellStyle name="Обычный 2 2 3 2 3 2 2 16 2" xfId="30324"/>
    <cellStyle name="Обычный 2 2 3 2 3 2 2 17" xfId="30325"/>
    <cellStyle name="Обычный 2 2 3 2 3 2 2 17 2" xfId="30326"/>
    <cellStyle name="Обычный 2 2 3 2 3 2 2 18" xfId="30327"/>
    <cellStyle name="Обычный 2 2 3 2 3 2 2 18 2" xfId="30328"/>
    <cellStyle name="Обычный 2 2 3 2 3 2 2 19" xfId="30329"/>
    <cellStyle name="Обычный 2 2 3 2 3 2 2 19 2" xfId="30330"/>
    <cellStyle name="Обычный 2 2 3 2 3 2 2 2" xfId="30331"/>
    <cellStyle name="Обычный 2 2 3 2 3 2 2 2 2" xfId="30332"/>
    <cellStyle name="Обычный 2 2 3 2 3 2 2 20" xfId="30333"/>
    <cellStyle name="Обычный 2 2 3 2 3 2 2 20 2" xfId="30334"/>
    <cellStyle name="Обычный 2 2 3 2 3 2 2 21" xfId="30335"/>
    <cellStyle name="Обычный 2 2 3 2 3 2 2 21 2" xfId="30336"/>
    <cellStyle name="Обычный 2 2 3 2 3 2 2 22" xfId="30337"/>
    <cellStyle name="Обычный 2 2 3 2 3 2 2 22 2" xfId="30338"/>
    <cellStyle name="Обычный 2 2 3 2 3 2 2 23" xfId="30339"/>
    <cellStyle name="Обычный 2 2 3 2 3 2 2 23 2" xfId="30340"/>
    <cellStyle name="Обычный 2 2 3 2 3 2 2 24" xfId="30341"/>
    <cellStyle name="Обычный 2 2 3 2 3 2 2 24 2" xfId="30342"/>
    <cellStyle name="Обычный 2 2 3 2 3 2 2 25" xfId="30343"/>
    <cellStyle name="Обычный 2 2 3 2 3 2 2 25 2" xfId="30344"/>
    <cellStyle name="Обычный 2 2 3 2 3 2 2 26" xfId="30345"/>
    <cellStyle name="Обычный 2 2 3 2 3 2 2 26 2" xfId="30346"/>
    <cellStyle name="Обычный 2 2 3 2 3 2 2 27" xfId="30347"/>
    <cellStyle name="Обычный 2 2 3 2 3 2 2 27 2" xfId="30348"/>
    <cellStyle name="Обычный 2 2 3 2 3 2 2 28" xfId="30349"/>
    <cellStyle name="Обычный 2 2 3 2 3 2 2 28 2" xfId="30350"/>
    <cellStyle name="Обычный 2 2 3 2 3 2 2 29" xfId="30351"/>
    <cellStyle name="Обычный 2 2 3 2 3 2 2 29 2" xfId="30352"/>
    <cellStyle name="Обычный 2 2 3 2 3 2 2 3" xfId="30353"/>
    <cellStyle name="Обычный 2 2 3 2 3 2 2 3 2" xfId="30354"/>
    <cellStyle name="Обычный 2 2 3 2 3 2 2 30" xfId="30355"/>
    <cellStyle name="Обычный 2 2 3 2 3 2 2 30 2" xfId="30356"/>
    <cellStyle name="Обычный 2 2 3 2 3 2 2 31" xfId="30357"/>
    <cellStyle name="Обычный 2 2 3 2 3 2 2 31 2" xfId="30358"/>
    <cellStyle name="Обычный 2 2 3 2 3 2 2 32" xfId="30359"/>
    <cellStyle name="Обычный 2 2 3 2 3 2 2 32 2" xfId="30360"/>
    <cellStyle name="Обычный 2 2 3 2 3 2 2 33" xfId="30361"/>
    <cellStyle name="Обычный 2 2 3 2 3 2 2 33 2" xfId="30362"/>
    <cellStyle name="Обычный 2 2 3 2 3 2 2 34" xfId="30363"/>
    <cellStyle name="Обычный 2 2 3 2 3 2 2 34 2" xfId="30364"/>
    <cellStyle name="Обычный 2 2 3 2 3 2 2 35" xfId="30365"/>
    <cellStyle name="Обычный 2 2 3 2 3 2 2 4" xfId="30366"/>
    <cellStyle name="Обычный 2 2 3 2 3 2 2 4 2" xfId="30367"/>
    <cellStyle name="Обычный 2 2 3 2 3 2 2 5" xfId="30368"/>
    <cellStyle name="Обычный 2 2 3 2 3 2 2 5 2" xfId="30369"/>
    <cellStyle name="Обычный 2 2 3 2 3 2 2 6" xfId="30370"/>
    <cellStyle name="Обычный 2 2 3 2 3 2 2 6 2" xfId="30371"/>
    <cellStyle name="Обычный 2 2 3 2 3 2 2 7" xfId="30372"/>
    <cellStyle name="Обычный 2 2 3 2 3 2 2 7 2" xfId="30373"/>
    <cellStyle name="Обычный 2 2 3 2 3 2 2 8" xfId="30374"/>
    <cellStyle name="Обычный 2 2 3 2 3 2 2 8 2" xfId="30375"/>
    <cellStyle name="Обычный 2 2 3 2 3 2 2 9" xfId="30376"/>
    <cellStyle name="Обычный 2 2 3 2 3 2 2 9 2" xfId="30377"/>
    <cellStyle name="Обычный 2 2 3 2 3 2 20" xfId="30378"/>
    <cellStyle name="Обычный 2 2 3 2 3 2 20 2" xfId="30379"/>
    <cellStyle name="Обычный 2 2 3 2 3 2 21" xfId="30380"/>
    <cellStyle name="Обычный 2 2 3 2 3 2 21 2" xfId="30381"/>
    <cellStyle name="Обычный 2 2 3 2 3 2 22" xfId="30382"/>
    <cellStyle name="Обычный 2 2 3 2 3 2 22 2" xfId="30383"/>
    <cellStyle name="Обычный 2 2 3 2 3 2 23" xfId="30384"/>
    <cellStyle name="Обычный 2 2 3 2 3 2 23 2" xfId="30385"/>
    <cellStyle name="Обычный 2 2 3 2 3 2 24" xfId="30386"/>
    <cellStyle name="Обычный 2 2 3 2 3 2 24 2" xfId="30387"/>
    <cellStyle name="Обычный 2 2 3 2 3 2 25" xfId="30388"/>
    <cellStyle name="Обычный 2 2 3 2 3 2 25 2" xfId="30389"/>
    <cellStyle name="Обычный 2 2 3 2 3 2 26" xfId="30390"/>
    <cellStyle name="Обычный 2 2 3 2 3 2 26 2" xfId="30391"/>
    <cellStyle name="Обычный 2 2 3 2 3 2 27" xfId="30392"/>
    <cellStyle name="Обычный 2 2 3 2 3 2 27 2" xfId="30393"/>
    <cellStyle name="Обычный 2 2 3 2 3 2 28" xfId="30394"/>
    <cellStyle name="Обычный 2 2 3 2 3 2 28 2" xfId="30395"/>
    <cellStyle name="Обычный 2 2 3 2 3 2 29" xfId="30396"/>
    <cellStyle name="Обычный 2 2 3 2 3 2 29 2" xfId="30397"/>
    <cellStyle name="Обычный 2 2 3 2 3 2 3" xfId="30398"/>
    <cellStyle name="Обычный 2 2 3 2 3 2 3 2" xfId="30399"/>
    <cellStyle name="Обычный 2 2 3 2 3 2 30" xfId="30400"/>
    <cellStyle name="Обычный 2 2 3 2 3 2 30 2" xfId="30401"/>
    <cellStyle name="Обычный 2 2 3 2 3 2 31" xfId="30402"/>
    <cellStyle name="Обычный 2 2 3 2 3 2 31 2" xfId="30403"/>
    <cellStyle name="Обычный 2 2 3 2 3 2 32" xfId="30404"/>
    <cellStyle name="Обычный 2 2 3 2 3 2 32 2" xfId="30405"/>
    <cellStyle name="Обычный 2 2 3 2 3 2 33" xfId="30406"/>
    <cellStyle name="Обычный 2 2 3 2 3 2 33 2" xfId="30407"/>
    <cellStyle name="Обычный 2 2 3 2 3 2 34" xfId="30408"/>
    <cellStyle name="Обычный 2 2 3 2 3 2 34 2" xfId="30409"/>
    <cellStyle name="Обычный 2 2 3 2 3 2 35" xfId="30410"/>
    <cellStyle name="Обычный 2 2 3 2 3 2 35 2" xfId="30411"/>
    <cellStyle name="Обычный 2 2 3 2 3 2 36" xfId="30412"/>
    <cellStyle name="Обычный 2 2 3 2 3 2 36 2" xfId="30413"/>
    <cellStyle name="Обычный 2 2 3 2 3 2 37" xfId="30414"/>
    <cellStyle name="Обычный 2 2 3 2 3 2 4" xfId="30415"/>
    <cellStyle name="Обычный 2 2 3 2 3 2 4 2" xfId="30416"/>
    <cellStyle name="Обычный 2 2 3 2 3 2 5" xfId="30417"/>
    <cellStyle name="Обычный 2 2 3 2 3 2 5 2" xfId="30418"/>
    <cellStyle name="Обычный 2 2 3 2 3 2 6" xfId="30419"/>
    <cellStyle name="Обычный 2 2 3 2 3 2 6 2" xfId="30420"/>
    <cellStyle name="Обычный 2 2 3 2 3 2 7" xfId="30421"/>
    <cellStyle name="Обычный 2 2 3 2 3 2 7 2" xfId="30422"/>
    <cellStyle name="Обычный 2 2 3 2 3 2 8" xfId="30423"/>
    <cellStyle name="Обычный 2 2 3 2 3 2 8 2" xfId="30424"/>
    <cellStyle name="Обычный 2 2 3 2 3 2 9" xfId="30425"/>
    <cellStyle name="Обычный 2 2 3 2 3 2 9 2" xfId="30426"/>
    <cellStyle name="Обычный 2 2 3 2 3 20" xfId="30427"/>
    <cellStyle name="Обычный 2 2 3 2 3 20 2" xfId="30428"/>
    <cellStyle name="Обычный 2 2 3 2 3 21" xfId="30429"/>
    <cellStyle name="Обычный 2 2 3 2 3 21 2" xfId="30430"/>
    <cellStyle name="Обычный 2 2 3 2 3 22" xfId="30431"/>
    <cellStyle name="Обычный 2 2 3 2 3 22 2" xfId="30432"/>
    <cellStyle name="Обычный 2 2 3 2 3 23" xfId="30433"/>
    <cellStyle name="Обычный 2 2 3 2 3 23 2" xfId="30434"/>
    <cellStyle name="Обычный 2 2 3 2 3 24" xfId="30435"/>
    <cellStyle name="Обычный 2 2 3 2 3 24 2" xfId="30436"/>
    <cellStyle name="Обычный 2 2 3 2 3 25" xfId="30437"/>
    <cellStyle name="Обычный 2 2 3 2 3 25 2" xfId="30438"/>
    <cellStyle name="Обычный 2 2 3 2 3 26" xfId="30439"/>
    <cellStyle name="Обычный 2 2 3 2 3 26 2" xfId="30440"/>
    <cellStyle name="Обычный 2 2 3 2 3 27" xfId="30441"/>
    <cellStyle name="Обычный 2 2 3 2 3 27 2" xfId="30442"/>
    <cellStyle name="Обычный 2 2 3 2 3 28" xfId="30443"/>
    <cellStyle name="Обычный 2 2 3 2 3 28 2" xfId="30444"/>
    <cellStyle name="Обычный 2 2 3 2 3 29" xfId="30445"/>
    <cellStyle name="Обычный 2 2 3 2 3 29 2" xfId="30446"/>
    <cellStyle name="Обычный 2 2 3 2 3 3" xfId="30447"/>
    <cellStyle name="Обычный 2 2 3 2 3 3 10" xfId="30448"/>
    <cellStyle name="Обычный 2 2 3 2 3 3 10 2" xfId="30449"/>
    <cellStyle name="Обычный 2 2 3 2 3 3 11" xfId="30450"/>
    <cellStyle name="Обычный 2 2 3 2 3 3 11 2" xfId="30451"/>
    <cellStyle name="Обычный 2 2 3 2 3 3 12" xfId="30452"/>
    <cellStyle name="Обычный 2 2 3 2 3 3 12 2" xfId="30453"/>
    <cellStyle name="Обычный 2 2 3 2 3 3 13" xfId="30454"/>
    <cellStyle name="Обычный 2 2 3 2 3 3 13 2" xfId="30455"/>
    <cellStyle name="Обычный 2 2 3 2 3 3 14" xfId="30456"/>
    <cellStyle name="Обычный 2 2 3 2 3 3 14 2" xfId="30457"/>
    <cellStyle name="Обычный 2 2 3 2 3 3 15" xfId="30458"/>
    <cellStyle name="Обычный 2 2 3 2 3 3 15 2" xfId="30459"/>
    <cellStyle name="Обычный 2 2 3 2 3 3 16" xfId="30460"/>
    <cellStyle name="Обычный 2 2 3 2 3 3 16 2" xfId="30461"/>
    <cellStyle name="Обычный 2 2 3 2 3 3 17" xfId="30462"/>
    <cellStyle name="Обычный 2 2 3 2 3 3 17 2" xfId="30463"/>
    <cellStyle name="Обычный 2 2 3 2 3 3 18" xfId="30464"/>
    <cellStyle name="Обычный 2 2 3 2 3 3 18 2" xfId="30465"/>
    <cellStyle name="Обычный 2 2 3 2 3 3 19" xfId="30466"/>
    <cellStyle name="Обычный 2 2 3 2 3 3 19 2" xfId="30467"/>
    <cellStyle name="Обычный 2 2 3 2 3 3 2" xfId="30468"/>
    <cellStyle name="Обычный 2 2 3 2 3 3 2 2" xfId="30469"/>
    <cellStyle name="Обычный 2 2 3 2 3 3 20" xfId="30470"/>
    <cellStyle name="Обычный 2 2 3 2 3 3 20 2" xfId="30471"/>
    <cellStyle name="Обычный 2 2 3 2 3 3 21" xfId="30472"/>
    <cellStyle name="Обычный 2 2 3 2 3 3 21 2" xfId="30473"/>
    <cellStyle name="Обычный 2 2 3 2 3 3 22" xfId="30474"/>
    <cellStyle name="Обычный 2 2 3 2 3 3 22 2" xfId="30475"/>
    <cellStyle name="Обычный 2 2 3 2 3 3 23" xfId="30476"/>
    <cellStyle name="Обычный 2 2 3 2 3 3 23 2" xfId="30477"/>
    <cellStyle name="Обычный 2 2 3 2 3 3 24" xfId="30478"/>
    <cellStyle name="Обычный 2 2 3 2 3 3 24 2" xfId="30479"/>
    <cellStyle name="Обычный 2 2 3 2 3 3 25" xfId="30480"/>
    <cellStyle name="Обычный 2 2 3 2 3 3 25 2" xfId="30481"/>
    <cellStyle name="Обычный 2 2 3 2 3 3 26" xfId="30482"/>
    <cellStyle name="Обычный 2 2 3 2 3 3 26 2" xfId="30483"/>
    <cellStyle name="Обычный 2 2 3 2 3 3 27" xfId="30484"/>
    <cellStyle name="Обычный 2 2 3 2 3 3 27 2" xfId="30485"/>
    <cellStyle name="Обычный 2 2 3 2 3 3 28" xfId="30486"/>
    <cellStyle name="Обычный 2 2 3 2 3 3 28 2" xfId="30487"/>
    <cellStyle name="Обычный 2 2 3 2 3 3 29" xfId="30488"/>
    <cellStyle name="Обычный 2 2 3 2 3 3 29 2" xfId="30489"/>
    <cellStyle name="Обычный 2 2 3 2 3 3 3" xfId="30490"/>
    <cellStyle name="Обычный 2 2 3 2 3 3 3 2" xfId="30491"/>
    <cellStyle name="Обычный 2 2 3 2 3 3 30" xfId="30492"/>
    <cellStyle name="Обычный 2 2 3 2 3 3 30 2" xfId="30493"/>
    <cellStyle name="Обычный 2 2 3 2 3 3 31" xfId="30494"/>
    <cellStyle name="Обычный 2 2 3 2 3 3 31 2" xfId="30495"/>
    <cellStyle name="Обычный 2 2 3 2 3 3 32" xfId="30496"/>
    <cellStyle name="Обычный 2 2 3 2 3 3 32 2" xfId="30497"/>
    <cellStyle name="Обычный 2 2 3 2 3 3 33" xfId="30498"/>
    <cellStyle name="Обычный 2 2 3 2 3 3 33 2" xfId="30499"/>
    <cellStyle name="Обычный 2 2 3 2 3 3 34" xfId="30500"/>
    <cellStyle name="Обычный 2 2 3 2 3 3 34 2" xfId="30501"/>
    <cellStyle name="Обычный 2 2 3 2 3 3 35" xfId="30502"/>
    <cellStyle name="Обычный 2 2 3 2 3 3 4" xfId="30503"/>
    <cellStyle name="Обычный 2 2 3 2 3 3 4 2" xfId="30504"/>
    <cellStyle name="Обычный 2 2 3 2 3 3 5" xfId="30505"/>
    <cellStyle name="Обычный 2 2 3 2 3 3 5 2" xfId="30506"/>
    <cellStyle name="Обычный 2 2 3 2 3 3 6" xfId="30507"/>
    <cellStyle name="Обычный 2 2 3 2 3 3 6 2" xfId="30508"/>
    <cellStyle name="Обычный 2 2 3 2 3 3 7" xfId="30509"/>
    <cellStyle name="Обычный 2 2 3 2 3 3 7 2" xfId="30510"/>
    <cellStyle name="Обычный 2 2 3 2 3 3 8" xfId="30511"/>
    <cellStyle name="Обычный 2 2 3 2 3 3 8 2" xfId="30512"/>
    <cellStyle name="Обычный 2 2 3 2 3 3 9" xfId="30513"/>
    <cellStyle name="Обычный 2 2 3 2 3 3 9 2" xfId="30514"/>
    <cellStyle name="Обычный 2 2 3 2 3 30" xfId="30515"/>
    <cellStyle name="Обычный 2 2 3 2 3 30 2" xfId="30516"/>
    <cellStyle name="Обычный 2 2 3 2 3 31" xfId="30517"/>
    <cellStyle name="Обычный 2 2 3 2 3 31 2" xfId="30518"/>
    <cellStyle name="Обычный 2 2 3 2 3 32" xfId="30519"/>
    <cellStyle name="Обычный 2 2 3 2 3 32 2" xfId="30520"/>
    <cellStyle name="Обычный 2 2 3 2 3 33" xfId="30521"/>
    <cellStyle name="Обычный 2 2 3 2 3 33 2" xfId="30522"/>
    <cellStyle name="Обычный 2 2 3 2 3 34" xfId="30523"/>
    <cellStyle name="Обычный 2 2 3 2 3 34 2" xfId="30524"/>
    <cellStyle name="Обычный 2 2 3 2 3 35" xfId="30525"/>
    <cellStyle name="Обычный 2 2 3 2 3 35 2" xfId="30526"/>
    <cellStyle name="Обычный 2 2 3 2 3 36" xfId="30527"/>
    <cellStyle name="Обычный 2 2 3 2 3 36 2" xfId="30528"/>
    <cellStyle name="Обычный 2 2 3 2 3 37" xfId="30529"/>
    <cellStyle name="Обычный 2 2 3 2 3 37 2" xfId="30530"/>
    <cellStyle name="Обычный 2 2 3 2 3 38" xfId="30531"/>
    <cellStyle name="Обычный 2 2 3 2 3 4" xfId="30532"/>
    <cellStyle name="Обычный 2 2 3 2 3 4 2" xfId="30533"/>
    <cellStyle name="Обычный 2 2 3 2 3 5" xfId="30534"/>
    <cellStyle name="Обычный 2 2 3 2 3 5 2" xfId="30535"/>
    <cellStyle name="Обычный 2 2 3 2 3 6" xfId="30536"/>
    <cellStyle name="Обычный 2 2 3 2 3 6 2" xfId="30537"/>
    <cellStyle name="Обычный 2 2 3 2 3 7" xfId="30538"/>
    <cellStyle name="Обычный 2 2 3 2 3 7 2" xfId="30539"/>
    <cellStyle name="Обычный 2 2 3 2 3 8" xfId="30540"/>
    <cellStyle name="Обычный 2 2 3 2 3 8 2" xfId="30541"/>
    <cellStyle name="Обычный 2 2 3 2 3 9" xfId="30542"/>
    <cellStyle name="Обычный 2 2 3 2 3 9 2" xfId="30543"/>
    <cellStyle name="Обычный 2 2 3 2 4" xfId="30544"/>
    <cellStyle name="Обычный 2 2 3 2 4 10" xfId="30545"/>
    <cellStyle name="Обычный 2 2 3 2 4 10 2" xfId="30546"/>
    <cellStyle name="Обычный 2 2 3 2 4 11" xfId="30547"/>
    <cellStyle name="Обычный 2 2 3 2 4 11 2" xfId="30548"/>
    <cellStyle name="Обычный 2 2 3 2 4 12" xfId="30549"/>
    <cellStyle name="Обычный 2 2 3 2 4 12 2" xfId="30550"/>
    <cellStyle name="Обычный 2 2 3 2 4 13" xfId="30551"/>
    <cellStyle name="Обычный 2 2 3 2 4 13 2" xfId="30552"/>
    <cellStyle name="Обычный 2 2 3 2 4 14" xfId="30553"/>
    <cellStyle name="Обычный 2 2 3 2 4 14 2" xfId="30554"/>
    <cellStyle name="Обычный 2 2 3 2 4 15" xfId="30555"/>
    <cellStyle name="Обычный 2 2 3 2 4 15 2" xfId="30556"/>
    <cellStyle name="Обычный 2 2 3 2 4 16" xfId="30557"/>
    <cellStyle name="Обычный 2 2 3 2 4 16 2" xfId="30558"/>
    <cellStyle name="Обычный 2 2 3 2 4 17" xfId="30559"/>
    <cellStyle name="Обычный 2 2 3 2 4 17 2" xfId="30560"/>
    <cellStyle name="Обычный 2 2 3 2 4 18" xfId="30561"/>
    <cellStyle name="Обычный 2 2 3 2 4 18 2" xfId="30562"/>
    <cellStyle name="Обычный 2 2 3 2 4 19" xfId="30563"/>
    <cellStyle name="Обычный 2 2 3 2 4 19 2" xfId="30564"/>
    <cellStyle name="Обычный 2 2 3 2 4 2" xfId="30565"/>
    <cellStyle name="Обычный 2 2 3 2 4 2 10" xfId="30566"/>
    <cellStyle name="Обычный 2 2 3 2 4 2 10 2" xfId="30567"/>
    <cellStyle name="Обычный 2 2 3 2 4 2 11" xfId="30568"/>
    <cellStyle name="Обычный 2 2 3 2 4 2 11 2" xfId="30569"/>
    <cellStyle name="Обычный 2 2 3 2 4 2 12" xfId="30570"/>
    <cellStyle name="Обычный 2 2 3 2 4 2 12 2" xfId="30571"/>
    <cellStyle name="Обычный 2 2 3 2 4 2 13" xfId="30572"/>
    <cellStyle name="Обычный 2 2 3 2 4 2 13 2" xfId="30573"/>
    <cellStyle name="Обычный 2 2 3 2 4 2 14" xfId="30574"/>
    <cellStyle name="Обычный 2 2 3 2 4 2 14 2" xfId="30575"/>
    <cellStyle name="Обычный 2 2 3 2 4 2 15" xfId="30576"/>
    <cellStyle name="Обычный 2 2 3 2 4 2 15 2" xfId="30577"/>
    <cellStyle name="Обычный 2 2 3 2 4 2 16" xfId="30578"/>
    <cellStyle name="Обычный 2 2 3 2 4 2 16 2" xfId="30579"/>
    <cellStyle name="Обычный 2 2 3 2 4 2 17" xfId="30580"/>
    <cellStyle name="Обычный 2 2 3 2 4 2 17 2" xfId="30581"/>
    <cellStyle name="Обычный 2 2 3 2 4 2 18" xfId="30582"/>
    <cellStyle name="Обычный 2 2 3 2 4 2 18 2" xfId="30583"/>
    <cellStyle name="Обычный 2 2 3 2 4 2 19" xfId="30584"/>
    <cellStyle name="Обычный 2 2 3 2 4 2 19 2" xfId="30585"/>
    <cellStyle name="Обычный 2 2 3 2 4 2 2" xfId="30586"/>
    <cellStyle name="Обычный 2 2 3 2 4 2 2 10" xfId="30587"/>
    <cellStyle name="Обычный 2 2 3 2 4 2 2 10 2" xfId="30588"/>
    <cellStyle name="Обычный 2 2 3 2 4 2 2 11" xfId="30589"/>
    <cellStyle name="Обычный 2 2 3 2 4 2 2 11 2" xfId="30590"/>
    <cellStyle name="Обычный 2 2 3 2 4 2 2 12" xfId="30591"/>
    <cellStyle name="Обычный 2 2 3 2 4 2 2 12 2" xfId="30592"/>
    <cellStyle name="Обычный 2 2 3 2 4 2 2 13" xfId="30593"/>
    <cellStyle name="Обычный 2 2 3 2 4 2 2 13 2" xfId="30594"/>
    <cellStyle name="Обычный 2 2 3 2 4 2 2 14" xfId="30595"/>
    <cellStyle name="Обычный 2 2 3 2 4 2 2 14 2" xfId="30596"/>
    <cellStyle name="Обычный 2 2 3 2 4 2 2 15" xfId="30597"/>
    <cellStyle name="Обычный 2 2 3 2 4 2 2 15 2" xfId="30598"/>
    <cellStyle name="Обычный 2 2 3 2 4 2 2 16" xfId="30599"/>
    <cellStyle name="Обычный 2 2 3 2 4 2 2 16 2" xfId="30600"/>
    <cellStyle name="Обычный 2 2 3 2 4 2 2 17" xfId="30601"/>
    <cellStyle name="Обычный 2 2 3 2 4 2 2 17 2" xfId="30602"/>
    <cellStyle name="Обычный 2 2 3 2 4 2 2 18" xfId="30603"/>
    <cellStyle name="Обычный 2 2 3 2 4 2 2 18 2" xfId="30604"/>
    <cellStyle name="Обычный 2 2 3 2 4 2 2 19" xfId="30605"/>
    <cellStyle name="Обычный 2 2 3 2 4 2 2 19 2" xfId="30606"/>
    <cellStyle name="Обычный 2 2 3 2 4 2 2 2" xfId="30607"/>
    <cellStyle name="Обычный 2 2 3 2 4 2 2 2 2" xfId="30608"/>
    <cellStyle name="Обычный 2 2 3 2 4 2 2 20" xfId="30609"/>
    <cellStyle name="Обычный 2 2 3 2 4 2 2 20 2" xfId="30610"/>
    <cellStyle name="Обычный 2 2 3 2 4 2 2 21" xfId="30611"/>
    <cellStyle name="Обычный 2 2 3 2 4 2 2 21 2" xfId="30612"/>
    <cellStyle name="Обычный 2 2 3 2 4 2 2 22" xfId="30613"/>
    <cellStyle name="Обычный 2 2 3 2 4 2 2 22 2" xfId="30614"/>
    <cellStyle name="Обычный 2 2 3 2 4 2 2 23" xfId="30615"/>
    <cellStyle name="Обычный 2 2 3 2 4 2 2 23 2" xfId="30616"/>
    <cellStyle name="Обычный 2 2 3 2 4 2 2 24" xfId="30617"/>
    <cellStyle name="Обычный 2 2 3 2 4 2 2 24 2" xfId="30618"/>
    <cellStyle name="Обычный 2 2 3 2 4 2 2 25" xfId="30619"/>
    <cellStyle name="Обычный 2 2 3 2 4 2 2 25 2" xfId="30620"/>
    <cellStyle name="Обычный 2 2 3 2 4 2 2 26" xfId="30621"/>
    <cellStyle name="Обычный 2 2 3 2 4 2 2 26 2" xfId="30622"/>
    <cellStyle name="Обычный 2 2 3 2 4 2 2 27" xfId="30623"/>
    <cellStyle name="Обычный 2 2 3 2 4 2 2 27 2" xfId="30624"/>
    <cellStyle name="Обычный 2 2 3 2 4 2 2 28" xfId="30625"/>
    <cellStyle name="Обычный 2 2 3 2 4 2 2 28 2" xfId="30626"/>
    <cellStyle name="Обычный 2 2 3 2 4 2 2 29" xfId="30627"/>
    <cellStyle name="Обычный 2 2 3 2 4 2 2 29 2" xfId="30628"/>
    <cellStyle name="Обычный 2 2 3 2 4 2 2 3" xfId="30629"/>
    <cellStyle name="Обычный 2 2 3 2 4 2 2 3 2" xfId="30630"/>
    <cellStyle name="Обычный 2 2 3 2 4 2 2 30" xfId="30631"/>
    <cellStyle name="Обычный 2 2 3 2 4 2 2 30 2" xfId="30632"/>
    <cellStyle name="Обычный 2 2 3 2 4 2 2 31" xfId="30633"/>
    <cellStyle name="Обычный 2 2 3 2 4 2 2 31 2" xfId="30634"/>
    <cellStyle name="Обычный 2 2 3 2 4 2 2 32" xfId="30635"/>
    <cellStyle name="Обычный 2 2 3 2 4 2 2 32 2" xfId="30636"/>
    <cellStyle name="Обычный 2 2 3 2 4 2 2 33" xfId="30637"/>
    <cellStyle name="Обычный 2 2 3 2 4 2 2 33 2" xfId="30638"/>
    <cellStyle name="Обычный 2 2 3 2 4 2 2 34" xfId="30639"/>
    <cellStyle name="Обычный 2 2 3 2 4 2 2 34 2" xfId="30640"/>
    <cellStyle name="Обычный 2 2 3 2 4 2 2 35" xfId="30641"/>
    <cellStyle name="Обычный 2 2 3 2 4 2 2 4" xfId="30642"/>
    <cellStyle name="Обычный 2 2 3 2 4 2 2 4 2" xfId="30643"/>
    <cellStyle name="Обычный 2 2 3 2 4 2 2 5" xfId="30644"/>
    <cellStyle name="Обычный 2 2 3 2 4 2 2 5 2" xfId="30645"/>
    <cellStyle name="Обычный 2 2 3 2 4 2 2 6" xfId="30646"/>
    <cellStyle name="Обычный 2 2 3 2 4 2 2 6 2" xfId="30647"/>
    <cellStyle name="Обычный 2 2 3 2 4 2 2 7" xfId="30648"/>
    <cellStyle name="Обычный 2 2 3 2 4 2 2 7 2" xfId="30649"/>
    <cellStyle name="Обычный 2 2 3 2 4 2 2 8" xfId="30650"/>
    <cellStyle name="Обычный 2 2 3 2 4 2 2 8 2" xfId="30651"/>
    <cellStyle name="Обычный 2 2 3 2 4 2 2 9" xfId="30652"/>
    <cellStyle name="Обычный 2 2 3 2 4 2 2 9 2" xfId="30653"/>
    <cellStyle name="Обычный 2 2 3 2 4 2 20" xfId="30654"/>
    <cellStyle name="Обычный 2 2 3 2 4 2 20 2" xfId="30655"/>
    <cellStyle name="Обычный 2 2 3 2 4 2 21" xfId="30656"/>
    <cellStyle name="Обычный 2 2 3 2 4 2 21 2" xfId="30657"/>
    <cellStyle name="Обычный 2 2 3 2 4 2 22" xfId="30658"/>
    <cellStyle name="Обычный 2 2 3 2 4 2 22 2" xfId="30659"/>
    <cellStyle name="Обычный 2 2 3 2 4 2 23" xfId="30660"/>
    <cellStyle name="Обычный 2 2 3 2 4 2 23 2" xfId="30661"/>
    <cellStyle name="Обычный 2 2 3 2 4 2 24" xfId="30662"/>
    <cellStyle name="Обычный 2 2 3 2 4 2 24 2" xfId="30663"/>
    <cellStyle name="Обычный 2 2 3 2 4 2 25" xfId="30664"/>
    <cellStyle name="Обычный 2 2 3 2 4 2 25 2" xfId="30665"/>
    <cellStyle name="Обычный 2 2 3 2 4 2 26" xfId="30666"/>
    <cellStyle name="Обычный 2 2 3 2 4 2 26 2" xfId="30667"/>
    <cellStyle name="Обычный 2 2 3 2 4 2 27" xfId="30668"/>
    <cellStyle name="Обычный 2 2 3 2 4 2 27 2" xfId="30669"/>
    <cellStyle name="Обычный 2 2 3 2 4 2 28" xfId="30670"/>
    <cellStyle name="Обычный 2 2 3 2 4 2 28 2" xfId="30671"/>
    <cellStyle name="Обычный 2 2 3 2 4 2 29" xfId="30672"/>
    <cellStyle name="Обычный 2 2 3 2 4 2 29 2" xfId="30673"/>
    <cellStyle name="Обычный 2 2 3 2 4 2 3" xfId="30674"/>
    <cellStyle name="Обычный 2 2 3 2 4 2 3 2" xfId="30675"/>
    <cellStyle name="Обычный 2 2 3 2 4 2 30" xfId="30676"/>
    <cellStyle name="Обычный 2 2 3 2 4 2 30 2" xfId="30677"/>
    <cellStyle name="Обычный 2 2 3 2 4 2 31" xfId="30678"/>
    <cellStyle name="Обычный 2 2 3 2 4 2 31 2" xfId="30679"/>
    <cellStyle name="Обычный 2 2 3 2 4 2 32" xfId="30680"/>
    <cellStyle name="Обычный 2 2 3 2 4 2 32 2" xfId="30681"/>
    <cellStyle name="Обычный 2 2 3 2 4 2 33" xfId="30682"/>
    <cellStyle name="Обычный 2 2 3 2 4 2 33 2" xfId="30683"/>
    <cellStyle name="Обычный 2 2 3 2 4 2 34" xfId="30684"/>
    <cellStyle name="Обычный 2 2 3 2 4 2 34 2" xfId="30685"/>
    <cellStyle name="Обычный 2 2 3 2 4 2 35" xfId="30686"/>
    <cellStyle name="Обычный 2 2 3 2 4 2 35 2" xfId="30687"/>
    <cellStyle name="Обычный 2 2 3 2 4 2 36" xfId="30688"/>
    <cellStyle name="Обычный 2 2 3 2 4 2 36 2" xfId="30689"/>
    <cellStyle name="Обычный 2 2 3 2 4 2 37" xfId="30690"/>
    <cellStyle name="Обычный 2 2 3 2 4 2 4" xfId="30691"/>
    <cellStyle name="Обычный 2 2 3 2 4 2 4 2" xfId="30692"/>
    <cellStyle name="Обычный 2 2 3 2 4 2 5" xfId="30693"/>
    <cellStyle name="Обычный 2 2 3 2 4 2 5 2" xfId="30694"/>
    <cellStyle name="Обычный 2 2 3 2 4 2 6" xfId="30695"/>
    <cellStyle name="Обычный 2 2 3 2 4 2 6 2" xfId="30696"/>
    <cellStyle name="Обычный 2 2 3 2 4 2 7" xfId="30697"/>
    <cellStyle name="Обычный 2 2 3 2 4 2 7 2" xfId="30698"/>
    <cellStyle name="Обычный 2 2 3 2 4 2 8" xfId="30699"/>
    <cellStyle name="Обычный 2 2 3 2 4 2 8 2" xfId="30700"/>
    <cellStyle name="Обычный 2 2 3 2 4 2 9" xfId="30701"/>
    <cellStyle name="Обычный 2 2 3 2 4 2 9 2" xfId="30702"/>
    <cellStyle name="Обычный 2 2 3 2 4 20" xfId="30703"/>
    <cellStyle name="Обычный 2 2 3 2 4 20 2" xfId="30704"/>
    <cellStyle name="Обычный 2 2 3 2 4 21" xfId="30705"/>
    <cellStyle name="Обычный 2 2 3 2 4 21 2" xfId="30706"/>
    <cellStyle name="Обычный 2 2 3 2 4 22" xfId="30707"/>
    <cellStyle name="Обычный 2 2 3 2 4 22 2" xfId="30708"/>
    <cellStyle name="Обычный 2 2 3 2 4 23" xfId="30709"/>
    <cellStyle name="Обычный 2 2 3 2 4 23 2" xfId="30710"/>
    <cellStyle name="Обычный 2 2 3 2 4 24" xfId="30711"/>
    <cellStyle name="Обычный 2 2 3 2 4 24 2" xfId="30712"/>
    <cellStyle name="Обычный 2 2 3 2 4 25" xfId="30713"/>
    <cellStyle name="Обычный 2 2 3 2 4 25 2" xfId="30714"/>
    <cellStyle name="Обычный 2 2 3 2 4 26" xfId="30715"/>
    <cellStyle name="Обычный 2 2 3 2 4 26 2" xfId="30716"/>
    <cellStyle name="Обычный 2 2 3 2 4 27" xfId="30717"/>
    <cellStyle name="Обычный 2 2 3 2 4 27 2" xfId="30718"/>
    <cellStyle name="Обычный 2 2 3 2 4 28" xfId="30719"/>
    <cellStyle name="Обычный 2 2 3 2 4 28 2" xfId="30720"/>
    <cellStyle name="Обычный 2 2 3 2 4 29" xfId="30721"/>
    <cellStyle name="Обычный 2 2 3 2 4 29 2" xfId="30722"/>
    <cellStyle name="Обычный 2 2 3 2 4 3" xfId="30723"/>
    <cellStyle name="Обычный 2 2 3 2 4 3 10" xfId="30724"/>
    <cellStyle name="Обычный 2 2 3 2 4 3 10 2" xfId="30725"/>
    <cellStyle name="Обычный 2 2 3 2 4 3 11" xfId="30726"/>
    <cellStyle name="Обычный 2 2 3 2 4 3 11 2" xfId="30727"/>
    <cellStyle name="Обычный 2 2 3 2 4 3 12" xfId="30728"/>
    <cellStyle name="Обычный 2 2 3 2 4 3 12 2" xfId="30729"/>
    <cellStyle name="Обычный 2 2 3 2 4 3 13" xfId="30730"/>
    <cellStyle name="Обычный 2 2 3 2 4 3 13 2" xfId="30731"/>
    <cellStyle name="Обычный 2 2 3 2 4 3 14" xfId="30732"/>
    <cellStyle name="Обычный 2 2 3 2 4 3 14 2" xfId="30733"/>
    <cellStyle name="Обычный 2 2 3 2 4 3 15" xfId="30734"/>
    <cellStyle name="Обычный 2 2 3 2 4 3 15 2" xfId="30735"/>
    <cellStyle name="Обычный 2 2 3 2 4 3 16" xfId="30736"/>
    <cellStyle name="Обычный 2 2 3 2 4 3 16 2" xfId="30737"/>
    <cellStyle name="Обычный 2 2 3 2 4 3 17" xfId="30738"/>
    <cellStyle name="Обычный 2 2 3 2 4 3 17 2" xfId="30739"/>
    <cellStyle name="Обычный 2 2 3 2 4 3 18" xfId="30740"/>
    <cellStyle name="Обычный 2 2 3 2 4 3 18 2" xfId="30741"/>
    <cellStyle name="Обычный 2 2 3 2 4 3 19" xfId="30742"/>
    <cellStyle name="Обычный 2 2 3 2 4 3 19 2" xfId="30743"/>
    <cellStyle name="Обычный 2 2 3 2 4 3 2" xfId="30744"/>
    <cellStyle name="Обычный 2 2 3 2 4 3 2 2" xfId="30745"/>
    <cellStyle name="Обычный 2 2 3 2 4 3 20" xfId="30746"/>
    <cellStyle name="Обычный 2 2 3 2 4 3 20 2" xfId="30747"/>
    <cellStyle name="Обычный 2 2 3 2 4 3 21" xfId="30748"/>
    <cellStyle name="Обычный 2 2 3 2 4 3 21 2" xfId="30749"/>
    <cellStyle name="Обычный 2 2 3 2 4 3 22" xfId="30750"/>
    <cellStyle name="Обычный 2 2 3 2 4 3 22 2" xfId="30751"/>
    <cellStyle name="Обычный 2 2 3 2 4 3 23" xfId="30752"/>
    <cellStyle name="Обычный 2 2 3 2 4 3 23 2" xfId="30753"/>
    <cellStyle name="Обычный 2 2 3 2 4 3 24" xfId="30754"/>
    <cellStyle name="Обычный 2 2 3 2 4 3 24 2" xfId="30755"/>
    <cellStyle name="Обычный 2 2 3 2 4 3 25" xfId="30756"/>
    <cellStyle name="Обычный 2 2 3 2 4 3 25 2" xfId="30757"/>
    <cellStyle name="Обычный 2 2 3 2 4 3 26" xfId="30758"/>
    <cellStyle name="Обычный 2 2 3 2 4 3 26 2" xfId="30759"/>
    <cellStyle name="Обычный 2 2 3 2 4 3 27" xfId="30760"/>
    <cellStyle name="Обычный 2 2 3 2 4 3 27 2" xfId="30761"/>
    <cellStyle name="Обычный 2 2 3 2 4 3 28" xfId="30762"/>
    <cellStyle name="Обычный 2 2 3 2 4 3 28 2" xfId="30763"/>
    <cellStyle name="Обычный 2 2 3 2 4 3 29" xfId="30764"/>
    <cellStyle name="Обычный 2 2 3 2 4 3 29 2" xfId="30765"/>
    <cellStyle name="Обычный 2 2 3 2 4 3 3" xfId="30766"/>
    <cellStyle name="Обычный 2 2 3 2 4 3 3 2" xfId="30767"/>
    <cellStyle name="Обычный 2 2 3 2 4 3 30" xfId="30768"/>
    <cellStyle name="Обычный 2 2 3 2 4 3 30 2" xfId="30769"/>
    <cellStyle name="Обычный 2 2 3 2 4 3 31" xfId="30770"/>
    <cellStyle name="Обычный 2 2 3 2 4 3 31 2" xfId="30771"/>
    <cellStyle name="Обычный 2 2 3 2 4 3 32" xfId="30772"/>
    <cellStyle name="Обычный 2 2 3 2 4 3 32 2" xfId="30773"/>
    <cellStyle name="Обычный 2 2 3 2 4 3 33" xfId="30774"/>
    <cellStyle name="Обычный 2 2 3 2 4 3 33 2" xfId="30775"/>
    <cellStyle name="Обычный 2 2 3 2 4 3 34" xfId="30776"/>
    <cellStyle name="Обычный 2 2 3 2 4 3 34 2" xfId="30777"/>
    <cellStyle name="Обычный 2 2 3 2 4 3 35" xfId="30778"/>
    <cellStyle name="Обычный 2 2 3 2 4 3 4" xfId="30779"/>
    <cellStyle name="Обычный 2 2 3 2 4 3 4 2" xfId="30780"/>
    <cellStyle name="Обычный 2 2 3 2 4 3 5" xfId="30781"/>
    <cellStyle name="Обычный 2 2 3 2 4 3 5 2" xfId="30782"/>
    <cellStyle name="Обычный 2 2 3 2 4 3 6" xfId="30783"/>
    <cellStyle name="Обычный 2 2 3 2 4 3 6 2" xfId="30784"/>
    <cellStyle name="Обычный 2 2 3 2 4 3 7" xfId="30785"/>
    <cellStyle name="Обычный 2 2 3 2 4 3 7 2" xfId="30786"/>
    <cellStyle name="Обычный 2 2 3 2 4 3 8" xfId="30787"/>
    <cellStyle name="Обычный 2 2 3 2 4 3 8 2" xfId="30788"/>
    <cellStyle name="Обычный 2 2 3 2 4 3 9" xfId="30789"/>
    <cellStyle name="Обычный 2 2 3 2 4 3 9 2" xfId="30790"/>
    <cellStyle name="Обычный 2 2 3 2 4 30" xfId="30791"/>
    <cellStyle name="Обычный 2 2 3 2 4 30 2" xfId="30792"/>
    <cellStyle name="Обычный 2 2 3 2 4 31" xfId="30793"/>
    <cellStyle name="Обычный 2 2 3 2 4 31 2" xfId="30794"/>
    <cellStyle name="Обычный 2 2 3 2 4 32" xfId="30795"/>
    <cellStyle name="Обычный 2 2 3 2 4 32 2" xfId="30796"/>
    <cellStyle name="Обычный 2 2 3 2 4 33" xfId="30797"/>
    <cellStyle name="Обычный 2 2 3 2 4 33 2" xfId="30798"/>
    <cellStyle name="Обычный 2 2 3 2 4 34" xfId="30799"/>
    <cellStyle name="Обычный 2 2 3 2 4 34 2" xfId="30800"/>
    <cellStyle name="Обычный 2 2 3 2 4 35" xfId="30801"/>
    <cellStyle name="Обычный 2 2 3 2 4 35 2" xfId="30802"/>
    <cellStyle name="Обычный 2 2 3 2 4 36" xfId="30803"/>
    <cellStyle name="Обычный 2 2 3 2 4 36 2" xfId="30804"/>
    <cellStyle name="Обычный 2 2 3 2 4 37" xfId="30805"/>
    <cellStyle name="Обычный 2 2 3 2 4 37 2" xfId="30806"/>
    <cellStyle name="Обычный 2 2 3 2 4 38" xfId="30807"/>
    <cellStyle name="Обычный 2 2 3 2 4 4" xfId="30808"/>
    <cellStyle name="Обычный 2 2 3 2 4 4 2" xfId="30809"/>
    <cellStyle name="Обычный 2 2 3 2 4 5" xfId="30810"/>
    <cellStyle name="Обычный 2 2 3 2 4 5 2" xfId="30811"/>
    <cellStyle name="Обычный 2 2 3 2 4 6" xfId="30812"/>
    <cellStyle name="Обычный 2 2 3 2 4 6 2" xfId="30813"/>
    <cellStyle name="Обычный 2 2 3 2 4 7" xfId="30814"/>
    <cellStyle name="Обычный 2 2 3 2 4 7 2" xfId="30815"/>
    <cellStyle name="Обычный 2 2 3 2 4 8" xfId="30816"/>
    <cellStyle name="Обычный 2 2 3 2 4 8 2" xfId="30817"/>
    <cellStyle name="Обычный 2 2 3 2 4 9" xfId="30818"/>
    <cellStyle name="Обычный 2 2 3 2 4 9 2" xfId="30819"/>
    <cellStyle name="Обычный 2 2 3 2 5" xfId="30820"/>
    <cellStyle name="Обычный 2 2 3 2 5 10" xfId="30821"/>
    <cellStyle name="Обычный 2 2 3 2 5 10 2" xfId="30822"/>
    <cellStyle name="Обычный 2 2 3 2 5 11" xfId="30823"/>
    <cellStyle name="Обычный 2 2 3 2 5 11 2" xfId="30824"/>
    <cellStyle name="Обычный 2 2 3 2 5 12" xfId="30825"/>
    <cellStyle name="Обычный 2 2 3 2 5 12 2" xfId="30826"/>
    <cellStyle name="Обычный 2 2 3 2 5 13" xfId="30827"/>
    <cellStyle name="Обычный 2 2 3 2 5 13 2" xfId="30828"/>
    <cellStyle name="Обычный 2 2 3 2 5 14" xfId="30829"/>
    <cellStyle name="Обычный 2 2 3 2 5 14 2" xfId="30830"/>
    <cellStyle name="Обычный 2 2 3 2 5 15" xfId="30831"/>
    <cellStyle name="Обычный 2 2 3 2 5 15 2" xfId="30832"/>
    <cellStyle name="Обычный 2 2 3 2 5 16" xfId="30833"/>
    <cellStyle name="Обычный 2 2 3 2 5 16 2" xfId="30834"/>
    <cellStyle name="Обычный 2 2 3 2 5 17" xfId="30835"/>
    <cellStyle name="Обычный 2 2 3 2 5 17 2" xfId="30836"/>
    <cellStyle name="Обычный 2 2 3 2 5 18" xfId="30837"/>
    <cellStyle name="Обычный 2 2 3 2 5 18 2" xfId="30838"/>
    <cellStyle name="Обычный 2 2 3 2 5 19" xfId="30839"/>
    <cellStyle name="Обычный 2 2 3 2 5 19 2" xfId="30840"/>
    <cellStyle name="Обычный 2 2 3 2 5 2" xfId="30841"/>
    <cellStyle name="Обычный 2 2 3 2 5 2 10" xfId="30842"/>
    <cellStyle name="Обычный 2 2 3 2 5 2 10 2" xfId="30843"/>
    <cellStyle name="Обычный 2 2 3 2 5 2 11" xfId="30844"/>
    <cellStyle name="Обычный 2 2 3 2 5 2 11 2" xfId="30845"/>
    <cellStyle name="Обычный 2 2 3 2 5 2 12" xfId="30846"/>
    <cellStyle name="Обычный 2 2 3 2 5 2 12 2" xfId="30847"/>
    <cellStyle name="Обычный 2 2 3 2 5 2 13" xfId="30848"/>
    <cellStyle name="Обычный 2 2 3 2 5 2 13 2" xfId="30849"/>
    <cellStyle name="Обычный 2 2 3 2 5 2 14" xfId="30850"/>
    <cellStyle name="Обычный 2 2 3 2 5 2 14 2" xfId="30851"/>
    <cellStyle name="Обычный 2 2 3 2 5 2 15" xfId="30852"/>
    <cellStyle name="Обычный 2 2 3 2 5 2 15 2" xfId="30853"/>
    <cellStyle name="Обычный 2 2 3 2 5 2 16" xfId="30854"/>
    <cellStyle name="Обычный 2 2 3 2 5 2 16 2" xfId="30855"/>
    <cellStyle name="Обычный 2 2 3 2 5 2 17" xfId="30856"/>
    <cellStyle name="Обычный 2 2 3 2 5 2 17 2" xfId="30857"/>
    <cellStyle name="Обычный 2 2 3 2 5 2 18" xfId="30858"/>
    <cellStyle name="Обычный 2 2 3 2 5 2 18 2" xfId="30859"/>
    <cellStyle name="Обычный 2 2 3 2 5 2 19" xfId="30860"/>
    <cellStyle name="Обычный 2 2 3 2 5 2 19 2" xfId="30861"/>
    <cellStyle name="Обычный 2 2 3 2 5 2 2" xfId="30862"/>
    <cellStyle name="Обычный 2 2 3 2 5 2 2 2" xfId="30863"/>
    <cellStyle name="Обычный 2 2 3 2 5 2 20" xfId="30864"/>
    <cellStyle name="Обычный 2 2 3 2 5 2 20 2" xfId="30865"/>
    <cellStyle name="Обычный 2 2 3 2 5 2 21" xfId="30866"/>
    <cellStyle name="Обычный 2 2 3 2 5 2 21 2" xfId="30867"/>
    <cellStyle name="Обычный 2 2 3 2 5 2 22" xfId="30868"/>
    <cellStyle name="Обычный 2 2 3 2 5 2 22 2" xfId="30869"/>
    <cellStyle name="Обычный 2 2 3 2 5 2 23" xfId="30870"/>
    <cellStyle name="Обычный 2 2 3 2 5 2 23 2" xfId="30871"/>
    <cellStyle name="Обычный 2 2 3 2 5 2 24" xfId="30872"/>
    <cellStyle name="Обычный 2 2 3 2 5 2 24 2" xfId="30873"/>
    <cellStyle name="Обычный 2 2 3 2 5 2 25" xfId="30874"/>
    <cellStyle name="Обычный 2 2 3 2 5 2 25 2" xfId="30875"/>
    <cellStyle name="Обычный 2 2 3 2 5 2 26" xfId="30876"/>
    <cellStyle name="Обычный 2 2 3 2 5 2 26 2" xfId="30877"/>
    <cellStyle name="Обычный 2 2 3 2 5 2 27" xfId="30878"/>
    <cellStyle name="Обычный 2 2 3 2 5 2 27 2" xfId="30879"/>
    <cellStyle name="Обычный 2 2 3 2 5 2 28" xfId="30880"/>
    <cellStyle name="Обычный 2 2 3 2 5 2 28 2" xfId="30881"/>
    <cellStyle name="Обычный 2 2 3 2 5 2 29" xfId="30882"/>
    <cellStyle name="Обычный 2 2 3 2 5 2 29 2" xfId="30883"/>
    <cellStyle name="Обычный 2 2 3 2 5 2 3" xfId="30884"/>
    <cellStyle name="Обычный 2 2 3 2 5 2 3 2" xfId="30885"/>
    <cellStyle name="Обычный 2 2 3 2 5 2 30" xfId="30886"/>
    <cellStyle name="Обычный 2 2 3 2 5 2 30 2" xfId="30887"/>
    <cellStyle name="Обычный 2 2 3 2 5 2 31" xfId="30888"/>
    <cellStyle name="Обычный 2 2 3 2 5 2 31 2" xfId="30889"/>
    <cellStyle name="Обычный 2 2 3 2 5 2 32" xfId="30890"/>
    <cellStyle name="Обычный 2 2 3 2 5 2 32 2" xfId="30891"/>
    <cellStyle name="Обычный 2 2 3 2 5 2 33" xfId="30892"/>
    <cellStyle name="Обычный 2 2 3 2 5 2 33 2" xfId="30893"/>
    <cellStyle name="Обычный 2 2 3 2 5 2 34" xfId="30894"/>
    <cellStyle name="Обычный 2 2 3 2 5 2 34 2" xfId="30895"/>
    <cellStyle name="Обычный 2 2 3 2 5 2 35" xfId="30896"/>
    <cellStyle name="Обычный 2 2 3 2 5 2 4" xfId="30897"/>
    <cellStyle name="Обычный 2 2 3 2 5 2 4 2" xfId="30898"/>
    <cellStyle name="Обычный 2 2 3 2 5 2 5" xfId="30899"/>
    <cellStyle name="Обычный 2 2 3 2 5 2 5 2" xfId="30900"/>
    <cellStyle name="Обычный 2 2 3 2 5 2 6" xfId="30901"/>
    <cellStyle name="Обычный 2 2 3 2 5 2 6 2" xfId="30902"/>
    <cellStyle name="Обычный 2 2 3 2 5 2 7" xfId="30903"/>
    <cellStyle name="Обычный 2 2 3 2 5 2 7 2" xfId="30904"/>
    <cellStyle name="Обычный 2 2 3 2 5 2 8" xfId="30905"/>
    <cellStyle name="Обычный 2 2 3 2 5 2 8 2" xfId="30906"/>
    <cellStyle name="Обычный 2 2 3 2 5 2 9" xfId="30907"/>
    <cellStyle name="Обычный 2 2 3 2 5 2 9 2" xfId="30908"/>
    <cellStyle name="Обычный 2 2 3 2 5 20" xfId="30909"/>
    <cellStyle name="Обычный 2 2 3 2 5 20 2" xfId="30910"/>
    <cellStyle name="Обычный 2 2 3 2 5 21" xfId="30911"/>
    <cellStyle name="Обычный 2 2 3 2 5 21 2" xfId="30912"/>
    <cellStyle name="Обычный 2 2 3 2 5 22" xfId="30913"/>
    <cellStyle name="Обычный 2 2 3 2 5 22 2" xfId="30914"/>
    <cellStyle name="Обычный 2 2 3 2 5 23" xfId="30915"/>
    <cellStyle name="Обычный 2 2 3 2 5 23 2" xfId="30916"/>
    <cellStyle name="Обычный 2 2 3 2 5 24" xfId="30917"/>
    <cellStyle name="Обычный 2 2 3 2 5 24 2" xfId="30918"/>
    <cellStyle name="Обычный 2 2 3 2 5 25" xfId="30919"/>
    <cellStyle name="Обычный 2 2 3 2 5 25 2" xfId="30920"/>
    <cellStyle name="Обычный 2 2 3 2 5 26" xfId="30921"/>
    <cellStyle name="Обычный 2 2 3 2 5 26 2" xfId="30922"/>
    <cellStyle name="Обычный 2 2 3 2 5 27" xfId="30923"/>
    <cellStyle name="Обычный 2 2 3 2 5 27 2" xfId="30924"/>
    <cellStyle name="Обычный 2 2 3 2 5 28" xfId="30925"/>
    <cellStyle name="Обычный 2 2 3 2 5 28 2" xfId="30926"/>
    <cellStyle name="Обычный 2 2 3 2 5 29" xfId="30927"/>
    <cellStyle name="Обычный 2 2 3 2 5 29 2" xfId="30928"/>
    <cellStyle name="Обычный 2 2 3 2 5 3" xfId="30929"/>
    <cellStyle name="Обычный 2 2 3 2 5 3 2" xfId="30930"/>
    <cellStyle name="Обычный 2 2 3 2 5 30" xfId="30931"/>
    <cellStyle name="Обычный 2 2 3 2 5 30 2" xfId="30932"/>
    <cellStyle name="Обычный 2 2 3 2 5 31" xfId="30933"/>
    <cellStyle name="Обычный 2 2 3 2 5 31 2" xfId="30934"/>
    <cellStyle name="Обычный 2 2 3 2 5 32" xfId="30935"/>
    <cellStyle name="Обычный 2 2 3 2 5 32 2" xfId="30936"/>
    <cellStyle name="Обычный 2 2 3 2 5 33" xfId="30937"/>
    <cellStyle name="Обычный 2 2 3 2 5 33 2" xfId="30938"/>
    <cellStyle name="Обычный 2 2 3 2 5 34" xfId="30939"/>
    <cellStyle name="Обычный 2 2 3 2 5 34 2" xfId="30940"/>
    <cellStyle name="Обычный 2 2 3 2 5 35" xfId="30941"/>
    <cellStyle name="Обычный 2 2 3 2 5 35 2" xfId="30942"/>
    <cellStyle name="Обычный 2 2 3 2 5 36" xfId="30943"/>
    <cellStyle name="Обычный 2 2 3 2 5 36 2" xfId="30944"/>
    <cellStyle name="Обычный 2 2 3 2 5 37" xfId="30945"/>
    <cellStyle name="Обычный 2 2 3 2 5 4" xfId="30946"/>
    <cellStyle name="Обычный 2 2 3 2 5 4 2" xfId="30947"/>
    <cellStyle name="Обычный 2 2 3 2 5 5" xfId="30948"/>
    <cellStyle name="Обычный 2 2 3 2 5 5 2" xfId="30949"/>
    <cellStyle name="Обычный 2 2 3 2 5 6" xfId="30950"/>
    <cellStyle name="Обычный 2 2 3 2 5 6 2" xfId="30951"/>
    <cellStyle name="Обычный 2 2 3 2 5 7" xfId="30952"/>
    <cellStyle name="Обычный 2 2 3 2 5 7 2" xfId="30953"/>
    <cellStyle name="Обычный 2 2 3 2 5 8" xfId="30954"/>
    <cellStyle name="Обычный 2 2 3 2 5 8 2" xfId="30955"/>
    <cellStyle name="Обычный 2 2 3 2 5 9" xfId="30956"/>
    <cellStyle name="Обычный 2 2 3 2 5 9 2" xfId="30957"/>
    <cellStyle name="Обычный 2 2 3 2 6" xfId="30958"/>
    <cellStyle name="Обычный 2 2 3 2 6 10" xfId="30959"/>
    <cellStyle name="Обычный 2 2 3 2 6 10 2" xfId="30960"/>
    <cellStyle name="Обычный 2 2 3 2 6 11" xfId="30961"/>
    <cellStyle name="Обычный 2 2 3 2 6 11 2" xfId="30962"/>
    <cellStyle name="Обычный 2 2 3 2 6 12" xfId="30963"/>
    <cellStyle name="Обычный 2 2 3 2 6 12 2" xfId="30964"/>
    <cellStyle name="Обычный 2 2 3 2 6 13" xfId="30965"/>
    <cellStyle name="Обычный 2 2 3 2 6 13 2" xfId="30966"/>
    <cellStyle name="Обычный 2 2 3 2 6 14" xfId="30967"/>
    <cellStyle name="Обычный 2 2 3 2 6 14 2" xfId="30968"/>
    <cellStyle name="Обычный 2 2 3 2 6 15" xfId="30969"/>
    <cellStyle name="Обычный 2 2 3 2 6 15 2" xfId="30970"/>
    <cellStyle name="Обычный 2 2 3 2 6 16" xfId="30971"/>
    <cellStyle name="Обычный 2 2 3 2 6 16 2" xfId="30972"/>
    <cellStyle name="Обычный 2 2 3 2 6 17" xfId="30973"/>
    <cellStyle name="Обычный 2 2 3 2 6 17 2" xfId="30974"/>
    <cellStyle name="Обычный 2 2 3 2 6 18" xfId="30975"/>
    <cellStyle name="Обычный 2 2 3 2 6 18 2" xfId="30976"/>
    <cellStyle name="Обычный 2 2 3 2 6 19" xfId="30977"/>
    <cellStyle name="Обычный 2 2 3 2 6 19 2" xfId="30978"/>
    <cellStyle name="Обычный 2 2 3 2 6 2" xfId="30979"/>
    <cellStyle name="Обычный 2 2 3 2 6 2 10" xfId="30980"/>
    <cellStyle name="Обычный 2 2 3 2 6 2 10 2" xfId="30981"/>
    <cellStyle name="Обычный 2 2 3 2 6 2 11" xfId="30982"/>
    <cellStyle name="Обычный 2 2 3 2 6 2 11 2" xfId="30983"/>
    <cellStyle name="Обычный 2 2 3 2 6 2 12" xfId="30984"/>
    <cellStyle name="Обычный 2 2 3 2 6 2 12 2" xfId="30985"/>
    <cellStyle name="Обычный 2 2 3 2 6 2 13" xfId="30986"/>
    <cellStyle name="Обычный 2 2 3 2 6 2 13 2" xfId="30987"/>
    <cellStyle name="Обычный 2 2 3 2 6 2 14" xfId="30988"/>
    <cellStyle name="Обычный 2 2 3 2 6 2 14 2" xfId="30989"/>
    <cellStyle name="Обычный 2 2 3 2 6 2 15" xfId="30990"/>
    <cellStyle name="Обычный 2 2 3 2 6 2 15 2" xfId="30991"/>
    <cellStyle name="Обычный 2 2 3 2 6 2 16" xfId="30992"/>
    <cellStyle name="Обычный 2 2 3 2 6 2 16 2" xfId="30993"/>
    <cellStyle name="Обычный 2 2 3 2 6 2 17" xfId="30994"/>
    <cellStyle name="Обычный 2 2 3 2 6 2 17 2" xfId="30995"/>
    <cellStyle name="Обычный 2 2 3 2 6 2 18" xfId="30996"/>
    <cellStyle name="Обычный 2 2 3 2 6 2 18 2" xfId="30997"/>
    <cellStyle name="Обычный 2 2 3 2 6 2 19" xfId="30998"/>
    <cellStyle name="Обычный 2 2 3 2 6 2 19 2" xfId="30999"/>
    <cellStyle name="Обычный 2 2 3 2 6 2 2" xfId="31000"/>
    <cellStyle name="Обычный 2 2 3 2 6 2 2 2" xfId="31001"/>
    <cellStyle name="Обычный 2 2 3 2 6 2 20" xfId="31002"/>
    <cellStyle name="Обычный 2 2 3 2 6 2 20 2" xfId="31003"/>
    <cellStyle name="Обычный 2 2 3 2 6 2 21" xfId="31004"/>
    <cellStyle name="Обычный 2 2 3 2 6 2 21 2" xfId="31005"/>
    <cellStyle name="Обычный 2 2 3 2 6 2 22" xfId="31006"/>
    <cellStyle name="Обычный 2 2 3 2 6 2 22 2" xfId="31007"/>
    <cellStyle name="Обычный 2 2 3 2 6 2 23" xfId="31008"/>
    <cellStyle name="Обычный 2 2 3 2 6 2 23 2" xfId="31009"/>
    <cellStyle name="Обычный 2 2 3 2 6 2 24" xfId="31010"/>
    <cellStyle name="Обычный 2 2 3 2 6 2 24 2" xfId="31011"/>
    <cellStyle name="Обычный 2 2 3 2 6 2 25" xfId="31012"/>
    <cellStyle name="Обычный 2 2 3 2 6 2 25 2" xfId="31013"/>
    <cellStyle name="Обычный 2 2 3 2 6 2 26" xfId="31014"/>
    <cellStyle name="Обычный 2 2 3 2 6 2 26 2" xfId="31015"/>
    <cellStyle name="Обычный 2 2 3 2 6 2 27" xfId="31016"/>
    <cellStyle name="Обычный 2 2 3 2 6 2 27 2" xfId="31017"/>
    <cellStyle name="Обычный 2 2 3 2 6 2 28" xfId="31018"/>
    <cellStyle name="Обычный 2 2 3 2 6 2 28 2" xfId="31019"/>
    <cellStyle name="Обычный 2 2 3 2 6 2 29" xfId="31020"/>
    <cellStyle name="Обычный 2 2 3 2 6 2 29 2" xfId="31021"/>
    <cellStyle name="Обычный 2 2 3 2 6 2 3" xfId="31022"/>
    <cellStyle name="Обычный 2 2 3 2 6 2 3 2" xfId="31023"/>
    <cellStyle name="Обычный 2 2 3 2 6 2 30" xfId="31024"/>
    <cellStyle name="Обычный 2 2 3 2 6 2 30 2" xfId="31025"/>
    <cellStyle name="Обычный 2 2 3 2 6 2 31" xfId="31026"/>
    <cellStyle name="Обычный 2 2 3 2 6 2 31 2" xfId="31027"/>
    <cellStyle name="Обычный 2 2 3 2 6 2 32" xfId="31028"/>
    <cellStyle name="Обычный 2 2 3 2 6 2 32 2" xfId="31029"/>
    <cellStyle name="Обычный 2 2 3 2 6 2 33" xfId="31030"/>
    <cellStyle name="Обычный 2 2 3 2 6 2 33 2" xfId="31031"/>
    <cellStyle name="Обычный 2 2 3 2 6 2 34" xfId="31032"/>
    <cellStyle name="Обычный 2 2 3 2 6 2 34 2" xfId="31033"/>
    <cellStyle name="Обычный 2 2 3 2 6 2 35" xfId="31034"/>
    <cellStyle name="Обычный 2 2 3 2 6 2 4" xfId="31035"/>
    <cellStyle name="Обычный 2 2 3 2 6 2 4 2" xfId="31036"/>
    <cellStyle name="Обычный 2 2 3 2 6 2 5" xfId="31037"/>
    <cellStyle name="Обычный 2 2 3 2 6 2 5 2" xfId="31038"/>
    <cellStyle name="Обычный 2 2 3 2 6 2 6" xfId="31039"/>
    <cellStyle name="Обычный 2 2 3 2 6 2 6 2" xfId="31040"/>
    <cellStyle name="Обычный 2 2 3 2 6 2 7" xfId="31041"/>
    <cellStyle name="Обычный 2 2 3 2 6 2 7 2" xfId="31042"/>
    <cellStyle name="Обычный 2 2 3 2 6 2 8" xfId="31043"/>
    <cellStyle name="Обычный 2 2 3 2 6 2 8 2" xfId="31044"/>
    <cellStyle name="Обычный 2 2 3 2 6 2 9" xfId="31045"/>
    <cellStyle name="Обычный 2 2 3 2 6 2 9 2" xfId="31046"/>
    <cellStyle name="Обычный 2 2 3 2 6 20" xfId="31047"/>
    <cellStyle name="Обычный 2 2 3 2 6 20 2" xfId="31048"/>
    <cellStyle name="Обычный 2 2 3 2 6 21" xfId="31049"/>
    <cellStyle name="Обычный 2 2 3 2 6 21 2" xfId="31050"/>
    <cellStyle name="Обычный 2 2 3 2 6 22" xfId="31051"/>
    <cellStyle name="Обычный 2 2 3 2 6 22 2" xfId="31052"/>
    <cellStyle name="Обычный 2 2 3 2 6 23" xfId="31053"/>
    <cellStyle name="Обычный 2 2 3 2 6 23 2" xfId="31054"/>
    <cellStyle name="Обычный 2 2 3 2 6 24" xfId="31055"/>
    <cellStyle name="Обычный 2 2 3 2 6 24 2" xfId="31056"/>
    <cellStyle name="Обычный 2 2 3 2 6 25" xfId="31057"/>
    <cellStyle name="Обычный 2 2 3 2 6 25 2" xfId="31058"/>
    <cellStyle name="Обычный 2 2 3 2 6 26" xfId="31059"/>
    <cellStyle name="Обычный 2 2 3 2 6 26 2" xfId="31060"/>
    <cellStyle name="Обычный 2 2 3 2 6 27" xfId="31061"/>
    <cellStyle name="Обычный 2 2 3 2 6 27 2" xfId="31062"/>
    <cellStyle name="Обычный 2 2 3 2 6 28" xfId="31063"/>
    <cellStyle name="Обычный 2 2 3 2 6 28 2" xfId="31064"/>
    <cellStyle name="Обычный 2 2 3 2 6 29" xfId="31065"/>
    <cellStyle name="Обычный 2 2 3 2 6 29 2" xfId="31066"/>
    <cellStyle name="Обычный 2 2 3 2 6 3" xfId="31067"/>
    <cellStyle name="Обычный 2 2 3 2 6 3 2" xfId="31068"/>
    <cellStyle name="Обычный 2 2 3 2 6 30" xfId="31069"/>
    <cellStyle name="Обычный 2 2 3 2 6 30 2" xfId="31070"/>
    <cellStyle name="Обычный 2 2 3 2 6 31" xfId="31071"/>
    <cellStyle name="Обычный 2 2 3 2 6 31 2" xfId="31072"/>
    <cellStyle name="Обычный 2 2 3 2 6 32" xfId="31073"/>
    <cellStyle name="Обычный 2 2 3 2 6 32 2" xfId="31074"/>
    <cellStyle name="Обычный 2 2 3 2 6 33" xfId="31075"/>
    <cellStyle name="Обычный 2 2 3 2 6 33 2" xfId="31076"/>
    <cellStyle name="Обычный 2 2 3 2 6 34" xfId="31077"/>
    <cellStyle name="Обычный 2 2 3 2 6 34 2" xfId="31078"/>
    <cellStyle name="Обычный 2 2 3 2 6 35" xfId="31079"/>
    <cellStyle name="Обычный 2 2 3 2 6 35 2" xfId="31080"/>
    <cellStyle name="Обычный 2 2 3 2 6 36" xfId="31081"/>
    <cellStyle name="Обычный 2 2 3 2 6 36 2" xfId="31082"/>
    <cellStyle name="Обычный 2 2 3 2 6 37" xfId="31083"/>
    <cellStyle name="Обычный 2 2 3 2 6 4" xfId="31084"/>
    <cellStyle name="Обычный 2 2 3 2 6 4 2" xfId="31085"/>
    <cellStyle name="Обычный 2 2 3 2 6 5" xfId="31086"/>
    <cellStyle name="Обычный 2 2 3 2 6 5 2" xfId="31087"/>
    <cellStyle name="Обычный 2 2 3 2 6 6" xfId="31088"/>
    <cellStyle name="Обычный 2 2 3 2 6 6 2" xfId="31089"/>
    <cellStyle name="Обычный 2 2 3 2 6 7" xfId="31090"/>
    <cellStyle name="Обычный 2 2 3 2 6 7 2" xfId="31091"/>
    <cellStyle name="Обычный 2 2 3 2 6 8" xfId="31092"/>
    <cellStyle name="Обычный 2 2 3 2 6 8 2" xfId="31093"/>
    <cellStyle name="Обычный 2 2 3 2 6 9" xfId="31094"/>
    <cellStyle name="Обычный 2 2 3 2 6 9 2" xfId="31095"/>
    <cellStyle name="Обычный 2 2 3 2 7" xfId="31096"/>
    <cellStyle name="Обычный 2 2 3 2 8" xfId="31097"/>
    <cellStyle name="Обычный 2 2 3 20" xfId="31098"/>
    <cellStyle name="Обычный 2 2 3 20 2" xfId="31099"/>
    <cellStyle name="Обычный 2 2 3 21" xfId="31100"/>
    <cellStyle name="Обычный 2 2 3 21 2" xfId="31101"/>
    <cellStyle name="Обычный 2 2 3 22" xfId="31102"/>
    <cellStyle name="Обычный 2 2 3 22 2" xfId="31103"/>
    <cellStyle name="Обычный 2 2 3 23" xfId="31104"/>
    <cellStyle name="Обычный 2 2 3 23 2" xfId="31105"/>
    <cellStyle name="Обычный 2 2 3 24" xfId="31106"/>
    <cellStyle name="Обычный 2 2 3 24 2" xfId="31107"/>
    <cellStyle name="Обычный 2 2 3 25" xfId="31108"/>
    <cellStyle name="Обычный 2 2 3 25 2" xfId="31109"/>
    <cellStyle name="Обычный 2 2 3 26" xfId="31110"/>
    <cellStyle name="Обычный 2 2 3 26 2" xfId="31111"/>
    <cellStyle name="Обычный 2 2 3 27" xfId="31112"/>
    <cellStyle name="Обычный 2 2 3 27 2" xfId="31113"/>
    <cellStyle name="Обычный 2 2 3 28" xfId="31114"/>
    <cellStyle name="Обычный 2 2 3 28 2" xfId="31115"/>
    <cellStyle name="Обычный 2 2 3 29" xfId="31116"/>
    <cellStyle name="Обычный 2 2 3 29 2" xfId="31117"/>
    <cellStyle name="Обычный 2 2 3 3" xfId="31118"/>
    <cellStyle name="Обычный 2 2 3 3 2" xfId="31119"/>
    <cellStyle name="Обычный 2 2 3 3 2 10" xfId="31120"/>
    <cellStyle name="Обычный 2 2 3 3 2 10 2" xfId="31121"/>
    <cellStyle name="Обычный 2 2 3 3 2 11" xfId="31122"/>
    <cellStyle name="Обычный 2 2 3 3 2 11 2" xfId="31123"/>
    <cellStyle name="Обычный 2 2 3 3 2 12" xfId="31124"/>
    <cellStyle name="Обычный 2 2 3 3 2 12 2" xfId="31125"/>
    <cellStyle name="Обычный 2 2 3 3 2 13" xfId="31126"/>
    <cellStyle name="Обычный 2 2 3 3 2 13 2" xfId="31127"/>
    <cellStyle name="Обычный 2 2 3 3 2 14" xfId="31128"/>
    <cellStyle name="Обычный 2 2 3 3 2 14 2" xfId="31129"/>
    <cellStyle name="Обычный 2 2 3 3 2 15" xfId="31130"/>
    <cellStyle name="Обычный 2 2 3 3 2 15 2" xfId="31131"/>
    <cellStyle name="Обычный 2 2 3 3 2 16" xfId="31132"/>
    <cellStyle name="Обычный 2 2 3 3 2 16 2" xfId="31133"/>
    <cellStyle name="Обычный 2 2 3 3 2 17" xfId="31134"/>
    <cellStyle name="Обычный 2 2 3 3 2 17 2" xfId="31135"/>
    <cellStyle name="Обычный 2 2 3 3 2 18" xfId="31136"/>
    <cellStyle name="Обычный 2 2 3 3 2 18 2" xfId="31137"/>
    <cellStyle name="Обычный 2 2 3 3 2 19" xfId="31138"/>
    <cellStyle name="Обычный 2 2 3 3 2 19 2" xfId="31139"/>
    <cellStyle name="Обычный 2 2 3 3 2 2" xfId="31140"/>
    <cellStyle name="Обычный 2 2 3 3 2 20" xfId="31141"/>
    <cellStyle name="Обычный 2 2 3 3 2 20 2" xfId="31142"/>
    <cellStyle name="Обычный 2 2 3 3 2 21" xfId="31143"/>
    <cellStyle name="Обычный 2 2 3 3 2 21 2" xfId="31144"/>
    <cellStyle name="Обычный 2 2 3 3 2 22" xfId="31145"/>
    <cellStyle name="Обычный 2 2 3 3 2 22 2" xfId="31146"/>
    <cellStyle name="Обычный 2 2 3 3 2 23" xfId="31147"/>
    <cellStyle name="Обычный 2 2 3 3 2 23 2" xfId="31148"/>
    <cellStyle name="Обычный 2 2 3 3 2 24" xfId="31149"/>
    <cellStyle name="Обычный 2 2 3 3 2 24 2" xfId="31150"/>
    <cellStyle name="Обычный 2 2 3 3 2 25" xfId="31151"/>
    <cellStyle name="Обычный 2 2 3 3 2 25 2" xfId="31152"/>
    <cellStyle name="Обычный 2 2 3 3 2 26" xfId="31153"/>
    <cellStyle name="Обычный 2 2 3 3 2 26 2" xfId="31154"/>
    <cellStyle name="Обычный 2 2 3 3 2 27" xfId="31155"/>
    <cellStyle name="Обычный 2 2 3 3 2 27 2" xfId="31156"/>
    <cellStyle name="Обычный 2 2 3 3 2 28" xfId="31157"/>
    <cellStyle name="Обычный 2 2 3 3 2 28 2" xfId="31158"/>
    <cellStyle name="Обычный 2 2 3 3 2 29" xfId="31159"/>
    <cellStyle name="Обычный 2 2 3 3 2 29 2" xfId="31160"/>
    <cellStyle name="Обычный 2 2 3 3 2 3" xfId="31161"/>
    <cellStyle name="Обычный 2 2 3 3 2 3 10" xfId="31162"/>
    <cellStyle name="Обычный 2 2 3 3 2 3 10 2" xfId="31163"/>
    <cellStyle name="Обычный 2 2 3 3 2 3 11" xfId="31164"/>
    <cellStyle name="Обычный 2 2 3 3 2 3 11 2" xfId="31165"/>
    <cellStyle name="Обычный 2 2 3 3 2 3 12" xfId="31166"/>
    <cellStyle name="Обычный 2 2 3 3 2 3 12 2" xfId="31167"/>
    <cellStyle name="Обычный 2 2 3 3 2 3 13" xfId="31168"/>
    <cellStyle name="Обычный 2 2 3 3 2 3 13 2" xfId="31169"/>
    <cellStyle name="Обычный 2 2 3 3 2 3 14" xfId="31170"/>
    <cellStyle name="Обычный 2 2 3 3 2 3 14 2" xfId="31171"/>
    <cellStyle name="Обычный 2 2 3 3 2 3 15" xfId="31172"/>
    <cellStyle name="Обычный 2 2 3 3 2 3 15 2" xfId="31173"/>
    <cellStyle name="Обычный 2 2 3 3 2 3 16" xfId="31174"/>
    <cellStyle name="Обычный 2 2 3 3 2 3 16 2" xfId="31175"/>
    <cellStyle name="Обычный 2 2 3 3 2 3 17" xfId="31176"/>
    <cellStyle name="Обычный 2 2 3 3 2 3 17 2" xfId="31177"/>
    <cellStyle name="Обычный 2 2 3 3 2 3 18" xfId="31178"/>
    <cellStyle name="Обычный 2 2 3 3 2 3 18 2" xfId="31179"/>
    <cellStyle name="Обычный 2 2 3 3 2 3 19" xfId="31180"/>
    <cellStyle name="Обычный 2 2 3 3 2 3 19 2" xfId="31181"/>
    <cellStyle name="Обычный 2 2 3 3 2 3 2" xfId="31182"/>
    <cellStyle name="Обычный 2 2 3 3 2 3 2 2" xfId="31183"/>
    <cellStyle name="Обычный 2 2 3 3 2 3 20" xfId="31184"/>
    <cellStyle name="Обычный 2 2 3 3 2 3 20 2" xfId="31185"/>
    <cellStyle name="Обычный 2 2 3 3 2 3 21" xfId="31186"/>
    <cellStyle name="Обычный 2 2 3 3 2 3 21 2" xfId="31187"/>
    <cellStyle name="Обычный 2 2 3 3 2 3 22" xfId="31188"/>
    <cellStyle name="Обычный 2 2 3 3 2 3 22 2" xfId="31189"/>
    <cellStyle name="Обычный 2 2 3 3 2 3 23" xfId="31190"/>
    <cellStyle name="Обычный 2 2 3 3 2 3 23 2" xfId="31191"/>
    <cellStyle name="Обычный 2 2 3 3 2 3 24" xfId="31192"/>
    <cellStyle name="Обычный 2 2 3 3 2 3 24 2" xfId="31193"/>
    <cellStyle name="Обычный 2 2 3 3 2 3 25" xfId="31194"/>
    <cellStyle name="Обычный 2 2 3 3 2 3 25 2" xfId="31195"/>
    <cellStyle name="Обычный 2 2 3 3 2 3 26" xfId="31196"/>
    <cellStyle name="Обычный 2 2 3 3 2 3 26 2" xfId="31197"/>
    <cellStyle name="Обычный 2 2 3 3 2 3 27" xfId="31198"/>
    <cellStyle name="Обычный 2 2 3 3 2 3 27 2" xfId="31199"/>
    <cellStyle name="Обычный 2 2 3 3 2 3 28" xfId="31200"/>
    <cellStyle name="Обычный 2 2 3 3 2 3 28 2" xfId="31201"/>
    <cellStyle name="Обычный 2 2 3 3 2 3 29" xfId="31202"/>
    <cellStyle name="Обычный 2 2 3 3 2 3 29 2" xfId="31203"/>
    <cellStyle name="Обычный 2 2 3 3 2 3 3" xfId="31204"/>
    <cellStyle name="Обычный 2 2 3 3 2 3 3 2" xfId="31205"/>
    <cellStyle name="Обычный 2 2 3 3 2 3 30" xfId="31206"/>
    <cellStyle name="Обычный 2 2 3 3 2 3 30 2" xfId="31207"/>
    <cellStyle name="Обычный 2 2 3 3 2 3 31" xfId="31208"/>
    <cellStyle name="Обычный 2 2 3 3 2 3 31 2" xfId="31209"/>
    <cellStyle name="Обычный 2 2 3 3 2 3 32" xfId="31210"/>
    <cellStyle name="Обычный 2 2 3 3 2 3 32 2" xfId="31211"/>
    <cellStyle name="Обычный 2 2 3 3 2 3 33" xfId="31212"/>
    <cellStyle name="Обычный 2 2 3 3 2 3 33 2" xfId="31213"/>
    <cellStyle name="Обычный 2 2 3 3 2 3 34" xfId="31214"/>
    <cellStyle name="Обычный 2 2 3 3 2 3 34 2" xfId="31215"/>
    <cellStyle name="Обычный 2 2 3 3 2 3 35" xfId="31216"/>
    <cellStyle name="Обычный 2 2 3 3 2 3 4" xfId="31217"/>
    <cellStyle name="Обычный 2 2 3 3 2 3 4 2" xfId="31218"/>
    <cellStyle name="Обычный 2 2 3 3 2 3 5" xfId="31219"/>
    <cellStyle name="Обычный 2 2 3 3 2 3 5 2" xfId="31220"/>
    <cellStyle name="Обычный 2 2 3 3 2 3 6" xfId="31221"/>
    <cellStyle name="Обычный 2 2 3 3 2 3 6 2" xfId="31222"/>
    <cellStyle name="Обычный 2 2 3 3 2 3 7" xfId="31223"/>
    <cellStyle name="Обычный 2 2 3 3 2 3 7 2" xfId="31224"/>
    <cellStyle name="Обычный 2 2 3 3 2 3 8" xfId="31225"/>
    <cellStyle name="Обычный 2 2 3 3 2 3 8 2" xfId="31226"/>
    <cellStyle name="Обычный 2 2 3 3 2 3 9" xfId="31227"/>
    <cellStyle name="Обычный 2 2 3 3 2 3 9 2" xfId="31228"/>
    <cellStyle name="Обычный 2 2 3 3 2 30" xfId="31229"/>
    <cellStyle name="Обычный 2 2 3 3 2 30 2" xfId="31230"/>
    <cellStyle name="Обычный 2 2 3 3 2 31" xfId="31231"/>
    <cellStyle name="Обычный 2 2 3 3 2 31 2" xfId="31232"/>
    <cellStyle name="Обычный 2 2 3 3 2 32" xfId="31233"/>
    <cellStyle name="Обычный 2 2 3 3 2 32 2" xfId="31234"/>
    <cellStyle name="Обычный 2 2 3 3 2 33" xfId="31235"/>
    <cellStyle name="Обычный 2 2 3 3 2 33 2" xfId="31236"/>
    <cellStyle name="Обычный 2 2 3 3 2 34" xfId="31237"/>
    <cellStyle name="Обычный 2 2 3 3 2 34 2" xfId="31238"/>
    <cellStyle name="Обычный 2 2 3 3 2 35" xfId="31239"/>
    <cellStyle name="Обычный 2 2 3 3 2 35 2" xfId="31240"/>
    <cellStyle name="Обычный 2 2 3 3 2 36" xfId="31241"/>
    <cellStyle name="Обычный 2 2 3 3 2 36 2" xfId="31242"/>
    <cellStyle name="Обычный 2 2 3 3 2 37" xfId="31243"/>
    <cellStyle name="Обычный 2 2 3 3 2 37 2" xfId="31244"/>
    <cellStyle name="Обычный 2 2 3 3 2 38" xfId="31245"/>
    <cellStyle name="Обычный 2 2 3 3 2 4" xfId="31246"/>
    <cellStyle name="Обычный 2 2 3 3 2 4 2" xfId="31247"/>
    <cellStyle name="Обычный 2 2 3 3 2 5" xfId="31248"/>
    <cellStyle name="Обычный 2 2 3 3 2 5 2" xfId="31249"/>
    <cellStyle name="Обычный 2 2 3 3 2 6" xfId="31250"/>
    <cellStyle name="Обычный 2 2 3 3 2 6 2" xfId="31251"/>
    <cellStyle name="Обычный 2 2 3 3 2 7" xfId="31252"/>
    <cellStyle name="Обычный 2 2 3 3 2 7 2" xfId="31253"/>
    <cellStyle name="Обычный 2 2 3 3 2 8" xfId="31254"/>
    <cellStyle name="Обычный 2 2 3 3 2 8 2" xfId="31255"/>
    <cellStyle name="Обычный 2 2 3 3 2 9" xfId="31256"/>
    <cellStyle name="Обычный 2 2 3 3 2 9 2" xfId="31257"/>
    <cellStyle name="Обычный 2 2 3 30" xfId="31258"/>
    <cellStyle name="Обычный 2 2 3 30 2" xfId="31259"/>
    <cellStyle name="Обычный 2 2 3 31" xfId="31260"/>
    <cellStyle name="Обычный 2 2 3 31 2" xfId="31261"/>
    <cellStyle name="Обычный 2 2 3 32" xfId="31262"/>
    <cellStyle name="Обычный 2 2 3 32 2" xfId="31263"/>
    <cellStyle name="Обычный 2 2 3 33" xfId="31264"/>
    <cellStyle name="Обычный 2 2 3 33 2" xfId="31265"/>
    <cellStyle name="Обычный 2 2 3 34" xfId="31266"/>
    <cellStyle name="Обычный 2 2 3 34 2" xfId="31267"/>
    <cellStyle name="Обычный 2 2 3 35" xfId="31268"/>
    <cellStyle name="Обычный 2 2 3 35 2" xfId="31269"/>
    <cellStyle name="Обычный 2 2 3 36" xfId="31270"/>
    <cellStyle name="Обычный 2 2 3 36 2" xfId="31271"/>
    <cellStyle name="Обычный 2 2 3 37" xfId="31272"/>
    <cellStyle name="Обычный 2 2 3 37 2" xfId="31273"/>
    <cellStyle name="Обычный 2 2 3 38" xfId="31274"/>
    <cellStyle name="Обычный 2 2 3 38 2" xfId="31275"/>
    <cellStyle name="Обычный 2 2 3 39" xfId="31276"/>
    <cellStyle name="Обычный 2 2 3 39 2" xfId="31277"/>
    <cellStyle name="Обычный 2 2 3 4" xfId="31278"/>
    <cellStyle name="Обычный 2 2 3 40" xfId="31279"/>
    <cellStyle name="Обычный 2 2 3 40 2" xfId="31280"/>
    <cellStyle name="Обычный 2 2 3 41" xfId="31281"/>
    <cellStyle name="Обычный 2 2 3 41 2" xfId="31282"/>
    <cellStyle name="Обычный 2 2 3 42" xfId="31283"/>
    <cellStyle name="Обычный 2 2 3 5" xfId="31284"/>
    <cellStyle name="Обычный 2 2 3 6" xfId="31285"/>
    <cellStyle name="Обычный 2 2 3 7" xfId="31286"/>
    <cellStyle name="Обычный 2 2 3 7 10" xfId="31287"/>
    <cellStyle name="Обычный 2 2 3 7 10 2" xfId="31288"/>
    <cellStyle name="Обычный 2 2 3 7 11" xfId="31289"/>
    <cellStyle name="Обычный 2 2 3 7 11 2" xfId="31290"/>
    <cellStyle name="Обычный 2 2 3 7 12" xfId="31291"/>
    <cellStyle name="Обычный 2 2 3 7 12 2" xfId="31292"/>
    <cellStyle name="Обычный 2 2 3 7 13" xfId="31293"/>
    <cellStyle name="Обычный 2 2 3 7 13 2" xfId="31294"/>
    <cellStyle name="Обычный 2 2 3 7 14" xfId="31295"/>
    <cellStyle name="Обычный 2 2 3 7 14 2" xfId="31296"/>
    <cellStyle name="Обычный 2 2 3 7 15" xfId="31297"/>
    <cellStyle name="Обычный 2 2 3 7 15 2" xfId="31298"/>
    <cellStyle name="Обычный 2 2 3 7 16" xfId="31299"/>
    <cellStyle name="Обычный 2 2 3 7 16 2" xfId="31300"/>
    <cellStyle name="Обычный 2 2 3 7 17" xfId="31301"/>
    <cellStyle name="Обычный 2 2 3 7 17 2" xfId="31302"/>
    <cellStyle name="Обычный 2 2 3 7 18" xfId="31303"/>
    <cellStyle name="Обычный 2 2 3 7 18 2" xfId="31304"/>
    <cellStyle name="Обычный 2 2 3 7 19" xfId="31305"/>
    <cellStyle name="Обычный 2 2 3 7 19 2" xfId="31306"/>
    <cellStyle name="Обычный 2 2 3 7 2" xfId="31307"/>
    <cellStyle name="Обычный 2 2 3 7 2 2" xfId="31308"/>
    <cellStyle name="Обычный 2 2 3 7 20" xfId="31309"/>
    <cellStyle name="Обычный 2 2 3 7 20 2" xfId="31310"/>
    <cellStyle name="Обычный 2 2 3 7 21" xfId="31311"/>
    <cellStyle name="Обычный 2 2 3 7 21 2" xfId="31312"/>
    <cellStyle name="Обычный 2 2 3 7 22" xfId="31313"/>
    <cellStyle name="Обычный 2 2 3 7 22 2" xfId="31314"/>
    <cellStyle name="Обычный 2 2 3 7 23" xfId="31315"/>
    <cellStyle name="Обычный 2 2 3 7 23 2" xfId="31316"/>
    <cellStyle name="Обычный 2 2 3 7 24" xfId="31317"/>
    <cellStyle name="Обычный 2 2 3 7 24 2" xfId="31318"/>
    <cellStyle name="Обычный 2 2 3 7 25" xfId="31319"/>
    <cellStyle name="Обычный 2 2 3 7 25 2" xfId="31320"/>
    <cellStyle name="Обычный 2 2 3 7 26" xfId="31321"/>
    <cellStyle name="Обычный 2 2 3 7 26 2" xfId="31322"/>
    <cellStyle name="Обычный 2 2 3 7 27" xfId="31323"/>
    <cellStyle name="Обычный 2 2 3 7 27 2" xfId="31324"/>
    <cellStyle name="Обычный 2 2 3 7 28" xfId="31325"/>
    <cellStyle name="Обычный 2 2 3 7 28 2" xfId="31326"/>
    <cellStyle name="Обычный 2 2 3 7 29" xfId="31327"/>
    <cellStyle name="Обычный 2 2 3 7 29 2" xfId="31328"/>
    <cellStyle name="Обычный 2 2 3 7 3" xfId="31329"/>
    <cellStyle name="Обычный 2 2 3 7 3 2" xfId="31330"/>
    <cellStyle name="Обычный 2 2 3 7 30" xfId="31331"/>
    <cellStyle name="Обычный 2 2 3 7 30 2" xfId="31332"/>
    <cellStyle name="Обычный 2 2 3 7 31" xfId="31333"/>
    <cellStyle name="Обычный 2 2 3 7 31 2" xfId="31334"/>
    <cellStyle name="Обычный 2 2 3 7 32" xfId="31335"/>
    <cellStyle name="Обычный 2 2 3 7 32 2" xfId="31336"/>
    <cellStyle name="Обычный 2 2 3 7 33" xfId="31337"/>
    <cellStyle name="Обычный 2 2 3 7 33 2" xfId="31338"/>
    <cellStyle name="Обычный 2 2 3 7 34" xfId="31339"/>
    <cellStyle name="Обычный 2 2 3 7 34 2" xfId="31340"/>
    <cellStyle name="Обычный 2 2 3 7 35" xfId="31341"/>
    <cellStyle name="Обычный 2 2 3 7 4" xfId="31342"/>
    <cellStyle name="Обычный 2 2 3 7 4 2" xfId="31343"/>
    <cellStyle name="Обычный 2 2 3 7 5" xfId="31344"/>
    <cellStyle name="Обычный 2 2 3 7 5 2" xfId="31345"/>
    <cellStyle name="Обычный 2 2 3 7 6" xfId="31346"/>
    <cellStyle name="Обычный 2 2 3 7 6 2" xfId="31347"/>
    <cellStyle name="Обычный 2 2 3 7 7" xfId="31348"/>
    <cellStyle name="Обычный 2 2 3 7 7 2" xfId="31349"/>
    <cellStyle name="Обычный 2 2 3 7 8" xfId="31350"/>
    <cellStyle name="Обычный 2 2 3 7 8 2" xfId="31351"/>
    <cellStyle name="Обычный 2 2 3 7 9" xfId="31352"/>
    <cellStyle name="Обычный 2 2 3 7 9 2" xfId="31353"/>
    <cellStyle name="Обычный 2 2 3 8" xfId="31354"/>
    <cellStyle name="Обычный 2 2 3 8 2" xfId="31355"/>
    <cellStyle name="Обычный 2 2 3 9" xfId="31356"/>
    <cellStyle name="Обычный 2 2 3 9 2" xfId="31357"/>
    <cellStyle name="Обычный 2 2 4" xfId="31358"/>
    <cellStyle name="Обычный 2 2 4 10" xfId="31359"/>
    <cellStyle name="Обычный 2 2 4 10 2" xfId="31360"/>
    <cellStyle name="Обычный 2 2 4 11" xfId="31361"/>
    <cellStyle name="Обычный 2 2 4 11 2" xfId="31362"/>
    <cellStyle name="Обычный 2 2 4 12" xfId="31363"/>
    <cellStyle name="Обычный 2 2 4 12 2" xfId="31364"/>
    <cellStyle name="Обычный 2 2 4 13" xfId="31365"/>
    <cellStyle name="Обычный 2 2 4 13 2" xfId="31366"/>
    <cellStyle name="Обычный 2 2 4 14" xfId="31367"/>
    <cellStyle name="Обычный 2 2 4 14 2" xfId="31368"/>
    <cellStyle name="Обычный 2 2 4 15" xfId="31369"/>
    <cellStyle name="Обычный 2 2 4 15 2" xfId="31370"/>
    <cellStyle name="Обычный 2 2 4 16" xfId="31371"/>
    <cellStyle name="Обычный 2 2 4 16 2" xfId="31372"/>
    <cellStyle name="Обычный 2 2 4 17" xfId="31373"/>
    <cellStyle name="Обычный 2 2 4 17 2" xfId="31374"/>
    <cellStyle name="Обычный 2 2 4 18" xfId="31375"/>
    <cellStyle name="Обычный 2 2 4 18 2" xfId="31376"/>
    <cellStyle name="Обычный 2 2 4 19" xfId="31377"/>
    <cellStyle name="Обычный 2 2 4 19 2" xfId="31378"/>
    <cellStyle name="Обычный 2 2 4 2" xfId="31379"/>
    <cellStyle name="Обычный 2 2 4 2 2" xfId="31380"/>
    <cellStyle name="Обычный 2 2 4 2 2 10" xfId="31381"/>
    <cellStyle name="Обычный 2 2 4 2 2 10 2" xfId="31382"/>
    <cellStyle name="Обычный 2 2 4 2 2 11" xfId="31383"/>
    <cellStyle name="Обычный 2 2 4 2 2 11 2" xfId="31384"/>
    <cellStyle name="Обычный 2 2 4 2 2 12" xfId="31385"/>
    <cellStyle name="Обычный 2 2 4 2 2 12 2" xfId="31386"/>
    <cellStyle name="Обычный 2 2 4 2 2 13" xfId="31387"/>
    <cellStyle name="Обычный 2 2 4 2 2 13 2" xfId="31388"/>
    <cellStyle name="Обычный 2 2 4 2 2 14" xfId="31389"/>
    <cellStyle name="Обычный 2 2 4 2 2 14 2" xfId="31390"/>
    <cellStyle name="Обычный 2 2 4 2 2 15" xfId="31391"/>
    <cellStyle name="Обычный 2 2 4 2 2 15 2" xfId="31392"/>
    <cellStyle name="Обычный 2 2 4 2 2 16" xfId="31393"/>
    <cellStyle name="Обычный 2 2 4 2 2 16 2" xfId="31394"/>
    <cellStyle name="Обычный 2 2 4 2 2 17" xfId="31395"/>
    <cellStyle name="Обычный 2 2 4 2 2 17 2" xfId="31396"/>
    <cellStyle name="Обычный 2 2 4 2 2 18" xfId="31397"/>
    <cellStyle name="Обычный 2 2 4 2 2 18 2" xfId="31398"/>
    <cellStyle name="Обычный 2 2 4 2 2 19" xfId="31399"/>
    <cellStyle name="Обычный 2 2 4 2 2 19 2" xfId="31400"/>
    <cellStyle name="Обычный 2 2 4 2 2 2" xfId="31401"/>
    <cellStyle name="Обычный 2 2 4 2 2 2 10" xfId="31402"/>
    <cellStyle name="Обычный 2 2 4 2 2 2 10 2" xfId="31403"/>
    <cellStyle name="Обычный 2 2 4 2 2 2 11" xfId="31404"/>
    <cellStyle name="Обычный 2 2 4 2 2 2 11 2" xfId="31405"/>
    <cellStyle name="Обычный 2 2 4 2 2 2 12" xfId="31406"/>
    <cellStyle name="Обычный 2 2 4 2 2 2 12 2" xfId="31407"/>
    <cellStyle name="Обычный 2 2 4 2 2 2 13" xfId="31408"/>
    <cellStyle name="Обычный 2 2 4 2 2 2 13 2" xfId="31409"/>
    <cellStyle name="Обычный 2 2 4 2 2 2 14" xfId="31410"/>
    <cellStyle name="Обычный 2 2 4 2 2 2 14 2" xfId="31411"/>
    <cellStyle name="Обычный 2 2 4 2 2 2 15" xfId="31412"/>
    <cellStyle name="Обычный 2 2 4 2 2 2 15 2" xfId="31413"/>
    <cellStyle name="Обычный 2 2 4 2 2 2 16" xfId="31414"/>
    <cellStyle name="Обычный 2 2 4 2 2 2 16 2" xfId="31415"/>
    <cellStyle name="Обычный 2 2 4 2 2 2 17" xfId="31416"/>
    <cellStyle name="Обычный 2 2 4 2 2 2 17 2" xfId="31417"/>
    <cellStyle name="Обычный 2 2 4 2 2 2 18" xfId="31418"/>
    <cellStyle name="Обычный 2 2 4 2 2 2 18 2" xfId="31419"/>
    <cellStyle name="Обычный 2 2 4 2 2 2 19" xfId="31420"/>
    <cellStyle name="Обычный 2 2 4 2 2 2 19 2" xfId="31421"/>
    <cellStyle name="Обычный 2 2 4 2 2 2 2" xfId="31422"/>
    <cellStyle name="Обычный 2 2 4 2 2 2 2 2" xfId="31423"/>
    <cellStyle name="Обычный 2 2 4 2 2 2 20" xfId="31424"/>
    <cellStyle name="Обычный 2 2 4 2 2 2 20 2" xfId="31425"/>
    <cellStyle name="Обычный 2 2 4 2 2 2 21" xfId="31426"/>
    <cellStyle name="Обычный 2 2 4 2 2 2 21 2" xfId="31427"/>
    <cellStyle name="Обычный 2 2 4 2 2 2 22" xfId="31428"/>
    <cellStyle name="Обычный 2 2 4 2 2 2 22 2" xfId="31429"/>
    <cellStyle name="Обычный 2 2 4 2 2 2 23" xfId="31430"/>
    <cellStyle name="Обычный 2 2 4 2 2 2 23 2" xfId="31431"/>
    <cellStyle name="Обычный 2 2 4 2 2 2 24" xfId="31432"/>
    <cellStyle name="Обычный 2 2 4 2 2 2 24 2" xfId="31433"/>
    <cellStyle name="Обычный 2 2 4 2 2 2 25" xfId="31434"/>
    <cellStyle name="Обычный 2 2 4 2 2 2 25 2" xfId="31435"/>
    <cellStyle name="Обычный 2 2 4 2 2 2 26" xfId="31436"/>
    <cellStyle name="Обычный 2 2 4 2 2 2 26 2" xfId="31437"/>
    <cellStyle name="Обычный 2 2 4 2 2 2 27" xfId="31438"/>
    <cellStyle name="Обычный 2 2 4 2 2 2 27 2" xfId="31439"/>
    <cellStyle name="Обычный 2 2 4 2 2 2 28" xfId="31440"/>
    <cellStyle name="Обычный 2 2 4 2 2 2 28 2" xfId="31441"/>
    <cellStyle name="Обычный 2 2 4 2 2 2 29" xfId="31442"/>
    <cellStyle name="Обычный 2 2 4 2 2 2 29 2" xfId="31443"/>
    <cellStyle name="Обычный 2 2 4 2 2 2 3" xfId="31444"/>
    <cellStyle name="Обычный 2 2 4 2 2 2 3 2" xfId="31445"/>
    <cellStyle name="Обычный 2 2 4 2 2 2 30" xfId="31446"/>
    <cellStyle name="Обычный 2 2 4 2 2 2 30 2" xfId="31447"/>
    <cellStyle name="Обычный 2 2 4 2 2 2 31" xfId="31448"/>
    <cellStyle name="Обычный 2 2 4 2 2 2 31 2" xfId="31449"/>
    <cellStyle name="Обычный 2 2 4 2 2 2 32" xfId="31450"/>
    <cellStyle name="Обычный 2 2 4 2 2 2 32 2" xfId="31451"/>
    <cellStyle name="Обычный 2 2 4 2 2 2 33" xfId="31452"/>
    <cellStyle name="Обычный 2 2 4 2 2 2 33 2" xfId="31453"/>
    <cellStyle name="Обычный 2 2 4 2 2 2 34" xfId="31454"/>
    <cellStyle name="Обычный 2 2 4 2 2 2 34 2" xfId="31455"/>
    <cellStyle name="Обычный 2 2 4 2 2 2 35" xfId="31456"/>
    <cellStyle name="Обычный 2 2 4 2 2 2 4" xfId="31457"/>
    <cellStyle name="Обычный 2 2 4 2 2 2 4 2" xfId="31458"/>
    <cellStyle name="Обычный 2 2 4 2 2 2 5" xfId="31459"/>
    <cellStyle name="Обычный 2 2 4 2 2 2 5 2" xfId="31460"/>
    <cellStyle name="Обычный 2 2 4 2 2 2 6" xfId="31461"/>
    <cellStyle name="Обычный 2 2 4 2 2 2 6 2" xfId="31462"/>
    <cellStyle name="Обычный 2 2 4 2 2 2 7" xfId="31463"/>
    <cellStyle name="Обычный 2 2 4 2 2 2 7 2" xfId="31464"/>
    <cellStyle name="Обычный 2 2 4 2 2 2 8" xfId="31465"/>
    <cellStyle name="Обычный 2 2 4 2 2 2 8 2" xfId="31466"/>
    <cellStyle name="Обычный 2 2 4 2 2 2 9" xfId="31467"/>
    <cellStyle name="Обычный 2 2 4 2 2 2 9 2" xfId="31468"/>
    <cellStyle name="Обычный 2 2 4 2 2 20" xfId="31469"/>
    <cellStyle name="Обычный 2 2 4 2 2 20 2" xfId="31470"/>
    <cellStyle name="Обычный 2 2 4 2 2 21" xfId="31471"/>
    <cellStyle name="Обычный 2 2 4 2 2 21 2" xfId="31472"/>
    <cellStyle name="Обычный 2 2 4 2 2 22" xfId="31473"/>
    <cellStyle name="Обычный 2 2 4 2 2 22 2" xfId="31474"/>
    <cellStyle name="Обычный 2 2 4 2 2 23" xfId="31475"/>
    <cellStyle name="Обычный 2 2 4 2 2 23 2" xfId="31476"/>
    <cellStyle name="Обычный 2 2 4 2 2 24" xfId="31477"/>
    <cellStyle name="Обычный 2 2 4 2 2 24 2" xfId="31478"/>
    <cellStyle name="Обычный 2 2 4 2 2 25" xfId="31479"/>
    <cellStyle name="Обычный 2 2 4 2 2 25 2" xfId="31480"/>
    <cellStyle name="Обычный 2 2 4 2 2 26" xfId="31481"/>
    <cellStyle name="Обычный 2 2 4 2 2 26 2" xfId="31482"/>
    <cellStyle name="Обычный 2 2 4 2 2 27" xfId="31483"/>
    <cellStyle name="Обычный 2 2 4 2 2 27 2" xfId="31484"/>
    <cellStyle name="Обычный 2 2 4 2 2 28" xfId="31485"/>
    <cellStyle name="Обычный 2 2 4 2 2 28 2" xfId="31486"/>
    <cellStyle name="Обычный 2 2 4 2 2 29" xfId="31487"/>
    <cellStyle name="Обычный 2 2 4 2 2 29 2" xfId="31488"/>
    <cellStyle name="Обычный 2 2 4 2 2 3" xfId="31489"/>
    <cellStyle name="Обычный 2 2 4 2 2 3 2" xfId="31490"/>
    <cellStyle name="Обычный 2 2 4 2 2 30" xfId="31491"/>
    <cellStyle name="Обычный 2 2 4 2 2 30 2" xfId="31492"/>
    <cellStyle name="Обычный 2 2 4 2 2 31" xfId="31493"/>
    <cellStyle name="Обычный 2 2 4 2 2 31 2" xfId="31494"/>
    <cellStyle name="Обычный 2 2 4 2 2 32" xfId="31495"/>
    <cellStyle name="Обычный 2 2 4 2 2 32 2" xfId="31496"/>
    <cellStyle name="Обычный 2 2 4 2 2 33" xfId="31497"/>
    <cellStyle name="Обычный 2 2 4 2 2 33 2" xfId="31498"/>
    <cellStyle name="Обычный 2 2 4 2 2 34" xfId="31499"/>
    <cellStyle name="Обычный 2 2 4 2 2 34 2" xfId="31500"/>
    <cellStyle name="Обычный 2 2 4 2 2 35" xfId="31501"/>
    <cellStyle name="Обычный 2 2 4 2 2 35 2" xfId="31502"/>
    <cellStyle name="Обычный 2 2 4 2 2 36" xfId="31503"/>
    <cellStyle name="Обычный 2 2 4 2 2 36 2" xfId="31504"/>
    <cellStyle name="Обычный 2 2 4 2 2 37" xfId="31505"/>
    <cellStyle name="Обычный 2 2 4 2 2 4" xfId="31506"/>
    <cellStyle name="Обычный 2 2 4 2 2 4 2" xfId="31507"/>
    <cellStyle name="Обычный 2 2 4 2 2 5" xfId="31508"/>
    <cellStyle name="Обычный 2 2 4 2 2 5 2" xfId="31509"/>
    <cellStyle name="Обычный 2 2 4 2 2 6" xfId="31510"/>
    <cellStyle name="Обычный 2 2 4 2 2 6 2" xfId="31511"/>
    <cellStyle name="Обычный 2 2 4 2 2 7" xfId="31512"/>
    <cellStyle name="Обычный 2 2 4 2 2 7 2" xfId="31513"/>
    <cellStyle name="Обычный 2 2 4 2 2 8" xfId="31514"/>
    <cellStyle name="Обычный 2 2 4 2 2 8 2" xfId="31515"/>
    <cellStyle name="Обычный 2 2 4 2 2 9" xfId="31516"/>
    <cellStyle name="Обычный 2 2 4 2 2 9 2" xfId="31517"/>
    <cellStyle name="Обычный 2 2 4 2 3" xfId="31518"/>
    <cellStyle name="Обычный 2 2 4 20" xfId="31519"/>
    <cellStyle name="Обычный 2 2 4 20 2" xfId="31520"/>
    <cellStyle name="Обычный 2 2 4 21" xfId="31521"/>
    <cellStyle name="Обычный 2 2 4 21 2" xfId="31522"/>
    <cellStyle name="Обычный 2 2 4 22" xfId="31523"/>
    <cellStyle name="Обычный 2 2 4 22 2" xfId="31524"/>
    <cellStyle name="Обычный 2 2 4 23" xfId="31525"/>
    <cellStyle name="Обычный 2 2 4 23 2" xfId="31526"/>
    <cellStyle name="Обычный 2 2 4 24" xfId="31527"/>
    <cellStyle name="Обычный 2 2 4 24 2" xfId="31528"/>
    <cellStyle name="Обычный 2 2 4 25" xfId="31529"/>
    <cellStyle name="Обычный 2 2 4 25 2" xfId="31530"/>
    <cellStyle name="Обычный 2 2 4 26" xfId="31531"/>
    <cellStyle name="Обычный 2 2 4 26 2" xfId="31532"/>
    <cellStyle name="Обычный 2 2 4 27" xfId="31533"/>
    <cellStyle name="Обычный 2 2 4 27 2" xfId="31534"/>
    <cellStyle name="Обычный 2 2 4 28" xfId="31535"/>
    <cellStyle name="Обычный 2 2 4 28 2" xfId="31536"/>
    <cellStyle name="Обычный 2 2 4 29" xfId="31537"/>
    <cellStyle name="Обычный 2 2 4 29 2" xfId="31538"/>
    <cellStyle name="Обычный 2 2 4 3" xfId="31539"/>
    <cellStyle name="Обычный 2 2 4 3 10" xfId="31540"/>
    <cellStyle name="Обычный 2 2 4 3 10 2" xfId="31541"/>
    <cellStyle name="Обычный 2 2 4 3 11" xfId="31542"/>
    <cellStyle name="Обычный 2 2 4 3 11 2" xfId="31543"/>
    <cellStyle name="Обычный 2 2 4 3 12" xfId="31544"/>
    <cellStyle name="Обычный 2 2 4 3 12 2" xfId="31545"/>
    <cellStyle name="Обычный 2 2 4 3 13" xfId="31546"/>
    <cellStyle name="Обычный 2 2 4 3 13 2" xfId="31547"/>
    <cellStyle name="Обычный 2 2 4 3 14" xfId="31548"/>
    <cellStyle name="Обычный 2 2 4 3 14 2" xfId="31549"/>
    <cellStyle name="Обычный 2 2 4 3 15" xfId="31550"/>
    <cellStyle name="Обычный 2 2 4 3 15 2" xfId="31551"/>
    <cellStyle name="Обычный 2 2 4 3 16" xfId="31552"/>
    <cellStyle name="Обычный 2 2 4 3 16 2" xfId="31553"/>
    <cellStyle name="Обычный 2 2 4 3 17" xfId="31554"/>
    <cellStyle name="Обычный 2 2 4 3 17 2" xfId="31555"/>
    <cellStyle name="Обычный 2 2 4 3 18" xfId="31556"/>
    <cellStyle name="Обычный 2 2 4 3 18 2" xfId="31557"/>
    <cellStyle name="Обычный 2 2 4 3 19" xfId="31558"/>
    <cellStyle name="Обычный 2 2 4 3 19 2" xfId="31559"/>
    <cellStyle name="Обычный 2 2 4 3 2" xfId="31560"/>
    <cellStyle name="Обычный 2 2 4 3 2 2" xfId="31561"/>
    <cellStyle name="Обычный 2 2 4 3 20" xfId="31562"/>
    <cellStyle name="Обычный 2 2 4 3 20 2" xfId="31563"/>
    <cellStyle name="Обычный 2 2 4 3 21" xfId="31564"/>
    <cellStyle name="Обычный 2 2 4 3 21 2" xfId="31565"/>
    <cellStyle name="Обычный 2 2 4 3 22" xfId="31566"/>
    <cellStyle name="Обычный 2 2 4 3 22 2" xfId="31567"/>
    <cellStyle name="Обычный 2 2 4 3 23" xfId="31568"/>
    <cellStyle name="Обычный 2 2 4 3 23 2" xfId="31569"/>
    <cellStyle name="Обычный 2 2 4 3 24" xfId="31570"/>
    <cellStyle name="Обычный 2 2 4 3 24 2" xfId="31571"/>
    <cellStyle name="Обычный 2 2 4 3 25" xfId="31572"/>
    <cellStyle name="Обычный 2 2 4 3 25 2" xfId="31573"/>
    <cellStyle name="Обычный 2 2 4 3 26" xfId="31574"/>
    <cellStyle name="Обычный 2 2 4 3 26 2" xfId="31575"/>
    <cellStyle name="Обычный 2 2 4 3 27" xfId="31576"/>
    <cellStyle name="Обычный 2 2 4 3 27 2" xfId="31577"/>
    <cellStyle name="Обычный 2 2 4 3 28" xfId="31578"/>
    <cellStyle name="Обычный 2 2 4 3 28 2" xfId="31579"/>
    <cellStyle name="Обычный 2 2 4 3 29" xfId="31580"/>
    <cellStyle name="Обычный 2 2 4 3 29 2" xfId="31581"/>
    <cellStyle name="Обычный 2 2 4 3 3" xfId="31582"/>
    <cellStyle name="Обычный 2 2 4 3 3 2" xfId="31583"/>
    <cellStyle name="Обычный 2 2 4 3 30" xfId="31584"/>
    <cellStyle name="Обычный 2 2 4 3 30 2" xfId="31585"/>
    <cellStyle name="Обычный 2 2 4 3 31" xfId="31586"/>
    <cellStyle name="Обычный 2 2 4 3 31 2" xfId="31587"/>
    <cellStyle name="Обычный 2 2 4 3 32" xfId="31588"/>
    <cellStyle name="Обычный 2 2 4 3 32 2" xfId="31589"/>
    <cellStyle name="Обычный 2 2 4 3 33" xfId="31590"/>
    <cellStyle name="Обычный 2 2 4 3 33 2" xfId="31591"/>
    <cellStyle name="Обычный 2 2 4 3 34" xfId="31592"/>
    <cellStyle name="Обычный 2 2 4 3 34 2" xfId="31593"/>
    <cellStyle name="Обычный 2 2 4 3 35" xfId="31594"/>
    <cellStyle name="Обычный 2 2 4 3 4" xfId="31595"/>
    <cellStyle name="Обычный 2 2 4 3 4 2" xfId="31596"/>
    <cellStyle name="Обычный 2 2 4 3 5" xfId="31597"/>
    <cellStyle name="Обычный 2 2 4 3 5 2" xfId="31598"/>
    <cellStyle name="Обычный 2 2 4 3 6" xfId="31599"/>
    <cellStyle name="Обычный 2 2 4 3 6 2" xfId="31600"/>
    <cellStyle name="Обычный 2 2 4 3 7" xfId="31601"/>
    <cellStyle name="Обычный 2 2 4 3 7 2" xfId="31602"/>
    <cellStyle name="Обычный 2 2 4 3 8" xfId="31603"/>
    <cellStyle name="Обычный 2 2 4 3 8 2" xfId="31604"/>
    <cellStyle name="Обычный 2 2 4 3 9" xfId="31605"/>
    <cellStyle name="Обычный 2 2 4 3 9 2" xfId="31606"/>
    <cellStyle name="Обычный 2 2 4 30" xfId="31607"/>
    <cellStyle name="Обычный 2 2 4 30 2" xfId="31608"/>
    <cellStyle name="Обычный 2 2 4 31" xfId="31609"/>
    <cellStyle name="Обычный 2 2 4 31 2" xfId="31610"/>
    <cellStyle name="Обычный 2 2 4 32" xfId="31611"/>
    <cellStyle name="Обычный 2 2 4 32 2" xfId="31612"/>
    <cellStyle name="Обычный 2 2 4 33" xfId="31613"/>
    <cellStyle name="Обычный 2 2 4 33 2" xfId="31614"/>
    <cellStyle name="Обычный 2 2 4 34" xfId="31615"/>
    <cellStyle name="Обычный 2 2 4 34 2" xfId="31616"/>
    <cellStyle name="Обычный 2 2 4 35" xfId="31617"/>
    <cellStyle name="Обычный 2 2 4 35 2" xfId="31618"/>
    <cellStyle name="Обычный 2 2 4 36" xfId="31619"/>
    <cellStyle name="Обычный 2 2 4 36 2" xfId="31620"/>
    <cellStyle name="Обычный 2 2 4 37" xfId="31621"/>
    <cellStyle name="Обычный 2 2 4 37 2" xfId="31622"/>
    <cellStyle name="Обычный 2 2 4 38" xfId="31623"/>
    <cellStyle name="Обычный 2 2 4 4" xfId="31624"/>
    <cellStyle name="Обычный 2 2 4 4 2" xfId="31625"/>
    <cellStyle name="Обычный 2 2 4 5" xfId="31626"/>
    <cellStyle name="Обычный 2 2 4 5 2" xfId="31627"/>
    <cellStyle name="Обычный 2 2 4 6" xfId="31628"/>
    <cellStyle name="Обычный 2 2 4 6 2" xfId="31629"/>
    <cellStyle name="Обычный 2 2 4 7" xfId="31630"/>
    <cellStyle name="Обычный 2 2 4 7 2" xfId="31631"/>
    <cellStyle name="Обычный 2 2 4 8" xfId="31632"/>
    <cellStyle name="Обычный 2 2 4 8 2" xfId="31633"/>
    <cellStyle name="Обычный 2 2 4 9" xfId="31634"/>
    <cellStyle name="Обычный 2 2 4 9 2" xfId="31635"/>
    <cellStyle name="Обычный 2 2 5" xfId="31636"/>
    <cellStyle name="Обычный 2 2 5 10" xfId="31637"/>
    <cellStyle name="Обычный 2 2 5 10 2" xfId="31638"/>
    <cellStyle name="Обычный 2 2 5 11" xfId="31639"/>
    <cellStyle name="Обычный 2 2 5 11 2" xfId="31640"/>
    <cellStyle name="Обычный 2 2 5 12" xfId="31641"/>
    <cellStyle name="Обычный 2 2 5 12 2" xfId="31642"/>
    <cellStyle name="Обычный 2 2 5 13" xfId="31643"/>
    <cellStyle name="Обычный 2 2 5 13 2" xfId="31644"/>
    <cellStyle name="Обычный 2 2 5 14" xfId="31645"/>
    <cellStyle name="Обычный 2 2 5 14 2" xfId="31646"/>
    <cellStyle name="Обычный 2 2 5 15" xfId="31647"/>
    <cellStyle name="Обычный 2 2 5 15 2" xfId="31648"/>
    <cellStyle name="Обычный 2 2 5 16" xfId="31649"/>
    <cellStyle name="Обычный 2 2 5 16 2" xfId="31650"/>
    <cellStyle name="Обычный 2 2 5 17" xfId="31651"/>
    <cellStyle name="Обычный 2 2 5 17 2" xfId="31652"/>
    <cellStyle name="Обычный 2 2 5 18" xfId="31653"/>
    <cellStyle name="Обычный 2 2 5 18 2" xfId="31654"/>
    <cellStyle name="Обычный 2 2 5 19" xfId="31655"/>
    <cellStyle name="Обычный 2 2 5 19 2" xfId="31656"/>
    <cellStyle name="Обычный 2 2 5 2" xfId="31657"/>
    <cellStyle name="Обычный 2 2 5 2 10" xfId="31658"/>
    <cellStyle name="Обычный 2 2 5 2 10 2" xfId="31659"/>
    <cellStyle name="Обычный 2 2 5 2 11" xfId="31660"/>
    <cellStyle name="Обычный 2 2 5 2 11 2" xfId="31661"/>
    <cellStyle name="Обычный 2 2 5 2 12" xfId="31662"/>
    <cellStyle name="Обычный 2 2 5 2 12 2" xfId="31663"/>
    <cellStyle name="Обычный 2 2 5 2 13" xfId="31664"/>
    <cellStyle name="Обычный 2 2 5 2 13 2" xfId="31665"/>
    <cellStyle name="Обычный 2 2 5 2 14" xfId="31666"/>
    <cellStyle name="Обычный 2 2 5 2 14 2" xfId="31667"/>
    <cellStyle name="Обычный 2 2 5 2 15" xfId="31668"/>
    <cellStyle name="Обычный 2 2 5 2 15 2" xfId="31669"/>
    <cellStyle name="Обычный 2 2 5 2 16" xfId="31670"/>
    <cellStyle name="Обычный 2 2 5 2 16 2" xfId="31671"/>
    <cellStyle name="Обычный 2 2 5 2 17" xfId="31672"/>
    <cellStyle name="Обычный 2 2 5 2 17 2" xfId="31673"/>
    <cellStyle name="Обычный 2 2 5 2 18" xfId="31674"/>
    <cellStyle name="Обычный 2 2 5 2 18 2" xfId="31675"/>
    <cellStyle name="Обычный 2 2 5 2 19" xfId="31676"/>
    <cellStyle name="Обычный 2 2 5 2 19 2" xfId="31677"/>
    <cellStyle name="Обычный 2 2 5 2 2" xfId="31678"/>
    <cellStyle name="Обычный 2 2 5 2 2 10" xfId="31679"/>
    <cellStyle name="Обычный 2 2 5 2 2 10 2" xfId="31680"/>
    <cellStyle name="Обычный 2 2 5 2 2 11" xfId="31681"/>
    <cellStyle name="Обычный 2 2 5 2 2 11 2" xfId="31682"/>
    <cellStyle name="Обычный 2 2 5 2 2 12" xfId="31683"/>
    <cellStyle name="Обычный 2 2 5 2 2 12 2" xfId="31684"/>
    <cellStyle name="Обычный 2 2 5 2 2 13" xfId="31685"/>
    <cellStyle name="Обычный 2 2 5 2 2 13 2" xfId="31686"/>
    <cellStyle name="Обычный 2 2 5 2 2 14" xfId="31687"/>
    <cellStyle name="Обычный 2 2 5 2 2 14 2" xfId="31688"/>
    <cellStyle name="Обычный 2 2 5 2 2 15" xfId="31689"/>
    <cellStyle name="Обычный 2 2 5 2 2 15 2" xfId="31690"/>
    <cellStyle name="Обычный 2 2 5 2 2 16" xfId="31691"/>
    <cellStyle name="Обычный 2 2 5 2 2 16 2" xfId="31692"/>
    <cellStyle name="Обычный 2 2 5 2 2 17" xfId="31693"/>
    <cellStyle name="Обычный 2 2 5 2 2 17 2" xfId="31694"/>
    <cellStyle name="Обычный 2 2 5 2 2 18" xfId="31695"/>
    <cellStyle name="Обычный 2 2 5 2 2 18 2" xfId="31696"/>
    <cellStyle name="Обычный 2 2 5 2 2 19" xfId="31697"/>
    <cellStyle name="Обычный 2 2 5 2 2 19 2" xfId="31698"/>
    <cellStyle name="Обычный 2 2 5 2 2 2" xfId="31699"/>
    <cellStyle name="Обычный 2 2 5 2 2 2 2" xfId="31700"/>
    <cellStyle name="Обычный 2 2 5 2 2 20" xfId="31701"/>
    <cellStyle name="Обычный 2 2 5 2 2 20 2" xfId="31702"/>
    <cellStyle name="Обычный 2 2 5 2 2 21" xfId="31703"/>
    <cellStyle name="Обычный 2 2 5 2 2 21 2" xfId="31704"/>
    <cellStyle name="Обычный 2 2 5 2 2 22" xfId="31705"/>
    <cellStyle name="Обычный 2 2 5 2 2 22 2" xfId="31706"/>
    <cellStyle name="Обычный 2 2 5 2 2 23" xfId="31707"/>
    <cellStyle name="Обычный 2 2 5 2 2 23 2" xfId="31708"/>
    <cellStyle name="Обычный 2 2 5 2 2 24" xfId="31709"/>
    <cellStyle name="Обычный 2 2 5 2 2 24 2" xfId="31710"/>
    <cellStyle name="Обычный 2 2 5 2 2 25" xfId="31711"/>
    <cellStyle name="Обычный 2 2 5 2 2 25 2" xfId="31712"/>
    <cellStyle name="Обычный 2 2 5 2 2 26" xfId="31713"/>
    <cellStyle name="Обычный 2 2 5 2 2 26 2" xfId="31714"/>
    <cellStyle name="Обычный 2 2 5 2 2 27" xfId="31715"/>
    <cellStyle name="Обычный 2 2 5 2 2 27 2" xfId="31716"/>
    <cellStyle name="Обычный 2 2 5 2 2 28" xfId="31717"/>
    <cellStyle name="Обычный 2 2 5 2 2 28 2" xfId="31718"/>
    <cellStyle name="Обычный 2 2 5 2 2 29" xfId="31719"/>
    <cellStyle name="Обычный 2 2 5 2 2 29 2" xfId="31720"/>
    <cellStyle name="Обычный 2 2 5 2 2 3" xfId="31721"/>
    <cellStyle name="Обычный 2 2 5 2 2 3 2" xfId="31722"/>
    <cellStyle name="Обычный 2 2 5 2 2 30" xfId="31723"/>
    <cellStyle name="Обычный 2 2 5 2 2 30 2" xfId="31724"/>
    <cellStyle name="Обычный 2 2 5 2 2 31" xfId="31725"/>
    <cellStyle name="Обычный 2 2 5 2 2 31 2" xfId="31726"/>
    <cellStyle name="Обычный 2 2 5 2 2 32" xfId="31727"/>
    <cellStyle name="Обычный 2 2 5 2 2 32 2" xfId="31728"/>
    <cellStyle name="Обычный 2 2 5 2 2 33" xfId="31729"/>
    <cellStyle name="Обычный 2 2 5 2 2 33 2" xfId="31730"/>
    <cellStyle name="Обычный 2 2 5 2 2 34" xfId="31731"/>
    <cellStyle name="Обычный 2 2 5 2 2 34 2" xfId="31732"/>
    <cellStyle name="Обычный 2 2 5 2 2 35" xfId="31733"/>
    <cellStyle name="Обычный 2 2 5 2 2 4" xfId="31734"/>
    <cellStyle name="Обычный 2 2 5 2 2 4 2" xfId="31735"/>
    <cellStyle name="Обычный 2 2 5 2 2 5" xfId="31736"/>
    <cellStyle name="Обычный 2 2 5 2 2 5 2" xfId="31737"/>
    <cellStyle name="Обычный 2 2 5 2 2 6" xfId="31738"/>
    <cellStyle name="Обычный 2 2 5 2 2 6 2" xfId="31739"/>
    <cellStyle name="Обычный 2 2 5 2 2 7" xfId="31740"/>
    <cellStyle name="Обычный 2 2 5 2 2 7 2" xfId="31741"/>
    <cellStyle name="Обычный 2 2 5 2 2 8" xfId="31742"/>
    <cellStyle name="Обычный 2 2 5 2 2 8 2" xfId="31743"/>
    <cellStyle name="Обычный 2 2 5 2 2 9" xfId="31744"/>
    <cellStyle name="Обычный 2 2 5 2 2 9 2" xfId="31745"/>
    <cellStyle name="Обычный 2 2 5 2 20" xfId="31746"/>
    <cellStyle name="Обычный 2 2 5 2 20 2" xfId="31747"/>
    <cellStyle name="Обычный 2 2 5 2 21" xfId="31748"/>
    <cellStyle name="Обычный 2 2 5 2 21 2" xfId="31749"/>
    <cellStyle name="Обычный 2 2 5 2 22" xfId="31750"/>
    <cellStyle name="Обычный 2 2 5 2 22 2" xfId="31751"/>
    <cellStyle name="Обычный 2 2 5 2 23" xfId="31752"/>
    <cellStyle name="Обычный 2 2 5 2 23 2" xfId="31753"/>
    <cellStyle name="Обычный 2 2 5 2 24" xfId="31754"/>
    <cellStyle name="Обычный 2 2 5 2 24 2" xfId="31755"/>
    <cellStyle name="Обычный 2 2 5 2 25" xfId="31756"/>
    <cellStyle name="Обычный 2 2 5 2 25 2" xfId="31757"/>
    <cellStyle name="Обычный 2 2 5 2 26" xfId="31758"/>
    <cellStyle name="Обычный 2 2 5 2 26 2" xfId="31759"/>
    <cellStyle name="Обычный 2 2 5 2 27" xfId="31760"/>
    <cellStyle name="Обычный 2 2 5 2 27 2" xfId="31761"/>
    <cellStyle name="Обычный 2 2 5 2 28" xfId="31762"/>
    <cellStyle name="Обычный 2 2 5 2 28 2" xfId="31763"/>
    <cellStyle name="Обычный 2 2 5 2 29" xfId="31764"/>
    <cellStyle name="Обычный 2 2 5 2 29 2" xfId="31765"/>
    <cellStyle name="Обычный 2 2 5 2 3" xfId="31766"/>
    <cellStyle name="Обычный 2 2 5 2 3 2" xfId="31767"/>
    <cellStyle name="Обычный 2 2 5 2 30" xfId="31768"/>
    <cellStyle name="Обычный 2 2 5 2 30 2" xfId="31769"/>
    <cellStyle name="Обычный 2 2 5 2 31" xfId="31770"/>
    <cellStyle name="Обычный 2 2 5 2 31 2" xfId="31771"/>
    <cellStyle name="Обычный 2 2 5 2 32" xfId="31772"/>
    <cellStyle name="Обычный 2 2 5 2 32 2" xfId="31773"/>
    <cellStyle name="Обычный 2 2 5 2 33" xfId="31774"/>
    <cellStyle name="Обычный 2 2 5 2 33 2" xfId="31775"/>
    <cellStyle name="Обычный 2 2 5 2 34" xfId="31776"/>
    <cellStyle name="Обычный 2 2 5 2 34 2" xfId="31777"/>
    <cellStyle name="Обычный 2 2 5 2 35" xfId="31778"/>
    <cellStyle name="Обычный 2 2 5 2 35 2" xfId="31779"/>
    <cellStyle name="Обычный 2 2 5 2 36" xfId="31780"/>
    <cellStyle name="Обычный 2 2 5 2 36 2" xfId="31781"/>
    <cellStyle name="Обычный 2 2 5 2 37" xfId="31782"/>
    <cellStyle name="Обычный 2 2 5 2 4" xfId="31783"/>
    <cellStyle name="Обычный 2 2 5 2 4 2" xfId="31784"/>
    <cellStyle name="Обычный 2 2 5 2 5" xfId="31785"/>
    <cellStyle name="Обычный 2 2 5 2 5 2" xfId="31786"/>
    <cellStyle name="Обычный 2 2 5 2 6" xfId="31787"/>
    <cellStyle name="Обычный 2 2 5 2 6 2" xfId="31788"/>
    <cellStyle name="Обычный 2 2 5 2 7" xfId="31789"/>
    <cellStyle name="Обычный 2 2 5 2 7 2" xfId="31790"/>
    <cellStyle name="Обычный 2 2 5 2 8" xfId="31791"/>
    <cellStyle name="Обычный 2 2 5 2 8 2" xfId="31792"/>
    <cellStyle name="Обычный 2 2 5 2 9" xfId="31793"/>
    <cellStyle name="Обычный 2 2 5 2 9 2" xfId="31794"/>
    <cellStyle name="Обычный 2 2 5 20" xfId="31795"/>
    <cellStyle name="Обычный 2 2 5 20 2" xfId="31796"/>
    <cellStyle name="Обычный 2 2 5 21" xfId="31797"/>
    <cellStyle name="Обычный 2 2 5 21 2" xfId="31798"/>
    <cellStyle name="Обычный 2 2 5 22" xfId="31799"/>
    <cellStyle name="Обычный 2 2 5 22 2" xfId="31800"/>
    <cellStyle name="Обычный 2 2 5 23" xfId="31801"/>
    <cellStyle name="Обычный 2 2 5 23 2" xfId="31802"/>
    <cellStyle name="Обычный 2 2 5 24" xfId="31803"/>
    <cellStyle name="Обычный 2 2 5 24 2" xfId="31804"/>
    <cellStyle name="Обычный 2 2 5 25" xfId="31805"/>
    <cellStyle name="Обычный 2 2 5 25 2" xfId="31806"/>
    <cellStyle name="Обычный 2 2 5 26" xfId="31807"/>
    <cellStyle name="Обычный 2 2 5 26 2" xfId="31808"/>
    <cellStyle name="Обычный 2 2 5 27" xfId="31809"/>
    <cellStyle name="Обычный 2 2 5 27 2" xfId="31810"/>
    <cellStyle name="Обычный 2 2 5 28" xfId="31811"/>
    <cellStyle name="Обычный 2 2 5 28 2" xfId="31812"/>
    <cellStyle name="Обычный 2 2 5 29" xfId="31813"/>
    <cellStyle name="Обычный 2 2 5 29 2" xfId="31814"/>
    <cellStyle name="Обычный 2 2 5 3" xfId="31815"/>
    <cellStyle name="Обычный 2 2 5 3 10" xfId="31816"/>
    <cellStyle name="Обычный 2 2 5 3 10 2" xfId="31817"/>
    <cellStyle name="Обычный 2 2 5 3 11" xfId="31818"/>
    <cellStyle name="Обычный 2 2 5 3 11 2" xfId="31819"/>
    <cellStyle name="Обычный 2 2 5 3 12" xfId="31820"/>
    <cellStyle name="Обычный 2 2 5 3 12 2" xfId="31821"/>
    <cellStyle name="Обычный 2 2 5 3 13" xfId="31822"/>
    <cellStyle name="Обычный 2 2 5 3 13 2" xfId="31823"/>
    <cellStyle name="Обычный 2 2 5 3 14" xfId="31824"/>
    <cellStyle name="Обычный 2 2 5 3 14 2" xfId="31825"/>
    <cellStyle name="Обычный 2 2 5 3 15" xfId="31826"/>
    <cellStyle name="Обычный 2 2 5 3 15 2" xfId="31827"/>
    <cellStyle name="Обычный 2 2 5 3 16" xfId="31828"/>
    <cellStyle name="Обычный 2 2 5 3 16 2" xfId="31829"/>
    <cellStyle name="Обычный 2 2 5 3 17" xfId="31830"/>
    <cellStyle name="Обычный 2 2 5 3 17 2" xfId="31831"/>
    <cellStyle name="Обычный 2 2 5 3 18" xfId="31832"/>
    <cellStyle name="Обычный 2 2 5 3 18 2" xfId="31833"/>
    <cellStyle name="Обычный 2 2 5 3 19" xfId="31834"/>
    <cellStyle name="Обычный 2 2 5 3 19 2" xfId="31835"/>
    <cellStyle name="Обычный 2 2 5 3 2" xfId="31836"/>
    <cellStyle name="Обычный 2 2 5 3 2 2" xfId="31837"/>
    <cellStyle name="Обычный 2 2 5 3 20" xfId="31838"/>
    <cellStyle name="Обычный 2 2 5 3 20 2" xfId="31839"/>
    <cellStyle name="Обычный 2 2 5 3 21" xfId="31840"/>
    <cellStyle name="Обычный 2 2 5 3 21 2" xfId="31841"/>
    <cellStyle name="Обычный 2 2 5 3 22" xfId="31842"/>
    <cellStyle name="Обычный 2 2 5 3 22 2" xfId="31843"/>
    <cellStyle name="Обычный 2 2 5 3 23" xfId="31844"/>
    <cellStyle name="Обычный 2 2 5 3 23 2" xfId="31845"/>
    <cellStyle name="Обычный 2 2 5 3 24" xfId="31846"/>
    <cellStyle name="Обычный 2 2 5 3 24 2" xfId="31847"/>
    <cellStyle name="Обычный 2 2 5 3 25" xfId="31848"/>
    <cellStyle name="Обычный 2 2 5 3 25 2" xfId="31849"/>
    <cellStyle name="Обычный 2 2 5 3 26" xfId="31850"/>
    <cellStyle name="Обычный 2 2 5 3 26 2" xfId="31851"/>
    <cellStyle name="Обычный 2 2 5 3 27" xfId="31852"/>
    <cellStyle name="Обычный 2 2 5 3 27 2" xfId="31853"/>
    <cellStyle name="Обычный 2 2 5 3 28" xfId="31854"/>
    <cellStyle name="Обычный 2 2 5 3 28 2" xfId="31855"/>
    <cellStyle name="Обычный 2 2 5 3 29" xfId="31856"/>
    <cellStyle name="Обычный 2 2 5 3 29 2" xfId="31857"/>
    <cellStyle name="Обычный 2 2 5 3 3" xfId="31858"/>
    <cellStyle name="Обычный 2 2 5 3 3 2" xfId="31859"/>
    <cellStyle name="Обычный 2 2 5 3 30" xfId="31860"/>
    <cellStyle name="Обычный 2 2 5 3 30 2" xfId="31861"/>
    <cellStyle name="Обычный 2 2 5 3 31" xfId="31862"/>
    <cellStyle name="Обычный 2 2 5 3 31 2" xfId="31863"/>
    <cellStyle name="Обычный 2 2 5 3 32" xfId="31864"/>
    <cellStyle name="Обычный 2 2 5 3 32 2" xfId="31865"/>
    <cellStyle name="Обычный 2 2 5 3 33" xfId="31866"/>
    <cellStyle name="Обычный 2 2 5 3 33 2" xfId="31867"/>
    <cellStyle name="Обычный 2 2 5 3 34" xfId="31868"/>
    <cellStyle name="Обычный 2 2 5 3 34 2" xfId="31869"/>
    <cellStyle name="Обычный 2 2 5 3 35" xfId="31870"/>
    <cellStyle name="Обычный 2 2 5 3 4" xfId="31871"/>
    <cellStyle name="Обычный 2 2 5 3 4 2" xfId="31872"/>
    <cellStyle name="Обычный 2 2 5 3 5" xfId="31873"/>
    <cellStyle name="Обычный 2 2 5 3 5 2" xfId="31874"/>
    <cellStyle name="Обычный 2 2 5 3 6" xfId="31875"/>
    <cellStyle name="Обычный 2 2 5 3 6 2" xfId="31876"/>
    <cellStyle name="Обычный 2 2 5 3 7" xfId="31877"/>
    <cellStyle name="Обычный 2 2 5 3 7 2" xfId="31878"/>
    <cellStyle name="Обычный 2 2 5 3 8" xfId="31879"/>
    <cellStyle name="Обычный 2 2 5 3 8 2" xfId="31880"/>
    <cellStyle name="Обычный 2 2 5 3 9" xfId="31881"/>
    <cellStyle name="Обычный 2 2 5 3 9 2" xfId="31882"/>
    <cellStyle name="Обычный 2 2 5 30" xfId="31883"/>
    <cellStyle name="Обычный 2 2 5 30 2" xfId="31884"/>
    <cellStyle name="Обычный 2 2 5 31" xfId="31885"/>
    <cellStyle name="Обычный 2 2 5 31 2" xfId="31886"/>
    <cellStyle name="Обычный 2 2 5 32" xfId="31887"/>
    <cellStyle name="Обычный 2 2 5 32 2" xfId="31888"/>
    <cellStyle name="Обычный 2 2 5 33" xfId="31889"/>
    <cellStyle name="Обычный 2 2 5 33 2" xfId="31890"/>
    <cellStyle name="Обычный 2 2 5 34" xfId="31891"/>
    <cellStyle name="Обычный 2 2 5 34 2" xfId="31892"/>
    <cellStyle name="Обычный 2 2 5 35" xfId="31893"/>
    <cellStyle name="Обычный 2 2 5 35 2" xfId="31894"/>
    <cellStyle name="Обычный 2 2 5 36" xfId="31895"/>
    <cellStyle name="Обычный 2 2 5 36 2" xfId="31896"/>
    <cellStyle name="Обычный 2 2 5 37" xfId="31897"/>
    <cellStyle name="Обычный 2 2 5 37 2" xfId="31898"/>
    <cellStyle name="Обычный 2 2 5 38" xfId="31899"/>
    <cellStyle name="Обычный 2 2 5 4" xfId="31900"/>
    <cellStyle name="Обычный 2 2 5 4 2" xfId="31901"/>
    <cellStyle name="Обычный 2 2 5 5" xfId="31902"/>
    <cellStyle name="Обычный 2 2 5 5 2" xfId="31903"/>
    <cellStyle name="Обычный 2 2 5 6" xfId="31904"/>
    <cellStyle name="Обычный 2 2 5 6 2" xfId="31905"/>
    <cellStyle name="Обычный 2 2 5 7" xfId="31906"/>
    <cellStyle name="Обычный 2 2 5 7 2" xfId="31907"/>
    <cellStyle name="Обычный 2 2 5 8" xfId="31908"/>
    <cellStyle name="Обычный 2 2 5 8 2" xfId="31909"/>
    <cellStyle name="Обычный 2 2 5 9" xfId="31910"/>
    <cellStyle name="Обычный 2 2 5 9 2" xfId="31911"/>
    <cellStyle name="Обычный 2 2 6" xfId="31912"/>
    <cellStyle name="Обычный 2 2 6 10" xfId="31913"/>
    <cellStyle name="Обычный 2 2 6 10 2" xfId="31914"/>
    <cellStyle name="Обычный 2 2 6 11" xfId="31915"/>
    <cellStyle name="Обычный 2 2 6 11 2" xfId="31916"/>
    <cellStyle name="Обычный 2 2 6 12" xfId="31917"/>
    <cellStyle name="Обычный 2 2 6 12 2" xfId="31918"/>
    <cellStyle name="Обычный 2 2 6 13" xfId="31919"/>
    <cellStyle name="Обычный 2 2 6 13 2" xfId="31920"/>
    <cellStyle name="Обычный 2 2 6 14" xfId="31921"/>
    <cellStyle name="Обычный 2 2 6 14 2" xfId="31922"/>
    <cellStyle name="Обычный 2 2 6 15" xfId="31923"/>
    <cellStyle name="Обычный 2 2 6 15 2" xfId="31924"/>
    <cellStyle name="Обычный 2 2 6 16" xfId="31925"/>
    <cellStyle name="Обычный 2 2 6 16 2" xfId="31926"/>
    <cellStyle name="Обычный 2 2 6 17" xfId="31927"/>
    <cellStyle name="Обычный 2 2 6 17 2" xfId="31928"/>
    <cellStyle name="Обычный 2 2 6 18" xfId="31929"/>
    <cellStyle name="Обычный 2 2 6 18 2" xfId="31930"/>
    <cellStyle name="Обычный 2 2 6 19" xfId="31931"/>
    <cellStyle name="Обычный 2 2 6 19 2" xfId="31932"/>
    <cellStyle name="Обычный 2 2 6 2" xfId="31933"/>
    <cellStyle name="Обычный 2 2 6 2 10" xfId="31934"/>
    <cellStyle name="Обычный 2 2 6 2 10 2" xfId="31935"/>
    <cellStyle name="Обычный 2 2 6 2 11" xfId="31936"/>
    <cellStyle name="Обычный 2 2 6 2 11 2" xfId="31937"/>
    <cellStyle name="Обычный 2 2 6 2 12" xfId="31938"/>
    <cellStyle name="Обычный 2 2 6 2 12 2" xfId="31939"/>
    <cellStyle name="Обычный 2 2 6 2 13" xfId="31940"/>
    <cellStyle name="Обычный 2 2 6 2 13 2" xfId="31941"/>
    <cellStyle name="Обычный 2 2 6 2 14" xfId="31942"/>
    <cellStyle name="Обычный 2 2 6 2 14 2" xfId="31943"/>
    <cellStyle name="Обычный 2 2 6 2 15" xfId="31944"/>
    <cellStyle name="Обычный 2 2 6 2 15 2" xfId="31945"/>
    <cellStyle name="Обычный 2 2 6 2 16" xfId="31946"/>
    <cellStyle name="Обычный 2 2 6 2 16 2" xfId="31947"/>
    <cellStyle name="Обычный 2 2 6 2 17" xfId="31948"/>
    <cellStyle name="Обычный 2 2 6 2 17 2" xfId="31949"/>
    <cellStyle name="Обычный 2 2 6 2 18" xfId="31950"/>
    <cellStyle name="Обычный 2 2 6 2 18 2" xfId="31951"/>
    <cellStyle name="Обычный 2 2 6 2 19" xfId="31952"/>
    <cellStyle name="Обычный 2 2 6 2 19 2" xfId="31953"/>
    <cellStyle name="Обычный 2 2 6 2 2" xfId="31954"/>
    <cellStyle name="Обычный 2 2 6 2 2 10" xfId="31955"/>
    <cellStyle name="Обычный 2 2 6 2 2 10 2" xfId="31956"/>
    <cellStyle name="Обычный 2 2 6 2 2 11" xfId="31957"/>
    <cellStyle name="Обычный 2 2 6 2 2 11 2" xfId="31958"/>
    <cellStyle name="Обычный 2 2 6 2 2 12" xfId="31959"/>
    <cellStyle name="Обычный 2 2 6 2 2 12 2" xfId="31960"/>
    <cellStyle name="Обычный 2 2 6 2 2 13" xfId="31961"/>
    <cellStyle name="Обычный 2 2 6 2 2 13 2" xfId="31962"/>
    <cellStyle name="Обычный 2 2 6 2 2 14" xfId="31963"/>
    <cellStyle name="Обычный 2 2 6 2 2 14 2" xfId="31964"/>
    <cellStyle name="Обычный 2 2 6 2 2 15" xfId="31965"/>
    <cellStyle name="Обычный 2 2 6 2 2 15 2" xfId="31966"/>
    <cellStyle name="Обычный 2 2 6 2 2 16" xfId="31967"/>
    <cellStyle name="Обычный 2 2 6 2 2 16 2" xfId="31968"/>
    <cellStyle name="Обычный 2 2 6 2 2 17" xfId="31969"/>
    <cellStyle name="Обычный 2 2 6 2 2 17 2" xfId="31970"/>
    <cellStyle name="Обычный 2 2 6 2 2 18" xfId="31971"/>
    <cellStyle name="Обычный 2 2 6 2 2 18 2" xfId="31972"/>
    <cellStyle name="Обычный 2 2 6 2 2 19" xfId="31973"/>
    <cellStyle name="Обычный 2 2 6 2 2 19 2" xfId="31974"/>
    <cellStyle name="Обычный 2 2 6 2 2 2" xfId="31975"/>
    <cellStyle name="Обычный 2 2 6 2 2 2 2" xfId="31976"/>
    <cellStyle name="Обычный 2 2 6 2 2 20" xfId="31977"/>
    <cellStyle name="Обычный 2 2 6 2 2 20 2" xfId="31978"/>
    <cellStyle name="Обычный 2 2 6 2 2 21" xfId="31979"/>
    <cellStyle name="Обычный 2 2 6 2 2 21 2" xfId="31980"/>
    <cellStyle name="Обычный 2 2 6 2 2 22" xfId="31981"/>
    <cellStyle name="Обычный 2 2 6 2 2 22 2" xfId="31982"/>
    <cellStyle name="Обычный 2 2 6 2 2 23" xfId="31983"/>
    <cellStyle name="Обычный 2 2 6 2 2 23 2" xfId="31984"/>
    <cellStyle name="Обычный 2 2 6 2 2 24" xfId="31985"/>
    <cellStyle name="Обычный 2 2 6 2 2 24 2" xfId="31986"/>
    <cellStyle name="Обычный 2 2 6 2 2 25" xfId="31987"/>
    <cellStyle name="Обычный 2 2 6 2 2 25 2" xfId="31988"/>
    <cellStyle name="Обычный 2 2 6 2 2 26" xfId="31989"/>
    <cellStyle name="Обычный 2 2 6 2 2 26 2" xfId="31990"/>
    <cellStyle name="Обычный 2 2 6 2 2 27" xfId="31991"/>
    <cellStyle name="Обычный 2 2 6 2 2 27 2" xfId="31992"/>
    <cellStyle name="Обычный 2 2 6 2 2 28" xfId="31993"/>
    <cellStyle name="Обычный 2 2 6 2 2 28 2" xfId="31994"/>
    <cellStyle name="Обычный 2 2 6 2 2 29" xfId="31995"/>
    <cellStyle name="Обычный 2 2 6 2 2 29 2" xfId="31996"/>
    <cellStyle name="Обычный 2 2 6 2 2 3" xfId="31997"/>
    <cellStyle name="Обычный 2 2 6 2 2 3 2" xfId="31998"/>
    <cellStyle name="Обычный 2 2 6 2 2 30" xfId="31999"/>
    <cellStyle name="Обычный 2 2 6 2 2 30 2" xfId="32000"/>
    <cellStyle name="Обычный 2 2 6 2 2 31" xfId="32001"/>
    <cellStyle name="Обычный 2 2 6 2 2 31 2" xfId="32002"/>
    <cellStyle name="Обычный 2 2 6 2 2 32" xfId="32003"/>
    <cellStyle name="Обычный 2 2 6 2 2 32 2" xfId="32004"/>
    <cellStyle name="Обычный 2 2 6 2 2 33" xfId="32005"/>
    <cellStyle name="Обычный 2 2 6 2 2 33 2" xfId="32006"/>
    <cellStyle name="Обычный 2 2 6 2 2 34" xfId="32007"/>
    <cellStyle name="Обычный 2 2 6 2 2 34 2" xfId="32008"/>
    <cellStyle name="Обычный 2 2 6 2 2 35" xfId="32009"/>
    <cellStyle name="Обычный 2 2 6 2 2 4" xfId="32010"/>
    <cellStyle name="Обычный 2 2 6 2 2 4 2" xfId="32011"/>
    <cellStyle name="Обычный 2 2 6 2 2 5" xfId="32012"/>
    <cellStyle name="Обычный 2 2 6 2 2 5 2" xfId="32013"/>
    <cellStyle name="Обычный 2 2 6 2 2 6" xfId="32014"/>
    <cellStyle name="Обычный 2 2 6 2 2 6 2" xfId="32015"/>
    <cellStyle name="Обычный 2 2 6 2 2 7" xfId="32016"/>
    <cellStyle name="Обычный 2 2 6 2 2 7 2" xfId="32017"/>
    <cellStyle name="Обычный 2 2 6 2 2 8" xfId="32018"/>
    <cellStyle name="Обычный 2 2 6 2 2 8 2" xfId="32019"/>
    <cellStyle name="Обычный 2 2 6 2 2 9" xfId="32020"/>
    <cellStyle name="Обычный 2 2 6 2 2 9 2" xfId="32021"/>
    <cellStyle name="Обычный 2 2 6 2 20" xfId="32022"/>
    <cellStyle name="Обычный 2 2 6 2 20 2" xfId="32023"/>
    <cellStyle name="Обычный 2 2 6 2 21" xfId="32024"/>
    <cellStyle name="Обычный 2 2 6 2 21 2" xfId="32025"/>
    <cellStyle name="Обычный 2 2 6 2 22" xfId="32026"/>
    <cellStyle name="Обычный 2 2 6 2 22 2" xfId="32027"/>
    <cellStyle name="Обычный 2 2 6 2 23" xfId="32028"/>
    <cellStyle name="Обычный 2 2 6 2 23 2" xfId="32029"/>
    <cellStyle name="Обычный 2 2 6 2 24" xfId="32030"/>
    <cellStyle name="Обычный 2 2 6 2 24 2" xfId="32031"/>
    <cellStyle name="Обычный 2 2 6 2 25" xfId="32032"/>
    <cellStyle name="Обычный 2 2 6 2 25 2" xfId="32033"/>
    <cellStyle name="Обычный 2 2 6 2 26" xfId="32034"/>
    <cellStyle name="Обычный 2 2 6 2 26 2" xfId="32035"/>
    <cellStyle name="Обычный 2 2 6 2 27" xfId="32036"/>
    <cellStyle name="Обычный 2 2 6 2 27 2" xfId="32037"/>
    <cellStyle name="Обычный 2 2 6 2 28" xfId="32038"/>
    <cellStyle name="Обычный 2 2 6 2 28 2" xfId="32039"/>
    <cellStyle name="Обычный 2 2 6 2 29" xfId="32040"/>
    <cellStyle name="Обычный 2 2 6 2 29 2" xfId="32041"/>
    <cellStyle name="Обычный 2 2 6 2 3" xfId="32042"/>
    <cellStyle name="Обычный 2 2 6 2 3 2" xfId="32043"/>
    <cellStyle name="Обычный 2 2 6 2 30" xfId="32044"/>
    <cellStyle name="Обычный 2 2 6 2 30 2" xfId="32045"/>
    <cellStyle name="Обычный 2 2 6 2 31" xfId="32046"/>
    <cellStyle name="Обычный 2 2 6 2 31 2" xfId="32047"/>
    <cellStyle name="Обычный 2 2 6 2 32" xfId="32048"/>
    <cellStyle name="Обычный 2 2 6 2 32 2" xfId="32049"/>
    <cellStyle name="Обычный 2 2 6 2 33" xfId="32050"/>
    <cellStyle name="Обычный 2 2 6 2 33 2" xfId="32051"/>
    <cellStyle name="Обычный 2 2 6 2 34" xfId="32052"/>
    <cellStyle name="Обычный 2 2 6 2 34 2" xfId="32053"/>
    <cellStyle name="Обычный 2 2 6 2 35" xfId="32054"/>
    <cellStyle name="Обычный 2 2 6 2 35 2" xfId="32055"/>
    <cellStyle name="Обычный 2 2 6 2 36" xfId="32056"/>
    <cellStyle name="Обычный 2 2 6 2 36 2" xfId="32057"/>
    <cellStyle name="Обычный 2 2 6 2 37" xfId="32058"/>
    <cellStyle name="Обычный 2 2 6 2 4" xfId="32059"/>
    <cellStyle name="Обычный 2 2 6 2 4 2" xfId="32060"/>
    <cellStyle name="Обычный 2 2 6 2 5" xfId="32061"/>
    <cellStyle name="Обычный 2 2 6 2 5 2" xfId="32062"/>
    <cellStyle name="Обычный 2 2 6 2 6" xfId="32063"/>
    <cellStyle name="Обычный 2 2 6 2 6 2" xfId="32064"/>
    <cellStyle name="Обычный 2 2 6 2 7" xfId="32065"/>
    <cellStyle name="Обычный 2 2 6 2 7 2" xfId="32066"/>
    <cellStyle name="Обычный 2 2 6 2 8" xfId="32067"/>
    <cellStyle name="Обычный 2 2 6 2 8 2" xfId="32068"/>
    <cellStyle name="Обычный 2 2 6 2 9" xfId="32069"/>
    <cellStyle name="Обычный 2 2 6 2 9 2" xfId="32070"/>
    <cellStyle name="Обычный 2 2 6 20" xfId="32071"/>
    <cellStyle name="Обычный 2 2 6 20 2" xfId="32072"/>
    <cellStyle name="Обычный 2 2 6 21" xfId="32073"/>
    <cellStyle name="Обычный 2 2 6 21 2" xfId="32074"/>
    <cellStyle name="Обычный 2 2 6 22" xfId="32075"/>
    <cellStyle name="Обычный 2 2 6 22 2" xfId="32076"/>
    <cellStyle name="Обычный 2 2 6 23" xfId="32077"/>
    <cellStyle name="Обычный 2 2 6 23 2" xfId="32078"/>
    <cellStyle name="Обычный 2 2 6 24" xfId="32079"/>
    <cellStyle name="Обычный 2 2 6 24 2" xfId="32080"/>
    <cellStyle name="Обычный 2 2 6 25" xfId="32081"/>
    <cellStyle name="Обычный 2 2 6 25 2" xfId="32082"/>
    <cellStyle name="Обычный 2 2 6 26" xfId="32083"/>
    <cellStyle name="Обычный 2 2 6 26 2" xfId="32084"/>
    <cellStyle name="Обычный 2 2 6 27" xfId="32085"/>
    <cellStyle name="Обычный 2 2 6 27 2" xfId="32086"/>
    <cellStyle name="Обычный 2 2 6 28" xfId="32087"/>
    <cellStyle name="Обычный 2 2 6 28 2" xfId="32088"/>
    <cellStyle name="Обычный 2 2 6 29" xfId="32089"/>
    <cellStyle name="Обычный 2 2 6 29 2" xfId="32090"/>
    <cellStyle name="Обычный 2 2 6 3" xfId="32091"/>
    <cellStyle name="Обычный 2 2 6 3 10" xfId="32092"/>
    <cellStyle name="Обычный 2 2 6 3 10 2" xfId="32093"/>
    <cellStyle name="Обычный 2 2 6 3 11" xfId="32094"/>
    <cellStyle name="Обычный 2 2 6 3 11 2" xfId="32095"/>
    <cellStyle name="Обычный 2 2 6 3 12" xfId="32096"/>
    <cellStyle name="Обычный 2 2 6 3 12 2" xfId="32097"/>
    <cellStyle name="Обычный 2 2 6 3 13" xfId="32098"/>
    <cellStyle name="Обычный 2 2 6 3 13 2" xfId="32099"/>
    <cellStyle name="Обычный 2 2 6 3 14" xfId="32100"/>
    <cellStyle name="Обычный 2 2 6 3 14 2" xfId="32101"/>
    <cellStyle name="Обычный 2 2 6 3 15" xfId="32102"/>
    <cellStyle name="Обычный 2 2 6 3 15 2" xfId="32103"/>
    <cellStyle name="Обычный 2 2 6 3 16" xfId="32104"/>
    <cellStyle name="Обычный 2 2 6 3 16 2" xfId="32105"/>
    <cellStyle name="Обычный 2 2 6 3 17" xfId="32106"/>
    <cellStyle name="Обычный 2 2 6 3 17 2" xfId="32107"/>
    <cellStyle name="Обычный 2 2 6 3 18" xfId="32108"/>
    <cellStyle name="Обычный 2 2 6 3 18 2" xfId="32109"/>
    <cellStyle name="Обычный 2 2 6 3 19" xfId="32110"/>
    <cellStyle name="Обычный 2 2 6 3 19 2" xfId="32111"/>
    <cellStyle name="Обычный 2 2 6 3 2" xfId="32112"/>
    <cellStyle name="Обычный 2 2 6 3 2 2" xfId="32113"/>
    <cellStyle name="Обычный 2 2 6 3 20" xfId="32114"/>
    <cellStyle name="Обычный 2 2 6 3 20 2" xfId="32115"/>
    <cellStyle name="Обычный 2 2 6 3 21" xfId="32116"/>
    <cellStyle name="Обычный 2 2 6 3 21 2" xfId="32117"/>
    <cellStyle name="Обычный 2 2 6 3 22" xfId="32118"/>
    <cellStyle name="Обычный 2 2 6 3 22 2" xfId="32119"/>
    <cellStyle name="Обычный 2 2 6 3 23" xfId="32120"/>
    <cellStyle name="Обычный 2 2 6 3 23 2" xfId="32121"/>
    <cellStyle name="Обычный 2 2 6 3 24" xfId="32122"/>
    <cellStyle name="Обычный 2 2 6 3 24 2" xfId="32123"/>
    <cellStyle name="Обычный 2 2 6 3 25" xfId="32124"/>
    <cellStyle name="Обычный 2 2 6 3 25 2" xfId="32125"/>
    <cellStyle name="Обычный 2 2 6 3 26" xfId="32126"/>
    <cellStyle name="Обычный 2 2 6 3 26 2" xfId="32127"/>
    <cellStyle name="Обычный 2 2 6 3 27" xfId="32128"/>
    <cellStyle name="Обычный 2 2 6 3 27 2" xfId="32129"/>
    <cellStyle name="Обычный 2 2 6 3 28" xfId="32130"/>
    <cellStyle name="Обычный 2 2 6 3 28 2" xfId="32131"/>
    <cellStyle name="Обычный 2 2 6 3 29" xfId="32132"/>
    <cellStyle name="Обычный 2 2 6 3 29 2" xfId="32133"/>
    <cellStyle name="Обычный 2 2 6 3 3" xfId="32134"/>
    <cellStyle name="Обычный 2 2 6 3 3 2" xfId="32135"/>
    <cellStyle name="Обычный 2 2 6 3 30" xfId="32136"/>
    <cellStyle name="Обычный 2 2 6 3 30 2" xfId="32137"/>
    <cellStyle name="Обычный 2 2 6 3 31" xfId="32138"/>
    <cellStyle name="Обычный 2 2 6 3 31 2" xfId="32139"/>
    <cellStyle name="Обычный 2 2 6 3 32" xfId="32140"/>
    <cellStyle name="Обычный 2 2 6 3 32 2" xfId="32141"/>
    <cellStyle name="Обычный 2 2 6 3 33" xfId="32142"/>
    <cellStyle name="Обычный 2 2 6 3 33 2" xfId="32143"/>
    <cellStyle name="Обычный 2 2 6 3 34" xfId="32144"/>
    <cellStyle name="Обычный 2 2 6 3 34 2" xfId="32145"/>
    <cellStyle name="Обычный 2 2 6 3 35" xfId="32146"/>
    <cellStyle name="Обычный 2 2 6 3 4" xfId="32147"/>
    <cellStyle name="Обычный 2 2 6 3 4 2" xfId="32148"/>
    <cellStyle name="Обычный 2 2 6 3 5" xfId="32149"/>
    <cellStyle name="Обычный 2 2 6 3 5 2" xfId="32150"/>
    <cellStyle name="Обычный 2 2 6 3 6" xfId="32151"/>
    <cellStyle name="Обычный 2 2 6 3 6 2" xfId="32152"/>
    <cellStyle name="Обычный 2 2 6 3 7" xfId="32153"/>
    <cellStyle name="Обычный 2 2 6 3 7 2" xfId="32154"/>
    <cellStyle name="Обычный 2 2 6 3 8" xfId="32155"/>
    <cellStyle name="Обычный 2 2 6 3 8 2" xfId="32156"/>
    <cellStyle name="Обычный 2 2 6 3 9" xfId="32157"/>
    <cellStyle name="Обычный 2 2 6 3 9 2" xfId="32158"/>
    <cellStyle name="Обычный 2 2 6 30" xfId="32159"/>
    <cellStyle name="Обычный 2 2 6 30 2" xfId="32160"/>
    <cellStyle name="Обычный 2 2 6 31" xfId="32161"/>
    <cellStyle name="Обычный 2 2 6 31 2" xfId="32162"/>
    <cellStyle name="Обычный 2 2 6 32" xfId="32163"/>
    <cellStyle name="Обычный 2 2 6 32 2" xfId="32164"/>
    <cellStyle name="Обычный 2 2 6 33" xfId="32165"/>
    <cellStyle name="Обычный 2 2 6 33 2" xfId="32166"/>
    <cellStyle name="Обычный 2 2 6 34" xfId="32167"/>
    <cellStyle name="Обычный 2 2 6 34 2" xfId="32168"/>
    <cellStyle name="Обычный 2 2 6 35" xfId="32169"/>
    <cellStyle name="Обычный 2 2 6 35 2" xfId="32170"/>
    <cellStyle name="Обычный 2 2 6 36" xfId="32171"/>
    <cellStyle name="Обычный 2 2 6 36 2" xfId="32172"/>
    <cellStyle name="Обычный 2 2 6 37" xfId="32173"/>
    <cellStyle name="Обычный 2 2 6 37 2" xfId="32174"/>
    <cellStyle name="Обычный 2 2 6 38" xfId="32175"/>
    <cellStyle name="Обычный 2 2 6 4" xfId="32176"/>
    <cellStyle name="Обычный 2 2 6 4 2" xfId="32177"/>
    <cellStyle name="Обычный 2 2 6 5" xfId="32178"/>
    <cellStyle name="Обычный 2 2 6 5 2" xfId="32179"/>
    <cellStyle name="Обычный 2 2 6 6" xfId="32180"/>
    <cellStyle name="Обычный 2 2 6 6 2" xfId="32181"/>
    <cellStyle name="Обычный 2 2 6 7" xfId="32182"/>
    <cellStyle name="Обычный 2 2 6 7 2" xfId="32183"/>
    <cellStyle name="Обычный 2 2 6 8" xfId="32184"/>
    <cellStyle name="Обычный 2 2 6 8 2" xfId="32185"/>
    <cellStyle name="Обычный 2 2 6 9" xfId="32186"/>
    <cellStyle name="Обычный 2 2 6 9 2" xfId="32187"/>
    <cellStyle name="Обычный 2 2 7" xfId="32188"/>
    <cellStyle name="Обычный 2 2 7 10" xfId="32189"/>
    <cellStyle name="Обычный 2 2 7 10 2" xfId="32190"/>
    <cellStyle name="Обычный 2 2 7 11" xfId="32191"/>
    <cellStyle name="Обычный 2 2 7 11 2" xfId="32192"/>
    <cellStyle name="Обычный 2 2 7 12" xfId="32193"/>
    <cellStyle name="Обычный 2 2 7 12 2" xfId="32194"/>
    <cellStyle name="Обычный 2 2 7 13" xfId="32195"/>
    <cellStyle name="Обычный 2 2 7 13 2" xfId="32196"/>
    <cellStyle name="Обычный 2 2 7 14" xfId="32197"/>
    <cellStyle name="Обычный 2 2 7 14 2" xfId="32198"/>
    <cellStyle name="Обычный 2 2 7 15" xfId="32199"/>
    <cellStyle name="Обычный 2 2 7 15 2" xfId="32200"/>
    <cellStyle name="Обычный 2 2 7 16" xfId="32201"/>
    <cellStyle name="Обычный 2 2 7 16 2" xfId="32202"/>
    <cellStyle name="Обычный 2 2 7 17" xfId="32203"/>
    <cellStyle name="Обычный 2 2 7 17 2" xfId="32204"/>
    <cellStyle name="Обычный 2 2 7 18" xfId="32205"/>
    <cellStyle name="Обычный 2 2 7 18 2" xfId="32206"/>
    <cellStyle name="Обычный 2 2 7 19" xfId="32207"/>
    <cellStyle name="Обычный 2 2 7 19 2" xfId="32208"/>
    <cellStyle name="Обычный 2 2 7 2" xfId="32209"/>
    <cellStyle name="Обычный 2 2 7 2 10" xfId="32210"/>
    <cellStyle name="Обычный 2 2 7 2 10 2" xfId="32211"/>
    <cellStyle name="Обычный 2 2 7 2 11" xfId="32212"/>
    <cellStyle name="Обычный 2 2 7 2 11 2" xfId="32213"/>
    <cellStyle name="Обычный 2 2 7 2 12" xfId="32214"/>
    <cellStyle name="Обычный 2 2 7 2 12 2" xfId="32215"/>
    <cellStyle name="Обычный 2 2 7 2 13" xfId="32216"/>
    <cellStyle name="Обычный 2 2 7 2 13 2" xfId="32217"/>
    <cellStyle name="Обычный 2 2 7 2 14" xfId="32218"/>
    <cellStyle name="Обычный 2 2 7 2 14 2" xfId="32219"/>
    <cellStyle name="Обычный 2 2 7 2 15" xfId="32220"/>
    <cellStyle name="Обычный 2 2 7 2 15 2" xfId="32221"/>
    <cellStyle name="Обычный 2 2 7 2 16" xfId="32222"/>
    <cellStyle name="Обычный 2 2 7 2 16 2" xfId="32223"/>
    <cellStyle name="Обычный 2 2 7 2 17" xfId="32224"/>
    <cellStyle name="Обычный 2 2 7 2 17 2" xfId="32225"/>
    <cellStyle name="Обычный 2 2 7 2 18" xfId="32226"/>
    <cellStyle name="Обычный 2 2 7 2 18 2" xfId="32227"/>
    <cellStyle name="Обычный 2 2 7 2 19" xfId="32228"/>
    <cellStyle name="Обычный 2 2 7 2 19 2" xfId="32229"/>
    <cellStyle name="Обычный 2 2 7 2 2" xfId="32230"/>
    <cellStyle name="Обычный 2 2 7 2 2 2" xfId="32231"/>
    <cellStyle name="Обычный 2 2 7 2 20" xfId="32232"/>
    <cellStyle name="Обычный 2 2 7 2 20 2" xfId="32233"/>
    <cellStyle name="Обычный 2 2 7 2 21" xfId="32234"/>
    <cellStyle name="Обычный 2 2 7 2 21 2" xfId="32235"/>
    <cellStyle name="Обычный 2 2 7 2 22" xfId="32236"/>
    <cellStyle name="Обычный 2 2 7 2 22 2" xfId="32237"/>
    <cellStyle name="Обычный 2 2 7 2 23" xfId="32238"/>
    <cellStyle name="Обычный 2 2 7 2 23 2" xfId="32239"/>
    <cellStyle name="Обычный 2 2 7 2 24" xfId="32240"/>
    <cellStyle name="Обычный 2 2 7 2 24 2" xfId="32241"/>
    <cellStyle name="Обычный 2 2 7 2 25" xfId="32242"/>
    <cellStyle name="Обычный 2 2 7 2 25 2" xfId="32243"/>
    <cellStyle name="Обычный 2 2 7 2 26" xfId="32244"/>
    <cellStyle name="Обычный 2 2 7 2 26 2" xfId="32245"/>
    <cellStyle name="Обычный 2 2 7 2 27" xfId="32246"/>
    <cellStyle name="Обычный 2 2 7 2 27 2" xfId="32247"/>
    <cellStyle name="Обычный 2 2 7 2 28" xfId="32248"/>
    <cellStyle name="Обычный 2 2 7 2 28 2" xfId="32249"/>
    <cellStyle name="Обычный 2 2 7 2 29" xfId="32250"/>
    <cellStyle name="Обычный 2 2 7 2 29 2" xfId="32251"/>
    <cellStyle name="Обычный 2 2 7 2 3" xfId="32252"/>
    <cellStyle name="Обычный 2 2 7 2 3 2" xfId="32253"/>
    <cellStyle name="Обычный 2 2 7 2 30" xfId="32254"/>
    <cellStyle name="Обычный 2 2 7 2 30 2" xfId="32255"/>
    <cellStyle name="Обычный 2 2 7 2 31" xfId="32256"/>
    <cellStyle name="Обычный 2 2 7 2 31 2" xfId="32257"/>
    <cellStyle name="Обычный 2 2 7 2 32" xfId="32258"/>
    <cellStyle name="Обычный 2 2 7 2 32 2" xfId="32259"/>
    <cellStyle name="Обычный 2 2 7 2 33" xfId="32260"/>
    <cellStyle name="Обычный 2 2 7 2 33 2" xfId="32261"/>
    <cellStyle name="Обычный 2 2 7 2 34" xfId="32262"/>
    <cellStyle name="Обычный 2 2 7 2 34 2" xfId="32263"/>
    <cellStyle name="Обычный 2 2 7 2 35" xfId="32264"/>
    <cellStyle name="Обычный 2 2 7 2 4" xfId="32265"/>
    <cellStyle name="Обычный 2 2 7 2 4 2" xfId="32266"/>
    <cellStyle name="Обычный 2 2 7 2 5" xfId="32267"/>
    <cellStyle name="Обычный 2 2 7 2 5 2" xfId="32268"/>
    <cellStyle name="Обычный 2 2 7 2 6" xfId="32269"/>
    <cellStyle name="Обычный 2 2 7 2 6 2" xfId="32270"/>
    <cellStyle name="Обычный 2 2 7 2 7" xfId="32271"/>
    <cellStyle name="Обычный 2 2 7 2 7 2" xfId="32272"/>
    <cellStyle name="Обычный 2 2 7 2 8" xfId="32273"/>
    <cellStyle name="Обычный 2 2 7 2 8 2" xfId="32274"/>
    <cellStyle name="Обычный 2 2 7 2 9" xfId="32275"/>
    <cellStyle name="Обычный 2 2 7 2 9 2" xfId="32276"/>
    <cellStyle name="Обычный 2 2 7 20" xfId="32277"/>
    <cellStyle name="Обычный 2 2 7 20 2" xfId="32278"/>
    <cellStyle name="Обычный 2 2 7 21" xfId="32279"/>
    <cellStyle name="Обычный 2 2 7 21 2" xfId="32280"/>
    <cellStyle name="Обычный 2 2 7 22" xfId="32281"/>
    <cellStyle name="Обычный 2 2 7 22 2" xfId="32282"/>
    <cellStyle name="Обычный 2 2 7 23" xfId="32283"/>
    <cellStyle name="Обычный 2 2 7 23 2" xfId="32284"/>
    <cellStyle name="Обычный 2 2 7 24" xfId="32285"/>
    <cellStyle name="Обычный 2 2 7 24 2" xfId="32286"/>
    <cellStyle name="Обычный 2 2 7 25" xfId="32287"/>
    <cellStyle name="Обычный 2 2 7 25 2" xfId="32288"/>
    <cellStyle name="Обычный 2 2 7 26" xfId="32289"/>
    <cellStyle name="Обычный 2 2 7 26 2" xfId="32290"/>
    <cellStyle name="Обычный 2 2 7 27" xfId="32291"/>
    <cellStyle name="Обычный 2 2 7 27 2" xfId="32292"/>
    <cellStyle name="Обычный 2 2 7 28" xfId="32293"/>
    <cellStyle name="Обычный 2 2 7 28 2" xfId="32294"/>
    <cellStyle name="Обычный 2 2 7 29" xfId="32295"/>
    <cellStyle name="Обычный 2 2 7 29 2" xfId="32296"/>
    <cellStyle name="Обычный 2 2 7 3" xfId="32297"/>
    <cellStyle name="Обычный 2 2 7 3 2" xfId="32298"/>
    <cellStyle name="Обычный 2 2 7 30" xfId="32299"/>
    <cellStyle name="Обычный 2 2 7 30 2" xfId="32300"/>
    <cellStyle name="Обычный 2 2 7 31" xfId="32301"/>
    <cellStyle name="Обычный 2 2 7 31 2" xfId="32302"/>
    <cellStyle name="Обычный 2 2 7 32" xfId="32303"/>
    <cellStyle name="Обычный 2 2 7 32 2" xfId="32304"/>
    <cellStyle name="Обычный 2 2 7 33" xfId="32305"/>
    <cellStyle name="Обычный 2 2 7 33 2" xfId="32306"/>
    <cellStyle name="Обычный 2 2 7 34" xfId="32307"/>
    <cellStyle name="Обычный 2 2 7 34 2" xfId="32308"/>
    <cellStyle name="Обычный 2 2 7 35" xfId="32309"/>
    <cellStyle name="Обычный 2 2 7 35 2" xfId="32310"/>
    <cellStyle name="Обычный 2 2 7 36" xfId="32311"/>
    <cellStyle name="Обычный 2 2 7 36 2" xfId="32312"/>
    <cellStyle name="Обычный 2 2 7 37" xfId="32313"/>
    <cellStyle name="Обычный 2 2 7 4" xfId="32314"/>
    <cellStyle name="Обычный 2 2 7 4 2" xfId="32315"/>
    <cellStyle name="Обычный 2 2 7 5" xfId="32316"/>
    <cellStyle name="Обычный 2 2 7 5 2" xfId="32317"/>
    <cellStyle name="Обычный 2 2 7 6" xfId="32318"/>
    <cellStyle name="Обычный 2 2 7 6 2" xfId="32319"/>
    <cellStyle name="Обычный 2 2 7 7" xfId="32320"/>
    <cellStyle name="Обычный 2 2 7 7 2" xfId="32321"/>
    <cellStyle name="Обычный 2 2 7 8" xfId="32322"/>
    <cellStyle name="Обычный 2 2 7 8 2" xfId="32323"/>
    <cellStyle name="Обычный 2 2 7 9" xfId="32324"/>
    <cellStyle name="Обычный 2 2 7 9 2" xfId="32325"/>
    <cellStyle name="Обычный 2 2 8" xfId="32326"/>
    <cellStyle name="Обычный 2 2 8 10" xfId="32327"/>
    <cellStyle name="Обычный 2 2 8 10 2" xfId="32328"/>
    <cellStyle name="Обычный 2 2 8 11" xfId="32329"/>
    <cellStyle name="Обычный 2 2 8 11 2" xfId="32330"/>
    <cellStyle name="Обычный 2 2 8 12" xfId="32331"/>
    <cellStyle name="Обычный 2 2 8 12 2" xfId="32332"/>
    <cellStyle name="Обычный 2 2 8 13" xfId="32333"/>
    <cellStyle name="Обычный 2 2 8 13 2" xfId="32334"/>
    <cellStyle name="Обычный 2 2 8 14" xfId="32335"/>
    <cellStyle name="Обычный 2 2 8 14 2" xfId="32336"/>
    <cellStyle name="Обычный 2 2 8 15" xfId="32337"/>
    <cellStyle name="Обычный 2 2 8 15 2" xfId="32338"/>
    <cellStyle name="Обычный 2 2 8 16" xfId="32339"/>
    <cellStyle name="Обычный 2 2 8 16 2" xfId="32340"/>
    <cellStyle name="Обычный 2 2 8 17" xfId="32341"/>
    <cellStyle name="Обычный 2 2 8 17 2" xfId="32342"/>
    <cellStyle name="Обычный 2 2 8 18" xfId="32343"/>
    <cellStyle name="Обычный 2 2 8 18 2" xfId="32344"/>
    <cellStyle name="Обычный 2 2 8 19" xfId="32345"/>
    <cellStyle name="Обычный 2 2 8 19 2" xfId="32346"/>
    <cellStyle name="Обычный 2 2 8 2" xfId="32347"/>
    <cellStyle name="Обычный 2 2 8 2 10" xfId="32348"/>
    <cellStyle name="Обычный 2 2 8 2 10 2" xfId="32349"/>
    <cellStyle name="Обычный 2 2 8 2 11" xfId="32350"/>
    <cellStyle name="Обычный 2 2 8 2 11 2" xfId="32351"/>
    <cellStyle name="Обычный 2 2 8 2 12" xfId="32352"/>
    <cellStyle name="Обычный 2 2 8 2 12 2" xfId="32353"/>
    <cellStyle name="Обычный 2 2 8 2 13" xfId="32354"/>
    <cellStyle name="Обычный 2 2 8 2 13 2" xfId="32355"/>
    <cellStyle name="Обычный 2 2 8 2 14" xfId="32356"/>
    <cellStyle name="Обычный 2 2 8 2 14 2" xfId="32357"/>
    <cellStyle name="Обычный 2 2 8 2 15" xfId="32358"/>
    <cellStyle name="Обычный 2 2 8 2 15 2" xfId="32359"/>
    <cellStyle name="Обычный 2 2 8 2 16" xfId="32360"/>
    <cellStyle name="Обычный 2 2 8 2 16 2" xfId="32361"/>
    <cellStyle name="Обычный 2 2 8 2 17" xfId="32362"/>
    <cellStyle name="Обычный 2 2 8 2 17 2" xfId="32363"/>
    <cellStyle name="Обычный 2 2 8 2 18" xfId="32364"/>
    <cellStyle name="Обычный 2 2 8 2 18 2" xfId="32365"/>
    <cellStyle name="Обычный 2 2 8 2 19" xfId="32366"/>
    <cellStyle name="Обычный 2 2 8 2 19 2" xfId="32367"/>
    <cellStyle name="Обычный 2 2 8 2 2" xfId="32368"/>
    <cellStyle name="Обычный 2 2 8 2 2 2" xfId="32369"/>
    <cellStyle name="Обычный 2 2 8 2 20" xfId="32370"/>
    <cellStyle name="Обычный 2 2 8 2 20 2" xfId="32371"/>
    <cellStyle name="Обычный 2 2 8 2 21" xfId="32372"/>
    <cellStyle name="Обычный 2 2 8 2 21 2" xfId="32373"/>
    <cellStyle name="Обычный 2 2 8 2 22" xfId="32374"/>
    <cellStyle name="Обычный 2 2 8 2 22 2" xfId="32375"/>
    <cellStyle name="Обычный 2 2 8 2 23" xfId="32376"/>
    <cellStyle name="Обычный 2 2 8 2 23 2" xfId="32377"/>
    <cellStyle name="Обычный 2 2 8 2 24" xfId="32378"/>
    <cellStyle name="Обычный 2 2 8 2 24 2" xfId="32379"/>
    <cellStyle name="Обычный 2 2 8 2 25" xfId="32380"/>
    <cellStyle name="Обычный 2 2 8 2 25 2" xfId="32381"/>
    <cellStyle name="Обычный 2 2 8 2 26" xfId="32382"/>
    <cellStyle name="Обычный 2 2 8 2 26 2" xfId="32383"/>
    <cellStyle name="Обычный 2 2 8 2 27" xfId="32384"/>
    <cellStyle name="Обычный 2 2 8 2 27 2" xfId="32385"/>
    <cellStyle name="Обычный 2 2 8 2 28" xfId="32386"/>
    <cellStyle name="Обычный 2 2 8 2 28 2" xfId="32387"/>
    <cellStyle name="Обычный 2 2 8 2 29" xfId="32388"/>
    <cellStyle name="Обычный 2 2 8 2 29 2" xfId="32389"/>
    <cellStyle name="Обычный 2 2 8 2 3" xfId="32390"/>
    <cellStyle name="Обычный 2 2 8 2 3 2" xfId="32391"/>
    <cellStyle name="Обычный 2 2 8 2 30" xfId="32392"/>
    <cellStyle name="Обычный 2 2 8 2 30 2" xfId="32393"/>
    <cellStyle name="Обычный 2 2 8 2 31" xfId="32394"/>
    <cellStyle name="Обычный 2 2 8 2 31 2" xfId="32395"/>
    <cellStyle name="Обычный 2 2 8 2 32" xfId="32396"/>
    <cellStyle name="Обычный 2 2 8 2 32 2" xfId="32397"/>
    <cellStyle name="Обычный 2 2 8 2 33" xfId="32398"/>
    <cellStyle name="Обычный 2 2 8 2 33 2" xfId="32399"/>
    <cellStyle name="Обычный 2 2 8 2 34" xfId="32400"/>
    <cellStyle name="Обычный 2 2 8 2 34 2" xfId="32401"/>
    <cellStyle name="Обычный 2 2 8 2 35" xfId="32402"/>
    <cellStyle name="Обычный 2 2 8 2 4" xfId="32403"/>
    <cellStyle name="Обычный 2 2 8 2 4 2" xfId="32404"/>
    <cellStyle name="Обычный 2 2 8 2 5" xfId="32405"/>
    <cellStyle name="Обычный 2 2 8 2 5 2" xfId="32406"/>
    <cellStyle name="Обычный 2 2 8 2 6" xfId="32407"/>
    <cellStyle name="Обычный 2 2 8 2 6 2" xfId="32408"/>
    <cellStyle name="Обычный 2 2 8 2 7" xfId="32409"/>
    <cellStyle name="Обычный 2 2 8 2 7 2" xfId="32410"/>
    <cellStyle name="Обычный 2 2 8 2 8" xfId="32411"/>
    <cellStyle name="Обычный 2 2 8 2 8 2" xfId="32412"/>
    <cellStyle name="Обычный 2 2 8 2 9" xfId="32413"/>
    <cellStyle name="Обычный 2 2 8 2 9 2" xfId="32414"/>
    <cellStyle name="Обычный 2 2 8 20" xfId="32415"/>
    <cellStyle name="Обычный 2 2 8 20 2" xfId="32416"/>
    <cellStyle name="Обычный 2 2 8 21" xfId="32417"/>
    <cellStyle name="Обычный 2 2 8 21 2" xfId="32418"/>
    <cellStyle name="Обычный 2 2 8 22" xfId="32419"/>
    <cellStyle name="Обычный 2 2 8 22 2" xfId="32420"/>
    <cellStyle name="Обычный 2 2 8 23" xfId="32421"/>
    <cellStyle name="Обычный 2 2 8 23 2" xfId="32422"/>
    <cellStyle name="Обычный 2 2 8 24" xfId="32423"/>
    <cellStyle name="Обычный 2 2 8 24 2" xfId="32424"/>
    <cellStyle name="Обычный 2 2 8 25" xfId="32425"/>
    <cellStyle name="Обычный 2 2 8 25 2" xfId="32426"/>
    <cellStyle name="Обычный 2 2 8 26" xfId="32427"/>
    <cellStyle name="Обычный 2 2 8 26 2" xfId="32428"/>
    <cellStyle name="Обычный 2 2 8 27" xfId="32429"/>
    <cellStyle name="Обычный 2 2 8 27 2" xfId="32430"/>
    <cellStyle name="Обычный 2 2 8 28" xfId="32431"/>
    <cellStyle name="Обычный 2 2 8 28 2" xfId="32432"/>
    <cellStyle name="Обычный 2 2 8 29" xfId="32433"/>
    <cellStyle name="Обычный 2 2 8 29 2" xfId="32434"/>
    <cellStyle name="Обычный 2 2 8 3" xfId="32435"/>
    <cellStyle name="Обычный 2 2 8 3 2" xfId="32436"/>
    <cellStyle name="Обычный 2 2 8 30" xfId="32437"/>
    <cellStyle name="Обычный 2 2 8 30 2" xfId="32438"/>
    <cellStyle name="Обычный 2 2 8 31" xfId="32439"/>
    <cellStyle name="Обычный 2 2 8 31 2" xfId="32440"/>
    <cellStyle name="Обычный 2 2 8 32" xfId="32441"/>
    <cellStyle name="Обычный 2 2 8 32 2" xfId="32442"/>
    <cellStyle name="Обычный 2 2 8 33" xfId="32443"/>
    <cellStyle name="Обычный 2 2 8 33 2" xfId="32444"/>
    <cellStyle name="Обычный 2 2 8 34" xfId="32445"/>
    <cellStyle name="Обычный 2 2 8 34 2" xfId="32446"/>
    <cellStyle name="Обычный 2 2 8 35" xfId="32447"/>
    <cellStyle name="Обычный 2 2 8 35 2" xfId="32448"/>
    <cellStyle name="Обычный 2 2 8 36" xfId="32449"/>
    <cellStyle name="Обычный 2 2 8 36 2" xfId="32450"/>
    <cellStyle name="Обычный 2 2 8 37" xfId="32451"/>
    <cellStyle name="Обычный 2 2 8 4" xfId="32452"/>
    <cellStyle name="Обычный 2 2 8 4 2" xfId="32453"/>
    <cellStyle name="Обычный 2 2 8 5" xfId="32454"/>
    <cellStyle name="Обычный 2 2 8 5 2" xfId="32455"/>
    <cellStyle name="Обычный 2 2 8 6" xfId="32456"/>
    <cellStyle name="Обычный 2 2 8 6 2" xfId="32457"/>
    <cellStyle name="Обычный 2 2 8 7" xfId="32458"/>
    <cellStyle name="Обычный 2 2 8 7 2" xfId="32459"/>
    <cellStyle name="Обычный 2 2 8 8" xfId="32460"/>
    <cellStyle name="Обычный 2 2 8 8 2" xfId="32461"/>
    <cellStyle name="Обычный 2 2 8 9" xfId="32462"/>
    <cellStyle name="Обычный 2 2 8 9 2" xfId="32463"/>
    <cellStyle name="Обычный 2 2 9" xfId="32464"/>
    <cellStyle name="Обычный 2 2 9 2" xfId="32465"/>
    <cellStyle name="Обычный 2 2 9 3" xfId="32466"/>
    <cellStyle name="Обычный 2 2_46EE.2011(v1.0)" xfId="32467"/>
    <cellStyle name="Обычный 2 20" xfId="32468"/>
    <cellStyle name="Обычный 2 21" xfId="32469"/>
    <cellStyle name="Обычный 2 22" xfId="32470"/>
    <cellStyle name="Обычный 2 23" xfId="32471"/>
    <cellStyle name="Обычный 2 24" xfId="32472"/>
    <cellStyle name="Обычный 2 25" xfId="32473"/>
    <cellStyle name="Обычный 2 26" xfId="32474"/>
    <cellStyle name="Обычный 2 26 2" xfId="53251"/>
    <cellStyle name="Обычный 2 3" xfId="32475"/>
    <cellStyle name="Обычный 2 3 10" xfId="32476"/>
    <cellStyle name="Обычный 2 3 10 2" xfId="32477"/>
    <cellStyle name="Обычный 2 3 11" xfId="32478"/>
    <cellStyle name="Обычный 2 3 11 2" xfId="32479"/>
    <cellStyle name="Обычный 2 3 12" xfId="32480"/>
    <cellStyle name="Обычный 2 3 12 2" xfId="32481"/>
    <cellStyle name="Обычный 2 3 13" xfId="32482"/>
    <cellStyle name="Обычный 2 3 13 2" xfId="32483"/>
    <cellStyle name="Обычный 2 3 14" xfId="32484"/>
    <cellStyle name="Обычный 2 3 14 2" xfId="32485"/>
    <cellStyle name="Обычный 2 3 15" xfId="32486"/>
    <cellStyle name="Обычный 2 3 15 2" xfId="32487"/>
    <cellStyle name="Обычный 2 3 16" xfId="32488"/>
    <cellStyle name="Обычный 2 3 16 2" xfId="32489"/>
    <cellStyle name="Обычный 2 3 17" xfId="32490"/>
    <cellStyle name="Обычный 2 3 17 2" xfId="32491"/>
    <cellStyle name="Обычный 2 3 18" xfId="32492"/>
    <cellStyle name="Обычный 2 3 18 2" xfId="32493"/>
    <cellStyle name="Обычный 2 3 19" xfId="32494"/>
    <cellStyle name="Обычный 2 3 19 2" xfId="32495"/>
    <cellStyle name="Обычный 2 3 2" xfId="32496"/>
    <cellStyle name="Обычный 2 3 2 10" xfId="32497"/>
    <cellStyle name="Обычный 2 3 2 10 2" xfId="32498"/>
    <cellStyle name="Обычный 2 3 2 11" xfId="32499"/>
    <cellStyle name="Обычный 2 3 2 11 2" xfId="32500"/>
    <cellStyle name="Обычный 2 3 2 12" xfId="32501"/>
    <cellStyle name="Обычный 2 3 2 12 2" xfId="32502"/>
    <cellStyle name="Обычный 2 3 2 13" xfId="32503"/>
    <cellStyle name="Обычный 2 3 2 13 2" xfId="32504"/>
    <cellStyle name="Обычный 2 3 2 14" xfId="32505"/>
    <cellStyle name="Обычный 2 3 2 14 2" xfId="32506"/>
    <cellStyle name="Обычный 2 3 2 15" xfId="32507"/>
    <cellStyle name="Обычный 2 3 2 15 2" xfId="32508"/>
    <cellStyle name="Обычный 2 3 2 16" xfId="32509"/>
    <cellStyle name="Обычный 2 3 2 16 2" xfId="32510"/>
    <cellStyle name="Обычный 2 3 2 17" xfId="32511"/>
    <cellStyle name="Обычный 2 3 2 17 2" xfId="32512"/>
    <cellStyle name="Обычный 2 3 2 18" xfId="32513"/>
    <cellStyle name="Обычный 2 3 2 18 2" xfId="32514"/>
    <cellStyle name="Обычный 2 3 2 19" xfId="32515"/>
    <cellStyle name="Обычный 2 3 2 19 2" xfId="32516"/>
    <cellStyle name="Обычный 2 3 2 2" xfId="32517"/>
    <cellStyle name="Обычный 2 3 2 2 10" xfId="32518"/>
    <cellStyle name="Обычный 2 3 2 2 10 2" xfId="32519"/>
    <cellStyle name="Обычный 2 3 2 2 11" xfId="32520"/>
    <cellStyle name="Обычный 2 3 2 2 11 2" xfId="32521"/>
    <cellStyle name="Обычный 2 3 2 2 12" xfId="32522"/>
    <cellStyle name="Обычный 2 3 2 2 12 2" xfId="32523"/>
    <cellStyle name="Обычный 2 3 2 2 13" xfId="32524"/>
    <cellStyle name="Обычный 2 3 2 2 13 2" xfId="32525"/>
    <cellStyle name="Обычный 2 3 2 2 14" xfId="32526"/>
    <cellStyle name="Обычный 2 3 2 2 14 2" xfId="32527"/>
    <cellStyle name="Обычный 2 3 2 2 15" xfId="32528"/>
    <cellStyle name="Обычный 2 3 2 2 15 2" xfId="32529"/>
    <cellStyle name="Обычный 2 3 2 2 16" xfId="32530"/>
    <cellStyle name="Обычный 2 3 2 2 16 2" xfId="32531"/>
    <cellStyle name="Обычный 2 3 2 2 17" xfId="32532"/>
    <cellStyle name="Обычный 2 3 2 2 17 2" xfId="32533"/>
    <cellStyle name="Обычный 2 3 2 2 18" xfId="32534"/>
    <cellStyle name="Обычный 2 3 2 2 18 2" xfId="32535"/>
    <cellStyle name="Обычный 2 3 2 2 19" xfId="32536"/>
    <cellStyle name="Обычный 2 3 2 2 19 2" xfId="32537"/>
    <cellStyle name="Обычный 2 3 2 2 2" xfId="32538"/>
    <cellStyle name="Обычный 2 3 2 2 2 10" xfId="32539"/>
    <cellStyle name="Обычный 2 3 2 2 2 10 2" xfId="32540"/>
    <cellStyle name="Обычный 2 3 2 2 2 11" xfId="32541"/>
    <cellStyle name="Обычный 2 3 2 2 2 11 2" xfId="32542"/>
    <cellStyle name="Обычный 2 3 2 2 2 12" xfId="32543"/>
    <cellStyle name="Обычный 2 3 2 2 2 12 2" xfId="32544"/>
    <cellStyle name="Обычный 2 3 2 2 2 13" xfId="32545"/>
    <cellStyle name="Обычный 2 3 2 2 2 13 2" xfId="32546"/>
    <cellStyle name="Обычный 2 3 2 2 2 14" xfId="32547"/>
    <cellStyle name="Обычный 2 3 2 2 2 14 2" xfId="32548"/>
    <cellStyle name="Обычный 2 3 2 2 2 15" xfId="32549"/>
    <cellStyle name="Обычный 2 3 2 2 2 15 2" xfId="32550"/>
    <cellStyle name="Обычный 2 3 2 2 2 16" xfId="32551"/>
    <cellStyle name="Обычный 2 3 2 2 2 16 2" xfId="32552"/>
    <cellStyle name="Обычный 2 3 2 2 2 17" xfId="32553"/>
    <cellStyle name="Обычный 2 3 2 2 2 17 2" xfId="32554"/>
    <cellStyle name="Обычный 2 3 2 2 2 18" xfId="32555"/>
    <cellStyle name="Обычный 2 3 2 2 2 18 2" xfId="32556"/>
    <cellStyle name="Обычный 2 3 2 2 2 19" xfId="32557"/>
    <cellStyle name="Обычный 2 3 2 2 2 19 2" xfId="32558"/>
    <cellStyle name="Обычный 2 3 2 2 2 2" xfId="32559"/>
    <cellStyle name="Обычный 2 3 2 2 2 2 10" xfId="32560"/>
    <cellStyle name="Обычный 2 3 2 2 2 2 10 2" xfId="32561"/>
    <cellStyle name="Обычный 2 3 2 2 2 2 11" xfId="32562"/>
    <cellStyle name="Обычный 2 3 2 2 2 2 11 2" xfId="32563"/>
    <cellStyle name="Обычный 2 3 2 2 2 2 12" xfId="32564"/>
    <cellStyle name="Обычный 2 3 2 2 2 2 12 2" xfId="32565"/>
    <cellStyle name="Обычный 2 3 2 2 2 2 13" xfId="32566"/>
    <cellStyle name="Обычный 2 3 2 2 2 2 13 2" xfId="32567"/>
    <cellStyle name="Обычный 2 3 2 2 2 2 14" xfId="32568"/>
    <cellStyle name="Обычный 2 3 2 2 2 2 14 2" xfId="32569"/>
    <cellStyle name="Обычный 2 3 2 2 2 2 15" xfId="32570"/>
    <cellStyle name="Обычный 2 3 2 2 2 2 15 2" xfId="32571"/>
    <cellStyle name="Обычный 2 3 2 2 2 2 16" xfId="32572"/>
    <cellStyle name="Обычный 2 3 2 2 2 2 16 2" xfId="32573"/>
    <cellStyle name="Обычный 2 3 2 2 2 2 17" xfId="32574"/>
    <cellStyle name="Обычный 2 3 2 2 2 2 17 2" xfId="32575"/>
    <cellStyle name="Обычный 2 3 2 2 2 2 18" xfId="32576"/>
    <cellStyle name="Обычный 2 3 2 2 2 2 18 2" xfId="32577"/>
    <cellStyle name="Обычный 2 3 2 2 2 2 19" xfId="32578"/>
    <cellStyle name="Обычный 2 3 2 2 2 2 19 2" xfId="32579"/>
    <cellStyle name="Обычный 2 3 2 2 2 2 2" xfId="32580"/>
    <cellStyle name="Обычный 2 3 2 2 2 2 2 2" xfId="32581"/>
    <cellStyle name="Обычный 2 3 2 2 2 2 20" xfId="32582"/>
    <cellStyle name="Обычный 2 3 2 2 2 2 20 2" xfId="32583"/>
    <cellStyle name="Обычный 2 3 2 2 2 2 21" xfId="32584"/>
    <cellStyle name="Обычный 2 3 2 2 2 2 21 2" xfId="32585"/>
    <cellStyle name="Обычный 2 3 2 2 2 2 22" xfId="32586"/>
    <cellStyle name="Обычный 2 3 2 2 2 2 22 2" xfId="32587"/>
    <cellStyle name="Обычный 2 3 2 2 2 2 23" xfId="32588"/>
    <cellStyle name="Обычный 2 3 2 2 2 2 23 2" xfId="32589"/>
    <cellStyle name="Обычный 2 3 2 2 2 2 24" xfId="32590"/>
    <cellStyle name="Обычный 2 3 2 2 2 2 24 2" xfId="32591"/>
    <cellStyle name="Обычный 2 3 2 2 2 2 25" xfId="32592"/>
    <cellStyle name="Обычный 2 3 2 2 2 2 25 2" xfId="32593"/>
    <cellStyle name="Обычный 2 3 2 2 2 2 26" xfId="32594"/>
    <cellStyle name="Обычный 2 3 2 2 2 2 26 2" xfId="32595"/>
    <cellStyle name="Обычный 2 3 2 2 2 2 27" xfId="32596"/>
    <cellStyle name="Обычный 2 3 2 2 2 2 27 2" xfId="32597"/>
    <cellStyle name="Обычный 2 3 2 2 2 2 28" xfId="32598"/>
    <cellStyle name="Обычный 2 3 2 2 2 2 28 2" xfId="32599"/>
    <cellStyle name="Обычный 2 3 2 2 2 2 29" xfId="32600"/>
    <cellStyle name="Обычный 2 3 2 2 2 2 29 2" xfId="32601"/>
    <cellStyle name="Обычный 2 3 2 2 2 2 3" xfId="32602"/>
    <cellStyle name="Обычный 2 3 2 2 2 2 3 2" xfId="32603"/>
    <cellStyle name="Обычный 2 3 2 2 2 2 30" xfId="32604"/>
    <cellStyle name="Обычный 2 3 2 2 2 2 30 2" xfId="32605"/>
    <cellStyle name="Обычный 2 3 2 2 2 2 31" xfId="32606"/>
    <cellStyle name="Обычный 2 3 2 2 2 2 31 2" xfId="32607"/>
    <cellStyle name="Обычный 2 3 2 2 2 2 32" xfId="32608"/>
    <cellStyle name="Обычный 2 3 2 2 2 2 32 2" xfId="32609"/>
    <cellStyle name="Обычный 2 3 2 2 2 2 33" xfId="32610"/>
    <cellStyle name="Обычный 2 3 2 2 2 2 33 2" xfId="32611"/>
    <cellStyle name="Обычный 2 3 2 2 2 2 34" xfId="32612"/>
    <cellStyle name="Обычный 2 3 2 2 2 2 34 2" xfId="32613"/>
    <cellStyle name="Обычный 2 3 2 2 2 2 35" xfId="32614"/>
    <cellStyle name="Обычный 2 3 2 2 2 2 4" xfId="32615"/>
    <cellStyle name="Обычный 2 3 2 2 2 2 4 2" xfId="32616"/>
    <cellStyle name="Обычный 2 3 2 2 2 2 5" xfId="32617"/>
    <cellStyle name="Обычный 2 3 2 2 2 2 5 2" xfId="32618"/>
    <cellStyle name="Обычный 2 3 2 2 2 2 6" xfId="32619"/>
    <cellStyle name="Обычный 2 3 2 2 2 2 6 2" xfId="32620"/>
    <cellStyle name="Обычный 2 3 2 2 2 2 7" xfId="32621"/>
    <cellStyle name="Обычный 2 3 2 2 2 2 7 2" xfId="32622"/>
    <cellStyle name="Обычный 2 3 2 2 2 2 8" xfId="32623"/>
    <cellStyle name="Обычный 2 3 2 2 2 2 8 2" xfId="32624"/>
    <cellStyle name="Обычный 2 3 2 2 2 2 9" xfId="32625"/>
    <cellStyle name="Обычный 2 3 2 2 2 2 9 2" xfId="32626"/>
    <cellStyle name="Обычный 2 3 2 2 2 20" xfId="32627"/>
    <cellStyle name="Обычный 2 3 2 2 2 20 2" xfId="32628"/>
    <cellStyle name="Обычный 2 3 2 2 2 21" xfId="32629"/>
    <cellStyle name="Обычный 2 3 2 2 2 21 2" xfId="32630"/>
    <cellStyle name="Обычный 2 3 2 2 2 22" xfId="32631"/>
    <cellStyle name="Обычный 2 3 2 2 2 22 2" xfId="32632"/>
    <cellStyle name="Обычный 2 3 2 2 2 23" xfId="32633"/>
    <cellStyle name="Обычный 2 3 2 2 2 23 2" xfId="32634"/>
    <cellStyle name="Обычный 2 3 2 2 2 24" xfId="32635"/>
    <cellStyle name="Обычный 2 3 2 2 2 24 2" xfId="32636"/>
    <cellStyle name="Обычный 2 3 2 2 2 25" xfId="32637"/>
    <cellStyle name="Обычный 2 3 2 2 2 25 2" xfId="32638"/>
    <cellStyle name="Обычный 2 3 2 2 2 26" xfId="32639"/>
    <cellStyle name="Обычный 2 3 2 2 2 26 2" xfId="32640"/>
    <cellStyle name="Обычный 2 3 2 2 2 27" xfId="32641"/>
    <cellStyle name="Обычный 2 3 2 2 2 27 2" xfId="32642"/>
    <cellStyle name="Обычный 2 3 2 2 2 28" xfId="32643"/>
    <cellStyle name="Обычный 2 3 2 2 2 28 2" xfId="32644"/>
    <cellStyle name="Обычный 2 3 2 2 2 29" xfId="32645"/>
    <cellStyle name="Обычный 2 3 2 2 2 29 2" xfId="32646"/>
    <cellStyle name="Обычный 2 3 2 2 2 3" xfId="32647"/>
    <cellStyle name="Обычный 2 3 2 2 2 3 2" xfId="32648"/>
    <cellStyle name="Обычный 2 3 2 2 2 30" xfId="32649"/>
    <cellStyle name="Обычный 2 3 2 2 2 30 2" xfId="32650"/>
    <cellStyle name="Обычный 2 3 2 2 2 31" xfId="32651"/>
    <cellStyle name="Обычный 2 3 2 2 2 31 2" xfId="32652"/>
    <cellStyle name="Обычный 2 3 2 2 2 32" xfId="32653"/>
    <cellStyle name="Обычный 2 3 2 2 2 32 2" xfId="32654"/>
    <cellStyle name="Обычный 2 3 2 2 2 33" xfId="32655"/>
    <cellStyle name="Обычный 2 3 2 2 2 33 2" xfId="32656"/>
    <cellStyle name="Обычный 2 3 2 2 2 34" xfId="32657"/>
    <cellStyle name="Обычный 2 3 2 2 2 34 2" xfId="32658"/>
    <cellStyle name="Обычный 2 3 2 2 2 35" xfId="32659"/>
    <cellStyle name="Обычный 2 3 2 2 2 35 2" xfId="32660"/>
    <cellStyle name="Обычный 2 3 2 2 2 36" xfId="32661"/>
    <cellStyle name="Обычный 2 3 2 2 2 36 2" xfId="32662"/>
    <cellStyle name="Обычный 2 3 2 2 2 37" xfId="32663"/>
    <cellStyle name="Обычный 2 3 2 2 2 4" xfId="32664"/>
    <cellStyle name="Обычный 2 3 2 2 2 4 2" xfId="32665"/>
    <cellStyle name="Обычный 2 3 2 2 2 5" xfId="32666"/>
    <cellStyle name="Обычный 2 3 2 2 2 5 2" xfId="32667"/>
    <cellStyle name="Обычный 2 3 2 2 2 6" xfId="32668"/>
    <cellStyle name="Обычный 2 3 2 2 2 6 2" xfId="32669"/>
    <cellStyle name="Обычный 2 3 2 2 2 7" xfId="32670"/>
    <cellStyle name="Обычный 2 3 2 2 2 7 2" xfId="32671"/>
    <cellStyle name="Обычный 2 3 2 2 2 8" xfId="32672"/>
    <cellStyle name="Обычный 2 3 2 2 2 8 2" xfId="32673"/>
    <cellStyle name="Обычный 2 3 2 2 2 9" xfId="32674"/>
    <cellStyle name="Обычный 2 3 2 2 2 9 2" xfId="32675"/>
    <cellStyle name="Обычный 2 3 2 2 20" xfId="32676"/>
    <cellStyle name="Обычный 2 3 2 2 20 2" xfId="32677"/>
    <cellStyle name="Обычный 2 3 2 2 21" xfId="32678"/>
    <cellStyle name="Обычный 2 3 2 2 21 2" xfId="32679"/>
    <cellStyle name="Обычный 2 3 2 2 22" xfId="32680"/>
    <cellStyle name="Обычный 2 3 2 2 22 2" xfId="32681"/>
    <cellStyle name="Обычный 2 3 2 2 23" xfId="32682"/>
    <cellStyle name="Обычный 2 3 2 2 23 2" xfId="32683"/>
    <cellStyle name="Обычный 2 3 2 2 24" xfId="32684"/>
    <cellStyle name="Обычный 2 3 2 2 24 2" xfId="32685"/>
    <cellStyle name="Обычный 2 3 2 2 25" xfId="32686"/>
    <cellStyle name="Обычный 2 3 2 2 25 2" xfId="32687"/>
    <cellStyle name="Обычный 2 3 2 2 26" xfId="32688"/>
    <cellStyle name="Обычный 2 3 2 2 26 2" xfId="32689"/>
    <cellStyle name="Обычный 2 3 2 2 27" xfId="32690"/>
    <cellStyle name="Обычный 2 3 2 2 27 2" xfId="32691"/>
    <cellStyle name="Обычный 2 3 2 2 28" xfId="32692"/>
    <cellStyle name="Обычный 2 3 2 2 28 2" xfId="32693"/>
    <cellStyle name="Обычный 2 3 2 2 29" xfId="32694"/>
    <cellStyle name="Обычный 2 3 2 2 29 2" xfId="32695"/>
    <cellStyle name="Обычный 2 3 2 2 3" xfId="32696"/>
    <cellStyle name="Обычный 2 3 2 2 3 10" xfId="32697"/>
    <cellStyle name="Обычный 2 3 2 2 3 10 2" xfId="32698"/>
    <cellStyle name="Обычный 2 3 2 2 3 11" xfId="32699"/>
    <cellStyle name="Обычный 2 3 2 2 3 11 2" xfId="32700"/>
    <cellStyle name="Обычный 2 3 2 2 3 12" xfId="32701"/>
    <cellStyle name="Обычный 2 3 2 2 3 12 2" xfId="32702"/>
    <cellStyle name="Обычный 2 3 2 2 3 13" xfId="32703"/>
    <cellStyle name="Обычный 2 3 2 2 3 13 2" xfId="32704"/>
    <cellStyle name="Обычный 2 3 2 2 3 14" xfId="32705"/>
    <cellStyle name="Обычный 2 3 2 2 3 14 2" xfId="32706"/>
    <cellStyle name="Обычный 2 3 2 2 3 15" xfId="32707"/>
    <cellStyle name="Обычный 2 3 2 2 3 15 2" xfId="32708"/>
    <cellStyle name="Обычный 2 3 2 2 3 16" xfId="32709"/>
    <cellStyle name="Обычный 2 3 2 2 3 16 2" xfId="32710"/>
    <cellStyle name="Обычный 2 3 2 2 3 17" xfId="32711"/>
    <cellStyle name="Обычный 2 3 2 2 3 17 2" xfId="32712"/>
    <cellStyle name="Обычный 2 3 2 2 3 18" xfId="32713"/>
    <cellStyle name="Обычный 2 3 2 2 3 18 2" xfId="32714"/>
    <cellStyle name="Обычный 2 3 2 2 3 19" xfId="32715"/>
    <cellStyle name="Обычный 2 3 2 2 3 19 2" xfId="32716"/>
    <cellStyle name="Обычный 2 3 2 2 3 2" xfId="32717"/>
    <cellStyle name="Обычный 2 3 2 2 3 2 2" xfId="32718"/>
    <cellStyle name="Обычный 2 3 2 2 3 20" xfId="32719"/>
    <cellStyle name="Обычный 2 3 2 2 3 20 2" xfId="32720"/>
    <cellStyle name="Обычный 2 3 2 2 3 21" xfId="32721"/>
    <cellStyle name="Обычный 2 3 2 2 3 21 2" xfId="32722"/>
    <cellStyle name="Обычный 2 3 2 2 3 22" xfId="32723"/>
    <cellStyle name="Обычный 2 3 2 2 3 22 2" xfId="32724"/>
    <cellStyle name="Обычный 2 3 2 2 3 23" xfId="32725"/>
    <cellStyle name="Обычный 2 3 2 2 3 23 2" xfId="32726"/>
    <cellStyle name="Обычный 2 3 2 2 3 24" xfId="32727"/>
    <cellStyle name="Обычный 2 3 2 2 3 24 2" xfId="32728"/>
    <cellStyle name="Обычный 2 3 2 2 3 25" xfId="32729"/>
    <cellStyle name="Обычный 2 3 2 2 3 25 2" xfId="32730"/>
    <cellStyle name="Обычный 2 3 2 2 3 26" xfId="32731"/>
    <cellStyle name="Обычный 2 3 2 2 3 26 2" xfId="32732"/>
    <cellStyle name="Обычный 2 3 2 2 3 27" xfId="32733"/>
    <cellStyle name="Обычный 2 3 2 2 3 27 2" xfId="32734"/>
    <cellStyle name="Обычный 2 3 2 2 3 28" xfId="32735"/>
    <cellStyle name="Обычный 2 3 2 2 3 28 2" xfId="32736"/>
    <cellStyle name="Обычный 2 3 2 2 3 29" xfId="32737"/>
    <cellStyle name="Обычный 2 3 2 2 3 29 2" xfId="32738"/>
    <cellStyle name="Обычный 2 3 2 2 3 3" xfId="32739"/>
    <cellStyle name="Обычный 2 3 2 2 3 3 2" xfId="32740"/>
    <cellStyle name="Обычный 2 3 2 2 3 30" xfId="32741"/>
    <cellStyle name="Обычный 2 3 2 2 3 30 2" xfId="32742"/>
    <cellStyle name="Обычный 2 3 2 2 3 31" xfId="32743"/>
    <cellStyle name="Обычный 2 3 2 2 3 31 2" xfId="32744"/>
    <cellStyle name="Обычный 2 3 2 2 3 32" xfId="32745"/>
    <cellStyle name="Обычный 2 3 2 2 3 32 2" xfId="32746"/>
    <cellStyle name="Обычный 2 3 2 2 3 33" xfId="32747"/>
    <cellStyle name="Обычный 2 3 2 2 3 33 2" xfId="32748"/>
    <cellStyle name="Обычный 2 3 2 2 3 34" xfId="32749"/>
    <cellStyle name="Обычный 2 3 2 2 3 34 2" xfId="32750"/>
    <cellStyle name="Обычный 2 3 2 2 3 35" xfId="32751"/>
    <cellStyle name="Обычный 2 3 2 2 3 4" xfId="32752"/>
    <cellStyle name="Обычный 2 3 2 2 3 4 2" xfId="32753"/>
    <cellStyle name="Обычный 2 3 2 2 3 5" xfId="32754"/>
    <cellStyle name="Обычный 2 3 2 2 3 5 2" xfId="32755"/>
    <cellStyle name="Обычный 2 3 2 2 3 6" xfId="32756"/>
    <cellStyle name="Обычный 2 3 2 2 3 6 2" xfId="32757"/>
    <cellStyle name="Обычный 2 3 2 2 3 7" xfId="32758"/>
    <cellStyle name="Обычный 2 3 2 2 3 7 2" xfId="32759"/>
    <cellStyle name="Обычный 2 3 2 2 3 8" xfId="32760"/>
    <cellStyle name="Обычный 2 3 2 2 3 8 2" xfId="32761"/>
    <cellStyle name="Обычный 2 3 2 2 3 9" xfId="32762"/>
    <cellStyle name="Обычный 2 3 2 2 3 9 2" xfId="32763"/>
    <cellStyle name="Обычный 2 3 2 2 30" xfId="32764"/>
    <cellStyle name="Обычный 2 3 2 2 30 2" xfId="32765"/>
    <cellStyle name="Обычный 2 3 2 2 31" xfId="32766"/>
    <cellStyle name="Обычный 2 3 2 2 31 2" xfId="32767"/>
    <cellStyle name="Обычный 2 3 2 2 32" xfId="32768"/>
    <cellStyle name="Обычный 2 3 2 2 32 2" xfId="32769"/>
    <cellStyle name="Обычный 2 3 2 2 33" xfId="32770"/>
    <cellStyle name="Обычный 2 3 2 2 33 2" xfId="32771"/>
    <cellStyle name="Обычный 2 3 2 2 34" xfId="32772"/>
    <cellStyle name="Обычный 2 3 2 2 34 2" xfId="32773"/>
    <cellStyle name="Обычный 2 3 2 2 35" xfId="32774"/>
    <cellStyle name="Обычный 2 3 2 2 35 2" xfId="32775"/>
    <cellStyle name="Обычный 2 3 2 2 36" xfId="32776"/>
    <cellStyle name="Обычный 2 3 2 2 36 2" xfId="32777"/>
    <cellStyle name="Обычный 2 3 2 2 37" xfId="32778"/>
    <cellStyle name="Обычный 2 3 2 2 37 2" xfId="32779"/>
    <cellStyle name="Обычный 2 3 2 2 38" xfId="32780"/>
    <cellStyle name="Обычный 2 3 2 2 4" xfId="32781"/>
    <cellStyle name="Обычный 2 3 2 2 4 2" xfId="32782"/>
    <cellStyle name="Обычный 2 3 2 2 5" xfId="32783"/>
    <cellStyle name="Обычный 2 3 2 2 5 2" xfId="32784"/>
    <cellStyle name="Обычный 2 3 2 2 6" xfId="32785"/>
    <cellStyle name="Обычный 2 3 2 2 6 2" xfId="32786"/>
    <cellStyle name="Обычный 2 3 2 2 7" xfId="32787"/>
    <cellStyle name="Обычный 2 3 2 2 7 2" xfId="32788"/>
    <cellStyle name="Обычный 2 3 2 2 8" xfId="32789"/>
    <cellStyle name="Обычный 2 3 2 2 8 2" xfId="32790"/>
    <cellStyle name="Обычный 2 3 2 2 9" xfId="32791"/>
    <cellStyle name="Обычный 2 3 2 2 9 2" xfId="32792"/>
    <cellStyle name="Обычный 2 3 2 20" xfId="32793"/>
    <cellStyle name="Обычный 2 3 2 20 2" xfId="32794"/>
    <cellStyle name="Обычный 2 3 2 21" xfId="32795"/>
    <cellStyle name="Обычный 2 3 2 21 2" xfId="32796"/>
    <cellStyle name="Обычный 2 3 2 22" xfId="32797"/>
    <cellStyle name="Обычный 2 3 2 22 2" xfId="32798"/>
    <cellStyle name="Обычный 2 3 2 23" xfId="32799"/>
    <cellStyle name="Обычный 2 3 2 23 2" xfId="32800"/>
    <cellStyle name="Обычный 2 3 2 24" xfId="32801"/>
    <cellStyle name="Обычный 2 3 2 24 2" xfId="32802"/>
    <cellStyle name="Обычный 2 3 2 25" xfId="32803"/>
    <cellStyle name="Обычный 2 3 2 25 2" xfId="32804"/>
    <cellStyle name="Обычный 2 3 2 26" xfId="32805"/>
    <cellStyle name="Обычный 2 3 2 26 2" xfId="32806"/>
    <cellStyle name="Обычный 2 3 2 27" xfId="32807"/>
    <cellStyle name="Обычный 2 3 2 27 2" xfId="32808"/>
    <cellStyle name="Обычный 2 3 2 28" xfId="32809"/>
    <cellStyle name="Обычный 2 3 2 28 2" xfId="32810"/>
    <cellStyle name="Обычный 2 3 2 29" xfId="32811"/>
    <cellStyle name="Обычный 2 3 2 29 2" xfId="32812"/>
    <cellStyle name="Обычный 2 3 2 3" xfId="32813"/>
    <cellStyle name="Обычный 2 3 2 3 10" xfId="32814"/>
    <cellStyle name="Обычный 2 3 2 3 10 2" xfId="32815"/>
    <cellStyle name="Обычный 2 3 2 3 11" xfId="32816"/>
    <cellStyle name="Обычный 2 3 2 3 11 2" xfId="32817"/>
    <cellStyle name="Обычный 2 3 2 3 12" xfId="32818"/>
    <cellStyle name="Обычный 2 3 2 3 12 2" xfId="32819"/>
    <cellStyle name="Обычный 2 3 2 3 13" xfId="32820"/>
    <cellStyle name="Обычный 2 3 2 3 13 2" xfId="32821"/>
    <cellStyle name="Обычный 2 3 2 3 14" xfId="32822"/>
    <cellStyle name="Обычный 2 3 2 3 14 2" xfId="32823"/>
    <cellStyle name="Обычный 2 3 2 3 15" xfId="32824"/>
    <cellStyle name="Обычный 2 3 2 3 15 2" xfId="32825"/>
    <cellStyle name="Обычный 2 3 2 3 16" xfId="32826"/>
    <cellStyle name="Обычный 2 3 2 3 16 2" xfId="32827"/>
    <cellStyle name="Обычный 2 3 2 3 17" xfId="32828"/>
    <cellStyle name="Обычный 2 3 2 3 17 2" xfId="32829"/>
    <cellStyle name="Обычный 2 3 2 3 18" xfId="32830"/>
    <cellStyle name="Обычный 2 3 2 3 18 2" xfId="32831"/>
    <cellStyle name="Обычный 2 3 2 3 19" xfId="32832"/>
    <cellStyle name="Обычный 2 3 2 3 19 2" xfId="32833"/>
    <cellStyle name="Обычный 2 3 2 3 2" xfId="32834"/>
    <cellStyle name="Обычный 2 3 2 3 2 10" xfId="32835"/>
    <cellStyle name="Обычный 2 3 2 3 2 10 2" xfId="32836"/>
    <cellStyle name="Обычный 2 3 2 3 2 11" xfId="32837"/>
    <cellStyle name="Обычный 2 3 2 3 2 11 2" xfId="32838"/>
    <cellStyle name="Обычный 2 3 2 3 2 12" xfId="32839"/>
    <cellStyle name="Обычный 2 3 2 3 2 12 2" xfId="32840"/>
    <cellStyle name="Обычный 2 3 2 3 2 13" xfId="32841"/>
    <cellStyle name="Обычный 2 3 2 3 2 13 2" xfId="32842"/>
    <cellStyle name="Обычный 2 3 2 3 2 14" xfId="32843"/>
    <cellStyle name="Обычный 2 3 2 3 2 14 2" xfId="32844"/>
    <cellStyle name="Обычный 2 3 2 3 2 15" xfId="32845"/>
    <cellStyle name="Обычный 2 3 2 3 2 15 2" xfId="32846"/>
    <cellStyle name="Обычный 2 3 2 3 2 16" xfId="32847"/>
    <cellStyle name="Обычный 2 3 2 3 2 16 2" xfId="32848"/>
    <cellStyle name="Обычный 2 3 2 3 2 17" xfId="32849"/>
    <cellStyle name="Обычный 2 3 2 3 2 17 2" xfId="32850"/>
    <cellStyle name="Обычный 2 3 2 3 2 18" xfId="32851"/>
    <cellStyle name="Обычный 2 3 2 3 2 18 2" xfId="32852"/>
    <cellStyle name="Обычный 2 3 2 3 2 19" xfId="32853"/>
    <cellStyle name="Обычный 2 3 2 3 2 19 2" xfId="32854"/>
    <cellStyle name="Обычный 2 3 2 3 2 2" xfId="32855"/>
    <cellStyle name="Обычный 2 3 2 3 2 2 10" xfId="32856"/>
    <cellStyle name="Обычный 2 3 2 3 2 2 10 2" xfId="32857"/>
    <cellStyle name="Обычный 2 3 2 3 2 2 11" xfId="32858"/>
    <cellStyle name="Обычный 2 3 2 3 2 2 11 2" xfId="32859"/>
    <cellStyle name="Обычный 2 3 2 3 2 2 12" xfId="32860"/>
    <cellStyle name="Обычный 2 3 2 3 2 2 12 2" xfId="32861"/>
    <cellStyle name="Обычный 2 3 2 3 2 2 13" xfId="32862"/>
    <cellStyle name="Обычный 2 3 2 3 2 2 13 2" xfId="32863"/>
    <cellStyle name="Обычный 2 3 2 3 2 2 14" xfId="32864"/>
    <cellStyle name="Обычный 2 3 2 3 2 2 14 2" xfId="32865"/>
    <cellStyle name="Обычный 2 3 2 3 2 2 15" xfId="32866"/>
    <cellStyle name="Обычный 2 3 2 3 2 2 15 2" xfId="32867"/>
    <cellStyle name="Обычный 2 3 2 3 2 2 16" xfId="32868"/>
    <cellStyle name="Обычный 2 3 2 3 2 2 16 2" xfId="32869"/>
    <cellStyle name="Обычный 2 3 2 3 2 2 17" xfId="32870"/>
    <cellStyle name="Обычный 2 3 2 3 2 2 17 2" xfId="32871"/>
    <cellStyle name="Обычный 2 3 2 3 2 2 18" xfId="32872"/>
    <cellStyle name="Обычный 2 3 2 3 2 2 18 2" xfId="32873"/>
    <cellStyle name="Обычный 2 3 2 3 2 2 19" xfId="32874"/>
    <cellStyle name="Обычный 2 3 2 3 2 2 19 2" xfId="32875"/>
    <cellStyle name="Обычный 2 3 2 3 2 2 2" xfId="32876"/>
    <cellStyle name="Обычный 2 3 2 3 2 2 2 2" xfId="32877"/>
    <cellStyle name="Обычный 2 3 2 3 2 2 20" xfId="32878"/>
    <cellStyle name="Обычный 2 3 2 3 2 2 20 2" xfId="32879"/>
    <cellStyle name="Обычный 2 3 2 3 2 2 21" xfId="32880"/>
    <cellStyle name="Обычный 2 3 2 3 2 2 21 2" xfId="32881"/>
    <cellStyle name="Обычный 2 3 2 3 2 2 22" xfId="32882"/>
    <cellStyle name="Обычный 2 3 2 3 2 2 22 2" xfId="32883"/>
    <cellStyle name="Обычный 2 3 2 3 2 2 23" xfId="32884"/>
    <cellStyle name="Обычный 2 3 2 3 2 2 23 2" xfId="32885"/>
    <cellStyle name="Обычный 2 3 2 3 2 2 24" xfId="32886"/>
    <cellStyle name="Обычный 2 3 2 3 2 2 24 2" xfId="32887"/>
    <cellStyle name="Обычный 2 3 2 3 2 2 25" xfId="32888"/>
    <cellStyle name="Обычный 2 3 2 3 2 2 25 2" xfId="32889"/>
    <cellStyle name="Обычный 2 3 2 3 2 2 26" xfId="32890"/>
    <cellStyle name="Обычный 2 3 2 3 2 2 26 2" xfId="32891"/>
    <cellStyle name="Обычный 2 3 2 3 2 2 27" xfId="32892"/>
    <cellStyle name="Обычный 2 3 2 3 2 2 27 2" xfId="32893"/>
    <cellStyle name="Обычный 2 3 2 3 2 2 28" xfId="32894"/>
    <cellStyle name="Обычный 2 3 2 3 2 2 28 2" xfId="32895"/>
    <cellStyle name="Обычный 2 3 2 3 2 2 29" xfId="32896"/>
    <cellStyle name="Обычный 2 3 2 3 2 2 29 2" xfId="32897"/>
    <cellStyle name="Обычный 2 3 2 3 2 2 3" xfId="32898"/>
    <cellStyle name="Обычный 2 3 2 3 2 2 3 2" xfId="32899"/>
    <cellStyle name="Обычный 2 3 2 3 2 2 30" xfId="32900"/>
    <cellStyle name="Обычный 2 3 2 3 2 2 30 2" xfId="32901"/>
    <cellStyle name="Обычный 2 3 2 3 2 2 31" xfId="32902"/>
    <cellStyle name="Обычный 2 3 2 3 2 2 31 2" xfId="32903"/>
    <cellStyle name="Обычный 2 3 2 3 2 2 32" xfId="32904"/>
    <cellStyle name="Обычный 2 3 2 3 2 2 32 2" xfId="32905"/>
    <cellStyle name="Обычный 2 3 2 3 2 2 33" xfId="32906"/>
    <cellStyle name="Обычный 2 3 2 3 2 2 33 2" xfId="32907"/>
    <cellStyle name="Обычный 2 3 2 3 2 2 34" xfId="32908"/>
    <cellStyle name="Обычный 2 3 2 3 2 2 34 2" xfId="32909"/>
    <cellStyle name="Обычный 2 3 2 3 2 2 35" xfId="32910"/>
    <cellStyle name="Обычный 2 3 2 3 2 2 4" xfId="32911"/>
    <cellStyle name="Обычный 2 3 2 3 2 2 4 2" xfId="32912"/>
    <cellStyle name="Обычный 2 3 2 3 2 2 5" xfId="32913"/>
    <cellStyle name="Обычный 2 3 2 3 2 2 5 2" xfId="32914"/>
    <cellStyle name="Обычный 2 3 2 3 2 2 6" xfId="32915"/>
    <cellStyle name="Обычный 2 3 2 3 2 2 6 2" xfId="32916"/>
    <cellStyle name="Обычный 2 3 2 3 2 2 7" xfId="32917"/>
    <cellStyle name="Обычный 2 3 2 3 2 2 7 2" xfId="32918"/>
    <cellStyle name="Обычный 2 3 2 3 2 2 8" xfId="32919"/>
    <cellStyle name="Обычный 2 3 2 3 2 2 8 2" xfId="32920"/>
    <cellStyle name="Обычный 2 3 2 3 2 2 9" xfId="32921"/>
    <cellStyle name="Обычный 2 3 2 3 2 2 9 2" xfId="32922"/>
    <cellStyle name="Обычный 2 3 2 3 2 20" xfId="32923"/>
    <cellStyle name="Обычный 2 3 2 3 2 20 2" xfId="32924"/>
    <cellStyle name="Обычный 2 3 2 3 2 21" xfId="32925"/>
    <cellStyle name="Обычный 2 3 2 3 2 21 2" xfId="32926"/>
    <cellStyle name="Обычный 2 3 2 3 2 22" xfId="32927"/>
    <cellStyle name="Обычный 2 3 2 3 2 22 2" xfId="32928"/>
    <cellStyle name="Обычный 2 3 2 3 2 23" xfId="32929"/>
    <cellStyle name="Обычный 2 3 2 3 2 23 2" xfId="32930"/>
    <cellStyle name="Обычный 2 3 2 3 2 24" xfId="32931"/>
    <cellStyle name="Обычный 2 3 2 3 2 24 2" xfId="32932"/>
    <cellStyle name="Обычный 2 3 2 3 2 25" xfId="32933"/>
    <cellStyle name="Обычный 2 3 2 3 2 25 2" xfId="32934"/>
    <cellStyle name="Обычный 2 3 2 3 2 26" xfId="32935"/>
    <cellStyle name="Обычный 2 3 2 3 2 26 2" xfId="32936"/>
    <cellStyle name="Обычный 2 3 2 3 2 27" xfId="32937"/>
    <cellStyle name="Обычный 2 3 2 3 2 27 2" xfId="32938"/>
    <cellStyle name="Обычный 2 3 2 3 2 28" xfId="32939"/>
    <cellStyle name="Обычный 2 3 2 3 2 28 2" xfId="32940"/>
    <cellStyle name="Обычный 2 3 2 3 2 29" xfId="32941"/>
    <cellStyle name="Обычный 2 3 2 3 2 29 2" xfId="32942"/>
    <cellStyle name="Обычный 2 3 2 3 2 3" xfId="32943"/>
    <cellStyle name="Обычный 2 3 2 3 2 3 2" xfId="32944"/>
    <cellStyle name="Обычный 2 3 2 3 2 30" xfId="32945"/>
    <cellStyle name="Обычный 2 3 2 3 2 30 2" xfId="32946"/>
    <cellStyle name="Обычный 2 3 2 3 2 31" xfId="32947"/>
    <cellStyle name="Обычный 2 3 2 3 2 31 2" xfId="32948"/>
    <cellStyle name="Обычный 2 3 2 3 2 32" xfId="32949"/>
    <cellStyle name="Обычный 2 3 2 3 2 32 2" xfId="32950"/>
    <cellStyle name="Обычный 2 3 2 3 2 33" xfId="32951"/>
    <cellStyle name="Обычный 2 3 2 3 2 33 2" xfId="32952"/>
    <cellStyle name="Обычный 2 3 2 3 2 34" xfId="32953"/>
    <cellStyle name="Обычный 2 3 2 3 2 34 2" xfId="32954"/>
    <cellStyle name="Обычный 2 3 2 3 2 35" xfId="32955"/>
    <cellStyle name="Обычный 2 3 2 3 2 35 2" xfId="32956"/>
    <cellStyle name="Обычный 2 3 2 3 2 36" xfId="32957"/>
    <cellStyle name="Обычный 2 3 2 3 2 36 2" xfId="32958"/>
    <cellStyle name="Обычный 2 3 2 3 2 37" xfId="32959"/>
    <cellStyle name="Обычный 2 3 2 3 2 4" xfId="32960"/>
    <cellStyle name="Обычный 2 3 2 3 2 4 2" xfId="32961"/>
    <cellStyle name="Обычный 2 3 2 3 2 5" xfId="32962"/>
    <cellStyle name="Обычный 2 3 2 3 2 5 2" xfId="32963"/>
    <cellStyle name="Обычный 2 3 2 3 2 6" xfId="32964"/>
    <cellStyle name="Обычный 2 3 2 3 2 6 2" xfId="32965"/>
    <cellStyle name="Обычный 2 3 2 3 2 7" xfId="32966"/>
    <cellStyle name="Обычный 2 3 2 3 2 7 2" xfId="32967"/>
    <cellStyle name="Обычный 2 3 2 3 2 8" xfId="32968"/>
    <cellStyle name="Обычный 2 3 2 3 2 8 2" xfId="32969"/>
    <cellStyle name="Обычный 2 3 2 3 2 9" xfId="32970"/>
    <cellStyle name="Обычный 2 3 2 3 2 9 2" xfId="32971"/>
    <cellStyle name="Обычный 2 3 2 3 20" xfId="32972"/>
    <cellStyle name="Обычный 2 3 2 3 20 2" xfId="32973"/>
    <cellStyle name="Обычный 2 3 2 3 21" xfId="32974"/>
    <cellStyle name="Обычный 2 3 2 3 21 2" xfId="32975"/>
    <cellStyle name="Обычный 2 3 2 3 22" xfId="32976"/>
    <cellStyle name="Обычный 2 3 2 3 22 2" xfId="32977"/>
    <cellStyle name="Обычный 2 3 2 3 23" xfId="32978"/>
    <cellStyle name="Обычный 2 3 2 3 23 2" xfId="32979"/>
    <cellStyle name="Обычный 2 3 2 3 24" xfId="32980"/>
    <cellStyle name="Обычный 2 3 2 3 24 2" xfId="32981"/>
    <cellStyle name="Обычный 2 3 2 3 25" xfId="32982"/>
    <cellStyle name="Обычный 2 3 2 3 25 2" xfId="32983"/>
    <cellStyle name="Обычный 2 3 2 3 26" xfId="32984"/>
    <cellStyle name="Обычный 2 3 2 3 26 2" xfId="32985"/>
    <cellStyle name="Обычный 2 3 2 3 27" xfId="32986"/>
    <cellStyle name="Обычный 2 3 2 3 27 2" xfId="32987"/>
    <cellStyle name="Обычный 2 3 2 3 28" xfId="32988"/>
    <cellStyle name="Обычный 2 3 2 3 28 2" xfId="32989"/>
    <cellStyle name="Обычный 2 3 2 3 29" xfId="32990"/>
    <cellStyle name="Обычный 2 3 2 3 29 2" xfId="32991"/>
    <cellStyle name="Обычный 2 3 2 3 3" xfId="32992"/>
    <cellStyle name="Обычный 2 3 2 3 3 10" xfId="32993"/>
    <cellStyle name="Обычный 2 3 2 3 3 10 2" xfId="32994"/>
    <cellStyle name="Обычный 2 3 2 3 3 11" xfId="32995"/>
    <cellStyle name="Обычный 2 3 2 3 3 11 2" xfId="32996"/>
    <cellStyle name="Обычный 2 3 2 3 3 12" xfId="32997"/>
    <cellStyle name="Обычный 2 3 2 3 3 12 2" xfId="32998"/>
    <cellStyle name="Обычный 2 3 2 3 3 13" xfId="32999"/>
    <cellStyle name="Обычный 2 3 2 3 3 13 2" xfId="33000"/>
    <cellStyle name="Обычный 2 3 2 3 3 14" xfId="33001"/>
    <cellStyle name="Обычный 2 3 2 3 3 14 2" xfId="33002"/>
    <cellStyle name="Обычный 2 3 2 3 3 15" xfId="33003"/>
    <cellStyle name="Обычный 2 3 2 3 3 15 2" xfId="33004"/>
    <cellStyle name="Обычный 2 3 2 3 3 16" xfId="33005"/>
    <cellStyle name="Обычный 2 3 2 3 3 16 2" xfId="33006"/>
    <cellStyle name="Обычный 2 3 2 3 3 17" xfId="33007"/>
    <cellStyle name="Обычный 2 3 2 3 3 17 2" xfId="33008"/>
    <cellStyle name="Обычный 2 3 2 3 3 18" xfId="33009"/>
    <cellStyle name="Обычный 2 3 2 3 3 18 2" xfId="33010"/>
    <cellStyle name="Обычный 2 3 2 3 3 19" xfId="33011"/>
    <cellStyle name="Обычный 2 3 2 3 3 19 2" xfId="33012"/>
    <cellStyle name="Обычный 2 3 2 3 3 2" xfId="33013"/>
    <cellStyle name="Обычный 2 3 2 3 3 2 2" xfId="33014"/>
    <cellStyle name="Обычный 2 3 2 3 3 20" xfId="33015"/>
    <cellStyle name="Обычный 2 3 2 3 3 20 2" xfId="33016"/>
    <cellStyle name="Обычный 2 3 2 3 3 21" xfId="33017"/>
    <cellStyle name="Обычный 2 3 2 3 3 21 2" xfId="33018"/>
    <cellStyle name="Обычный 2 3 2 3 3 22" xfId="33019"/>
    <cellStyle name="Обычный 2 3 2 3 3 22 2" xfId="33020"/>
    <cellStyle name="Обычный 2 3 2 3 3 23" xfId="33021"/>
    <cellStyle name="Обычный 2 3 2 3 3 23 2" xfId="33022"/>
    <cellStyle name="Обычный 2 3 2 3 3 24" xfId="33023"/>
    <cellStyle name="Обычный 2 3 2 3 3 24 2" xfId="33024"/>
    <cellStyle name="Обычный 2 3 2 3 3 25" xfId="33025"/>
    <cellStyle name="Обычный 2 3 2 3 3 25 2" xfId="33026"/>
    <cellStyle name="Обычный 2 3 2 3 3 26" xfId="33027"/>
    <cellStyle name="Обычный 2 3 2 3 3 26 2" xfId="33028"/>
    <cellStyle name="Обычный 2 3 2 3 3 27" xfId="33029"/>
    <cellStyle name="Обычный 2 3 2 3 3 27 2" xfId="33030"/>
    <cellStyle name="Обычный 2 3 2 3 3 28" xfId="33031"/>
    <cellStyle name="Обычный 2 3 2 3 3 28 2" xfId="33032"/>
    <cellStyle name="Обычный 2 3 2 3 3 29" xfId="33033"/>
    <cellStyle name="Обычный 2 3 2 3 3 29 2" xfId="33034"/>
    <cellStyle name="Обычный 2 3 2 3 3 3" xfId="33035"/>
    <cellStyle name="Обычный 2 3 2 3 3 3 2" xfId="33036"/>
    <cellStyle name="Обычный 2 3 2 3 3 30" xfId="33037"/>
    <cellStyle name="Обычный 2 3 2 3 3 30 2" xfId="33038"/>
    <cellStyle name="Обычный 2 3 2 3 3 31" xfId="33039"/>
    <cellStyle name="Обычный 2 3 2 3 3 31 2" xfId="33040"/>
    <cellStyle name="Обычный 2 3 2 3 3 32" xfId="33041"/>
    <cellStyle name="Обычный 2 3 2 3 3 32 2" xfId="33042"/>
    <cellStyle name="Обычный 2 3 2 3 3 33" xfId="33043"/>
    <cellStyle name="Обычный 2 3 2 3 3 33 2" xfId="33044"/>
    <cellStyle name="Обычный 2 3 2 3 3 34" xfId="33045"/>
    <cellStyle name="Обычный 2 3 2 3 3 34 2" xfId="33046"/>
    <cellStyle name="Обычный 2 3 2 3 3 35" xfId="33047"/>
    <cellStyle name="Обычный 2 3 2 3 3 4" xfId="33048"/>
    <cellStyle name="Обычный 2 3 2 3 3 4 2" xfId="33049"/>
    <cellStyle name="Обычный 2 3 2 3 3 5" xfId="33050"/>
    <cellStyle name="Обычный 2 3 2 3 3 5 2" xfId="33051"/>
    <cellStyle name="Обычный 2 3 2 3 3 6" xfId="33052"/>
    <cellStyle name="Обычный 2 3 2 3 3 6 2" xfId="33053"/>
    <cellStyle name="Обычный 2 3 2 3 3 7" xfId="33054"/>
    <cellStyle name="Обычный 2 3 2 3 3 7 2" xfId="33055"/>
    <cellStyle name="Обычный 2 3 2 3 3 8" xfId="33056"/>
    <cellStyle name="Обычный 2 3 2 3 3 8 2" xfId="33057"/>
    <cellStyle name="Обычный 2 3 2 3 3 9" xfId="33058"/>
    <cellStyle name="Обычный 2 3 2 3 3 9 2" xfId="33059"/>
    <cellStyle name="Обычный 2 3 2 3 30" xfId="33060"/>
    <cellStyle name="Обычный 2 3 2 3 30 2" xfId="33061"/>
    <cellStyle name="Обычный 2 3 2 3 31" xfId="33062"/>
    <cellStyle name="Обычный 2 3 2 3 31 2" xfId="33063"/>
    <cellStyle name="Обычный 2 3 2 3 32" xfId="33064"/>
    <cellStyle name="Обычный 2 3 2 3 32 2" xfId="33065"/>
    <cellStyle name="Обычный 2 3 2 3 33" xfId="33066"/>
    <cellStyle name="Обычный 2 3 2 3 33 2" xfId="33067"/>
    <cellStyle name="Обычный 2 3 2 3 34" xfId="33068"/>
    <cellStyle name="Обычный 2 3 2 3 34 2" xfId="33069"/>
    <cellStyle name="Обычный 2 3 2 3 35" xfId="33070"/>
    <cellStyle name="Обычный 2 3 2 3 35 2" xfId="33071"/>
    <cellStyle name="Обычный 2 3 2 3 36" xfId="33072"/>
    <cellStyle name="Обычный 2 3 2 3 36 2" xfId="33073"/>
    <cellStyle name="Обычный 2 3 2 3 37" xfId="33074"/>
    <cellStyle name="Обычный 2 3 2 3 37 2" xfId="33075"/>
    <cellStyle name="Обычный 2 3 2 3 38" xfId="33076"/>
    <cellStyle name="Обычный 2 3 2 3 4" xfId="33077"/>
    <cellStyle name="Обычный 2 3 2 3 4 2" xfId="33078"/>
    <cellStyle name="Обычный 2 3 2 3 5" xfId="33079"/>
    <cellStyle name="Обычный 2 3 2 3 5 2" xfId="33080"/>
    <cellStyle name="Обычный 2 3 2 3 6" xfId="33081"/>
    <cellStyle name="Обычный 2 3 2 3 6 2" xfId="33082"/>
    <cellStyle name="Обычный 2 3 2 3 7" xfId="33083"/>
    <cellStyle name="Обычный 2 3 2 3 7 2" xfId="33084"/>
    <cellStyle name="Обычный 2 3 2 3 8" xfId="33085"/>
    <cellStyle name="Обычный 2 3 2 3 8 2" xfId="33086"/>
    <cellStyle name="Обычный 2 3 2 3 9" xfId="33087"/>
    <cellStyle name="Обычный 2 3 2 3 9 2" xfId="33088"/>
    <cellStyle name="Обычный 2 3 2 30" xfId="33089"/>
    <cellStyle name="Обычный 2 3 2 30 2" xfId="33090"/>
    <cellStyle name="Обычный 2 3 2 31" xfId="33091"/>
    <cellStyle name="Обычный 2 3 2 31 2" xfId="33092"/>
    <cellStyle name="Обычный 2 3 2 32" xfId="33093"/>
    <cellStyle name="Обычный 2 3 2 32 2" xfId="33094"/>
    <cellStyle name="Обычный 2 3 2 33" xfId="33095"/>
    <cellStyle name="Обычный 2 3 2 33 2" xfId="33096"/>
    <cellStyle name="Обычный 2 3 2 34" xfId="33097"/>
    <cellStyle name="Обычный 2 3 2 34 2" xfId="33098"/>
    <cellStyle name="Обычный 2 3 2 35" xfId="33099"/>
    <cellStyle name="Обычный 2 3 2 35 2" xfId="33100"/>
    <cellStyle name="Обычный 2 3 2 36" xfId="33101"/>
    <cellStyle name="Обычный 2 3 2 36 2" xfId="33102"/>
    <cellStyle name="Обычный 2 3 2 37" xfId="33103"/>
    <cellStyle name="Обычный 2 3 2 37 2" xfId="33104"/>
    <cellStyle name="Обычный 2 3 2 38" xfId="33105"/>
    <cellStyle name="Обычный 2 3 2 38 2" xfId="33106"/>
    <cellStyle name="Обычный 2 3 2 39" xfId="33107"/>
    <cellStyle name="Обычный 2 3 2 39 2" xfId="33108"/>
    <cellStyle name="Обычный 2 3 2 4" xfId="33109"/>
    <cellStyle name="Обычный 2 3 2 4 10" xfId="33110"/>
    <cellStyle name="Обычный 2 3 2 4 10 2" xfId="33111"/>
    <cellStyle name="Обычный 2 3 2 4 11" xfId="33112"/>
    <cellStyle name="Обычный 2 3 2 4 11 2" xfId="33113"/>
    <cellStyle name="Обычный 2 3 2 4 12" xfId="33114"/>
    <cellStyle name="Обычный 2 3 2 4 12 2" xfId="33115"/>
    <cellStyle name="Обычный 2 3 2 4 13" xfId="33116"/>
    <cellStyle name="Обычный 2 3 2 4 13 2" xfId="33117"/>
    <cellStyle name="Обычный 2 3 2 4 14" xfId="33118"/>
    <cellStyle name="Обычный 2 3 2 4 14 2" xfId="33119"/>
    <cellStyle name="Обычный 2 3 2 4 15" xfId="33120"/>
    <cellStyle name="Обычный 2 3 2 4 15 2" xfId="33121"/>
    <cellStyle name="Обычный 2 3 2 4 16" xfId="33122"/>
    <cellStyle name="Обычный 2 3 2 4 16 2" xfId="33123"/>
    <cellStyle name="Обычный 2 3 2 4 17" xfId="33124"/>
    <cellStyle name="Обычный 2 3 2 4 17 2" xfId="33125"/>
    <cellStyle name="Обычный 2 3 2 4 18" xfId="33126"/>
    <cellStyle name="Обычный 2 3 2 4 18 2" xfId="33127"/>
    <cellStyle name="Обычный 2 3 2 4 19" xfId="33128"/>
    <cellStyle name="Обычный 2 3 2 4 19 2" xfId="33129"/>
    <cellStyle name="Обычный 2 3 2 4 2" xfId="33130"/>
    <cellStyle name="Обычный 2 3 2 4 2 10" xfId="33131"/>
    <cellStyle name="Обычный 2 3 2 4 2 10 2" xfId="33132"/>
    <cellStyle name="Обычный 2 3 2 4 2 11" xfId="33133"/>
    <cellStyle name="Обычный 2 3 2 4 2 11 2" xfId="33134"/>
    <cellStyle name="Обычный 2 3 2 4 2 12" xfId="33135"/>
    <cellStyle name="Обычный 2 3 2 4 2 12 2" xfId="33136"/>
    <cellStyle name="Обычный 2 3 2 4 2 13" xfId="33137"/>
    <cellStyle name="Обычный 2 3 2 4 2 13 2" xfId="33138"/>
    <cellStyle name="Обычный 2 3 2 4 2 14" xfId="33139"/>
    <cellStyle name="Обычный 2 3 2 4 2 14 2" xfId="33140"/>
    <cellStyle name="Обычный 2 3 2 4 2 15" xfId="33141"/>
    <cellStyle name="Обычный 2 3 2 4 2 15 2" xfId="33142"/>
    <cellStyle name="Обычный 2 3 2 4 2 16" xfId="33143"/>
    <cellStyle name="Обычный 2 3 2 4 2 16 2" xfId="33144"/>
    <cellStyle name="Обычный 2 3 2 4 2 17" xfId="33145"/>
    <cellStyle name="Обычный 2 3 2 4 2 17 2" xfId="33146"/>
    <cellStyle name="Обычный 2 3 2 4 2 18" xfId="33147"/>
    <cellStyle name="Обычный 2 3 2 4 2 18 2" xfId="33148"/>
    <cellStyle name="Обычный 2 3 2 4 2 19" xfId="33149"/>
    <cellStyle name="Обычный 2 3 2 4 2 19 2" xfId="33150"/>
    <cellStyle name="Обычный 2 3 2 4 2 2" xfId="33151"/>
    <cellStyle name="Обычный 2 3 2 4 2 2 2" xfId="33152"/>
    <cellStyle name="Обычный 2 3 2 4 2 20" xfId="33153"/>
    <cellStyle name="Обычный 2 3 2 4 2 20 2" xfId="33154"/>
    <cellStyle name="Обычный 2 3 2 4 2 21" xfId="33155"/>
    <cellStyle name="Обычный 2 3 2 4 2 21 2" xfId="33156"/>
    <cellStyle name="Обычный 2 3 2 4 2 22" xfId="33157"/>
    <cellStyle name="Обычный 2 3 2 4 2 22 2" xfId="33158"/>
    <cellStyle name="Обычный 2 3 2 4 2 23" xfId="33159"/>
    <cellStyle name="Обычный 2 3 2 4 2 23 2" xfId="33160"/>
    <cellStyle name="Обычный 2 3 2 4 2 24" xfId="33161"/>
    <cellStyle name="Обычный 2 3 2 4 2 24 2" xfId="33162"/>
    <cellStyle name="Обычный 2 3 2 4 2 25" xfId="33163"/>
    <cellStyle name="Обычный 2 3 2 4 2 25 2" xfId="33164"/>
    <cellStyle name="Обычный 2 3 2 4 2 26" xfId="33165"/>
    <cellStyle name="Обычный 2 3 2 4 2 26 2" xfId="33166"/>
    <cellStyle name="Обычный 2 3 2 4 2 27" xfId="33167"/>
    <cellStyle name="Обычный 2 3 2 4 2 27 2" xfId="33168"/>
    <cellStyle name="Обычный 2 3 2 4 2 28" xfId="33169"/>
    <cellStyle name="Обычный 2 3 2 4 2 28 2" xfId="33170"/>
    <cellStyle name="Обычный 2 3 2 4 2 29" xfId="33171"/>
    <cellStyle name="Обычный 2 3 2 4 2 29 2" xfId="33172"/>
    <cellStyle name="Обычный 2 3 2 4 2 3" xfId="33173"/>
    <cellStyle name="Обычный 2 3 2 4 2 3 2" xfId="33174"/>
    <cellStyle name="Обычный 2 3 2 4 2 30" xfId="33175"/>
    <cellStyle name="Обычный 2 3 2 4 2 30 2" xfId="33176"/>
    <cellStyle name="Обычный 2 3 2 4 2 31" xfId="33177"/>
    <cellStyle name="Обычный 2 3 2 4 2 31 2" xfId="33178"/>
    <cellStyle name="Обычный 2 3 2 4 2 32" xfId="33179"/>
    <cellStyle name="Обычный 2 3 2 4 2 32 2" xfId="33180"/>
    <cellStyle name="Обычный 2 3 2 4 2 33" xfId="33181"/>
    <cellStyle name="Обычный 2 3 2 4 2 33 2" xfId="33182"/>
    <cellStyle name="Обычный 2 3 2 4 2 34" xfId="33183"/>
    <cellStyle name="Обычный 2 3 2 4 2 34 2" xfId="33184"/>
    <cellStyle name="Обычный 2 3 2 4 2 35" xfId="33185"/>
    <cellStyle name="Обычный 2 3 2 4 2 4" xfId="33186"/>
    <cellStyle name="Обычный 2 3 2 4 2 4 2" xfId="33187"/>
    <cellStyle name="Обычный 2 3 2 4 2 5" xfId="33188"/>
    <cellStyle name="Обычный 2 3 2 4 2 5 2" xfId="33189"/>
    <cellStyle name="Обычный 2 3 2 4 2 6" xfId="33190"/>
    <cellStyle name="Обычный 2 3 2 4 2 6 2" xfId="33191"/>
    <cellStyle name="Обычный 2 3 2 4 2 7" xfId="33192"/>
    <cellStyle name="Обычный 2 3 2 4 2 7 2" xfId="33193"/>
    <cellStyle name="Обычный 2 3 2 4 2 8" xfId="33194"/>
    <cellStyle name="Обычный 2 3 2 4 2 8 2" xfId="33195"/>
    <cellStyle name="Обычный 2 3 2 4 2 9" xfId="33196"/>
    <cellStyle name="Обычный 2 3 2 4 2 9 2" xfId="33197"/>
    <cellStyle name="Обычный 2 3 2 4 20" xfId="33198"/>
    <cellStyle name="Обычный 2 3 2 4 20 2" xfId="33199"/>
    <cellStyle name="Обычный 2 3 2 4 21" xfId="33200"/>
    <cellStyle name="Обычный 2 3 2 4 21 2" xfId="33201"/>
    <cellStyle name="Обычный 2 3 2 4 22" xfId="33202"/>
    <cellStyle name="Обычный 2 3 2 4 22 2" xfId="33203"/>
    <cellStyle name="Обычный 2 3 2 4 23" xfId="33204"/>
    <cellStyle name="Обычный 2 3 2 4 23 2" xfId="33205"/>
    <cellStyle name="Обычный 2 3 2 4 24" xfId="33206"/>
    <cellStyle name="Обычный 2 3 2 4 24 2" xfId="33207"/>
    <cellStyle name="Обычный 2 3 2 4 25" xfId="33208"/>
    <cellStyle name="Обычный 2 3 2 4 25 2" xfId="33209"/>
    <cellStyle name="Обычный 2 3 2 4 26" xfId="33210"/>
    <cellStyle name="Обычный 2 3 2 4 26 2" xfId="33211"/>
    <cellStyle name="Обычный 2 3 2 4 27" xfId="33212"/>
    <cellStyle name="Обычный 2 3 2 4 27 2" xfId="33213"/>
    <cellStyle name="Обычный 2 3 2 4 28" xfId="33214"/>
    <cellStyle name="Обычный 2 3 2 4 28 2" xfId="33215"/>
    <cellStyle name="Обычный 2 3 2 4 29" xfId="33216"/>
    <cellStyle name="Обычный 2 3 2 4 29 2" xfId="33217"/>
    <cellStyle name="Обычный 2 3 2 4 3" xfId="33218"/>
    <cellStyle name="Обычный 2 3 2 4 3 2" xfId="33219"/>
    <cellStyle name="Обычный 2 3 2 4 30" xfId="33220"/>
    <cellStyle name="Обычный 2 3 2 4 30 2" xfId="33221"/>
    <cellStyle name="Обычный 2 3 2 4 31" xfId="33222"/>
    <cellStyle name="Обычный 2 3 2 4 31 2" xfId="33223"/>
    <cellStyle name="Обычный 2 3 2 4 32" xfId="33224"/>
    <cellStyle name="Обычный 2 3 2 4 32 2" xfId="33225"/>
    <cellStyle name="Обычный 2 3 2 4 33" xfId="33226"/>
    <cellStyle name="Обычный 2 3 2 4 33 2" xfId="33227"/>
    <cellStyle name="Обычный 2 3 2 4 34" xfId="33228"/>
    <cellStyle name="Обычный 2 3 2 4 34 2" xfId="33229"/>
    <cellStyle name="Обычный 2 3 2 4 35" xfId="33230"/>
    <cellStyle name="Обычный 2 3 2 4 35 2" xfId="33231"/>
    <cellStyle name="Обычный 2 3 2 4 36" xfId="33232"/>
    <cellStyle name="Обычный 2 3 2 4 36 2" xfId="33233"/>
    <cellStyle name="Обычный 2 3 2 4 37" xfId="33234"/>
    <cellStyle name="Обычный 2 3 2 4 4" xfId="33235"/>
    <cellStyle name="Обычный 2 3 2 4 4 2" xfId="33236"/>
    <cellStyle name="Обычный 2 3 2 4 5" xfId="33237"/>
    <cellStyle name="Обычный 2 3 2 4 5 2" xfId="33238"/>
    <cellStyle name="Обычный 2 3 2 4 6" xfId="33239"/>
    <cellStyle name="Обычный 2 3 2 4 6 2" xfId="33240"/>
    <cellStyle name="Обычный 2 3 2 4 7" xfId="33241"/>
    <cellStyle name="Обычный 2 3 2 4 7 2" xfId="33242"/>
    <cellStyle name="Обычный 2 3 2 4 8" xfId="33243"/>
    <cellStyle name="Обычный 2 3 2 4 8 2" xfId="33244"/>
    <cellStyle name="Обычный 2 3 2 4 9" xfId="33245"/>
    <cellStyle name="Обычный 2 3 2 4 9 2" xfId="33246"/>
    <cellStyle name="Обычный 2 3 2 40" xfId="33247"/>
    <cellStyle name="Обычный 2 3 2 40 2" xfId="33248"/>
    <cellStyle name="Обычный 2 3 2 41" xfId="33249"/>
    <cellStyle name="Обычный 2 3 2 5" xfId="33250"/>
    <cellStyle name="Обычный 2 3 2 5 10" xfId="33251"/>
    <cellStyle name="Обычный 2 3 2 5 10 2" xfId="33252"/>
    <cellStyle name="Обычный 2 3 2 5 11" xfId="33253"/>
    <cellStyle name="Обычный 2 3 2 5 11 2" xfId="33254"/>
    <cellStyle name="Обычный 2 3 2 5 12" xfId="33255"/>
    <cellStyle name="Обычный 2 3 2 5 12 2" xfId="33256"/>
    <cellStyle name="Обычный 2 3 2 5 13" xfId="33257"/>
    <cellStyle name="Обычный 2 3 2 5 13 2" xfId="33258"/>
    <cellStyle name="Обычный 2 3 2 5 14" xfId="33259"/>
    <cellStyle name="Обычный 2 3 2 5 14 2" xfId="33260"/>
    <cellStyle name="Обычный 2 3 2 5 15" xfId="33261"/>
    <cellStyle name="Обычный 2 3 2 5 15 2" xfId="33262"/>
    <cellStyle name="Обычный 2 3 2 5 16" xfId="33263"/>
    <cellStyle name="Обычный 2 3 2 5 16 2" xfId="33264"/>
    <cellStyle name="Обычный 2 3 2 5 17" xfId="33265"/>
    <cellStyle name="Обычный 2 3 2 5 17 2" xfId="33266"/>
    <cellStyle name="Обычный 2 3 2 5 18" xfId="33267"/>
    <cellStyle name="Обычный 2 3 2 5 18 2" xfId="33268"/>
    <cellStyle name="Обычный 2 3 2 5 19" xfId="33269"/>
    <cellStyle name="Обычный 2 3 2 5 19 2" xfId="33270"/>
    <cellStyle name="Обычный 2 3 2 5 2" xfId="33271"/>
    <cellStyle name="Обычный 2 3 2 5 2 10" xfId="33272"/>
    <cellStyle name="Обычный 2 3 2 5 2 10 2" xfId="33273"/>
    <cellStyle name="Обычный 2 3 2 5 2 11" xfId="33274"/>
    <cellStyle name="Обычный 2 3 2 5 2 11 2" xfId="33275"/>
    <cellStyle name="Обычный 2 3 2 5 2 12" xfId="33276"/>
    <cellStyle name="Обычный 2 3 2 5 2 12 2" xfId="33277"/>
    <cellStyle name="Обычный 2 3 2 5 2 13" xfId="33278"/>
    <cellStyle name="Обычный 2 3 2 5 2 13 2" xfId="33279"/>
    <cellStyle name="Обычный 2 3 2 5 2 14" xfId="33280"/>
    <cellStyle name="Обычный 2 3 2 5 2 14 2" xfId="33281"/>
    <cellStyle name="Обычный 2 3 2 5 2 15" xfId="33282"/>
    <cellStyle name="Обычный 2 3 2 5 2 15 2" xfId="33283"/>
    <cellStyle name="Обычный 2 3 2 5 2 16" xfId="33284"/>
    <cellStyle name="Обычный 2 3 2 5 2 16 2" xfId="33285"/>
    <cellStyle name="Обычный 2 3 2 5 2 17" xfId="33286"/>
    <cellStyle name="Обычный 2 3 2 5 2 17 2" xfId="33287"/>
    <cellStyle name="Обычный 2 3 2 5 2 18" xfId="33288"/>
    <cellStyle name="Обычный 2 3 2 5 2 18 2" xfId="33289"/>
    <cellStyle name="Обычный 2 3 2 5 2 19" xfId="33290"/>
    <cellStyle name="Обычный 2 3 2 5 2 19 2" xfId="33291"/>
    <cellStyle name="Обычный 2 3 2 5 2 2" xfId="33292"/>
    <cellStyle name="Обычный 2 3 2 5 2 2 2" xfId="33293"/>
    <cellStyle name="Обычный 2 3 2 5 2 20" xfId="33294"/>
    <cellStyle name="Обычный 2 3 2 5 2 20 2" xfId="33295"/>
    <cellStyle name="Обычный 2 3 2 5 2 21" xfId="33296"/>
    <cellStyle name="Обычный 2 3 2 5 2 21 2" xfId="33297"/>
    <cellStyle name="Обычный 2 3 2 5 2 22" xfId="33298"/>
    <cellStyle name="Обычный 2 3 2 5 2 22 2" xfId="33299"/>
    <cellStyle name="Обычный 2 3 2 5 2 23" xfId="33300"/>
    <cellStyle name="Обычный 2 3 2 5 2 23 2" xfId="33301"/>
    <cellStyle name="Обычный 2 3 2 5 2 24" xfId="33302"/>
    <cellStyle name="Обычный 2 3 2 5 2 24 2" xfId="33303"/>
    <cellStyle name="Обычный 2 3 2 5 2 25" xfId="33304"/>
    <cellStyle name="Обычный 2 3 2 5 2 25 2" xfId="33305"/>
    <cellStyle name="Обычный 2 3 2 5 2 26" xfId="33306"/>
    <cellStyle name="Обычный 2 3 2 5 2 26 2" xfId="33307"/>
    <cellStyle name="Обычный 2 3 2 5 2 27" xfId="33308"/>
    <cellStyle name="Обычный 2 3 2 5 2 27 2" xfId="33309"/>
    <cellStyle name="Обычный 2 3 2 5 2 28" xfId="33310"/>
    <cellStyle name="Обычный 2 3 2 5 2 28 2" xfId="33311"/>
    <cellStyle name="Обычный 2 3 2 5 2 29" xfId="33312"/>
    <cellStyle name="Обычный 2 3 2 5 2 29 2" xfId="33313"/>
    <cellStyle name="Обычный 2 3 2 5 2 3" xfId="33314"/>
    <cellStyle name="Обычный 2 3 2 5 2 3 2" xfId="33315"/>
    <cellStyle name="Обычный 2 3 2 5 2 30" xfId="33316"/>
    <cellStyle name="Обычный 2 3 2 5 2 30 2" xfId="33317"/>
    <cellStyle name="Обычный 2 3 2 5 2 31" xfId="33318"/>
    <cellStyle name="Обычный 2 3 2 5 2 31 2" xfId="33319"/>
    <cellStyle name="Обычный 2 3 2 5 2 32" xfId="33320"/>
    <cellStyle name="Обычный 2 3 2 5 2 32 2" xfId="33321"/>
    <cellStyle name="Обычный 2 3 2 5 2 33" xfId="33322"/>
    <cellStyle name="Обычный 2 3 2 5 2 33 2" xfId="33323"/>
    <cellStyle name="Обычный 2 3 2 5 2 34" xfId="33324"/>
    <cellStyle name="Обычный 2 3 2 5 2 34 2" xfId="33325"/>
    <cellStyle name="Обычный 2 3 2 5 2 35" xfId="33326"/>
    <cellStyle name="Обычный 2 3 2 5 2 4" xfId="33327"/>
    <cellStyle name="Обычный 2 3 2 5 2 4 2" xfId="33328"/>
    <cellStyle name="Обычный 2 3 2 5 2 5" xfId="33329"/>
    <cellStyle name="Обычный 2 3 2 5 2 5 2" xfId="33330"/>
    <cellStyle name="Обычный 2 3 2 5 2 6" xfId="33331"/>
    <cellStyle name="Обычный 2 3 2 5 2 6 2" xfId="33332"/>
    <cellStyle name="Обычный 2 3 2 5 2 7" xfId="33333"/>
    <cellStyle name="Обычный 2 3 2 5 2 7 2" xfId="33334"/>
    <cellStyle name="Обычный 2 3 2 5 2 8" xfId="33335"/>
    <cellStyle name="Обычный 2 3 2 5 2 8 2" xfId="33336"/>
    <cellStyle name="Обычный 2 3 2 5 2 9" xfId="33337"/>
    <cellStyle name="Обычный 2 3 2 5 2 9 2" xfId="33338"/>
    <cellStyle name="Обычный 2 3 2 5 20" xfId="33339"/>
    <cellStyle name="Обычный 2 3 2 5 20 2" xfId="33340"/>
    <cellStyle name="Обычный 2 3 2 5 21" xfId="33341"/>
    <cellStyle name="Обычный 2 3 2 5 21 2" xfId="33342"/>
    <cellStyle name="Обычный 2 3 2 5 22" xfId="33343"/>
    <cellStyle name="Обычный 2 3 2 5 22 2" xfId="33344"/>
    <cellStyle name="Обычный 2 3 2 5 23" xfId="33345"/>
    <cellStyle name="Обычный 2 3 2 5 23 2" xfId="33346"/>
    <cellStyle name="Обычный 2 3 2 5 24" xfId="33347"/>
    <cellStyle name="Обычный 2 3 2 5 24 2" xfId="33348"/>
    <cellStyle name="Обычный 2 3 2 5 25" xfId="33349"/>
    <cellStyle name="Обычный 2 3 2 5 25 2" xfId="33350"/>
    <cellStyle name="Обычный 2 3 2 5 26" xfId="33351"/>
    <cellStyle name="Обычный 2 3 2 5 26 2" xfId="33352"/>
    <cellStyle name="Обычный 2 3 2 5 27" xfId="33353"/>
    <cellStyle name="Обычный 2 3 2 5 27 2" xfId="33354"/>
    <cellStyle name="Обычный 2 3 2 5 28" xfId="33355"/>
    <cellStyle name="Обычный 2 3 2 5 28 2" xfId="33356"/>
    <cellStyle name="Обычный 2 3 2 5 29" xfId="33357"/>
    <cellStyle name="Обычный 2 3 2 5 29 2" xfId="33358"/>
    <cellStyle name="Обычный 2 3 2 5 3" xfId="33359"/>
    <cellStyle name="Обычный 2 3 2 5 3 2" xfId="33360"/>
    <cellStyle name="Обычный 2 3 2 5 30" xfId="33361"/>
    <cellStyle name="Обычный 2 3 2 5 30 2" xfId="33362"/>
    <cellStyle name="Обычный 2 3 2 5 31" xfId="33363"/>
    <cellStyle name="Обычный 2 3 2 5 31 2" xfId="33364"/>
    <cellStyle name="Обычный 2 3 2 5 32" xfId="33365"/>
    <cellStyle name="Обычный 2 3 2 5 32 2" xfId="33366"/>
    <cellStyle name="Обычный 2 3 2 5 33" xfId="33367"/>
    <cellStyle name="Обычный 2 3 2 5 33 2" xfId="33368"/>
    <cellStyle name="Обычный 2 3 2 5 34" xfId="33369"/>
    <cellStyle name="Обычный 2 3 2 5 34 2" xfId="33370"/>
    <cellStyle name="Обычный 2 3 2 5 35" xfId="33371"/>
    <cellStyle name="Обычный 2 3 2 5 35 2" xfId="33372"/>
    <cellStyle name="Обычный 2 3 2 5 36" xfId="33373"/>
    <cellStyle name="Обычный 2 3 2 5 36 2" xfId="33374"/>
    <cellStyle name="Обычный 2 3 2 5 37" xfId="33375"/>
    <cellStyle name="Обычный 2 3 2 5 4" xfId="33376"/>
    <cellStyle name="Обычный 2 3 2 5 4 2" xfId="33377"/>
    <cellStyle name="Обычный 2 3 2 5 5" xfId="33378"/>
    <cellStyle name="Обычный 2 3 2 5 5 2" xfId="33379"/>
    <cellStyle name="Обычный 2 3 2 5 6" xfId="33380"/>
    <cellStyle name="Обычный 2 3 2 5 6 2" xfId="33381"/>
    <cellStyle name="Обычный 2 3 2 5 7" xfId="33382"/>
    <cellStyle name="Обычный 2 3 2 5 7 2" xfId="33383"/>
    <cellStyle name="Обычный 2 3 2 5 8" xfId="33384"/>
    <cellStyle name="Обычный 2 3 2 5 8 2" xfId="33385"/>
    <cellStyle name="Обычный 2 3 2 5 9" xfId="33386"/>
    <cellStyle name="Обычный 2 3 2 5 9 2" xfId="33387"/>
    <cellStyle name="Обычный 2 3 2 6" xfId="33388"/>
    <cellStyle name="Обычный 2 3 2 6 10" xfId="33389"/>
    <cellStyle name="Обычный 2 3 2 6 10 2" xfId="33390"/>
    <cellStyle name="Обычный 2 3 2 6 11" xfId="33391"/>
    <cellStyle name="Обычный 2 3 2 6 11 2" xfId="33392"/>
    <cellStyle name="Обычный 2 3 2 6 12" xfId="33393"/>
    <cellStyle name="Обычный 2 3 2 6 12 2" xfId="33394"/>
    <cellStyle name="Обычный 2 3 2 6 13" xfId="33395"/>
    <cellStyle name="Обычный 2 3 2 6 13 2" xfId="33396"/>
    <cellStyle name="Обычный 2 3 2 6 14" xfId="33397"/>
    <cellStyle name="Обычный 2 3 2 6 14 2" xfId="33398"/>
    <cellStyle name="Обычный 2 3 2 6 15" xfId="33399"/>
    <cellStyle name="Обычный 2 3 2 6 15 2" xfId="33400"/>
    <cellStyle name="Обычный 2 3 2 6 16" xfId="33401"/>
    <cellStyle name="Обычный 2 3 2 6 16 2" xfId="33402"/>
    <cellStyle name="Обычный 2 3 2 6 17" xfId="33403"/>
    <cellStyle name="Обычный 2 3 2 6 17 2" xfId="33404"/>
    <cellStyle name="Обычный 2 3 2 6 18" xfId="33405"/>
    <cellStyle name="Обычный 2 3 2 6 18 2" xfId="33406"/>
    <cellStyle name="Обычный 2 3 2 6 19" xfId="33407"/>
    <cellStyle name="Обычный 2 3 2 6 19 2" xfId="33408"/>
    <cellStyle name="Обычный 2 3 2 6 2" xfId="33409"/>
    <cellStyle name="Обычный 2 3 2 6 2 2" xfId="33410"/>
    <cellStyle name="Обычный 2 3 2 6 20" xfId="33411"/>
    <cellStyle name="Обычный 2 3 2 6 20 2" xfId="33412"/>
    <cellStyle name="Обычный 2 3 2 6 21" xfId="33413"/>
    <cellStyle name="Обычный 2 3 2 6 21 2" xfId="33414"/>
    <cellStyle name="Обычный 2 3 2 6 22" xfId="33415"/>
    <cellStyle name="Обычный 2 3 2 6 22 2" xfId="33416"/>
    <cellStyle name="Обычный 2 3 2 6 23" xfId="33417"/>
    <cellStyle name="Обычный 2 3 2 6 23 2" xfId="33418"/>
    <cellStyle name="Обычный 2 3 2 6 24" xfId="33419"/>
    <cellStyle name="Обычный 2 3 2 6 24 2" xfId="33420"/>
    <cellStyle name="Обычный 2 3 2 6 25" xfId="33421"/>
    <cellStyle name="Обычный 2 3 2 6 25 2" xfId="33422"/>
    <cellStyle name="Обычный 2 3 2 6 26" xfId="33423"/>
    <cellStyle name="Обычный 2 3 2 6 26 2" xfId="33424"/>
    <cellStyle name="Обычный 2 3 2 6 27" xfId="33425"/>
    <cellStyle name="Обычный 2 3 2 6 27 2" xfId="33426"/>
    <cellStyle name="Обычный 2 3 2 6 28" xfId="33427"/>
    <cellStyle name="Обычный 2 3 2 6 28 2" xfId="33428"/>
    <cellStyle name="Обычный 2 3 2 6 29" xfId="33429"/>
    <cellStyle name="Обычный 2 3 2 6 29 2" xfId="33430"/>
    <cellStyle name="Обычный 2 3 2 6 3" xfId="33431"/>
    <cellStyle name="Обычный 2 3 2 6 3 2" xfId="33432"/>
    <cellStyle name="Обычный 2 3 2 6 30" xfId="33433"/>
    <cellStyle name="Обычный 2 3 2 6 30 2" xfId="33434"/>
    <cellStyle name="Обычный 2 3 2 6 31" xfId="33435"/>
    <cellStyle name="Обычный 2 3 2 6 31 2" xfId="33436"/>
    <cellStyle name="Обычный 2 3 2 6 32" xfId="33437"/>
    <cellStyle name="Обычный 2 3 2 6 32 2" xfId="33438"/>
    <cellStyle name="Обычный 2 3 2 6 33" xfId="33439"/>
    <cellStyle name="Обычный 2 3 2 6 33 2" xfId="33440"/>
    <cellStyle name="Обычный 2 3 2 6 34" xfId="33441"/>
    <cellStyle name="Обычный 2 3 2 6 34 2" xfId="33442"/>
    <cellStyle name="Обычный 2 3 2 6 35" xfId="33443"/>
    <cellStyle name="Обычный 2 3 2 6 4" xfId="33444"/>
    <cellStyle name="Обычный 2 3 2 6 4 2" xfId="33445"/>
    <cellStyle name="Обычный 2 3 2 6 5" xfId="33446"/>
    <cellStyle name="Обычный 2 3 2 6 5 2" xfId="33447"/>
    <cellStyle name="Обычный 2 3 2 6 6" xfId="33448"/>
    <cellStyle name="Обычный 2 3 2 6 6 2" xfId="33449"/>
    <cellStyle name="Обычный 2 3 2 6 7" xfId="33450"/>
    <cellStyle name="Обычный 2 3 2 6 7 2" xfId="33451"/>
    <cellStyle name="Обычный 2 3 2 6 8" xfId="33452"/>
    <cellStyle name="Обычный 2 3 2 6 8 2" xfId="33453"/>
    <cellStyle name="Обычный 2 3 2 6 9" xfId="33454"/>
    <cellStyle name="Обычный 2 3 2 6 9 2" xfId="33455"/>
    <cellStyle name="Обычный 2 3 2 7" xfId="33456"/>
    <cellStyle name="Обычный 2 3 2 7 2" xfId="33457"/>
    <cellStyle name="Обычный 2 3 2 8" xfId="33458"/>
    <cellStyle name="Обычный 2 3 2 8 2" xfId="33459"/>
    <cellStyle name="Обычный 2 3 2 9" xfId="33460"/>
    <cellStyle name="Обычный 2 3 2 9 2" xfId="33461"/>
    <cellStyle name="Обычный 2 3 20" xfId="33462"/>
    <cellStyle name="Обычный 2 3 20 2" xfId="33463"/>
    <cellStyle name="Обычный 2 3 21" xfId="33464"/>
    <cellStyle name="Обычный 2 3 21 2" xfId="33465"/>
    <cellStyle name="Обычный 2 3 22" xfId="33466"/>
    <cellStyle name="Обычный 2 3 22 2" xfId="33467"/>
    <cellStyle name="Обычный 2 3 23" xfId="33468"/>
    <cellStyle name="Обычный 2 3 23 2" xfId="33469"/>
    <cellStyle name="Обычный 2 3 24" xfId="33470"/>
    <cellStyle name="Обычный 2 3 24 2" xfId="33471"/>
    <cellStyle name="Обычный 2 3 25" xfId="33472"/>
    <cellStyle name="Обычный 2 3 25 2" xfId="33473"/>
    <cellStyle name="Обычный 2 3 26" xfId="33474"/>
    <cellStyle name="Обычный 2 3 26 2" xfId="33475"/>
    <cellStyle name="Обычный 2 3 27" xfId="33476"/>
    <cellStyle name="Обычный 2 3 27 2" xfId="33477"/>
    <cellStyle name="Обычный 2 3 28" xfId="33478"/>
    <cellStyle name="Обычный 2 3 28 2" xfId="33479"/>
    <cellStyle name="Обычный 2 3 29" xfId="33480"/>
    <cellStyle name="Обычный 2 3 29 2" xfId="33481"/>
    <cellStyle name="Обычный 2 3 3" xfId="33482"/>
    <cellStyle name="Обычный 2 3 3 10" xfId="33483"/>
    <cellStyle name="Обычный 2 3 3 10 2" xfId="33484"/>
    <cellStyle name="Обычный 2 3 3 11" xfId="33485"/>
    <cellStyle name="Обычный 2 3 3 11 2" xfId="33486"/>
    <cellStyle name="Обычный 2 3 3 12" xfId="33487"/>
    <cellStyle name="Обычный 2 3 3 12 2" xfId="33488"/>
    <cellStyle name="Обычный 2 3 3 13" xfId="33489"/>
    <cellStyle name="Обычный 2 3 3 13 2" xfId="33490"/>
    <cellStyle name="Обычный 2 3 3 14" xfId="33491"/>
    <cellStyle name="Обычный 2 3 3 14 2" xfId="33492"/>
    <cellStyle name="Обычный 2 3 3 15" xfId="33493"/>
    <cellStyle name="Обычный 2 3 3 15 2" xfId="33494"/>
    <cellStyle name="Обычный 2 3 3 16" xfId="33495"/>
    <cellStyle name="Обычный 2 3 3 16 2" xfId="33496"/>
    <cellStyle name="Обычный 2 3 3 17" xfId="33497"/>
    <cellStyle name="Обычный 2 3 3 17 2" xfId="33498"/>
    <cellStyle name="Обычный 2 3 3 18" xfId="33499"/>
    <cellStyle name="Обычный 2 3 3 18 2" xfId="33500"/>
    <cellStyle name="Обычный 2 3 3 19" xfId="33501"/>
    <cellStyle name="Обычный 2 3 3 19 2" xfId="33502"/>
    <cellStyle name="Обычный 2 3 3 2" xfId="33503"/>
    <cellStyle name="Обычный 2 3 3 2 10" xfId="33504"/>
    <cellStyle name="Обычный 2 3 3 2 10 2" xfId="33505"/>
    <cellStyle name="Обычный 2 3 3 2 11" xfId="33506"/>
    <cellStyle name="Обычный 2 3 3 2 11 2" xfId="33507"/>
    <cellStyle name="Обычный 2 3 3 2 12" xfId="33508"/>
    <cellStyle name="Обычный 2 3 3 2 12 2" xfId="33509"/>
    <cellStyle name="Обычный 2 3 3 2 13" xfId="33510"/>
    <cellStyle name="Обычный 2 3 3 2 13 2" xfId="33511"/>
    <cellStyle name="Обычный 2 3 3 2 14" xfId="33512"/>
    <cellStyle name="Обычный 2 3 3 2 14 2" xfId="33513"/>
    <cellStyle name="Обычный 2 3 3 2 15" xfId="33514"/>
    <cellStyle name="Обычный 2 3 3 2 15 2" xfId="33515"/>
    <cellStyle name="Обычный 2 3 3 2 16" xfId="33516"/>
    <cellStyle name="Обычный 2 3 3 2 16 2" xfId="33517"/>
    <cellStyle name="Обычный 2 3 3 2 17" xfId="33518"/>
    <cellStyle name="Обычный 2 3 3 2 17 2" xfId="33519"/>
    <cellStyle name="Обычный 2 3 3 2 18" xfId="33520"/>
    <cellStyle name="Обычный 2 3 3 2 18 2" xfId="33521"/>
    <cellStyle name="Обычный 2 3 3 2 19" xfId="33522"/>
    <cellStyle name="Обычный 2 3 3 2 19 2" xfId="33523"/>
    <cellStyle name="Обычный 2 3 3 2 2" xfId="33524"/>
    <cellStyle name="Обычный 2 3 3 2 2 10" xfId="33525"/>
    <cellStyle name="Обычный 2 3 3 2 2 10 2" xfId="33526"/>
    <cellStyle name="Обычный 2 3 3 2 2 11" xfId="33527"/>
    <cellStyle name="Обычный 2 3 3 2 2 11 2" xfId="33528"/>
    <cellStyle name="Обычный 2 3 3 2 2 12" xfId="33529"/>
    <cellStyle name="Обычный 2 3 3 2 2 12 2" xfId="33530"/>
    <cellStyle name="Обычный 2 3 3 2 2 13" xfId="33531"/>
    <cellStyle name="Обычный 2 3 3 2 2 13 2" xfId="33532"/>
    <cellStyle name="Обычный 2 3 3 2 2 14" xfId="33533"/>
    <cellStyle name="Обычный 2 3 3 2 2 14 2" xfId="33534"/>
    <cellStyle name="Обычный 2 3 3 2 2 15" xfId="33535"/>
    <cellStyle name="Обычный 2 3 3 2 2 15 2" xfId="33536"/>
    <cellStyle name="Обычный 2 3 3 2 2 16" xfId="33537"/>
    <cellStyle name="Обычный 2 3 3 2 2 16 2" xfId="33538"/>
    <cellStyle name="Обычный 2 3 3 2 2 17" xfId="33539"/>
    <cellStyle name="Обычный 2 3 3 2 2 17 2" xfId="33540"/>
    <cellStyle name="Обычный 2 3 3 2 2 18" xfId="33541"/>
    <cellStyle name="Обычный 2 3 3 2 2 18 2" xfId="33542"/>
    <cellStyle name="Обычный 2 3 3 2 2 19" xfId="33543"/>
    <cellStyle name="Обычный 2 3 3 2 2 19 2" xfId="33544"/>
    <cellStyle name="Обычный 2 3 3 2 2 2" xfId="33545"/>
    <cellStyle name="Обычный 2 3 3 2 2 2 2" xfId="33546"/>
    <cellStyle name="Обычный 2 3 3 2 2 20" xfId="33547"/>
    <cellStyle name="Обычный 2 3 3 2 2 20 2" xfId="33548"/>
    <cellStyle name="Обычный 2 3 3 2 2 21" xfId="33549"/>
    <cellStyle name="Обычный 2 3 3 2 2 21 2" xfId="33550"/>
    <cellStyle name="Обычный 2 3 3 2 2 22" xfId="33551"/>
    <cellStyle name="Обычный 2 3 3 2 2 22 2" xfId="33552"/>
    <cellStyle name="Обычный 2 3 3 2 2 23" xfId="33553"/>
    <cellStyle name="Обычный 2 3 3 2 2 23 2" xfId="33554"/>
    <cellStyle name="Обычный 2 3 3 2 2 24" xfId="33555"/>
    <cellStyle name="Обычный 2 3 3 2 2 24 2" xfId="33556"/>
    <cellStyle name="Обычный 2 3 3 2 2 25" xfId="33557"/>
    <cellStyle name="Обычный 2 3 3 2 2 25 2" xfId="33558"/>
    <cellStyle name="Обычный 2 3 3 2 2 26" xfId="33559"/>
    <cellStyle name="Обычный 2 3 3 2 2 26 2" xfId="33560"/>
    <cellStyle name="Обычный 2 3 3 2 2 27" xfId="33561"/>
    <cellStyle name="Обычный 2 3 3 2 2 27 2" xfId="33562"/>
    <cellStyle name="Обычный 2 3 3 2 2 28" xfId="33563"/>
    <cellStyle name="Обычный 2 3 3 2 2 28 2" xfId="33564"/>
    <cellStyle name="Обычный 2 3 3 2 2 29" xfId="33565"/>
    <cellStyle name="Обычный 2 3 3 2 2 29 2" xfId="33566"/>
    <cellStyle name="Обычный 2 3 3 2 2 3" xfId="33567"/>
    <cellStyle name="Обычный 2 3 3 2 2 3 2" xfId="33568"/>
    <cellStyle name="Обычный 2 3 3 2 2 30" xfId="33569"/>
    <cellStyle name="Обычный 2 3 3 2 2 30 2" xfId="33570"/>
    <cellStyle name="Обычный 2 3 3 2 2 31" xfId="33571"/>
    <cellStyle name="Обычный 2 3 3 2 2 31 2" xfId="33572"/>
    <cellStyle name="Обычный 2 3 3 2 2 32" xfId="33573"/>
    <cellStyle name="Обычный 2 3 3 2 2 32 2" xfId="33574"/>
    <cellStyle name="Обычный 2 3 3 2 2 33" xfId="33575"/>
    <cellStyle name="Обычный 2 3 3 2 2 33 2" xfId="33576"/>
    <cellStyle name="Обычный 2 3 3 2 2 34" xfId="33577"/>
    <cellStyle name="Обычный 2 3 3 2 2 34 2" xfId="33578"/>
    <cellStyle name="Обычный 2 3 3 2 2 35" xfId="33579"/>
    <cellStyle name="Обычный 2 3 3 2 2 4" xfId="33580"/>
    <cellStyle name="Обычный 2 3 3 2 2 4 2" xfId="33581"/>
    <cellStyle name="Обычный 2 3 3 2 2 5" xfId="33582"/>
    <cellStyle name="Обычный 2 3 3 2 2 5 2" xfId="33583"/>
    <cellStyle name="Обычный 2 3 3 2 2 6" xfId="33584"/>
    <cellStyle name="Обычный 2 3 3 2 2 6 2" xfId="33585"/>
    <cellStyle name="Обычный 2 3 3 2 2 7" xfId="33586"/>
    <cellStyle name="Обычный 2 3 3 2 2 7 2" xfId="33587"/>
    <cellStyle name="Обычный 2 3 3 2 2 8" xfId="33588"/>
    <cellStyle name="Обычный 2 3 3 2 2 8 2" xfId="33589"/>
    <cellStyle name="Обычный 2 3 3 2 2 9" xfId="33590"/>
    <cellStyle name="Обычный 2 3 3 2 2 9 2" xfId="33591"/>
    <cellStyle name="Обычный 2 3 3 2 20" xfId="33592"/>
    <cellStyle name="Обычный 2 3 3 2 20 2" xfId="33593"/>
    <cellStyle name="Обычный 2 3 3 2 21" xfId="33594"/>
    <cellStyle name="Обычный 2 3 3 2 21 2" xfId="33595"/>
    <cellStyle name="Обычный 2 3 3 2 22" xfId="33596"/>
    <cellStyle name="Обычный 2 3 3 2 22 2" xfId="33597"/>
    <cellStyle name="Обычный 2 3 3 2 23" xfId="33598"/>
    <cellStyle name="Обычный 2 3 3 2 23 2" xfId="33599"/>
    <cellStyle name="Обычный 2 3 3 2 24" xfId="33600"/>
    <cellStyle name="Обычный 2 3 3 2 24 2" xfId="33601"/>
    <cellStyle name="Обычный 2 3 3 2 25" xfId="33602"/>
    <cellStyle name="Обычный 2 3 3 2 25 2" xfId="33603"/>
    <cellStyle name="Обычный 2 3 3 2 26" xfId="33604"/>
    <cellStyle name="Обычный 2 3 3 2 26 2" xfId="33605"/>
    <cellStyle name="Обычный 2 3 3 2 27" xfId="33606"/>
    <cellStyle name="Обычный 2 3 3 2 27 2" xfId="33607"/>
    <cellStyle name="Обычный 2 3 3 2 28" xfId="33608"/>
    <cellStyle name="Обычный 2 3 3 2 28 2" xfId="33609"/>
    <cellStyle name="Обычный 2 3 3 2 29" xfId="33610"/>
    <cellStyle name="Обычный 2 3 3 2 29 2" xfId="33611"/>
    <cellStyle name="Обычный 2 3 3 2 3" xfId="33612"/>
    <cellStyle name="Обычный 2 3 3 2 3 2" xfId="33613"/>
    <cellStyle name="Обычный 2 3 3 2 30" xfId="33614"/>
    <cellStyle name="Обычный 2 3 3 2 30 2" xfId="33615"/>
    <cellStyle name="Обычный 2 3 3 2 31" xfId="33616"/>
    <cellStyle name="Обычный 2 3 3 2 31 2" xfId="33617"/>
    <cellStyle name="Обычный 2 3 3 2 32" xfId="33618"/>
    <cellStyle name="Обычный 2 3 3 2 32 2" xfId="33619"/>
    <cellStyle name="Обычный 2 3 3 2 33" xfId="33620"/>
    <cellStyle name="Обычный 2 3 3 2 33 2" xfId="33621"/>
    <cellStyle name="Обычный 2 3 3 2 34" xfId="33622"/>
    <cellStyle name="Обычный 2 3 3 2 34 2" xfId="33623"/>
    <cellStyle name="Обычный 2 3 3 2 35" xfId="33624"/>
    <cellStyle name="Обычный 2 3 3 2 35 2" xfId="33625"/>
    <cellStyle name="Обычный 2 3 3 2 36" xfId="33626"/>
    <cellStyle name="Обычный 2 3 3 2 36 2" xfId="33627"/>
    <cellStyle name="Обычный 2 3 3 2 37" xfId="33628"/>
    <cellStyle name="Обычный 2 3 3 2 4" xfId="33629"/>
    <cellStyle name="Обычный 2 3 3 2 4 2" xfId="33630"/>
    <cellStyle name="Обычный 2 3 3 2 5" xfId="33631"/>
    <cellStyle name="Обычный 2 3 3 2 5 2" xfId="33632"/>
    <cellStyle name="Обычный 2 3 3 2 6" xfId="33633"/>
    <cellStyle name="Обычный 2 3 3 2 6 2" xfId="33634"/>
    <cellStyle name="Обычный 2 3 3 2 7" xfId="33635"/>
    <cellStyle name="Обычный 2 3 3 2 7 2" xfId="33636"/>
    <cellStyle name="Обычный 2 3 3 2 8" xfId="33637"/>
    <cellStyle name="Обычный 2 3 3 2 8 2" xfId="33638"/>
    <cellStyle name="Обычный 2 3 3 2 9" xfId="33639"/>
    <cellStyle name="Обычный 2 3 3 2 9 2" xfId="33640"/>
    <cellStyle name="Обычный 2 3 3 20" xfId="33641"/>
    <cellStyle name="Обычный 2 3 3 20 2" xfId="33642"/>
    <cellStyle name="Обычный 2 3 3 21" xfId="33643"/>
    <cellStyle name="Обычный 2 3 3 21 2" xfId="33644"/>
    <cellStyle name="Обычный 2 3 3 22" xfId="33645"/>
    <cellStyle name="Обычный 2 3 3 22 2" xfId="33646"/>
    <cellStyle name="Обычный 2 3 3 23" xfId="33647"/>
    <cellStyle name="Обычный 2 3 3 23 2" xfId="33648"/>
    <cellStyle name="Обычный 2 3 3 24" xfId="33649"/>
    <cellStyle name="Обычный 2 3 3 24 2" xfId="33650"/>
    <cellStyle name="Обычный 2 3 3 25" xfId="33651"/>
    <cellStyle name="Обычный 2 3 3 25 2" xfId="33652"/>
    <cellStyle name="Обычный 2 3 3 26" xfId="33653"/>
    <cellStyle name="Обычный 2 3 3 26 2" xfId="33654"/>
    <cellStyle name="Обычный 2 3 3 27" xfId="33655"/>
    <cellStyle name="Обычный 2 3 3 27 2" xfId="33656"/>
    <cellStyle name="Обычный 2 3 3 28" xfId="33657"/>
    <cellStyle name="Обычный 2 3 3 28 2" xfId="33658"/>
    <cellStyle name="Обычный 2 3 3 29" xfId="33659"/>
    <cellStyle name="Обычный 2 3 3 29 2" xfId="33660"/>
    <cellStyle name="Обычный 2 3 3 3" xfId="33661"/>
    <cellStyle name="Обычный 2 3 3 3 10" xfId="33662"/>
    <cellStyle name="Обычный 2 3 3 3 10 2" xfId="33663"/>
    <cellStyle name="Обычный 2 3 3 3 11" xfId="33664"/>
    <cellStyle name="Обычный 2 3 3 3 11 2" xfId="33665"/>
    <cellStyle name="Обычный 2 3 3 3 12" xfId="33666"/>
    <cellStyle name="Обычный 2 3 3 3 12 2" xfId="33667"/>
    <cellStyle name="Обычный 2 3 3 3 13" xfId="33668"/>
    <cellStyle name="Обычный 2 3 3 3 13 2" xfId="33669"/>
    <cellStyle name="Обычный 2 3 3 3 14" xfId="33670"/>
    <cellStyle name="Обычный 2 3 3 3 14 2" xfId="33671"/>
    <cellStyle name="Обычный 2 3 3 3 15" xfId="33672"/>
    <cellStyle name="Обычный 2 3 3 3 15 2" xfId="33673"/>
    <cellStyle name="Обычный 2 3 3 3 16" xfId="33674"/>
    <cellStyle name="Обычный 2 3 3 3 16 2" xfId="33675"/>
    <cellStyle name="Обычный 2 3 3 3 17" xfId="33676"/>
    <cellStyle name="Обычный 2 3 3 3 17 2" xfId="33677"/>
    <cellStyle name="Обычный 2 3 3 3 18" xfId="33678"/>
    <cellStyle name="Обычный 2 3 3 3 18 2" xfId="33679"/>
    <cellStyle name="Обычный 2 3 3 3 19" xfId="33680"/>
    <cellStyle name="Обычный 2 3 3 3 19 2" xfId="33681"/>
    <cellStyle name="Обычный 2 3 3 3 2" xfId="33682"/>
    <cellStyle name="Обычный 2 3 3 3 2 2" xfId="33683"/>
    <cellStyle name="Обычный 2 3 3 3 20" xfId="33684"/>
    <cellStyle name="Обычный 2 3 3 3 20 2" xfId="33685"/>
    <cellStyle name="Обычный 2 3 3 3 21" xfId="33686"/>
    <cellStyle name="Обычный 2 3 3 3 21 2" xfId="33687"/>
    <cellStyle name="Обычный 2 3 3 3 22" xfId="33688"/>
    <cellStyle name="Обычный 2 3 3 3 22 2" xfId="33689"/>
    <cellStyle name="Обычный 2 3 3 3 23" xfId="33690"/>
    <cellStyle name="Обычный 2 3 3 3 23 2" xfId="33691"/>
    <cellStyle name="Обычный 2 3 3 3 24" xfId="33692"/>
    <cellStyle name="Обычный 2 3 3 3 24 2" xfId="33693"/>
    <cellStyle name="Обычный 2 3 3 3 25" xfId="33694"/>
    <cellStyle name="Обычный 2 3 3 3 25 2" xfId="33695"/>
    <cellStyle name="Обычный 2 3 3 3 26" xfId="33696"/>
    <cellStyle name="Обычный 2 3 3 3 26 2" xfId="33697"/>
    <cellStyle name="Обычный 2 3 3 3 27" xfId="33698"/>
    <cellStyle name="Обычный 2 3 3 3 27 2" xfId="33699"/>
    <cellStyle name="Обычный 2 3 3 3 28" xfId="33700"/>
    <cellStyle name="Обычный 2 3 3 3 28 2" xfId="33701"/>
    <cellStyle name="Обычный 2 3 3 3 29" xfId="33702"/>
    <cellStyle name="Обычный 2 3 3 3 29 2" xfId="33703"/>
    <cellStyle name="Обычный 2 3 3 3 3" xfId="33704"/>
    <cellStyle name="Обычный 2 3 3 3 3 2" xfId="33705"/>
    <cellStyle name="Обычный 2 3 3 3 30" xfId="33706"/>
    <cellStyle name="Обычный 2 3 3 3 30 2" xfId="33707"/>
    <cellStyle name="Обычный 2 3 3 3 31" xfId="33708"/>
    <cellStyle name="Обычный 2 3 3 3 31 2" xfId="33709"/>
    <cellStyle name="Обычный 2 3 3 3 32" xfId="33710"/>
    <cellStyle name="Обычный 2 3 3 3 32 2" xfId="33711"/>
    <cellStyle name="Обычный 2 3 3 3 33" xfId="33712"/>
    <cellStyle name="Обычный 2 3 3 3 33 2" xfId="33713"/>
    <cellStyle name="Обычный 2 3 3 3 34" xfId="33714"/>
    <cellStyle name="Обычный 2 3 3 3 34 2" xfId="33715"/>
    <cellStyle name="Обычный 2 3 3 3 35" xfId="33716"/>
    <cellStyle name="Обычный 2 3 3 3 4" xfId="33717"/>
    <cellStyle name="Обычный 2 3 3 3 4 2" xfId="33718"/>
    <cellStyle name="Обычный 2 3 3 3 5" xfId="33719"/>
    <cellStyle name="Обычный 2 3 3 3 5 2" xfId="33720"/>
    <cellStyle name="Обычный 2 3 3 3 6" xfId="33721"/>
    <cellStyle name="Обычный 2 3 3 3 6 2" xfId="33722"/>
    <cellStyle name="Обычный 2 3 3 3 7" xfId="33723"/>
    <cellStyle name="Обычный 2 3 3 3 7 2" xfId="33724"/>
    <cellStyle name="Обычный 2 3 3 3 8" xfId="33725"/>
    <cellStyle name="Обычный 2 3 3 3 8 2" xfId="33726"/>
    <cellStyle name="Обычный 2 3 3 3 9" xfId="33727"/>
    <cellStyle name="Обычный 2 3 3 3 9 2" xfId="33728"/>
    <cellStyle name="Обычный 2 3 3 30" xfId="33729"/>
    <cellStyle name="Обычный 2 3 3 30 2" xfId="33730"/>
    <cellStyle name="Обычный 2 3 3 31" xfId="33731"/>
    <cellStyle name="Обычный 2 3 3 31 2" xfId="33732"/>
    <cellStyle name="Обычный 2 3 3 32" xfId="33733"/>
    <cellStyle name="Обычный 2 3 3 32 2" xfId="33734"/>
    <cellStyle name="Обычный 2 3 3 33" xfId="33735"/>
    <cellStyle name="Обычный 2 3 3 33 2" xfId="33736"/>
    <cellStyle name="Обычный 2 3 3 34" xfId="33737"/>
    <cellStyle name="Обычный 2 3 3 34 2" xfId="33738"/>
    <cellStyle name="Обычный 2 3 3 35" xfId="33739"/>
    <cellStyle name="Обычный 2 3 3 35 2" xfId="33740"/>
    <cellStyle name="Обычный 2 3 3 36" xfId="33741"/>
    <cellStyle name="Обычный 2 3 3 36 2" xfId="33742"/>
    <cellStyle name="Обычный 2 3 3 37" xfId="33743"/>
    <cellStyle name="Обычный 2 3 3 37 2" xfId="33744"/>
    <cellStyle name="Обычный 2 3 3 38" xfId="33745"/>
    <cellStyle name="Обычный 2 3 3 4" xfId="33746"/>
    <cellStyle name="Обычный 2 3 3 4 2" xfId="33747"/>
    <cellStyle name="Обычный 2 3 3 5" xfId="33748"/>
    <cellStyle name="Обычный 2 3 3 5 2" xfId="33749"/>
    <cellStyle name="Обычный 2 3 3 6" xfId="33750"/>
    <cellStyle name="Обычный 2 3 3 6 2" xfId="33751"/>
    <cellStyle name="Обычный 2 3 3 7" xfId="33752"/>
    <cellStyle name="Обычный 2 3 3 7 2" xfId="33753"/>
    <cellStyle name="Обычный 2 3 3 8" xfId="33754"/>
    <cellStyle name="Обычный 2 3 3 8 2" xfId="33755"/>
    <cellStyle name="Обычный 2 3 3 9" xfId="33756"/>
    <cellStyle name="Обычный 2 3 3 9 2" xfId="33757"/>
    <cellStyle name="Обычный 2 3 30" xfId="33758"/>
    <cellStyle name="Обычный 2 3 30 2" xfId="33759"/>
    <cellStyle name="Обычный 2 3 31" xfId="33760"/>
    <cellStyle name="Обычный 2 3 31 2" xfId="33761"/>
    <cellStyle name="Обычный 2 3 32" xfId="33762"/>
    <cellStyle name="Обычный 2 3 32 2" xfId="33763"/>
    <cellStyle name="Обычный 2 3 33" xfId="33764"/>
    <cellStyle name="Обычный 2 3 33 2" xfId="33765"/>
    <cellStyle name="Обычный 2 3 34" xfId="33766"/>
    <cellStyle name="Обычный 2 3 34 2" xfId="33767"/>
    <cellStyle name="Обычный 2 3 35" xfId="33768"/>
    <cellStyle name="Обычный 2 3 35 2" xfId="33769"/>
    <cellStyle name="Обычный 2 3 36" xfId="33770"/>
    <cellStyle name="Обычный 2 3 36 2" xfId="33771"/>
    <cellStyle name="Обычный 2 3 37" xfId="33772"/>
    <cellStyle name="Обычный 2 3 37 2" xfId="33773"/>
    <cellStyle name="Обычный 2 3 38" xfId="33774"/>
    <cellStyle name="Обычный 2 3 38 2" xfId="33775"/>
    <cellStyle name="Обычный 2 3 39" xfId="33776"/>
    <cellStyle name="Обычный 2 3 39 2" xfId="33777"/>
    <cellStyle name="Обычный 2 3 4" xfId="33778"/>
    <cellStyle name="Обычный 2 3 4 10" xfId="33779"/>
    <cellStyle name="Обычный 2 3 4 10 2" xfId="33780"/>
    <cellStyle name="Обычный 2 3 4 11" xfId="33781"/>
    <cellStyle name="Обычный 2 3 4 11 2" xfId="33782"/>
    <cellStyle name="Обычный 2 3 4 12" xfId="33783"/>
    <cellStyle name="Обычный 2 3 4 12 2" xfId="33784"/>
    <cellStyle name="Обычный 2 3 4 13" xfId="33785"/>
    <cellStyle name="Обычный 2 3 4 13 2" xfId="33786"/>
    <cellStyle name="Обычный 2 3 4 14" xfId="33787"/>
    <cellStyle name="Обычный 2 3 4 14 2" xfId="33788"/>
    <cellStyle name="Обычный 2 3 4 15" xfId="33789"/>
    <cellStyle name="Обычный 2 3 4 15 2" xfId="33790"/>
    <cellStyle name="Обычный 2 3 4 16" xfId="33791"/>
    <cellStyle name="Обычный 2 3 4 16 2" xfId="33792"/>
    <cellStyle name="Обычный 2 3 4 17" xfId="33793"/>
    <cellStyle name="Обычный 2 3 4 17 2" xfId="33794"/>
    <cellStyle name="Обычный 2 3 4 18" xfId="33795"/>
    <cellStyle name="Обычный 2 3 4 18 2" xfId="33796"/>
    <cellStyle name="Обычный 2 3 4 19" xfId="33797"/>
    <cellStyle name="Обычный 2 3 4 19 2" xfId="33798"/>
    <cellStyle name="Обычный 2 3 4 2" xfId="33799"/>
    <cellStyle name="Обычный 2 3 4 2 10" xfId="33800"/>
    <cellStyle name="Обычный 2 3 4 2 10 2" xfId="33801"/>
    <cellStyle name="Обычный 2 3 4 2 11" xfId="33802"/>
    <cellStyle name="Обычный 2 3 4 2 11 2" xfId="33803"/>
    <cellStyle name="Обычный 2 3 4 2 12" xfId="33804"/>
    <cellStyle name="Обычный 2 3 4 2 12 2" xfId="33805"/>
    <cellStyle name="Обычный 2 3 4 2 13" xfId="33806"/>
    <cellStyle name="Обычный 2 3 4 2 13 2" xfId="33807"/>
    <cellStyle name="Обычный 2 3 4 2 14" xfId="33808"/>
    <cellStyle name="Обычный 2 3 4 2 14 2" xfId="33809"/>
    <cellStyle name="Обычный 2 3 4 2 15" xfId="33810"/>
    <cellStyle name="Обычный 2 3 4 2 15 2" xfId="33811"/>
    <cellStyle name="Обычный 2 3 4 2 16" xfId="33812"/>
    <cellStyle name="Обычный 2 3 4 2 16 2" xfId="33813"/>
    <cellStyle name="Обычный 2 3 4 2 17" xfId="33814"/>
    <cellStyle name="Обычный 2 3 4 2 17 2" xfId="33815"/>
    <cellStyle name="Обычный 2 3 4 2 18" xfId="33816"/>
    <cellStyle name="Обычный 2 3 4 2 18 2" xfId="33817"/>
    <cellStyle name="Обычный 2 3 4 2 19" xfId="33818"/>
    <cellStyle name="Обычный 2 3 4 2 19 2" xfId="33819"/>
    <cellStyle name="Обычный 2 3 4 2 2" xfId="33820"/>
    <cellStyle name="Обычный 2 3 4 2 2 10" xfId="33821"/>
    <cellStyle name="Обычный 2 3 4 2 2 10 2" xfId="33822"/>
    <cellStyle name="Обычный 2 3 4 2 2 11" xfId="33823"/>
    <cellStyle name="Обычный 2 3 4 2 2 11 2" xfId="33824"/>
    <cellStyle name="Обычный 2 3 4 2 2 12" xfId="33825"/>
    <cellStyle name="Обычный 2 3 4 2 2 12 2" xfId="33826"/>
    <cellStyle name="Обычный 2 3 4 2 2 13" xfId="33827"/>
    <cellStyle name="Обычный 2 3 4 2 2 13 2" xfId="33828"/>
    <cellStyle name="Обычный 2 3 4 2 2 14" xfId="33829"/>
    <cellStyle name="Обычный 2 3 4 2 2 14 2" xfId="33830"/>
    <cellStyle name="Обычный 2 3 4 2 2 15" xfId="33831"/>
    <cellStyle name="Обычный 2 3 4 2 2 15 2" xfId="33832"/>
    <cellStyle name="Обычный 2 3 4 2 2 16" xfId="33833"/>
    <cellStyle name="Обычный 2 3 4 2 2 16 2" xfId="33834"/>
    <cellStyle name="Обычный 2 3 4 2 2 17" xfId="33835"/>
    <cellStyle name="Обычный 2 3 4 2 2 17 2" xfId="33836"/>
    <cellStyle name="Обычный 2 3 4 2 2 18" xfId="33837"/>
    <cellStyle name="Обычный 2 3 4 2 2 18 2" xfId="33838"/>
    <cellStyle name="Обычный 2 3 4 2 2 19" xfId="33839"/>
    <cellStyle name="Обычный 2 3 4 2 2 19 2" xfId="33840"/>
    <cellStyle name="Обычный 2 3 4 2 2 2" xfId="33841"/>
    <cellStyle name="Обычный 2 3 4 2 2 2 2" xfId="33842"/>
    <cellStyle name="Обычный 2 3 4 2 2 20" xfId="33843"/>
    <cellStyle name="Обычный 2 3 4 2 2 20 2" xfId="33844"/>
    <cellStyle name="Обычный 2 3 4 2 2 21" xfId="33845"/>
    <cellStyle name="Обычный 2 3 4 2 2 21 2" xfId="33846"/>
    <cellStyle name="Обычный 2 3 4 2 2 22" xfId="33847"/>
    <cellStyle name="Обычный 2 3 4 2 2 22 2" xfId="33848"/>
    <cellStyle name="Обычный 2 3 4 2 2 23" xfId="33849"/>
    <cellStyle name="Обычный 2 3 4 2 2 23 2" xfId="33850"/>
    <cellStyle name="Обычный 2 3 4 2 2 24" xfId="33851"/>
    <cellStyle name="Обычный 2 3 4 2 2 24 2" xfId="33852"/>
    <cellStyle name="Обычный 2 3 4 2 2 25" xfId="33853"/>
    <cellStyle name="Обычный 2 3 4 2 2 25 2" xfId="33854"/>
    <cellStyle name="Обычный 2 3 4 2 2 26" xfId="33855"/>
    <cellStyle name="Обычный 2 3 4 2 2 26 2" xfId="33856"/>
    <cellStyle name="Обычный 2 3 4 2 2 27" xfId="33857"/>
    <cellStyle name="Обычный 2 3 4 2 2 27 2" xfId="33858"/>
    <cellStyle name="Обычный 2 3 4 2 2 28" xfId="33859"/>
    <cellStyle name="Обычный 2 3 4 2 2 28 2" xfId="33860"/>
    <cellStyle name="Обычный 2 3 4 2 2 29" xfId="33861"/>
    <cellStyle name="Обычный 2 3 4 2 2 29 2" xfId="33862"/>
    <cellStyle name="Обычный 2 3 4 2 2 3" xfId="33863"/>
    <cellStyle name="Обычный 2 3 4 2 2 3 2" xfId="33864"/>
    <cellStyle name="Обычный 2 3 4 2 2 30" xfId="33865"/>
    <cellStyle name="Обычный 2 3 4 2 2 30 2" xfId="33866"/>
    <cellStyle name="Обычный 2 3 4 2 2 31" xfId="33867"/>
    <cellStyle name="Обычный 2 3 4 2 2 31 2" xfId="33868"/>
    <cellStyle name="Обычный 2 3 4 2 2 32" xfId="33869"/>
    <cellStyle name="Обычный 2 3 4 2 2 32 2" xfId="33870"/>
    <cellStyle name="Обычный 2 3 4 2 2 33" xfId="33871"/>
    <cellStyle name="Обычный 2 3 4 2 2 33 2" xfId="33872"/>
    <cellStyle name="Обычный 2 3 4 2 2 34" xfId="33873"/>
    <cellStyle name="Обычный 2 3 4 2 2 34 2" xfId="33874"/>
    <cellStyle name="Обычный 2 3 4 2 2 35" xfId="33875"/>
    <cellStyle name="Обычный 2 3 4 2 2 4" xfId="33876"/>
    <cellStyle name="Обычный 2 3 4 2 2 4 2" xfId="33877"/>
    <cellStyle name="Обычный 2 3 4 2 2 5" xfId="33878"/>
    <cellStyle name="Обычный 2 3 4 2 2 5 2" xfId="33879"/>
    <cellStyle name="Обычный 2 3 4 2 2 6" xfId="33880"/>
    <cellStyle name="Обычный 2 3 4 2 2 6 2" xfId="33881"/>
    <cellStyle name="Обычный 2 3 4 2 2 7" xfId="33882"/>
    <cellStyle name="Обычный 2 3 4 2 2 7 2" xfId="33883"/>
    <cellStyle name="Обычный 2 3 4 2 2 8" xfId="33884"/>
    <cellStyle name="Обычный 2 3 4 2 2 8 2" xfId="33885"/>
    <cellStyle name="Обычный 2 3 4 2 2 9" xfId="33886"/>
    <cellStyle name="Обычный 2 3 4 2 2 9 2" xfId="33887"/>
    <cellStyle name="Обычный 2 3 4 2 20" xfId="33888"/>
    <cellStyle name="Обычный 2 3 4 2 20 2" xfId="33889"/>
    <cellStyle name="Обычный 2 3 4 2 21" xfId="33890"/>
    <cellStyle name="Обычный 2 3 4 2 21 2" xfId="33891"/>
    <cellStyle name="Обычный 2 3 4 2 22" xfId="33892"/>
    <cellStyle name="Обычный 2 3 4 2 22 2" xfId="33893"/>
    <cellStyle name="Обычный 2 3 4 2 23" xfId="33894"/>
    <cellStyle name="Обычный 2 3 4 2 23 2" xfId="33895"/>
    <cellStyle name="Обычный 2 3 4 2 24" xfId="33896"/>
    <cellStyle name="Обычный 2 3 4 2 24 2" xfId="33897"/>
    <cellStyle name="Обычный 2 3 4 2 25" xfId="33898"/>
    <cellStyle name="Обычный 2 3 4 2 25 2" xfId="33899"/>
    <cellStyle name="Обычный 2 3 4 2 26" xfId="33900"/>
    <cellStyle name="Обычный 2 3 4 2 26 2" xfId="33901"/>
    <cellStyle name="Обычный 2 3 4 2 27" xfId="33902"/>
    <cellStyle name="Обычный 2 3 4 2 27 2" xfId="33903"/>
    <cellStyle name="Обычный 2 3 4 2 28" xfId="33904"/>
    <cellStyle name="Обычный 2 3 4 2 28 2" xfId="33905"/>
    <cellStyle name="Обычный 2 3 4 2 29" xfId="33906"/>
    <cellStyle name="Обычный 2 3 4 2 29 2" xfId="33907"/>
    <cellStyle name="Обычный 2 3 4 2 3" xfId="33908"/>
    <cellStyle name="Обычный 2 3 4 2 3 2" xfId="33909"/>
    <cellStyle name="Обычный 2 3 4 2 30" xfId="33910"/>
    <cellStyle name="Обычный 2 3 4 2 30 2" xfId="33911"/>
    <cellStyle name="Обычный 2 3 4 2 31" xfId="33912"/>
    <cellStyle name="Обычный 2 3 4 2 31 2" xfId="33913"/>
    <cellStyle name="Обычный 2 3 4 2 32" xfId="33914"/>
    <cellStyle name="Обычный 2 3 4 2 32 2" xfId="33915"/>
    <cellStyle name="Обычный 2 3 4 2 33" xfId="33916"/>
    <cellStyle name="Обычный 2 3 4 2 33 2" xfId="33917"/>
    <cellStyle name="Обычный 2 3 4 2 34" xfId="33918"/>
    <cellStyle name="Обычный 2 3 4 2 34 2" xfId="33919"/>
    <cellStyle name="Обычный 2 3 4 2 35" xfId="33920"/>
    <cellStyle name="Обычный 2 3 4 2 35 2" xfId="33921"/>
    <cellStyle name="Обычный 2 3 4 2 36" xfId="33922"/>
    <cellStyle name="Обычный 2 3 4 2 36 2" xfId="33923"/>
    <cellStyle name="Обычный 2 3 4 2 37" xfId="33924"/>
    <cellStyle name="Обычный 2 3 4 2 4" xfId="33925"/>
    <cellStyle name="Обычный 2 3 4 2 4 2" xfId="33926"/>
    <cellStyle name="Обычный 2 3 4 2 5" xfId="33927"/>
    <cellStyle name="Обычный 2 3 4 2 5 2" xfId="33928"/>
    <cellStyle name="Обычный 2 3 4 2 6" xfId="33929"/>
    <cellStyle name="Обычный 2 3 4 2 6 2" xfId="33930"/>
    <cellStyle name="Обычный 2 3 4 2 7" xfId="33931"/>
    <cellStyle name="Обычный 2 3 4 2 7 2" xfId="33932"/>
    <cellStyle name="Обычный 2 3 4 2 8" xfId="33933"/>
    <cellStyle name="Обычный 2 3 4 2 8 2" xfId="33934"/>
    <cellStyle name="Обычный 2 3 4 2 9" xfId="33935"/>
    <cellStyle name="Обычный 2 3 4 2 9 2" xfId="33936"/>
    <cellStyle name="Обычный 2 3 4 20" xfId="33937"/>
    <cellStyle name="Обычный 2 3 4 20 2" xfId="33938"/>
    <cellStyle name="Обычный 2 3 4 21" xfId="33939"/>
    <cellStyle name="Обычный 2 3 4 21 2" xfId="33940"/>
    <cellStyle name="Обычный 2 3 4 22" xfId="33941"/>
    <cellStyle name="Обычный 2 3 4 22 2" xfId="33942"/>
    <cellStyle name="Обычный 2 3 4 23" xfId="33943"/>
    <cellStyle name="Обычный 2 3 4 23 2" xfId="33944"/>
    <cellStyle name="Обычный 2 3 4 24" xfId="33945"/>
    <cellStyle name="Обычный 2 3 4 24 2" xfId="33946"/>
    <cellStyle name="Обычный 2 3 4 25" xfId="33947"/>
    <cellStyle name="Обычный 2 3 4 25 2" xfId="33948"/>
    <cellStyle name="Обычный 2 3 4 26" xfId="33949"/>
    <cellStyle name="Обычный 2 3 4 26 2" xfId="33950"/>
    <cellStyle name="Обычный 2 3 4 27" xfId="33951"/>
    <cellStyle name="Обычный 2 3 4 27 2" xfId="33952"/>
    <cellStyle name="Обычный 2 3 4 28" xfId="33953"/>
    <cellStyle name="Обычный 2 3 4 28 2" xfId="33954"/>
    <cellStyle name="Обычный 2 3 4 29" xfId="33955"/>
    <cellStyle name="Обычный 2 3 4 29 2" xfId="33956"/>
    <cellStyle name="Обычный 2 3 4 3" xfId="33957"/>
    <cellStyle name="Обычный 2 3 4 3 10" xfId="33958"/>
    <cellStyle name="Обычный 2 3 4 3 10 2" xfId="33959"/>
    <cellStyle name="Обычный 2 3 4 3 11" xfId="33960"/>
    <cellStyle name="Обычный 2 3 4 3 11 2" xfId="33961"/>
    <cellStyle name="Обычный 2 3 4 3 12" xfId="33962"/>
    <cellStyle name="Обычный 2 3 4 3 12 2" xfId="33963"/>
    <cellStyle name="Обычный 2 3 4 3 13" xfId="33964"/>
    <cellStyle name="Обычный 2 3 4 3 13 2" xfId="33965"/>
    <cellStyle name="Обычный 2 3 4 3 14" xfId="33966"/>
    <cellStyle name="Обычный 2 3 4 3 14 2" xfId="33967"/>
    <cellStyle name="Обычный 2 3 4 3 15" xfId="33968"/>
    <cellStyle name="Обычный 2 3 4 3 15 2" xfId="33969"/>
    <cellStyle name="Обычный 2 3 4 3 16" xfId="33970"/>
    <cellStyle name="Обычный 2 3 4 3 16 2" xfId="33971"/>
    <cellStyle name="Обычный 2 3 4 3 17" xfId="33972"/>
    <cellStyle name="Обычный 2 3 4 3 17 2" xfId="33973"/>
    <cellStyle name="Обычный 2 3 4 3 18" xfId="33974"/>
    <cellStyle name="Обычный 2 3 4 3 18 2" xfId="33975"/>
    <cellStyle name="Обычный 2 3 4 3 19" xfId="33976"/>
    <cellStyle name="Обычный 2 3 4 3 19 2" xfId="33977"/>
    <cellStyle name="Обычный 2 3 4 3 2" xfId="33978"/>
    <cellStyle name="Обычный 2 3 4 3 2 2" xfId="33979"/>
    <cellStyle name="Обычный 2 3 4 3 20" xfId="33980"/>
    <cellStyle name="Обычный 2 3 4 3 20 2" xfId="33981"/>
    <cellStyle name="Обычный 2 3 4 3 21" xfId="33982"/>
    <cellStyle name="Обычный 2 3 4 3 21 2" xfId="33983"/>
    <cellStyle name="Обычный 2 3 4 3 22" xfId="33984"/>
    <cellStyle name="Обычный 2 3 4 3 22 2" xfId="33985"/>
    <cellStyle name="Обычный 2 3 4 3 23" xfId="33986"/>
    <cellStyle name="Обычный 2 3 4 3 23 2" xfId="33987"/>
    <cellStyle name="Обычный 2 3 4 3 24" xfId="33988"/>
    <cellStyle name="Обычный 2 3 4 3 24 2" xfId="33989"/>
    <cellStyle name="Обычный 2 3 4 3 25" xfId="33990"/>
    <cellStyle name="Обычный 2 3 4 3 25 2" xfId="33991"/>
    <cellStyle name="Обычный 2 3 4 3 26" xfId="33992"/>
    <cellStyle name="Обычный 2 3 4 3 26 2" xfId="33993"/>
    <cellStyle name="Обычный 2 3 4 3 27" xfId="33994"/>
    <cellStyle name="Обычный 2 3 4 3 27 2" xfId="33995"/>
    <cellStyle name="Обычный 2 3 4 3 28" xfId="33996"/>
    <cellStyle name="Обычный 2 3 4 3 28 2" xfId="33997"/>
    <cellStyle name="Обычный 2 3 4 3 29" xfId="33998"/>
    <cellStyle name="Обычный 2 3 4 3 29 2" xfId="33999"/>
    <cellStyle name="Обычный 2 3 4 3 3" xfId="34000"/>
    <cellStyle name="Обычный 2 3 4 3 3 2" xfId="34001"/>
    <cellStyle name="Обычный 2 3 4 3 30" xfId="34002"/>
    <cellStyle name="Обычный 2 3 4 3 30 2" xfId="34003"/>
    <cellStyle name="Обычный 2 3 4 3 31" xfId="34004"/>
    <cellStyle name="Обычный 2 3 4 3 31 2" xfId="34005"/>
    <cellStyle name="Обычный 2 3 4 3 32" xfId="34006"/>
    <cellStyle name="Обычный 2 3 4 3 32 2" xfId="34007"/>
    <cellStyle name="Обычный 2 3 4 3 33" xfId="34008"/>
    <cellStyle name="Обычный 2 3 4 3 33 2" xfId="34009"/>
    <cellStyle name="Обычный 2 3 4 3 34" xfId="34010"/>
    <cellStyle name="Обычный 2 3 4 3 34 2" xfId="34011"/>
    <cellStyle name="Обычный 2 3 4 3 35" xfId="34012"/>
    <cellStyle name="Обычный 2 3 4 3 4" xfId="34013"/>
    <cellStyle name="Обычный 2 3 4 3 4 2" xfId="34014"/>
    <cellStyle name="Обычный 2 3 4 3 5" xfId="34015"/>
    <cellStyle name="Обычный 2 3 4 3 5 2" xfId="34016"/>
    <cellStyle name="Обычный 2 3 4 3 6" xfId="34017"/>
    <cellStyle name="Обычный 2 3 4 3 6 2" xfId="34018"/>
    <cellStyle name="Обычный 2 3 4 3 7" xfId="34019"/>
    <cellStyle name="Обычный 2 3 4 3 7 2" xfId="34020"/>
    <cellStyle name="Обычный 2 3 4 3 8" xfId="34021"/>
    <cellStyle name="Обычный 2 3 4 3 8 2" xfId="34022"/>
    <cellStyle name="Обычный 2 3 4 3 9" xfId="34023"/>
    <cellStyle name="Обычный 2 3 4 3 9 2" xfId="34024"/>
    <cellStyle name="Обычный 2 3 4 30" xfId="34025"/>
    <cellStyle name="Обычный 2 3 4 30 2" xfId="34026"/>
    <cellStyle name="Обычный 2 3 4 31" xfId="34027"/>
    <cellStyle name="Обычный 2 3 4 31 2" xfId="34028"/>
    <cellStyle name="Обычный 2 3 4 32" xfId="34029"/>
    <cellStyle name="Обычный 2 3 4 32 2" xfId="34030"/>
    <cellStyle name="Обычный 2 3 4 33" xfId="34031"/>
    <cellStyle name="Обычный 2 3 4 33 2" xfId="34032"/>
    <cellStyle name="Обычный 2 3 4 34" xfId="34033"/>
    <cellStyle name="Обычный 2 3 4 34 2" xfId="34034"/>
    <cellStyle name="Обычный 2 3 4 35" xfId="34035"/>
    <cellStyle name="Обычный 2 3 4 35 2" xfId="34036"/>
    <cellStyle name="Обычный 2 3 4 36" xfId="34037"/>
    <cellStyle name="Обычный 2 3 4 36 2" xfId="34038"/>
    <cellStyle name="Обычный 2 3 4 37" xfId="34039"/>
    <cellStyle name="Обычный 2 3 4 37 2" xfId="34040"/>
    <cellStyle name="Обычный 2 3 4 38" xfId="34041"/>
    <cellStyle name="Обычный 2 3 4 4" xfId="34042"/>
    <cellStyle name="Обычный 2 3 4 4 2" xfId="34043"/>
    <cellStyle name="Обычный 2 3 4 5" xfId="34044"/>
    <cellStyle name="Обычный 2 3 4 5 2" xfId="34045"/>
    <cellStyle name="Обычный 2 3 4 6" xfId="34046"/>
    <cellStyle name="Обычный 2 3 4 6 2" xfId="34047"/>
    <cellStyle name="Обычный 2 3 4 7" xfId="34048"/>
    <cellStyle name="Обычный 2 3 4 7 2" xfId="34049"/>
    <cellStyle name="Обычный 2 3 4 8" xfId="34050"/>
    <cellStyle name="Обычный 2 3 4 8 2" xfId="34051"/>
    <cellStyle name="Обычный 2 3 4 9" xfId="34052"/>
    <cellStyle name="Обычный 2 3 4 9 2" xfId="34053"/>
    <cellStyle name="Обычный 2 3 40" xfId="34054"/>
    <cellStyle name="Обычный 2 3 40 2" xfId="34055"/>
    <cellStyle name="Обычный 2 3 41" xfId="34056"/>
    <cellStyle name="Обычный 2 3 41 2" xfId="34057"/>
    <cellStyle name="Обычный 2 3 42" xfId="34058"/>
    <cellStyle name="Обычный 2 3 42 2" xfId="34059"/>
    <cellStyle name="Обычный 2 3 43" xfId="34060"/>
    <cellStyle name="Обычный 2 3 5" xfId="34061"/>
    <cellStyle name="Обычный 2 3 5 10" xfId="34062"/>
    <cellStyle name="Обычный 2 3 5 10 2" xfId="34063"/>
    <cellStyle name="Обычный 2 3 5 11" xfId="34064"/>
    <cellStyle name="Обычный 2 3 5 11 2" xfId="34065"/>
    <cellStyle name="Обычный 2 3 5 12" xfId="34066"/>
    <cellStyle name="Обычный 2 3 5 12 2" xfId="34067"/>
    <cellStyle name="Обычный 2 3 5 13" xfId="34068"/>
    <cellStyle name="Обычный 2 3 5 13 2" xfId="34069"/>
    <cellStyle name="Обычный 2 3 5 14" xfId="34070"/>
    <cellStyle name="Обычный 2 3 5 14 2" xfId="34071"/>
    <cellStyle name="Обычный 2 3 5 15" xfId="34072"/>
    <cellStyle name="Обычный 2 3 5 15 2" xfId="34073"/>
    <cellStyle name="Обычный 2 3 5 16" xfId="34074"/>
    <cellStyle name="Обычный 2 3 5 16 2" xfId="34075"/>
    <cellStyle name="Обычный 2 3 5 17" xfId="34076"/>
    <cellStyle name="Обычный 2 3 5 17 2" xfId="34077"/>
    <cellStyle name="Обычный 2 3 5 18" xfId="34078"/>
    <cellStyle name="Обычный 2 3 5 18 2" xfId="34079"/>
    <cellStyle name="Обычный 2 3 5 19" xfId="34080"/>
    <cellStyle name="Обычный 2 3 5 19 2" xfId="34081"/>
    <cellStyle name="Обычный 2 3 5 2" xfId="34082"/>
    <cellStyle name="Обычный 2 3 5 2 10" xfId="34083"/>
    <cellStyle name="Обычный 2 3 5 2 10 2" xfId="34084"/>
    <cellStyle name="Обычный 2 3 5 2 11" xfId="34085"/>
    <cellStyle name="Обычный 2 3 5 2 11 2" xfId="34086"/>
    <cellStyle name="Обычный 2 3 5 2 12" xfId="34087"/>
    <cellStyle name="Обычный 2 3 5 2 12 2" xfId="34088"/>
    <cellStyle name="Обычный 2 3 5 2 13" xfId="34089"/>
    <cellStyle name="Обычный 2 3 5 2 13 2" xfId="34090"/>
    <cellStyle name="Обычный 2 3 5 2 14" xfId="34091"/>
    <cellStyle name="Обычный 2 3 5 2 14 2" xfId="34092"/>
    <cellStyle name="Обычный 2 3 5 2 15" xfId="34093"/>
    <cellStyle name="Обычный 2 3 5 2 15 2" xfId="34094"/>
    <cellStyle name="Обычный 2 3 5 2 16" xfId="34095"/>
    <cellStyle name="Обычный 2 3 5 2 16 2" xfId="34096"/>
    <cellStyle name="Обычный 2 3 5 2 17" xfId="34097"/>
    <cellStyle name="Обычный 2 3 5 2 17 2" xfId="34098"/>
    <cellStyle name="Обычный 2 3 5 2 18" xfId="34099"/>
    <cellStyle name="Обычный 2 3 5 2 18 2" xfId="34100"/>
    <cellStyle name="Обычный 2 3 5 2 19" xfId="34101"/>
    <cellStyle name="Обычный 2 3 5 2 19 2" xfId="34102"/>
    <cellStyle name="Обычный 2 3 5 2 2" xfId="34103"/>
    <cellStyle name="Обычный 2 3 5 2 2 10" xfId="34104"/>
    <cellStyle name="Обычный 2 3 5 2 2 10 2" xfId="34105"/>
    <cellStyle name="Обычный 2 3 5 2 2 11" xfId="34106"/>
    <cellStyle name="Обычный 2 3 5 2 2 11 2" xfId="34107"/>
    <cellStyle name="Обычный 2 3 5 2 2 12" xfId="34108"/>
    <cellStyle name="Обычный 2 3 5 2 2 12 2" xfId="34109"/>
    <cellStyle name="Обычный 2 3 5 2 2 13" xfId="34110"/>
    <cellStyle name="Обычный 2 3 5 2 2 13 2" xfId="34111"/>
    <cellStyle name="Обычный 2 3 5 2 2 14" xfId="34112"/>
    <cellStyle name="Обычный 2 3 5 2 2 14 2" xfId="34113"/>
    <cellStyle name="Обычный 2 3 5 2 2 15" xfId="34114"/>
    <cellStyle name="Обычный 2 3 5 2 2 15 2" xfId="34115"/>
    <cellStyle name="Обычный 2 3 5 2 2 16" xfId="34116"/>
    <cellStyle name="Обычный 2 3 5 2 2 16 2" xfId="34117"/>
    <cellStyle name="Обычный 2 3 5 2 2 17" xfId="34118"/>
    <cellStyle name="Обычный 2 3 5 2 2 17 2" xfId="34119"/>
    <cellStyle name="Обычный 2 3 5 2 2 18" xfId="34120"/>
    <cellStyle name="Обычный 2 3 5 2 2 18 2" xfId="34121"/>
    <cellStyle name="Обычный 2 3 5 2 2 19" xfId="34122"/>
    <cellStyle name="Обычный 2 3 5 2 2 19 2" xfId="34123"/>
    <cellStyle name="Обычный 2 3 5 2 2 2" xfId="34124"/>
    <cellStyle name="Обычный 2 3 5 2 2 2 2" xfId="34125"/>
    <cellStyle name="Обычный 2 3 5 2 2 20" xfId="34126"/>
    <cellStyle name="Обычный 2 3 5 2 2 20 2" xfId="34127"/>
    <cellStyle name="Обычный 2 3 5 2 2 21" xfId="34128"/>
    <cellStyle name="Обычный 2 3 5 2 2 21 2" xfId="34129"/>
    <cellStyle name="Обычный 2 3 5 2 2 22" xfId="34130"/>
    <cellStyle name="Обычный 2 3 5 2 2 22 2" xfId="34131"/>
    <cellStyle name="Обычный 2 3 5 2 2 23" xfId="34132"/>
    <cellStyle name="Обычный 2 3 5 2 2 23 2" xfId="34133"/>
    <cellStyle name="Обычный 2 3 5 2 2 24" xfId="34134"/>
    <cellStyle name="Обычный 2 3 5 2 2 24 2" xfId="34135"/>
    <cellStyle name="Обычный 2 3 5 2 2 25" xfId="34136"/>
    <cellStyle name="Обычный 2 3 5 2 2 25 2" xfId="34137"/>
    <cellStyle name="Обычный 2 3 5 2 2 26" xfId="34138"/>
    <cellStyle name="Обычный 2 3 5 2 2 26 2" xfId="34139"/>
    <cellStyle name="Обычный 2 3 5 2 2 27" xfId="34140"/>
    <cellStyle name="Обычный 2 3 5 2 2 27 2" xfId="34141"/>
    <cellStyle name="Обычный 2 3 5 2 2 28" xfId="34142"/>
    <cellStyle name="Обычный 2 3 5 2 2 28 2" xfId="34143"/>
    <cellStyle name="Обычный 2 3 5 2 2 29" xfId="34144"/>
    <cellStyle name="Обычный 2 3 5 2 2 29 2" xfId="34145"/>
    <cellStyle name="Обычный 2 3 5 2 2 3" xfId="34146"/>
    <cellStyle name="Обычный 2 3 5 2 2 3 2" xfId="34147"/>
    <cellStyle name="Обычный 2 3 5 2 2 30" xfId="34148"/>
    <cellStyle name="Обычный 2 3 5 2 2 30 2" xfId="34149"/>
    <cellStyle name="Обычный 2 3 5 2 2 31" xfId="34150"/>
    <cellStyle name="Обычный 2 3 5 2 2 31 2" xfId="34151"/>
    <cellStyle name="Обычный 2 3 5 2 2 32" xfId="34152"/>
    <cellStyle name="Обычный 2 3 5 2 2 32 2" xfId="34153"/>
    <cellStyle name="Обычный 2 3 5 2 2 33" xfId="34154"/>
    <cellStyle name="Обычный 2 3 5 2 2 33 2" xfId="34155"/>
    <cellStyle name="Обычный 2 3 5 2 2 34" xfId="34156"/>
    <cellStyle name="Обычный 2 3 5 2 2 34 2" xfId="34157"/>
    <cellStyle name="Обычный 2 3 5 2 2 35" xfId="34158"/>
    <cellStyle name="Обычный 2 3 5 2 2 4" xfId="34159"/>
    <cellStyle name="Обычный 2 3 5 2 2 4 2" xfId="34160"/>
    <cellStyle name="Обычный 2 3 5 2 2 5" xfId="34161"/>
    <cellStyle name="Обычный 2 3 5 2 2 5 2" xfId="34162"/>
    <cellStyle name="Обычный 2 3 5 2 2 6" xfId="34163"/>
    <cellStyle name="Обычный 2 3 5 2 2 6 2" xfId="34164"/>
    <cellStyle name="Обычный 2 3 5 2 2 7" xfId="34165"/>
    <cellStyle name="Обычный 2 3 5 2 2 7 2" xfId="34166"/>
    <cellStyle name="Обычный 2 3 5 2 2 8" xfId="34167"/>
    <cellStyle name="Обычный 2 3 5 2 2 8 2" xfId="34168"/>
    <cellStyle name="Обычный 2 3 5 2 2 9" xfId="34169"/>
    <cellStyle name="Обычный 2 3 5 2 2 9 2" xfId="34170"/>
    <cellStyle name="Обычный 2 3 5 2 20" xfId="34171"/>
    <cellStyle name="Обычный 2 3 5 2 20 2" xfId="34172"/>
    <cellStyle name="Обычный 2 3 5 2 21" xfId="34173"/>
    <cellStyle name="Обычный 2 3 5 2 21 2" xfId="34174"/>
    <cellStyle name="Обычный 2 3 5 2 22" xfId="34175"/>
    <cellStyle name="Обычный 2 3 5 2 22 2" xfId="34176"/>
    <cellStyle name="Обычный 2 3 5 2 23" xfId="34177"/>
    <cellStyle name="Обычный 2 3 5 2 23 2" xfId="34178"/>
    <cellStyle name="Обычный 2 3 5 2 24" xfId="34179"/>
    <cellStyle name="Обычный 2 3 5 2 24 2" xfId="34180"/>
    <cellStyle name="Обычный 2 3 5 2 25" xfId="34181"/>
    <cellStyle name="Обычный 2 3 5 2 25 2" xfId="34182"/>
    <cellStyle name="Обычный 2 3 5 2 26" xfId="34183"/>
    <cellStyle name="Обычный 2 3 5 2 26 2" xfId="34184"/>
    <cellStyle name="Обычный 2 3 5 2 27" xfId="34185"/>
    <cellStyle name="Обычный 2 3 5 2 27 2" xfId="34186"/>
    <cellStyle name="Обычный 2 3 5 2 28" xfId="34187"/>
    <cellStyle name="Обычный 2 3 5 2 28 2" xfId="34188"/>
    <cellStyle name="Обычный 2 3 5 2 29" xfId="34189"/>
    <cellStyle name="Обычный 2 3 5 2 29 2" xfId="34190"/>
    <cellStyle name="Обычный 2 3 5 2 3" xfId="34191"/>
    <cellStyle name="Обычный 2 3 5 2 3 2" xfId="34192"/>
    <cellStyle name="Обычный 2 3 5 2 30" xfId="34193"/>
    <cellStyle name="Обычный 2 3 5 2 30 2" xfId="34194"/>
    <cellStyle name="Обычный 2 3 5 2 31" xfId="34195"/>
    <cellStyle name="Обычный 2 3 5 2 31 2" xfId="34196"/>
    <cellStyle name="Обычный 2 3 5 2 32" xfId="34197"/>
    <cellStyle name="Обычный 2 3 5 2 32 2" xfId="34198"/>
    <cellStyle name="Обычный 2 3 5 2 33" xfId="34199"/>
    <cellStyle name="Обычный 2 3 5 2 33 2" xfId="34200"/>
    <cellStyle name="Обычный 2 3 5 2 34" xfId="34201"/>
    <cellStyle name="Обычный 2 3 5 2 34 2" xfId="34202"/>
    <cellStyle name="Обычный 2 3 5 2 35" xfId="34203"/>
    <cellStyle name="Обычный 2 3 5 2 35 2" xfId="34204"/>
    <cellStyle name="Обычный 2 3 5 2 36" xfId="34205"/>
    <cellStyle name="Обычный 2 3 5 2 36 2" xfId="34206"/>
    <cellStyle name="Обычный 2 3 5 2 37" xfId="34207"/>
    <cellStyle name="Обычный 2 3 5 2 4" xfId="34208"/>
    <cellStyle name="Обычный 2 3 5 2 4 2" xfId="34209"/>
    <cellStyle name="Обычный 2 3 5 2 5" xfId="34210"/>
    <cellStyle name="Обычный 2 3 5 2 5 2" xfId="34211"/>
    <cellStyle name="Обычный 2 3 5 2 6" xfId="34212"/>
    <cellStyle name="Обычный 2 3 5 2 6 2" xfId="34213"/>
    <cellStyle name="Обычный 2 3 5 2 7" xfId="34214"/>
    <cellStyle name="Обычный 2 3 5 2 7 2" xfId="34215"/>
    <cellStyle name="Обычный 2 3 5 2 8" xfId="34216"/>
    <cellStyle name="Обычный 2 3 5 2 8 2" xfId="34217"/>
    <cellStyle name="Обычный 2 3 5 2 9" xfId="34218"/>
    <cellStyle name="Обычный 2 3 5 2 9 2" xfId="34219"/>
    <cellStyle name="Обычный 2 3 5 20" xfId="34220"/>
    <cellStyle name="Обычный 2 3 5 20 2" xfId="34221"/>
    <cellStyle name="Обычный 2 3 5 21" xfId="34222"/>
    <cellStyle name="Обычный 2 3 5 21 2" xfId="34223"/>
    <cellStyle name="Обычный 2 3 5 22" xfId="34224"/>
    <cellStyle name="Обычный 2 3 5 22 2" xfId="34225"/>
    <cellStyle name="Обычный 2 3 5 23" xfId="34226"/>
    <cellStyle name="Обычный 2 3 5 23 2" xfId="34227"/>
    <cellStyle name="Обычный 2 3 5 24" xfId="34228"/>
    <cellStyle name="Обычный 2 3 5 24 2" xfId="34229"/>
    <cellStyle name="Обычный 2 3 5 25" xfId="34230"/>
    <cellStyle name="Обычный 2 3 5 25 2" xfId="34231"/>
    <cellStyle name="Обычный 2 3 5 26" xfId="34232"/>
    <cellStyle name="Обычный 2 3 5 26 2" xfId="34233"/>
    <cellStyle name="Обычный 2 3 5 27" xfId="34234"/>
    <cellStyle name="Обычный 2 3 5 27 2" xfId="34235"/>
    <cellStyle name="Обычный 2 3 5 28" xfId="34236"/>
    <cellStyle name="Обычный 2 3 5 28 2" xfId="34237"/>
    <cellStyle name="Обычный 2 3 5 29" xfId="34238"/>
    <cellStyle name="Обычный 2 3 5 29 2" xfId="34239"/>
    <cellStyle name="Обычный 2 3 5 3" xfId="34240"/>
    <cellStyle name="Обычный 2 3 5 3 10" xfId="34241"/>
    <cellStyle name="Обычный 2 3 5 3 10 2" xfId="34242"/>
    <cellStyle name="Обычный 2 3 5 3 11" xfId="34243"/>
    <cellStyle name="Обычный 2 3 5 3 11 2" xfId="34244"/>
    <cellStyle name="Обычный 2 3 5 3 12" xfId="34245"/>
    <cellStyle name="Обычный 2 3 5 3 12 2" xfId="34246"/>
    <cellStyle name="Обычный 2 3 5 3 13" xfId="34247"/>
    <cellStyle name="Обычный 2 3 5 3 13 2" xfId="34248"/>
    <cellStyle name="Обычный 2 3 5 3 14" xfId="34249"/>
    <cellStyle name="Обычный 2 3 5 3 14 2" xfId="34250"/>
    <cellStyle name="Обычный 2 3 5 3 15" xfId="34251"/>
    <cellStyle name="Обычный 2 3 5 3 15 2" xfId="34252"/>
    <cellStyle name="Обычный 2 3 5 3 16" xfId="34253"/>
    <cellStyle name="Обычный 2 3 5 3 16 2" xfId="34254"/>
    <cellStyle name="Обычный 2 3 5 3 17" xfId="34255"/>
    <cellStyle name="Обычный 2 3 5 3 17 2" xfId="34256"/>
    <cellStyle name="Обычный 2 3 5 3 18" xfId="34257"/>
    <cellStyle name="Обычный 2 3 5 3 18 2" xfId="34258"/>
    <cellStyle name="Обычный 2 3 5 3 19" xfId="34259"/>
    <cellStyle name="Обычный 2 3 5 3 19 2" xfId="34260"/>
    <cellStyle name="Обычный 2 3 5 3 2" xfId="34261"/>
    <cellStyle name="Обычный 2 3 5 3 2 2" xfId="34262"/>
    <cellStyle name="Обычный 2 3 5 3 20" xfId="34263"/>
    <cellStyle name="Обычный 2 3 5 3 20 2" xfId="34264"/>
    <cellStyle name="Обычный 2 3 5 3 21" xfId="34265"/>
    <cellStyle name="Обычный 2 3 5 3 21 2" xfId="34266"/>
    <cellStyle name="Обычный 2 3 5 3 22" xfId="34267"/>
    <cellStyle name="Обычный 2 3 5 3 22 2" xfId="34268"/>
    <cellStyle name="Обычный 2 3 5 3 23" xfId="34269"/>
    <cellStyle name="Обычный 2 3 5 3 23 2" xfId="34270"/>
    <cellStyle name="Обычный 2 3 5 3 24" xfId="34271"/>
    <cellStyle name="Обычный 2 3 5 3 24 2" xfId="34272"/>
    <cellStyle name="Обычный 2 3 5 3 25" xfId="34273"/>
    <cellStyle name="Обычный 2 3 5 3 25 2" xfId="34274"/>
    <cellStyle name="Обычный 2 3 5 3 26" xfId="34275"/>
    <cellStyle name="Обычный 2 3 5 3 26 2" xfId="34276"/>
    <cellStyle name="Обычный 2 3 5 3 27" xfId="34277"/>
    <cellStyle name="Обычный 2 3 5 3 27 2" xfId="34278"/>
    <cellStyle name="Обычный 2 3 5 3 28" xfId="34279"/>
    <cellStyle name="Обычный 2 3 5 3 28 2" xfId="34280"/>
    <cellStyle name="Обычный 2 3 5 3 29" xfId="34281"/>
    <cellStyle name="Обычный 2 3 5 3 29 2" xfId="34282"/>
    <cellStyle name="Обычный 2 3 5 3 3" xfId="34283"/>
    <cellStyle name="Обычный 2 3 5 3 3 2" xfId="34284"/>
    <cellStyle name="Обычный 2 3 5 3 30" xfId="34285"/>
    <cellStyle name="Обычный 2 3 5 3 30 2" xfId="34286"/>
    <cellStyle name="Обычный 2 3 5 3 31" xfId="34287"/>
    <cellStyle name="Обычный 2 3 5 3 31 2" xfId="34288"/>
    <cellStyle name="Обычный 2 3 5 3 32" xfId="34289"/>
    <cellStyle name="Обычный 2 3 5 3 32 2" xfId="34290"/>
    <cellStyle name="Обычный 2 3 5 3 33" xfId="34291"/>
    <cellStyle name="Обычный 2 3 5 3 33 2" xfId="34292"/>
    <cellStyle name="Обычный 2 3 5 3 34" xfId="34293"/>
    <cellStyle name="Обычный 2 3 5 3 34 2" xfId="34294"/>
    <cellStyle name="Обычный 2 3 5 3 35" xfId="34295"/>
    <cellStyle name="Обычный 2 3 5 3 4" xfId="34296"/>
    <cellStyle name="Обычный 2 3 5 3 4 2" xfId="34297"/>
    <cellStyle name="Обычный 2 3 5 3 5" xfId="34298"/>
    <cellStyle name="Обычный 2 3 5 3 5 2" xfId="34299"/>
    <cellStyle name="Обычный 2 3 5 3 6" xfId="34300"/>
    <cellStyle name="Обычный 2 3 5 3 6 2" xfId="34301"/>
    <cellStyle name="Обычный 2 3 5 3 7" xfId="34302"/>
    <cellStyle name="Обычный 2 3 5 3 7 2" xfId="34303"/>
    <cellStyle name="Обычный 2 3 5 3 8" xfId="34304"/>
    <cellStyle name="Обычный 2 3 5 3 8 2" xfId="34305"/>
    <cellStyle name="Обычный 2 3 5 3 9" xfId="34306"/>
    <cellStyle name="Обычный 2 3 5 3 9 2" xfId="34307"/>
    <cellStyle name="Обычный 2 3 5 30" xfId="34308"/>
    <cellStyle name="Обычный 2 3 5 30 2" xfId="34309"/>
    <cellStyle name="Обычный 2 3 5 31" xfId="34310"/>
    <cellStyle name="Обычный 2 3 5 31 2" xfId="34311"/>
    <cellStyle name="Обычный 2 3 5 32" xfId="34312"/>
    <cellStyle name="Обычный 2 3 5 32 2" xfId="34313"/>
    <cellStyle name="Обычный 2 3 5 33" xfId="34314"/>
    <cellStyle name="Обычный 2 3 5 33 2" xfId="34315"/>
    <cellStyle name="Обычный 2 3 5 34" xfId="34316"/>
    <cellStyle name="Обычный 2 3 5 34 2" xfId="34317"/>
    <cellStyle name="Обычный 2 3 5 35" xfId="34318"/>
    <cellStyle name="Обычный 2 3 5 35 2" xfId="34319"/>
    <cellStyle name="Обычный 2 3 5 36" xfId="34320"/>
    <cellStyle name="Обычный 2 3 5 36 2" xfId="34321"/>
    <cellStyle name="Обычный 2 3 5 37" xfId="34322"/>
    <cellStyle name="Обычный 2 3 5 37 2" xfId="34323"/>
    <cellStyle name="Обычный 2 3 5 38" xfId="34324"/>
    <cellStyle name="Обычный 2 3 5 4" xfId="34325"/>
    <cellStyle name="Обычный 2 3 5 4 2" xfId="34326"/>
    <cellStyle name="Обычный 2 3 5 5" xfId="34327"/>
    <cellStyle name="Обычный 2 3 5 5 2" xfId="34328"/>
    <cellStyle name="Обычный 2 3 5 6" xfId="34329"/>
    <cellStyle name="Обычный 2 3 5 6 2" xfId="34330"/>
    <cellStyle name="Обычный 2 3 5 7" xfId="34331"/>
    <cellStyle name="Обычный 2 3 5 7 2" xfId="34332"/>
    <cellStyle name="Обычный 2 3 5 8" xfId="34333"/>
    <cellStyle name="Обычный 2 3 5 8 2" xfId="34334"/>
    <cellStyle name="Обычный 2 3 5 9" xfId="34335"/>
    <cellStyle name="Обычный 2 3 5 9 2" xfId="34336"/>
    <cellStyle name="Обычный 2 3 6" xfId="34337"/>
    <cellStyle name="Обычный 2 3 6 10" xfId="34338"/>
    <cellStyle name="Обычный 2 3 6 10 2" xfId="34339"/>
    <cellStyle name="Обычный 2 3 6 11" xfId="34340"/>
    <cellStyle name="Обычный 2 3 6 11 2" xfId="34341"/>
    <cellStyle name="Обычный 2 3 6 12" xfId="34342"/>
    <cellStyle name="Обычный 2 3 6 12 2" xfId="34343"/>
    <cellStyle name="Обычный 2 3 6 13" xfId="34344"/>
    <cellStyle name="Обычный 2 3 6 13 2" xfId="34345"/>
    <cellStyle name="Обычный 2 3 6 14" xfId="34346"/>
    <cellStyle name="Обычный 2 3 6 14 2" xfId="34347"/>
    <cellStyle name="Обычный 2 3 6 15" xfId="34348"/>
    <cellStyle name="Обычный 2 3 6 15 2" xfId="34349"/>
    <cellStyle name="Обычный 2 3 6 16" xfId="34350"/>
    <cellStyle name="Обычный 2 3 6 16 2" xfId="34351"/>
    <cellStyle name="Обычный 2 3 6 17" xfId="34352"/>
    <cellStyle name="Обычный 2 3 6 17 2" xfId="34353"/>
    <cellStyle name="Обычный 2 3 6 18" xfId="34354"/>
    <cellStyle name="Обычный 2 3 6 18 2" xfId="34355"/>
    <cellStyle name="Обычный 2 3 6 19" xfId="34356"/>
    <cellStyle name="Обычный 2 3 6 19 2" xfId="34357"/>
    <cellStyle name="Обычный 2 3 6 2" xfId="34358"/>
    <cellStyle name="Обычный 2 3 6 2 10" xfId="34359"/>
    <cellStyle name="Обычный 2 3 6 2 10 2" xfId="34360"/>
    <cellStyle name="Обычный 2 3 6 2 11" xfId="34361"/>
    <cellStyle name="Обычный 2 3 6 2 11 2" xfId="34362"/>
    <cellStyle name="Обычный 2 3 6 2 12" xfId="34363"/>
    <cellStyle name="Обычный 2 3 6 2 12 2" xfId="34364"/>
    <cellStyle name="Обычный 2 3 6 2 13" xfId="34365"/>
    <cellStyle name="Обычный 2 3 6 2 13 2" xfId="34366"/>
    <cellStyle name="Обычный 2 3 6 2 14" xfId="34367"/>
    <cellStyle name="Обычный 2 3 6 2 14 2" xfId="34368"/>
    <cellStyle name="Обычный 2 3 6 2 15" xfId="34369"/>
    <cellStyle name="Обычный 2 3 6 2 15 2" xfId="34370"/>
    <cellStyle name="Обычный 2 3 6 2 16" xfId="34371"/>
    <cellStyle name="Обычный 2 3 6 2 16 2" xfId="34372"/>
    <cellStyle name="Обычный 2 3 6 2 17" xfId="34373"/>
    <cellStyle name="Обычный 2 3 6 2 17 2" xfId="34374"/>
    <cellStyle name="Обычный 2 3 6 2 18" xfId="34375"/>
    <cellStyle name="Обычный 2 3 6 2 18 2" xfId="34376"/>
    <cellStyle name="Обычный 2 3 6 2 19" xfId="34377"/>
    <cellStyle name="Обычный 2 3 6 2 19 2" xfId="34378"/>
    <cellStyle name="Обычный 2 3 6 2 2" xfId="34379"/>
    <cellStyle name="Обычный 2 3 6 2 2 2" xfId="34380"/>
    <cellStyle name="Обычный 2 3 6 2 20" xfId="34381"/>
    <cellStyle name="Обычный 2 3 6 2 20 2" xfId="34382"/>
    <cellStyle name="Обычный 2 3 6 2 21" xfId="34383"/>
    <cellStyle name="Обычный 2 3 6 2 21 2" xfId="34384"/>
    <cellStyle name="Обычный 2 3 6 2 22" xfId="34385"/>
    <cellStyle name="Обычный 2 3 6 2 22 2" xfId="34386"/>
    <cellStyle name="Обычный 2 3 6 2 23" xfId="34387"/>
    <cellStyle name="Обычный 2 3 6 2 23 2" xfId="34388"/>
    <cellStyle name="Обычный 2 3 6 2 24" xfId="34389"/>
    <cellStyle name="Обычный 2 3 6 2 24 2" xfId="34390"/>
    <cellStyle name="Обычный 2 3 6 2 25" xfId="34391"/>
    <cellStyle name="Обычный 2 3 6 2 25 2" xfId="34392"/>
    <cellStyle name="Обычный 2 3 6 2 26" xfId="34393"/>
    <cellStyle name="Обычный 2 3 6 2 26 2" xfId="34394"/>
    <cellStyle name="Обычный 2 3 6 2 27" xfId="34395"/>
    <cellStyle name="Обычный 2 3 6 2 27 2" xfId="34396"/>
    <cellStyle name="Обычный 2 3 6 2 28" xfId="34397"/>
    <cellStyle name="Обычный 2 3 6 2 28 2" xfId="34398"/>
    <cellStyle name="Обычный 2 3 6 2 29" xfId="34399"/>
    <cellStyle name="Обычный 2 3 6 2 29 2" xfId="34400"/>
    <cellStyle name="Обычный 2 3 6 2 3" xfId="34401"/>
    <cellStyle name="Обычный 2 3 6 2 3 2" xfId="34402"/>
    <cellStyle name="Обычный 2 3 6 2 30" xfId="34403"/>
    <cellStyle name="Обычный 2 3 6 2 30 2" xfId="34404"/>
    <cellStyle name="Обычный 2 3 6 2 31" xfId="34405"/>
    <cellStyle name="Обычный 2 3 6 2 31 2" xfId="34406"/>
    <cellStyle name="Обычный 2 3 6 2 32" xfId="34407"/>
    <cellStyle name="Обычный 2 3 6 2 32 2" xfId="34408"/>
    <cellStyle name="Обычный 2 3 6 2 33" xfId="34409"/>
    <cellStyle name="Обычный 2 3 6 2 33 2" xfId="34410"/>
    <cellStyle name="Обычный 2 3 6 2 34" xfId="34411"/>
    <cellStyle name="Обычный 2 3 6 2 34 2" xfId="34412"/>
    <cellStyle name="Обычный 2 3 6 2 35" xfId="34413"/>
    <cellStyle name="Обычный 2 3 6 2 4" xfId="34414"/>
    <cellStyle name="Обычный 2 3 6 2 4 2" xfId="34415"/>
    <cellStyle name="Обычный 2 3 6 2 5" xfId="34416"/>
    <cellStyle name="Обычный 2 3 6 2 5 2" xfId="34417"/>
    <cellStyle name="Обычный 2 3 6 2 6" xfId="34418"/>
    <cellStyle name="Обычный 2 3 6 2 6 2" xfId="34419"/>
    <cellStyle name="Обычный 2 3 6 2 7" xfId="34420"/>
    <cellStyle name="Обычный 2 3 6 2 7 2" xfId="34421"/>
    <cellStyle name="Обычный 2 3 6 2 8" xfId="34422"/>
    <cellStyle name="Обычный 2 3 6 2 8 2" xfId="34423"/>
    <cellStyle name="Обычный 2 3 6 2 9" xfId="34424"/>
    <cellStyle name="Обычный 2 3 6 2 9 2" xfId="34425"/>
    <cellStyle name="Обычный 2 3 6 20" xfId="34426"/>
    <cellStyle name="Обычный 2 3 6 20 2" xfId="34427"/>
    <cellStyle name="Обычный 2 3 6 21" xfId="34428"/>
    <cellStyle name="Обычный 2 3 6 21 2" xfId="34429"/>
    <cellStyle name="Обычный 2 3 6 22" xfId="34430"/>
    <cellStyle name="Обычный 2 3 6 22 2" xfId="34431"/>
    <cellStyle name="Обычный 2 3 6 23" xfId="34432"/>
    <cellStyle name="Обычный 2 3 6 23 2" xfId="34433"/>
    <cellStyle name="Обычный 2 3 6 24" xfId="34434"/>
    <cellStyle name="Обычный 2 3 6 24 2" xfId="34435"/>
    <cellStyle name="Обычный 2 3 6 25" xfId="34436"/>
    <cellStyle name="Обычный 2 3 6 25 2" xfId="34437"/>
    <cellStyle name="Обычный 2 3 6 26" xfId="34438"/>
    <cellStyle name="Обычный 2 3 6 26 2" xfId="34439"/>
    <cellStyle name="Обычный 2 3 6 27" xfId="34440"/>
    <cellStyle name="Обычный 2 3 6 27 2" xfId="34441"/>
    <cellStyle name="Обычный 2 3 6 28" xfId="34442"/>
    <cellStyle name="Обычный 2 3 6 28 2" xfId="34443"/>
    <cellStyle name="Обычный 2 3 6 29" xfId="34444"/>
    <cellStyle name="Обычный 2 3 6 29 2" xfId="34445"/>
    <cellStyle name="Обычный 2 3 6 3" xfId="34446"/>
    <cellStyle name="Обычный 2 3 6 3 2" xfId="34447"/>
    <cellStyle name="Обычный 2 3 6 30" xfId="34448"/>
    <cellStyle name="Обычный 2 3 6 30 2" xfId="34449"/>
    <cellStyle name="Обычный 2 3 6 31" xfId="34450"/>
    <cellStyle name="Обычный 2 3 6 31 2" xfId="34451"/>
    <cellStyle name="Обычный 2 3 6 32" xfId="34452"/>
    <cellStyle name="Обычный 2 3 6 32 2" xfId="34453"/>
    <cellStyle name="Обычный 2 3 6 33" xfId="34454"/>
    <cellStyle name="Обычный 2 3 6 33 2" xfId="34455"/>
    <cellStyle name="Обычный 2 3 6 34" xfId="34456"/>
    <cellStyle name="Обычный 2 3 6 34 2" xfId="34457"/>
    <cellStyle name="Обычный 2 3 6 35" xfId="34458"/>
    <cellStyle name="Обычный 2 3 6 35 2" xfId="34459"/>
    <cellStyle name="Обычный 2 3 6 36" xfId="34460"/>
    <cellStyle name="Обычный 2 3 6 36 2" xfId="34461"/>
    <cellStyle name="Обычный 2 3 6 37" xfId="34462"/>
    <cellStyle name="Обычный 2 3 6 4" xfId="34463"/>
    <cellStyle name="Обычный 2 3 6 4 2" xfId="34464"/>
    <cellStyle name="Обычный 2 3 6 5" xfId="34465"/>
    <cellStyle name="Обычный 2 3 6 5 2" xfId="34466"/>
    <cellStyle name="Обычный 2 3 6 6" xfId="34467"/>
    <cellStyle name="Обычный 2 3 6 6 2" xfId="34468"/>
    <cellStyle name="Обычный 2 3 6 7" xfId="34469"/>
    <cellStyle name="Обычный 2 3 6 7 2" xfId="34470"/>
    <cellStyle name="Обычный 2 3 6 8" xfId="34471"/>
    <cellStyle name="Обычный 2 3 6 8 2" xfId="34472"/>
    <cellStyle name="Обычный 2 3 6 9" xfId="34473"/>
    <cellStyle name="Обычный 2 3 6 9 2" xfId="34474"/>
    <cellStyle name="Обычный 2 3 7" xfId="34475"/>
    <cellStyle name="Обычный 2 3 7 10" xfId="34476"/>
    <cellStyle name="Обычный 2 3 7 10 2" xfId="34477"/>
    <cellStyle name="Обычный 2 3 7 11" xfId="34478"/>
    <cellStyle name="Обычный 2 3 7 11 2" xfId="34479"/>
    <cellStyle name="Обычный 2 3 7 12" xfId="34480"/>
    <cellStyle name="Обычный 2 3 7 12 2" xfId="34481"/>
    <cellStyle name="Обычный 2 3 7 13" xfId="34482"/>
    <cellStyle name="Обычный 2 3 7 13 2" xfId="34483"/>
    <cellStyle name="Обычный 2 3 7 14" xfId="34484"/>
    <cellStyle name="Обычный 2 3 7 14 2" xfId="34485"/>
    <cellStyle name="Обычный 2 3 7 15" xfId="34486"/>
    <cellStyle name="Обычный 2 3 7 15 2" xfId="34487"/>
    <cellStyle name="Обычный 2 3 7 16" xfId="34488"/>
    <cellStyle name="Обычный 2 3 7 16 2" xfId="34489"/>
    <cellStyle name="Обычный 2 3 7 17" xfId="34490"/>
    <cellStyle name="Обычный 2 3 7 17 2" xfId="34491"/>
    <cellStyle name="Обычный 2 3 7 18" xfId="34492"/>
    <cellStyle name="Обычный 2 3 7 18 2" xfId="34493"/>
    <cellStyle name="Обычный 2 3 7 19" xfId="34494"/>
    <cellStyle name="Обычный 2 3 7 19 2" xfId="34495"/>
    <cellStyle name="Обычный 2 3 7 2" xfId="34496"/>
    <cellStyle name="Обычный 2 3 7 2 10" xfId="34497"/>
    <cellStyle name="Обычный 2 3 7 2 10 2" xfId="34498"/>
    <cellStyle name="Обычный 2 3 7 2 11" xfId="34499"/>
    <cellStyle name="Обычный 2 3 7 2 11 2" xfId="34500"/>
    <cellStyle name="Обычный 2 3 7 2 12" xfId="34501"/>
    <cellStyle name="Обычный 2 3 7 2 12 2" xfId="34502"/>
    <cellStyle name="Обычный 2 3 7 2 13" xfId="34503"/>
    <cellStyle name="Обычный 2 3 7 2 13 2" xfId="34504"/>
    <cellStyle name="Обычный 2 3 7 2 14" xfId="34505"/>
    <cellStyle name="Обычный 2 3 7 2 14 2" xfId="34506"/>
    <cellStyle name="Обычный 2 3 7 2 15" xfId="34507"/>
    <cellStyle name="Обычный 2 3 7 2 15 2" xfId="34508"/>
    <cellStyle name="Обычный 2 3 7 2 16" xfId="34509"/>
    <cellStyle name="Обычный 2 3 7 2 16 2" xfId="34510"/>
    <cellStyle name="Обычный 2 3 7 2 17" xfId="34511"/>
    <cellStyle name="Обычный 2 3 7 2 17 2" xfId="34512"/>
    <cellStyle name="Обычный 2 3 7 2 18" xfId="34513"/>
    <cellStyle name="Обычный 2 3 7 2 18 2" xfId="34514"/>
    <cellStyle name="Обычный 2 3 7 2 19" xfId="34515"/>
    <cellStyle name="Обычный 2 3 7 2 19 2" xfId="34516"/>
    <cellStyle name="Обычный 2 3 7 2 2" xfId="34517"/>
    <cellStyle name="Обычный 2 3 7 2 2 2" xfId="34518"/>
    <cellStyle name="Обычный 2 3 7 2 20" xfId="34519"/>
    <cellStyle name="Обычный 2 3 7 2 20 2" xfId="34520"/>
    <cellStyle name="Обычный 2 3 7 2 21" xfId="34521"/>
    <cellStyle name="Обычный 2 3 7 2 21 2" xfId="34522"/>
    <cellStyle name="Обычный 2 3 7 2 22" xfId="34523"/>
    <cellStyle name="Обычный 2 3 7 2 22 2" xfId="34524"/>
    <cellStyle name="Обычный 2 3 7 2 23" xfId="34525"/>
    <cellStyle name="Обычный 2 3 7 2 23 2" xfId="34526"/>
    <cellStyle name="Обычный 2 3 7 2 24" xfId="34527"/>
    <cellStyle name="Обычный 2 3 7 2 24 2" xfId="34528"/>
    <cellStyle name="Обычный 2 3 7 2 25" xfId="34529"/>
    <cellStyle name="Обычный 2 3 7 2 25 2" xfId="34530"/>
    <cellStyle name="Обычный 2 3 7 2 26" xfId="34531"/>
    <cellStyle name="Обычный 2 3 7 2 26 2" xfId="34532"/>
    <cellStyle name="Обычный 2 3 7 2 27" xfId="34533"/>
    <cellStyle name="Обычный 2 3 7 2 27 2" xfId="34534"/>
    <cellStyle name="Обычный 2 3 7 2 28" xfId="34535"/>
    <cellStyle name="Обычный 2 3 7 2 28 2" xfId="34536"/>
    <cellStyle name="Обычный 2 3 7 2 29" xfId="34537"/>
    <cellStyle name="Обычный 2 3 7 2 29 2" xfId="34538"/>
    <cellStyle name="Обычный 2 3 7 2 3" xfId="34539"/>
    <cellStyle name="Обычный 2 3 7 2 3 2" xfId="34540"/>
    <cellStyle name="Обычный 2 3 7 2 30" xfId="34541"/>
    <cellStyle name="Обычный 2 3 7 2 30 2" xfId="34542"/>
    <cellStyle name="Обычный 2 3 7 2 31" xfId="34543"/>
    <cellStyle name="Обычный 2 3 7 2 31 2" xfId="34544"/>
    <cellStyle name="Обычный 2 3 7 2 32" xfId="34545"/>
    <cellStyle name="Обычный 2 3 7 2 32 2" xfId="34546"/>
    <cellStyle name="Обычный 2 3 7 2 33" xfId="34547"/>
    <cellStyle name="Обычный 2 3 7 2 33 2" xfId="34548"/>
    <cellStyle name="Обычный 2 3 7 2 34" xfId="34549"/>
    <cellStyle name="Обычный 2 3 7 2 34 2" xfId="34550"/>
    <cellStyle name="Обычный 2 3 7 2 35" xfId="34551"/>
    <cellStyle name="Обычный 2 3 7 2 4" xfId="34552"/>
    <cellStyle name="Обычный 2 3 7 2 4 2" xfId="34553"/>
    <cellStyle name="Обычный 2 3 7 2 5" xfId="34554"/>
    <cellStyle name="Обычный 2 3 7 2 5 2" xfId="34555"/>
    <cellStyle name="Обычный 2 3 7 2 6" xfId="34556"/>
    <cellStyle name="Обычный 2 3 7 2 6 2" xfId="34557"/>
    <cellStyle name="Обычный 2 3 7 2 7" xfId="34558"/>
    <cellStyle name="Обычный 2 3 7 2 7 2" xfId="34559"/>
    <cellStyle name="Обычный 2 3 7 2 8" xfId="34560"/>
    <cellStyle name="Обычный 2 3 7 2 8 2" xfId="34561"/>
    <cellStyle name="Обычный 2 3 7 2 9" xfId="34562"/>
    <cellStyle name="Обычный 2 3 7 2 9 2" xfId="34563"/>
    <cellStyle name="Обычный 2 3 7 20" xfId="34564"/>
    <cellStyle name="Обычный 2 3 7 20 2" xfId="34565"/>
    <cellStyle name="Обычный 2 3 7 21" xfId="34566"/>
    <cellStyle name="Обычный 2 3 7 21 2" xfId="34567"/>
    <cellStyle name="Обычный 2 3 7 22" xfId="34568"/>
    <cellStyle name="Обычный 2 3 7 22 2" xfId="34569"/>
    <cellStyle name="Обычный 2 3 7 23" xfId="34570"/>
    <cellStyle name="Обычный 2 3 7 23 2" xfId="34571"/>
    <cellStyle name="Обычный 2 3 7 24" xfId="34572"/>
    <cellStyle name="Обычный 2 3 7 24 2" xfId="34573"/>
    <cellStyle name="Обычный 2 3 7 25" xfId="34574"/>
    <cellStyle name="Обычный 2 3 7 25 2" xfId="34575"/>
    <cellStyle name="Обычный 2 3 7 26" xfId="34576"/>
    <cellStyle name="Обычный 2 3 7 26 2" xfId="34577"/>
    <cellStyle name="Обычный 2 3 7 27" xfId="34578"/>
    <cellStyle name="Обычный 2 3 7 27 2" xfId="34579"/>
    <cellStyle name="Обычный 2 3 7 28" xfId="34580"/>
    <cellStyle name="Обычный 2 3 7 28 2" xfId="34581"/>
    <cellStyle name="Обычный 2 3 7 29" xfId="34582"/>
    <cellStyle name="Обычный 2 3 7 29 2" xfId="34583"/>
    <cellStyle name="Обычный 2 3 7 3" xfId="34584"/>
    <cellStyle name="Обычный 2 3 7 3 2" xfId="34585"/>
    <cellStyle name="Обычный 2 3 7 30" xfId="34586"/>
    <cellStyle name="Обычный 2 3 7 30 2" xfId="34587"/>
    <cellStyle name="Обычный 2 3 7 31" xfId="34588"/>
    <cellStyle name="Обычный 2 3 7 31 2" xfId="34589"/>
    <cellStyle name="Обычный 2 3 7 32" xfId="34590"/>
    <cellStyle name="Обычный 2 3 7 32 2" xfId="34591"/>
    <cellStyle name="Обычный 2 3 7 33" xfId="34592"/>
    <cellStyle name="Обычный 2 3 7 33 2" xfId="34593"/>
    <cellStyle name="Обычный 2 3 7 34" xfId="34594"/>
    <cellStyle name="Обычный 2 3 7 34 2" xfId="34595"/>
    <cellStyle name="Обычный 2 3 7 35" xfId="34596"/>
    <cellStyle name="Обычный 2 3 7 35 2" xfId="34597"/>
    <cellStyle name="Обычный 2 3 7 36" xfId="34598"/>
    <cellStyle name="Обычный 2 3 7 36 2" xfId="34599"/>
    <cellStyle name="Обычный 2 3 7 37" xfId="34600"/>
    <cellStyle name="Обычный 2 3 7 4" xfId="34601"/>
    <cellStyle name="Обычный 2 3 7 4 2" xfId="34602"/>
    <cellStyle name="Обычный 2 3 7 5" xfId="34603"/>
    <cellStyle name="Обычный 2 3 7 5 2" xfId="34604"/>
    <cellStyle name="Обычный 2 3 7 6" xfId="34605"/>
    <cellStyle name="Обычный 2 3 7 6 2" xfId="34606"/>
    <cellStyle name="Обычный 2 3 7 7" xfId="34607"/>
    <cellStyle name="Обычный 2 3 7 7 2" xfId="34608"/>
    <cellStyle name="Обычный 2 3 7 8" xfId="34609"/>
    <cellStyle name="Обычный 2 3 7 8 2" xfId="34610"/>
    <cellStyle name="Обычный 2 3 7 9" xfId="34611"/>
    <cellStyle name="Обычный 2 3 7 9 2" xfId="34612"/>
    <cellStyle name="Обычный 2 3 8" xfId="34613"/>
    <cellStyle name="Обычный 2 3 8 10" xfId="34614"/>
    <cellStyle name="Обычный 2 3 8 10 2" xfId="34615"/>
    <cellStyle name="Обычный 2 3 8 11" xfId="34616"/>
    <cellStyle name="Обычный 2 3 8 11 2" xfId="34617"/>
    <cellStyle name="Обычный 2 3 8 12" xfId="34618"/>
    <cellStyle name="Обычный 2 3 8 12 2" xfId="34619"/>
    <cellStyle name="Обычный 2 3 8 13" xfId="34620"/>
    <cellStyle name="Обычный 2 3 8 13 2" xfId="34621"/>
    <cellStyle name="Обычный 2 3 8 14" xfId="34622"/>
    <cellStyle name="Обычный 2 3 8 14 2" xfId="34623"/>
    <cellStyle name="Обычный 2 3 8 15" xfId="34624"/>
    <cellStyle name="Обычный 2 3 8 15 2" xfId="34625"/>
    <cellStyle name="Обычный 2 3 8 16" xfId="34626"/>
    <cellStyle name="Обычный 2 3 8 16 2" xfId="34627"/>
    <cellStyle name="Обычный 2 3 8 17" xfId="34628"/>
    <cellStyle name="Обычный 2 3 8 17 2" xfId="34629"/>
    <cellStyle name="Обычный 2 3 8 18" xfId="34630"/>
    <cellStyle name="Обычный 2 3 8 18 2" xfId="34631"/>
    <cellStyle name="Обычный 2 3 8 19" xfId="34632"/>
    <cellStyle name="Обычный 2 3 8 19 2" xfId="34633"/>
    <cellStyle name="Обычный 2 3 8 2" xfId="34634"/>
    <cellStyle name="Обычный 2 3 8 2 2" xfId="34635"/>
    <cellStyle name="Обычный 2 3 8 20" xfId="34636"/>
    <cellStyle name="Обычный 2 3 8 20 2" xfId="34637"/>
    <cellStyle name="Обычный 2 3 8 21" xfId="34638"/>
    <cellStyle name="Обычный 2 3 8 21 2" xfId="34639"/>
    <cellStyle name="Обычный 2 3 8 22" xfId="34640"/>
    <cellStyle name="Обычный 2 3 8 22 2" xfId="34641"/>
    <cellStyle name="Обычный 2 3 8 23" xfId="34642"/>
    <cellStyle name="Обычный 2 3 8 23 2" xfId="34643"/>
    <cellStyle name="Обычный 2 3 8 24" xfId="34644"/>
    <cellStyle name="Обычный 2 3 8 24 2" xfId="34645"/>
    <cellStyle name="Обычный 2 3 8 25" xfId="34646"/>
    <cellStyle name="Обычный 2 3 8 25 2" xfId="34647"/>
    <cellStyle name="Обычный 2 3 8 26" xfId="34648"/>
    <cellStyle name="Обычный 2 3 8 26 2" xfId="34649"/>
    <cellStyle name="Обычный 2 3 8 27" xfId="34650"/>
    <cellStyle name="Обычный 2 3 8 27 2" xfId="34651"/>
    <cellStyle name="Обычный 2 3 8 28" xfId="34652"/>
    <cellStyle name="Обычный 2 3 8 28 2" xfId="34653"/>
    <cellStyle name="Обычный 2 3 8 29" xfId="34654"/>
    <cellStyle name="Обычный 2 3 8 29 2" xfId="34655"/>
    <cellStyle name="Обычный 2 3 8 3" xfId="34656"/>
    <cellStyle name="Обычный 2 3 8 3 2" xfId="34657"/>
    <cellStyle name="Обычный 2 3 8 30" xfId="34658"/>
    <cellStyle name="Обычный 2 3 8 30 2" xfId="34659"/>
    <cellStyle name="Обычный 2 3 8 31" xfId="34660"/>
    <cellStyle name="Обычный 2 3 8 31 2" xfId="34661"/>
    <cellStyle name="Обычный 2 3 8 32" xfId="34662"/>
    <cellStyle name="Обычный 2 3 8 32 2" xfId="34663"/>
    <cellStyle name="Обычный 2 3 8 33" xfId="34664"/>
    <cellStyle name="Обычный 2 3 8 33 2" xfId="34665"/>
    <cellStyle name="Обычный 2 3 8 34" xfId="34666"/>
    <cellStyle name="Обычный 2 3 8 34 2" xfId="34667"/>
    <cellStyle name="Обычный 2 3 8 35" xfId="34668"/>
    <cellStyle name="Обычный 2 3 8 4" xfId="34669"/>
    <cellStyle name="Обычный 2 3 8 4 2" xfId="34670"/>
    <cellStyle name="Обычный 2 3 8 5" xfId="34671"/>
    <cellStyle name="Обычный 2 3 8 5 2" xfId="34672"/>
    <cellStyle name="Обычный 2 3 8 6" xfId="34673"/>
    <cellStyle name="Обычный 2 3 8 6 2" xfId="34674"/>
    <cellStyle name="Обычный 2 3 8 7" xfId="34675"/>
    <cellStyle name="Обычный 2 3 8 7 2" xfId="34676"/>
    <cellStyle name="Обычный 2 3 8 8" xfId="34677"/>
    <cellStyle name="Обычный 2 3 8 8 2" xfId="34678"/>
    <cellStyle name="Обычный 2 3 8 9" xfId="34679"/>
    <cellStyle name="Обычный 2 3 8 9 2" xfId="34680"/>
    <cellStyle name="Обычный 2 3 9" xfId="34681"/>
    <cellStyle name="Обычный 2 3 9 2" xfId="34682"/>
    <cellStyle name="Обычный 2 3_46EE.2011(v1.0)" xfId="34683"/>
    <cellStyle name="Обычный 2 4" xfId="34684"/>
    <cellStyle name="Обычный 2 4 2" xfId="34685"/>
    <cellStyle name="Обычный 2 4 2 2" xfId="34686"/>
    <cellStyle name="Обычный 2 4 3" xfId="34687"/>
    <cellStyle name="Обычный 2 4 3 2" xfId="34688"/>
    <cellStyle name="Обычный 2 4 4" xfId="34689"/>
    <cellStyle name="Обычный 2 4 4 2" xfId="34690"/>
    <cellStyle name="Обычный 2 4 5" xfId="34691"/>
    <cellStyle name="Обычный 2 4 6" xfId="34692"/>
    <cellStyle name="Обычный 2 4 7" xfId="34693"/>
    <cellStyle name="Обычный 2 4_46EE.2011(v1.0)" xfId="34694"/>
    <cellStyle name="Обычный 2 5" xfId="34695"/>
    <cellStyle name="Обычный 2 5 2" xfId="34696"/>
    <cellStyle name="Обычный 2 5 2 10" xfId="34697"/>
    <cellStyle name="Обычный 2 5 2 10 2" xfId="34698"/>
    <cellStyle name="Обычный 2 5 2 11" xfId="34699"/>
    <cellStyle name="Обычный 2 5 2 11 2" xfId="34700"/>
    <cellStyle name="Обычный 2 5 2 12" xfId="34701"/>
    <cellStyle name="Обычный 2 5 2 12 2" xfId="34702"/>
    <cellStyle name="Обычный 2 5 2 13" xfId="34703"/>
    <cellStyle name="Обычный 2 5 2 13 2" xfId="34704"/>
    <cellStyle name="Обычный 2 5 2 14" xfId="34705"/>
    <cellStyle name="Обычный 2 5 2 14 2" xfId="34706"/>
    <cellStyle name="Обычный 2 5 2 15" xfId="34707"/>
    <cellStyle name="Обычный 2 5 2 15 2" xfId="34708"/>
    <cellStyle name="Обычный 2 5 2 16" xfId="34709"/>
    <cellStyle name="Обычный 2 5 2 16 2" xfId="34710"/>
    <cellStyle name="Обычный 2 5 2 17" xfId="34711"/>
    <cellStyle name="Обычный 2 5 2 17 2" xfId="34712"/>
    <cellStyle name="Обычный 2 5 2 18" xfId="34713"/>
    <cellStyle name="Обычный 2 5 2 18 2" xfId="34714"/>
    <cellStyle name="Обычный 2 5 2 19" xfId="34715"/>
    <cellStyle name="Обычный 2 5 2 19 2" xfId="34716"/>
    <cellStyle name="Обычный 2 5 2 2" xfId="34717"/>
    <cellStyle name="Обычный 2 5 2 2 2" xfId="34718"/>
    <cellStyle name="Обычный 2 5 2 2 2 10" xfId="34719"/>
    <cellStyle name="Обычный 2 5 2 2 2 10 2" xfId="34720"/>
    <cellStyle name="Обычный 2 5 2 2 2 11" xfId="34721"/>
    <cellStyle name="Обычный 2 5 2 2 2 11 2" xfId="34722"/>
    <cellStyle name="Обычный 2 5 2 2 2 12" xfId="34723"/>
    <cellStyle name="Обычный 2 5 2 2 2 12 2" xfId="34724"/>
    <cellStyle name="Обычный 2 5 2 2 2 13" xfId="34725"/>
    <cellStyle name="Обычный 2 5 2 2 2 13 2" xfId="34726"/>
    <cellStyle name="Обычный 2 5 2 2 2 14" xfId="34727"/>
    <cellStyle name="Обычный 2 5 2 2 2 14 2" xfId="34728"/>
    <cellStyle name="Обычный 2 5 2 2 2 15" xfId="34729"/>
    <cellStyle name="Обычный 2 5 2 2 2 15 2" xfId="34730"/>
    <cellStyle name="Обычный 2 5 2 2 2 16" xfId="34731"/>
    <cellStyle name="Обычный 2 5 2 2 2 16 2" xfId="34732"/>
    <cellStyle name="Обычный 2 5 2 2 2 17" xfId="34733"/>
    <cellStyle name="Обычный 2 5 2 2 2 17 2" xfId="34734"/>
    <cellStyle name="Обычный 2 5 2 2 2 18" xfId="34735"/>
    <cellStyle name="Обычный 2 5 2 2 2 18 2" xfId="34736"/>
    <cellStyle name="Обычный 2 5 2 2 2 19" xfId="34737"/>
    <cellStyle name="Обычный 2 5 2 2 2 19 2" xfId="34738"/>
    <cellStyle name="Обычный 2 5 2 2 2 2" xfId="34739"/>
    <cellStyle name="Обычный 2 5 2 2 2 20" xfId="34740"/>
    <cellStyle name="Обычный 2 5 2 2 2 20 2" xfId="34741"/>
    <cellStyle name="Обычный 2 5 2 2 2 21" xfId="34742"/>
    <cellStyle name="Обычный 2 5 2 2 2 21 2" xfId="34743"/>
    <cellStyle name="Обычный 2 5 2 2 2 22" xfId="34744"/>
    <cellStyle name="Обычный 2 5 2 2 2 22 2" xfId="34745"/>
    <cellStyle name="Обычный 2 5 2 2 2 23" xfId="34746"/>
    <cellStyle name="Обычный 2 5 2 2 2 23 2" xfId="34747"/>
    <cellStyle name="Обычный 2 5 2 2 2 24" xfId="34748"/>
    <cellStyle name="Обычный 2 5 2 2 2 24 2" xfId="34749"/>
    <cellStyle name="Обычный 2 5 2 2 2 25" xfId="34750"/>
    <cellStyle name="Обычный 2 5 2 2 2 25 2" xfId="34751"/>
    <cellStyle name="Обычный 2 5 2 2 2 26" xfId="34752"/>
    <cellStyle name="Обычный 2 5 2 2 2 26 2" xfId="34753"/>
    <cellStyle name="Обычный 2 5 2 2 2 27" xfId="34754"/>
    <cellStyle name="Обычный 2 5 2 2 2 27 2" xfId="34755"/>
    <cellStyle name="Обычный 2 5 2 2 2 28" xfId="34756"/>
    <cellStyle name="Обычный 2 5 2 2 2 28 2" xfId="34757"/>
    <cellStyle name="Обычный 2 5 2 2 2 29" xfId="34758"/>
    <cellStyle name="Обычный 2 5 2 2 2 29 2" xfId="34759"/>
    <cellStyle name="Обычный 2 5 2 2 2 3" xfId="34760"/>
    <cellStyle name="Обычный 2 5 2 2 2 3 10" xfId="34761"/>
    <cellStyle name="Обычный 2 5 2 2 2 3 10 2" xfId="34762"/>
    <cellStyle name="Обычный 2 5 2 2 2 3 11" xfId="34763"/>
    <cellStyle name="Обычный 2 5 2 2 2 3 11 2" xfId="34764"/>
    <cellStyle name="Обычный 2 5 2 2 2 3 12" xfId="34765"/>
    <cellStyle name="Обычный 2 5 2 2 2 3 12 2" xfId="34766"/>
    <cellStyle name="Обычный 2 5 2 2 2 3 13" xfId="34767"/>
    <cellStyle name="Обычный 2 5 2 2 2 3 13 2" xfId="34768"/>
    <cellStyle name="Обычный 2 5 2 2 2 3 14" xfId="34769"/>
    <cellStyle name="Обычный 2 5 2 2 2 3 14 2" xfId="34770"/>
    <cellStyle name="Обычный 2 5 2 2 2 3 15" xfId="34771"/>
    <cellStyle name="Обычный 2 5 2 2 2 3 15 2" xfId="34772"/>
    <cellStyle name="Обычный 2 5 2 2 2 3 16" xfId="34773"/>
    <cellStyle name="Обычный 2 5 2 2 2 3 16 2" xfId="34774"/>
    <cellStyle name="Обычный 2 5 2 2 2 3 17" xfId="34775"/>
    <cellStyle name="Обычный 2 5 2 2 2 3 17 2" xfId="34776"/>
    <cellStyle name="Обычный 2 5 2 2 2 3 18" xfId="34777"/>
    <cellStyle name="Обычный 2 5 2 2 2 3 18 2" xfId="34778"/>
    <cellStyle name="Обычный 2 5 2 2 2 3 19" xfId="34779"/>
    <cellStyle name="Обычный 2 5 2 2 2 3 19 2" xfId="34780"/>
    <cellStyle name="Обычный 2 5 2 2 2 3 2" xfId="34781"/>
    <cellStyle name="Обычный 2 5 2 2 2 3 2 2" xfId="34782"/>
    <cellStyle name="Обычный 2 5 2 2 2 3 20" xfId="34783"/>
    <cellStyle name="Обычный 2 5 2 2 2 3 20 2" xfId="34784"/>
    <cellStyle name="Обычный 2 5 2 2 2 3 21" xfId="34785"/>
    <cellStyle name="Обычный 2 5 2 2 2 3 21 2" xfId="34786"/>
    <cellStyle name="Обычный 2 5 2 2 2 3 22" xfId="34787"/>
    <cellStyle name="Обычный 2 5 2 2 2 3 22 2" xfId="34788"/>
    <cellStyle name="Обычный 2 5 2 2 2 3 23" xfId="34789"/>
    <cellStyle name="Обычный 2 5 2 2 2 3 23 2" xfId="34790"/>
    <cellStyle name="Обычный 2 5 2 2 2 3 24" xfId="34791"/>
    <cellStyle name="Обычный 2 5 2 2 2 3 24 2" xfId="34792"/>
    <cellStyle name="Обычный 2 5 2 2 2 3 25" xfId="34793"/>
    <cellStyle name="Обычный 2 5 2 2 2 3 25 2" xfId="34794"/>
    <cellStyle name="Обычный 2 5 2 2 2 3 26" xfId="34795"/>
    <cellStyle name="Обычный 2 5 2 2 2 3 26 2" xfId="34796"/>
    <cellStyle name="Обычный 2 5 2 2 2 3 27" xfId="34797"/>
    <cellStyle name="Обычный 2 5 2 2 2 3 27 2" xfId="34798"/>
    <cellStyle name="Обычный 2 5 2 2 2 3 28" xfId="34799"/>
    <cellStyle name="Обычный 2 5 2 2 2 3 28 2" xfId="34800"/>
    <cellStyle name="Обычный 2 5 2 2 2 3 29" xfId="34801"/>
    <cellStyle name="Обычный 2 5 2 2 2 3 29 2" xfId="34802"/>
    <cellStyle name="Обычный 2 5 2 2 2 3 3" xfId="34803"/>
    <cellStyle name="Обычный 2 5 2 2 2 3 3 2" xfId="34804"/>
    <cellStyle name="Обычный 2 5 2 2 2 3 30" xfId="34805"/>
    <cellStyle name="Обычный 2 5 2 2 2 3 30 2" xfId="34806"/>
    <cellStyle name="Обычный 2 5 2 2 2 3 31" xfId="34807"/>
    <cellStyle name="Обычный 2 5 2 2 2 3 31 2" xfId="34808"/>
    <cellStyle name="Обычный 2 5 2 2 2 3 32" xfId="34809"/>
    <cellStyle name="Обычный 2 5 2 2 2 3 32 2" xfId="34810"/>
    <cellStyle name="Обычный 2 5 2 2 2 3 33" xfId="34811"/>
    <cellStyle name="Обычный 2 5 2 2 2 3 33 2" xfId="34812"/>
    <cellStyle name="Обычный 2 5 2 2 2 3 34" xfId="34813"/>
    <cellStyle name="Обычный 2 5 2 2 2 3 34 2" xfId="34814"/>
    <cellStyle name="Обычный 2 5 2 2 2 3 35" xfId="34815"/>
    <cellStyle name="Обычный 2 5 2 2 2 3 4" xfId="34816"/>
    <cellStyle name="Обычный 2 5 2 2 2 3 4 2" xfId="34817"/>
    <cellStyle name="Обычный 2 5 2 2 2 3 5" xfId="34818"/>
    <cellStyle name="Обычный 2 5 2 2 2 3 5 2" xfId="34819"/>
    <cellStyle name="Обычный 2 5 2 2 2 3 6" xfId="34820"/>
    <cellStyle name="Обычный 2 5 2 2 2 3 6 2" xfId="34821"/>
    <cellStyle name="Обычный 2 5 2 2 2 3 7" xfId="34822"/>
    <cellStyle name="Обычный 2 5 2 2 2 3 7 2" xfId="34823"/>
    <cellStyle name="Обычный 2 5 2 2 2 3 8" xfId="34824"/>
    <cellStyle name="Обычный 2 5 2 2 2 3 8 2" xfId="34825"/>
    <cellStyle name="Обычный 2 5 2 2 2 3 9" xfId="34826"/>
    <cellStyle name="Обычный 2 5 2 2 2 3 9 2" xfId="34827"/>
    <cellStyle name="Обычный 2 5 2 2 2 30" xfId="34828"/>
    <cellStyle name="Обычный 2 5 2 2 2 30 2" xfId="34829"/>
    <cellStyle name="Обычный 2 5 2 2 2 31" xfId="34830"/>
    <cellStyle name="Обычный 2 5 2 2 2 31 2" xfId="34831"/>
    <cellStyle name="Обычный 2 5 2 2 2 32" xfId="34832"/>
    <cellStyle name="Обычный 2 5 2 2 2 32 2" xfId="34833"/>
    <cellStyle name="Обычный 2 5 2 2 2 33" xfId="34834"/>
    <cellStyle name="Обычный 2 5 2 2 2 33 2" xfId="34835"/>
    <cellStyle name="Обычный 2 5 2 2 2 34" xfId="34836"/>
    <cellStyle name="Обычный 2 5 2 2 2 34 2" xfId="34837"/>
    <cellStyle name="Обычный 2 5 2 2 2 35" xfId="34838"/>
    <cellStyle name="Обычный 2 5 2 2 2 35 2" xfId="34839"/>
    <cellStyle name="Обычный 2 5 2 2 2 36" xfId="34840"/>
    <cellStyle name="Обычный 2 5 2 2 2 36 2" xfId="34841"/>
    <cellStyle name="Обычный 2 5 2 2 2 37" xfId="34842"/>
    <cellStyle name="Обычный 2 5 2 2 2 37 2" xfId="34843"/>
    <cellStyle name="Обычный 2 5 2 2 2 38" xfId="34844"/>
    <cellStyle name="Обычный 2 5 2 2 2 4" xfId="34845"/>
    <cellStyle name="Обычный 2 5 2 2 2 4 2" xfId="34846"/>
    <cellStyle name="Обычный 2 5 2 2 2 5" xfId="34847"/>
    <cellStyle name="Обычный 2 5 2 2 2 5 2" xfId="34848"/>
    <cellStyle name="Обычный 2 5 2 2 2 6" xfId="34849"/>
    <cellStyle name="Обычный 2 5 2 2 2 6 2" xfId="34850"/>
    <cellStyle name="Обычный 2 5 2 2 2 7" xfId="34851"/>
    <cellStyle name="Обычный 2 5 2 2 2 7 2" xfId="34852"/>
    <cellStyle name="Обычный 2 5 2 2 2 8" xfId="34853"/>
    <cellStyle name="Обычный 2 5 2 2 2 8 2" xfId="34854"/>
    <cellStyle name="Обычный 2 5 2 2 2 9" xfId="34855"/>
    <cellStyle name="Обычный 2 5 2 2 2 9 2" xfId="34856"/>
    <cellStyle name="Обычный 2 5 2 20" xfId="34857"/>
    <cellStyle name="Обычный 2 5 2 20 2" xfId="34858"/>
    <cellStyle name="Обычный 2 5 2 21" xfId="34859"/>
    <cellStyle name="Обычный 2 5 2 21 2" xfId="34860"/>
    <cellStyle name="Обычный 2 5 2 22" xfId="34861"/>
    <cellStyle name="Обычный 2 5 2 22 2" xfId="34862"/>
    <cellStyle name="Обычный 2 5 2 23" xfId="34863"/>
    <cellStyle name="Обычный 2 5 2 23 2" xfId="34864"/>
    <cellStyle name="Обычный 2 5 2 24" xfId="34865"/>
    <cellStyle name="Обычный 2 5 2 24 2" xfId="34866"/>
    <cellStyle name="Обычный 2 5 2 25" xfId="34867"/>
    <cellStyle name="Обычный 2 5 2 25 2" xfId="34868"/>
    <cellStyle name="Обычный 2 5 2 26" xfId="34869"/>
    <cellStyle name="Обычный 2 5 2 26 2" xfId="34870"/>
    <cellStyle name="Обычный 2 5 2 27" xfId="34871"/>
    <cellStyle name="Обычный 2 5 2 27 2" xfId="34872"/>
    <cellStyle name="Обычный 2 5 2 28" xfId="34873"/>
    <cellStyle name="Обычный 2 5 2 28 2" xfId="34874"/>
    <cellStyle name="Обычный 2 5 2 29" xfId="34875"/>
    <cellStyle name="Обычный 2 5 2 29 2" xfId="34876"/>
    <cellStyle name="Обычный 2 5 2 3" xfId="34877"/>
    <cellStyle name="Обычный 2 5 2 30" xfId="34878"/>
    <cellStyle name="Обычный 2 5 2 30 2" xfId="34879"/>
    <cellStyle name="Обычный 2 5 2 31" xfId="34880"/>
    <cellStyle name="Обычный 2 5 2 31 2" xfId="34881"/>
    <cellStyle name="Обычный 2 5 2 32" xfId="34882"/>
    <cellStyle name="Обычный 2 5 2 32 2" xfId="34883"/>
    <cellStyle name="Обычный 2 5 2 33" xfId="34884"/>
    <cellStyle name="Обычный 2 5 2 33 2" xfId="34885"/>
    <cellStyle name="Обычный 2 5 2 34" xfId="34886"/>
    <cellStyle name="Обычный 2 5 2 34 2" xfId="34887"/>
    <cellStyle name="Обычный 2 5 2 35" xfId="34888"/>
    <cellStyle name="Обычный 2 5 2 35 2" xfId="34889"/>
    <cellStyle name="Обычный 2 5 2 36" xfId="34890"/>
    <cellStyle name="Обычный 2 5 2 36 2" xfId="34891"/>
    <cellStyle name="Обычный 2 5 2 37" xfId="34892"/>
    <cellStyle name="Обычный 2 5 2 37 2" xfId="34893"/>
    <cellStyle name="Обычный 2 5 2 38" xfId="34894"/>
    <cellStyle name="Обычный 2 5 2 38 2" xfId="34895"/>
    <cellStyle name="Обычный 2 5 2 39" xfId="34896"/>
    <cellStyle name="Обычный 2 5 2 39 2" xfId="34897"/>
    <cellStyle name="Обычный 2 5 2 4" xfId="34898"/>
    <cellStyle name="Обычный 2 5 2 40" xfId="34899"/>
    <cellStyle name="Обычный 2 5 2 40 2" xfId="34900"/>
    <cellStyle name="Обычный 2 5 2 41" xfId="34901"/>
    <cellStyle name="Обычный 2 5 2 41 2" xfId="34902"/>
    <cellStyle name="Обычный 2 5 2 42" xfId="34903"/>
    <cellStyle name="Обычный 2 5 2 5" xfId="34904"/>
    <cellStyle name="Обычный 2 5 2 6" xfId="34905"/>
    <cellStyle name="Обычный 2 5 2 7" xfId="34906"/>
    <cellStyle name="Обычный 2 5 2 7 10" xfId="34907"/>
    <cellStyle name="Обычный 2 5 2 7 10 2" xfId="34908"/>
    <cellStyle name="Обычный 2 5 2 7 11" xfId="34909"/>
    <cellStyle name="Обычный 2 5 2 7 11 2" xfId="34910"/>
    <cellStyle name="Обычный 2 5 2 7 12" xfId="34911"/>
    <cellStyle name="Обычный 2 5 2 7 12 2" xfId="34912"/>
    <cellStyle name="Обычный 2 5 2 7 13" xfId="34913"/>
    <cellStyle name="Обычный 2 5 2 7 13 2" xfId="34914"/>
    <cellStyle name="Обычный 2 5 2 7 14" xfId="34915"/>
    <cellStyle name="Обычный 2 5 2 7 14 2" xfId="34916"/>
    <cellStyle name="Обычный 2 5 2 7 15" xfId="34917"/>
    <cellStyle name="Обычный 2 5 2 7 15 2" xfId="34918"/>
    <cellStyle name="Обычный 2 5 2 7 16" xfId="34919"/>
    <cellStyle name="Обычный 2 5 2 7 16 2" xfId="34920"/>
    <cellStyle name="Обычный 2 5 2 7 17" xfId="34921"/>
    <cellStyle name="Обычный 2 5 2 7 17 2" xfId="34922"/>
    <cellStyle name="Обычный 2 5 2 7 18" xfId="34923"/>
    <cellStyle name="Обычный 2 5 2 7 18 2" xfId="34924"/>
    <cellStyle name="Обычный 2 5 2 7 19" xfId="34925"/>
    <cellStyle name="Обычный 2 5 2 7 19 2" xfId="34926"/>
    <cellStyle name="Обычный 2 5 2 7 2" xfId="34927"/>
    <cellStyle name="Обычный 2 5 2 7 2 2" xfId="34928"/>
    <cellStyle name="Обычный 2 5 2 7 20" xfId="34929"/>
    <cellStyle name="Обычный 2 5 2 7 20 2" xfId="34930"/>
    <cellStyle name="Обычный 2 5 2 7 21" xfId="34931"/>
    <cellStyle name="Обычный 2 5 2 7 21 2" xfId="34932"/>
    <cellStyle name="Обычный 2 5 2 7 22" xfId="34933"/>
    <cellStyle name="Обычный 2 5 2 7 22 2" xfId="34934"/>
    <cellStyle name="Обычный 2 5 2 7 23" xfId="34935"/>
    <cellStyle name="Обычный 2 5 2 7 23 2" xfId="34936"/>
    <cellStyle name="Обычный 2 5 2 7 24" xfId="34937"/>
    <cellStyle name="Обычный 2 5 2 7 24 2" xfId="34938"/>
    <cellStyle name="Обычный 2 5 2 7 25" xfId="34939"/>
    <cellStyle name="Обычный 2 5 2 7 25 2" xfId="34940"/>
    <cellStyle name="Обычный 2 5 2 7 26" xfId="34941"/>
    <cellStyle name="Обычный 2 5 2 7 26 2" xfId="34942"/>
    <cellStyle name="Обычный 2 5 2 7 27" xfId="34943"/>
    <cellStyle name="Обычный 2 5 2 7 27 2" xfId="34944"/>
    <cellStyle name="Обычный 2 5 2 7 28" xfId="34945"/>
    <cellStyle name="Обычный 2 5 2 7 28 2" xfId="34946"/>
    <cellStyle name="Обычный 2 5 2 7 29" xfId="34947"/>
    <cellStyle name="Обычный 2 5 2 7 29 2" xfId="34948"/>
    <cellStyle name="Обычный 2 5 2 7 3" xfId="34949"/>
    <cellStyle name="Обычный 2 5 2 7 3 2" xfId="34950"/>
    <cellStyle name="Обычный 2 5 2 7 30" xfId="34951"/>
    <cellStyle name="Обычный 2 5 2 7 30 2" xfId="34952"/>
    <cellStyle name="Обычный 2 5 2 7 31" xfId="34953"/>
    <cellStyle name="Обычный 2 5 2 7 31 2" xfId="34954"/>
    <cellStyle name="Обычный 2 5 2 7 32" xfId="34955"/>
    <cellStyle name="Обычный 2 5 2 7 32 2" xfId="34956"/>
    <cellStyle name="Обычный 2 5 2 7 33" xfId="34957"/>
    <cellStyle name="Обычный 2 5 2 7 33 2" xfId="34958"/>
    <cellStyle name="Обычный 2 5 2 7 34" xfId="34959"/>
    <cellStyle name="Обычный 2 5 2 7 34 2" xfId="34960"/>
    <cellStyle name="Обычный 2 5 2 7 35" xfId="34961"/>
    <cellStyle name="Обычный 2 5 2 7 4" xfId="34962"/>
    <cellStyle name="Обычный 2 5 2 7 4 2" xfId="34963"/>
    <cellStyle name="Обычный 2 5 2 7 5" xfId="34964"/>
    <cellStyle name="Обычный 2 5 2 7 5 2" xfId="34965"/>
    <cellStyle name="Обычный 2 5 2 7 6" xfId="34966"/>
    <cellStyle name="Обычный 2 5 2 7 6 2" xfId="34967"/>
    <cellStyle name="Обычный 2 5 2 7 7" xfId="34968"/>
    <cellStyle name="Обычный 2 5 2 7 7 2" xfId="34969"/>
    <cellStyle name="Обычный 2 5 2 7 8" xfId="34970"/>
    <cellStyle name="Обычный 2 5 2 7 8 2" xfId="34971"/>
    <cellStyle name="Обычный 2 5 2 7 9" xfId="34972"/>
    <cellStyle name="Обычный 2 5 2 7 9 2" xfId="34973"/>
    <cellStyle name="Обычный 2 5 2 8" xfId="34974"/>
    <cellStyle name="Обычный 2 5 2 8 2" xfId="34975"/>
    <cellStyle name="Обычный 2 5 2 9" xfId="34976"/>
    <cellStyle name="Обычный 2 5 2 9 2" xfId="34977"/>
    <cellStyle name="Обычный 2 5 3" xfId="34978"/>
    <cellStyle name="Обычный 2 5 3 10" xfId="34979"/>
    <cellStyle name="Обычный 2 5 3 10 2" xfId="34980"/>
    <cellStyle name="Обычный 2 5 3 11" xfId="34981"/>
    <cellStyle name="Обычный 2 5 3 11 2" xfId="34982"/>
    <cellStyle name="Обычный 2 5 3 12" xfId="34983"/>
    <cellStyle name="Обычный 2 5 3 12 2" xfId="34984"/>
    <cellStyle name="Обычный 2 5 3 13" xfId="34985"/>
    <cellStyle name="Обычный 2 5 3 13 2" xfId="34986"/>
    <cellStyle name="Обычный 2 5 3 14" xfId="34987"/>
    <cellStyle name="Обычный 2 5 3 14 2" xfId="34988"/>
    <cellStyle name="Обычный 2 5 3 15" xfId="34989"/>
    <cellStyle name="Обычный 2 5 3 15 2" xfId="34990"/>
    <cellStyle name="Обычный 2 5 3 16" xfId="34991"/>
    <cellStyle name="Обычный 2 5 3 16 2" xfId="34992"/>
    <cellStyle name="Обычный 2 5 3 17" xfId="34993"/>
    <cellStyle name="Обычный 2 5 3 17 2" xfId="34994"/>
    <cellStyle name="Обычный 2 5 3 18" xfId="34995"/>
    <cellStyle name="Обычный 2 5 3 18 2" xfId="34996"/>
    <cellStyle name="Обычный 2 5 3 19" xfId="34997"/>
    <cellStyle name="Обычный 2 5 3 19 2" xfId="34998"/>
    <cellStyle name="Обычный 2 5 3 2" xfId="34999"/>
    <cellStyle name="Обычный 2 5 3 2 2" xfId="35000"/>
    <cellStyle name="Обычный 2 5 3 2 2 10" xfId="35001"/>
    <cellStyle name="Обычный 2 5 3 2 2 10 2" xfId="35002"/>
    <cellStyle name="Обычный 2 5 3 2 2 11" xfId="35003"/>
    <cellStyle name="Обычный 2 5 3 2 2 11 2" xfId="35004"/>
    <cellStyle name="Обычный 2 5 3 2 2 12" xfId="35005"/>
    <cellStyle name="Обычный 2 5 3 2 2 12 2" xfId="35006"/>
    <cellStyle name="Обычный 2 5 3 2 2 13" xfId="35007"/>
    <cellStyle name="Обычный 2 5 3 2 2 13 2" xfId="35008"/>
    <cellStyle name="Обычный 2 5 3 2 2 14" xfId="35009"/>
    <cellStyle name="Обычный 2 5 3 2 2 14 2" xfId="35010"/>
    <cellStyle name="Обычный 2 5 3 2 2 15" xfId="35011"/>
    <cellStyle name="Обычный 2 5 3 2 2 15 2" xfId="35012"/>
    <cellStyle name="Обычный 2 5 3 2 2 16" xfId="35013"/>
    <cellStyle name="Обычный 2 5 3 2 2 16 2" xfId="35014"/>
    <cellStyle name="Обычный 2 5 3 2 2 17" xfId="35015"/>
    <cellStyle name="Обычный 2 5 3 2 2 17 2" xfId="35016"/>
    <cellStyle name="Обычный 2 5 3 2 2 18" xfId="35017"/>
    <cellStyle name="Обычный 2 5 3 2 2 18 2" xfId="35018"/>
    <cellStyle name="Обычный 2 5 3 2 2 19" xfId="35019"/>
    <cellStyle name="Обычный 2 5 3 2 2 19 2" xfId="35020"/>
    <cellStyle name="Обычный 2 5 3 2 2 2" xfId="35021"/>
    <cellStyle name="Обычный 2 5 3 2 2 2 10" xfId="35022"/>
    <cellStyle name="Обычный 2 5 3 2 2 2 10 2" xfId="35023"/>
    <cellStyle name="Обычный 2 5 3 2 2 2 11" xfId="35024"/>
    <cellStyle name="Обычный 2 5 3 2 2 2 11 2" xfId="35025"/>
    <cellStyle name="Обычный 2 5 3 2 2 2 12" xfId="35026"/>
    <cellStyle name="Обычный 2 5 3 2 2 2 12 2" xfId="35027"/>
    <cellStyle name="Обычный 2 5 3 2 2 2 13" xfId="35028"/>
    <cellStyle name="Обычный 2 5 3 2 2 2 13 2" xfId="35029"/>
    <cellStyle name="Обычный 2 5 3 2 2 2 14" xfId="35030"/>
    <cellStyle name="Обычный 2 5 3 2 2 2 14 2" xfId="35031"/>
    <cellStyle name="Обычный 2 5 3 2 2 2 15" xfId="35032"/>
    <cellStyle name="Обычный 2 5 3 2 2 2 15 2" xfId="35033"/>
    <cellStyle name="Обычный 2 5 3 2 2 2 16" xfId="35034"/>
    <cellStyle name="Обычный 2 5 3 2 2 2 16 2" xfId="35035"/>
    <cellStyle name="Обычный 2 5 3 2 2 2 17" xfId="35036"/>
    <cellStyle name="Обычный 2 5 3 2 2 2 17 2" xfId="35037"/>
    <cellStyle name="Обычный 2 5 3 2 2 2 18" xfId="35038"/>
    <cellStyle name="Обычный 2 5 3 2 2 2 18 2" xfId="35039"/>
    <cellStyle name="Обычный 2 5 3 2 2 2 19" xfId="35040"/>
    <cellStyle name="Обычный 2 5 3 2 2 2 19 2" xfId="35041"/>
    <cellStyle name="Обычный 2 5 3 2 2 2 2" xfId="35042"/>
    <cellStyle name="Обычный 2 5 3 2 2 2 2 2" xfId="35043"/>
    <cellStyle name="Обычный 2 5 3 2 2 2 20" xfId="35044"/>
    <cellStyle name="Обычный 2 5 3 2 2 2 20 2" xfId="35045"/>
    <cellStyle name="Обычный 2 5 3 2 2 2 21" xfId="35046"/>
    <cellStyle name="Обычный 2 5 3 2 2 2 21 2" xfId="35047"/>
    <cellStyle name="Обычный 2 5 3 2 2 2 22" xfId="35048"/>
    <cellStyle name="Обычный 2 5 3 2 2 2 22 2" xfId="35049"/>
    <cellStyle name="Обычный 2 5 3 2 2 2 23" xfId="35050"/>
    <cellStyle name="Обычный 2 5 3 2 2 2 23 2" xfId="35051"/>
    <cellStyle name="Обычный 2 5 3 2 2 2 24" xfId="35052"/>
    <cellStyle name="Обычный 2 5 3 2 2 2 24 2" xfId="35053"/>
    <cellStyle name="Обычный 2 5 3 2 2 2 25" xfId="35054"/>
    <cellStyle name="Обычный 2 5 3 2 2 2 25 2" xfId="35055"/>
    <cellStyle name="Обычный 2 5 3 2 2 2 26" xfId="35056"/>
    <cellStyle name="Обычный 2 5 3 2 2 2 26 2" xfId="35057"/>
    <cellStyle name="Обычный 2 5 3 2 2 2 27" xfId="35058"/>
    <cellStyle name="Обычный 2 5 3 2 2 2 27 2" xfId="35059"/>
    <cellStyle name="Обычный 2 5 3 2 2 2 28" xfId="35060"/>
    <cellStyle name="Обычный 2 5 3 2 2 2 28 2" xfId="35061"/>
    <cellStyle name="Обычный 2 5 3 2 2 2 29" xfId="35062"/>
    <cellStyle name="Обычный 2 5 3 2 2 2 29 2" xfId="35063"/>
    <cellStyle name="Обычный 2 5 3 2 2 2 3" xfId="35064"/>
    <cellStyle name="Обычный 2 5 3 2 2 2 3 2" xfId="35065"/>
    <cellStyle name="Обычный 2 5 3 2 2 2 30" xfId="35066"/>
    <cellStyle name="Обычный 2 5 3 2 2 2 30 2" xfId="35067"/>
    <cellStyle name="Обычный 2 5 3 2 2 2 31" xfId="35068"/>
    <cellStyle name="Обычный 2 5 3 2 2 2 31 2" xfId="35069"/>
    <cellStyle name="Обычный 2 5 3 2 2 2 32" xfId="35070"/>
    <cellStyle name="Обычный 2 5 3 2 2 2 32 2" xfId="35071"/>
    <cellStyle name="Обычный 2 5 3 2 2 2 33" xfId="35072"/>
    <cellStyle name="Обычный 2 5 3 2 2 2 33 2" xfId="35073"/>
    <cellStyle name="Обычный 2 5 3 2 2 2 34" xfId="35074"/>
    <cellStyle name="Обычный 2 5 3 2 2 2 34 2" xfId="35075"/>
    <cellStyle name="Обычный 2 5 3 2 2 2 35" xfId="35076"/>
    <cellStyle name="Обычный 2 5 3 2 2 2 4" xfId="35077"/>
    <cellStyle name="Обычный 2 5 3 2 2 2 4 2" xfId="35078"/>
    <cellStyle name="Обычный 2 5 3 2 2 2 5" xfId="35079"/>
    <cellStyle name="Обычный 2 5 3 2 2 2 5 2" xfId="35080"/>
    <cellStyle name="Обычный 2 5 3 2 2 2 6" xfId="35081"/>
    <cellStyle name="Обычный 2 5 3 2 2 2 6 2" xfId="35082"/>
    <cellStyle name="Обычный 2 5 3 2 2 2 7" xfId="35083"/>
    <cellStyle name="Обычный 2 5 3 2 2 2 7 2" xfId="35084"/>
    <cellStyle name="Обычный 2 5 3 2 2 2 8" xfId="35085"/>
    <cellStyle name="Обычный 2 5 3 2 2 2 8 2" xfId="35086"/>
    <cellStyle name="Обычный 2 5 3 2 2 2 9" xfId="35087"/>
    <cellStyle name="Обычный 2 5 3 2 2 2 9 2" xfId="35088"/>
    <cellStyle name="Обычный 2 5 3 2 2 20" xfId="35089"/>
    <cellStyle name="Обычный 2 5 3 2 2 20 2" xfId="35090"/>
    <cellStyle name="Обычный 2 5 3 2 2 21" xfId="35091"/>
    <cellStyle name="Обычный 2 5 3 2 2 21 2" xfId="35092"/>
    <cellStyle name="Обычный 2 5 3 2 2 22" xfId="35093"/>
    <cellStyle name="Обычный 2 5 3 2 2 22 2" xfId="35094"/>
    <cellStyle name="Обычный 2 5 3 2 2 23" xfId="35095"/>
    <cellStyle name="Обычный 2 5 3 2 2 23 2" xfId="35096"/>
    <cellStyle name="Обычный 2 5 3 2 2 24" xfId="35097"/>
    <cellStyle name="Обычный 2 5 3 2 2 24 2" xfId="35098"/>
    <cellStyle name="Обычный 2 5 3 2 2 25" xfId="35099"/>
    <cellStyle name="Обычный 2 5 3 2 2 25 2" xfId="35100"/>
    <cellStyle name="Обычный 2 5 3 2 2 26" xfId="35101"/>
    <cellStyle name="Обычный 2 5 3 2 2 26 2" xfId="35102"/>
    <cellStyle name="Обычный 2 5 3 2 2 27" xfId="35103"/>
    <cellStyle name="Обычный 2 5 3 2 2 27 2" xfId="35104"/>
    <cellStyle name="Обычный 2 5 3 2 2 28" xfId="35105"/>
    <cellStyle name="Обычный 2 5 3 2 2 28 2" xfId="35106"/>
    <cellStyle name="Обычный 2 5 3 2 2 29" xfId="35107"/>
    <cellStyle name="Обычный 2 5 3 2 2 29 2" xfId="35108"/>
    <cellStyle name="Обычный 2 5 3 2 2 3" xfId="35109"/>
    <cellStyle name="Обычный 2 5 3 2 2 3 2" xfId="35110"/>
    <cellStyle name="Обычный 2 5 3 2 2 30" xfId="35111"/>
    <cellStyle name="Обычный 2 5 3 2 2 30 2" xfId="35112"/>
    <cellStyle name="Обычный 2 5 3 2 2 31" xfId="35113"/>
    <cellStyle name="Обычный 2 5 3 2 2 31 2" xfId="35114"/>
    <cellStyle name="Обычный 2 5 3 2 2 32" xfId="35115"/>
    <cellStyle name="Обычный 2 5 3 2 2 32 2" xfId="35116"/>
    <cellStyle name="Обычный 2 5 3 2 2 33" xfId="35117"/>
    <cellStyle name="Обычный 2 5 3 2 2 33 2" xfId="35118"/>
    <cellStyle name="Обычный 2 5 3 2 2 34" xfId="35119"/>
    <cellStyle name="Обычный 2 5 3 2 2 34 2" xfId="35120"/>
    <cellStyle name="Обычный 2 5 3 2 2 35" xfId="35121"/>
    <cellStyle name="Обычный 2 5 3 2 2 35 2" xfId="35122"/>
    <cellStyle name="Обычный 2 5 3 2 2 36" xfId="35123"/>
    <cellStyle name="Обычный 2 5 3 2 2 36 2" xfId="35124"/>
    <cellStyle name="Обычный 2 5 3 2 2 37" xfId="35125"/>
    <cellStyle name="Обычный 2 5 3 2 2 4" xfId="35126"/>
    <cellStyle name="Обычный 2 5 3 2 2 4 2" xfId="35127"/>
    <cellStyle name="Обычный 2 5 3 2 2 5" xfId="35128"/>
    <cellStyle name="Обычный 2 5 3 2 2 5 2" xfId="35129"/>
    <cellStyle name="Обычный 2 5 3 2 2 6" xfId="35130"/>
    <cellStyle name="Обычный 2 5 3 2 2 6 2" xfId="35131"/>
    <cellStyle name="Обычный 2 5 3 2 2 7" xfId="35132"/>
    <cellStyle name="Обычный 2 5 3 2 2 7 2" xfId="35133"/>
    <cellStyle name="Обычный 2 5 3 2 2 8" xfId="35134"/>
    <cellStyle name="Обычный 2 5 3 2 2 8 2" xfId="35135"/>
    <cellStyle name="Обычный 2 5 3 2 2 9" xfId="35136"/>
    <cellStyle name="Обычный 2 5 3 2 2 9 2" xfId="35137"/>
    <cellStyle name="Обычный 2 5 3 2 3" xfId="35138"/>
    <cellStyle name="Обычный 2 5 3 20" xfId="35139"/>
    <cellStyle name="Обычный 2 5 3 20 2" xfId="35140"/>
    <cellStyle name="Обычный 2 5 3 21" xfId="35141"/>
    <cellStyle name="Обычный 2 5 3 21 2" xfId="35142"/>
    <cellStyle name="Обычный 2 5 3 22" xfId="35143"/>
    <cellStyle name="Обычный 2 5 3 22 2" xfId="35144"/>
    <cellStyle name="Обычный 2 5 3 23" xfId="35145"/>
    <cellStyle name="Обычный 2 5 3 23 2" xfId="35146"/>
    <cellStyle name="Обычный 2 5 3 24" xfId="35147"/>
    <cellStyle name="Обычный 2 5 3 24 2" xfId="35148"/>
    <cellStyle name="Обычный 2 5 3 25" xfId="35149"/>
    <cellStyle name="Обычный 2 5 3 25 2" xfId="35150"/>
    <cellStyle name="Обычный 2 5 3 26" xfId="35151"/>
    <cellStyle name="Обычный 2 5 3 26 2" xfId="35152"/>
    <cellStyle name="Обычный 2 5 3 27" xfId="35153"/>
    <cellStyle name="Обычный 2 5 3 27 2" xfId="35154"/>
    <cellStyle name="Обычный 2 5 3 28" xfId="35155"/>
    <cellStyle name="Обычный 2 5 3 28 2" xfId="35156"/>
    <cellStyle name="Обычный 2 5 3 29" xfId="35157"/>
    <cellStyle name="Обычный 2 5 3 29 2" xfId="35158"/>
    <cellStyle name="Обычный 2 5 3 3" xfId="35159"/>
    <cellStyle name="Обычный 2 5 3 3 10" xfId="35160"/>
    <cellStyle name="Обычный 2 5 3 3 10 2" xfId="35161"/>
    <cellStyle name="Обычный 2 5 3 3 11" xfId="35162"/>
    <cellStyle name="Обычный 2 5 3 3 11 2" xfId="35163"/>
    <cellStyle name="Обычный 2 5 3 3 12" xfId="35164"/>
    <cellStyle name="Обычный 2 5 3 3 12 2" xfId="35165"/>
    <cellStyle name="Обычный 2 5 3 3 13" xfId="35166"/>
    <cellStyle name="Обычный 2 5 3 3 13 2" xfId="35167"/>
    <cellStyle name="Обычный 2 5 3 3 14" xfId="35168"/>
    <cellStyle name="Обычный 2 5 3 3 14 2" xfId="35169"/>
    <cellStyle name="Обычный 2 5 3 3 15" xfId="35170"/>
    <cellStyle name="Обычный 2 5 3 3 15 2" xfId="35171"/>
    <cellStyle name="Обычный 2 5 3 3 16" xfId="35172"/>
    <cellStyle name="Обычный 2 5 3 3 16 2" xfId="35173"/>
    <cellStyle name="Обычный 2 5 3 3 17" xfId="35174"/>
    <cellStyle name="Обычный 2 5 3 3 17 2" xfId="35175"/>
    <cellStyle name="Обычный 2 5 3 3 18" xfId="35176"/>
    <cellStyle name="Обычный 2 5 3 3 18 2" xfId="35177"/>
    <cellStyle name="Обычный 2 5 3 3 19" xfId="35178"/>
    <cellStyle name="Обычный 2 5 3 3 19 2" xfId="35179"/>
    <cellStyle name="Обычный 2 5 3 3 2" xfId="35180"/>
    <cellStyle name="Обычный 2 5 3 3 2 2" xfId="35181"/>
    <cellStyle name="Обычный 2 5 3 3 20" xfId="35182"/>
    <cellStyle name="Обычный 2 5 3 3 20 2" xfId="35183"/>
    <cellStyle name="Обычный 2 5 3 3 21" xfId="35184"/>
    <cellStyle name="Обычный 2 5 3 3 21 2" xfId="35185"/>
    <cellStyle name="Обычный 2 5 3 3 22" xfId="35186"/>
    <cellStyle name="Обычный 2 5 3 3 22 2" xfId="35187"/>
    <cellStyle name="Обычный 2 5 3 3 23" xfId="35188"/>
    <cellStyle name="Обычный 2 5 3 3 23 2" xfId="35189"/>
    <cellStyle name="Обычный 2 5 3 3 24" xfId="35190"/>
    <cellStyle name="Обычный 2 5 3 3 24 2" xfId="35191"/>
    <cellStyle name="Обычный 2 5 3 3 25" xfId="35192"/>
    <cellStyle name="Обычный 2 5 3 3 25 2" xfId="35193"/>
    <cellStyle name="Обычный 2 5 3 3 26" xfId="35194"/>
    <cellStyle name="Обычный 2 5 3 3 26 2" xfId="35195"/>
    <cellStyle name="Обычный 2 5 3 3 27" xfId="35196"/>
    <cellStyle name="Обычный 2 5 3 3 27 2" xfId="35197"/>
    <cellStyle name="Обычный 2 5 3 3 28" xfId="35198"/>
    <cellStyle name="Обычный 2 5 3 3 28 2" xfId="35199"/>
    <cellStyle name="Обычный 2 5 3 3 29" xfId="35200"/>
    <cellStyle name="Обычный 2 5 3 3 29 2" xfId="35201"/>
    <cellStyle name="Обычный 2 5 3 3 3" xfId="35202"/>
    <cellStyle name="Обычный 2 5 3 3 3 2" xfId="35203"/>
    <cellStyle name="Обычный 2 5 3 3 30" xfId="35204"/>
    <cellStyle name="Обычный 2 5 3 3 30 2" xfId="35205"/>
    <cellStyle name="Обычный 2 5 3 3 31" xfId="35206"/>
    <cellStyle name="Обычный 2 5 3 3 31 2" xfId="35207"/>
    <cellStyle name="Обычный 2 5 3 3 32" xfId="35208"/>
    <cellStyle name="Обычный 2 5 3 3 32 2" xfId="35209"/>
    <cellStyle name="Обычный 2 5 3 3 33" xfId="35210"/>
    <cellStyle name="Обычный 2 5 3 3 33 2" xfId="35211"/>
    <cellStyle name="Обычный 2 5 3 3 34" xfId="35212"/>
    <cellStyle name="Обычный 2 5 3 3 34 2" xfId="35213"/>
    <cellStyle name="Обычный 2 5 3 3 35" xfId="35214"/>
    <cellStyle name="Обычный 2 5 3 3 4" xfId="35215"/>
    <cellStyle name="Обычный 2 5 3 3 4 2" xfId="35216"/>
    <cellStyle name="Обычный 2 5 3 3 5" xfId="35217"/>
    <cellStyle name="Обычный 2 5 3 3 5 2" xfId="35218"/>
    <cellStyle name="Обычный 2 5 3 3 6" xfId="35219"/>
    <cellStyle name="Обычный 2 5 3 3 6 2" xfId="35220"/>
    <cellStyle name="Обычный 2 5 3 3 7" xfId="35221"/>
    <cellStyle name="Обычный 2 5 3 3 7 2" xfId="35222"/>
    <cellStyle name="Обычный 2 5 3 3 8" xfId="35223"/>
    <cellStyle name="Обычный 2 5 3 3 8 2" xfId="35224"/>
    <cellStyle name="Обычный 2 5 3 3 9" xfId="35225"/>
    <cellStyle name="Обычный 2 5 3 3 9 2" xfId="35226"/>
    <cellStyle name="Обычный 2 5 3 30" xfId="35227"/>
    <cellStyle name="Обычный 2 5 3 30 2" xfId="35228"/>
    <cellStyle name="Обычный 2 5 3 31" xfId="35229"/>
    <cellStyle name="Обычный 2 5 3 31 2" xfId="35230"/>
    <cellStyle name="Обычный 2 5 3 32" xfId="35231"/>
    <cellStyle name="Обычный 2 5 3 32 2" xfId="35232"/>
    <cellStyle name="Обычный 2 5 3 33" xfId="35233"/>
    <cellStyle name="Обычный 2 5 3 33 2" xfId="35234"/>
    <cellStyle name="Обычный 2 5 3 34" xfId="35235"/>
    <cellStyle name="Обычный 2 5 3 34 2" xfId="35236"/>
    <cellStyle name="Обычный 2 5 3 35" xfId="35237"/>
    <cellStyle name="Обычный 2 5 3 35 2" xfId="35238"/>
    <cellStyle name="Обычный 2 5 3 36" xfId="35239"/>
    <cellStyle name="Обычный 2 5 3 36 2" xfId="35240"/>
    <cellStyle name="Обычный 2 5 3 37" xfId="35241"/>
    <cellStyle name="Обычный 2 5 3 37 2" xfId="35242"/>
    <cellStyle name="Обычный 2 5 3 38" xfId="35243"/>
    <cellStyle name="Обычный 2 5 3 4" xfId="35244"/>
    <cellStyle name="Обычный 2 5 3 4 2" xfId="35245"/>
    <cellStyle name="Обычный 2 5 3 5" xfId="35246"/>
    <cellStyle name="Обычный 2 5 3 5 2" xfId="35247"/>
    <cellStyle name="Обычный 2 5 3 6" xfId="35248"/>
    <cellStyle name="Обычный 2 5 3 6 2" xfId="35249"/>
    <cellStyle name="Обычный 2 5 3 7" xfId="35250"/>
    <cellStyle name="Обычный 2 5 3 7 2" xfId="35251"/>
    <cellStyle name="Обычный 2 5 3 8" xfId="35252"/>
    <cellStyle name="Обычный 2 5 3 8 2" xfId="35253"/>
    <cellStyle name="Обычный 2 5 3 9" xfId="35254"/>
    <cellStyle name="Обычный 2 5 3 9 2" xfId="35255"/>
    <cellStyle name="Обычный 2 5 4" xfId="35256"/>
    <cellStyle name="Обычный 2 5 4 10" xfId="35257"/>
    <cellStyle name="Обычный 2 5 4 10 2" xfId="35258"/>
    <cellStyle name="Обычный 2 5 4 11" xfId="35259"/>
    <cellStyle name="Обычный 2 5 4 11 2" xfId="35260"/>
    <cellStyle name="Обычный 2 5 4 12" xfId="35261"/>
    <cellStyle name="Обычный 2 5 4 12 2" xfId="35262"/>
    <cellStyle name="Обычный 2 5 4 13" xfId="35263"/>
    <cellStyle name="Обычный 2 5 4 13 2" xfId="35264"/>
    <cellStyle name="Обычный 2 5 4 14" xfId="35265"/>
    <cellStyle name="Обычный 2 5 4 14 2" xfId="35266"/>
    <cellStyle name="Обычный 2 5 4 15" xfId="35267"/>
    <cellStyle name="Обычный 2 5 4 15 2" xfId="35268"/>
    <cellStyle name="Обычный 2 5 4 16" xfId="35269"/>
    <cellStyle name="Обычный 2 5 4 16 2" xfId="35270"/>
    <cellStyle name="Обычный 2 5 4 17" xfId="35271"/>
    <cellStyle name="Обычный 2 5 4 17 2" xfId="35272"/>
    <cellStyle name="Обычный 2 5 4 18" xfId="35273"/>
    <cellStyle name="Обычный 2 5 4 18 2" xfId="35274"/>
    <cellStyle name="Обычный 2 5 4 19" xfId="35275"/>
    <cellStyle name="Обычный 2 5 4 19 2" xfId="35276"/>
    <cellStyle name="Обычный 2 5 4 2" xfId="35277"/>
    <cellStyle name="Обычный 2 5 4 2 10" xfId="35278"/>
    <cellStyle name="Обычный 2 5 4 2 10 2" xfId="35279"/>
    <cellStyle name="Обычный 2 5 4 2 11" xfId="35280"/>
    <cellStyle name="Обычный 2 5 4 2 11 2" xfId="35281"/>
    <cellStyle name="Обычный 2 5 4 2 12" xfId="35282"/>
    <cellStyle name="Обычный 2 5 4 2 12 2" xfId="35283"/>
    <cellStyle name="Обычный 2 5 4 2 13" xfId="35284"/>
    <cellStyle name="Обычный 2 5 4 2 13 2" xfId="35285"/>
    <cellStyle name="Обычный 2 5 4 2 14" xfId="35286"/>
    <cellStyle name="Обычный 2 5 4 2 14 2" xfId="35287"/>
    <cellStyle name="Обычный 2 5 4 2 15" xfId="35288"/>
    <cellStyle name="Обычный 2 5 4 2 15 2" xfId="35289"/>
    <cellStyle name="Обычный 2 5 4 2 16" xfId="35290"/>
    <cellStyle name="Обычный 2 5 4 2 16 2" xfId="35291"/>
    <cellStyle name="Обычный 2 5 4 2 17" xfId="35292"/>
    <cellStyle name="Обычный 2 5 4 2 17 2" xfId="35293"/>
    <cellStyle name="Обычный 2 5 4 2 18" xfId="35294"/>
    <cellStyle name="Обычный 2 5 4 2 18 2" xfId="35295"/>
    <cellStyle name="Обычный 2 5 4 2 19" xfId="35296"/>
    <cellStyle name="Обычный 2 5 4 2 19 2" xfId="35297"/>
    <cellStyle name="Обычный 2 5 4 2 2" xfId="35298"/>
    <cellStyle name="Обычный 2 5 4 2 2 10" xfId="35299"/>
    <cellStyle name="Обычный 2 5 4 2 2 10 2" xfId="35300"/>
    <cellStyle name="Обычный 2 5 4 2 2 11" xfId="35301"/>
    <cellStyle name="Обычный 2 5 4 2 2 11 2" xfId="35302"/>
    <cellStyle name="Обычный 2 5 4 2 2 12" xfId="35303"/>
    <cellStyle name="Обычный 2 5 4 2 2 12 2" xfId="35304"/>
    <cellStyle name="Обычный 2 5 4 2 2 13" xfId="35305"/>
    <cellStyle name="Обычный 2 5 4 2 2 13 2" xfId="35306"/>
    <cellStyle name="Обычный 2 5 4 2 2 14" xfId="35307"/>
    <cellStyle name="Обычный 2 5 4 2 2 14 2" xfId="35308"/>
    <cellStyle name="Обычный 2 5 4 2 2 15" xfId="35309"/>
    <cellStyle name="Обычный 2 5 4 2 2 15 2" xfId="35310"/>
    <cellStyle name="Обычный 2 5 4 2 2 16" xfId="35311"/>
    <cellStyle name="Обычный 2 5 4 2 2 16 2" xfId="35312"/>
    <cellStyle name="Обычный 2 5 4 2 2 17" xfId="35313"/>
    <cellStyle name="Обычный 2 5 4 2 2 17 2" xfId="35314"/>
    <cellStyle name="Обычный 2 5 4 2 2 18" xfId="35315"/>
    <cellStyle name="Обычный 2 5 4 2 2 18 2" xfId="35316"/>
    <cellStyle name="Обычный 2 5 4 2 2 19" xfId="35317"/>
    <cellStyle name="Обычный 2 5 4 2 2 19 2" xfId="35318"/>
    <cellStyle name="Обычный 2 5 4 2 2 2" xfId="35319"/>
    <cellStyle name="Обычный 2 5 4 2 2 2 2" xfId="35320"/>
    <cellStyle name="Обычный 2 5 4 2 2 20" xfId="35321"/>
    <cellStyle name="Обычный 2 5 4 2 2 20 2" xfId="35322"/>
    <cellStyle name="Обычный 2 5 4 2 2 21" xfId="35323"/>
    <cellStyle name="Обычный 2 5 4 2 2 21 2" xfId="35324"/>
    <cellStyle name="Обычный 2 5 4 2 2 22" xfId="35325"/>
    <cellStyle name="Обычный 2 5 4 2 2 22 2" xfId="35326"/>
    <cellStyle name="Обычный 2 5 4 2 2 23" xfId="35327"/>
    <cellStyle name="Обычный 2 5 4 2 2 23 2" xfId="35328"/>
    <cellStyle name="Обычный 2 5 4 2 2 24" xfId="35329"/>
    <cellStyle name="Обычный 2 5 4 2 2 24 2" xfId="35330"/>
    <cellStyle name="Обычный 2 5 4 2 2 25" xfId="35331"/>
    <cellStyle name="Обычный 2 5 4 2 2 25 2" xfId="35332"/>
    <cellStyle name="Обычный 2 5 4 2 2 26" xfId="35333"/>
    <cellStyle name="Обычный 2 5 4 2 2 26 2" xfId="35334"/>
    <cellStyle name="Обычный 2 5 4 2 2 27" xfId="35335"/>
    <cellStyle name="Обычный 2 5 4 2 2 27 2" xfId="35336"/>
    <cellStyle name="Обычный 2 5 4 2 2 28" xfId="35337"/>
    <cellStyle name="Обычный 2 5 4 2 2 28 2" xfId="35338"/>
    <cellStyle name="Обычный 2 5 4 2 2 29" xfId="35339"/>
    <cellStyle name="Обычный 2 5 4 2 2 29 2" xfId="35340"/>
    <cellStyle name="Обычный 2 5 4 2 2 3" xfId="35341"/>
    <cellStyle name="Обычный 2 5 4 2 2 3 2" xfId="35342"/>
    <cellStyle name="Обычный 2 5 4 2 2 30" xfId="35343"/>
    <cellStyle name="Обычный 2 5 4 2 2 30 2" xfId="35344"/>
    <cellStyle name="Обычный 2 5 4 2 2 31" xfId="35345"/>
    <cellStyle name="Обычный 2 5 4 2 2 31 2" xfId="35346"/>
    <cellStyle name="Обычный 2 5 4 2 2 32" xfId="35347"/>
    <cellStyle name="Обычный 2 5 4 2 2 32 2" xfId="35348"/>
    <cellStyle name="Обычный 2 5 4 2 2 33" xfId="35349"/>
    <cellStyle name="Обычный 2 5 4 2 2 33 2" xfId="35350"/>
    <cellStyle name="Обычный 2 5 4 2 2 34" xfId="35351"/>
    <cellStyle name="Обычный 2 5 4 2 2 34 2" xfId="35352"/>
    <cellStyle name="Обычный 2 5 4 2 2 35" xfId="35353"/>
    <cellStyle name="Обычный 2 5 4 2 2 4" xfId="35354"/>
    <cellStyle name="Обычный 2 5 4 2 2 4 2" xfId="35355"/>
    <cellStyle name="Обычный 2 5 4 2 2 5" xfId="35356"/>
    <cellStyle name="Обычный 2 5 4 2 2 5 2" xfId="35357"/>
    <cellStyle name="Обычный 2 5 4 2 2 6" xfId="35358"/>
    <cellStyle name="Обычный 2 5 4 2 2 6 2" xfId="35359"/>
    <cellStyle name="Обычный 2 5 4 2 2 7" xfId="35360"/>
    <cellStyle name="Обычный 2 5 4 2 2 7 2" xfId="35361"/>
    <cellStyle name="Обычный 2 5 4 2 2 8" xfId="35362"/>
    <cellStyle name="Обычный 2 5 4 2 2 8 2" xfId="35363"/>
    <cellStyle name="Обычный 2 5 4 2 2 9" xfId="35364"/>
    <cellStyle name="Обычный 2 5 4 2 2 9 2" xfId="35365"/>
    <cellStyle name="Обычный 2 5 4 2 20" xfId="35366"/>
    <cellStyle name="Обычный 2 5 4 2 20 2" xfId="35367"/>
    <cellStyle name="Обычный 2 5 4 2 21" xfId="35368"/>
    <cellStyle name="Обычный 2 5 4 2 21 2" xfId="35369"/>
    <cellStyle name="Обычный 2 5 4 2 22" xfId="35370"/>
    <cellStyle name="Обычный 2 5 4 2 22 2" xfId="35371"/>
    <cellStyle name="Обычный 2 5 4 2 23" xfId="35372"/>
    <cellStyle name="Обычный 2 5 4 2 23 2" xfId="35373"/>
    <cellStyle name="Обычный 2 5 4 2 24" xfId="35374"/>
    <cellStyle name="Обычный 2 5 4 2 24 2" xfId="35375"/>
    <cellStyle name="Обычный 2 5 4 2 25" xfId="35376"/>
    <cellStyle name="Обычный 2 5 4 2 25 2" xfId="35377"/>
    <cellStyle name="Обычный 2 5 4 2 26" xfId="35378"/>
    <cellStyle name="Обычный 2 5 4 2 26 2" xfId="35379"/>
    <cellStyle name="Обычный 2 5 4 2 27" xfId="35380"/>
    <cellStyle name="Обычный 2 5 4 2 27 2" xfId="35381"/>
    <cellStyle name="Обычный 2 5 4 2 28" xfId="35382"/>
    <cellStyle name="Обычный 2 5 4 2 28 2" xfId="35383"/>
    <cellStyle name="Обычный 2 5 4 2 29" xfId="35384"/>
    <cellStyle name="Обычный 2 5 4 2 29 2" xfId="35385"/>
    <cellStyle name="Обычный 2 5 4 2 3" xfId="35386"/>
    <cellStyle name="Обычный 2 5 4 2 3 2" xfId="35387"/>
    <cellStyle name="Обычный 2 5 4 2 30" xfId="35388"/>
    <cellStyle name="Обычный 2 5 4 2 30 2" xfId="35389"/>
    <cellStyle name="Обычный 2 5 4 2 31" xfId="35390"/>
    <cellStyle name="Обычный 2 5 4 2 31 2" xfId="35391"/>
    <cellStyle name="Обычный 2 5 4 2 32" xfId="35392"/>
    <cellStyle name="Обычный 2 5 4 2 32 2" xfId="35393"/>
    <cellStyle name="Обычный 2 5 4 2 33" xfId="35394"/>
    <cellStyle name="Обычный 2 5 4 2 33 2" xfId="35395"/>
    <cellStyle name="Обычный 2 5 4 2 34" xfId="35396"/>
    <cellStyle name="Обычный 2 5 4 2 34 2" xfId="35397"/>
    <cellStyle name="Обычный 2 5 4 2 35" xfId="35398"/>
    <cellStyle name="Обычный 2 5 4 2 35 2" xfId="35399"/>
    <cellStyle name="Обычный 2 5 4 2 36" xfId="35400"/>
    <cellStyle name="Обычный 2 5 4 2 36 2" xfId="35401"/>
    <cellStyle name="Обычный 2 5 4 2 37" xfId="35402"/>
    <cellStyle name="Обычный 2 5 4 2 4" xfId="35403"/>
    <cellStyle name="Обычный 2 5 4 2 4 2" xfId="35404"/>
    <cellStyle name="Обычный 2 5 4 2 5" xfId="35405"/>
    <cellStyle name="Обычный 2 5 4 2 5 2" xfId="35406"/>
    <cellStyle name="Обычный 2 5 4 2 6" xfId="35407"/>
    <cellStyle name="Обычный 2 5 4 2 6 2" xfId="35408"/>
    <cellStyle name="Обычный 2 5 4 2 7" xfId="35409"/>
    <cellStyle name="Обычный 2 5 4 2 7 2" xfId="35410"/>
    <cellStyle name="Обычный 2 5 4 2 8" xfId="35411"/>
    <cellStyle name="Обычный 2 5 4 2 8 2" xfId="35412"/>
    <cellStyle name="Обычный 2 5 4 2 9" xfId="35413"/>
    <cellStyle name="Обычный 2 5 4 2 9 2" xfId="35414"/>
    <cellStyle name="Обычный 2 5 4 20" xfId="35415"/>
    <cellStyle name="Обычный 2 5 4 20 2" xfId="35416"/>
    <cellStyle name="Обычный 2 5 4 21" xfId="35417"/>
    <cellStyle name="Обычный 2 5 4 21 2" xfId="35418"/>
    <cellStyle name="Обычный 2 5 4 22" xfId="35419"/>
    <cellStyle name="Обычный 2 5 4 22 2" xfId="35420"/>
    <cellStyle name="Обычный 2 5 4 23" xfId="35421"/>
    <cellStyle name="Обычный 2 5 4 23 2" xfId="35422"/>
    <cellStyle name="Обычный 2 5 4 24" xfId="35423"/>
    <cellStyle name="Обычный 2 5 4 24 2" xfId="35424"/>
    <cellStyle name="Обычный 2 5 4 25" xfId="35425"/>
    <cellStyle name="Обычный 2 5 4 25 2" xfId="35426"/>
    <cellStyle name="Обычный 2 5 4 26" xfId="35427"/>
    <cellStyle name="Обычный 2 5 4 26 2" xfId="35428"/>
    <cellStyle name="Обычный 2 5 4 27" xfId="35429"/>
    <cellStyle name="Обычный 2 5 4 27 2" xfId="35430"/>
    <cellStyle name="Обычный 2 5 4 28" xfId="35431"/>
    <cellStyle name="Обычный 2 5 4 28 2" xfId="35432"/>
    <cellStyle name="Обычный 2 5 4 29" xfId="35433"/>
    <cellStyle name="Обычный 2 5 4 29 2" xfId="35434"/>
    <cellStyle name="Обычный 2 5 4 3" xfId="35435"/>
    <cellStyle name="Обычный 2 5 4 3 10" xfId="35436"/>
    <cellStyle name="Обычный 2 5 4 3 10 2" xfId="35437"/>
    <cellStyle name="Обычный 2 5 4 3 11" xfId="35438"/>
    <cellStyle name="Обычный 2 5 4 3 11 2" xfId="35439"/>
    <cellStyle name="Обычный 2 5 4 3 12" xfId="35440"/>
    <cellStyle name="Обычный 2 5 4 3 12 2" xfId="35441"/>
    <cellStyle name="Обычный 2 5 4 3 13" xfId="35442"/>
    <cellStyle name="Обычный 2 5 4 3 13 2" xfId="35443"/>
    <cellStyle name="Обычный 2 5 4 3 14" xfId="35444"/>
    <cellStyle name="Обычный 2 5 4 3 14 2" xfId="35445"/>
    <cellStyle name="Обычный 2 5 4 3 15" xfId="35446"/>
    <cellStyle name="Обычный 2 5 4 3 15 2" xfId="35447"/>
    <cellStyle name="Обычный 2 5 4 3 16" xfId="35448"/>
    <cellStyle name="Обычный 2 5 4 3 16 2" xfId="35449"/>
    <cellStyle name="Обычный 2 5 4 3 17" xfId="35450"/>
    <cellStyle name="Обычный 2 5 4 3 17 2" xfId="35451"/>
    <cellStyle name="Обычный 2 5 4 3 18" xfId="35452"/>
    <cellStyle name="Обычный 2 5 4 3 18 2" xfId="35453"/>
    <cellStyle name="Обычный 2 5 4 3 19" xfId="35454"/>
    <cellStyle name="Обычный 2 5 4 3 19 2" xfId="35455"/>
    <cellStyle name="Обычный 2 5 4 3 2" xfId="35456"/>
    <cellStyle name="Обычный 2 5 4 3 2 2" xfId="35457"/>
    <cellStyle name="Обычный 2 5 4 3 20" xfId="35458"/>
    <cellStyle name="Обычный 2 5 4 3 20 2" xfId="35459"/>
    <cellStyle name="Обычный 2 5 4 3 21" xfId="35460"/>
    <cellStyle name="Обычный 2 5 4 3 21 2" xfId="35461"/>
    <cellStyle name="Обычный 2 5 4 3 22" xfId="35462"/>
    <cellStyle name="Обычный 2 5 4 3 22 2" xfId="35463"/>
    <cellStyle name="Обычный 2 5 4 3 23" xfId="35464"/>
    <cellStyle name="Обычный 2 5 4 3 23 2" xfId="35465"/>
    <cellStyle name="Обычный 2 5 4 3 24" xfId="35466"/>
    <cellStyle name="Обычный 2 5 4 3 24 2" xfId="35467"/>
    <cellStyle name="Обычный 2 5 4 3 25" xfId="35468"/>
    <cellStyle name="Обычный 2 5 4 3 25 2" xfId="35469"/>
    <cellStyle name="Обычный 2 5 4 3 26" xfId="35470"/>
    <cellStyle name="Обычный 2 5 4 3 26 2" xfId="35471"/>
    <cellStyle name="Обычный 2 5 4 3 27" xfId="35472"/>
    <cellStyle name="Обычный 2 5 4 3 27 2" xfId="35473"/>
    <cellStyle name="Обычный 2 5 4 3 28" xfId="35474"/>
    <cellStyle name="Обычный 2 5 4 3 28 2" xfId="35475"/>
    <cellStyle name="Обычный 2 5 4 3 29" xfId="35476"/>
    <cellStyle name="Обычный 2 5 4 3 29 2" xfId="35477"/>
    <cellStyle name="Обычный 2 5 4 3 3" xfId="35478"/>
    <cellStyle name="Обычный 2 5 4 3 3 2" xfId="35479"/>
    <cellStyle name="Обычный 2 5 4 3 30" xfId="35480"/>
    <cellStyle name="Обычный 2 5 4 3 30 2" xfId="35481"/>
    <cellStyle name="Обычный 2 5 4 3 31" xfId="35482"/>
    <cellStyle name="Обычный 2 5 4 3 31 2" xfId="35483"/>
    <cellStyle name="Обычный 2 5 4 3 32" xfId="35484"/>
    <cellStyle name="Обычный 2 5 4 3 32 2" xfId="35485"/>
    <cellStyle name="Обычный 2 5 4 3 33" xfId="35486"/>
    <cellStyle name="Обычный 2 5 4 3 33 2" xfId="35487"/>
    <cellStyle name="Обычный 2 5 4 3 34" xfId="35488"/>
    <cellStyle name="Обычный 2 5 4 3 34 2" xfId="35489"/>
    <cellStyle name="Обычный 2 5 4 3 35" xfId="35490"/>
    <cellStyle name="Обычный 2 5 4 3 4" xfId="35491"/>
    <cellStyle name="Обычный 2 5 4 3 4 2" xfId="35492"/>
    <cellStyle name="Обычный 2 5 4 3 5" xfId="35493"/>
    <cellStyle name="Обычный 2 5 4 3 5 2" xfId="35494"/>
    <cellStyle name="Обычный 2 5 4 3 6" xfId="35495"/>
    <cellStyle name="Обычный 2 5 4 3 6 2" xfId="35496"/>
    <cellStyle name="Обычный 2 5 4 3 7" xfId="35497"/>
    <cellStyle name="Обычный 2 5 4 3 7 2" xfId="35498"/>
    <cellStyle name="Обычный 2 5 4 3 8" xfId="35499"/>
    <cellStyle name="Обычный 2 5 4 3 8 2" xfId="35500"/>
    <cellStyle name="Обычный 2 5 4 3 9" xfId="35501"/>
    <cellStyle name="Обычный 2 5 4 3 9 2" xfId="35502"/>
    <cellStyle name="Обычный 2 5 4 30" xfId="35503"/>
    <cellStyle name="Обычный 2 5 4 30 2" xfId="35504"/>
    <cellStyle name="Обычный 2 5 4 31" xfId="35505"/>
    <cellStyle name="Обычный 2 5 4 31 2" xfId="35506"/>
    <cellStyle name="Обычный 2 5 4 32" xfId="35507"/>
    <cellStyle name="Обычный 2 5 4 32 2" xfId="35508"/>
    <cellStyle name="Обычный 2 5 4 33" xfId="35509"/>
    <cellStyle name="Обычный 2 5 4 33 2" xfId="35510"/>
    <cellStyle name="Обычный 2 5 4 34" xfId="35511"/>
    <cellStyle name="Обычный 2 5 4 34 2" xfId="35512"/>
    <cellStyle name="Обычный 2 5 4 35" xfId="35513"/>
    <cellStyle name="Обычный 2 5 4 35 2" xfId="35514"/>
    <cellStyle name="Обычный 2 5 4 36" xfId="35515"/>
    <cellStyle name="Обычный 2 5 4 36 2" xfId="35516"/>
    <cellStyle name="Обычный 2 5 4 37" xfId="35517"/>
    <cellStyle name="Обычный 2 5 4 37 2" xfId="35518"/>
    <cellStyle name="Обычный 2 5 4 38" xfId="35519"/>
    <cellStyle name="Обычный 2 5 4 4" xfId="35520"/>
    <cellStyle name="Обычный 2 5 4 4 2" xfId="35521"/>
    <cellStyle name="Обычный 2 5 4 5" xfId="35522"/>
    <cellStyle name="Обычный 2 5 4 5 2" xfId="35523"/>
    <cellStyle name="Обычный 2 5 4 6" xfId="35524"/>
    <cellStyle name="Обычный 2 5 4 6 2" xfId="35525"/>
    <cellStyle name="Обычный 2 5 4 7" xfId="35526"/>
    <cellStyle name="Обычный 2 5 4 7 2" xfId="35527"/>
    <cellStyle name="Обычный 2 5 4 8" xfId="35528"/>
    <cellStyle name="Обычный 2 5 4 8 2" xfId="35529"/>
    <cellStyle name="Обычный 2 5 4 9" xfId="35530"/>
    <cellStyle name="Обычный 2 5 4 9 2" xfId="35531"/>
    <cellStyle name="Обычный 2 5 5" xfId="35532"/>
    <cellStyle name="Обычный 2 5 5 10" xfId="35533"/>
    <cellStyle name="Обычный 2 5 5 10 2" xfId="35534"/>
    <cellStyle name="Обычный 2 5 5 11" xfId="35535"/>
    <cellStyle name="Обычный 2 5 5 11 2" xfId="35536"/>
    <cellStyle name="Обычный 2 5 5 12" xfId="35537"/>
    <cellStyle name="Обычный 2 5 5 12 2" xfId="35538"/>
    <cellStyle name="Обычный 2 5 5 13" xfId="35539"/>
    <cellStyle name="Обычный 2 5 5 13 2" xfId="35540"/>
    <cellStyle name="Обычный 2 5 5 14" xfId="35541"/>
    <cellStyle name="Обычный 2 5 5 14 2" xfId="35542"/>
    <cellStyle name="Обычный 2 5 5 15" xfId="35543"/>
    <cellStyle name="Обычный 2 5 5 15 2" xfId="35544"/>
    <cellStyle name="Обычный 2 5 5 16" xfId="35545"/>
    <cellStyle name="Обычный 2 5 5 16 2" xfId="35546"/>
    <cellStyle name="Обычный 2 5 5 17" xfId="35547"/>
    <cellStyle name="Обычный 2 5 5 17 2" xfId="35548"/>
    <cellStyle name="Обычный 2 5 5 18" xfId="35549"/>
    <cellStyle name="Обычный 2 5 5 18 2" xfId="35550"/>
    <cellStyle name="Обычный 2 5 5 19" xfId="35551"/>
    <cellStyle name="Обычный 2 5 5 19 2" xfId="35552"/>
    <cellStyle name="Обычный 2 5 5 2" xfId="35553"/>
    <cellStyle name="Обычный 2 5 5 2 10" xfId="35554"/>
    <cellStyle name="Обычный 2 5 5 2 10 2" xfId="35555"/>
    <cellStyle name="Обычный 2 5 5 2 11" xfId="35556"/>
    <cellStyle name="Обычный 2 5 5 2 11 2" xfId="35557"/>
    <cellStyle name="Обычный 2 5 5 2 12" xfId="35558"/>
    <cellStyle name="Обычный 2 5 5 2 12 2" xfId="35559"/>
    <cellStyle name="Обычный 2 5 5 2 13" xfId="35560"/>
    <cellStyle name="Обычный 2 5 5 2 13 2" xfId="35561"/>
    <cellStyle name="Обычный 2 5 5 2 14" xfId="35562"/>
    <cellStyle name="Обычный 2 5 5 2 14 2" xfId="35563"/>
    <cellStyle name="Обычный 2 5 5 2 15" xfId="35564"/>
    <cellStyle name="Обычный 2 5 5 2 15 2" xfId="35565"/>
    <cellStyle name="Обычный 2 5 5 2 16" xfId="35566"/>
    <cellStyle name="Обычный 2 5 5 2 16 2" xfId="35567"/>
    <cellStyle name="Обычный 2 5 5 2 17" xfId="35568"/>
    <cellStyle name="Обычный 2 5 5 2 17 2" xfId="35569"/>
    <cellStyle name="Обычный 2 5 5 2 18" xfId="35570"/>
    <cellStyle name="Обычный 2 5 5 2 18 2" xfId="35571"/>
    <cellStyle name="Обычный 2 5 5 2 19" xfId="35572"/>
    <cellStyle name="Обычный 2 5 5 2 19 2" xfId="35573"/>
    <cellStyle name="Обычный 2 5 5 2 2" xfId="35574"/>
    <cellStyle name="Обычный 2 5 5 2 2 2" xfId="35575"/>
    <cellStyle name="Обычный 2 5 5 2 20" xfId="35576"/>
    <cellStyle name="Обычный 2 5 5 2 20 2" xfId="35577"/>
    <cellStyle name="Обычный 2 5 5 2 21" xfId="35578"/>
    <cellStyle name="Обычный 2 5 5 2 21 2" xfId="35579"/>
    <cellStyle name="Обычный 2 5 5 2 22" xfId="35580"/>
    <cellStyle name="Обычный 2 5 5 2 22 2" xfId="35581"/>
    <cellStyle name="Обычный 2 5 5 2 23" xfId="35582"/>
    <cellStyle name="Обычный 2 5 5 2 23 2" xfId="35583"/>
    <cellStyle name="Обычный 2 5 5 2 24" xfId="35584"/>
    <cellStyle name="Обычный 2 5 5 2 24 2" xfId="35585"/>
    <cellStyle name="Обычный 2 5 5 2 25" xfId="35586"/>
    <cellStyle name="Обычный 2 5 5 2 25 2" xfId="35587"/>
    <cellStyle name="Обычный 2 5 5 2 26" xfId="35588"/>
    <cellStyle name="Обычный 2 5 5 2 26 2" xfId="35589"/>
    <cellStyle name="Обычный 2 5 5 2 27" xfId="35590"/>
    <cellStyle name="Обычный 2 5 5 2 27 2" xfId="35591"/>
    <cellStyle name="Обычный 2 5 5 2 28" xfId="35592"/>
    <cellStyle name="Обычный 2 5 5 2 28 2" xfId="35593"/>
    <cellStyle name="Обычный 2 5 5 2 29" xfId="35594"/>
    <cellStyle name="Обычный 2 5 5 2 29 2" xfId="35595"/>
    <cellStyle name="Обычный 2 5 5 2 3" xfId="35596"/>
    <cellStyle name="Обычный 2 5 5 2 3 2" xfId="35597"/>
    <cellStyle name="Обычный 2 5 5 2 30" xfId="35598"/>
    <cellStyle name="Обычный 2 5 5 2 30 2" xfId="35599"/>
    <cellStyle name="Обычный 2 5 5 2 31" xfId="35600"/>
    <cellStyle name="Обычный 2 5 5 2 31 2" xfId="35601"/>
    <cellStyle name="Обычный 2 5 5 2 32" xfId="35602"/>
    <cellStyle name="Обычный 2 5 5 2 32 2" xfId="35603"/>
    <cellStyle name="Обычный 2 5 5 2 33" xfId="35604"/>
    <cellStyle name="Обычный 2 5 5 2 33 2" xfId="35605"/>
    <cellStyle name="Обычный 2 5 5 2 34" xfId="35606"/>
    <cellStyle name="Обычный 2 5 5 2 34 2" xfId="35607"/>
    <cellStyle name="Обычный 2 5 5 2 35" xfId="35608"/>
    <cellStyle name="Обычный 2 5 5 2 4" xfId="35609"/>
    <cellStyle name="Обычный 2 5 5 2 4 2" xfId="35610"/>
    <cellStyle name="Обычный 2 5 5 2 5" xfId="35611"/>
    <cellStyle name="Обычный 2 5 5 2 5 2" xfId="35612"/>
    <cellStyle name="Обычный 2 5 5 2 6" xfId="35613"/>
    <cellStyle name="Обычный 2 5 5 2 6 2" xfId="35614"/>
    <cellStyle name="Обычный 2 5 5 2 7" xfId="35615"/>
    <cellStyle name="Обычный 2 5 5 2 7 2" xfId="35616"/>
    <cellStyle name="Обычный 2 5 5 2 8" xfId="35617"/>
    <cellStyle name="Обычный 2 5 5 2 8 2" xfId="35618"/>
    <cellStyle name="Обычный 2 5 5 2 9" xfId="35619"/>
    <cellStyle name="Обычный 2 5 5 2 9 2" xfId="35620"/>
    <cellStyle name="Обычный 2 5 5 20" xfId="35621"/>
    <cellStyle name="Обычный 2 5 5 20 2" xfId="35622"/>
    <cellStyle name="Обычный 2 5 5 21" xfId="35623"/>
    <cellStyle name="Обычный 2 5 5 21 2" xfId="35624"/>
    <cellStyle name="Обычный 2 5 5 22" xfId="35625"/>
    <cellStyle name="Обычный 2 5 5 22 2" xfId="35626"/>
    <cellStyle name="Обычный 2 5 5 23" xfId="35627"/>
    <cellStyle name="Обычный 2 5 5 23 2" xfId="35628"/>
    <cellStyle name="Обычный 2 5 5 24" xfId="35629"/>
    <cellStyle name="Обычный 2 5 5 24 2" xfId="35630"/>
    <cellStyle name="Обычный 2 5 5 25" xfId="35631"/>
    <cellStyle name="Обычный 2 5 5 25 2" xfId="35632"/>
    <cellStyle name="Обычный 2 5 5 26" xfId="35633"/>
    <cellStyle name="Обычный 2 5 5 26 2" xfId="35634"/>
    <cellStyle name="Обычный 2 5 5 27" xfId="35635"/>
    <cellStyle name="Обычный 2 5 5 27 2" xfId="35636"/>
    <cellStyle name="Обычный 2 5 5 28" xfId="35637"/>
    <cellStyle name="Обычный 2 5 5 28 2" xfId="35638"/>
    <cellStyle name="Обычный 2 5 5 29" xfId="35639"/>
    <cellStyle name="Обычный 2 5 5 29 2" xfId="35640"/>
    <cellStyle name="Обычный 2 5 5 3" xfId="35641"/>
    <cellStyle name="Обычный 2 5 5 3 2" xfId="35642"/>
    <cellStyle name="Обычный 2 5 5 30" xfId="35643"/>
    <cellStyle name="Обычный 2 5 5 30 2" xfId="35644"/>
    <cellStyle name="Обычный 2 5 5 31" xfId="35645"/>
    <cellStyle name="Обычный 2 5 5 31 2" xfId="35646"/>
    <cellStyle name="Обычный 2 5 5 32" xfId="35647"/>
    <cellStyle name="Обычный 2 5 5 32 2" xfId="35648"/>
    <cellStyle name="Обычный 2 5 5 33" xfId="35649"/>
    <cellStyle name="Обычный 2 5 5 33 2" xfId="35650"/>
    <cellStyle name="Обычный 2 5 5 34" xfId="35651"/>
    <cellStyle name="Обычный 2 5 5 34 2" xfId="35652"/>
    <cellStyle name="Обычный 2 5 5 35" xfId="35653"/>
    <cellStyle name="Обычный 2 5 5 35 2" xfId="35654"/>
    <cellStyle name="Обычный 2 5 5 36" xfId="35655"/>
    <cellStyle name="Обычный 2 5 5 36 2" xfId="35656"/>
    <cellStyle name="Обычный 2 5 5 37" xfId="35657"/>
    <cellStyle name="Обычный 2 5 5 4" xfId="35658"/>
    <cellStyle name="Обычный 2 5 5 4 2" xfId="35659"/>
    <cellStyle name="Обычный 2 5 5 5" xfId="35660"/>
    <cellStyle name="Обычный 2 5 5 5 2" xfId="35661"/>
    <cellStyle name="Обычный 2 5 5 6" xfId="35662"/>
    <cellStyle name="Обычный 2 5 5 6 2" xfId="35663"/>
    <cellStyle name="Обычный 2 5 5 7" xfId="35664"/>
    <cellStyle name="Обычный 2 5 5 7 2" xfId="35665"/>
    <cellStyle name="Обычный 2 5 5 8" xfId="35666"/>
    <cellStyle name="Обычный 2 5 5 8 2" xfId="35667"/>
    <cellStyle name="Обычный 2 5 5 9" xfId="35668"/>
    <cellStyle name="Обычный 2 5 5 9 2" xfId="35669"/>
    <cellStyle name="Обычный 2 5 6" xfId="35670"/>
    <cellStyle name="Обычный 2 5 6 10" xfId="35671"/>
    <cellStyle name="Обычный 2 5 6 10 2" xfId="35672"/>
    <cellStyle name="Обычный 2 5 6 11" xfId="35673"/>
    <cellStyle name="Обычный 2 5 6 11 2" xfId="35674"/>
    <cellStyle name="Обычный 2 5 6 12" xfId="35675"/>
    <cellStyle name="Обычный 2 5 6 12 2" xfId="35676"/>
    <cellStyle name="Обычный 2 5 6 13" xfId="35677"/>
    <cellStyle name="Обычный 2 5 6 13 2" xfId="35678"/>
    <cellStyle name="Обычный 2 5 6 14" xfId="35679"/>
    <cellStyle name="Обычный 2 5 6 14 2" xfId="35680"/>
    <cellStyle name="Обычный 2 5 6 15" xfId="35681"/>
    <cellStyle name="Обычный 2 5 6 15 2" xfId="35682"/>
    <cellStyle name="Обычный 2 5 6 16" xfId="35683"/>
    <cellStyle name="Обычный 2 5 6 16 2" xfId="35684"/>
    <cellStyle name="Обычный 2 5 6 17" xfId="35685"/>
    <cellStyle name="Обычный 2 5 6 17 2" xfId="35686"/>
    <cellStyle name="Обычный 2 5 6 18" xfId="35687"/>
    <cellStyle name="Обычный 2 5 6 18 2" xfId="35688"/>
    <cellStyle name="Обычный 2 5 6 19" xfId="35689"/>
    <cellStyle name="Обычный 2 5 6 19 2" xfId="35690"/>
    <cellStyle name="Обычный 2 5 6 2" xfId="35691"/>
    <cellStyle name="Обычный 2 5 6 2 10" xfId="35692"/>
    <cellStyle name="Обычный 2 5 6 2 10 2" xfId="35693"/>
    <cellStyle name="Обычный 2 5 6 2 11" xfId="35694"/>
    <cellStyle name="Обычный 2 5 6 2 11 2" xfId="35695"/>
    <cellStyle name="Обычный 2 5 6 2 12" xfId="35696"/>
    <cellStyle name="Обычный 2 5 6 2 12 2" xfId="35697"/>
    <cellStyle name="Обычный 2 5 6 2 13" xfId="35698"/>
    <cellStyle name="Обычный 2 5 6 2 13 2" xfId="35699"/>
    <cellStyle name="Обычный 2 5 6 2 14" xfId="35700"/>
    <cellStyle name="Обычный 2 5 6 2 14 2" xfId="35701"/>
    <cellStyle name="Обычный 2 5 6 2 15" xfId="35702"/>
    <cellStyle name="Обычный 2 5 6 2 15 2" xfId="35703"/>
    <cellStyle name="Обычный 2 5 6 2 16" xfId="35704"/>
    <cellStyle name="Обычный 2 5 6 2 16 2" xfId="35705"/>
    <cellStyle name="Обычный 2 5 6 2 17" xfId="35706"/>
    <cellStyle name="Обычный 2 5 6 2 17 2" xfId="35707"/>
    <cellStyle name="Обычный 2 5 6 2 18" xfId="35708"/>
    <cellStyle name="Обычный 2 5 6 2 18 2" xfId="35709"/>
    <cellStyle name="Обычный 2 5 6 2 19" xfId="35710"/>
    <cellStyle name="Обычный 2 5 6 2 19 2" xfId="35711"/>
    <cellStyle name="Обычный 2 5 6 2 2" xfId="35712"/>
    <cellStyle name="Обычный 2 5 6 2 2 2" xfId="35713"/>
    <cellStyle name="Обычный 2 5 6 2 20" xfId="35714"/>
    <cellStyle name="Обычный 2 5 6 2 20 2" xfId="35715"/>
    <cellStyle name="Обычный 2 5 6 2 21" xfId="35716"/>
    <cellStyle name="Обычный 2 5 6 2 21 2" xfId="35717"/>
    <cellStyle name="Обычный 2 5 6 2 22" xfId="35718"/>
    <cellStyle name="Обычный 2 5 6 2 22 2" xfId="35719"/>
    <cellStyle name="Обычный 2 5 6 2 23" xfId="35720"/>
    <cellStyle name="Обычный 2 5 6 2 23 2" xfId="35721"/>
    <cellStyle name="Обычный 2 5 6 2 24" xfId="35722"/>
    <cellStyle name="Обычный 2 5 6 2 24 2" xfId="35723"/>
    <cellStyle name="Обычный 2 5 6 2 25" xfId="35724"/>
    <cellStyle name="Обычный 2 5 6 2 25 2" xfId="35725"/>
    <cellStyle name="Обычный 2 5 6 2 26" xfId="35726"/>
    <cellStyle name="Обычный 2 5 6 2 26 2" xfId="35727"/>
    <cellStyle name="Обычный 2 5 6 2 27" xfId="35728"/>
    <cellStyle name="Обычный 2 5 6 2 27 2" xfId="35729"/>
    <cellStyle name="Обычный 2 5 6 2 28" xfId="35730"/>
    <cellStyle name="Обычный 2 5 6 2 28 2" xfId="35731"/>
    <cellStyle name="Обычный 2 5 6 2 29" xfId="35732"/>
    <cellStyle name="Обычный 2 5 6 2 29 2" xfId="35733"/>
    <cellStyle name="Обычный 2 5 6 2 3" xfId="35734"/>
    <cellStyle name="Обычный 2 5 6 2 3 2" xfId="35735"/>
    <cellStyle name="Обычный 2 5 6 2 30" xfId="35736"/>
    <cellStyle name="Обычный 2 5 6 2 30 2" xfId="35737"/>
    <cellStyle name="Обычный 2 5 6 2 31" xfId="35738"/>
    <cellStyle name="Обычный 2 5 6 2 31 2" xfId="35739"/>
    <cellStyle name="Обычный 2 5 6 2 32" xfId="35740"/>
    <cellStyle name="Обычный 2 5 6 2 32 2" xfId="35741"/>
    <cellStyle name="Обычный 2 5 6 2 33" xfId="35742"/>
    <cellStyle name="Обычный 2 5 6 2 33 2" xfId="35743"/>
    <cellStyle name="Обычный 2 5 6 2 34" xfId="35744"/>
    <cellStyle name="Обычный 2 5 6 2 34 2" xfId="35745"/>
    <cellStyle name="Обычный 2 5 6 2 35" xfId="35746"/>
    <cellStyle name="Обычный 2 5 6 2 4" xfId="35747"/>
    <cellStyle name="Обычный 2 5 6 2 4 2" xfId="35748"/>
    <cellStyle name="Обычный 2 5 6 2 5" xfId="35749"/>
    <cellStyle name="Обычный 2 5 6 2 5 2" xfId="35750"/>
    <cellStyle name="Обычный 2 5 6 2 6" xfId="35751"/>
    <cellStyle name="Обычный 2 5 6 2 6 2" xfId="35752"/>
    <cellStyle name="Обычный 2 5 6 2 7" xfId="35753"/>
    <cellStyle name="Обычный 2 5 6 2 7 2" xfId="35754"/>
    <cellStyle name="Обычный 2 5 6 2 8" xfId="35755"/>
    <cellStyle name="Обычный 2 5 6 2 8 2" xfId="35756"/>
    <cellStyle name="Обычный 2 5 6 2 9" xfId="35757"/>
    <cellStyle name="Обычный 2 5 6 2 9 2" xfId="35758"/>
    <cellStyle name="Обычный 2 5 6 20" xfId="35759"/>
    <cellStyle name="Обычный 2 5 6 20 2" xfId="35760"/>
    <cellStyle name="Обычный 2 5 6 21" xfId="35761"/>
    <cellStyle name="Обычный 2 5 6 21 2" xfId="35762"/>
    <cellStyle name="Обычный 2 5 6 22" xfId="35763"/>
    <cellStyle name="Обычный 2 5 6 22 2" xfId="35764"/>
    <cellStyle name="Обычный 2 5 6 23" xfId="35765"/>
    <cellStyle name="Обычный 2 5 6 23 2" xfId="35766"/>
    <cellStyle name="Обычный 2 5 6 24" xfId="35767"/>
    <cellStyle name="Обычный 2 5 6 24 2" xfId="35768"/>
    <cellStyle name="Обычный 2 5 6 25" xfId="35769"/>
    <cellStyle name="Обычный 2 5 6 25 2" xfId="35770"/>
    <cellStyle name="Обычный 2 5 6 26" xfId="35771"/>
    <cellStyle name="Обычный 2 5 6 26 2" xfId="35772"/>
    <cellStyle name="Обычный 2 5 6 27" xfId="35773"/>
    <cellStyle name="Обычный 2 5 6 27 2" xfId="35774"/>
    <cellStyle name="Обычный 2 5 6 28" xfId="35775"/>
    <cellStyle name="Обычный 2 5 6 28 2" xfId="35776"/>
    <cellStyle name="Обычный 2 5 6 29" xfId="35777"/>
    <cellStyle name="Обычный 2 5 6 29 2" xfId="35778"/>
    <cellStyle name="Обычный 2 5 6 3" xfId="35779"/>
    <cellStyle name="Обычный 2 5 6 3 2" xfId="35780"/>
    <cellStyle name="Обычный 2 5 6 30" xfId="35781"/>
    <cellStyle name="Обычный 2 5 6 30 2" xfId="35782"/>
    <cellStyle name="Обычный 2 5 6 31" xfId="35783"/>
    <cellStyle name="Обычный 2 5 6 31 2" xfId="35784"/>
    <cellStyle name="Обычный 2 5 6 32" xfId="35785"/>
    <cellStyle name="Обычный 2 5 6 32 2" xfId="35786"/>
    <cellStyle name="Обычный 2 5 6 33" xfId="35787"/>
    <cellStyle name="Обычный 2 5 6 33 2" xfId="35788"/>
    <cellStyle name="Обычный 2 5 6 34" xfId="35789"/>
    <cellStyle name="Обычный 2 5 6 34 2" xfId="35790"/>
    <cellStyle name="Обычный 2 5 6 35" xfId="35791"/>
    <cellStyle name="Обычный 2 5 6 35 2" xfId="35792"/>
    <cellStyle name="Обычный 2 5 6 36" xfId="35793"/>
    <cellStyle name="Обычный 2 5 6 36 2" xfId="35794"/>
    <cellStyle name="Обычный 2 5 6 37" xfId="35795"/>
    <cellStyle name="Обычный 2 5 6 4" xfId="35796"/>
    <cellStyle name="Обычный 2 5 6 4 2" xfId="35797"/>
    <cellStyle name="Обычный 2 5 6 5" xfId="35798"/>
    <cellStyle name="Обычный 2 5 6 5 2" xfId="35799"/>
    <cellStyle name="Обычный 2 5 6 6" xfId="35800"/>
    <cellStyle name="Обычный 2 5 6 6 2" xfId="35801"/>
    <cellStyle name="Обычный 2 5 6 7" xfId="35802"/>
    <cellStyle name="Обычный 2 5 6 7 2" xfId="35803"/>
    <cellStyle name="Обычный 2 5 6 8" xfId="35804"/>
    <cellStyle name="Обычный 2 5 6 8 2" xfId="35805"/>
    <cellStyle name="Обычный 2 5 6 9" xfId="35806"/>
    <cellStyle name="Обычный 2 5 6 9 2" xfId="35807"/>
    <cellStyle name="Обычный 2 5 7" xfId="35808"/>
    <cellStyle name="Обычный 2 5 8" xfId="35809"/>
    <cellStyle name="Обычный 2 5_46EE.2011(v1.0)" xfId="35810"/>
    <cellStyle name="Обычный 2 6" xfId="35811"/>
    <cellStyle name="Обычный 2 6 2" xfId="35812"/>
    <cellStyle name="Обычный 2 6 2 10" xfId="35813"/>
    <cellStyle name="Обычный 2 6 2 10 2" xfId="35814"/>
    <cellStyle name="Обычный 2 6 2 11" xfId="35815"/>
    <cellStyle name="Обычный 2 6 2 11 2" xfId="35816"/>
    <cellStyle name="Обычный 2 6 2 12" xfId="35817"/>
    <cellStyle name="Обычный 2 6 2 12 2" xfId="35818"/>
    <cellStyle name="Обычный 2 6 2 13" xfId="35819"/>
    <cellStyle name="Обычный 2 6 2 13 2" xfId="35820"/>
    <cellStyle name="Обычный 2 6 2 14" xfId="35821"/>
    <cellStyle name="Обычный 2 6 2 14 2" xfId="35822"/>
    <cellStyle name="Обычный 2 6 2 15" xfId="35823"/>
    <cellStyle name="Обычный 2 6 2 15 2" xfId="35824"/>
    <cellStyle name="Обычный 2 6 2 16" xfId="35825"/>
    <cellStyle name="Обычный 2 6 2 16 2" xfId="35826"/>
    <cellStyle name="Обычный 2 6 2 17" xfId="35827"/>
    <cellStyle name="Обычный 2 6 2 17 2" xfId="35828"/>
    <cellStyle name="Обычный 2 6 2 18" xfId="35829"/>
    <cellStyle name="Обычный 2 6 2 18 2" xfId="35830"/>
    <cellStyle name="Обычный 2 6 2 19" xfId="35831"/>
    <cellStyle name="Обычный 2 6 2 19 2" xfId="35832"/>
    <cellStyle name="Обычный 2 6 2 2" xfId="35833"/>
    <cellStyle name="Обычный 2 6 2 20" xfId="35834"/>
    <cellStyle name="Обычный 2 6 2 20 2" xfId="35835"/>
    <cellStyle name="Обычный 2 6 2 21" xfId="35836"/>
    <cellStyle name="Обычный 2 6 2 21 2" xfId="35837"/>
    <cellStyle name="Обычный 2 6 2 22" xfId="35838"/>
    <cellStyle name="Обычный 2 6 2 22 2" xfId="35839"/>
    <cellStyle name="Обычный 2 6 2 23" xfId="35840"/>
    <cellStyle name="Обычный 2 6 2 23 2" xfId="35841"/>
    <cellStyle name="Обычный 2 6 2 24" xfId="35842"/>
    <cellStyle name="Обычный 2 6 2 24 2" xfId="35843"/>
    <cellStyle name="Обычный 2 6 2 25" xfId="35844"/>
    <cellStyle name="Обычный 2 6 2 25 2" xfId="35845"/>
    <cellStyle name="Обычный 2 6 2 26" xfId="35846"/>
    <cellStyle name="Обычный 2 6 2 26 2" xfId="35847"/>
    <cellStyle name="Обычный 2 6 2 27" xfId="35848"/>
    <cellStyle name="Обычный 2 6 2 27 2" xfId="35849"/>
    <cellStyle name="Обычный 2 6 2 28" xfId="35850"/>
    <cellStyle name="Обычный 2 6 2 28 2" xfId="35851"/>
    <cellStyle name="Обычный 2 6 2 29" xfId="35852"/>
    <cellStyle name="Обычный 2 6 2 29 2" xfId="35853"/>
    <cellStyle name="Обычный 2 6 2 3" xfId="35854"/>
    <cellStyle name="Обычный 2 6 2 3 10" xfId="35855"/>
    <cellStyle name="Обычный 2 6 2 3 10 2" xfId="35856"/>
    <cellStyle name="Обычный 2 6 2 3 11" xfId="35857"/>
    <cellStyle name="Обычный 2 6 2 3 11 2" xfId="35858"/>
    <cellStyle name="Обычный 2 6 2 3 12" xfId="35859"/>
    <cellStyle name="Обычный 2 6 2 3 12 2" xfId="35860"/>
    <cellStyle name="Обычный 2 6 2 3 13" xfId="35861"/>
    <cellStyle name="Обычный 2 6 2 3 13 2" xfId="35862"/>
    <cellStyle name="Обычный 2 6 2 3 14" xfId="35863"/>
    <cellStyle name="Обычный 2 6 2 3 14 2" xfId="35864"/>
    <cellStyle name="Обычный 2 6 2 3 15" xfId="35865"/>
    <cellStyle name="Обычный 2 6 2 3 15 2" xfId="35866"/>
    <cellStyle name="Обычный 2 6 2 3 16" xfId="35867"/>
    <cellStyle name="Обычный 2 6 2 3 16 2" xfId="35868"/>
    <cellStyle name="Обычный 2 6 2 3 17" xfId="35869"/>
    <cellStyle name="Обычный 2 6 2 3 17 2" xfId="35870"/>
    <cellStyle name="Обычный 2 6 2 3 18" xfId="35871"/>
    <cellStyle name="Обычный 2 6 2 3 18 2" xfId="35872"/>
    <cellStyle name="Обычный 2 6 2 3 19" xfId="35873"/>
    <cellStyle name="Обычный 2 6 2 3 19 2" xfId="35874"/>
    <cellStyle name="Обычный 2 6 2 3 2" xfId="35875"/>
    <cellStyle name="Обычный 2 6 2 3 2 2" xfId="35876"/>
    <cellStyle name="Обычный 2 6 2 3 20" xfId="35877"/>
    <cellStyle name="Обычный 2 6 2 3 20 2" xfId="35878"/>
    <cellStyle name="Обычный 2 6 2 3 21" xfId="35879"/>
    <cellStyle name="Обычный 2 6 2 3 21 2" xfId="35880"/>
    <cellStyle name="Обычный 2 6 2 3 22" xfId="35881"/>
    <cellStyle name="Обычный 2 6 2 3 22 2" xfId="35882"/>
    <cellStyle name="Обычный 2 6 2 3 23" xfId="35883"/>
    <cellStyle name="Обычный 2 6 2 3 23 2" xfId="35884"/>
    <cellStyle name="Обычный 2 6 2 3 24" xfId="35885"/>
    <cellStyle name="Обычный 2 6 2 3 24 2" xfId="35886"/>
    <cellStyle name="Обычный 2 6 2 3 25" xfId="35887"/>
    <cellStyle name="Обычный 2 6 2 3 25 2" xfId="35888"/>
    <cellStyle name="Обычный 2 6 2 3 26" xfId="35889"/>
    <cellStyle name="Обычный 2 6 2 3 26 2" xfId="35890"/>
    <cellStyle name="Обычный 2 6 2 3 27" xfId="35891"/>
    <cellStyle name="Обычный 2 6 2 3 27 2" xfId="35892"/>
    <cellStyle name="Обычный 2 6 2 3 28" xfId="35893"/>
    <cellStyle name="Обычный 2 6 2 3 28 2" xfId="35894"/>
    <cellStyle name="Обычный 2 6 2 3 29" xfId="35895"/>
    <cellStyle name="Обычный 2 6 2 3 29 2" xfId="35896"/>
    <cellStyle name="Обычный 2 6 2 3 3" xfId="35897"/>
    <cellStyle name="Обычный 2 6 2 3 3 2" xfId="35898"/>
    <cellStyle name="Обычный 2 6 2 3 30" xfId="35899"/>
    <cellStyle name="Обычный 2 6 2 3 30 2" xfId="35900"/>
    <cellStyle name="Обычный 2 6 2 3 31" xfId="35901"/>
    <cellStyle name="Обычный 2 6 2 3 31 2" xfId="35902"/>
    <cellStyle name="Обычный 2 6 2 3 32" xfId="35903"/>
    <cellStyle name="Обычный 2 6 2 3 32 2" xfId="35904"/>
    <cellStyle name="Обычный 2 6 2 3 33" xfId="35905"/>
    <cellStyle name="Обычный 2 6 2 3 33 2" xfId="35906"/>
    <cellStyle name="Обычный 2 6 2 3 34" xfId="35907"/>
    <cellStyle name="Обычный 2 6 2 3 34 2" xfId="35908"/>
    <cellStyle name="Обычный 2 6 2 3 35" xfId="35909"/>
    <cellStyle name="Обычный 2 6 2 3 4" xfId="35910"/>
    <cellStyle name="Обычный 2 6 2 3 4 2" xfId="35911"/>
    <cellStyle name="Обычный 2 6 2 3 5" xfId="35912"/>
    <cellStyle name="Обычный 2 6 2 3 5 2" xfId="35913"/>
    <cellStyle name="Обычный 2 6 2 3 6" xfId="35914"/>
    <cellStyle name="Обычный 2 6 2 3 6 2" xfId="35915"/>
    <cellStyle name="Обычный 2 6 2 3 7" xfId="35916"/>
    <cellStyle name="Обычный 2 6 2 3 7 2" xfId="35917"/>
    <cellStyle name="Обычный 2 6 2 3 8" xfId="35918"/>
    <cellStyle name="Обычный 2 6 2 3 8 2" xfId="35919"/>
    <cellStyle name="Обычный 2 6 2 3 9" xfId="35920"/>
    <cellStyle name="Обычный 2 6 2 3 9 2" xfId="35921"/>
    <cellStyle name="Обычный 2 6 2 30" xfId="35922"/>
    <cellStyle name="Обычный 2 6 2 30 2" xfId="35923"/>
    <cellStyle name="Обычный 2 6 2 31" xfId="35924"/>
    <cellStyle name="Обычный 2 6 2 31 2" xfId="35925"/>
    <cellStyle name="Обычный 2 6 2 32" xfId="35926"/>
    <cellStyle name="Обычный 2 6 2 32 2" xfId="35927"/>
    <cellStyle name="Обычный 2 6 2 33" xfId="35928"/>
    <cellStyle name="Обычный 2 6 2 33 2" xfId="35929"/>
    <cellStyle name="Обычный 2 6 2 34" xfId="35930"/>
    <cellStyle name="Обычный 2 6 2 34 2" xfId="35931"/>
    <cellStyle name="Обычный 2 6 2 35" xfId="35932"/>
    <cellStyle name="Обычный 2 6 2 35 2" xfId="35933"/>
    <cellStyle name="Обычный 2 6 2 36" xfId="35934"/>
    <cellStyle name="Обычный 2 6 2 36 2" xfId="35935"/>
    <cellStyle name="Обычный 2 6 2 37" xfId="35936"/>
    <cellStyle name="Обычный 2 6 2 37 2" xfId="35937"/>
    <cellStyle name="Обычный 2 6 2 38" xfId="35938"/>
    <cellStyle name="Обычный 2 6 2 4" xfId="35939"/>
    <cellStyle name="Обычный 2 6 2 4 2" xfId="35940"/>
    <cellStyle name="Обычный 2 6 2 5" xfId="35941"/>
    <cellStyle name="Обычный 2 6 2 5 2" xfId="35942"/>
    <cellStyle name="Обычный 2 6 2 6" xfId="35943"/>
    <cellStyle name="Обычный 2 6 2 6 2" xfId="35944"/>
    <cellStyle name="Обычный 2 6 2 7" xfId="35945"/>
    <cellStyle name="Обычный 2 6 2 7 2" xfId="35946"/>
    <cellStyle name="Обычный 2 6 2 8" xfId="35947"/>
    <cellStyle name="Обычный 2 6 2 8 2" xfId="35948"/>
    <cellStyle name="Обычный 2 6 2 9" xfId="35949"/>
    <cellStyle name="Обычный 2 6 2 9 2" xfId="35950"/>
    <cellStyle name="Обычный 2 6 3" xfId="35951"/>
    <cellStyle name="Обычный 2 6 3 2" xfId="35952"/>
    <cellStyle name="Обычный 2 6 4" xfId="35953"/>
    <cellStyle name="Обычный 2 6 5" xfId="35954"/>
    <cellStyle name="Обычный 2 6_46EE.2011(v1.0)" xfId="35955"/>
    <cellStyle name="Обычный 2 7" xfId="35956"/>
    <cellStyle name="Обычный 2 7 2" xfId="35957"/>
    <cellStyle name="Обычный 2 7 2 2" xfId="35958"/>
    <cellStyle name="Обычный 2 7 3" xfId="35959"/>
    <cellStyle name="Обычный 2 7 4" xfId="35960"/>
    <cellStyle name="Обычный 2 7 5" xfId="35961"/>
    <cellStyle name="Обычный 2 8" xfId="35962"/>
    <cellStyle name="Обычный 2 8 2" xfId="35963"/>
    <cellStyle name="Обычный 2 8 2 2" xfId="35964"/>
    <cellStyle name="Обычный 2 8 3" xfId="35965"/>
    <cellStyle name="Обычный 2 8 4" xfId="35966"/>
    <cellStyle name="Обычный 2 8 5" xfId="35967"/>
    <cellStyle name="Обычный 2 9" xfId="35968"/>
    <cellStyle name="Обычный 2 9 2" xfId="35969"/>
    <cellStyle name="Обычный 2 9 2 2" xfId="35970"/>
    <cellStyle name="Обычный 2 9 3" xfId="35971"/>
    <cellStyle name="Обычный 2 9 4" xfId="35972"/>
    <cellStyle name="Обычный 2 9 5" xfId="35973"/>
    <cellStyle name="Обычный 2_! Выручка сбыт 2014(изм.потериМРСК)" xfId="35974"/>
    <cellStyle name="Обычный 20" xfId="35975"/>
    <cellStyle name="Обычный 20 2" xfId="35976"/>
    <cellStyle name="Обычный 21" xfId="35977"/>
    <cellStyle name="Обычный 21 2" xfId="35978"/>
    <cellStyle name="Обычный 21 3" xfId="35979"/>
    <cellStyle name="Обычный 21 4" xfId="35980"/>
    <cellStyle name="Обычный 22" xfId="35981"/>
    <cellStyle name="Обычный 22 2" xfId="35982"/>
    <cellStyle name="Обычный 22 3" xfId="35983"/>
    <cellStyle name="Обычный 22 4" xfId="35984"/>
    <cellStyle name="Обычный 23" xfId="35985"/>
    <cellStyle name="Обычный 23 2" xfId="35986"/>
    <cellStyle name="Обычный 23 3" xfId="35987"/>
    <cellStyle name="Обычный 24" xfId="35988"/>
    <cellStyle name="Обычный 24 2" xfId="35989"/>
    <cellStyle name="Обычный 24 2 2" xfId="35990"/>
    <cellStyle name="Обычный 24 3" xfId="35991"/>
    <cellStyle name="Обычный 24 4" xfId="35992"/>
    <cellStyle name="Обычный 25" xfId="35993"/>
    <cellStyle name="Обычный 25 2" xfId="35994"/>
    <cellStyle name="Обычный 26" xfId="35995"/>
    <cellStyle name="Обычный 26 2" xfId="35996"/>
    <cellStyle name="Обычный 27" xfId="35997"/>
    <cellStyle name="Обычный 27 2" xfId="35998"/>
    <cellStyle name="Обычный 28" xfId="35999"/>
    <cellStyle name="Обычный 28 2" xfId="36000"/>
    <cellStyle name="Обычный 29" xfId="36001"/>
    <cellStyle name="Обычный 29 2" xfId="36002"/>
    <cellStyle name="Обычный 3" xfId="2"/>
    <cellStyle name="Обычный 3 10" xfId="36003"/>
    <cellStyle name="Обычный 3 10 2" xfId="36004"/>
    <cellStyle name="Обычный 3 10 3" xfId="36005"/>
    <cellStyle name="Обычный 3 11" xfId="36006"/>
    <cellStyle name="Обычный 3 11 2" xfId="36007"/>
    <cellStyle name="Обычный 3 11 3" xfId="36008"/>
    <cellStyle name="Обычный 3 12" xfId="36009"/>
    <cellStyle name="Обычный 3 12 2" xfId="36010"/>
    <cellStyle name="Обычный 3 13" xfId="36011"/>
    <cellStyle name="Обычный 3 13 2" xfId="36012"/>
    <cellStyle name="Обычный 3 14" xfId="36013"/>
    <cellStyle name="Обычный 3 15" xfId="36014"/>
    <cellStyle name="Обычный 3 16" xfId="36015"/>
    <cellStyle name="Обычный 3 17" xfId="36016"/>
    <cellStyle name="Обычный 3 18" xfId="36017"/>
    <cellStyle name="Обычный 3 19" xfId="36018"/>
    <cellStyle name="Обычный 3 2" xfId="36019"/>
    <cellStyle name="Обычный 3 2 2" xfId="36020"/>
    <cellStyle name="Обычный 3 2 2 2" xfId="36021"/>
    <cellStyle name="Обычный 3 2 2 2 10" xfId="36022"/>
    <cellStyle name="Обычный 3 2 2 2 10 2" xfId="36023"/>
    <cellStyle name="Обычный 3 2 2 2 11" xfId="36024"/>
    <cellStyle name="Обычный 3 2 2 2 11 2" xfId="36025"/>
    <cellStyle name="Обычный 3 2 2 2 12" xfId="36026"/>
    <cellStyle name="Обычный 3 2 2 2 12 2" xfId="36027"/>
    <cellStyle name="Обычный 3 2 2 2 13" xfId="36028"/>
    <cellStyle name="Обычный 3 2 2 2 13 2" xfId="36029"/>
    <cellStyle name="Обычный 3 2 2 2 14" xfId="36030"/>
    <cellStyle name="Обычный 3 2 2 2 14 2" xfId="36031"/>
    <cellStyle name="Обычный 3 2 2 2 15" xfId="36032"/>
    <cellStyle name="Обычный 3 2 2 2 15 2" xfId="36033"/>
    <cellStyle name="Обычный 3 2 2 2 16" xfId="36034"/>
    <cellStyle name="Обычный 3 2 2 2 16 2" xfId="36035"/>
    <cellStyle name="Обычный 3 2 2 2 17" xfId="36036"/>
    <cellStyle name="Обычный 3 2 2 2 17 2" xfId="36037"/>
    <cellStyle name="Обычный 3 2 2 2 18" xfId="36038"/>
    <cellStyle name="Обычный 3 2 2 2 18 2" xfId="36039"/>
    <cellStyle name="Обычный 3 2 2 2 19" xfId="36040"/>
    <cellStyle name="Обычный 3 2 2 2 19 2" xfId="36041"/>
    <cellStyle name="Обычный 3 2 2 2 2" xfId="36042"/>
    <cellStyle name="Обычный 3 2 2 2 2 10" xfId="36043"/>
    <cellStyle name="Обычный 3 2 2 2 2 10 2" xfId="36044"/>
    <cellStyle name="Обычный 3 2 2 2 2 11" xfId="36045"/>
    <cellStyle name="Обычный 3 2 2 2 2 11 2" xfId="36046"/>
    <cellStyle name="Обычный 3 2 2 2 2 12" xfId="36047"/>
    <cellStyle name="Обычный 3 2 2 2 2 12 2" xfId="36048"/>
    <cellStyle name="Обычный 3 2 2 2 2 13" xfId="36049"/>
    <cellStyle name="Обычный 3 2 2 2 2 13 2" xfId="36050"/>
    <cellStyle name="Обычный 3 2 2 2 2 14" xfId="36051"/>
    <cellStyle name="Обычный 3 2 2 2 2 14 2" xfId="36052"/>
    <cellStyle name="Обычный 3 2 2 2 2 15" xfId="36053"/>
    <cellStyle name="Обычный 3 2 2 2 2 15 2" xfId="36054"/>
    <cellStyle name="Обычный 3 2 2 2 2 16" xfId="36055"/>
    <cellStyle name="Обычный 3 2 2 2 2 16 2" xfId="36056"/>
    <cellStyle name="Обычный 3 2 2 2 2 17" xfId="36057"/>
    <cellStyle name="Обычный 3 2 2 2 2 17 2" xfId="36058"/>
    <cellStyle name="Обычный 3 2 2 2 2 18" xfId="36059"/>
    <cellStyle name="Обычный 3 2 2 2 2 18 2" xfId="36060"/>
    <cellStyle name="Обычный 3 2 2 2 2 19" xfId="36061"/>
    <cellStyle name="Обычный 3 2 2 2 2 19 2" xfId="36062"/>
    <cellStyle name="Обычный 3 2 2 2 2 2" xfId="36063"/>
    <cellStyle name="Обычный 3 2 2 2 2 2 2" xfId="36064"/>
    <cellStyle name="Обычный 3 2 2 2 2 20" xfId="36065"/>
    <cellStyle name="Обычный 3 2 2 2 2 20 2" xfId="36066"/>
    <cellStyle name="Обычный 3 2 2 2 2 21" xfId="36067"/>
    <cellStyle name="Обычный 3 2 2 2 2 21 2" xfId="36068"/>
    <cellStyle name="Обычный 3 2 2 2 2 22" xfId="36069"/>
    <cellStyle name="Обычный 3 2 2 2 2 22 2" xfId="36070"/>
    <cellStyle name="Обычный 3 2 2 2 2 23" xfId="36071"/>
    <cellStyle name="Обычный 3 2 2 2 2 23 2" xfId="36072"/>
    <cellStyle name="Обычный 3 2 2 2 2 24" xfId="36073"/>
    <cellStyle name="Обычный 3 2 2 2 2 24 2" xfId="36074"/>
    <cellStyle name="Обычный 3 2 2 2 2 25" xfId="36075"/>
    <cellStyle name="Обычный 3 2 2 2 2 25 2" xfId="36076"/>
    <cellStyle name="Обычный 3 2 2 2 2 26" xfId="36077"/>
    <cellStyle name="Обычный 3 2 2 2 2 26 2" xfId="36078"/>
    <cellStyle name="Обычный 3 2 2 2 2 27" xfId="36079"/>
    <cellStyle name="Обычный 3 2 2 2 2 27 2" xfId="36080"/>
    <cellStyle name="Обычный 3 2 2 2 2 28" xfId="36081"/>
    <cellStyle name="Обычный 3 2 2 2 2 28 2" xfId="36082"/>
    <cellStyle name="Обычный 3 2 2 2 2 29" xfId="36083"/>
    <cellStyle name="Обычный 3 2 2 2 2 29 2" xfId="36084"/>
    <cellStyle name="Обычный 3 2 2 2 2 3" xfId="36085"/>
    <cellStyle name="Обычный 3 2 2 2 2 3 2" xfId="36086"/>
    <cellStyle name="Обычный 3 2 2 2 2 30" xfId="36087"/>
    <cellStyle name="Обычный 3 2 2 2 2 30 2" xfId="36088"/>
    <cellStyle name="Обычный 3 2 2 2 2 31" xfId="36089"/>
    <cellStyle name="Обычный 3 2 2 2 2 31 2" xfId="36090"/>
    <cellStyle name="Обычный 3 2 2 2 2 32" xfId="36091"/>
    <cellStyle name="Обычный 3 2 2 2 2 32 2" xfId="36092"/>
    <cellStyle name="Обычный 3 2 2 2 2 33" xfId="36093"/>
    <cellStyle name="Обычный 3 2 2 2 2 33 2" xfId="36094"/>
    <cellStyle name="Обычный 3 2 2 2 2 34" xfId="36095"/>
    <cellStyle name="Обычный 3 2 2 2 2 34 2" xfId="36096"/>
    <cellStyle name="Обычный 3 2 2 2 2 35" xfId="36097"/>
    <cellStyle name="Обычный 3 2 2 2 2 4" xfId="36098"/>
    <cellStyle name="Обычный 3 2 2 2 2 4 2" xfId="36099"/>
    <cellStyle name="Обычный 3 2 2 2 2 5" xfId="36100"/>
    <cellStyle name="Обычный 3 2 2 2 2 5 2" xfId="36101"/>
    <cellStyle name="Обычный 3 2 2 2 2 6" xfId="36102"/>
    <cellStyle name="Обычный 3 2 2 2 2 6 2" xfId="36103"/>
    <cellStyle name="Обычный 3 2 2 2 2 7" xfId="36104"/>
    <cellStyle name="Обычный 3 2 2 2 2 7 2" xfId="36105"/>
    <cellStyle name="Обычный 3 2 2 2 2 8" xfId="36106"/>
    <cellStyle name="Обычный 3 2 2 2 2 8 2" xfId="36107"/>
    <cellStyle name="Обычный 3 2 2 2 2 9" xfId="36108"/>
    <cellStyle name="Обычный 3 2 2 2 2 9 2" xfId="36109"/>
    <cellStyle name="Обычный 3 2 2 2 20" xfId="36110"/>
    <cellStyle name="Обычный 3 2 2 2 20 2" xfId="36111"/>
    <cellStyle name="Обычный 3 2 2 2 21" xfId="36112"/>
    <cellStyle name="Обычный 3 2 2 2 21 2" xfId="36113"/>
    <cellStyle name="Обычный 3 2 2 2 22" xfId="36114"/>
    <cellStyle name="Обычный 3 2 2 2 22 2" xfId="36115"/>
    <cellStyle name="Обычный 3 2 2 2 23" xfId="36116"/>
    <cellStyle name="Обычный 3 2 2 2 23 2" xfId="36117"/>
    <cellStyle name="Обычный 3 2 2 2 24" xfId="36118"/>
    <cellStyle name="Обычный 3 2 2 2 24 2" xfId="36119"/>
    <cellStyle name="Обычный 3 2 2 2 25" xfId="36120"/>
    <cellStyle name="Обычный 3 2 2 2 25 2" xfId="36121"/>
    <cellStyle name="Обычный 3 2 2 2 26" xfId="36122"/>
    <cellStyle name="Обычный 3 2 2 2 26 2" xfId="36123"/>
    <cellStyle name="Обычный 3 2 2 2 27" xfId="36124"/>
    <cellStyle name="Обычный 3 2 2 2 27 2" xfId="36125"/>
    <cellStyle name="Обычный 3 2 2 2 28" xfId="36126"/>
    <cellStyle name="Обычный 3 2 2 2 28 2" xfId="36127"/>
    <cellStyle name="Обычный 3 2 2 2 29" xfId="36128"/>
    <cellStyle name="Обычный 3 2 2 2 29 2" xfId="36129"/>
    <cellStyle name="Обычный 3 2 2 2 3" xfId="36130"/>
    <cellStyle name="Обычный 3 2 2 2 3 2" xfId="36131"/>
    <cellStyle name="Обычный 3 2 2 2 30" xfId="36132"/>
    <cellStyle name="Обычный 3 2 2 2 30 2" xfId="36133"/>
    <cellStyle name="Обычный 3 2 2 2 31" xfId="36134"/>
    <cellStyle name="Обычный 3 2 2 2 31 2" xfId="36135"/>
    <cellStyle name="Обычный 3 2 2 2 32" xfId="36136"/>
    <cellStyle name="Обычный 3 2 2 2 32 2" xfId="36137"/>
    <cellStyle name="Обычный 3 2 2 2 33" xfId="36138"/>
    <cellStyle name="Обычный 3 2 2 2 33 2" xfId="36139"/>
    <cellStyle name="Обычный 3 2 2 2 34" xfId="36140"/>
    <cellStyle name="Обычный 3 2 2 2 34 2" xfId="36141"/>
    <cellStyle name="Обычный 3 2 2 2 35" xfId="36142"/>
    <cellStyle name="Обычный 3 2 2 2 35 2" xfId="36143"/>
    <cellStyle name="Обычный 3 2 2 2 36" xfId="36144"/>
    <cellStyle name="Обычный 3 2 2 2 36 2" xfId="36145"/>
    <cellStyle name="Обычный 3 2 2 2 37" xfId="36146"/>
    <cellStyle name="Обычный 3 2 2 2 4" xfId="36147"/>
    <cellStyle name="Обычный 3 2 2 2 4 2" xfId="36148"/>
    <cellStyle name="Обычный 3 2 2 2 5" xfId="36149"/>
    <cellStyle name="Обычный 3 2 2 2 5 2" xfId="36150"/>
    <cellStyle name="Обычный 3 2 2 2 6" xfId="36151"/>
    <cellStyle name="Обычный 3 2 2 2 6 2" xfId="36152"/>
    <cellStyle name="Обычный 3 2 2 2 7" xfId="36153"/>
    <cellStyle name="Обычный 3 2 2 2 7 2" xfId="36154"/>
    <cellStyle name="Обычный 3 2 2 2 8" xfId="36155"/>
    <cellStyle name="Обычный 3 2 2 2 8 2" xfId="36156"/>
    <cellStyle name="Обычный 3 2 2 2 9" xfId="36157"/>
    <cellStyle name="Обычный 3 2 2 2 9 2" xfId="36158"/>
    <cellStyle name="Обычный 3 2 2 3" xfId="36159"/>
    <cellStyle name="Обычный 3 2 2 4" xfId="36160"/>
    <cellStyle name="Обычный 3 2 3" xfId="36161"/>
    <cellStyle name="Обычный 3 2 3 10" xfId="36162"/>
    <cellStyle name="Обычный 3 2 3 10 2" xfId="36163"/>
    <cellStyle name="Обычный 3 2 3 11" xfId="36164"/>
    <cellStyle name="Обычный 3 2 3 11 2" xfId="36165"/>
    <cellStyle name="Обычный 3 2 3 12" xfId="36166"/>
    <cellStyle name="Обычный 3 2 3 12 2" xfId="36167"/>
    <cellStyle name="Обычный 3 2 3 13" xfId="36168"/>
    <cellStyle name="Обычный 3 2 3 13 2" xfId="36169"/>
    <cellStyle name="Обычный 3 2 3 14" xfId="36170"/>
    <cellStyle name="Обычный 3 2 3 14 2" xfId="36171"/>
    <cellStyle name="Обычный 3 2 3 15" xfId="36172"/>
    <cellStyle name="Обычный 3 2 3 15 2" xfId="36173"/>
    <cellStyle name="Обычный 3 2 3 16" xfId="36174"/>
    <cellStyle name="Обычный 3 2 3 16 2" xfId="36175"/>
    <cellStyle name="Обычный 3 2 3 17" xfId="36176"/>
    <cellStyle name="Обычный 3 2 3 17 2" xfId="36177"/>
    <cellStyle name="Обычный 3 2 3 18" xfId="36178"/>
    <cellStyle name="Обычный 3 2 3 18 2" xfId="36179"/>
    <cellStyle name="Обычный 3 2 3 19" xfId="36180"/>
    <cellStyle name="Обычный 3 2 3 19 2" xfId="36181"/>
    <cellStyle name="Обычный 3 2 3 2" xfId="36182"/>
    <cellStyle name="Обычный 3 2 3 2 10" xfId="36183"/>
    <cellStyle name="Обычный 3 2 3 2 10 2" xfId="36184"/>
    <cellStyle name="Обычный 3 2 3 2 11" xfId="36185"/>
    <cellStyle name="Обычный 3 2 3 2 11 2" xfId="36186"/>
    <cellStyle name="Обычный 3 2 3 2 12" xfId="36187"/>
    <cellStyle name="Обычный 3 2 3 2 12 2" xfId="36188"/>
    <cellStyle name="Обычный 3 2 3 2 13" xfId="36189"/>
    <cellStyle name="Обычный 3 2 3 2 13 2" xfId="36190"/>
    <cellStyle name="Обычный 3 2 3 2 14" xfId="36191"/>
    <cellStyle name="Обычный 3 2 3 2 14 2" xfId="36192"/>
    <cellStyle name="Обычный 3 2 3 2 15" xfId="36193"/>
    <cellStyle name="Обычный 3 2 3 2 15 2" xfId="36194"/>
    <cellStyle name="Обычный 3 2 3 2 16" xfId="36195"/>
    <cellStyle name="Обычный 3 2 3 2 16 2" xfId="36196"/>
    <cellStyle name="Обычный 3 2 3 2 17" xfId="36197"/>
    <cellStyle name="Обычный 3 2 3 2 17 2" xfId="36198"/>
    <cellStyle name="Обычный 3 2 3 2 18" xfId="36199"/>
    <cellStyle name="Обычный 3 2 3 2 18 2" xfId="36200"/>
    <cellStyle name="Обычный 3 2 3 2 19" xfId="36201"/>
    <cellStyle name="Обычный 3 2 3 2 19 2" xfId="36202"/>
    <cellStyle name="Обычный 3 2 3 2 2" xfId="36203"/>
    <cellStyle name="Обычный 3 2 3 2 2 10" xfId="36204"/>
    <cellStyle name="Обычный 3 2 3 2 2 10 2" xfId="36205"/>
    <cellStyle name="Обычный 3 2 3 2 2 11" xfId="36206"/>
    <cellStyle name="Обычный 3 2 3 2 2 11 2" xfId="36207"/>
    <cellStyle name="Обычный 3 2 3 2 2 12" xfId="36208"/>
    <cellStyle name="Обычный 3 2 3 2 2 12 2" xfId="36209"/>
    <cellStyle name="Обычный 3 2 3 2 2 13" xfId="36210"/>
    <cellStyle name="Обычный 3 2 3 2 2 13 2" xfId="36211"/>
    <cellStyle name="Обычный 3 2 3 2 2 14" xfId="36212"/>
    <cellStyle name="Обычный 3 2 3 2 2 14 2" xfId="36213"/>
    <cellStyle name="Обычный 3 2 3 2 2 15" xfId="36214"/>
    <cellStyle name="Обычный 3 2 3 2 2 15 2" xfId="36215"/>
    <cellStyle name="Обычный 3 2 3 2 2 16" xfId="36216"/>
    <cellStyle name="Обычный 3 2 3 2 2 16 2" xfId="36217"/>
    <cellStyle name="Обычный 3 2 3 2 2 17" xfId="36218"/>
    <cellStyle name="Обычный 3 2 3 2 2 17 2" xfId="36219"/>
    <cellStyle name="Обычный 3 2 3 2 2 18" xfId="36220"/>
    <cellStyle name="Обычный 3 2 3 2 2 18 2" xfId="36221"/>
    <cellStyle name="Обычный 3 2 3 2 2 19" xfId="36222"/>
    <cellStyle name="Обычный 3 2 3 2 2 19 2" xfId="36223"/>
    <cellStyle name="Обычный 3 2 3 2 2 2" xfId="36224"/>
    <cellStyle name="Обычный 3 2 3 2 2 2 2" xfId="36225"/>
    <cellStyle name="Обычный 3 2 3 2 2 20" xfId="36226"/>
    <cellStyle name="Обычный 3 2 3 2 2 20 2" xfId="36227"/>
    <cellStyle name="Обычный 3 2 3 2 2 21" xfId="36228"/>
    <cellStyle name="Обычный 3 2 3 2 2 21 2" xfId="36229"/>
    <cellStyle name="Обычный 3 2 3 2 2 22" xfId="36230"/>
    <cellStyle name="Обычный 3 2 3 2 2 22 2" xfId="36231"/>
    <cellStyle name="Обычный 3 2 3 2 2 23" xfId="36232"/>
    <cellStyle name="Обычный 3 2 3 2 2 23 2" xfId="36233"/>
    <cellStyle name="Обычный 3 2 3 2 2 24" xfId="36234"/>
    <cellStyle name="Обычный 3 2 3 2 2 24 2" xfId="36235"/>
    <cellStyle name="Обычный 3 2 3 2 2 25" xfId="36236"/>
    <cellStyle name="Обычный 3 2 3 2 2 25 2" xfId="36237"/>
    <cellStyle name="Обычный 3 2 3 2 2 26" xfId="36238"/>
    <cellStyle name="Обычный 3 2 3 2 2 26 2" xfId="36239"/>
    <cellStyle name="Обычный 3 2 3 2 2 27" xfId="36240"/>
    <cellStyle name="Обычный 3 2 3 2 2 27 2" xfId="36241"/>
    <cellStyle name="Обычный 3 2 3 2 2 28" xfId="36242"/>
    <cellStyle name="Обычный 3 2 3 2 2 28 2" xfId="36243"/>
    <cellStyle name="Обычный 3 2 3 2 2 29" xfId="36244"/>
    <cellStyle name="Обычный 3 2 3 2 2 29 2" xfId="36245"/>
    <cellStyle name="Обычный 3 2 3 2 2 3" xfId="36246"/>
    <cellStyle name="Обычный 3 2 3 2 2 3 2" xfId="36247"/>
    <cellStyle name="Обычный 3 2 3 2 2 30" xfId="36248"/>
    <cellStyle name="Обычный 3 2 3 2 2 30 2" xfId="36249"/>
    <cellStyle name="Обычный 3 2 3 2 2 31" xfId="36250"/>
    <cellStyle name="Обычный 3 2 3 2 2 31 2" xfId="36251"/>
    <cellStyle name="Обычный 3 2 3 2 2 32" xfId="36252"/>
    <cellStyle name="Обычный 3 2 3 2 2 32 2" xfId="36253"/>
    <cellStyle name="Обычный 3 2 3 2 2 33" xfId="36254"/>
    <cellStyle name="Обычный 3 2 3 2 2 33 2" xfId="36255"/>
    <cellStyle name="Обычный 3 2 3 2 2 34" xfId="36256"/>
    <cellStyle name="Обычный 3 2 3 2 2 34 2" xfId="36257"/>
    <cellStyle name="Обычный 3 2 3 2 2 35" xfId="36258"/>
    <cellStyle name="Обычный 3 2 3 2 2 4" xfId="36259"/>
    <cellStyle name="Обычный 3 2 3 2 2 4 2" xfId="36260"/>
    <cellStyle name="Обычный 3 2 3 2 2 5" xfId="36261"/>
    <cellStyle name="Обычный 3 2 3 2 2 5 2" xfId="36262"/>
    <cellStyle name="Обычный 3 2 3 2 2 6" xfId="36263"/>
    <cellStyle name="Обычный 3 2 3 2 2 6 2" xfId="36264"/>
    <cellStyle name="Обычный 3 2 3 2 2 7" xfId="36265"/>
    <cellStyle name="Обычный 3 2 3 2 2 7 2" xfId="36266"/>
    <cellStyle name="Обычный 3 2 3 2 2 8" xfId="36267"/>
    <cellStyle name="Обычный 3 2 3 2 2 8 2" xfId="36268"/>
    <cellStyle name="Обычный 3 2 3 2 2 9" xfId="36269"/>
    <cellStyle name="Обычный 3 2 3 2 2 9 2" xfId="36270"/>
    <cellStyle name="Обычный 3 2 3 2 20" xfId="36271"/>
    <cellStyle name="Обычный 3 2 3 2 20 2" xfId="36272"/>
    <cellStyle name="Обычный 3 2 3 2 21" xfId="36273"/>
    <cellStyle name="Обычный 3 2 3 2 21 2" xfId="36274"/>
    <cellStyle name="Обычный 3 2 3 2 22" xfId="36275"/>
    <cellStyle name="Обычный 3 2 3 2 22 2" xfId="36276"/>
    <cellStyle name="Обычный 3 2 3 2 23" xfId="36277"/>
    <cellStyle name="Обычный 3 2 3 2 23 2" xfId="36278"/>
    <cellStyle name="Обычный 3 2 3 2 24" xfId="36279"/>
    <cellStyle name="Обычный 3 2 3 2 24 2" xfId="36280"/>
    <cellStyle name="Обычный 3 2 3 2 25" xfId="36281"/>
    <cellStyle name="Обычный 3 2 3 2 25 2" xfId="36282"/>
    <cellStyle name="Обычный 3 2 3 2 26" xfId="36283"/>
    <cellStyle name="Обычный 3 2 3 2 26 2" xfId="36284"/>
    <cellStyle name="Обычный 3 2 3 2 27" xfId="36285"/>
    <cellStyle name="Обычный 3 2 3 2 27 2" xfId="36286"/>
    <cellStyle name="Обычный 3 2 3 2 28" xfId="36287"/>
    <cellStyle name="Обычный 3 2 3 2 28 2" xfId="36288"/>
    <cellStyle name="Обычный 3 2 3 2 29" xfId="36289"/>
    <cellStyle name="Обычный 3 2 3 2 29 2" xfId="36290"/>
    <cellStyle name="Обычный 3 2 3 2 3" xfId="36291"/>
    <cellStyle name="Обычный 3 2 3 2 3 2" xfId="36292"/>
    <cellStyle name="Обычный 3 2 3 2 30" xfId="36293"/>
    <cellStyle name="Обычный 3 2 3 2 30 2" xfId="36294"/>
    <cellStyle name="Обычный 3 2 3 2 31" xfId="36295"/>
    <cellStyle name="Обычный 3 2 3 2 31 2" xfId="36296"/>
    <cellStyle name="Обычный 3 2 3 2 32" xfId="36297"/>
    <cellStyle name="Обычный 3 2 3 2 32 2" xfId="36298"/>
    <cellStyle name="Обычный 3 2 3 2 33" xfId="36299"/>
    <cellStyle name="Обычный 3 2 3 2 33 2" xfId="36300"/>
    <cellStyle name="Обычный 3 2 3 2 34" xfId="36301"/>
    <cellStyle name="Обычный 3 2 3 2 34 2" xfId="36302"/>
    <cellStyle name="Обычный 3 2 3 2 35" xfId="36303"/>
    <cellStyle name="Обычный 3 2 3 2 35 2" xfId="36304"/>
    <cellStyle name="Обычный 3 2 3 2 36" xfId="36305"/>
    <cellStyle name="Обычный 3 2 3 2 36 2" xfId="36306"/>
    <cellStyle name="Обычный 3 2 3 2 37" xfId="36307"/>
    <cellStyle name="Обычный 3 2 3 2 4" xfId="36308"/>
    <cellStyle name="Обычный 3 2 3 2 4 2" xfId="36309"/>
    <cellStyle name="Обычный 3 2 3 2 5" xfId="36310"/>
    <cellStyle name="Обычный 3 2 3 2 5 2" xfId="36311"/>
    <cellStyle name="Обычный 3 2 3 2 6" xfId="36312"/>
    <cellStyle name="Обычный 3 2 3 2 6 2" xfId="36313"/>
    <cellStyle name="Обычный 3 2 3 2 7" xfId="36314"/>
    <cellStyle name="Обычный 3 2 3 2 7 2" xfId="36315"/>
    <cellStyle name="Обычный 3 2 3 2 8" xfId="36316"/>
    <cellStyle name="Обычный 3 2 3 2 8 2" xfId="36317"/>
    <cellStyle name="Обычный 3 2 3 2 9" xfId="36318"/>
    <cellStyle name="Обычный 3 2 3 2 9 2" xfId="36319"/>
    <cellStyle name="Обычный 3 2 3 20" xfId="36320"/>
    <cellStyle name="Обычный 3 2 3 20 2" xfId="36321"/>
    <cellStyle name="Обычный 3 2 3 21" xfId="36322"/>
    <cellStyle name="Обычный 3 2 3 21 2" xfId="36323"/>
    <cellStyle name="Обычный 3 2 3 22" xfId="36324"/>
    <cellStyle name="Обычный 3 2 3 22 2" xfId="36325"/>
    <cellStyle name="Обычный 3 2 3 23" xfId="36326"/>
    <cellStyle name="Обычный 3 2 3 23 2" xfId="36327"/>
    <cellStyle name="Обычный 3 2 3 24" xfId="36328"/>
    <cellStyle name="Обычный 3 2 3 24 2" xfId="36329"/>
    <cellStyle name="Обычный 3 2 3 25" xfId="36330"/>
    <cellStyle name="Обычный 3 2 3 25 2" xfId="36331"/>
    <cellStyle name="Обычный 3 2 3 26" xfId="36332"/>
    <cellStyle name="Обычный 3 2 3 26 2" xfId="36333"/>
    <cellStyle name="Обычный 3 2 3 27" xfId="36334"/>
    <cellStyle name="Обычный 3 2 3 27 2" xfId="36335"/>
    <cellStyle name="Обычный 3 2 3 28" xfId="36336"/>
    <cellStyle name="Обычный 3 2 3 28 2" xfId="36337"/>
    <cellStyle name="Обычный 3 2 3 29" xfId="36338"/>
    <cellStyle name="Обычный 3 2 3 29 2" xfId="36339"/>
    <cellStyle name="Обычный 3 2 3 3" xfId="36340"/>
    <cellStyle name="Обычный 3 2 3 3 10" xfId="36341"/>
    <cellStyle name="Обычный 3 2 3 3 10 2" xfId="36342"/>
    <cellStyle name="Обычный 3 2 3 3 11" xfId="36343"/>
    <cellStyle name="Обычный 3 2 3 3 11 2" xfId="36344"/>
    <cellStyle name="Обычный 3 2 3 3 12" xfId="36345"/>
    <cellStyle name="Обычный 3 2 3 3 12 2" xfId="36346"/>
    <cellStyle name="Обычный 3 2 3 3 13" xfId="36347"/>
    <cellStyle name="Обычный 3 2 3 3 13 2" xfId="36348"/>
    <cellStyle name="Обычный 3 2 3 3 14" xfId="36349"/>
    <cellStyle name="Обычный 3 2 3 3 14 2" xfId="36350"/>
    <cellStyle name="Обычный 3 2 3 3 15" xfId="36351"/>
    <cellStyle name="Обычный 3 2 3 3 15 2" xfId="36352"/>
    <cellStyle name="Обычный 3 2 3 3 16" xfId="36353"/>
    <cellStyle name="Обычный 3 2 3 3 16 2" xfId="36354"/>
    <cellStyle name="Обычный 3 2 3 3 17" xfId="36355"/>
    <cellStyle name="Обычный 3 2 3 3 17 2" xfId="36356"/>
    <cellStyle name="Обычный 3 2 3 3 18" xfId="36357"/>
    <cellStyle name="Обычный 3 2 3 3 18 2" xfId="36358"/>
    <cellStyle name="Обычный 3 2 3 3 19" xfId="36359"/>
    <cellStyle name="Обычный 3 2 3 3 19 2" xfId="36360"/>
    <cellStyle name="Обычный 3 2 3 3 2" xfId="36361"/>
    <cellStyle name="Обычный 3 2 3 3 2 2" xfId="36362"/>
    <cellStyle name="Обычный 3 2 3 3 20" xfId="36363"/>
    <cellStyle name="Обычный 3 2 3 3 20 2" xfId="36364"/>
    <cellStyle name="Обычный 3 2 3 3 21" xfId="36365"/>
    <cellStyle name="Обычный 3 2 3 3 21 2" xfId="36366"/>
    <cellStyle name="Обычный 3 2 3 3 22" xfId="36367"/>
    <cellStyle name="Обычный 3 2 3 3 22 2" xfId="36368"/>
    <cellStyle name="Обычный 3 2 3 3 23" xfId="36369"/>
    <cellStyle name="Обычный 3 2 3 3 23 2" xfId="36370"/>
    <cellStyle name="Обычный 3 2 3 3 24" xfId="36371"/>
    <cellStyle name="Обычный 3 2 3 3 24 2" xfId="36372"/>
    <cellStyle name="Обычный 3 2 3 3 25" xfId="36373"/>
    <cellStyle name="Обычный 3 2 3 3 25 2" xfId="36374"/>
    <cellStyle name="Обычный 3 2 3 3 26" xfId="36375"/>
    <cellStyle name="Обычный 3 2 3 3 26 2" xfId="36376"/>
    <cellStyle name="Обычный 3 2 3 3 27" xfId="36377"/>
    <cellStyle name="Обычный 3 2 3 3 27 2" xfId="36378"/>
    <cellStyle name="Обычный 3 2 3 3 28" xfId="36379"/>
    <cellStyle name="Обычный 3 2 3 3 28 2" xfId="36380"/>
    <cellStyle name="Обычный 3 2 3 3 29" xfId="36381"/>
    <cellStyle name="Обычный 3 2 3 3 29 2" xfId="36382"/>
    <cellStyle name="Обычный 3 2 3 3 3" xfId="36383"/>
    <cellStyle name="Обычный 3 2 3 3 3 2" xfId="36384"/>
    <cellStyle name="Обычный 3 2 3 3 30" xfId="36385"/>
    <cellStyle name="Обычный 3 2 3 3 30 2" xfId="36386"/>
    <cellStyle name="Обычный 3 2 3 3 31" xfId="36387"/>
    <cellStyle name="Обычный 3 2 3 3 31 2" xfId="36388"/>
    <cellStyle name="Обычный 3 2 3 3 32" xfId="36389"/>
    <cellStyle name="Обычный 3 2 3 3 32 2" xfId="36390"/>
    <cellStyle name="Обычный 3 2 3 3 33" xfId="36391"/>
    <cellStyle name="Обычный 3 2 3 3 33 2" xfId="36392"/>
    <cellStyle name="Обычный 3 2 3 3 34" xfId="36393"/>
    <cellStyle name="Обычный 3 2 3 3 34 2" xfId="36394"/>
    <cellStyle name="Обычный 3 2 3 3 35" xfId="36395"/>
    <cellStyle name="Обычный 3 2 3 3 4" xfId="36396"/>
    <cellStyle name="Обычный 3 2 3 3 4 2" xfId="36397"/>
    <cellStyle name="Обычный 3 2 3 3 5" xfId="36398"/>
    <cellStyle name="Обычный 3 2 3 3 5 2" xfId="36399"/>
    <cellStyle name="Обычный 3 2 3 3 6" xfId="36400"/>
    <cellStyle name="Обычный 3 2 3 3 6 2" xfId="36401"/>
    <cellStyle name="Обычный 3 2 3 3 7" xfId="36402"/>
    <cellStyle name="Обычный 3 2 3 3 7 2" xfId="36403"/>
    <cellStyle name="Обычный 3 2 3 3 8" xfId="36404"/>
    <cellStyle name="Обычный 3 2 3 3 8 2" xfId="36405"/>
    <cellStyle name="Обычный 3 2 3 3 9" xfId="36406"/>
    <cellStyle name="Обычный 3 2 3 3 9 2" xfId="36407"/>
    <cellStyle name="Обычный 3 2 3 30" xfId="36408"/>
    <cellStyle name="Обычный 3 2 3 30 2" xfId="36409"/>
    <cellStyle name="Обычный 3 2 3 31" xfId="36410"/>
    <cellStyle name="Обычный 3 2 3 31 2" xfId="36411"/>
    <cellStyle name="Обычный 3 2 3 32" xfId="36412"/>
    <cellStyle name="Обычный 3 2 3 32 2" xfId="36413"/>
    <cellStyle name="Обычный 3 2 3 33" xfId="36414"/>
    <cellStyle name="Обычный 3 2 3 33 2" xfId="36415"/>
    <cellStyle name="Обычный 3 2 3 34" xfId="36416"/>
    <cellStyle name="Обычный 3 2 3 34 2" xfId="36417"/>
    <cellStyle name="Обычный 3 2 3 35" xfId="36418"/>
    <cellStyle name="Обычный 3 2 3 35 2" xfId="36419"/>
    <cellStyle name="Обычный 3 2 3 36" xfId="36420"/>
    <cellStyle name="Обычный 3 2 3 36 2" xfId="36421"/>
    <cellStyle name="Обычный 3 2 3 37" xfId="36422"/>
    <cellStyle name="Обычный 3 2 3 37 2" xfId="36423"/>
    <cellStyle name="Обычный 3 2 3 38" xfId="36424"/>
    <cellStyle name="Обычный 3 2 3 4" xfId="36425"/>
    <cellStyle name="Обычный 3 2 3 4 2" xfId="36426"/>
    <cellStyle name="Обычный 3 2 3 5" xfId="36427"/>
    <cellStyle name="Обычный 3 2 3 5 2" xfId="36428"/>
    <cellStyle name="Обычный 3 2 3 6" xfId="36429"/>
    <cellStyle name="Обычный 3 2 3 6 2" xfId="36430"/>
    <cellStyle name="Обычный 3 2 3 7" xfId="36431"/>
    <cellStyle name="Обычный 3 2 3 7 2" xfId="36432"/>
    <cellStyle name="Обычный 3 2 3 8" xfId="36433"/>
    <cellStyle name="Обычный 3 2 3 8 2" xfId="36434"/>
    <cellStyle name="Обычный 3 2 3 9" xfId="36435"/>
    <cellStyle name="Обычный 3 2 3 9 2" xfId="36436"/>
    <cellStyle name="Обычный 3 2 4" xfId="36437"/>
    <cellStyle name="Обычный 3 2 4 10" xfId="36438"/>
    <cellStyle name="Обычный 3 2 4 10 2" xfId="36439"/>
    <cellStyle name="Обычный 3 2 4 11" xfId="36440"/>
    <cellStyle name="Обычный 3 2 4 11 2" xfId="36441"/>
    <cellStyle name="Обычный 3 2 4 12" xfId="36442"/>
    <cellStyle name="Обычный 3 2 4 12 2" xfId="36443"/>
    <cellStyle name="Обычный 3 2 4 13" xfId="36444"/>
    <cellStyle name="Обычный 3 2 4 13 2" xfId="36445"/>
    <cellStyle name="Обычный 3 2 4 14" xfId="36446"/>
    <cellStyle name="Обычный 3 2 4 14 2" xfId="36447"/>
    <cellStyle name="Обычный 3 2 4 15" xfId="36448"/>
    <cellStyle name="Обычный 3 2 4 15 2" xfId="36449"/>
    <cellStyle name="Обычный 3 2 4 16" xfId="36450"/>
    <cellStyle name="Обычный 3 2 4 16 2" xfId="36451"/>
    <cellStyle name="Обычный 3 2 4 17" xfId="36452"/>
    <cellStyle name="Обычный 3 2 4 17 2" xfId="36453"/>
    <cellStyle name="Обычный 3 2 4 18" xfId="36454"/>
    <cellStyle name="Обычный 3 2 4 18 2" xfId="36455"/>
    <cellStyle name="Обычный 3 2 4 19" xfId="36456"/>
    <cellStyle name="Обычный 3 2 4 19 2" xfId="36457"/>
    <cellStyle name="Обычный 3 2 4 2" xfId="36458"/>
    <cellStyle name="Обычный 3 2 4 2 10" xfId="36459"/>
    <cellStyle name="Обычный 3 2 4 2 10 2" xfId="36460"/>
    <cellStyle name="Обычный 3 2 4 2 11" xfId="36461"/>
    <cellStyle name="Обычный 3 2 4 2 11 2" xfId="36462"/>
    <cellStyle name="Обычный 3 2 4 2 12" xfId="36463"/>
    <cellStyle name="Обычный 3 2 4 2 12 2" xfId="36464"/>
    <cellStyle name="Обычный 3 2 4 2 13" xfId="36465"/>
    <cellStyle name="Обычный 3 2 4 2 13 2" xfId="36466"/>
    <cellStyle name="Обычный 3 2 4 2 14" xfId="36467"/>
    <cellStyle name="Обычный 3 2 4 2 14 2" xfId="36468"/>
    <cellStyle name="Обычный 3 2 4 2 15" xfId="36469"/>
    <cellStyle name="Обычный 3 2 4 2 15 2" xfId="36470"/>
    <cellStyle name="Обычный 3 2 4 2 16" xfId="36471"/>
    <cellStyle name="Обычный 3 2 4 2 16 2" xfId="36472"/>
    <cellStyle name="Обычный 3 2 4 2 17" xfId="36473"/>
    <cellStyle name="Обычный 3 2 4 2 17 2" xfId="36474"/>
    <cellStyle name="Обычный 3 2 4 2 18" xfId="36475"/>
    <cellStyle name="Обычный 3 2 4 2 18 2" xfId="36476"/>
    <cellStyle name="Обычный 3 2 4 2 19" xfId="36477"/>
    <cellStyle name="Обычный 3 2 4 2 19 2" xfId="36478"/>
    <cellStyle name="Обычный 3 2 4 2 2" xfId="36479"/>
    <cellStyle name="Обычный 3 2 4 2 2 2" xfId="36480"/>
    <cellStyle name="Обычный 3 2 4 2 20" xfId="36481"/>
    <cellStyle name="Обычный 3 2 4 2 20 2" xfId="36482"/>
    <cellStyle name="Обычный 3 2 4 2 21" xfId="36483"/>
    <cellStyle name="Обычный 3 2 4 2 21 2" xfId="36484"/>
    <cellStyle name="Обычный 3 2 4 2 22" xfId="36485"/>
    <cellStyle name="Обычный 3 2 4 2 22 2" xfId="36486"/>
    <cellStyle name="Обычный 3 2 4 2 23" xfId="36487"/>
    <cellStyle name="Обычный 3 2 4 2 23 2" xfId="36488"/>
    <cellStyle name="Обычный 3 2 4 2 24" xfId="36489"/>
    <cellStyle name="Обычный 3 2 4 2 24 2" xfId="36490"/>
    <cellStyle name="Обычный 3 2 4 2 25" xfId="36491"/>
    <cellStyle name="Обычный 3 2 4 2 25 2" xfId="36492"/>
    <cellStyle name="Обычный 3 2 4 2 26" xfId="36493"/>
    <cellStyle name="Обычный 3 2 4 2 26 2" xfId="36494"/>
    <cellStyle name="Обычный 3 2 4 2 27" xfId="36495"/>
    <cellStyle name="Обычный 3 2 4 2 27 2" xfId="36496"/>
    <cellStyle name="Обычный 3 2 4 2 28" xfId="36497"/>
    <cellStyle name="Обычный 3 2 4 2 28 2" xfId="36498"/>
    <cellStyle name="Обычный 3 2 4 2 29" xfId="36499"/>
    <cellStyle name="Обычный 3 2 4 2 29 2" xfId="36500"/>
    <cellStyle name="Обычный 3 2 4 2 3" xfId="36501"/>
    <cellStyle name="Обычный 3 2 4 2 3 2" xfId="36502"/>
    <cellStyle name="Обычный 3 2 4 2 30" xfId="36503"/>
    <cellStyle name="Обычный 3 2 4 2 30 2" xfId="36504"/>
    <cellStyle name="Обычный 3 2 4 2 31" xfId="36505"/>
    <cellStyle name="Обычный 3 2 4 2 31 2" xfId="36506"/>
    <cellStyle name="Обычный 3 2 4 2 32" xfId="36507"/>
    <cellStyle name="Обычный 3 2 4 2 32 2" xfId="36508"/>
    <cellStyle name="Обычный 3 2 4 2 33" xfId="36509"/>
    <cellStyle name="Обычный 3 2 4 2 33 2" xfId="36510"/>
    <cellStyle name="Обычный 3 2 4 2 34" xfId="36511"/>
    <cellStyle name="Обычный 3 2 4 2 34 2" xfId="36512"/>
    <cellStyle name="Обычный 3 2 4 2 35" xfId="36513"/>
    <cellStyle name="Обычный 3 2 4 2 4" xfId="36514"/>
    <cellStyle name="Обычный 3 2 4 2 4 2" xfId="36515"/>
    <cellStyle name="Обычный 3 2 4 2 5" xfId="36516"/>
    <cellStyle name="Обычный 3 2 4 2 5 2" xfId="36517"/>
    <cellStyle name="Обычный 3 2 4 2 6" xfId="36518"/>
    <cellStyle name="Обычный 3 2 4 2 6 2" xfId="36519"/>
    <cellStyle name="Обычный 3 2 4 2 7" xfId="36520"/>
    <cellStyle name="Обычный 3 2 4 2 7 2" xfId="36521"/>
    <cellStyle name="Обычный 3 2 4 2 8" xfId="36522"/>
    <cellStyle name="Обычный 3 2 4 2 8 2" xfId="36523"/>
    <cellStyle name="Обычный 3 2 4 2 9" xfId="36524"/>
    <cellStyle name="Обычный 3 2 4 2 9 2" xfId="36525"/>
    <cellStyle name="Обычный 3 2 4 20" xfId="36526"/>
    <cellStyle name="Обычный 3 2 4 20 2" xfId="36527"/>
    <cellStyle name="Обычный 3 2 4 21" xfId="36528"/>
    <cellStyle name="Обычный 3 2 4 21 2" xfId="36529"/>
    <cellStyle name="Обычный 3 2 4 22" xfId="36530"/>
    <cellStyle name="Обычный 3 2 4 22 2" xfId="36531"/>
    <cellStyle name="Обычный 3 2 4 23" xfId="36532"/>
    <cellStyle name="Обычный 3 2 4 23 2" xfId="36533"/>
    <cellStyle name="Обычный 3 2 4 24" xfId="36534"/>
    <cellStyle name="Обычный 3 2 4 24 2" xfId="36535"/>
    <cellStyle name="Обычный 3 2 4 25" xfId="36536"/>
    <cellStyle name="Обычный 3 2 4 25 2" xfId="36537"/>
    <cellStyle name="Обычный 3 2 4 26" xfId="36538"/>
    <cellStyle name="Обычный 3 2 4 26 2" xfId="36539"/>
    <cellStyle name="Обычный 3 2 4 27" xfId="36540"/>
    <cellStyle name="Обычный 3 2 4 27 2" xfId="36541"/>
    <cellStyle name="Обычный 3 2 4 28" xfId="36542"/>
    <cellStyle name="Обычный 3 2 4 28 2" xfId="36543"/>
    <cellStyle name="Обычный 3 2 4 29" xfId="36544"/>
    <cellStyle name="Обычный 3 2 4 29 2" xfId="36545"/>
    <cellStyle name="Обычный 3 2 4 3" xfId="36546"/>
    <cellStyle name="Обычный 3 2 4 3 2" xfId="36547"/>
    <cellStyle name="Обычный 3 2 4 30" xfId="36548"/>
    <cellStyle name="Обычный 3 2 4 30 2" xfId="36549"/>
    <cellStyle name="Обычный 3 2 4 31" xfId="36550"/>
    <cellStyle name="Обычный 3 2 4 31 2" xfId="36551"/>
    <cellStyle name="Обычный 3 2 4 32" xfId="36552"/>
    <cellStyle name="Обычный 3 2 4 32 2" xfId="36553"/>
    <cellStyle name="Обычный 3 2 4 33" xfId="36554"/>
    <cellStyle name="Обычный 3 2 4 33 2" xfId="36555"/>
    <cellStyle name="Обычный 3 2 4 34" xfId="36556"/>
    <cellStyle name="Обычный 3 2 4 34 2" xfId="36557"/>
    <cellStyle name="Обычный 3 2 4 35" xfId="36558"/>
    <cellStyle name="Обычный 3 2 4 35 2" xfId="36559"/>
    <cellStyle name="Обычный 3 2 4 36" xfId="36560"/>
    <cellStyle name="Обычный 3 2 4 36 2" xfId="36561"/>
    <cellStyle name="Обычный 3 2 4 37" xfId="36562"/>
    <cellStyle name="Обычный 3 2 4 4" xfId="36563"/>
    <cellStyle name="Обычный 3 2 4 4 2" xfId="36564"/>
    <cellStyle name="Обычный 3 2 4 5" xfId="36565"/>
    <cellStyle name="Обычный 3 2 4 5 2" xfId="36566"/>
    <cellStyle name="Обычный 3 2 4 6" xfId="36567"/>
    <cellStyle name="Обычный 3 2 4 6 2" xfId="36568"/>
    <cellStyle name="Обычный 3 2 4 7" xfId="36569"/>
    <cellStyle name="Обычный 3 2 4 7 2" xfId="36570"/>
    <cellStyle name="Обычный 3 2 4 8" xfId="36571"/>
    <cellStyle name="Обычный 3 2 4 8 2" xfId="36572"/>
    <cellStyle name="Обычный 3 2 4 9" xfId="36573"/>
    <cellStyle name="Обычный 3 2 4 9 2" xfId="36574"/>
    <cellStyle name="Обычный 3 2 5" xfId="36575"/>
    <cellStyle name="Обычный 3 2 5 10" xfId="36576"/>
    <cellStyle name="Обычный 3 2 5 10 2" xfId="36577"/>
    <cellStyle name="Обычный 3 2 5 11" xfId="36578"/>
    <cellStyle name="Обычный 3 2 5 11 2" xfId="36579"/>
    <cellStyle name="Обычный 3 2 5 12" xfId="36580"/>
    <cellStyle name="Обычный 3 2 5 12 2" xfId="36581"/>
    <cellStyle name="Обычный 3 2 5 13" xfId="36582"/>
    <cellStyle name="Обычный 3 2 5 13 2" xfId="36583"/>
    <cellStyle name="Обычный 3 2 5 14" xfId="36584"/>
    <cellStyle name="Обычный 3 2 5 14 2" xfId="36585"/>
    <cellStyle name="Обычный 3 2 5 15" xfId="36586"/>
    <cellStyle name="Обычный 3 2 5 15 2" xfId="36587"/>
    <cellStyle name="Обычный 3 2 5 16" xfId="36588"/>
    <cellStyle name="Обычный 3 2 5 16 2" xfId="36589"/>
    <cellStyle name="Обычный 3 2 5 17" xfId="36590"/>
    <cellStyle name="Обычный 3 2 5 17 2" xfId="36591"/>
    <cellStyle name="Обычный 3 2 5 18" xfId="36592"/>
    <cellStyle name="Обычный 3 2 5 18 2" xfId="36593"/>
    <cellStyle name="Обычный 3 2 5 19" xfId="36594"/>
    <cellStyle name="Обычный 3 2 5 19 2" xfId="36595"/>
    <cellStyle name="Обычный 3 2 5 2" xfId="36596"/>
    <cellStyle name="Обычный 3 2 5 2 10" xfId="36597"/>
    <cellStyle name="Обычный 3 2 5 2 10 2" xfId="36598"/>
    <cellStyle name="Обычный 3 2 5 2 11" xfId="36599"/>
    <cellStyle name="Обычный 3 2 5 2 11 2" xfId="36600"/>
    <cellStyle name="Обычный 3 2 5 2 12" xfId="36601"/>
    <cellStyle name="Обычный 3 2 5 2 12 2" xfId="36602"/>
    <cellStyle name="Обычный 3 2 5 2 13" xfId="36603"/>
    <cellStyle name="Обычный 3 2 5 2 13 2" xfId="36604"/>
    <cellStyle name="Обычный 3 2 5 2 14" xfId="36605"/>
    <cellStyle name="Обычный 3 2 5 2 14 2" xfId="36606"/>
    <cellStyle name="Обычный 3 2 5 2 15" xfId="36607"/>
    <cellStyle name="Обычный 3 2 5 2 15 2" xfId="36608"/>
    <cellStyle name="Обычный 3 2 5 2 16" xfId="36609"/>
    <cellStyle name="Обычный 3 2 5 2 16 2" xfId="36610"/>
    <cellStyle name="Обычный 3 2 5 2 17" xfId="36611"/>
    <cellStyle name="Обычный 3 2 5 2 17 2" xfId="36612"/>
    <cellStyle name="Обычный 3 2 5 2 18" xfId="36613"/>
    <cellStyle name="Обычный 3 2 5 2 18 2" xfId="36614"/>
    <cellStyle name="Обычный 3 2 5 2 19" xfId="36615"/>
    <cellStyle name="Обычный 3 2 5 2 19 2" xfId="36616"/>
    <cellStyle name="Обычный 3 2 5 2 2" xfId="36617"/>
    <cellStyle name="Обычный 3 2 5 2 2 2" xfId="36618"/>
    <cellStyle name="Обычный 3 2 5 2 20" xfId="36619"/>
    <cellStyle name="Обычный 3 2 5 2 20 2" xfId="36620"/>
    <cellStyle name="Обычный 3 2 5 2 21" xfId="36621"/>
    <cellStyle name="Обычный 3 2 5 2 21 2" xfId="36622"/>
    <cellStyle name="Обычный 3 2 5 2 22" xfId="36623"/>
    <cellStyle name="Обычный 3 2 5 2 22 2" xfId="36624"/>
    <cellStyle name="Обычный 3 2 5 2 23" xfId="36625"/>
    <cellStyle name="Обычный 3 2 5 2 23 2" xfId="36626"/>
    <cellStyle name="Обычный 3 2 5 2 24" xfId="36627"/>
    <cellStyle name="Обычный 3 2 5 2 24 2" xfId="36628"/>
    <cellStyle name="Обычный 3 2 5 2 25" xfId="36629"/>
    <cellStyle name="Обычный 3 2 5 2 25 2" xfId="36630"/>
    <cellStyle name="Обычный 3 2 5 2 26" xfId="36631"/>
    <cellStyle name="Обычный 3 2 5 2 26 2" xfId="36632"/>
    <cellStyle name="Обычный 3 2 5 2 27" xfId="36633"/>
    <cellStyle name="Обычный 3 2 5 2 27 2" xfId="36634"/>
    <cellStyle name="Обычный 3 2 5 2 28" xfId="36635"/>
    <cellStyle name="Обычный 3 2 5 2 28 2" xfId="36636"/>
    <cellStyle name="Обычный 3 2 5 2 29" xfId="36637"/>
    <cellStyle name="Обычный 3 2 5 2 29 2" xfId="36638"/>
    <cellStyle name="Обычный 3 2 5 2 3" xfId="36639"/>
    <cellStyle name="Обычный 3 2 5 2 3 2" xfId="36640"/>
    <cellStyle name="Обычный 3 2 5 2 30" xfId="36641"/>
    <cellStyle name="Обычный 3 2 5 2 30 2" xfId="36642"/>
    <cellStyle name="Обычный 3 2 5 2 31" xfId="36643"/>
    <cellStyle name="Обычный 3 2 5 2 31 2" xfId="36644"/>
    <cellStyle name="Обычный 3 2 5 2 32" xfId="36645"/>
    <cellStyle name="Обычный 3 2 5 2 32 2" xfId="36646"/>
    <cellStyle name="Обычный 3 2 5 2 33" xfId="36647"/>
    <cellStyle name="Обычный 3 2 5 2 33 2" xfId="36648"/>
    <cellStyle name="Обычный 3 2 5 2 34" xfId="36649"/>
    <cellStyle name="Обычный 3 2 5 2 34 2" xfId="36650"/>
    <cellStyle name="Обычный 3 2 5 2 35" xfId="36651"/>
    <cellStyle name="Обычный 3 2 5 2 4" xfId="36652"/>
    <cellStyle name="Обычный 3 2 5 2 4 2" xfId="36653"/>
    <cellStyle name="Обычный 3 2 5 2 5" xfId="36654"/>
    <cellStyle name="Обычный 3 2 5 2 5 2" xfId="36655"/>
    <cellStyle name="Обычный 3 2 5 2 6" xfId="36656"/>
    <cellStyle name="Обычный 3 2 5 2 6 2" xfId="36657"/>
    <cellStyle name="Обычный 3 2 5 2 7" xfId="36658"/>
    <cellStyle name="Обычный 3 2 5 2 7 2" xfId="36659"/>
    <cellStyle name="Обычный 3 2 5 2 8" xfId="36660"/>
    <cellStyle name="Обычный 3 2 5 2 8 2" xfId="36661"/>
    <cellStyle name="Обычный 3 2 5 2 9" xfId="36662"/>
    <cellStyle name="Обычный 3 2 5 2 9 2" xfId="36663"/>
    <cellStyle name="Обычный 3 2 5 20" xfId="36664"/>
    <cellStyle name="Обычный 3 2 5 20 2" xfId="36665"/>
    <cellStyle name="Обычный 3 2 5 21" xfId="36666"/>
    <cellStyle name="Обычный 3 2 5 21 2" xfId="36667"/>
    <cellStyle name="Обычный 3 2 5 22" xfId="36668"/>
    <cellStyle name="Обычный 3 2 5 22 2" xfId="36669"/>
    <cellStyle name="Обычный 3 2 5 23" xfId="36670"/>
    <cellStyle name="Обычный 3 2 5 23 2" xfId="36671"/>
    <cellStyle name="Обычный 3 2 5 24" xfId="36672"/>
    <cellStyle name="Обычный 3 2 5 24 2" xfId="36673"/>
    <cellStyle name="Обычный 3 2 5 25" xfId="36674"/>
    <cellStyle name="Обычный 3 2 5 25 2" xfId="36675"/>
    <cellStyle name="Обычный 3 2 5 26" xfId="36676"/>
    <cellStyle name="Обычный 3 2 5 26 2" xfId="36677"/>
    <cellStyle name="Обычный 3 2 5 27" xfId="36678"/>
    <cellStyle name="Обычный 3 2 5 27 2" xfId="36679"/>
    <cellStyle name="Обычный 3 2 5 28" xfId="36680"/>
    <cellStyle name="Обычный 3 2 5 28 2" xfId="36681"/>
    <cellStyle name="Обычный 3 2 5 29" xfId="36682"/>
    <cellStyle name="Обычный 3 2 5 29 2" xfId="36683"/>
    <cellStyle name="Обычный 3 2 5 3" xfId="36684"/>
    <cellStyle name="Обычный 3 2 5 3 2" xfId="36685"/>
    <cellStyle name="Обычный 3 2 5 30" xfId="36686"/>
    <cellStyle name="Обычный 3 2 5 30 2" xfId="36687"/>
    <cellStyle name="Обычный 3 2 5 31" xfId="36688"/>
    <cellStyle name="Обычный 3 2 5 31 2" xfId="36689"/>
    <cellStyle name="Обычный 3 2 5 32" xfId="36690"/>
    <cellStyle name="Обычный 3 2 5 32 2" xfId="36691"/>
    <cellStyle name="Обычный 3 2 5 33" xfId="36692"/>
    <cellStyle name="Обычный 3 2 5 33 2" xfId="36693"/>
    <cellStyle name="Обычный 3 2 5 34" xfId="36694"/>
    <cellStyle name="Обычный 3 2 5 34 2" xfId="36695"/>
    <cellStyle name="Обычный 3 2 5 35" xfId="36696"/>
    <cellStyle name="Обычный 3 2 5 35 2" xfId="36697"/>
    <cellStyle name="Обычный 3 2 5 36" xfId="36698"/>
    <cellStyle name="Обычный 3 2 5 36 2" xfId="36699"/>
    <cellStyle name="Обычный 3 2 5 37" xfId="36700"/>
    <cellStyle name="Обычный 3 2 5 4" xfId="36701"/>
    <cellStyle name="Обычный 3 2 5 4 2" xfId="36702"/>
    <cellStyle name="Обычный 3 2 5 5" xfId="36703"/>
    <cellStyle name="Обычный 3 2 5 5 2" xfId="36704"/>
    <cellStyle name="Обычный 3 2 5 6" xfId="36705"/>
    <cellStyle name="Обычный 3 2 5 6 2" xfId="36706"/>
    <cellStyle name="Обычный 3 2 5 7" xfId="36707"/>
    <cellStyle name="Обычный 3 2 5 7 2" xfId="36708"/>
    <cellStyle name="Обычный 3 2 5 8" xfId="36709"/>
    <cellStyle name="Обычный 3 2 5 8 2" xfId="36710"/>
    <cellStyle name="Обычный 3 2 5 9" xfId="36711"/>
    <cellStyle name="Обычный 3 2 5 9 2" xfId="36712"/>
    <cellStyle name="Обычный 3 2 6" xfId="36713"/>
    <cellStyle name="Обычный 3 2 7" xfId="36714"/>
    <cellStyle name="Обычный 3 2 8" xfId="36715"/>
    <cellStyle name="Обычный 3 2 9" xfId="53249"/>
    <cellStyle name="Обычный 3 2_! Выручка сбыт 2014(изм.потериМРСК)" xfId="36716"/>
    <cellStyle name="Обычный 3 20" xfId="36717"/>
    <cellStyle name="Обычный 3 21" xfId="36718"/>
    <cellStyle name="Обычный 3 3" xfId="36719"/>
    <cellStyle name="Обычный 3 3 2" xfId="36720"/>
    <cellStyle name="Обычный 3 3 2 10" xfId="36721"/>
    <cellStyle name="Обычный 3 3 2 10 2" xfId="36722"/>
    <cellStyle name="Обычный 3 3 2 11" xfId="36723"/>
    <cellStyle name="Обычный 3 3 2 11 2" xfId="36724"/>
    <cellStyle name="Обычный 3 3 2 12" xfId="36725"/>
    <cellStyle name="Обычный 3 3 2 12 2" xfId="36726"/>
    <cellStyle name="Обычный 3 3 2 13" xfId="36727"/>
    <cellStyle name="Обычный 3 3 2 13 2" xfId="36728"/>
    <cellStyle name="Обычный 3 3 2 14" xfId="36729"/>
    <cellStyle name="Обычный 3 3 2 14 2" xfId="36730"/>
    <cellStyle name="Обычный 3 3 2 15" xfId="36731"/>
    <cellStyle name="Обычный 3 3 2 15 2" xfId="36732"/>
    <cellStyle name="Обычный 3 3 2 16" xfId="36733"/>
    <cellStyle name="Обычный 3 3 2 16 2" xfId="36734"/>
    <cellStyle name="Обычный 3 3 2 17" xfId="36735"/>
    <cellStyle name="Обычный 3 3 2 17 2" xfId="36736"/>
    <cellStyle name="Обычный 3 3 2 18" xfId="36737"/>
    <cellStyle name="Обычный 3 3 2 18 2" xfId="36738"/>
    <cellStyle name="Обычный 3 3 2 19" xfId="36739"/>
    <cellStyle name="Обычный 3 3 2 19 2" xfId="36740"/>
    <cellStyle name="Обычный 3 3 2 2" xfId="36741"/>
    <cellStyle name="Обычный 3 3 2 2 10" xfId="36742"/>
    <cellStyle name="Обычный 3 3 2 2 10 2" xfId="36743"/>
    <cellStyle name="Обычный 3 3 2 2 11" xfId="36744"/>
    <cellStyle name="Обычный 3 3 2 2 11 2" xfId="36745"/>
    <cellStyle name="Обычный 3 3 2 2 12" xfId="36746"/>
    <cellStyle name="Обычный 3 3 2 2 12 2" xfId="36747"/>
    <cellStyle name="Обычный 3 3 2 2 13" xfId="36748"/>
    <cellStyle name="Обычный 3 3 2 2 13 2" xfId="36749"/>
    <cellStyle name="Обычный 3 3 2 2 14" xfId="36750"/>
    <cellStyle name="Обычный 3 3 2 2 14 2" xfId="36751"/>
    <cellStyle name="Обычный 3 3 2 2 15" xfId="36752"/>
    <cellStyle name="Обычный 3 3 2 2 15 2" xfId="36753"/>
    <cellStyle name="Обычный 3 3 2 2 16" xfId="36754"/>
    <cellStyle name="Обычный 3 3 2 2 16 2" xfId="36755"/>
    <cellStyle name="Обычный 3 3 2 2 17" xfId="36756"/>
    <cellStyle name="Обычный 3 3 2 2 17 2" xfId="36757"/>
    <cellStyle name="Обычный 3 3 2 2 18" xfId="36758"/>
    <cellStyle name="Обычный 3 3 2 2 18 2" xfId="36759"/>
    <cellStyle name="Обычный 3 3 2 2 19" xfId="36760"/>
    <cellStyle name="Обычный 3 3 2 2 19 2" xfId="36761"/>
    <cellStyle name="Обычный 3 3 2 2 2" xfId="36762"/>
    <cellStyle name="Обычный 3 3 2 2 2 2" xfId="36763"/>
    <cellStyle name="Обычный 3 3 2 2 20" xfId="36764"/>
    <cellStyle name="Обычный 3 3 2 2 20 2" xfId="36765"/>
    <cellStyle name="Обычный 3 3 2 2 21" xfId="36766"/>
    <cellStyle name="Обычный 3 3 2 2 21 2" xfId="36767"/>
    <cellStyle name="Обычный 3 3 2 2 22" xfId="36768"/>
    <cellStyle name="Обычный 3 3 2 2 22 2" xfId="36769"/>
    <cellStyle name="Обычный 3 3 2 2 23" xfId="36770"/>
    <cellStyle name="Обычный 3 3 2 2 23 2" xfId="36771"/>
    <cellStyle name="Обычный 3 3 2 2 24" xfId="36772"/>
    <cellStyle name="Обычный 3 3 2 2 24 2" xfId="36773"/>
    <cellStyle name="Обычный 3 3 2 2 25" xfId="36774"/>
    <cellStyle name="Обычный 3 3 2 2 25 2" xfId="36775"/>
    <cellStyle name="Обычный 3 3 2 2 26" xfId="36776"/>
    <cellStyle name="Обычный 3 3 2 2 26 2" xfId="36777"/>
    <cellStyle name="Обычный 3 3 2 2 27" xfId="36778"/>
    <cellStyle name="Обычный 3 3 2 2 27 2" xfId="36779"/>
    <cellStyle name="Обычный 3 3 2 2 28" xfId="36780"/>
    <cellStyle name="Обычный 3 3 2 2 28 2" xfId="36781"/>
    <cellStyle name="Обычный 3 3 2 2 29" xfId="36782"/>
    <cellStyle name="Обычный 3 3 2 2 29 2" xfId="36783"/>
    <cellStyle name="Обычный 3 3 2 2 3" xfId="36784"/>
    <cellStyle name="Обычный 3 3 2 2 3 2" xfId="36785"/>
    <cellStyle name="Обычный 3 3 2 2 30" xfId="36786"/>
    <cellStyle name="Обычный 3 3 2 2 30 2" xfId="36787"/>
    <cellStyle name="Обычный 3 3 2 2 31" xfId="36788"/>
    <cellStyle name="Обычный 3 3 2 2 31 2" xfId="36789"/>
    <cellStyle name="Обычный 3 3 2 2 32" xfId="36790"/>
    <cellStyle name="Обычный 3 3 2 2 32 2" xfId="36791"/>
    <cellStyle name="Обычный 3 3 2 2 33" xfId="36792"/>
    <cellStyle name="Обычный 3 3 2 2 33 2" xfId="36793"/>
    <cellStyle name="Обычный 3 3 2 2 34" xfId="36794"/>
    <cellStyle name="Обычный 3 3 2 2 34 2" xfId="36795"/>
    <cellStyle name="Обычный 3 3 2 2 35" xfId="36796"/>
    <cellStyle name="Обычный 3 3 2 2 4" xfId="36797"/>
    <cellStyle name="Обычный 3 3 2 2 4 2" xfId="36798"/>
    <cellStyle name="Обычный 3 3 2 2 5" xfId="36799"/>
    <cellStyle name="Обычный 3 3 2 2 5 2" xfId="36800"/>
    <cellStyle name="Обычный 3 3 2 2 6" xfId="36801"/>
    <cellStyle name="Обычный 3 3 2 2 6 2" xfId="36802"/>
    <cellStyle name="Обычный 3 3 2 2 7" xfId="36803"/>
    <cellStyle name="Обычный 3 3 2 2 7 2" xfId="36804"/>
    <cellStyle name="Обычный 3 3 2 2 8" xfId="36805"/>
    <cellStyle name="Обычный 3 3 2 2 8 2" xfId="36806"/>
    <cellStyle name="Обычный 3 3 2 2 9" xfId="36807"/>
    <cellStyle name="Обычный 3 3 2 2 9 2" xfId="36808"/>
    <cellStyle name="Обычный 3 3 2 20" xfId="36809"/>
    <cellStyle name="Обычный 3 3 2 20 2" xfId="36810"/>
    <cellStyle name="Обычный 3 3 2 21" xfId="36811"/>
    <cellStyle name="Обычный 3 3 2 21 2" xfId="36812"/>
    <cellStyle name="Обычный 3 3 2 22" xfId="36813"/>
    <cellStyle name="Обычный 3 3 2 22 2" xfId="36814"/>
    <cellStyle name="Обычный 3 3 2 23" xfId="36815"/>
    <cellStyle name="Обычный 3 3 2 23 2" xfId="36816"/>
    <cellStyle name="Обычный 3 3 2 24" xfId="36817"/>
    <cellStyle name="Обычный 3 3 2 24 2" xfId="36818"/>
    <cellStyle name="Обычный 3 3 2 25" xfId="36819"/>
    <cellStyle name="Обычный 3 3 2 25 2" xfId="36820"/>
    <cellStyle name="Обычный 3 3 2 26" xfId="36821"/>
    <cellStyle name="Обычный 3 3 2 26 2" xfId="36822"/>
    <cellStyle name="Обычный 3 3 2 27" xfId="36823"/>
    <cellStyle name="Обычный 3 3 2 27 2" xfId="36824"/>
    <cellStyle name="Обычный 3 3 2 28" xfId="36825"/>
    <cellStyle name="Обычный 3 3 2 28 2" xfId="36826"/>
    <cellStyle name="Обычный 3 3 2 29" xfId="36827"/>
    <cellStyle name="Обычный 3 3 2 29 2" xfId="36828"/>
    <cellStyle name="Обычный 3 3 2 3" xfId="36829"/>
    <cellStyle name="Обычный 3 3 2 3 2" xfId="36830"/>
    <cellStyle name="Обычный 3 3 2 30" xfId="36831"/>
    <cellStyle name="Обычный 3 3 2 30 2" xfId="36832"/>
    <cellStyle name="Обычный 3 3 2 31" xfId="36833"/>
    <cellStyle name="Обычный 3 3 2 31 2" xfId="36834"/>
    <cellStyle name="Обычный 3 3 2 32" xfId="36835"/>
    <cellStyle name="Обычный 3 3 2 32 2" xfId="36836"/>
    <cellStyle name="Обычный 3 3 2 33" xfId="36837"/>
    <cellStyle name="Обычный 3 3 2 33 2" xfId="36838"/>
    <cellStyle name="Обычный 3 3 2 34" xfId="36839"/>
    <cellStyle name="Обычный 3 3 2 34 2" xfId="36840"/>
    <cellStyle name="Обычный 3 3 2 35" xfId="36841"/>
    <cellStyle name="Обычный 3 3 2 35 2" xfId="36842"/>
    <cellStyle name="Обычный 3 3 2 36" xfId="36843"/>
    <cellStyle name="Обычный 3 3 2 36 2" xfId="36844"/>
    <cellStyle name="Обычный 3 3 2 37" xfId="36845"/>
    <cellStyle name="Обычный 3 3 2 4" xfId="36846"/>
    <cellStyle name="Обычный 3 3 2 4 2" xfId="36847"/>
    <cellStyle name="Обычный 3 3 2 5" xfId="36848"/>
    <cellStyle name="Обычный 3 3 2 5 2" xfId="36849"/>
    <cellStyle name="Обычный 3 3 2 6" xfId="36850"/>
    <cellStyle name="Обычный 3 3 2 6 2" xfId="36851"/>
    <cellStyle name="Обычный 3 3 2 7" xfId="36852"/>
    <cellStyle name="Обычный 3 3 2 7 2" xfId="36853"/>
    <cellStyle name="Обычный 3 3 2 8" xfId="36854"/>
    <cellStyle name="Обычный 3 3 2 8 2" xfId="36855"/>
    <cellStyle name="Обычный 3 3 2 9" xfId="36856"/>
    <cellStyle name="Обычный 3 3 2 9 2" xfId="36857"/>
    <cellStyle name="Обычный 3 3 3" xfId="36858"/>
    <cellStyle name="Обычный 3 3 3 2" xfId="36859"/>
    <cellStyle name="Обычный 3 3 4" xfId="36860"/>
    <cellStyle name="Обычный 3 3 4 2" xfId="36861"/>
    <cellStyle name="Обычный 3 3 5" xfId="36862"/>
    <cellStyle name="Обычный 3 4" xfId="36863"/>
    <cellStyle name="Обычный 3 4 10" xfId="36864"/>
    <cellStyle name="Обычный 3 4 10 2" xfId="36865"/>
    <cellStyle name="Обычный 3 4 11" xfId="36866"/>
    <cellStyle name="Обычный 3 4 11 2" xfId="36867"/>
    <cellStyle name="Обычный 3 4 12" xfId="36868"/>
    <cellStyle name="Обычный 3 4 12 2" xfId="36869"/>
    <cellStyle name="Обычный 3 4 13" xfId="36870"/>
    <cellStyle name="Обычный 3 4 13 2" xfId="36871"/>
    <cellStyle name="Обычный 3 4 14" xfId="36872"/>
    <cellStyle name="Обычный 3 4 14 2" xfId="36873"/>
    <cellStyle name="Обычный 3 4 15" xfId="36874"/>
    <cellStyle name="Обычный 3 4 15 2" xfId="36875"/>
    <cellStyle name="Обычный 3 4 16" xfId="36876"/>
    <cellStyle name="Обычный 3 4 16 2" xfId="36877"/>
    <cellStyle name="Обычный 3 4 17" xfId="36878"/>
    <cellStyle name="Обычный 3 4 17 2" xfId="36879"/>
    <cellStyle name="Обычный 3 4 18" xfId="36880"/>
    <cellStyle name="Обычный 3 4 18 2" xfId="36881"/>
    <cellStyle name="Обычный 3 4 19" xfId="36882"/>
    <cellStyle name="Обычный 3 4 19 2" xfId="36883"/>
    <cellStyle name="Обычный 3 4 2" xfId="36884"/>
    <cellStyle name="Обычный 3 4 2 10" xfId="36885"/>
    <cellStyle name="Обычный 3 4 2 10 2" xfId="36886"/>
    <cellStyle name="Обычный 3 4 2 11" xfId="36887"/>
    <cellStyle name="Обычный 3 4 2 11 2" xfId="36888"/>
    <cellStyle name="Обычный 3 4 2 12" xfId="36889"/>
    <cellStyle name="Обычный 3 4 2 12 2" xfId="36890"/>
    <cellStyle name="Обычный 3 4 2 13" xfId="36891"/>
    <cellStyle name="Обычный 3 4 2 13 2" xfId="36892"/>
    <cellStyle name="Обычный 3 4 2 14" xfId="36893"/>
    <cellStyle name="Обычный 3 4 2 14 2" xfId="36894"/>
    <cellStyle name="Обычный 3 4 2 15" xfId="36895"/>
    <cellStyle name="Обычный 3 4 2 15 2" xfId="36896"/>
    <cellStyle name="Обычный 3 4 2 16" xfId="36897"/>
    <cellStyle name="Обычный 3 4 2 16 2" xfId="36898"/>
    <cellStyle name="Обычный 3 4 2 17" xfId="36899"/>
    <cellStyle name="Обычный 3 4 2 17 2" xfId="36900"/>
    <cellStyle name="Обычный 3 4 2 18" xfId="36901"/>
    <cellStyle name="Обычный 3 4 2 18 2" xfId="36902"/>
    <cellStyle name="Обычный 3 4 2 19" xfId="36903"/>
    <cellStyle name="Обычный 3 4 2 19 2" xfId="36904"/>
    <cellStyle name="Обычный 3 4 2 2" xfId="36905"/>
    <cellStyle name="Обычный 3 4 2 2 10" xfId="36906"/>
    <cellStyle name="Обычный 3 4 2 2 10 2" xfId="36907"/>
    <cellStyle name="Обычный 3 4 2 2 11" xfId="36908"/>
    <cellStyle name="Обычный 3 4 2 2 11 2" xfId="36909"/>
    <cellStyle name="Обычный 3 4 2 2 12" xfId="36910"/>
    <cellStyle name="Обычный 3 4 2 2 12 2" xfId="36911"/>
    <cellStyle name="Обычный 3 4 2 2 13" xfId="36912"/>
    <cellStyle name="Обычный 3 4 2 2 13 2" xfId="36913"/>
    <cellStyle name="Обычный 3 4 2 2 14" xfId="36914"/>
    <cellStyle name="Обычный 3 4 2 2 14 2" xfId="36915"/>
    <cellStyle name="Обычный 3 4 2 2 15" xfId="36916"/>
    <cellStyle name="Обычный 3 4 2 2 15 2" xfId="36917"/>
    <cellStyle name="Обычный 3 4 2 2 16" xfId="36918"/>
    <cellStyle name="Обычный 3 4 2 2 16 2" xfId="36919"/>
    <cellStyle name="Обычный 3 4 2 2 17" xfId="36920"/>
    <cellStyle name="Обычный 3 4 2 2 17 2" xfId="36921"/>
    <cellStyle name="Обычный 3 4 2 2 18" xfId="36922"/>
    <cellStyle name="Обычный 3 4 2 2 18 2" xfId="36923"/>
    <cellStyle name="Обычный 3 4 2 2 19" xfId="36924"/>
    <cellStyle name="Обычный 3 4 2 2 19 2" xfId="36925"/>
    <cellStyle name="Обычный 3 4 2 2 2" xfId="36926"/>
    <cellStyle name="Обычный 3 4 2 2 2 2" xfId="36927"/>
    <cellStyle name="Обычный 3 4 2 2 20" xfId="36928"/>
    <cellStyle name="Обычный 3 4 2 2 20 2" xfId="36929"/>
    <cellStyle name="Обычный 3 4 2 2 21" xfId="36930"/>
    <cellStyle name="Обычный 3 4 2 2 21 2" xfId="36931"/>
    <cellStyle name="Обычный 3 4 2 2 22" xfId="36932"/>
    <cellStyle name="Обычный 3 4 2 2 22 2" xfId="36933"/>
    <cellStyle name="Обычный 3 4 2 2 23" xfId="36934"/>
    <cellStyle name="Обычный 3 4 2 2 23 2" xfId="36935"/>
    <cellStyle name="Обычный 3 4 2 2 24" xfId="36936"/>
    <cellStyle name="Обычный 3 4 2 2 24 2" xfId="36937"/>
    <cellStyle name="Обычный 3 4 2 2 25" xfId="36938"/>
    <cellStyle name="Обычный 3 4 2 2 25 2" xfId="36939"/>
    <cellStyle name="Обычный 3 4 2 2 26" xfId="36940"/>
    <cellStyle name="Обычный 3 4 2 2 26 2" xfId="36941"/>
    <cellStyle name="Обычный 3 4 2 2 27" xfId="36942"/>
    <cellStyle name="Обычный 3 4 2 2 27 2" xfId="36943"/>
    <cellStyle name="Обычный 3 4 2 2 28" xfId="36944"/>
    <cellStyle name="Обычный 3 4 2 2 28 2" xfId="36945"/>
    <cellStyle name="Обычный 3 4 2 2 29" xfId="36946"/>
    <cellStyle name="Обычный 3 4 2 2 29 2" xfId="36947"/>
    <cellStyle name="Обычный 3 4 2 2 3" xfId="36948"/>
    <cellStyle name="Обычный 3 4 2 2 3 2" xfId="36949"/>
    <cellStyle name="Обычный 3 4 2 2 30" xfId="36950"/>
    <cellStyle name="Обычный 3 4 2 2 30 2" xfId="36951"/>
    <cellStyle name="Обычный 3 4 2 2 31" xfId="36952"/>
    <cellStyle name="Обычный 3 4 2 2 31 2" xfId="36953"/>
    <cellStyle name="Обычный 3 4 2 2 32" xfId="36954"/>
    <cellStyle name="Обычный 3 4 2 2 32 2" xfId="36955"/>
    <cellStyle name="Обычный 3 4 2 2 33" xfId="36956"/>
    <cellStyle name="Обычный 3 4 2 2 33 2" xfId="36957"/>
    <cellStyle name="Обычный 3 4 2 2 34" xfId="36958"/>
    <cellStyle name="Обычный 3 4 2 2 34 2" xfId="36959"/>
    <cellStyle name="Обычный 3 4 2 2 35" xfId="36960"/>
    <cellStyle name="Обычный 3 4 2 2 4" xfId="36961"/>
    <cellStyle name="Обычный 3 4 2 2 4 2" xfId="36962"/>
    <cellStyle name="Обычный 3 4 2 2 5" xfId="36963"/>
    <cellStyle name="Обычный 3 4 2 2 5 2" xfId="36964"/>
    <cellStyle name="Обычный 3 4 2 2 6" xfId="36965"/>
    <cellStyle name="Обычный 3 4 2 2 6 2" xfId="36966"/>
    <cellStyle name="Обычный 3 4 2 2 7" xfId="36967"/>
    <cellStyle name="Обычный 3 4 2 2 7 2" xfId="36968"/>
    <cellStyle name="Обычный 3 4 2 2 8" xfId="36969"/>
    <cellStyle name="Обычный 3 4 2 2 8 2" xfId="36970"/>
    <cellStyle name="Обычный 3 4 2 2 9" xfId="36971"/>
    <cellStyle name="Обычный 3 4 2 2 9 2" xfId="36972"/>
    <cellStyle name="Обычный 3 4 2 20" xfId="36973"/>
    <cellStyle name="Обычный 3 4 2 20 2" xfId="36974"/>
    <cellStyle name="Обычный 3 4 2 21" xfId="36975"/>
    <cellStyle name="Обычный 3 4 2 21 2" xfId="36976"/>
    <cellStyle name="Обычный 3 4 2 22" xfId="36977"/>
    <cellStyle name="Обычный 3 4 2 22 2" xfId="36978"/>
    <cellStyle name="Обычный 3 4 2 23" xfId="36979"/>
    <cellStyle name="Обычный 3 4 2 23 2" xfId="36980"/>
    <cellStyle name="Обычный 3 4 2 24" xfId="36981"/>
    <cellStyle name="Обычный 3 4 2 24 2" xfId="36982"/>
    <cellStyle name="Обычный 3 4 2 25" xfId="36983"/>
    <cellStyle name="Обычный 3 4 2 25 2" xfId="36984"/>
    <cellStyle name="Обычный 3 4 2 26" xfId="36985"/>
    <cellStyle name="Обычный 3 4 2 26 2" xfId="36986"/>
    <cellStyle name="Обычный 3 4 2 27" xfId="36987"/>
    <cellStyle name="Обычный 3 4 2 27 2" xfId="36988"/>
    <cellStyle name="Обычный 3 4 2 28" xfId="36989"/>
    <cellStyle name="Обычный 3 4 2 28 2" xfId="36990"/>
    <cellStyle name="Обычный 3 4 2 29" xfId="36991"/>
    <cellStyle name="Обычный 3 4 2 29 2" xfId="36992"/>
    <cellStyle name="Обычный 3 4 2 3" xfId="36993"/>
    <cellStyle name="Обычный 3 4 2 3 2" xfId="36994"/>
    <cellStyle name="Обычный 3 4 2 30" xfId="36995"/>
    <cellStyle name="Обычный 3 4 2 30 2" xfId="36996"/>
    <cellStyle name="Обычный 3 4 2 31" xfId="36997"/>
    <cellStyle name="Обычный 3 4 2 31 2" xfId="36998"/>
    <cellStyle name="Обычный 3 4 2 32" xfId="36999"/>
    <cellStyle name="Обычный 3 4 2 32 2" xfId="37000"/>
    <cellStyle name="Обычный 3 4 2 33" xfId="37001"/>
    <cellStyle name="Обычный 3 4 2 33 2" xfId="37002"/>
    <cellStyle name="Обычный 3 4 2 34" xfId="37003"/>
    <cellStyle name="Обычный 3 4 2 34 2" xfId="37004"/>
    <cellStyle name="Обычный 3 4 2 35" xfId="37005"/>
    <cellStyle name="Обычный 3 4 2 35 2" xfId="37006"/>
    <cellStyle name="Обычный 3 4 2 36" xfId="37007"/>
    <cellStyle name="Обычный 3 4 2 36 2" xfId="37008"/>
    <cellStyle name="Обычный 3 4 2 37" xfId="37009"/>
    <cellStyle name="Обычный 3 4 2 4" xfId="37010"/>
    <cellStyle name="Обычный 3 4 2 4 2" xfId="37011"/>
    <cellStyle name="Обычный 3 4 2 5" xfId="37012"/>
    <cellStyle name="Обычный 3 4 2 5 2" xfId="37013"/>
    <cellStyle name="Обычный 3 4 2 6" xfId="37014"/>
    <cellStyle name="Обычный 3 4 2 6 2" xfId="37015"/>
    <cellStyle name="Обычный 3 4 2 7" xfId="37016"/>
    <cellStyle name="Обычный 3 4 2 7 2" xfId="37017"/>
    <cellStyle name="Обычный 3 4 2 8" xfId="37018"/>
    <cellStyle name="Обычный 3 4 2 8 2" xfId="37019"/>
    <cellStyle name="Обычный 3 4 2 9" xfId="37020"/>
    <cellStyle name="Обычный 3 4 2 9 2" xfId="37021"/>
    <cellStyle name="Обычный 3 4 20" xfId="37022"/>
    <cellStyle name="Обычный 3 4 20 2" xfId="37023"/>
    <cellStyle name="Обычный 3 4 21" xfId="37024"/>
    <cellStyle name="Обычный 3 4 21 2" xfId="37025"/>
    <cellStyle name="Обычный 3 4 22" xfId="37026"/>
    <cellStyle name="Обычный 3 4 22 2" xfId="37027"/>
    <cellStyle name="Обычный 3 4 23" xfId="37028"/>
    <cellStyle name="Обычный 3 4 23 2" xfId="37029"/>
    <cellStyle name="Обычный 3 4 24" xfId="37030"/>
    <cellStyle name="Обычный 3 4 24 2" xfId="37031"/>
    <cellStyle name="Обычный 3 4 25" xfId="37032"/>
    <cellStyle name="Обычный 3 4 25 2" xfId="37033"/>
    <cellStyle name="Обычный 3 4 26" xfId="37034"/>
    <cellStyle name="Обычный 3 4 26 2" xfId="37035"/>
    <cellStyle name="Обычный 3 4 27" xfId="37036"/>
    <cellStyle name="Обычный 3 4 27 2" xfId="37037"/>
    <cellStyle name="Обычный 3 4 28" xfId="37038"/>
    <cellStyle name="Обычный 3 4 28 2" xfId="37039"/>
    <cellStyle name="Обычный 3 4 29" xfId="37040"/>
    <cellStyle name="Обычный 3 4 29 2" xfId="37041"/>
    <cellStyle name="Обычный 3 4 3" xfId="37042"/>
    <cellStyle name="Обычный 3 4 3 10" xfId="37043"/>
    <cellStyle name="Обычный 3 4 3 10 2" xfId="37044"/>
    <cellStyle name="Обычный 3 4 3 11" xfId="37045"/>
    <cellStyle name="Обычный 3 4 3 11 2" xfId="37046"/>
    <cellStyle name="Обычный 3 4 3 12" xfId="37047"/>
    <cellStyle name="Обычный 3 4 3 12 2" xfId="37048"/>
    <cellStyle name="Обычный 3 4 3 13" xfId="37049"/>
    <cellStyle name="Обычный 3 4 3 13 2" xfId="37050"/>
    <cellStyle name="Обычный 3 4 3 14" xfId="37051"/>
    <cellStyle name="Обычный 3 4 3 14 2" xfId="37052"/>
    <cellStyle name="Обычный 3 4 3 15" xfId="37053"/>
    <cellStyle name="Обычный 3 4 3 15 2" xfId="37054"/>
    <cellStyle name="Обычный 3 4 3 16" xfId="37055"/>
    <cellStyle name="Обычный 3 4 3 16 2" xfId="37056"/>
    <cellStyle name="Обычный 3 4 3 17" xfId="37057"/>
    <cellStyle name="Обычный 3 4 3 17 2" xfId="37058"/>
    <cellStyle name="Обычный 3 4 3 18" xfId="37059"/>
    <cellStyle name="Обычный 3 4 3 18 2" xfId="37060"/>
    <cellStyle name="Обычный 3 4 3 19" xfId="37061"/>
    <cellStyle name="Обычный 3 4 3 19 2" xfId="37062"/>
    <cellStyle name="Обычный 3 4 3 2" xfId="37063"/>
    <cellStyle name="Обычный 3 4 3 2 2" xfId="37064"/>
    <cellStyle name="Обычный 3 4 3 20" xfId="37065"/>
    <cellStyle name="Обычный 3 4 3 20 2" xfId="37066"/>
    <cellStyle name="Обычный 3 4 3 21" xfId="37067"/>
    <cellStyle name="Обычный 3 4 3 21 2" xfId="37068"/>
    <cellStyle name="Обычный 3 4 3 22" xfId="37069"/>
    <cellStyle name="Обычный 3 4 3 22 2" xfId="37070"/>
    <cellStyle name="Обычный 3 4 3 23" xfId="37071"/>
    <cellStyle name="Обычный 3 4 3 23 2" xfId="37072"/>
    <cellStyle name="Обычный 3 4 3 24" xfId="37073"/>
    <cellStyle name="Обычный 3 4 3 24 2" xfId="37074"/>
    <cellStyle name="Обычный 3 4 3 25" xfId="37075"/>
    <cellStyle name="Обычный 3 4 3 25 2" xfId="37076"/>
    <cellStyle name="Обычный 3 4 3 26" xfId="37077"/>
    <cellStyle name="Обычный 3 4 3 26 2" xfId="37078"/>
    <cellStyle name="Обычный 3 4 3 27" xfId="37079"/>
    <cellStyle name="Обычный 3 4 3 27 2" xfId="37080"/>
    <cellStyle name="Обычный 3 4 3 28" xfId="37081"/>
    <cellStyle name="Обычный 3 4 3 28 2" xfId="37082"/>
    <cellStyle name="Обычный 3 4 3 29" xfId="37083"/>
    <cellStyle name="Обычный 3 4 3 29 2" xfId="37084"/>
    <cellStyle name="Обычный 3 4 3 3" xfId="37085"/>
    <cellStyle name="Обычный 3 4 3 3 2" xfId="37086"/>
    <cellStyle name="Обычный 3 4 3 30" xfId="37087"/>
    <cellStyle name="Обычный 3 4 3 30 2" xfId="37088"/>
    <cellStyle name="Обычный 3 4 3 31" xfId="37089"/>
    <cellStyle name="Обычный 3 4 3 31 2" xfId="37090"/>
    <cellStyle name="Обычный 3 4 3 32" xfId="37091"/>
    <cellStyle name="Обычный 3 4 3 32 2" xfId="37092"/>
    <cellStyle name="Обычный 3 4 3 33" xfId="37093"/>
    <cellStyle name="Обычный 3 4 3 33 2" xfId="37094"/>
    <cellStyle name="Обычный 3 4 3 34" xfId="37095"/>
    <cellStyle name="Обычный 3 4 3 34 2" xfId="37096"/>
    <cellStyle name="Обычный 3 4 3 35" xfId="37097"/>
    <cellStyle name="Обычный 3 4 3 4" xfId="37098"/>
    <cellStyle name="Обычный 3 4 3 4 2" xfId="37099"/>
    <cellStyle name="Обычный 3 4 3 5" xfId="37100"/>
    <cellStyle name="Обычный 3 4 3 5 2" xfId="37101"/>
    <cellStyle name="Обычный 3 4 3 6" xfId="37102"/>
    <cellStyle name="Обычный 3 4 3 6 2" xfId="37103"/>
    <cellStyle name="Обычный 3 4 3 7" xfId="37104"/>
    <cellStyle name="Обычный 3 4 3 7 2" xfId="37105"/>
    <cellStyle name="Обычный 3 4 3 8" xfId="37106"/>
    <cellStyle name="Обычный 3 4 3 8 2" xfId="37107"/>
    <cellStyle name="Обычный 3 4 3 9" xfId="37108"/>
    <cellStyle name="Обычный 3 4 3 9 2" xfId="37109"/>
    <cellStyle name="Обычный 3 4 30" xfId="37110"/>
    <cellStyle name="Обычный 3 4 30 2" xfId="37111"/>
    <cellStyle name="Обычный 3 4 31" xfId="37112"/>
    <cellStyle name="Обычный 3 4 31 2" xfId="37113"/>
    <cellStyle name="Обычный 3 4 32" xfId="37114"/>
    <cellStyle name="Обычный 3 4 32 2" xfId="37115"/>
    <cellStyle name="Обычный 3 4 33" xfId="37116"/>
    <cellStyle name="Обычный 3 4 33 2" xfId="37117"/>
    <cellStyle name="Обычный 3 4 34" xfId="37118"/>
    <cellStyle name="Обычный 3 4 34 2" xfId="37119"/>
    <cellStyle name="Обычный 3 4 35" xfId="37120"/>
    <cellStyle name="Обычный 3 4 35 2" xfId="37121"/>
    <cellStyle name="Обычный 3 4 36" xfId="37122"/>
    <cellStyle name="Обычный 3 4 36 2" xfId="37123"/>
    <cellStyle name="Обычный 3 4 37" xfId="37124"/>
    <cellStyle name="Обычный 3 4 37 2" xfId="37125"/>
    <cellStyle name="Обычный 3 4 38" xfId="37126"/>
    <cellStyle name="Обычный 3 4 4" xfId="37127"/>
    <cellStyle name="Обычный 3 4 4 2" xfId="37128"/>
    <cellStyle name="Обычный 3 4 5" xfId="37129"/>
    <cellStyle name="Обычный 3 4 5 2" xfId="37130"/>
    <cellStyle name="Обычный 3 4 6" xfId="37131"/>
    <cellStyle name="Обычный 3 4 6 2" xfId="37132"/>
    <cellStyle name="Обычный 3 4 7" xfId="37133"/>
    <cellStyle name="Обычный 3 4 7 2" xfId="37134"/>
    <cellStyle name="Обычный 3 4 8" xfId="37135"/>
    <cellStyle name="Обычный 3 4 8 2" xfId="37136"/>
    <cellStyle name="Обычный 3 4 9" xfId="37137"/>
    <cellStyle name="Обычный 3 4 9 2" xfId="37138"/>
    <cellStyle name="Обычный 3 5" xfId="37139"/>
    <cellStyle name="Обычный 3 5 10" xfId="37140"/>
    <cellStyle name="Обычный 3 5 10 2" xfId="37141"/>
    <cellStyle name="Обычный 3 5 11" xfId="37142"/>
    <cellStyle name="Обычный 3 5 11 2" xfId="37143"/>
    <cellStyle name="Обычный 3 5 12" xfId="37144"/>
    <cellStyle name="Обычный 3 5 12 2" xfId="37145"/>
    <cellStyle name="Обычный 3 5 13" xfId="37146"/>
    <cellStyle name="Обычный 3 5 13 2" xfId="37147"/>
    <cellStyle name="Обычный 3 5 14" xfId="37148"/>
    <cellStyle name="Обычный 3 5 14 2" xfId="37149"/>
    <cellStyle name="Обычный 3 5 15" xfId="37150"/>
    <cellStyle name="Обычный 3 5 15 2" xfId="37151"/>
    <cellStyle name="Обычный 3 5 16" xfId="37152"/>
    <cellStyle name="Обычный 3 5 16 2" xfId="37153"/>
    <cellStyle name="Обычный 3 5 17" xfId="37154"/>
    <cellStyle name="Обычный 3 5 17 2" xfId="37155"/>
    <cellStyle name="Обычный 3 5 18" xfId="37156"/>
    <cellStyle name="Обычный 3 5 18 2" xfId="37157"/>
    <cellStyle name="Обычный 3 5 19" xfId="37158"/>
    <cellStyle name="Обычный 3 5 19 2" xfId="37159"/>
    <cellStyle name="Обычный 3 5 2" xfId="37160"/>
    <cellStyle name="Обычный 3 5 2 10" xfId="37161"/>
    <cellStyle name="Обычный 3 5 2 10 2" xfId="37162"/>
    <cellStyle name="Обычный 3 5 2 11" xfId="37163"/>
    <cellStyle name="Обычный 3 5 2 11 2" xfId="37164"/>
    <cellStyle name="Обычный 3 5 2 12" xfId="37165"/>
    <cellStyle name="Обычный 3 5 2 12 2" xfId="37166"/>
    <cellStyle name="Обычный 3 5 2 13" xfId="37167"/>
    <cellStyle name="Обычный 3 5 2 13 2" xfId="37168"/>
    <cellStyle name="Обычный 3 5 2 14" xfId="37169"/>
    <cellStyle name="Обычный 3 5 2 14 2" xfId="37170"/>
    <cellStyle name="Обычный 3 5 2 15" xfId="37171"/>
    <cellStyle name="Обычный 3 5 2 15 2" xfId="37172"/>
    <cellStyle name="Обычный 3 5 2 16" xfId="37173"/>
    <cellStyle name="Обычный 3 5 2 16 2" xfId="37174"/>
    <cellStyle name="Обычный 3 5 2 17" xfId="37175"/>
    <cellStyle name="Обычный 3 5 2 17 2" xfId="37176"/>
    <cellStyle name="Обычный 3 5 2 18" xfId="37177"/>
    <cellStyle name="Обычный 3 5 2 18 2" xfId="37178"/>
    <cellStyle name="Обычный 3 5 2 19" xfId="37179"/>
    <cellStyle name="Обычный 3 5 2 19 2" xfId="37180"/>
    <cellStyle name="Обычный 3 5 2 2" xfId="37181"/>
    <cellStyle name="Обычный 3 5 2 2 10" xfId="37182"/>
    <cellStyle name="Обычный 3 5 2 2 10 2" xfId="37183"/>
    <cellStyle name="Обычный 3 5 2 2 11" xfId="37184"/>
    <cellStyle name="Обычный 3 5 2 2 11 2" xfId="37185"/>
    <cellStyle name="Обычный 3 5 2 2 12" xfId="37186"/>
    <cellStyle name="Обычный 3 5 2 2 12 2" xfId="37187"/>
    <cellStyle name="Обычный 3 5 2 2 13" xfId="37188"/>
    <cellStyle name="Обычный 3 5 2 2 13 2" xfId="37189"/>
    <cellStyle name="Обычный 3 5 2 2 14" xfId="37190"/>
    <cellStyle name="Обычный 3 5 2 2 14 2" xfId="37191"/>
    <cellStyle name="Обычный 3 5 2 2 15" xfId="37192"/>
    <cellStyle name="Обычный 3 5 2 2 15 2" xfId="37193"/>
    <cellStyle name="Обычный 3 5 2 2 16" xfId="37194"/>
    <cellStyle name="Обычный 3 5 2 2 16 2" xfId="37195"/>
    <cellStyle name="Обычный 3 5 2 2 17" xfId="37196"/>
    <cellStyle name="Обычный 3 5 2 2 17 2" xfId="37197"/>
    <cellStyle name="Обычный 3 5 2 2 18" xfId="37198"/>
    <cellStyle name="Обычный 3 5 2 2 18 2" xfId="37199"/>
    <cellStyle name="Обычный 3 5 2 2 19" xfId="37200"/>
    <cellStyle name="Обычный 3 5 2 2 19 2" xfId="37201"/>
    <cellStyle name="Обычный 3 5 2 2 2" xfId="37202"/>
    <cellStyle name="Обычный 3 5 2 2 2 2" xfId="37203"/>
    <cellStyle name="Обычный 3 5 2 2 20" xfId="37204"/>
    <cellStyle name="Обычный 3 5 2 2 20 2" xfId="37205"/>
    <cellStyle name="Обычный 3 5 2 2 21" xfId="37206"/>
    <cellStyle name="Обычный 3 5 2 2 21 2" xfId="37207"/>
    <cellStyle name="Обычный 3 5 2 2 22" xfId="37208"/>
    <cellStyle name="Обычный 3 5 2 2 22 2" xfId="37209"/>
    <cellStyle name="Обычный 3 5 2 2 23" xfId="37210"/>
    <cellStyle name="Обычный 3 5 2 2 23 2" xfId="37211"/>
    <cellStyle name="Обычный 3 5 2 2 24" xfId="37212"/>
    <cellStyle name="Обычный 3 5 2 2 24 2" xfId="37213"/>
    <cellStyle name="Обычный 3 5 2 2 25" xfId="37214"/>
    <cellStyle name="Обычный 3 5 2 2 25 2" xfId="37215"/>
    <cellStyle name="Обычный 3 5 2 2 26" xfId="37216"/>
    <cellStyle name="Обычный 3 5 2 2 26 2" xfId="37217"/>
    <cellStyle name="Обычный 3 5 2 2 27" xfId="37218"/>
    <cellStyle name="Обычный 3 5 2 2 27 2" xfId="37219"/>
    <cellStyle name="Обычный 3 5 2 2 28" xfId="37220"/>
    <cellStyle name="Обычный 3 5 2 2 28 2" xfId="37221"/>
    <cellStyle name="Обычный 3 5 2 2 29" xfId="37222"/>
    <cellStyle name="Обычный 3 5 2 2 29 2" xfId="37223"/>
    <cellStyle name="Обычный 3 5 2 2 3" xfId="37224"/>
    <cellStyle name="Обычный 3 5 2 2 3 2" xfId="37225"/>
    <cellStyle name="Обычный 3 5 2 2 30" xfId="37226"/>
    <cellStyle name="Обычный 3 5 2 2 30 2" xfId="37227"/>
    <cellStyle name="Обычный 3 5 2 2 31" xfId="37228"/>
    <cellStyle name="Обычный 3 5 2 2 31 2" xfId="37229"/>
    <cellStyle name="Обычный 3 5 2 2 32" xfId="37230"/>
    <cellStyle name="Обычный 3 5 2 2 32 2" xfId="37231"/>
    <cellStyle name="Обычный 3 5 2 2 33" xfId="37232"/>
    <cellStyle name="Обычный 3 5 2 2 33 2" xfId="37233"/>
    <cellStyle name="Обычный 3 5 2 2 34" xfId="37234"/>
    <cellStyle name="Обычный 3 5 2 2 34 2" xfId="37235"/>
    <cellStyle name="Обычный 3 5 2 2 35" xfId="37236"/>
    <cellStyle name="Обычный 3 5 2 2 4" xfId="37237"/>
    <cellStyle name="Обычный 3 5 2 2 4 2" xfId="37238"/>
    <cellStyle name="Обычный 3 5 2 2 5" xfId="37239"/>
    <cellStyle name="Обычный 3 5 2 2 5 2" xfId="37240"/>
    <cellStyle name="Обычный 3 5 2 2 6" xfId="37241"/>
    <cellStyle name="Обычный 3 5 2 2 6 2" xfId="37242"/>
    <cellStyle name="Обычный 3 5 2 2 7" xfId="37243"/>
    <cellStyle name="Обычный 3 5 2 2 7 2" xfId="37244"/>
    <cellStyle name="Обычный 3 5 2 2 8" xfId="37245"/>
    <cellStyle name="Обычный 3 5 2 2 8 2" xfId="37246"/>
    <cellStyle name="Обычный 3 5 2 2 9" xfId="37247"/>
    <cellStyle name="Обычный 3 5 2 2 9 2" xfId="37248"/>
    <cellStyle name="Обычный 3 5 2 20" xfId="37249"/>
    <cellStyle name="Обычный 3 5 2 20 2" xfId="37250"/>
    <cellStyle name="Обычный 3 5 2 21" xfId="37251"/>
    <cellStyle name="Обычный 3 5 2 21 2" xfId="37252"/>
    <cellStyle name="Обычный 3 5 2 22" xfId="37253"/>
    <cellStyle name="Обычный 3 5 2 22 2" xfId="37254"/>
    <cellStyle name="Обычный 3 5 2 23" xfId="37255"/>
    <cellStyle name="Обычный 3 5 2 23 2" xfId="37256"/>
    <cellStyle name="Обычный 3 5 2 24" xfId="37257"/>
    <cellStyle name="Обычный 3 5 2 24 2" xfId="37258"/>
    <cellStyle name="Обычный 3 5 2 25" xfId="37259"/>
    <cellStyle name="Обычный 3 5 2 25 2" xfId="37260"/>
    <cellStyle name="Обычный 3 5 2 26" xfId="37261"/>
    <cellStyle name="Обычный 3 5 2 26 2" xfId="37262"/>
    <cellStyle name="Обычный 3 5 2 27" xfId="37263"/>
    <cellStyle name="Обычный 3 5 2 27 2" xfId="37264"/>
    <cellStyle name="Обычный 3 5 2 28" xfId="37265"/>
    <cellStyle name="Обычный 3 5 2 28 2" xfId="37266"/>
    <cellStyle name="Обычный 3 5 2 29" xfId="37267"/>
    <cellStyle name="Обычный 3 5 2 29 2" xfId="37268"/>
    <cellStyle name="Обычный 3 5 2 3" xfId="37269"/>
    <cellStyle name="Обычный 3 5 2 3 2" xfId="37270"/>
    <cellStyle name="Обычный 3 5 2 30" xfId="37271"/>
    <cellStyle name="Обычный 3 5 2 30 2" xfId="37272"/>
    <cellStyle name="Обычный 3 5 2 31" xfId="37273"/>
    <cellStyle name="Обычный 3 5 2 31 2" xfId="37274"/>
    <cellStyle name="Обычный 3 5 2 32" xfId="37275"/>
    <cellStyle name="Обычный 3 5 2 32 2" xfId="37276"/>
    <cellStyle name="Обычный 3 5 2 33" xfId="37277"/>
    <cellStyle name="Обычный 3 5 2 33 2" xfId="37278"/>
    <cellStyle name="Обычный 3 5 2 34" xfId="37279"/>
    <cellStyle name="Обычный 3 5 2 34 2" xfId="37280"/>
    <cellStyle name="Обычный 3 5 2 35" xfId="37281"/>
    <cellStyle name="Обычный 3 5 2 35 2" xfId="37282"/>
    <cellStyle name="Обычный 3 5 2 36" xfId="37283"/>
    <cellStyle name="Обычный 3 5 2 36 2" xfId="37284"/>
    <cellStyle name="Обычный 3 5 2 37" xfId="37285"/>
    <cellStyle name="Обычный 3 5 2 4" xfId="37286"/>
    <cellStyle name="Обычный 3 5 2 4 2" xfId="37287"/>
    <cellStyle name="Обычный 3 5 2 5" xfId="37288"/>
    <cellStyle name="Обычный 3 5 2 5 2" xfId="37289"/>
    <cellStyle name="Обычный 3 5 2 6" xfId="37290"/>
    <cellStyle name="Обычный 3 5 2 6 2" xfId="37291"/>
    <cellStyle name="Обычный 3 5 2 7" xfId="37292"/>
    <cellStyle name="Обычный 3 5 2 7 2" xfId="37293"/>
    <cellStyle name="Обычный 3 5 2 8" xfId="37294"/>
    <cellStyle name="Обычный 3 5 2 8 2" xfId="37295"/>
    <cellStyle name="Обычный 3 5 2 9" xfId="37296"/>
    <cellStyle name="Обычный 3 5 2 9 2" xfId="37297"/>
    <cellStyle name="Обычный 3 5 20" xfId="37298"/>
    <cellStyle name="Обычный 3 5 20 2" xfId="37299"/>
    <cellStyle name="Обычный 3 5 21" xfId="37300"/>
    <cellStyle name="Обычный 3 5 21 2" xfId="37301"/>
    <cellStyle name="Обычный 3 5 22" xfId="37302"/>
    <cellStyle name="Обычный 3 5 22 2" xfId="37303"/>
    <cellStyle name="Обычный 3 5 23" xfId="37304"/>
    <cellStyle name="Обычный 3 5 23 2" xfId="37305"/>
    <cellStyle name="Обычный 3 5 24" xfId="37306"/>
    <cellStyle name="Обычный 3 5 24 2" xfId="37307"/>
    <cellStyle name="Обычный 3 5 25" xfId="37308"/>
    <cellStyle name="Обычный 3 5 25 2" xfId="37309"/>
    <cellStyle name="Обычный 3 5 26" xfId="37310"/>
    <cellStyle name="Обычный 3 5 26 2" xfId="37311"/>
    <cellStyle name="Обычный 3 5 27" xfId="37312"/>
    <cellStyle name="Обычный 3 5 27 2" xfId="37313"/>
    <cellStyle name="Обычный 3 5 28" xfId="37314"/>
    <cellStyle name="Обычный 3 5 28 2" xfId="37315"/>
    <cellStyle name="Обычный 3 5 29" xfId="37316"/>
    <cellStyle name="Обычный 3 5 29 2" xfId="37317"/>
    <cellStyle name="Обычный 3 5 3" xfId="37318"/>
    <cellStyle name="Обычный 3 5 3 10" xfId="37319"/>
    <cellStyle name="Обычный 3 5 3 10 2" xfId="37320"/>
    <cellStyle name="Обычный 3 5 3 11" xfId="37321"/>
    <cellStyle name="Обычный 3 5 3 11 2" xfId="37322"/>
    <cellStyle name="Обычный 3 5 3 12" xfId="37323"/>
    <cellStyle name="Обычный 3 5 3 12 2" xfId="37324"/>
    <cellStyle name="Обычный 3 5 3 13" xfId="37325"/>
    <cellStyle name="Обычный 3 5 3 13 2" xfId="37326"/>
    <cellStyle name="Обычный 3 5 3 14" xfId="37327"/>
    <cellStyle name="Обычный 3 5 3 14 2" xfId="37328"/>
    <cellStyle name="Обычный 3 5 3 15" xfId="37329"/>
    <cellStyle name="Обычный 3 5 3 15 2" xfId="37330"/>
    <cellStyle name="Обычный 3 5 3 16" xfId="37331"/>
    <cellStyle name="Обычный 3 5 3 16 2" xfId="37332"/>
    <cellStyle name="Обычный 3 5 3 17" xfId="37333"/>
    <cellStyle name="Обычный 3 5 3 17 2" xfId="37334"/>
    <cellStyle name="Обычный 3 5 3 18" xfId="37335"/>
    <cellStyle name="Обычный 3 5 3 18 2" xfId="37336"/>
    <cellStyle name="Обычный 3 5 3 19" xfId="37337"/>
    <cellStyle name="Обычный 3 5 3 19 2" xfId="37338"/>
    <cellStyle name="Обычный 3 5 3 2" xfId="37339"/>
    <cellStyle name="Обычный 3 5 3 2 2" xfId="37340"/>
    <cellStyle name="Обычный 3 5 3 20" xfId="37341"/>
    <cellStyle name="Обычный 3 5 3 20 2" xfId="37342"/>
    <cellStyle name="Обычный 3 5 3 21" xfId="37343"/>
    <cellStyle name="Обычный 3 5 3 21 2" xfId="37344"/>
    <cellStyle name="Обычный 3 5 3 22" xfId="37345"/>
    <cellStyle name="Обычный 3 5 3 22 2" xfId="37346"/>
    <cellStyle name="Обычный 3 5 3 23" xfId="37347"/>
    <cellStyle name="Обычный 3 5 3 23 2" xfId="37348"/>
    <cellStyle name="Обычный 3 5 3 24" xfId="37349"/>
    <cellStyle name="Обычный 3 5 3 24 2" xfId="37350"/>
    <cellStyle name="Обычный 3 5 3 25" xfId="37351"/>
    <cellStyle name="Обычный 3 5 3 25 2" xfId="37352"/>
    <cellStyle name="Обычный 3 5 3 26" xfId="37353"/>
    <cellStyle name="Обычный 3 5 3 26 2" xfId="37354"/>
    <cellStyle name="Обычный 3 5 3 27" xfId="37355"/>
    <cellStyle name="Обычный 3 5 3 27 2" xfId="37356"/>
    <cellStyle name="Обычный 3 5 3 28" xfId="37357"/>
    <cellStyle name="Обычный 3 5 3 28 2" xfId="37358"/>
    <cellStyle name="Обычный 3 5 3 29" xfId="37359"/>
    <cellStyle name="Обычный 3 5 3 29 2" xfId="37360"/>
    <cellStyle name="Обычный 3 5 3 3" xfId="37361"/>
    <cellStyle name="Обычный 3 5 3 3 2" xfId="37362"/>
    <cellStyle name="Обычный 3 5 3 30" xfId="37363"/>
    <cellStyle name="Обычный 3 5 3 30 2" xfId="37364"/>
    <cellStyle name="Обычный 3 5 3 31" xfId="37365"/>
    <cellStyle name="Обычный 3 5 3 31 2" xfId="37366"/>
    <cellStyle name="Обычный 3 5 3 32" xfId="37367"/>
    <cellStyle name="Обычный 3 5 3 32 2" xfId="37368"/>
    <cellStyle name="Обычный 3 5 3 33" xfId="37369"/>
    <cellStyle name="Обычный 3 5 3 33 2" xfId="37370"/>
    <cellStyle name="Обычный 3 5 3 34" xfId="37371"/>
    <cellStyle name="Обычный 3 5 3 34 2" xfId="37372"/>
    <cellStyle name="Обычный 3 5 3 35" xfId="37373"/>
    <cellStyle name="Обычный 3 5 3 4" xfId="37374"/>
    <cellStyle name="Обычный 3 5 3 4 2" xfId="37375"/>
    <cellStyle name="Обычный 3 5 3 5" xfId="37376"/>
    <cellStyle name="Обычный 3 5 3 5 2" xfId="37377"/>
    <cellStyle name="Обычный 3 5 3 6" xfId="37378"/>
    <cellStyle name="Обычный 3 5 3 6 2" xfId="37379"/>
    <cellStyle name="Обычный 3 5 3 7" xfId="37380"/>
    <cellStyle name="Обычный 3 5 3 7 2" xfId="37381"/>
    <cellStyle name="Обычный 3 5 3 8" xfId="37382"/>
    <cellStyle name="Обычный 3 5 3 8 2" xfId="37383"/>
    <cellStyle name="Обычный 3 5 3 9" xfId="37384"/>
    <cellStyle name="Обычный 3 5 3 9 2" xfId="37385"/>
    <cellStyle name="Обычный 3 5 30" xfId="37386"/>
    <cellStyle name="Обычный 3 5 30 2" xfId="37387"/>
    <cellStyle name="Обычный 3 5 31" xfId="37388"/>
    <cellStyle name="Обычный 3 5 31 2" xfId="37389"/>
    <cellStyle name="Обычный 3 5 32" xfId="37390"/>
    <cellStyle name="Обычный 3 5 32 2" xfId="37391"/>
    <cellStyle name="Обычный 3 5 33" xfId="37392"/>
    <cellStyle name="Обычный 3 5 33 2" xfId="37393"/>
    <cellStyle name="Обычный 3 5 34" xfId="37394"/>
    <cellStyle name="Обычный 3 5 34 2" xfId="37395"/>
    <cellStyle name="Обычный 3 5 35" xfId="37396"/>
    <cellStyle name="Обычный 3 5 35 2" xfId="37397"/>
    <cellStyle name="Обычный 3 5 36" xfId="37398"/>
    <cellStyle name="Обычный 3 5 36 2" xfId="37399"/>
    <cellStyle name="Обычный 3 5 37" xfId="37400"/>
    <cellStyle name="Обычный 3 5 37 2" xfId="37401"/>
    <cellStyle name="Обычный 3 5 38" xfId="37402"/>
    <cellStyle name="Обычный 3 5 4" xfId="37403"/>
    <cellStyle name="Обычный 3 5 4 2" xfId="37404"/>
    <cellStyle name="Обычный 3 5 5" xfId="37405"/>
    <cellStyle name="Обычный 3 5 5 2" xfId="37406"/>
    <cellStyle name="Обычный 3 5 6" xfId="37407"/>
    <cellStyle name="Обычный 3 5 6 2" xfId="37408"/>
    <cellStyle name="Обычный 3 5 7" xfId="37409"/>
    <cellStyle name="Обычный 3 5 7 2" xfId="37410"/>
    <cellStyle name="Обычный 3 5 8" xfId="37411"/>
    <cellStyle name="Обычный 3 5 8 2" xfId="37412"/>
    <cellStyle name="Обычный 3 5 9" xfId="37413"/>
    <cellStyle name="Обычный 3 5 9 2" xfId="37414"/>
    <cellStyle name="Обычный 3 6" xfId="37415"/>
    <cellStyle name="Обычный 3 6 10" xfId="37416"/>
    <cellStyle name="Обычный 3 6 10 2" xfId="37417"/>
    <cellStyle name="Обычный 3 6 11" xfId="37418"/>
    <cellStyle name="Обычный 3 6 11 2" xfId="37419"/>
    <cellStyle name="Обычный 3 6 12" xfId="37420"/>
    <cellStyle name="Обычный 3 6 12 2" xfId="37421"/>
    <cellStyle name="Обычный 3 6 13" xfId="37422"/>
    <cellStyle name="Обычный 3 6 13 2" xfId="37423"/>
    <cellStyle name="Обычный 3 6 14" xfId="37424"/>
    <cellStyle name="Обычный 3 6 14 2" xfId="37425"/>
    <cellStyle name="Обычный 3 6 15" xfId="37426"/>
    <cellStyle name="Обычный 3 6 15 2" xfId="37427"/>
    <cellStyle name="Обычный 3 6 16" xfId="37428"/>
    <cellStyle name="Обычный 3 6 16 2" xfId="37429"/>
    <cellStyle name="Обычный 3 6 17" xfId="37430"/>
    <cellStyle name="Обычный 3 6 17 2" xfId="37431"/>
    <cellStyle name="Обычный 3 6 18" xfId="37432"/>
    <cellStyle name="Обычный 3 6 18 2" xfId="37433"/>
    <cellStyle name="Обычный 3 6 19" xfId="37434"/>
    <cellStyle name="Обычный 3 6 19 2" xfId="37435"/>
    <cellStyle name="Обычный 3 6 2" xfId="37436"/>
    <cellStyle name="Обычный 3 6 2 10" xfId="37437"/>
    <cellStyle name="Обычный 3 6 2 10 2" xfId="37438"/>
    <cellStyle name="Обычный 3 6 2 11" xfId="37439"/>
    <cellStyle name="Обычный 3 6 2 11 2" xfId="37440"/>
    <cellStyle name="Обычный 3 6 2 12" xfId="37441"/>
    <cellStyle name="Обычный 3 6 2 12 2" xfId="37442"/>
    <cellStyle name="Обычный 3 6 2 13" xfId="37443"/>
    <cellStyle name="Обычный 3 6 2 13 2" xfId="37444"/>
    <cellStyle name="Обычный 3 6 2 14" xfId="37445"/>
    <cellStyle name="Обычный 3 6 2 14 2" xfId="37446"/>
    <cellStyle name="Обычный 3 6 2 15" xfId="37447"/>
    <cellStyle name="Обычный 3 6 2 15 2" xfId="37448"/>
    <cellStyle name="Обычный 3 6 2 16" xfId="37449"/>
    <cellStyle name="Обычный 3 6 2 16 2" xfId="37450"/>
    <cellStyle name="Обычный 3 6 2 17" xfId="37451"/>
    <cellStyle name="Обычный 3 6 2 17 2" xfId="37452"/>
    <cellStyle name="Обычный 3 6 2 18" xfId="37453"/>
    <cellStyle name="Обычный 3 6 2 18 2" xfId="37454"/>
    <cellStyle name="Обычный 3 6 2 19" xfId="37455"/>
    <cellStyle name="Обычный 3 6 2 19 2" xfId="37456"/>
    <cellStyle name="Обычный 3 6 2 2" xfId="37457"/>
    <cellStyle name="Обычный 3 6 2 2 2" xfId="37458"/>
    <cellStyle name="Обычный 3 6 2 20" xfId="37459"/>
    <cellStyle name="Обычный 3 6 2 20 2" xfId="37460"/>
    <cellStyle name="Обычный 3 6 2 21" xfId="37461"/>
    <cellStyle name="Обычный 3 6 2 21 2" xfId="37462"/>
    <cellStyle name="Обычный 3 6 2 22" xfId="37463"/>
    <cellStyle name="Обычный 3 6 2 22 2" xfId="37464"/>
    <cellStyle name="Обычный 3 6 2 23" xfId="37465"/>
    <cellStyle name="Обычный 3 6 2 23 2" xfId="37466"/>
    <cellStyle name="Обычный 3 6 2 24" xfId="37467"/>
    <cellStyle name="Обычный 3 6 2 24 2" xfId="37468"/>
    <cellStyle name="Обычный 3 6 2 25" xfId="37469"/>
    <cellStyle name="Обычный 3 6 2 25 2" xfId="37470"/>
    <cellStyle name="Обычный 3 6 2 26" xfId="37471"/>
    <cellStyle name="Обычный 3 6 2 26 2" xfId="37472"/>
    <cellStyle name="Обычный 3 6 2 27" xfId="37473"/>
    <cellStyle name="Обычный 3 6 2 27 2" xfId="37474"/>
    <cellStyle name="Обычный 3 6 2 28" xfId="37475"/>
    <cellStyle name="Обычный 3 6 2 28 2" xfId="37476"/>
    <cellStyle name="Обычный 3 6 2 29" xfId="37477"/>
    <cellStyle name="Обычный 3 6 2 29 2" xfId="37478"/>
    <cellStyle name="Обычный 3 6 2 3" xfId="37479"/>
    <cellStyle name="Обычный 3 6 2 3 2" xfId="37480"/>
    <cellStyle name="Обычный 3 6 2 30" xfId="37481"/>
    <cellStyle name="Обычный 3 6 2 30 2" xfId="37482"/>
    <cellStyle name="Обычный 3 6 2 31" xfId="37483"/>
    <cellStyle name="Обычный 3 6 2 31 2" xfId="37484"/>
    <cellStyle name="Обычный 3 6 2 32" xfId="37485"/>
    <cellStyle name="Обычный 3 6 2 32 2" xfId="37486"/>
    <cellStyle name="Обычный 3 6 2 33" xfId="37487"/>
    <cellStyle name="Обычный 3 6 2 33 2" xfId="37488"/>
    <cellStyle name="Обычный 3 6 2 34" xfId="37489"/>
    <cellStyle name="Обычный 3 6 2 34 2" xfId="37490"/>
    <cellStyle name="Обычный 3 6 2 35" xfId="37491"/>
    <cellStyle name="Обычный 3 6 2 4" xfId="37492"/>
    <cellStyle name="Обычный 3 6 2 4 2" xfId="37493"/>
    <cellStyle name="Обычный 3 6 2 5" xfId="37494"/>
    <cellStyle name="Обычный 3 6 2 5 2" xfId="37495"/>
    <cellStyle name="Обычный 3 6 2 6" xfId="37496"/>
    <cellStyle name="Обычный 3 6 2 6 2" xfId="37497"/>
    <cellStyle name="Обычный 3 6 2 7" xfId="37498"/>
    <cellStyle name="Обычный 3 6 2 7 2" xfId="37499"/>
    <cellStyle name="Обычный 3 6 2 8" xfId="37500"/>
    <cellStyle name="Обычный 3 6 2 8 2" xfId="37501"/>
    <cellStyle name="Обычный 3 6 2 9" xfId="37502"/>
    <cellStyle name="Обычный 3 6 2 9 2" xfId="37503"/>
    <cellStyle name="Обычный 3 6 20" xfId="37504"/>
    <cellStyle name="Обычный 3 6 20 2" xfId="37505"/>
    <cellStyle name="Обычный 3 6 21" xfId="37506"/>
    <cellStyle name="Обычный 3 6 21 2" xfId="37507"/>
    <cellStyle name="Обычный 3 6 22" xfId="37508"/>
    <cellStyle name="Обычный 3 6 22 2" xfId="37509"/>
    <cellStyle name="Обычный 3 6 23" xfId="37510"/>
    <cellStyle name="Обычный 3 6 23 2" xfId="37511"/>
    <cellStyle name="Обычный 3 6 24" xfId="37512"/>
    <cellStyle name="Обычный 3 6 24 2" xfId="37513"/>
    <cellStyle name="Обычный 3 6 25" xfId="37514"/>
    <cellStyle name="Обычный 3 6 25 2" xfId="37515"/>
    <cellStyle name="Обычный 3 6 26" xfId="37516"/>
    <cellStyle name="Обычный 3 6 26 2" xfId="37517"/>
    <cellStyle name="Обычный 3 6 27" xfId="37518"/>
    <cellStyle name="Обычный 3 6 27 2" xfId="37519"/>
    <cellStyle name="Обычный 3 6 28" xfId="37520"/>
    <cellStyle name="Обычный 3 6 28 2" xfId="37521"/>
    <cellStyle name="Обычный 3 6 29" xfId="37522"/>
    <cellStyle name="Обычный 3 6 29 2" xfId="37523"/>
    <cellStyle name="Обычный 3 6 3" xfId="37524"/>
    <cellStyle name="Обычный 3 6 3 2" xfId="37525"/>
    <cellStyle name="Обычный 3 6 30" xfId="37526"/>
    <cellStyle name="Обычный 3 6 30 2" xfId="37527"/>
    <cellStyle name="Обычный 3 6 31" xfId="37528"/>
    <cellStyle name="Обычный 3 6 31 2" xfId="37529"/>
    <cellStyle name="Обычный 3 6 32" xfId="37530"/>
    <cellStyle name="Обычный 3 6 32 2" xfId="37531"/>
    <cellStyle name="Обычный 3 6 33" xfId="37532"/>
    <cellStyle name="Обычный 3 6 33 2" xfId="37533"/>
    <cellStyle name="Обычный 3 6 34" xfId="37534"/>
    <cellStyle name="Обычный 3 6 34 2" xfId="37535"/>
    <cellStyle name="Обычный 3 6 35" xfId="37536"/>
    <cellStyle name="Обычный 3 6 35 2" xfId="37537"/>
    <cellStyle name="Обычный 3 6 36" xfId="37538"/>
    <cellStyle name="Обычный 3 6 36 2" xfId="37539"/>
    <cellStyle name="Обычный 3 6 37" xfId="37540"/>
    <cellStyle name="Обычный 3 6 4" xfId="37541"/>
    <cellStyle name="Обычный 3 6 4 2" xfId="37542"/>
    <cellStyle name="Обычный 3 6 5" xfId="37543"/>
    <cellStyle name="Обычный 3 6 5 2" xfId="37544"/>
    <cellStyle name="Обычный 3 6 6" xfId="37545"/>
    <cellStyle name="Обычный 3 6 6 2" xfId="37546"/>
    <cellStyle name="Обычный 3 6 7" xfId="37547"/>
    <cellStyle name="Обычный 3 6 7 2" xfId="37548"/>
    <cellStyle name="Обычный 3 6 8" xfId="37549"/>
    <cellStyle name="Обычный 3 6 8 2" xfId="37550"/>
    <cellStyle name="Обычный 3 6 9" xfId="37551"/>
    <cellStyle name="Обычный 3 6 9 2" xfId="37552"/>
    <cellStyle name="Обычный 3 7" xfId="37553"/>
    <cellStyle name="Обычный 3 7 10" xfId="37554"/>
    <cellStyle name="Обычный 3 7 10 2" xfId="37555"/>
    <cellStyle name="Обычный 3 7 11" xfId="37556"/>
    <cellStyle name="Обычный 3 7 11 2" xfId="37557"/>
    <cellStyle name="Обычный 3 7 12" xfId="37558"/>
    <cellStyle name="Обычный 3 7 12 2" xfId="37559"/>
    <cellStyle name="Обычный 3 7 13" xfId="37560"/>
    <cellStyle name="Обычный 3 7 13 2" xfId="37561"/>
    <cellStyle name="Обычный 3 7 14" xfId="37562"/>
    <cellStyle name="Обычный 3 7 14 2" xfId="37563"/>
    <cellStyle name="Обычный 3 7 15" xfId="37564"/>
    <cellStyle name="Обычный 3 7 15 2" xfId="37565"/>
    <cellStyle name="Обычный 3 7 16" xfId="37566"/>
    <cellStyle name="Обычный 3 7 16 2" xfId="37567"/>
    <cellStyle name="Обычный 3 7 17" xfId="37568"/>
    <cellStyle name="Обычный 3 7 17 2" xfId="37569"/>
    <cellStyle name="Обычный 3 7 18" xfId="37570"/>
    <cellStyle name="Обычный 3 7 18 2" xfId="37571"/>
    <cellStyle name="Обычный 3 7 19" xfId="37572"/>
    <cellStyle name="Обычный 3 7 19 2" xfId="37573"/>
    <cellStyle name="Обычный 3 7 2" xfId="37574"/>
    <cellStyle name="Обычный 3 7 2 10" xfId="37575"/>
    <cellStyle name="Обычный 3 7 2 10 2" xfId="37576"/>
    <cellStyle name="Обычный 3 7 2 11" xfId="37577"/>
    <cellStyle name="Обычный 3 7 2 11 2" xfId="37578"/>
    <cellStyle name="Обычный 3 7 2 12" xfId="37579"/>
    <cellStyle name="Обычный 3 7 2 12 2" xfId="37580"/>
    <cellStyle name="Обычный 3 7 2 13" xfId="37581"/>
    <cellStyle name="Обычный 3 7 2 13 2" xfId="37582"/>
    <cellStyle name="Обычный 3 7 2 14" xfId="37583"/>
    <cellStyle name="Обычный 3 7 2 14 2" xfId="37584"/>
    <cellStyle name="Обычный 3 7 2 15" xfId="37585"/>
    <cellStyle name="Обычный 3 7 2 15 2" xfId="37586"/>
    <cellStyle name="Обычный 3 7 2 16" xfId="37587"/>
    <cellStyle name="Обычный 3 7 2 16 2" xfId="37588"/>
    <cellStyle name="Обычный 3 7 2 17" xfId="37589"/>
    <cellStyle name="Обычный 3 7 2 17 2" xfId="37590"/>
    <cellStyle name="Обычный 3 7 2 18" xfId="37591"/>
    <cellStyle name="Обычный 3 7 2 18 2" xfId="37592"/>
    <cellStyle name="Обычный 3 7 2 19" xfId="37593"/>
    <cellStyle name="Обычный 3 7 2 19 2" xfId="37594"/>
    <cellStyle name="Обычный 3 7 2 2" xfId="37595"/>
    <cellStyle name="Обычный 3 7 2 2 2" xfId="37596"/>
    <cellStyle name="Обычный 3 7 2 20" xfId="37597"/>
    <cellStyle name="Обычный 3 7 2 20 2" xfId="37598"/>
    <cellStyle name="Обычный 3 7 2 21" xfId="37599"/>
    <cellStyle name="Обычный 3 7 2 21 2" xfId="37600"/>
    <cellStyle name="Обычный 3 7 2 22" xfId="37601"/>
    <cellStyle name="Обычный 3 7 2 22 2" xfId="37602"/>
    <cellStyle name="Обычный 3 7 2 23" xfId="37603"/>
    <cellStyle name="Обычный 3 7 2 23 2" xfId="37604"/>
    <cellStyle name="Обычный 3 7 2 24" xfId="37605"/>
    <cellStyle name="Обычный 3 7 2 24 2" xfId="37606"/>
    <cellStyle name="Обычный 3 7 2 25" xfId="37607"/>
    <cellStyle name="Обычный 3 7 2 25 2" xfId="37608"/>
    <cellStyle name="Обычный 3 7 2 26" xfId="37609"/>
    <cellStyle name="Обычный 3 7 2 26 2" xfId="37610"/>
    <cellStyle name="Обычный 3 7 2 27" xfId="37611"/>
    <cellStyle name="Обычный 3 7 2 27 2" xfId="37612"/>
    <cellStyle name="Обычный 3 7 2 28" xfId="37613"/>
    <cellStyle name="Обычный 3 7 2 28 2" xfId="37614"/>
    <cellStyle name="Обычный 3 7 2 29" xfId="37615"/>
    <cellStyle name="Обычный 3 7 2 29 2" xfId="37616"/>
    <cellStyle name="Обычный 3 7 2 3" xfId="37617"/>
    <cellStyle name="Обычный 3 7 2 3 2" xfId="37618"/>
    <cellStyle name="Обычный 3 7 2 30" xfId="37619"/>
    <cellStyle name="Обычный 3 7 2 30 2" xfId="37620"/>
    <cellStyle name="Обычный 3 7 2 31" xfId="37621"/>
    <cellStyle name="Обычный 3 7 2 31 2" xfId="37622"/>
    <cellStyle name="Обычный 3 7 2 32" xfId="37623"/>
    <cellStyle name="Обычный 3 7 2 32 2" xfId="37624"/>
    <cellStyle name="Обычный 3 7 2 33" xfId="37625"/>
    <cellStyle name="Обычный 3 7 2 33 2" xfId="37626"/>
    <cellStyle name="Обычный 3 7 2 34" xfId="37627"/>
    <cellStyle name="Обычный 3 7 2 34 2" xfId="37628"/>
    <cellStyle name="Обычный 3 7 2 35" xfId="37629"/>
    <cellStyle name="Обычный 3 7 2 4" xfId="37630"/>
    <cellStyle name="Обычный 3 7 2 4 2" xfId="37631"/>
    <cellStyle name="Обычный 3 7 2 5" xfId="37632"/>
    <cellStyle name="Обычный 3 7 2 5 2" xfId="37633"/>
    <cellStyle name="Обычный 3 7 2 6" xfId="37634"/>
    <cellStyle name="Обычный 3 7 2 6 2" xfId="37635"/>
    <cellStyle name="Обычный 3 7 2 7" xfId="37636"/>
    <cellStyle name="Обычный 3 7 2 7 2" xfId="37637"/>
    <cellStyle name="Обычный 3 7 2 8" xfId="37638"/>
    <cellStyle name="Обычный 3 7 2 8 2" xfId="37639"/>
    <cellStyle name="Обычный 3 7 2 9" xfId="37640"/>
    <cellStyle name="Обычный 3 7 2 9 2" xfId="37641"/>
    <cellStyle name="Обычный 3 7 20" xfId="37642"/>
    <cellStyle name="Обычный 3 7 20 2" xfId="37643"/>
    <cellStyle name="Обычный 3 7 21" xfId="37644"/>
    <cellStyle name="Обычный 3 7 21 2" xfId="37645"/>
    <cellStyle name="Обычный 3 7 22" xfId="37646"/>
    <cellStyle name="Обычный 3 7 22 2" xfId="37647"/>
    <cellStyle name="Обычный 3 7 23" xfId="37648"/>
    <cellStyle name="Обычный 3 7 23 2" xfId="37649"/>
    <cellStyle name="Обычный 3 7 24" xfId="37650"/>
    <cellStyle name="Обычный 3 7 24 2" xfId="37651"/>
    <cellStyle name="Обычный 3 7 25" xfId="37652"/>
    <cellStyle name="Обычный 3 7 25 2" xfId="37653"/>
    <cellStyle name="Обычный 3 7 26" xfId="37654"/>
    <cellStyle name="Обычный 3 7 26 2" xfId="37655"/>
    <cellStyle name="Обычный 3 7 27" xfId="37656"/>
    <cellStyle name="Обычный 3 7 27 2" xfId="37657"/>
    <cellStyle name="Обычный 3 7 28" xfId="37658"/>
    <cellStyle name="Обычный 3 7 28 2" xfId="37659"/>
    <cellStyle name="Обычный 3 7 29" xfId="37660"/>
    <cellStyle name="Обычный 3 7 29 2" xfId="37661"/>
    <cellStyle name="Обычный 3 7 3" xfId="37662"/>
    <cellStyle name="Обычный 3 7 3 2" xfId="37663"/>
    <cellStyle name="Обычный 3 7 30" xfId="37664"/>
    <cellStyle name="Обычный 3 7 30 2" xfId="37665"/>
    <cellStyle name="Обычный 3 7 31" xfId="37666"/>
    <cellStyle name="Обычный 3 7 31 2" xfId="37667"/>
    <cellStyle name="Обычный 3 7 32" xfId="37668"/>
    <cellStyle name="Обычный 3 7 32 2" xfId="37669"/>
    <cellStyle name="Обычный 3 7 33" xfId="37670"/>
    <cellStyle name="Обычный 3 7 33 2" xfId="37671"/>
    <cellStyle name="Обычный 3 7 34" xfId="37672"/>
    <cellStyle name="Обычный 3 7 34 2" xfId="37673"/>
    <cellStyle name="Обычный 3 7 35" xfId="37674"/>
    <cellStyle name="Обычный 3 7 35 2" xfId="37675"/>
    <cellStyle name="Обычный 3 7 36" xfId="37676"/>
    <cellStyle name="Обычный 3 7 36 2" xfId="37677"/>
    <cellStyle name="Обычный 3 7 37" xfId="37678"/>
    <cellStyle name="Обычный 3 7 4" xfId="37679"/>
    <cellStyle name="Обычный 3 7 4 2" xfId="37680"/>
    <cellStyle name="Обычный 3 7 5" xfId="37681"/>
    <cellStyle name="Обычный 3 7 5 2" xfId="37682"/>
    <cellStyle name="Обычный 3 7 6" xfId="37683"/>
    <cellStyle name="Обычный 3 7 6 2" xfId="37684"/>
    <cellStyle name="Обычный 3 7 7" xfId="37685"/>
    <cellStyle name="Обычный 3 7 7 2" xfId="37686"/>
    <cellStyle name="Обычный 3 7 8" xfId="37687"/>
    <cellStyle name="Обычный 3 7 8 2" xfId="37688"/>
    <cellStyle name="Обычный 3 7 9" xfId="37689"/>
    <cellStyle name="Обычный 3 7 9 2" xfId="37690"/>
    <cellStyle name="Обычный 3 8" xfId="37691"/>
    <cellStyle name="Обычный 3 8 10" xfId="37692"/>
    <cellStyle name="Обычный 3 8 10 2" xfId="37693"/>
    <cellStyle name="Обычный 3 8 11" xfId="37694"/>
    <cellStyle name="Обычный 3 8 11 2" xfId="37695"/>
    <cellStyle name="Обычный 3 8 12" xfId="37696"/>
    <cellStyle name="Обычный 3 8 12 2" xfId="37697"/>
    <cellStyle name="Обычный 3 8 13" xfId="37698"/>
    <cellStyle name="Обычный 3 8 13 2" xfId="37699"/>
    <cellStyle name="Обычный 3 8 14" xfId="37700"/>
    <cellStyle name="Обычный 3 8 14 2" xfId="37701"/>
    <cellStyle name="Обычный 3 8 15" xfId="37702"/>
    <cellStyle name="Обычный 3 8 15 2" xfId="37703"/>
    <cellStyle name="Обычный 3 8 16" xfId="37704"/>
    <cellStyle name="Обычный 3 8 16 2" xfId="37705"/>
    <cellStyle name="Обычный 3 8 17" xfId="37706"/>
    <cellStyle name="Обычный 3 8 17 2" xfId="37707"/>
    <cellStyle name="Обычный 3 8 18" xfId="37708"/>
    <cellStyle name="Обычный 3 8 18 2" xfId="37709"/>
    <cellStyle name="Обычный 3 8 19" xfId="37710"/>
    <cellStyle name="Обычный 3 8 19 2" xfId="37711"/>
    <cellStyle name="Обычный 3 8 2" xfId="37712"/>
    <cellStyle name="Обычный 3 8 2 10" xfId="37713"/>
    <cellStyle name="Обычный 3 8 2 10 2" xfId="37714"/>
    <cellStyle name="Обычный 3 8 2 11" xfId="37715"/>
    <cellStyle name="Обычный 3 8 2 11 2" xfId="37716"/>
    <cellStyle name="Обычный 3 8 2 12" xfId="37717"/>
    <cellStyle name="Обычный 3 8 2 12 2" xfId="37718"/>
    <cellStyle name="Обычный 3 8 2 13" xfId="37719"/>
    <cellStyle name="Обычный 3 8 2 13 2" xfId="37720"/>
    <cellStyle name="Обычный 3 8 2 14" xfId="37721"/>
    <cellStyle name="Обычный 3 8 2 14 2" xfId="37722"/>
    <cellStyle name="Обычный 3 8 2 15" xfId="37723"/>
    <cellStyle name="Обычный 3 8 2 15 2" xfId="37724"/>
    <cellStyle name="Обычный 3 8 2 16" xfId="37725"/>
    <cellStyle name="Обычный 3 8 2 16 2" xfId="37726"/>
    <cellStyle name="Обычный 3 8 2 17" xfId="37727"/>
    <cellStyle name="Обычный 3 8 2 17 2" xfId="37728"/>
    <cellStyle name="Обычный 3 8 2 18" xfId="37729"/>
    <cellStyle name="Обычный 3 8 2 18 2" xfId="37730"/>
    <cellStyle name="Обычный 3 8 2 19" xfId="37731"/>
    <cellStyle name="Обычный 3 8 2 19 2" xfId="37732"/>
    <cellStyle name="Обычный 3 8 2 2" xfId="37733"/>
    <cellStyle name="Обычный 3 8 2 2 2" xfId="37734"/>
    <cellStyle name="Обычный 3 8 2 20" xfId="37735"/>
    <cellStyle name="Обычный 3 8 2 20 2" xfId="37736"/>
    <cellStyle name="Обычный 3 8 2 21" xfId="37737"/>
    <cellStyle name="Обычный 3 8 2 21 2" xfId="37738"/>
    <cellStyle name="Обычный 3 8 2 22" xfId="37739"/>
    <cellStyle name="Обычный 3 8 2 22 2" xfId="37740"/>
    <cellStyle name="Обычный 3 8 2 23" xfId="37741"/>
    <cellStyle name="Обычный 3 8 2 23 2" xfId="37742"/>
    <cellStyle name="Обычный 3 8 2 24" xfId="37743"/>
    <cellStyle name="Обычный 3 8 2 24 2" xfId="37744"/>
    <cellStyle name="Обычный 3 8 2 25" xfId="37745"/>
    <cellStyle name="Обычный 3 8 2 25 2" xfId="37746"/>
    <cellStyle name="Обычный 3 8 2 26" xfId="37747"/>
    <cellStyle name="Обычный 3 8 2 26 2" xfId="37748"/>
    <cellStyle name="Обычный 3 8 2 27" xfId="37749"/>
    <cellStyle name="Обычный 3 8 2 27 2" xfId="37750"/>
    <cellStyle name="Обычный 3 8 2 28" xfId="37751"/>
    <cellStyle name="Обычный 3 8 2 28 2" xfId="37752"/>
    <cellStyle name="Обычный 3 8 2 29" xfId="37753"/>
    <cellStyle name="Обычный 3 8 2 29 2" xfId="37754"/>
    <cellStyle name="Обычный 3 8 2 3" xfId="37755"/>
    <cellStyle name="Обычный 3 8 2 3 2" xfId="37756"/>
    <cellStyle name="Обычный 3 8 2 30" xfId="37757"/>
    <cellStyle name="Обычный 3 8 2 30 2" xfId="37758"/>
    <cellStyle name="Обычный 3 8 2 31" xfId="37759"/>
    <cellStyle name="Обычный 3 8 2 31 2" xfId="37760"/>
    <cellStyle name="Обычный 3 8 2 32" xfId="37761"/>
    <cellStyle name="Обычный 3 8 2 32 2" xfId="37762"/>
    <cellStyle name="Обычный 3 8 2 33" xfId="37763"/>
    <cellStyle name="Обычный 3 8 2 33 2" xfId="37764"/>
    <cellStyle name="Обычный 3 8 2 34" xfId="37765"/>
    <cellStyle name="Обычный 3 8 2 34 2" xfId="37766"/>
    <cellStyle name="Обычный 3 8 2 35" xfId="37767"/>
    <cellStyle name="Обычный 3 8 2 4" xfId="37768"/>
    <cellStyle name="Обычный 3 8 2 4 2" xfId="37769"/>
    <cellStyle name="Обычный 3 8 2 5" xfId="37770"/>
    <cellStyle name="Обычный 3 8 2 5 2" xfId="37771"/>
    <cellStyle name="Обычный 3 8 2 6" xfId="37772"/>
    <cellStyle name="Обычный 3 8 2 6 2" xfId="37773"/>
    <cellStyle name="Обычный 3 8 2 7" xfId="37774"/>
    <cellStyle name="Обычный 3 8 2 7 2" xfId="37775"/>
    <cellStyle name="Обычный 3 8 2 8" xfId="37776"/>
    <cellStyle name="Обычный 3 8 2 8 2" xfId="37777"/>
    <cellStyle name="Обычный 3 8 2 9" xfId="37778"/>
    <cellStyle name="Обычный 3 8 2 9 2" xfId="37779"/>
    <cellStyle name="Обычный 3 8 20" xfId="37780"/>
    <cellStyle name="Обычный 3 8 20 2" xfId="37781"/>
    <cellStyle name="Обычный 3 8 21" xfId="37782"/>
    <cellStyle name="Обычный 3 8 21 2" xfId="37783"/>
    <cellStyle name="Обычный 3 8 22" xfId="37784"/>
    <cellStyle name="Обычный 3 8 22 2" xfId="37785"/>
    <cellStyle name="Обычный 3 8 23" xfId="37786"/>
    <cellStyle name="Обычный 3 8 23 2" xfId="37787"/>
    <cellStyle name="Обычный 3 8 24" xfId="37788"/>
    <cellStyle name="Обычный 3 8 24 2" xfId="37789"/>
    <cellStyle name="Обычный 3 8 25" xfId="37790"/>
    <cellStyle name="Обычный 3 8 25 2" xfId="37791"/>
    <cellStyle name="Обычный 3 8 26" xfId="37792"/>
    <cellStyle name="Обычный 3 8 26 2" xfId="37793"/>
    <cellStyle name="Обычный 3 8 27" xfId="37794"/>
    <cellStyle name="Обычный 3 8 27 2" xfId="37795"/>
    <cellStyle name="Обычный 3 8 28" xfId="37796"/>
    <cellStyle name="Обычный 3 8 28 2" xfId="37797"/>
    <cellStyle name="Обычный 3 8 29" xfId="37798"/>
    <cellStyle name="Обычный 3 8 29 2" xfId="37799"/>
    <cellStyle name="Обычный 3 8 3" xfId="37800"/>
    <cellStyle name="Обычный 3 8 3 2" xfId="37801"/>
    <cellStyle name="Обычный 3 8 30" xfId="37802"/>
    <cellStyle name="Обычный 3 8 30 2" xfId="37803"/>
    <cellStyle name="Обычный 3 8 31" xfId="37804"/>
    <cellStyle name="Обычный 3 8 31 2" xfId="37805"/>
    <cellStyle name="Обычный 3 8 32" xfId="37806"/>
    <cellStyle name="Обычный 3 8 32 2" xfId="37807"/>
    <cellStyle name="Обычный 3 8 33" xfId="37808"/>
    <cellStyle name="Обычный 3 8 33 2" xfId="37809"/>
    <cellStyle name="Обычный 3 8 34" xfId="37810"/>
    <cellStyle name="Обычный 3 8 34 2" xfId="37811"/>
    <cellStyle name="Обычный 3 8 35" xfId="37812"/>
    <cellStyle name="Обычный 3 8 35 2" xfId="37813"/>
    <cellStyle name="Обычный 3 8 36" xfId="37814"/>
    <cellStyle name="Обычный 3 8 36 2" xfId="37815"/>
    <cellStyle name="Обычный 3 8 37" xfId="37816"/>
    <cellStyle name="Обычный 3 8 4" xfId="37817"/>
    <cellStyle name="Обычный 3 8 4 2" xfId="37818"/>
    <cellStyle name="Обычный 3 8 5" xfId="37819"/>
    <cellStyle name="Обычный 3 8 5 2" xfId="37820"/>
    <cellStyle name="Обычный 3 8 6" xfId="37821"/>
    <cellStyle name="Обычный 3 8 6 2" xfId="37822"/>
    <cellStyle name="Обычный 3 8 7" xfId="37823"/>
    <cellStyle name="Обычный 3 8 7 2" xfId="37824"/>
    <cellStyle name="Обычный 3 8 8" xfId="37825"/>
    <cellStyle name="Обычный 3 8 8 2" xfId="37826"/>
    <cellStyle name="Обычный 3 8 9" xfId="37827"/>
    <cellStyle name="Обычный 3 8 9 2" xfId="37828"/>
    <cellStyle name="Обычный 3 9" xfId="37829"/>
    <cellStyle name="Обычный 3 9 10" xfId="37830"/>
    <cellStyle name="Обычный 3 9 10 2" xfId="37831"/>
    <cellStyle name="Обычный 3 9 11" xfId="37832"/>
    <cellStyle name="Обычный 3 9 11 2" xfId="37833"/>
    <cellStyle name="Обычный 3 9 12" xfId="37834"/>
    <cellStyle name="Обычный 3 9 12 2" xfId="37835"/>
    <cellStyle name="Обычный 3 9 13" xfId="37836"/>
    <cellStyle name="Обычный 3 9 13 2" xfId="37837"/>
    <cellStyle name="Обычный 3 9 14" xfId="37838"/>
    <cellStyle name="Обычный 3 9 14 2" xfId="37839"/>
    <cellStyle name="Обычный 3 9 15" xfId="37840"/>
    <cellStyle name="Обычный 3 9 15 2" xfId="37841"/>
    <cellStyle name="Обычный 3 9 16" xfId="37842"/>
    <cellStyle name="Обычный 3 9 16 2" xfId="37843"/>
    <cellStyle name="Обычный 3 9 17" xfId="37844"/>
    <cellStyle name="Обычный 3 9 17 2" xfId="37845"/>
    <cellStyle name="Обычный 3 9 18" xfId="37846"/>
    <cellStyle name="Обычный 3 9 18 2" xfId="37847"/>
    <cellStyle name="Обычный 3 9 19" xfId="37848"/>
    <cellStyle name="Обычный 3 9 19 2" xfId="37849"/>
    <cellStyle name="Обычный 3 9 2" xfId="37850"/>
    <cellStyle name="Обычный 3 9 2 10" xfId="37851"/>
    <cellStyle name="Обычный 3 9 2 10 2" xfId="37852"/>
    <cellStyle name="Обычный 3 9 2 11" xfId="37853"/>
    <cellStyle name="Обычный 3 9 2 11 2" xfId="37854"/>
    <cellStyle name="Обычный 3 9 2 12" xfId="37855"/>
    <cellStyle name="Обычный 3 9 2 12 2" xfId="37856"/>
    <cellStyle name="Обычный 3 9 2 13" xfId="37857"/>
    <cellStyle name="Обычный 3 9 2 13 2" xfId="37858"/>
    <cellStyle name="Обычный 3 9 2 14" xfId="37859"/>
    <cellStyle name="Обычный 3 9 2 14 2" xfId="37860"/>
    <cellStyle name="Обычный 3 9 2 15" xfId="37861"/>
    <cellStyle name="Обычный 3 9 2 15 2" xfId="37862"/>
    <cellStyle name="Обычный 3 9 2 16" xfId="37863"/>
    <cellStyle name="Обычный 3 9 2 16 2" xfId="37864"/>
    <cellStyle name="Обычный 3 9 2 17" xfId="37865"/>
    <cellStyle name="Обычный 3 9 2 17 2" xfId="37866"/>
    <cellStyle name="Обычный 3 9 2 18" xfId="37867"/>
    <cellStyle name="Обычный 3 9 2 18 2" xfId="37868"/>
    <cellStyle name="Обычный 3 9 2 19" xfId="37869"/>
    <cellStyle name="Обычный 3 9 2 19 2" xfId="37870"/>
    <cellStyle name="Обычный 3 9 2 2" xfId="37871"/>
    <cellStyle name="Обычный 3 9 2 2 2" xfId="37872"/>
    <cellStyle name="Обычный 3 9 2 20" xfId="37873"/>
    <cellStyle name="Обычный 3 9 2 20 2" xfId="37874"/>
    <cellStyle name="Обычный 3 9 2 21" xfId="37875"/>
    <cellStyle name="Обычный 3 9 2 21 2" xfId="37876"/>
    <cellStyle name="Обычный 3 9 2 22" xfId="37877"/>
    <cellStyle name="Обычный 3 9 2 22 2" xfId="37878"/>
    <cellStyle name="Обычный 3 9 2 23" xfId="37879"/>
    <cellStyle name="Обычный 3 9 2 23 2" xfId="37880"/>
    <cellStyle name="Обычный 3 9 2 24" xfId="37881"/>
    <cellStyle name="Обычный 3 9 2 24 2" xfId="37882"/>
    <cellStyle name="Обычный 3 9 2 25" xfId="37883"/>
    <cellStyle name="Обычный 3 9 2 25 2" xfId="37884"/>
    <cellStyle name="Обычный 3 9 2 26" xfId="37885"/>
    <cellStyle name="Обычный 3 9 2 26 2" xfId="37886"/>
    <cellStyle name="Обычный 3 9 2 27" xfId="37887"/>
    <cellStyle name="Обычный 3 9 2 27 2" xfId="37888"/>
    <cellStyle name="Обычный 3 9 2 28" xfId="37889"/>
    <cellStyle name="Обычный 3 9 2 28 2" xfId="37890"/>
    <cellStyle name="Обычный 3 9 2 29" xfId="37891"/>
    <cellStyle name="Обычный 3 9 2 29 2" xfId="37892"/>
    <cellStyle name="Обычный 3 9 2 3" xfId="37893"/>
    <cellStyle name="Обычный 3 9 2 3 2" xfId="37894"/>
    <cellStyle name="Обычный 3 9 2 30" xfId="37895"/>
    <cellStyle name="Обычный 3 9 2 30 2" xfId="37896"/>
    <cellStyle name="Обычный 3 9 2 31" xfId="37897"/>
    <cellStyle name="Обычный 3 9 2 31 2" xfId="37898"/>
    <cellStyle name="Обычный 3 9 2 32" xfId="37899"/>
    <cellStyle name="Обычный 3 9 2 32 2" xfId="37900"/>
    <cellStyle name="Обычный 3 9 2 33" xfId="37901"/>
    <cellStyle name="Обычный 3 9 2 33 2" xfId="37902"/>
    <cellStyle name="Обычный 3 9 2 34" xfId="37903"/>
    <cellStyle name="Обычный 3 9 2 34 2" xfId="37904"/>
    <cellStyle name="Обычный 3 9 2 35" xfId="37905"/>
    <cellStyle name="Обычный 3 9 2 4" xfId="37906"/>
    <cellStyle name="Обычный 3 9 2 4 2" xfId="37907"/>
    <cellStyle name="Обычный 3 9 2 5" xfId="37908"/>
    <cellStyle name="Обычный 3 9 2 5 2" xfId="37909"/>
    <cellStyle name="Обычный 3 9 2 6" xfId="37910"/>
    <cellStyle name="Обычный 3 9 2 6 2" xfId="37911"/>
    <cellStyle name="Обычный 3 9 2 7" xfId="37912"/>
    <cellStyle name="Обычный 3 9 2 7 2" xfId="37913"/>
    <cellStyle name="Обычный 3 9 2 8" xfId="37914"/>
    <cellStyle name="Обычный 3 9 2 8 2" xfId="37915"/>
    <cellStyle name="Обычный 3 9 2 9" xfId="37916"/>
    <cellStyle name="Обычный 3 9 2 9 2" xfId="37917"/>
    <cellStyle name="Обычный 3 9 20" xfId="37918"/>
    <cellStyle name="Обычный 3 9 20 2" xfId="37919"/>
    <cellStyle name="Обычный 3 9 21" xfId="37920"/>
    <cellStyle name="Обычный 3 9 21 2" xfId="37921"/>
    <cellStyle name="Обычный 3 9 22" xfId="37922"/>
    <cellStyle name="Обычный 3 9 22 2" xfId="37923"/>
    <cellStyle name="Обычный 3 9 23" xfId="37924"/>
    <cellStyle name="Обычный 3 9 23 2" xfId="37925"/>
    <cellStyle name="Обычный 3 9 24" xfId="37926"/>
    <cellStyle name="Обычный 3 9 24 2" xfId="37927"/>
    <cellStyle name="Обычный 3 9 25" xfId="37928"/>
    <cellStyle name="Обычный 3 9 25 2" xfId="37929"/>
    <cellStyle name="Обычный 3 9 26" xfId="37930"/>
    <cellStyle name="Обычный 3 9 26 2" xfId="37931"/>
    <cellStyle name="Обычный 3 9 27" xfId="37932"/>
    <cellStyle name="Обычный 3 9 27 2" xfId="37933"/>
    <cellStyle name="Обычный 3 9 28" xfId="37934"/>
    <cellStyle name="Обычный 3 9 28 2" xfId="37935"/>
    <cellStyle name="Обычный 3 9 29" xfId="37936"/>
    <cellStyle name="Обычный 3 9 29 2" xfId="37937"/>
    <cellStyle name="Обычный 3 9 3" xfId="37938"/>
    <cellStyle name="Обычный 3 9 3 2" xfId="37939"/>
    <cellStyle name="Обычный 3 9 30" xfId="37940"/>
    <cellStyle name="Обычный 3 9 30 2" xfId="37941"/>
    <cellStyle name="Обычный 3 9 31" xfId="37942"/>
    <cellStyle name="Обычный 3 9 31 2" xfId="37943"/>
    <cellStyle name="Обычный 3 9 32" xfId="37944"/>
    <cellStyle name="Обычный 3 9 32 2" xfId="37945"/>
    <cellStyle name="Обычный 3 9 33" xfId="37946"/>
    <cellStyle name="Обычный 3 9 33 2" xfId="37947"/>
    <cellStyle name="Обычный 3 9 34" xfId="37948"/>
    <cellStyle name="Обычный 3 9 34 2" xfId="37949"/>
    <cellStyle name="Обычный 3 9 35" xfId="37950"/>
    <cellStyle name="Обычный 3 9 35 2" xfId="37951"/>
    <cellStyle name="Обычный 3 9 36" xfId="37952"/>
    <cellStyle name="Обычный 3 9 36 2" xfId="37953"/>
    <cellStyle name="Обычный 3 9 37" xfId="37954"/>
    <cellStyle name="Обычный 3 9 4" xfId="37955"/>
    <cellStyle name="Обычный 3 9 4 2" xfId="37956"/>
    <cellStyle name="Обычный 3 9 5" xfId="37957"/>
    <cellStyle name="Обычный 3 9 5 2" xfId="37958"/>
    <cellStyle name="Обычный 3 9 6" xfId="37959"/>
    <cellStyle name="Обычный 3 9 6 2" xfId="37960"/>
    <cellStyle name="Обычный 3 9 7" xfId="37961"/>
    <cellStyle name="Обычный 3 9 7 2" xfId="37962"/>
    <cellStyle name="Обычный 3 9 8" xfId="37963"/>
    <cellStyle name="Обычный 3 9 8 2" xfId="37964"/>
    <cellStyle name="Обычный 3 9 9" xfId="37965"/>
    <cellStyle name="Обычный 3 9 9 2" xfId="37966"/>
    <cellStyle name="Обычный 3_10 крупных потребителей" xfId="37967"/>
    <cellStyle name="Обычный 30" xfId="37968"/>
    <cellStyle name="Обычный 30 2" xfId="37969"/>
    <cellStyle name="Обычный 31" xfId="37970"/>
    <cellStyle name="Обычный 31 2" xfId="37971"/>
    <cellStyle name="Обычный 32" xfId="37972"/>
    <cellStyle name="Обычный 32 2" xfId="37973"/>
    <cellStyle name="Обычный 33" xfId="37974"/>
    <cellStyle name="Обычный 33 2" xfId="37975"/>
    <cellStyle name="Обычный 34" xfId="37976"/>
    <cellStyle name="Обычный 34 2" xfId="37977"/>
    <cellStyle name="Обычный 35" xfId="37978"/>
    <cellStyle name="Обычный 35 2" xfId="37979"/>
    <cellStyle name="Обычный 35 3" xfId="37980"/>
    <cellStyle name="Обычный 36" xfId="37981"/>
    <cellStyle name="Обычный 36 2" xfId="37982"/>
    <cellStyle name="Обычный 36 3" xfId="37983"/>
    <cellStyle name="Обычный 37" xfId="37984"/>
    <cellStyle name="Обычный 37 2" xfId="37985"/>
    <cellStyle name="Обычный 38" xfId="37986"/>
    <cellStyle name="Обычный 38 2" xfId="37987"/>
    <cellStyle name="Обычный 39" xfId="37988"/>
    <cellStyle name="Обычный 39 2" xfId="37989"/>
    <cellStyle name="Обычный 4" xfId="4"/>
    <cellStyle name="Обычный 4 10" xfId="37990"/>
    <cellStyle name="Обычный 4 11" xfId="37991"/>
    <cellStyle name="Обычный 4 12" xfId="37992"/>
    <cellStyle name="Обычный 4 2" xfId="37993"/>
    <cellStyle name="Обычный 4 2 2" xfId="37994"/>
    <cellStyle name="Обычный 4 2 2 2" xfId="37995"/>
    <cellStyle name="Обычный 4 2 2 2 2" xfId="37996"/>
    <cellStyle name="Обычный 4 2 2 3" xfId="37997"/>
    <cellStyle name="Обычный 4 2 2 4" xfId="37998"/>
    <cellStyle name="Обычный 4 2 2 5" xfId="37999"/>
    <cellStyle name="Обычный 4 2 2 6" xfId="38000"/>
    <cellStyle name="Обычный 4 2 3" xfId="38001"/>
    <cellStyle name="Обычный 4 2 3 2" xfId="38002"/>
    <cellStyle name="Обычный 4 2 4" xfId="38003"/>
    <cellStyle name="Обычный 4 2 4 2" xfId="38004"/>
    <cellStyle name="Обычный 4 2 5" xfId="38005"/>
    <cellStyle name="Обычный 4 2 6" xfId="38006"/>
    <cellStyle name="Обычный 4 2_BALANCE.WARM.2011YEAR(v1.5)" xfId="38007"/>
    <cellStyle name="Обычный 4 3" xfId="38008"/>
    <cellStyle name="Обычный 4 3 2" xfId="38009"/>
    <cellStyle name="Обычный 4 3 3" xfId="38010"/>
    <cellStyle name="Обычный 4 3 4" xfId="38011"/>
    <cellStyle name="Обычный 4 4" xfId="38012"/>
    <cellStyle name="Обычный 4 4 2" xfId="38013"/>
    <cellStyle name="Обычный 4 4 3" xfId="38014"/>
    <cellStyle name="Обычный 4 4 4" xfId="38015"/>
    <cellStyle name="Обычный 4 5" xfId="38016"/>
    <cellStyle name="Обычный 4 5 2" xfId="38017"/>
    <cellStyle name="Обычный 4 5 3" xfId="38018"/>
    <cellStyle name="Обычный 4 5 4" xfId="38019"/>
    <cellStyle name="Обычный 4 6" xfId="38020"/>
    <cellStyle name="Обычный 4 6 2" xfId="38021"/>
    <cellStyle name="Обычный 4 7" xfId="38022"/>
    <cellStyle name="Обычный 4 7 2" xfId="38023"/>
    <cellStyle name="Обычный 4 8" xfId="38024"/>
    <cellStyle name="Обычный 4 9" xfId="38025"/>
    <cellStyle name="Обычный 4 9 2" xfId="38026"/>
    <cellStyle name="Обычный 4_6 Коммерч расходы" xfId="38027"/>
    <cellStyle name="Обычный 40" xfId="38028"/>
    <cellStyle name="Обычный 40 2" xfId="38029"/>
    <cellStyle name="Обычный 41" xfId="38030"/>
    <cellStyle name="Обычный 41 2" xfId="38031"/>
    <cellStyle name="Обычный 42" xfId="38032"/>
    <cellStyle name="Обычный 43" xfId="38033"/>
    <cellStyle name="Обычный 44" xfId="38034"/>
    <cellStyle name="Обычный 45" xfId="38035"/>
    <cellStyle name="Обычный 46" xfId="38036"/>
    <cellStyle name="Обычный 47" xfId="38037"/>
    <cellStyle name="Обычный 48" xfId="38038"/>
    <cellStyle name="Обычный 49" xfId="38039"/>
    <cellStyle name="Обычный 5" xfId="5"/>
    <cellStyle name="Обычный 5 10" xfId="38040"/>
    <cellStyle name="Обычный 5 10 10" xfId="38041"/>
    <cellStyle name="Обычный 5 10 10 2" xfId="38042"/>
    <cellStyle name="Обычный 5 10 11" xfId="38043"/>
    <cellStyle name="Обычный 5 10 11 2" xfId="38044"/>
    <cellStyle name="Обычный 5 10 12" xfId="38045"/>
    <cellStyle name="Обычный 5 10 12 2" xfId="38046"/>
    <cellStyle name="Обычный 5 10 13" xfId="38047"/>
    <cellStyle name="Обычный 5 10 13 2" xfId="38048"/>
    <cellStyle name="Обычный 5 10 14" xfId="38049"/>
    <cellStyle name="Обычный 5 10 14 2" xfId="38050"/>
    <cellStyle name="Обычный 5 10 15" xfId="38051"/>
    <cellStyle name="Обычный 5 10 15 2" xfId="38052"/>
    <cellStyle name="Обычный 5 10 16" xfId="38053"/>
    <cellStyle name="Обычный 5 10 16 2" xfId="38054"/>
    <cellStyle name="Обычный 5 10 17" xfId="38055"/>
    <cellStyle name="Обычный 5 10 17 2" xfId="38056"/>
    <cellStyle name="Обычный 5 10 18" xfId="38057"/>
    <cellStyle name="Обычный 5 10 18 2" xfId="38058"/>
    <cellStyle name="Обычный 5 10 19" xfId="38059"/>
    <cellStyle name="Обычный 5 10 19 2" xfId="38060"/>
    <cellStyle name="Обычный 5 10 2" xfId="38061"/>
    <cellStyle name="Обычный 5 10 2 2" xfId="38062"/>
    <cellStyle name="Обычный 5 10 20" xfId="38063"/>
    <cellStyle name="Обычный 5 10 20 2" xfId="38064"/>
    <cellStyle name="Обычный 5 10 21" xfId="38065"/>
    <cellStyle name="Обычный 5 10 21 2" xfId="38066"/>
    <cellStyle name="Обычный 5 10 22" xfId="38067"/>
    <cellStyle name="Обычный 5 10 22 2" xfId="38068"/>
    <cellStyle name="Обычный 5 10 23" xfId="38069"/>
    <cellStyle name="Обычный 5 10 23 2" xfId="38070"/>
    <cellStyle name="Обычный 5 10 24" xfId="38071"/>
    <cellStyle name="Обычный 5 10 24 2" xfId="38072"/>
    <cellStyle name="Обычный 5 10 25" xfId="38073"/>
    <cellStyle name="Обычный 5 10 25 2" xfId="38074"/>
    <cellStyle name="Обычный 5 10 26" xfId="38075"/>
    <cellStyle name="Обычный 5 10 26 2" xfId="38076"/>
    <cellStyle name="Обычный 5 10 27" xfId="38077"/>
    <cellStyle name="Обычный 5 10 27 2" xfId="38078"/>
    <cellStyle name="Обычный 5 10 28" xfId="38079"/>
    <cellStyle name="Обычный 5 10 28 2" xfId="38080"/>
    <cellStyle name="Обычный 5 10 29" xfId="38081"/>
    <cellStyle name="Обычный 5 10 29 2" xfId="38082"/>
    <cellStyle name="Обычный 5 10 3" xfId="38083"/>
    <cellStyle name="Обычный 5 10 3 2" xfId="38084"/>
    <cellStyle name="Обычный 5 10 30" xfId="38085"/>
    <cellStyle name="Обычный 5 10 30 2" xfId="38086"/>
    <cellStyle name="Обычный 5 10 31" xfId="38087"/>
    <cellStyle name="Обычный 5 10 31 2" xfId="38088"/>
    <cellStyle name="Обычный 5 10 32" xfId="38089"/>
    <cellStyle name="Обычный 5 10 32 2" xfId="38090"/>
    <cellStyle name="Обычный 5 10 33" xfId="38091"/>
    <cellStyle name="Обычный 5 10 33 2" xfId="38092"/>
    <cellStyle name="Обычный 5 10 34" xfId="38093"/>
    <cellStyle name="Обычный 5 10 34 2" xfId="38094"/>
    <cellStyle name="Обычный 5 10 35" xfId="38095"/>
    <cellStyle name="Обычный 5 10 4" xfId="38096"/>
    <cellStyle name="Обычный 5 10 4 2" xfId="38097"/>
    <cellStyle name="Обычный 5 10 5" xfId="38098"/>
    <cellStyle name="Обычный 5 10 5 2" xfId="38099"/>
    <cellStyle name="Обычный 5 10 6" xfId="38100"/>
    <cellStyle name="Обычный 5 10 6 2" xfId="38101"/>
    <cellStyle name="Обычный 5 10 7" xfId="38102"/>
    <cellStyle name="Обычный 5 10 7 2" xfId="38103"/>
    <cellStyle name="Обычный 5 10 8" xfId="38104"/>
    <cellStyle name="Обычный 5 10 8 2" xfId="38105"/>
    <cellStyle name="Обычный 5 10 9" xfId="38106"/>
    <cellStyle name="Обычный 5 10 9 2" xfId="38107"/>
    <cellStyle name="Обычный 5 11" xfId="38108"/>
    <cellStyle name="Обычный 5 11 2" xfId="38109"/>
    <cellStyle name="Обычный 5 12" xfId="38110"/>
    <cellStyle name="Обычный 5 12 2" xfId="38111"/>
    <cellStyle name="Обычный 5 13" xfId="38112"/>
    <cellStyle name="Обычный 5 13 2" xfId="38113"/>
    <cellStyle name="Обычный 5 14" xfId="38114"/>
    <cellStyle name="Обычный 5 14 2" xfId="38115"/>
    <cellStyle name="Обычный 5 15" xfId="38116"/>
    <cellStyle name="Обычный 5 15 2" xfId="38117"/>
    <cellStyle name="Обычный 5 16" xfId="38118"/>
    <cellStyle name="Обычный 5 16 2" xfId="38119"/>
    <cellStyle name="Обычный 5 17" xfId="38120"/>
    <cellStyle name="Обычный 5 17 2" xfId="38121"/>
    <cellStyle name="Обычный 5 18" xfId="38122"/>
    <cellStyle name="Обычный 5 18 2" xfId="38123"/>
    <cellStyle name="Обычный 5 19" xfId="38124"/>
    <cellStyle name="Обычный 5 19 2" xfId="38125"/>
    <cellStyle name="Обычный 5 2" xfId="38126"/>
    <cellStyle name="Обычный 5 2 10" xfId="38127"/>
    <cellStyle name="Обычный 5 2 10 2" xfId="38128"/>
    <cellStyle name="Обычный 5 2 11" xfId="38129"/>
    <cellStyle name="Обычный 5 2 11 2" xfId="38130"/>
    <cellStyle name="Обычный 5 2 12" xfId="38131"/>
    <cellStyle name="Обычный 5 2 12 2" xfId="38132"/>
    <cellStyle name="Обычный 5 2 13" xfId="38133"/>
    <cellStyle name="Обычный 5 2 13 2" xfId="38134"/>
    <cellStyle name="Обычный 5 2 14" xfId="38135"/>
    <cellStyle name="Обычный 5 2 14 2" xfId="38136"/>
    <cellStyle name="Обычный 5 2 15" xfId="38137"/>
    <cellStyle name="Обычный 5 2 15 2" xfId="38138"/>
    <cellStyle name="Обычный 5 2 16" xfId="38139"/>
    <cellStyle name="Обычный 5 2 16 2" xfId="38140"/>
    <cellStyle name="Обычный 5 2 17" xfId="38141"/>
    <cellStyle name="Обычный 5 2 17 2" xfId="38142"/>
    <cellStyle name="Обычный 5 2 18" xfId="38143"/>
    <cellStyle name="Обычный 5 2 18 2" xfId="38144"/>
    <cellStyle name="Обычный 5 2 19" xfId="38145"/>
    <cellStyle name="Обычный 5 2 19 2" xfId="38146"/>
    <cellStyle name="Обычный 5 2 2" xfId="38147"/>
    <cellStyle name="Обычный 5 2 2 10" xfId="38148"/>
    <cellStyle name="Обычный 5 2 2 10 2" xfId="38149"/>
    <cellStyle name="Обычный 5 2 2 11" xfId="38150"/>
    <cellStyle name="Обычный 5 2 2 11 2" xfId="38151"/>
    <cellStyle name="Обычный 5 2 2 12" xfId="38152"/>
    <cellStyle name="Обычный 5 2 2 12 2" xfId="38153"/>
    <cellStyle name="Обычный 5 2 2 13" xfId="38154"/>
    <cellStyle name="Обычный 5 2 2 13 2" xfId="38155"/>
    <cellStyle name="Обычный 5 2 2 14" xfId="38156"/>
    <cellStyle name="Обычный 5 2 2 14 2" xfId="38157"/>
    <cellStyle name="Обычный 5 2 2 15" xfId="38158"/>
    <cellStyle name="Обычный 5 2 2 15 2" xfId="38159"/>
    <cellStyle name="Обычный 5 2 2 16" xfId="38160"/>
    <cellStyle name="Обычный 5 2 2 16 2" xfId="38161"/>
    <cellStyle name="Обычный 5 2 2 17" xfId="38162"/>
    <cellStyle name="Обычный 5 2 2 17 2" xfId="38163"/>
    <cellStyle name="Обычный 5 2 2 18" xfId="38164"/>
    <cellStyle name="Обычный 5 2 2 18 2" xfId="38165"/>
    <cellStyle name="Обычный 5 2 2 19" xfId="38166"/>
    <cellStyle name="Обычный 5 2 2 19 2" xfId="38167"/>
    <cellStyle name="Обычный 5 2 2 2" xfId="38168"/>
    <cellStyle name="Обычный 5 2 2 2 10" xfId="38169"/>
    <cellStyle name="Обычный 5 2 2 2 10 2" xfId="38170"/>
    <cellStyle name="Обычный 5 2 2 2 11" xfId="38171"/>
    <cellStyle name="Обычный 5 2 2 2 11 2" xfId="38172"/>
    <cellStyle name="Обычный 5 2 2 2 12" xfId="38173"/>
    <cellStyle name="Обычный 5 2 2 2 12 2" xfId="38174"/>
    <cellStyle name="Обычный 5 2 2 2 13" xfId="38175"/>
    <cellStyle name="Обычный 5 2 2 2 13 2" xfId="38176"/>
    <cellStyle name="Обычный 5 2 2 2 14" xfId="38177"/>
    <cellStyle name="Обычный 5 2 2 2 14 2" xfId="38178"/>
    <cellStyle name="Обычный 5 2 2 2 15" xfId="38179"/>
    <cellStyle name="Обычный 5 2 2 2 15 2" xfId="38180"/>
    <cellStyle name="Обычный 5 2 2 2 16" xfId="38181"/>
    <cellStyle name="Обычный 5 2 2 2 16 2" xfId="38182"/>
    <cellStyle name="Обычный 5 2 2 2 17" xfId="38183"/>
    <cellStyle name="Обычный 5 2 2 2 17 2" xfId="38184"/>
    <cellStyle name="Обычный 5 2 2 2 18" xfId="38185"/>
    <cellStyle name="Обычный 5 2 2 2 18 2" xfId="38186"/>
    <cellStyle name="Обычный 5 2 2 2 19" xfId="38187"/>
    <cellStyle name="Обычный 5 2 2 2 19 2" xfId="38188"/>
    <cellStyle name="Обычный 5 2 2 2 2" xfId="38189"/>
    <cellStyle name="Обычный 5 2 2 2 2 10" xfId="38190"/>
    <cellStyle name="Обычный 5 2 2 2 2 10 2" xfId="38191"/>
    <cellStyle name="Обычный 5 2 2 2 2 11" xfId="38192"/>
    <cellStyle name="Обычный 5 2 2 2 2 11 2" xfId="38193"/>
    <cellStyle name="Обычный 5 2 2 2 2 12" xfId="38194"/>
    <cellStyle name="Обычный 5 2 2 2 2 12 2" xfId="38195"/>
    <cellStyle name="Обычный 5 2 2 2 2 13" xfId="38196"/>
    <cellStyle name="Обычный 5 2 2 2 2 13 2" xfId="38197"/>
    <cellStyle name="Обычный 5 2 2 2 2 14" xfId="38198"/>
    <cellStyle name="Обычный 5 2 2 2 2 14 2" xfId="38199"/>
    <cellStyle name="Обычный 5 2 2 2 2 15" xfId="38200"/>
    <cellStyle name="Обычный 5 2 2 2 2 15 2" xfId="38201"/>
    <cellStyle name="Обычный 5 2 2 2 2 16" xfId="38202"/>
    <cellStyle name="Обычный 5 2 2 2 2 16 2" xfId="38203"/>
    <cellStyle name="Обычный 5 2 2 2 2 17" xfId="38204"/>
    <cellStyle name="Обычный 5 2 2 2 2 17 2" xfId="38205"/>
    <cellStyle name="Обычный 5 2 2 2 2 18" xfId="38206"/>
    <cellStyle name="Обычный 5 2 2 2 2 18 2" xfId="38207"/>
    <cellStyle name="Обычный 5 2 2 2 2 19" xfId="38208"/>
    <cellStyle name="Обычный 5 2 2 2 2 19 2" xfId="38209"/>
    <cellStyle name="Обычный 5 2 2 2 2 2" xfId="38210"/>
    <cellStyle name="Обычный 5 2 2 2 2 2 2" xfId="38211"/>
    <cellStyle name="Обычный 5 2 2 2 2 20" xfId="38212"/>
    <cellStyle name="Обычный 5 2 2 2 2 20 2" xfId="38213"/>
    <cellStyle name="Обычный 5 2 2 2 2 21" xfId="38214"/>
    <cellStyle name="Обычный 5 2 2 2 2 21 2" xfId="38215"/>
    <cellStyle name="Обычный 5 2 2 2 2 22" xfId="38216"/>
    <cellStyle name="Обычный 5 2 2 2 2 22 2" xfId="38217"/>
    <cellStyle name="Обычный 5 2 2 2 2 23" xfId="38218"/>
    <cellStyle name="Обычный 5 2 2 2 2 23 2" xfId="38219"/>
    <cellStyle name="Обычный 5 2 2 2 2 24" xfId="38220"/>
    <cellStyle name="Обычный 5 2 2 2 2 24 2" xfId="38221"/>
    <cellStyle name="Обычный 5 2 2 2 2 25" xfId="38222"/>
    <cellStyle name="Обычный 5 2 2 2 2 25 2" xfId="38223"/>
    <cellStyle name="Обычный 5 2 2 2 2 26" xfId="38224"/>
    <cellStyle name="Обычный 5 2 2 2 2 26 2" xfId="38225"/>
    <cellStyle name="Обычный 5 2 2 2 2 27" xfId="38226"/>
    <cellStyle name="Обычный 5 2 2 2 2 27 2" xfId="38227"/>
    <cellStyle name="Обычный 5 2 2 2 2 28" xfId="38228"/>
    <cellStyle name="Обычный 5 2 2 2 2 28 2" xfId="38229"/>
    <cellStyle name="Обычный 5 2 2 2 2 29" xfId="38230"/>
    <cellStyle name="Обычный 5 2 2 2 2 29 2" xfId="38231"/>
    <cellStyle name="Обычный 5 2 2 2 2 3" xfId="38232"/>
    <cellStyle name="Обычный 5 2 2 2 2 3 2" xfId="38233"/>
    <cellStyle name="Обычный 5 2 2 2 2 30" xfId="38234"/>
    <cellStyle name="Обычный 5 2 2 2 2 30 2" xfId="38235"/>
    <cellStyle name="Обычный 5 2 2 2 2 31" xfId="38236"/>
    <cellStyle name="Обычный 5 2 2 2 2 31 2" xfId="38237"/>
    <cellStyle name="Обычный 5 2 2 2 2 32" xfId="38238"/>
    <cellStyle name="Обычный 5 2 2 2 2 32 2" xfId="38239"/>
    <cellStyle name="Обычный 5 2 2 2 2 33" xfId="38240"/>
    <cellStyle name="Обычный 5 2 2 2 2 33 2" xfId="38241"/>
    <cellStyle name="Обычный 5 2 2 2 2 34" xfId="38242"/>
    <cellStyle name="Обычный 5 2 2 2 2 34 2" xfId="38243"/>
    <cellStyle name="Обычный 5 2 2 2 2 35" xfId="38244"/>
    <cellStyle name="Обычный 5 2 2 2 2 4" xfId="38245"/>
    <cellStyle name="Обычный 5 2 2 2 2 4 2" xfId="38246"/>
    <cellStyle name="Обычный 5 2 2 2 2 5" xfId="38247"/>
    <cellStyle name="Обычный 5 2 2 2 2 5 2" xfId="38248"/>
    <cellStyle name="Обычный 5 2 2 2 2 6" xfId="38249"/>
    <cellStyle name="Обычный 5 2 2 2 2 6 2" xfId="38250"/>
    <cellStyle name="Обычный 5 2 2 2 2 7" xfId="38251"/>
    <cellStyle name="Обычный 5 2 2 2 2 7 2" xfId="38252"/>
    <cellStyle name="Обычный 5 2 2 2 2 8" xfId="38253"/>
    <cellStyle name="Обычный 5 2 2 2 2 8 2" xfId="38254"/>
    <cellStyle name="Обычный 5 2 2 2 2 9" xfId="38255"/>
    <cellStyle name="Обычный 5 2 2 2 2 9 2" xfId="38256"/>
    <cellStyle name="Обычный 5 2 2 2 20" xfId="38257"/>
    <cellStyle name="Обычный 5 2 2 2 20 2" xfId="38258"/>
    <cellStyle name="Обычный 5 2 2 2 21" xfId="38259"/>
    <cellStyle name="Обычный 5 2 2 2 21 2" xfId="38260"/>
    <cellStyle name="Обычный 5 2 2 2 22" xfId="38261"/>
    <cellStyle name="Обычный 5 2 2 2 22 2" xfId="38262"/>
    <cellStyle name="Обычный 5 2 2 2 23" xfId="38263"/>
    <cellStyle name="Обычный 5 2 2 2 23 2" xfId="38264"/>
    <cellStyle name="Обычный 5 2 2 2 24" xfId="38265"/>
    <cellStyle name="Обычный 5 2 2 2 24 2" xfId="38266"/>
    <cellStyle name="Обычный 5 2 2 2 25" xfId="38267"/>
    <cellStyle name="Обычный 5 2 2 2 25 2" xfId="38268"/>
    <cellStyle name="Обычный 5 2 2 2 26" xfId="38269"/>
    <cellStyle name="Обычный 5 2 2 2 26 2" xfId="38270"/>
    <cellStyle name="Обычный 5 2 2 2 27" xfId="38271"/>
    <cellStyle name="Обычный 5 2 2 2 27 2" xfId="38272"/>
    <cellStyle name="Обычный 5 2 2 2 28" xfId="38273"/>
    <cellStyle name="Обычный 5 2 2 2 28 2" xfId="38274"/>
    <cellStyle name="Обычный 5 2 2 2 29" xfId="38275"/>
    <cellStyle name="Обычный 5 2 2 2 29 2" xfId="38276"/>
    <cellStyle name="Обычный 5 2 2 2 3" xfId="38277"/>
    <cellStyle name="Обычный 5 2 2 2 3 2" xfId="38278"/>
    <cellStyle name="Обычный 5 2 2 2 30" xfId="38279"/>
    <cellStyle name="Обычный 5 2 2 2 30 2" xfId="38280"/>
    <cellStyle name="Обычный 5 2 2 2 31" xfId="38281"/>
    <cellStyle name="Обычный 5 2 2 2 31 2" xfId="38282"/>
    <cellStyle name="Обычный 5 2 2 2 32" xfId="38283"/>
    <cellStyle name="Обычный 5 2 2 2 32 2" xfId="38284"/>
    <cellStyle name="Обычный 5 2 2 2 33" xfId="38285"/>
    <cellStyle name="Обычный 5 2 2 2 33 2" xfId="38286"/>
    <cellStyle name="Обычный 5 2 2 2 34" xfId="38287"/>
    <cellStyle name="Обычный 5 2 2 2 34 2" xfId="38288"/>
    <cellStyle name="Обычный 5 2 2 2 35" xfId="38289"/>
    <cellStyle name="Обычный 5 2 2 2 35 2" xfId="38290"/>
    <cellStyle name="Обычный 5 2 2 2 36" xfId="38291"/>
    <cellStyle name="Обычный 5 2 2 2 36 2" xfId="38292"/>
    <cellStyle name="Обычный 5 2 2 2 37" xfId="38293"/>
    <cellStyle name="Обычный 5 2 2 2 4" xfId="38294"/>
    <cellStyle name="Обычный 5 2 2 2 4 2" xfId="38295"/>
    <cellStyle name="Обычный 5 2 2 2 5" xfId="38296"/>
    <cellStyle name="Обычный 5 2 2 2 5 2" xfId="38297"/>
    <cellStyle name="Обычный 5 2 2 2 6" xfId="38298"/>
    <cellStyle name="Обычный 5 2 2 2 6 2" xfId="38299"/>
    <cellStyle name="Обычный 5 2 2 2 7" xfId="38300"/>
    <cellStyle name="Обычный 5 2 2 2 7 2" xfId="38301"/>
    <cellStyle name="Обычный 5 2 2 2 8" xfId="38302"/>
    <cellStyle name="Обычный 5 2 2 2 8 2" xfId="38303"/>
    <cellStyle name="Обычный 5 2 2 2 9" xfId="38304"/>
    <cellStyle name="Обычный 5 2 2 2 9 2" xfId="38305"/>
    <cellStyle name="Обычный 5 2 2 20" xfId="38306"/>
    <cellStyle name="Обычный 5 2 2 20 2" xfId="38307"/>
    <cellStyle name="Обычный 5 2 2 21" xfId="38308"/>
    <cellStyle name="Обычный 5 2 2 21 2" xfId="38309"/>
    <cellStyle name="Обычный 5 2 2 22" xfId="38310"/>
    <cellStyle name="Обычный 5 2 2 22 2" xfId="38311"/>
    <cellStyle name="Обычный 5 2 2 23" xfId="38312"/>
    <cellStyle name="Обычный 5 2 2 23 2" xfId="38313"/>
    <cellStyle name="Обычный 5 2 2 24" xfId="38314"/>
    <cellStyle name="Обычный 5 2 2 24 2" xfId="38315"/>
    <cellStyle name="Обычный 5 2 2 25" xfId="38316"/>
    <cellStyle name="Обычный 5 2 2 25 2" xfId="38317"/>
    <cellStyle name="Обычный 5 2 2 26" xfId="38318"/>
    <cellStyle name="Обычный 5 2 2 26 2" xfId="38319"/>
    <cellStyle name="Обычный 5 2 2 27" xfId="38320"/>
    <cellStyle name="Обычный 5 2 2 27 2" xfId="38321"/>
    <cellStyle name="Обычный 5 2 2 28" xfId="38322"/>
    <cellStyle name="Обычный 5 2 2 28 2" xfId="38323"/>
    <cellStyle name="Обычный 5 2 2 29" xfId="38324"/>
    <cellStyle name="Обычный 5 2 2 29 2" xfId="38325"/>
    <cellStyle name="Обычный 5 2 2 3" xfId="38326"/>
    <cellStyle name="Обычный 5 2 2 3 10" xfId="38327"/>
    <cellStyle name="Обычный 5 2 2 3 10 2" xfId="38328"/>
    <cellStyle name="Обычный 5 2 2 3 11" xfId="38329"/>
    <cellStyle name="Обычный 5 2 2 3 11 2" xfId="38330"/>
    <cellStyle name="Обычный 5 2 2 3 12" xfId="38331"/>
    <cellStyle name="Обычный 5 2 2 3 12 2" xfId="38332"/>
    <cellStyle name="Обычный 5 2 2 3 13" xfId="38333"/>
    <cellStyle name="Обычный 5 2 2 3 13 2" xfId="38334"/>
    <cellStyle name="Обычный 5 2 2 3 14" xfId="38335"/>
    <cellStyle name="Обычный 5 2 2 3 14 2" xfId="38336"/>
    <cellStyle name="Обычный 5 2 2 3 15" xfId="38337"/>
    <cellStyle name="Обычный 5 2 2 3 15 2" xfId="38338"/>
    <cellStyle name="Обычный 5 2 2 3 16" xfId="38339"/>
    <cellStyle name="Обычный 5 2 2 3 16 2" xfId="38340"/>
    <cellStyle name="Обычный 5 2 2 3 17" xfId="38341"/>
    <cellStyle name="Обычный 5 2 2 3 17 2" xfId="38342"/>
    <cellStyle name="Обычный 5 2 2 3 18" xfId="38343"/>
    <cellStyle name="Обычный 5 2 2 3 18 2" xfId="38344"/>
    <cellStyle name="Обычный 5 2 2 3 19" xfId="38345"/>
    <cellStyle name="Обычный 5 2 2 3 19 2" xfId="38346"/>
    <cellStyle name="Обычный 5 2 2 3 2" xfId="38347"/>
    <cellStyle name="Обычный 5 2 2 3 2 2" xfId="38348"/>
    <cellStyle name="Обычный 5 2 2 3 20" xfId="38349"/>
    <cellStyle name="Обычный 5 2 2 3 20 2" xfId="38350"/>
    <cellStyle name="Обычный 5 2 2 3 21" xfId="38351"/>
    <cellStyle name="Обычный 5 2 2 3 21 2" xfId="38352"/>
    <cellStyle name="Обычный 5 2 2 3 22" xfId="38353"/>
    <cellStyle name="Обычный 5 2 2 3 22 2" xfId="38354"/>
    <cellStyle name="Обычный 5 2 2 3 23" xfId="38355"/>
    <cellStyle name="Обычный 5 2 2 3 23 2" xfId="38356"/>
    <cellStyle name="Обычный 5 2 2 3 24" xfId="38357"/>
    <cellStyle name="Обычный 5 2 2 3 24 2" xfId="38358"/>
    <cellStyle name="Обычный 5 2 2 3 25" xfId="38359"/>
    <cellStyle name="Обычный 5 2 2 3 25 2" xfId="38360"/>
    <cellStyle name="Обычный 5 2 2 3 26" xfId="38361"/>
    <cellStyle name="Обычный 5 2 2 3 26 2" xfId="38362"/>
    <cellStyle name="Обычный 5 2 2 3 27" xfId="38363"/>
    <cellStyle name="Обычный 5 2 2 3 27 2" xfId="38364"/>
    <cellStyle name="Обычный 5 2 2 3 28" xfId="38365"/>
    <cellStyle name="Обычный 5 2 2 3 28 2" xfId="38366"/>
    <cellStyle name="Обычный 5 2 2 3 29" xfId="38367"/>
    <cellStyle name="Обычный 5 2 2 3 29 2" xfId="38368"/>
    <cellStyle name="Обычный 5 2 2 3 3" xfId="38369"/>
    <cellStyle name="Обычный 5 2 2 3 3 2" xfId="38370"/>
    <cellStyle name="Обычный 5 2 2 3 30" xfId="38371"/>
    <cellStyle name="Обычный 5 2 2 3 30 2" xfId="38372"/>
    <cellStyle name="Обычный 5 2 2 3 31" xfId="38373"/>
    <cellStyle name="Обычный 5 2 2 3 31 2" xfId="38374"/>
    <cellStyle name="Обычный 5 2 2 3 32" xfId="38375"/>
    <cellStyle name="Обычный 5 2 2 3 32 2" xfId="38376"/>
    <cellStyle name="Обычный 5 2 2 3 33" xfId="38377"/>
    <cellStyle name="Обычный 5 2 2 3 33 2" xfId="38378"/>
    <cellStyle name="Обычный 5 2 2 3 34" xfId="38379"/>
    <cellStyle name="Обычный 5 2 2 3 34 2" xfId="38380"/>
    <cellStyle name="Обычный 5 2 2 3 35" xfId="38381"/>
    <cellStyle name="Обычный 5 2 2 3 4" xfId="38382"/>
    <cellStyle name="Обычный 5 2 2 3 4 2" xfId="38383"/>
    <cellStyle name="Обычный 5 2 2 3 5" xfId="38384"/>
    <cellStyle name="Обычный 5 2 2 3 5 2" xfId="38385"/>
    <cellStyle name="Обычный 5 2 2 3 6" xfId="38386"/>
    <cellStyle name="Обычный 5 2 2 3 6 2" xfId="38387"/>
    <cellStyle name="Обычный 5 2 2 3 7" xfId="38388"/>
    <cellStyle name="Обычный 5 2 2 3 7 2" xfId="38389"/>
    <cellStyle name="Обычный 5 2 2 3 8" xfId="38390"/>
    <cellStyle name="Обычный 5 2 2 3 8 2" xfId="38391"/>
    <cellStyle name="Обычный 5 2 2 3 9" xfId="38392"/>
    <cellStyle name="Обычный 5 2 2 3 9 2" xfId="38393"/>
    <cellStyle name="Обычный 5 2 2 30" xfId="38394"/>
    <cellStyle name="Обычный 5 2 2 30 2" xfId="38395"/>
    <cellStyle name="Обычный 5 2 2 31" xfId="38396"/>
    <cellStyle name="Обычный 5 2 2 31 2" xfId="38397"/>
    <cellStyle name="Обычный 5 2 2 32" xfId="38398"/>
    <cellStyle name="Обычный 5 2 2 32 2" xfId="38399"/>
    <cellStyle name="Обычный 5 2 2 33" xfId="38400"/>
    <cellStyle name="Обычный 5 2 2 33 2" xfId="38401"/>
    <cellStyle name="Обычный 5 2 2 34" xfId="38402"/>
    <cellStyle name="Обычный 5 2 2 34 2" xfId="38403"/>
    <cellStyle name="Обычный 5 2 2 35" xfId="38404"/>
    <cellStyle name="Обычный 5 2 2 35 2" xfId="38405"/>
    <cellStyle name="Обычный 5 2 2 36" xfId="38406"/>
    <cellStyle name="Обычный 5 2 2 36 2" xfId="38407"/>
    <cellStyle name="Обычный 5 2 2 37" xfId="38408"/>
    <cellStyle name="Обычный 5 2 2 37 2" xfId="38409"/>
    <cellStyle name="Обычный 5 2 2 38" xfId="38410"/>
    <cellStyle name="Обычный 5 2 2 4" xfId="38411"/>
    <cellStyle name="Обычный 5 2 2 4 2" xfId="38412"/>
    <cellStyle name="Обычный 5 2 2 5" xfId="38413"/>
    <cellStyle name="Обычный 5 2 2 5 2" xfId="38414"/>
    <cellStyle name="Обычный 5 2 2 6" xfId="38415"/>
    <cellStyle name="Обычный 5 2 2 6 2" xfId="38416"/>
    <cellStyle name="Обычный 5 2 2 7" xfId="38417"/>
    <cellStyle name="Обычный 5 2 2 7 2" xfId="38418"/>
    <cellStyle name="Обычный 5 2 2 8" xfId="38419"/>
    <cellStyle name="Обычный 5 2 2 8 2" xfId="38420"/>
    <cellStyle name="Обычный 5 2 2 9" xfId="38421"/>
    <cellStyle name="Обычный 5 2 2 9 2" xfId="38422"/>
    <cellStyle name="Обычный 5 2 20" xfId="38423"/>
    <cellStyle name="Обычный 5 2 20 2" xfId="38424"/>
    <cellStyle name="Обычный 5 2 21" xfId="38425"/>
    <cellStyle name="Обычный 5 2 21 2" xfId="38426"/>
    <cellStyle name="Обычный 5 2 22" xfId="38427"/>
    <cellStyle name="Обычный 5 2 22 2" xfId="38428"/>
    <cellStyle name="Обычный 5 2 23" xfId="38429"/>
    <cellStyle name="Обычный 5 2 23 2" xfId="38430"/>
    <cellStyle name="Обычный 5 2 24" xfId="38431"/>
    <cellStyle name="Обычный 5 2 24 2" xfId="38432"/>
    <cellStyle name="Обычный 5 2 25" xfId="38433"/>
    <cellStyle name="Обычный 5 2 25 2" xfId="38434"/>
    <cellStyle name="Обычный 5 2 26" xfId="38435"/>
    <cellStyle name="Обычный 5 2 26 2" xfId="38436"/>
    <cellStyle name="Обычный 5 2 27" xfId="38437"/>
    <cellStyle name="Обычный 5 2 27 2" xfId="38438"/>
    <cellStyle name="Обычный 5 2 28" xfId="38439"/>
    <cellStyle name="Обычный 5 2 28 2" xfId="38440"/>
    <cellStyle name="Обычный 5 2 29" xfId="38441"/>
    <cellStyle name="Обычный 5 2 29 2" xfId="38442"/>
    <cellStyle name="Обычный 5 2 3" xfId="38443"/>
    <cellStyle name="Обычный 5 2 3 10" xfId="38444"/>
    <cellStyle name="Обычный 5 2 3 10 2" xfId="38445"/>
    <cellStyle name="Обычный 5 2 3 11" xfId="38446"/>
    <cellStyle name="Обычный 5 2 3 11 2" xfId="38447"/>
    <cellStyle name="Обычный 5 2 3 12" xfId="38448"/>
    <cellStyle name="Обычный 5 2 3 12 2" xfId="38449"/>
    <cellStyle name="Обычный 5 2 3 13" xfId="38450"/>
    <cellStyle name="Обычный 5 2 3 13 2" xfId="38451"/>
    <cellStyle name="Обычный 5 2 3 14" xfId="38452"/>
    <cellStyle name="Обычный 5 2 3 14 2" xfId="38453"/>
    <cellStyle name="Обычный 5 2 3 15" xfId="38454"/>
    <cellStyle name="Обычный 5 2 3 15 2" xfId="38455"/>
    <cellStyle name="Обычный 5 2 3 16" xfId="38456"/>
    <cellStyle name="Обычный 5 2 3 16 2" xfId="38457"/>
    <cellStyle name="Обычный 5 2 3 17" xfId="38458"/>
    <cellStyle name="Обычный 5 2 3 17 2" xfId="38459"/>
    <cellStyle name="Обычный 5 2 3 18" xfId="38460"/>
    <cellStyle name="Обычный 5 2 3 18 2" xfId="38461"/>
    <cellStyle name="Обычный 5 2 3 19" xfId="38462"/>
    <cellStyle name="Обычный 5 2 3 19 2" xfId="38463"/>
    <cellStyle name="Обычный 5 2 3 2" xfId="38464"/>
    <cellStyle name="Обычный 5 2 3 2 10" xfId="38465"/>
    <cellStyle name="Обычный 5 2 3 2 10 2" xfId="38466"/>
    <cellStyle name="Обычный 5 2 3 2 11" xfId="38467"/>
    <cellStyle name="Обычный 5 2 3 2 11 2" xfId="38468"/>
    <cellStyle name="Обычный 5 2 3 2 12" xfId="38469"/>
    <cellStyle name="Обычный 5 2 3 2 12 2" xfId="38470"/>
    <cellStyle name="Обычный 5 2 3 2 13" xfId="38471"/>
    <cellStyle name="Обычный 5 2 3 2 13 2" xfId="38472"/>
    <cellStyle name="Обычный 5 2 3 2 14" xfId="38473"/>
    <cellStyle name="Обычный 5 2 3 2 14 2" xfId="38474"/>
    <cellStyle name="Обычный 5 2 3 2 15" xfId="38475"/>
    <cellStyle name="Обычный 5 2 3 2 15 2" xfId="38476"/>
    <cellStyle name="Обычный 5 2 3 2 16" xfId="38477"/>
    <cellStyle name="Обычный 5 2 3 2 16 2" xfId="38478"/>
    <cellStyle name="Обычный 5 2 3 2 17" xfId="38479"/>
    <cellStyle name="Обычный 5 2 3 2 17 2" xfId="38480"/>
    <cellStyle name="Обычный 5 2 3 2 18" xfId="38481"/>
    <cellStyle name="Обычный 5 2 3 2 18 2" xfId="38482"/>
    <cellStyle name="Обычный 5 2 3 2 19" xfId="38483"/>
    <cellStyle name="Обычный 5 2 3 2 19 2" xfId="38484"/>
    <cellStyle name="Обычный 5 2 3 2 2" xfId="38485"/>
    <cellStyle name="Обычный 5 2 3 2 2 10" xfId="38486"/>
    <cellStyle name="Обычный 5 2 3 2 2 10 2" xfId="38487"/>
    <cellStyle name="Обычный 5 2 3 2 2 11" xfId="38488"/>
    <cellStyle name="Обычный 5 2 3 2 2 11 2" xfId="38489"/>
    <cellStyle name="Обычный 5 2 3 2 2 12" xfId="38490"/>
    <cellStyle name="Обычный 5 2 3 2 2 12 2" xfId="38491"/>
    <cellStyle name="Обычный 5 2 3 2 2 13" xfId="38492"/>
    <cellStyle name="Обычный 5 2 3 2 2 13 2" xfId="38493"/>
    <cellStyle name="Обычный 5 2 3 2 2 14" xfId="38494"/>
    <cellStyle name="Обычный 5 2 3 2 2 14 2" xfId="38495"/>
    <cellStyle name="Обычный 5 2 3 2 2 15" xfId="38496"/>
    <cellStyle name="Обычный 5 2 3 2 2 15 2" xfId="38497"/>
    <cellStyle name="Обычный 5 2 3 2 2 16" xfId="38498"/>
    <cellStyle name="Обычный 5 2 3 2 2 16 2" xfId="38499"/>
    <cellStyle name="Обычный 5 2 3 2 2 17" xfId="38500"/>
    <cellStyle name="Обычный 5 2 3 2 2 17 2" xfId="38501"/>
    <cellStyle name="Обычный 5 2 3 2 2 18" xfId="38502"/>
    <cellStyle name="Обычный 5 2 3 2 2 18 2" xfId="38503"/>
    <cellStyle name="Обычный 5 2 3 2 2 19" xfId="38504"/>
    <cellStyle name="Обычный 5 2 3 2 2 19 2" xfId="38505"/>
    <cellStyle name="Обычный 5 2 3 2 2 2" xfId="38506"/>
    <cellStyle name="Обычный 5 2 3 2 2 2 2" xfId="38507"/>
    <cellStyle name="Обычный 5 2 3 2 2 20" xfId="38508"/>
    <cellStyle name="Обычный 5 2 3 2 2 20 2" xfId="38509"/>
    <cellStyle name="Обычный 5 2 3 2 2 21" xfId="38510"/>
    <cellStyle name="Обычный 5 2 3 2 2 21 2" xfId="38511"/>
    <cellStyle name="Обычный 5 2 3 2 2 22" xfId="38512"/>
    <cellStyle name="Обычный 5 2 3 2 2 22 2" xfId="38513"/>
    <cellStyle name="Обычный 5 2 3 2 2 23" xfId="38514"/>
    <cellStyle name="Обычный 5 2 3 2 2 23 2" xfId="38515"/>
    <cellStyle name="Обычный 5 2 3 2 2 24" xfId="38516"/>
    <cellStyle name="Обычный 5 2 3 2 2 24 2" xfId="38517"/>
    <cellStyle name="Обычный 5 2 3 2 2 25" xfId="38518"/>
    <cellStyle name="Обычный 5 2 3 2 2 25 2" xfId="38519"/>
    <cellStyle name="Обычный 5 2 3 2 2 26" xfId="38520"/>
    <cellStyle name="Обычный 5 2 3 2 2 26 2" xfId="38521"/>
    <cellStyle name="Обычный 5 2 3 2 2 27" xfId="38522"/>
    <cellStyle name="Обычный 5 2 3 2 2 27 2" xfId="38523"/>
    <cellStyle name="Обычный 5 2 3 2 2 28" xfId="38524"/>
    <cellStyle name="Обычный 5 2 3 2 2 28 2" xfId="38525"/>
    <cellStyle name="Обычный 5 2 3 2 2 29" xfId="38526"/>
    <cellStyle name="Обычный 5 2 3 2 2 29 2" xfId="38527"/>
    <cellStyle name="Обычный 5 2 3 2 2 3" xfId="38528"/>
    <cellStyle name="Обычный 5 2 3 2 2 3 2" xfId="38529"/>
    <cellStyle name="Обычный 5 2 3 2 2 30" xfId="38530"/>
    <cellStyle name="Обычный 5 2 3 2 2 30 2" xfId="38531"/>
    <cellStyle name="Обычный 5 2 3 2 2 31" xfId="38532"/>
    <cellStyle name="Обычный 5 2 3 2 2 31 2" xfId="38533"/>
    <cellStyle name="Обычный 5 2 3 2 2 32" xfId="38534"/>
    <cellStyle name="Обычный 5 2 3 2 2 32 2" xfId="38535"/>
    <cellStyle name="Обычный 5 2 3 2 2 33" xfId="38536"/>
    <cellStyle name="Обычный 5 2 3 2 2 33 2" xfId="38537"/>
    <cellStyle name="Обычный 5 2 3 2 2 34" xfId="38538"/>
    <cellStyle name="Обычный 5 2 3 2 2 34 2" xfId="38539"/>
    <cellStyle name="Обычный 5 2 3 2 2 35" xfId="38540"/>
    <cellStyle name="Обычный 5 2 3 2 2 4" xfId="38541"/>
    <cellStyle name="Обычный 5 2 3 2 2 4 2" xfId="38542"/>
    <cellStyle name="Обычный 5 2 3 2 2 5" xfId="38543"/>
    <cellStyle name="Обычный 5 2 3 2 2 5 2" xfId="38544"/>
    <cellStyle name="Обычный 5 2 3 2 2 6" xfId="38545"/>
    <cellStyle name="Обычный 5 2 3 2 2 6 2" xfId="38546"/>
    <cellStyle name="Обычный 5 2 3 2 2 7" xfId="38547"/>
    <cellStyle name="Обычный 5 2 3 2 2 7 2" xfId="38548"/>
    <cellStyle name="Обычный 5 2 3 2 2 8" xfId="38549"/>
    <cellStyle name="Обычный 5 2 3 2 2 8 2" xfId="38550"/>
    <cellStyle name="Обычный 5 2 3 2 2 9" xfId="38551"/>
    <cellStyle name="Обычный 5 2 3 2 2 9 2" xfId="38552"/>
    <cellStyle name="Обычный 5 2 3 2 20" xfId="38553"/>
    <cellStyle name="Обычный 5 2 3 2 20 2" xfId="38554"/>
    <cellStyle name="Обычный 5 2 3 2 21" xfId="38555"/>
    <cellStyle name="Обычный 5 2 3 2 21 2" xfId="38556"/>
    <cellStyle name="Обычный 5 2 3 2 22" xfId="38557"/>
    <cellStyle name="Обычный 5 2 3 2 22 2" xfId="38558"/>
    <cellStyle name="Обычный 5 2 3 2 23" xfId="38559"/>
    <cellStyle name="Обычный 5 2 3 2 23 2" xfId="38560"/>
    <cellStyle name="Обычный 5 2 3 2 24" xfId="38561"/>
    <cellStyle name="Обычный 5 2 3 2 24 2" xfId="38562"/>
    <cellStyle name="Обычный 5 2 3 2 25" xfId="38563"/>
    <cellStyle name="Обычный 5 2 3 2 25 2" xfId="38564"/>
    <cellStyle name="Обычный 5 2 3 2 26" xfId="38565"/>
    <cellStyle name="Обычный 5 2 3 2 26 2" xfId="38566"/>
    <cellStyle name="Обычный 5 2 3 2 27" xfId="38567"/>
    <cellStyle name="Обычный 5 2 3 2 27 2" xfId="38568"/>
    <cellStyle name="Обычный 5 2 3 2 28" xfId="38569"/>
    <cellStyle name="Обычный 5 2 3 2 28 2" xfId="38570"/>
    <cellStyle name="Обычный 5 2 3 2 29" xfId="38571"/>
    <cellStyle name="Обычный 5 2 3 2 29 2" xfId="38572"/>
    <cellStyle name="Обычный 5 2 3 2 3" xfId="38573"/>
    <cellStyle name="Обычный 5 2 3 2 3 2" xfId="38574"/>
    <cellStyle name="Обычный 5 2 3 2 30" xfId="38575"/>
    <cellStyle name="Обычный 5 2 3 2 30 2" xfId="38576"/>
    <cellStyle name="Обычный 5 2 3 2 31" xfId="38577"/>
    <cellStyle name="Обычный 5 2 3 2 31 2" xfId="38578"/>
    <cellStyle name="Обычный 5 2 3 2 32" xfId="38579"/>
    <cellStyle name="Обычный 5 2 3 2 32 2" xfId="38580"/>
    <cellStyle name="Обычный 5 2 3 2 33" xfId="38581"/>
    <cellStyle name="Обычный 5 2 3 2 33 2" xfId="38582"/>
    <cellStyle name="Обычный 5 2 3 2 34" xfId="38583"/>
    <cellStyle name="Обычный 5 2 3 2 34 2" xfId="38584"/>
    <cellStyle name="Обычный 5 2 3 2 35" xfId="38585"/>
    <cellStyle name="Обычный 5 2 3 2 35 2" xfId="38586"/>
    <cellStyle name="Обычный 5 2 3 2 36" xfId="38587"/>
    <cellStyle name="Обычный 5 2 3 2 36 2" xfId="38588"/>
    <cellStyle name="Обычный 5 2 3 2 37" xfId="38589"/>
    <cellStyle name="Обычный 5 2 3 2 4" xfId="38590"/>
    <cellStyle name="Обычный 5 2 3 2 4 2" xfId="38591"/>
    <cellStyle name="Обычный 5 2 3 2 5" xfId="38592"/>
    <cellStyle name="Обычный 5 2 3 2 5 2" xfId="38593"/>
    <cellStyle name="Обычный 5 2 3 2 6" xfId="38594"/>
    <cellStyle name="Обычный 5 2 3 2 6 2" xfId="38595"/>
    <cellStyle name="Обычный 5 2 3 2 7" xfId="38596"/>
    <cellStyle name="Обычный 5 2 3 2 7 2" xfId="38597"/>
    <cellStyle name="Обычный 5 2 3 2 8" xfId="38598"/>
    <cellStyle name="Обычный 5 2 3 2 8 2" xfId="38599"/>
    <cellStyle name="Обычный 5 2 3 2 9" xfId="38600"/>
    <cellStyle name="Обычный 5 2 3 2 9 2" xfId="38601"/>
    <cellStyle name="Обычный 5 2 3 20" xfId="38602"/>
    <cellStyle name="Обычный 5 2 3 20 2" xfId="38603"/>
    <cellStyle name="Обычный 5 2 3 21" xfId="38604"/>
    <cellStyle name="Обычный 5 2 3 21 2" xfId="38605"/>
    <cellStyle name="Обычный 5 2 3 22" xfId="38606"/>
    <cellStyle name="Обычный 5 2 3 22 2" xfId="38607"/>
    <cellStyle name="Обычный 5 2 3 23" xfId="38608"/>
    <cellStyle name="Обычный 5 2 3 23 2" xfId="38609"/>
    <cellStyle name="Обычный 5 2 3 24" xfId="38610"/>
    <cellStyle name="Обычный 5 2 3 24 2" xfId="38611"/>
    <cellStyle name="Обычный 5 2 3 25" xfId="38612"/>
    <cellStyle name="Обычный 5 2 3 25 2" xfId="38613"/>
    <cellStyle name="Обычный 5 2 3 26" xfId="38614"/>
    <cellStyle name="Обычный 5 2 3 26 2" xfId="38615"/>
    <cellStyle name="Обычный 5 2 3 27" xfId="38616"/>
    <cellStyle name="Обычный 5 2 3 27 2" xfId="38617"/>
    <cellStyle name="Обычный 5 2 3 28" xfId="38618"/>
    <cellStyle name="Обычный 5 2 3 28 2" xfId="38619"/>
    <cellStyle name="Обычный 5 2 3 29" xfId="38620"/>
    <cellStyle name="Обычный 5 2 3 29 2" xfId="38621"/>
    <cellStyle name="Обычный 5 2 3 3" xfId="38622"/>
    <cellStyle name="Обычный 5 2 3 3 10" xfId="38623"/>
    <cellStyle name="Обычный 5 2 3 3 10 2" xfId="38624"/>
    <cellStyle name="Обычный 5 2 3 3 11" xfId="38625"/>
    <cellStyle name="Обычный 5 2 3 3 11 2" xfId="38626"/>
    <cellStyle name="Обычный 5 2 3 3 12" xfId="38627"/>
    <cellStyle name="Обычный 5 2 3 3 12 2" xfId="38628"/>
    <cellStyle name="Обычный 5 2 3 3 13" xfId="38629"/>
    <cellStyle name="Обычный 5 2 3 3 13 2" xfId="38630"/>
    <cellStyle name="Обычный 5 2 3 3 14" xfId="38631"/>
    <cellStyle name="Обычный 5 2 3 3 14 2" xfId="38632"/>
    <cellStyle name="Обычный 5 2 3 3 15" xfId="38633"/>
    <cellStyle name="Обычный 5 2 3 3 15 2" xfId="38634"/>
    <cellStyle name="Обычный 5 2 3 3 16" xfId="38635"/>
    <cellStyle name="Обычный 5 2 3 3 16 2" xfId="38636"/>
    <cellStyle name="Обычный 5 2 3 3 17" xfId="38637"/>
    <cellStyle name="Обычный 5 2 3 3 17 2" xfId="38638"/>
    <cellStyle name="Обычный 5 2 3 3 18" xfId="38639"/>
    <cellStyle name="Обычный 5 2 3 3 18 2" xfId="38640"/>
    <cellStyle name="Обычный 5 2 3 3 19" xfId="38641"/>
    <cellStyle name="Обычный 5 2 3 3 19 2" xfId="38642"/>
    <cellStyle name="Обычный 5 2 3 3 2" xfId="38643"/>
    <cellStyle name="Обычный 5 2 3 3 2 2" xfId="38644"/>
    <cellStyle name="Обычный 5 2 3 3 20" xfId="38645"/>
    <cellStyle name="Обычный 5 2 3 3 20 2" xfId="38646"/>
    <cellStyle name="Обычный 5 2 3 3 21" xfId="38647"/>
    <cellStyle name="Обычный 5 2 3 3 21 2" xfId="38648"/>
    <cellStyle name="Обычный 5 2 3 3 22" xfId="38649"/>
    <cellStyle name="Обычный 5 2 3 3 22 2" xfId="38650"/>
    <cellStyle name="Обычный 5 2 3 3 23" xfId="38651"/>
    <cellStyle name="Обычный 5 2 3 3 23 2" xfId="38652"/>
    <cellStyle name="Обычный 5 2 3 3 24" xfId="38653"/>
    <cellStyle name="Обычный 5 2 3 3 24 2" xfId="38654"/>
    <cellStyle name="Обычный 5 2 3 3 25" xfId="38655"/>
    <cellStyle name="Обычный 5 2 3 3 25 2" xfId="38656"/>
    <cellStyle name="Обычный 5 2 3 3 26" xfId="38657"/>
    <cellStyle name="Обычный 5 2 3 3 26 2" xfId="38658"/>
    <cellStyle name="Обычный 5 2 3 3 27" xfId="38659"/>
    <cellStyle name="Обычный 5 2 3 3 27 2" xfId="38660"/>
    <cellStyle name="Обычный 5 2 3 3 28" xfId="38661"/>
    <cellStyle name="Обычный 5 2 3 3 28 2" xfId="38662"/>
    <cellStyle name="Обычный 5 2 3 3 29" xfId="38663"/>
    <cellStyle name="Обычный 5 2 3 3 29 2" xfId="38664"/>
    <cellStyle name="Обычный 5 2 3 3 3" xfId="38665"/>
    <cellStyle name="Обычный 5 2 3 3 3 2" xfId="38666"/>
    <cellStyle name="Обычный 5 2 3 3 30" xfId="38667"/>
    <cellStyle name="Обычный 5 2 3 3 30 2" xfId="38668"/>
    <cellStyle name="Обычный 5 2 3 3 31" xfId="38669"/>
    <cellStyle name="Обычный 5 2 3 3 31 2" xfId="38670"/>
    <cellStyle name="Обычный 5 2 3 3 32" xfId="38671"/>
    <cellStyle name="Обычный 5 2 3 3 32 2" xfId="38672"/>
    <cellStyle name="Обычный 5 2 3 3 33" xfId="38673"/>
    <cellStyle name="Обычный 5 2 3 3 33 2" xfId="38674"/>
    <cellStyle name="Обычный 5 2 3 3 34" xfId="38675"/>
    <cellStyle name="Обычный 5 2 3 3 34 2" xfId="38676"/>
    <cellStyle name="Обычный 5 2 3 3 35" xfId="38677"/>
    <cellStyle name="Обычный 5 2 3 3 4" xfId="38678"/>
    <cellStyle name="Обычный 5 2 3 3 4 2" xfId="38679"/>
    <cellStyle name="Обычный 5 2 3 3 5" xfId="38680"/>
    <cellStyle name="Обычный 5 2 3 3 5 2" xfId="38681"/>
    <cellStyle name="Обычный 5 2 3 3 6" xfId="38682"/>
    <cellStyle name="Обычный 5 2 3 3 6 2" xfId="38683"/>
    <cellStyle name="Обычный 5 2 3 3 7" xfId="38684"/>
    <cellStyle name="Обычный 5 2 3 3 7 2" xfId="38685"/>
    <cellStyle name="Обычный 5 2 3 3 8" xfId="38686"/>
    <cellStyle name="Обычный 5 2 3 3 8 2" xfId="38687"/>
    <cellStyle name="Обычный 5 2 3 3 9" xfId="38688"/>
    <cellStyle name="Обычный 5 2 3 3 9 2" xfId="38689"/>
    <cellStyle name="Обычный 5 2 3 30" xfId="38690"/>
    <cellStyle name="Обычный 5 2 3 30 2" xfId="38691"/>
    <cellStyle name="Обычный 5 2 3 31" xfId="38692"/>
    <cellStyle name="Обычный 5 2 3 31 2" xfId="38693"/>
    <cellStyle name="Обычный 5 2 3 32" xfId="38694"/>
    <cellStyle name="Обычный 5 2 3 32 2" xfId="38695"/>
    <cellStyle name="Обычный 5 2 3 33" xfId="38696"/>
    <cellStyle name="Обычный 5 2 3 33 2" xfId="38697"/>
    <cellStyle name="Обычный 5 2 3 34" xfId="38698"/>
    <cellStyle name="Обычный 5 2 3 34 2" xfId="38699"/>
    <cellStyle name="Обычный 5 2 3 35" xfId="38700"/>
    <cellStyle name="Обычный 5 2 3 35 2" xfId="38701"/>
    <cellStyle name="Обычный 5 2 3 36" xfId="38702"/>
    <cellStyle name="Обычный 5 2 3 36 2" xfId="38703"/>
    <cellStyle name="Обычный 5 2 3 37" xfId="38704"/>
    <cellStyle name="Обычный 5 2 3 37 2" xfId="38705"/>
    <cellStyle name="Обычный 5 2 3 38" xfId="38706"/>
    <cellStyle name="Обычный 5 2 3 4" xfId="38707"/>
    <cellStyle name="Обычный 5 2 3 4 2" xfId="38708"/>
    <cellStyle name="Обычный 5 2 3 5" xfId="38709"/>
    <cellStyle name="Обычный 5 2 3 5 2" xfId="38710"/>
    <cellStyle name="Обычный 5 2 3 6" xfId="38711"/>
    <cellStyle name="Обычный 5 2 3 6 2" xfId="38712"/>
    <cellStyle name="Обычный 5 2 3 7" xfId="38713"/>
    <cellStyle name="Обычный 5 2 3 7 2" xfId="38714"/>
    <cellStyle name="Обычный 5 2 3 8" xfId="38715"/>
    <cellStyle name="Обычный 5 2 3 8 2" xfId="38716"/>
    <cellStyle name="Обычный 5 2 3 9" xfId="38717"/>
    <cellStyle name="Обычный 5 2 3 9 2" xfId="38718"/>
    <cellStyle name="Обычный 5 2 30" xfId="38719"/>
    <cellStyle name="Обычный 5 2 30 2" xfId="38720"/>
    <cellStyle name="Обычный 5 2 31" xfId="38721"/>
    <cellStyle name="Обычный 5 2 31 2" xfId="38722"/>
    <cellStyle name="Обычный 5 2 32" xfId="38723"/>
    <cellStyle name="Обычный 5 2 32 2" xfId="38724"/>
    <cellStyle name="Обычный 5 2 33" xfId="38725"/>
    <cellStyle name="Обычный 5 2 33 2" xfId="38726"/>
    <cellStyle name="Обычный 5 2 34" xfId="38727"/>
    <cellStyle name="Обычный 5 2 34 2" xfId="38728"/>
    <cellStyle name="Обычный 5 2 35" xfId="38729"/>
    <cellStyle name="Обычный 5 2 35 2" xfId="38730"/>
    <cellStyle name="Обычный 5 2 36" xfId="38731"/>
    <cellStyle name="Обычный 5 2 36 2" xfId="38732"/>
    <cellStyle name="Обычный 5 2 37" xfId="38733"/>
    <cellStyle name="Обычный 5 2 37 2" xfId="38734"/>
    <cellStyle name="Обычный 5 2 38" xfId="38735"/>
    <cellStyle name="Обычный 5 2 38 2" xfId="38736"/>
    <cellStyle name="Обычный 5 2 39" xfId="38737"/>
    <cellStyle name="Обычный 5 2 39 2" xfId="38738"/>
    <cellStyle name="Обычный 5 2 4" xfId="38739"/>
    <cellStyle name="Обычный 5 2 4 10" xfId="38740"/>
    <cellStyle name="Обычный 5 2 4 10 2" xfId="38741"/>
    <cellStyle name="Обычный 5 2 4 11" xfId="38742"/>
    <cellStyle name="Обычный 5 2 4 11 2" xfId="38743"/>
    <cellStyle name="Обычный 5 2 4 12" xfId="38744"/>
    <cellStyle name="Обычный 5 2 4 12 2" xfId="38745"/>
    <cellStyle name="Обычный 5 2 4 13" xfId="38746"/>
    <cellStyle name="Обычный 5 2 4 13 2" xfId="38747"/>
    <cellStyle name="Обычный 5 2 4 14" xfId="38748"/>
    <cellStyle name="Обычный 5 2 4 14 2" xfId="38749"/>
    <cellStyle name="Обычный 5 2 4 15" xfId="38750"/>
    <cellStyle name="Обычный 5 2 4 15 2" xfId="38751"/>
    <cellStyle name="Обычный 5 2 4 16" xfId="38752"/>
    <cellStyle name="Обычный 5 2 4 16 2" xfId="38753"/>
    <cellStyle name="Обычный 5 2 4 17" xfId="38754"/>
    <cellStyle name="Обычный 5 2 4 17 2" xfId="38755"/>
    <cellStyle name="Обычный 5 2 4 18" xfId="38756"/>
    <cellStyle name="Обычный 5 2 4 18 2" xfId="38757"/>
    <cellStyle name="Обычный 5 2 4 19" xfId="38758"/>
    <cellStyle name="Обычный 5 2 4 19 2" xfId="38759"/>
    <cellStyle name="Обычный 5 2 4 2" xfId="38760"/>
    <cellStyle name="Обычный 5 2 4 2 10" xfId="38761"/>
    <cellStyle name="Обычный 5 2 4 2 10 2" xfId="38762"/>
    <cellStyle name="Обычный 5 2 4 2 11" xfId="38763"/>
    <cellStyle name="Обычный 5 2 4 2 11 2" xfId="38764"/>
    <cellStyle name="Обычный 5 2 4 2 12" xfId="38765"/>
    <cellStyle name="Обычный 5 2 4 2 12 2" xfId="38766"/>
    <cellStyle name="Обычный 5 2 4 2 13" xfId="38767"/>
    <cellStyle name="Обычный 5 2 4 2 13 2" xfId="38768"/>
    <cellStyle name="Обычный 5 2 4 2 14" xfId="38769"/>
    <cellStyle name="Обычный 5 2 4 2 14 2" xfId="38770"/>
    <cellStyle name="Обычный 5 2 4 2 15" xfId="38771"/>
    <cellStyle name="Обычный 5 2 4 2 15 2" xfId="38772"/>
    <cellStyle name="Обычный 5 2 4 2 16" xfId="38773"/>
    <cellStyle name="Обычный 5 2 4 2 16 2" xfId="38774"/>
    <cellStyle name="Обычный 5 2 4 2 17" xfId="38775"/>
    <cellStyle name="Обычный 5 2 4 2 17 2" xfId="38776"/>
    <cellStyle name="Обычный 5 2 4 2 18" xfId="38777"/>
    <cellStyle name="Обычный 5 2 4 2 18 2" xfId="38778"/>
    <cellStyle name="Обычный 5 2 4 2 19" xfId="38779"/>
    <cellStyle name="Обычный 5 2 4 2 19 2" xfId="38780"/>
    <cellStyle name="Обычный 5 2 4 2 2" xfId="38781"/>
    <cellStyle name="Обычный 5 2 4 2 2 2" xfId="38782"/>
    <cellStyle name="Обычный 5 2 4 2 20" xfId="38783"/>
    <cellStyle name="Обычный 5 2 4 2 20 2" xfId="38784"/>
    <cellStyle name="Обычный 5 2 4 2 21" xfId="38785"/>
    <cellStyle name="Обычный 5 2 4 2 21 2" xfId="38786"/>
    <cellStyle name="Обычный 5 2 4 2 22" xfId="38787"/>
    <cellStyle name="Обычный 5 2 4 2 22 2" xfId="38788"/>
    <cellStyle name="Обычный 5 2 4 2 23" xfId="38789"/>
    <cellStyle name="Обычный 5 2 4 2 23 2" xfId="38790"/>
    <cellStyle name="Обычный 5 2 4 2 24" xfId="38791"/>
    <cellStyle name="Обычный 5 2 4 2 24 2" xfId="38792"/>
    <cellStyle name="Обычный 5 2 4 2 25" xfId="38793"/>
    <cellStyle name="Обычный 5 2 4 2 25 2" xfId="38794"/>
    <cellStyle name="Обычный 5 2 4 2 26" xfId="38795"/>
    <cellStyle name="Обычный 5 2 4 2 26 2" xfId="38796"/>
    <cellStyle name="Обычный 5 2 4 2 27" xfId="38797"/>
    <cellStyle name="Обычный 5 2 4 2 27 2" xfId="38798"/>
    <cellStyle name="Обычный 5 2 4 2 28" xfId="38799"/>
    <cellStyle name="Обычный 5 2 4 2 28 2" xfId="38800"/>
    <cellStyle name="Обычный 5 2 4 2 29" xfId="38801"/>
    <cellStyle name="Обычный 5 2 4 2 29 2" xfId="38802"/>
    <cellStyle name="Обычный 5 2 4 2 3" xfId="38803"/>
    <cellStyle name="Обычный 5 2 4 2 3 2" xfId="38804"/>
    <cellStyle name="Обычный 5 2 4 2 30" xfId="38805"/>
    <cellStyle name="Обычный 5 2 4 2 30 2" xfId="38806"/>
    <cellStyle name="Обычный 5 2 4 2 31" xfId="38807"/>
    <cellStyle name="Обычный 5 2 4 2 31 2" xfId="38808"/>
    <cellStyle name="Обычный 5 2 4 2 32" xfId="38809"/>
    <cellStyle name="Обычный 5 2 4 2 32 2" xfId="38810"/>
    <cellStyle name="Обычный 5 2 4 2 33" xfId="38811"/>
    <cellStyle name="Обычный 5 2 4 2 33 2" xfId="38812"/>
    <cellStyle name="Обычный 5 2 4 2 34" xfId="38813"/>
    <cellStyle name="Обычный 5 2 4 2 34 2" xfId="38814"/>
    <cellStyle name="Обычный 5 2 4 2 35" xfId="38815"/>
    <cellStyle name="Обычный 5 2 4 2 4" xfId="38816"/>
    <cellStyle name="Обычный 5 2 4 2 4 2" xfId="38817"/>
    <cellStyle name="Обычный 5 2 4 2 5" xfId="38818"/>
    <cellStyle name="Обычный 5 2 4 2 5 2" xfId="38819"/>
    <cellStyle name="Обычный 5 2 4 2 6" xfId="38820"/>
    <cellStyle name="Обычный 5 2 4 2 6 2" xfId="38821"/>
    <cellStyle name="Обычный 5 2 4 2 7" xfId="38822"/>
    <cellStyle name="Обычный 5 2 4 2 7 2" xfId="38823"/>
    <cellStyle name="Обычный 5 2 4 2 8" xfId="38824"/>
    <cellStyle name="Обычный 5 2 4 2 8 2" xfId="38825"/>
    <cellStyle name="Обычный 5 2 4 2 9" xfId="38826"/>
    <cellStyle name="Обычный 5 2 4 2 9 2" xfId="38827"/>
    <cellStyle name="Обычный 5 2 4 20" xfId="38828"/>
    <cellStyle name="Обычный 5 2 4 20 2" xfId="38829"/>
    <cellStyle name="Обычный 5 2 4 21" xfId="38830"/>
    <cellStyle name="Обычный 5 2 4 21 2" xfId="38831"/>
    <cellStyle name="Обычный 5 2 4 22" xfId="38832"/>
    <cellStyle name="Обычный 5 2 4 22 2" xfId="38833"/>
    <cellStyle name="Обычный 5 2 4 23" xfId="38834"/>
    <cellStyle name="Обычный 5 2 4 23 2" xfId="38835"/>
    <cellStyle name="Обычный 5 2 4 24" xfId="38836"/>
    <cellStyle name="Обычный 5 2 4 24 2" xfId="38837"/>
    <cellStyle name="Обычный 5 2 4 25" xfId="38838"/>
    <cellStyle name="Обычный 5 2 4 25 2" xfId="38839"/>
    <cellStyle name="Обычный 5 2 4 26" xfId="38840"/>
    <cellStyle name="Обычный 5 2 4 26 2" xfId="38841"/>
    <cellStyle name="Обычный 5 2 4 27" xfId="38842"/>
    <cellStyle name="Обычный 5 2 4 27 2" xfId="38843"/>
    <cellStyle name="Обычный 5 2 4 28" xfId="38844"/>
    <cellStyle name="Обычный 5 2 4 28 2" xfId="38845"/>
    <cellStyle name="Обычный 5 2 4 29" xfId="38846"/>
    <cellStyle name="Обычный 5 2 4 29 2" xfId="38847"/>
    <cellStyle name="Обычный 5 2 4 3" xfId="38848"/>
    <cellStyle name="Обычный 5 2 4 3 2" xfId="38849"/>
    <cellStyle name="Обычный 5 2 4 30" xfId="38850"/>
    <cellStyle name="Обычный 5 2 4 30 2" xfId="38851"/>
    <cellStyle name="Обычный 5 2 4 31" xfId="38852"/>
    <cellStyle name="Обычный 5 2 4 31 2" xfId="38853"/>
    <cellStyle name="Обычный 5 2 4 32" xfId="38854"/>
    <cellStyle name="Обычный 5 2 4 32 2" xfId="38855"/>
    <cellStyle name="Обычный 5 2 4 33" xfId="38856"/>
    <cellStyle name="Обычный 5 2 4 33 2" xfId="38857"/>
    <cellStyle name="Обычный 5 2 4 34" xfId="38858"/>
    <cellStyle name="Обычный 5 2 4 34 2" xfId="38859"/>
    <cellStyle name="Обычный 5 2 4 35" xfId="38860"/>
    <cellStyle name="Обычный 5 2 4 35 2" xfId="38861"/>
    <cellStyle name="Обычный 5 2 4 36" xfId="38862"/>
    <cellStyle name="Обычный 5 2 4 36 2" xfId="38863"/>
    <cellStyle name="Обычный 5 2 4 37" xfId="38864"/>
    <cellStyle name="Обычный 5 2 4 4" xfId="38865"/>
    <cellStyle name="Обычный 5 2 4 4 2" xfId="38866"/>
    <cellStyle name="Обычный 5 2 4 5" xfId="38867"/>
    <cellStyle name="Обычный 5 2 4 5 2" xfId="38868"/>
    <cellStyle name="Обычный 5 2 4 6" xfId="38869"/>
    <cellStyle name="Обычный 5 2 4 6 2" xfId="38870"/>
    <cellStyle name="Обычный 5 2 4 7" xfId="38871"/>
    <cellStyle name="Обычный 5 2 4 7 2" xfId="38872"/>
    <cellStyle name="Обычный 5 2 4 8" xfId="38873"/>
    <cellStyle name="Обычный 5 2 4 8 2" xfId="38874"/>
    <cellStyle name="Обычный 5 2 4 9" xfId="38875"/>
    <cellStyle name="Обычный 5 2 4 9 2" xfId="38876"/>
    <cellStyle name="Обычный 5 2 40" xfId="38877"/>
    <cellStyle name="Обычный 5 2 40 2" xfId="38878"/>
    <cellStyle name="Обычный 5 2 41" xfId="38879"/>
    <cellStyle name="Обычный 5 2 5" xfId="38880"/>
    <cellStyle name="Обычный 5 2 5 10" xfId="38881"/>
    <cellStyle name="Обычный 5 2 5 10 2" xfId="38882"/>
    <cellStyle name="Обычный 5 2 5 11" xfId="38883"/>
    <cellStyle name="Обычный 5 2 5 11 2" xfId="38884"/>
    <cellStyle name="Обычный 5 2 5 12" xfId="38885"/>
    <cellStyle name="Обычный 5 2 5 12 2" xfId="38886"/>
    <cellStyle name="Обычный 5 2 5 13" xfId="38887"/>
    <cellStyle name="Обычный 5 2 5 13 2" xfId="38888"/>
    <cellStyle name="Обычный 5 2 5 14" xfId="38889"/>
    <cellStyle name="Обычный 5 2 5 14 2" xfId="38890"/>
    <cellStyle name="Обычный 5 2 5 15" xfId="38891"/>
    <cellStyle name="Обычный 5 2 5 15 2" xfId="38892"/>
    <cellStyle name="Обычный 5 2 5 16" xfId="38893"/>
    <cellStyle name="Обычный 5 2 5 16 2" xfId="38894"/>
    <cellStyle name="Обычный 5 2 5 17" xfId="38895"/>
    <cellStyle name="Обычный 5 2 5 17 2" xfId="38896"/>
    <cellStyle name="Обычный 5 2 5 18" xfId="38897"/>
    <cellStyle name="Обычный 5 2 5 18 2" xfId="38898"/>
    <cellStyle name="Обычный 5 2 5 19" xfId="38899"/>
    <cellStyle name="Обычный 5 2 5 19 2" xfId="38900"/>
    <cellStyle name="Обычный 5 2 5 2" xfId="38901"/>
    <cellStyle name="Обычный 5 2 5 2 10" xfId="38902"/>
    <cellStyle name="Обычный 5 2 5 2 10 2" xfId="38903"/>
    <cellStyle name="Обычный 5 2 5 2 11" xfId="38904"/>
    <cellStyle name="Обычный 5 2 5 2 11 2" xfId="38905"/>
    <cellStyle name="Обычный 5 2 5 2 12" xfId="38906"/>
    <cellStyle name="Обычный 5 2 5 2 12 2" xfId="38907"/>
    <cellStyle name="Обычный 5 2 5 2 13" xfId="38908"/>
    <cellStyle name="Обычный 5 2 5 2 13 2" xfId="38909"/>
    <cellStyle name="Обычный 5 2 5 2 14" xfId="38910"/>
    <cellStyle name="Обычный 5 2 5 2 14 2" xfId="38911"/>
    <cellStyle name="Обычный 5 2 5 2 15" xfId="38912"/>
    <cellStyle name="Обычный 5 2 5 2 15 2" xfId="38913"/>
    <cellStyle name="Обычный 5 2 5 2 16" xfId="38914"/>
    <cellStyle name="Обычный 5 2 5 2 16 2" xfId="38915"/>
    <cellStyle name="Обычный 5 2 5 2 17" xfId="38916"/>
    <cellStyle name="Обычный 5 2 5 2 17 2" xfId="38917"/>
    <cellStyle name="Обычный 5 2 5 2 18" xfId="38918"/>
    <cellStyle name="Обычный 5 2 5 2 18 2" xfId="38919"/>
    <cellStyle name="Обычный 5 2 5 2 19" xfId="38920"/>
    <cellStyle name="Обычный 5 2 5 2 19 2" xfId="38921"/>
    <cellStyle name="Обычный 5 2 5 2 2" xfId="38922"/>
    <cellStyle name="Обычный 5 2 5 2 2 2" xfId="38923"/>
    <cellStyle name="Обычный 5 2 5 2 20" xfId="38924"/>
    <cellStyle name="Обычный 5 2 5 2 20 2" xfId="38925"/>
    <cellStyle name="Обычный 5 2 5 2 21" xfId="38926"/>
    <cellStyle name="Обычный 5 2 5 2 21 2" xfId="38927"/>
    <cellStyle name="Обычный 5 2 5 2 22" xfId="38928"/>
    <cellStyle name="Обычный 5 2 5 2 22 2" xfId="38929"/>
    <cellStyle name="Обычный 5 2 5 2 23" xfId="38930"/>
    <cellStyle name="Обычный 5 2 5 2 23 2" xfId="38931"/>
    <cellStyle name="Обычный 5 2 5 2 24" xfId="38932"/>
    <cellStyle name="Обычный 5 2 5 2 24 2" xfId="38933"/>
    <cellStyle name="Обычный 5 2 5 2 25" xfId="38934"/>
    <cellStyle name="Обычный 5 2 5 2 25 2" xfId="38935"/>
    <cellStyle name="Обычный 5 2 5 2 26" xfId="38936"/>
    <cellStyle name="Обычный 5 2 5 2 26 2" xfId="38937"/>
    <cellStyle name="Обычный 5 2 5 2 27" xfId="38938"/>
    <cellStyle name="Обычный 5 2 5 2 27 2" xfId="38939"/>
    <cellStyle name="Обычный 5 2 5 2 28" xfId="38940"/>
    <cellStyle name="Обычный 5 2 5 2 28 2" xfId="38941"/>
    <cellStyle name="Обычный 5 2 5 2 29" xfId="38942"/>
    <cellStyle name="Обычный 5 2 5 2 29 2" xfId="38943"/>
    <cellStyle name="Обычный 5 2 5 2 3" xfId="38944"/>
    <cellStyle name="Обычный 5 2 5 2 3 2" xfId="38945"/>
    <cellStyle name="Обычный 5 2 5 2 30" xfId="38946"/>
    <cellStyle name="Обычный 5 2 5 2 30 2" xfId="38947"/>
    <cellStyle name="Обычный 5 2 5 2 31" xfId="38948"/>
    <cellStyle name="Обычный 5 2 5 2 31 2" xfId="38949"/>
    <cellStyle name="Обычный 5 2 5 2 32" xfId="38950"/>
    <cellStyle name="Обычный 5 2 5 2 32 2" xfId="38951"/>
    <cellStyle name="Обычный 5 2 5 2 33" xfId="38952"/>
    <cellStyle name="Обычный 5 2 5 2 33 2" xfId="38953"/>
    <cellStyle name="Обычный 5 2 5 2 34" xfId="38954"/>
    <cellStyle name="Обычный 5 2 5 2 34 2" xfId="38955"/>
    <cellStyle name="Обычный 5 2 5 2 35" xfId="38956"/>
    <cellStyle name="Обычный 5 2 5 2 4" xfId="38957"/>
    <cellStyle name="Обычный 5 2 5 2 4 2" xfId="38958"/>
    <cellStyle name="Обычный 5 2 5 2 5" xfId="38959"/>
    <cellStyle name="Обычный 5 2 5 2 5 2" xfId="38960"/>
    <cellStyle name="Обычный 5 2 5 2 6" xfId="38961"/>
    <cellStyle name="Обычный 5 2 5 2 6 2" xfId="38962"/>
    <cellStyle name="Обычный 5 2 5 2 7" xfId="38963"/>
    <cellStyle name="Обычный 5 2 5 2 7 2" xfId="38964"/>
    <cellStyle name="Обычный 5 2 5 2 8" xfId="38965"/>
    <cellStyle name="Обычный 5 2 5 2 8 2" xfId="38966"/>
    <cellStyle name="Обычный 5 2 5 2 9" xfId="38967"/>
    <cellStyle name="Обычный 5 2 5 2 9 2" xfId="38968"/>
    <cellStyle name="Обычный 5 2 5 20" xfId="38969"/>
    <cellStyle name="Обычный 5 2 5 20 2" xfId="38970"/>
    <cellStyle name="Обычный 5 2 5 21" xfId="38971"/>
    <cellStyle name="Обычный 5 2 5 21 2" xfId="38972"/>
    <cellStyle name="Обычный 5 2 5 22" xfId="38973"/>
    <cellStyle name="Обычный 5 2 5 22 2" xfId="38974"/>
    <cellStyle name="Обычный 5 2 5 23" xfId="38975"/>
    <cellStyle name="Обычный 5 2 5 23 2" xfId="38976"/>
    <cellStyle name="Обычный 5 2 5 24" xfId="38977"/>
    <cellStyle name="Обычный 5 2 5 24 2" xfId="38978"/>
    <cellStyle name="Обычный 5 2 5 25" xfId="38979"/>
    <cellStyle name="Обычный 5 2 5 25 2" xfId="38980"/>
    <cellStyle name="Обычный 5 2 5 26" xfId="38981"/>
    <cellStyle name="Обычный 5 2 5 26 2" xfId="38982"/>
    <cellStyle name="Обычный 5 2 5 27" xfId="38983"/>
    <cellStyle name="Обычный 5 2 5 27 2" xfId="38984"/>
    <cellStyle name="Обычный 5 2 5 28" xfId="38985"/>
    <cellStyle name="Обычный 5 2 5 28 2" xfId="38986"/>
    <cellStyle name="Обычный 5 2 5 29" xfId="38987"/>
    <cellStyle name="Обычный 5 2 5 29 2" xfId="38988"/>
    <cellStyle name="Обычный 5 2 5 3" xfId="38989"/>
    <cellStyle name="Обычный 5 2 5 3 2" xfId="38990"/>
    <cellStyle name="Обычный 5 2 5 30" xfId="38991"/>
    <cellStyle name="Обычный 5 2 5 30 2" xfId="38992"/>
    <cellStyle name="Обычный 5 2 5 31" xfId="38993"/>
    <cellStyle name="Обычный 5 2 5 31 2" xfId="38994"/>
    <cellStyle name="Обычный 5 2 5 32" xfId="38995"/>
    <cellStyle name="Обычный 5 2 5 32 2" xfId="38996"/>
    <cellStyle name="Обычный 5 2 5 33" xfId="38997"/>
    <cellStyle name="Обычный 5 2 5 33 2" xfId="38998"/>
    <cellStyle name="Обычный 5 2 5 34" xfId="38999"/>
    <cellStyle name="Обычный 5 2 5 34 2" xfId="39000"/>
    <cellStyle name="Обычный 5 2 5 35" xfId="39001"/>
    <cellStyle name="Обычный 5 2 5 35 2" xfId="39002"/>
    <cellStyle name="Обычный 5 2 5 36" xfId="39003"/>
    <cellStyle name="Обычный 5 2 5 36 2" xfId="39004"/>
    <cellStyle name="Обычный 5 2 5 37" xfId="39005"/>
    <cellStyle name="Обычный 5 2 5 4" xfId="39006"/>
    <cellStyle name="Обычный 5 2 5 4 2" xfId="39007"/>
    <cellStyle name="Обычный 5 2 5 5" xfId="39008"/>
    <cellStyle name="Обычный 5 2 5 5 2" xfId="39009"/>
    <cellStyle name="Обычный 5 2 5 6" xfId="39010"/>
    <cellStyle name="Обычный 5 2 5 6 2" xfId="39011"/>
    <cellStyle name="Обычный 5 2 5 7" xfId="39012"/>
    <cellStyle name="Обычный 5 2 5 7 2" xfId="39013"/>
    <cellStyle name="Обычный 5 2 5 8" xfId="39014"/>
    <cellStyle name="Обычный 5 2 5 8 2" xfId="39015"/>
    <cellStyle name="Обычный 5 2 5 9" xfId="39016"/>
    <cellStyle name="Обычный 5 2 5 9 2" xfId="39017"/>
    <cellStyle name="Обычный 5 2 6" xfId="39018"/>
    <cellStyle name="Обычный 5 2 6 10" xfId="39019"/>
    <cellStyle name="Обычный 5 2 6 10 2" xfId="39020"/>
    <cellStyle name="Обычный 5 2 6 11" xfId="39021"/>
    <cellStyle name="Обычный 5 2 6 11 2" xfId="39022"/>
    <cellStyle name="Обычный 5 2 6 12" xfId="39023"/>
    <cellStyle name="Обычный 5 2 6 12 2" xfId="39024"/>
    <cellStyle name="Обычный 5 2 6 13" xfId="39025"/>
    <cellStyle name="Обычный 5 2 6 13 2" xfId="39026"/>
    <cellStyle name="Обычный 5 2 6 14" xfId="39027"/>
    <cellStyle name="Обычный 5 2 6 14 2" xfId="39028"/>
    <cellStyle name="Обычный 5 2 6 15" xfId="39029"/>
    <cellStyle name="Обычный 5 2 6 15 2" xfId="39030"/>
    <cellStyle name="Обычный 5 2 6 16" xfId="39031"/>
    <cellStyle name="Обычный 5 2 6 16 2" xfId="39032"/>
    <cellStyle name="Обычный 5 2 6 17" xfId="39033"/>
    <cellStyle name="Обычный 5 2 6 17 2" xfId="39034"/>
    <cellStyle name="Обычный 5 2 6 18" xfId="39035"/>
    <cellStyle name="Обычный 5 2 6 18 2" xfId="39036"/>
    <cellStyle name="Обычный 5 2 6 19" xfId="39037"/>
    <cellStyle name="Обычный 5 2 6 19 2" xfId="39038"/>
    <cellStyle name="Обычный 5 2 6 2" xfId="39039"/>
    <cellStyle name="Обычный 5 2 6 2 2" xfId="39040"/>
    <cellStyle name="Обычный 5 2 6 20" xfId="39041"/>
    <cellStyle name="Обычный 5 2 6 20 2" xfId="39042"/>
    <cellStyle name="Обычный 5 2 6 21" xfId="39043"/>
    <cellStyle name="Обычный 5 2 6 21 2" xfId="39044"/>
    <cellStyle name="Обычный 5 2 6 22" xfId="39045"/>
    <cellStyle name="Обычный 5 2 6 22 2" xfId="39046"/>
    <cellStyle name="Обычный 5 2 6 23" xfId="39047"/>
    <cellStyle name="Обычный 5 2 6 23 2" xfId="39048"/>
    <cellStyle name="Обычный 5 2 6 24" xfId="39049"/>
    <cellStyle name="Обычный 5 2 6 24 2" xfId="39050"/>
    <cellStyle name="Обычный 5 2 6 25" xfId="39051"/>
    <cellStyle name="Обычный 5 2 6 25 2" xfId="39052"/>
    <cellStyle name="Обычный 5 2 6 26" xfId="39053"/>
    <cellStyle name="Обычный 5 2 6 26 2" xfId="39054"/>
    <cellStyle name="Обычный 5 2 6 27" xfId="39055"/>
    <cellStyle name="Обычный 5 2 6 27 2" xfId="39056"/>
    <cellStyle name="Обычный 5 2 6 28" xfId="39057"/>
    <cellStyle name="Обычный 5 2 6 28 2" xfId="39058"/>
    <cellStyle name="Обычный 5 2 6 29" xfId="39059"/>
    <cellStyle name="Обычный 5 2 6 29 2" xfId="39060"/>
    <cellStyle name="Обычный 5 2 6 3" xfId="39061"/>
    <cellStyle name="Обычный 5 2 6 3 2" xfId="39062"/>
    <cellStyle name="Обычный 5 2 6 30" xfId="39063"/>
    <cellStyle name="Обычный 5 2 6 30 2" xfId="39064"/>
    <cellStyle name="Обычный 5 2 6 31" xfId="39065"/>
    <cellStyle name="Обычный 5 2 6 31 2" xfId="39066"/>
    <cellStyle name="Обычный 5 2 6 32" xfId="39067"/>
    <cellStyle name="Обычный 5 2 6 32 2" xfId="39068"/>
    <cellStyle name="Обычный 5 2 6 33" xfId="39069"/>
    <cellStyle name="Обычный 5 2 6 33 2" xfId="39070"/>
    <cellStyle name="Обычный 5 2 6 34" xfId="39071"/>
    <cellStyle name="Обычный 5 2 6 34 2" xfId="39072"/>
    <cellStyle name="Обычный 5 2 6 35" xfId="39073"/>
    <cellStyle name="Обычный 5 2 6 4" xfId="39074"/>
    <cellStyle name="Обычный 5 2 6 4 2" xfId="39075"/>
    <cellStyle name="Обычный 5 2 6 5" xfId="39076"/>
    <cellStyle name="Обычный 5 2 6 5 2" xfId="39077"/>
    <cellStyle name="Обычный 5 2 6 6" xfId="39078"/>
    <cellStyle name="Обычный 5 2 6 6 2" xfId="39079"/>
    <cellStyle name="Обычный 5 2 6 7" xfId="39080"/>
    <cellStyle name="Обычный 5 2 6 7 2" xfId="39081"/>
    <cellStyle name="Обычный 5 2 6 8" xfId="39082"/>
    <cellStyle name="Обычный 5 2 6 8 2" xfId="39083"/>
    <cellStyle name="Обычный 5 2 6 9" xfId="39084"/>
    <cellStyle name="Обычный 5 2 6 9 2" xfId="39085"/>
    <cellStyle name="Обычный 5 2 7" xfId="39086"/>
    <cellStyle name="Обычный 5 2 7 2" xfId="39087"/>
    <cellStyle name="Обычный 5 2 8" xfId="39088"/>
    <cellStyle name="Обычный 5 2 8 2" xfId="39089"/>
    <cellStyle name="Обычный 5 2 9" xfId="39090"/>
    <cellStyle name="Обычный 5 2 9 2" xfId="39091"/>
    <cellStyle name="Обычный 5 20" xfId="39092"/>
    <cellStyle name="Обычный 5 20 2" xfId="39093"/>
    <cellStyle name="Обычный 5 21" xfId="39094"/>
    <cellStyle name="Обычный 5 21 2" xfId="39095"/>
    <cellStyle name="Обычный 5 22" xfId="39096"/>
    <cellStyle name="Обычный 5 22 2" xfId="39097"/>
    <cellStyle name="Обычный 5 23" xfId="39098"/>
    <cellStyle name="Обычный 5 23 2" xfId="39099"/>
    <cellStyle name="Обычный 5 24" xfId="39100"/>
    <cellStyle name="Обычный 5 24 2" xfId="39101"/>
    <cellStyle name="Обычный 5 25" xfId="39102"/>
    <cellStyle name="Обычный 5 25 2" xfId="39103"/>
    <cellStyle name="Обычный 5 26" xfId="39104"/>
    <cellStyle name="Обычный 5 26 2" xfId="39105"/>
    <cellStyle name="Обычный 5 27" xfId="39106"/>
    <cellStyle name="Обычный 5 27 2" xfId="39107"/>
    <cellStyle name="Обычный 5 28" xfId="39108"/>
    <cellStyle name="Обычный 5 28 2" xfId="39109"/>
    <cellStyle name="Обычный 5 29" xfId="39110"/>
    <cellStyle name="Обычный 5 29 2" xfId="39111"/>
    <cellStyle name="Обычный 5 3" xfId="39112"/>
    <cellStyle name="Обычный 5 3 10" xfId="39113"/>
    <cellStyle name="Обычный 5 3 10 2" xfId="39114"/>
    <cellStyle name="Обычный 5 3 11" xfId="39115"/>
    <cellStyle name="Обычный 5 3 11 2" xfId="39116"/>
    <cellStyle name="Обычный 5 3 12" xfId="39117"/>
    <cellStyle name="Обычный 5 3 12 2" xfId="39118"/>
    <cellStyle name="Обычный 5 3 13" xfId="39119"/>
    <cellStyle name="Обычный 5 3 13 2" xfId="39120"/>
    <cellStyle name="Обычный 5 3 14" xfId="39121"/>
    <cellStyle name="Обычный 5 3 14 2" xfId="39122"/>
    <cellStyle name="Обычный 5 3 15" xfId="39123"/>
    <cellStyle name="Обычный 5 3 15 2" xfId="39124"/>
    <cellStyle name="Обычный 5 3 16" xfId="39125"/>
    <cellStyle name="Обычный 5 3 16 2" xfId="39126"/>
    <cellStyle name="Обычный 5 3 17" xfId="39127"/>
    <cellStyle name="Обычный 5 3 17 2" xfId="39128"/>
    <cellStyle name="Обычный 5 3 18" xfId="39129"/>
    <cellStyle name="Обычный 5 3 18 2" xfId="39130"/>
    <cellStyle name="Обычный 5 3 19" xfId="39131"/>
    <cellStyle name="Обычный 5 3 19 2" xfId="39132"/>
    <cellStyle name="Обычный 5 3 2" xfId="39133"/>
    <cellStyle name="Обычный 5 3 2 10" xfId="39134"/>
    <cellStyle name="Обычный 5 3 2 10 2" xfId="39135"/>
    <cellStyle name="Обычный 5 3 2 11" xfId="39136"/>
    <cellStyle name="Обычный 5 3 2 11 2" xfId="39137"/>
    <cellStyle name="Обычный 5 3 2 12" xfId="39138"/>
    <cellStyle name="Обычный 5 3 2 12 2" xfId="39139"/>
    <cellStyle name="Обычный 5 3 2 13" xfId="39140"/>
    <cellStyle name="Обычный 5 3 2 13 2" xfId="39141"/>
    <cellStyle name="Обычный 5 3 2 14" xfId="39142"/>
    <cellStyle name="Обычный 5 3 2 14 2" xfId="39143"/>
    <cellStyle name="Обычный 5 3 2 15" xfId="39144"/>
    <cellStyle name="Обычный 5 3 2 15 2" xfId="39145"/>
    <cellStyle name="Обычный 5 3 2 16" xfId="39146"/>
    <cellStyle name="Обычный 5 3 2 16 2" xfId="39147"/>
    <cellStyle name="Обычный 5 3 2 17" xfId="39148"/>
    <cellStyle name="Обычный 5 3 2 17 2" xfId="39149"/>
    <cellStyle name="Обычный 5 3 2 18" xfId="39150"/>
    <cellStyle name="Обычный 5 3 2 18 2" xfId="39151"/>
    <cellStyle name="Обычный 5 3 2 19" xfId="39152"/>
    <cellStyle name="Обычный 5 3 2 19 2" xfId="39153"/>
    <cellStyle name="Обычный 5 3 2 2" xfId="39154"/>
    <cellStyle name="Обычный 5 3 2 2 10" xfId="39155"/>
    <cellStyle name="Обычный 5 3 2 2 10 2" xfId="39156"/>
    <cellStyle name="Обычный 5 3 2 2 11" xfId="39157"/>
    <cellStyle name="Обычный 5 3 2 2 11 2" xfId="39158"/>
    <cellStyle name="Обычный 5 3 2 2 12" xfId="39159"/>
    <cellStyle name="Обычный 5 3 2 2 12 2" xfId="39160"/>
    <cellStyle name="Обычный 5 3 2 2 13" xfId="39161"/>
    <cellStyle name="Обычный 5 3 2 2 13 2" xfId="39162"/>
    <cellStyle name="Обычный 5 3 2 2 14" xfId="39163"/>
    <cellStyle name="Обычный 5 3 2 2 14 2" xfId="39164"/>
    <cellStyle name="Обычный 5 3 2 2 15" xfId="39165"/>
    <cellStyle name="Обычный 5 3 2 2 15 2" xfId="39166"/>
    <cellStyle name="Обычный 5 3 2 2 16" xfId="39167"/>
    <cellStyle name="Обычный 5 3 2 2 16 2" xfId="39168"/>
    <cellStyle name="Обычный 5 3 2 2 17" xfId="39169"/>
    <cellStyle name="Обычный 5 3 2 2 17 2" xfId="39170"/>
    <cellStyle name="Обычный 5 3 2 2 18" xfId="39171"/>
    <cellStyle name="Обычный 5 3 2 2 18 2" xfId="39172"/>
    <cellStyle name="Обычный 5 3 2 2 19" xfId="39173"/>
    <cellStyle name="Обычный 5 3 2 2 19 2" xfId="39174"/>
    <cellStyle name="Обычный 5 3 2 2 2" xfId="39175"/>
    <cellStyle name="Обычный 5 3 2 2 2 2" xfId="39176"/>
    <cellStyle name="Обычный 5 3 2 2 20" xfId="39177"/>
    <cellStyle name="Обычный 5 3 2 2 20 2" xfId="39178"/>
    <cellStyle name="Обычный 5 3 2 2 21" xfId="39179"/>
    <cellStyle name="Обычный 5 3 2 2 21 2" xfId="39180"/>
    <cellStyle name="Обычный 5 3 2 2 22" xfId="39181"/>
    <cellStyle name="Обычный 5 3 2 2 22 2" xfId="39182"/>
    <cellStyle name="Обычный 5 3 2 2 23" xfId="39183"/>
    <cellStyle name="Обычный 5 3 2 2 23 2" xfId="39184"/>
    <cellStyle name="Обычный 5 3 2 2 24" xfId="39185"/>
    <cellStyle name="Обычный 5 3 2 2 24 2" xfId="39186"/>
    <cellStyle name="Обычный 5 3 2 2 25" xfId="39187"/>
    <cellStyle name="Обычный 5 3 2 2 25 2" xfId="39188"/>
    <cellStyle name="Обычный 5 3 2 2 26" xfId="39189"/>
    <cellStyle name="Обычный 5 3 2 2 26 2" xfId="39190"/>
    <cellStyle name="Обычный 5 3 2 2 27" xfId="39191"/>
    <cellStyle name="Обычный 5 3 2 2 27 2" xfId="39192"/>
    <cellStyle name="Обычный 5 3 2 2 28" xfId="39193"/>
    <cellStyle name="Обычный 5 3 2 2 28 2" xfId="39194"/>
    <cellStyle name="Обычный 5 3 2 2 29" xfId="39195"/>
    <cellStyle name="Обычный 5 3 2 2 29 2" xfId="39196"/>
    <cellStyle name="Обычный 5 3 2 2 3" xfId="39197"/>
    <cellStyle name="Обычный 5 3 2 2 3 2" xfId="39198"/>
    <cellStyle name="Обычный 5 3 2 2 30" xfId="39199"/>
    <cellStyle name="Обычный 5 3 2 2 30 2" xfId="39200"/>
    <cellStyle name="Обычный 5 3 2 2 31" xfId="39201"/>
    <cellStyle name="Обычный 5 3 2 2 31 2" xfId="39202"/>
    <cellStyle name="Обычный 5 3 2 2 32" xfId="39203"/>
    <cellStyle name="Обычный 5 3 2 2 32 2" xfId="39204"/>
    <cellStyle name="Обычный 5 3 2 2 33" xfId="39205"/>
    <cellStyle name="Обычный 5 3 2 2 33 2" xfId="39206"/>
    <cellStyle name="Обычный 5 3 2 2 34" xfId="39207"/>
    <cellStyle name="Обычный 5 3 2 2 34 2" xfId="39208"/>
    <cellStyle name="Обычный 5 3 2 2 35" xfId="39209"/>
    <cellStyle name="Обычный 5 3 2 2 4" xfId="39210"/>
    <cellStyle name="Обычный 5 3 2 2 4 2" xfId="39211"/>
    <cellStyle name="Обычный 5 3 2 2 5" xfId="39212"/>
    <cellStyle name="Обычный 5 3 2 2 5 2" xfId="39213"/>
    <cellStyle name="Обычный 5 3 2 2 6" xfId="39214"/>
    <cellStyle name="Обычный 5 3 2 2 6 2" xfId="39215"/>
    <cellStyle name="Обычный 5 3 2 2 7" xfId="39216"/>
    <cellStyle name="Обычный 5 3 2 2 7 2" xfId="39217"/>
    <cellStyle name="Обычный 5 3 2 2 8" xfId="39218"/>
    <cellStyle name="Обычный 5 3 2 2 8 2" xfId="39219"/>
    <cellStyle name="Обычный 5 3 2 2 9" xfId="39220"/>
    <cellStyle name="Обычный 5 3 2 2 9 2" xfId="39221"/>
    <cellStyle name="Обычный 5 3 2 20" xfId="39222"/>
    <cellStyle name="Обычный 5 3 2 20 2" xfId="39223"/>
    <cellStyle name="Обычный 5 3 2 21" xfId="39224"/>
    <cellStyle name="Обычный 5 3 2 21 2" xfId="39225"/>
    <cellStyle name="Обычный 5 3 2 22" xfId="39226"/>
    <cellStyle name="Обычный 5 3 2 22 2" xfId="39227"/>
    <cellStyle name="Обычный 5 3 2 23" xfId="39228"/>
    <cellStyle name="Обычный 5 3 2 23 2" xfId="39229"/>
    <cellStyle name="Обычный 5 3 2 24" xfId="39230"/>
    <cellStyle name="Обычный 5 3 2 24 2" xfId="39231"/>
    <cellStyle name="Обычный 5 3 2 25" xfId="39232"/>
    <cellStyle name="Обычный 5 3 2 25 2" xfId="39233"/>
    <cellStyle name="Обычный 5 3 2 26" xfId="39234"/>
    <cellStyle name="Обычный 5 3 2 26 2" xfId="39235"/>
    <cellStyle name="Обычный 5 3 2 27" xfId="39236"/>
    <cellStyle name="Обычный 5 3 2 27 2" xfId="39237"/>
    <cellStyle name="Обычный 5 3 2 28" xfId="39238"/>
    <cellStyle name="Обычный 5 3 2 28 2" xfId="39239"/>
    <cellStyle name="Обычный 5 3 2 29" xfId="39240"/>
    <cellStyle name="Обычный 5 3 2 29 2" xfId="39241"/>
    <cellStyle name="Обычный 5 3 2 3" xfId="39242"/>
    <cellStyle name="Обычный 5 3 2 3 2" xfId="39243"/>
    <cellStyle name="Обычный 5 3 2 30" xfId="39244"/>
    <cellStyle name="Обычный 5 3 2 30 2" xfId="39245"/>
    <cellStyle name="Обычный 5 3 2 31" xfId="39246"/>
    <cellStyle name="Обычный 5 3 2 31 2" xfId="39247"/>
    <cellStyle name="Обычный 5 3 2 32" xfId="39248"/>
    <cellStyle name="Обычный 5 3 2 32 2" xfId="39249"/>
    <cellStyle name="Обычный 5 3 2 33" xfId="39250"/>
    <cellStyle name="Обычный 5 3 2 33 2" xfId="39251"/>
    <cellStyle name="Обычный 5 3 2 34" xfId="39252"/>
    <cellStyle name="Обычный 5 3 2 34 2" xfId="39253"/>
    <cellStyle name="Обычный 5 3 2 35" xfId="39254"/>
    <cellStyle name="Обычный 5 3 2 35 2" xfId="39255"/>
    <cellStyle name="Обычный 5 3 2 36" xfId="39256"/>
    <cellStyle name="Обычный 5 3 2 36 2" xfId="39257"/>
    <cellStyle name="Обычный 5 3 2 37" xfId="39258"/>
    <cellStyle name="Обычный 5 3 2 4" xfId="39259"/>
    <cellStyle name="Обычный 5 3 2 4 2" xfId="39260"/>
    <cellStyle name="Обычный 5 3 2 5" xfId="39261"/>
    <cellStyle name="Обычный 5 3 2 5 2" xfId="39262"/>
    <cellStyle name="Обычный 5 3 2 6" xfId="39263"/>
    <cellStyle name="Обычный 5 3 2 6 2" xfId="39264"/>
    <cellStyle name="Обычный 5 3 2 7" xfId="39265"/>
    <cellStyle name="Обычный 5 3 2 7 2" xfId="39266"/>
    <cellStyle name="Обычный 5 3 2 8" xfId="39267"/>
    <cellStyle name="Обычный 5 3 2 8 2" xfId="39268"/>
    <cellStyle name="Обычный 5 3 2 9" xfId="39269"/>
    <cellStyle name="Обычный 5 3 2 9 2" xfId="39270"/>
    <cellStyle name="Обычный 5 3 20" xfId="39271"/>
    <cellStyle name="Обычный 5 3 20 2" xfId="39272"/>
    <cellStyle name="Обычный 5 3 21" xfId="39273"/>
    <cellStyle name="Обычный 5 3 21 2" xfId="39274"/>
    <cellStyle name="Обычный 5 3 22" xfId="39275"/>
    <cellStyle name="Обычный 5 3 22 2" xfId="39276"/>
    <cellStyle name="Обычный 5 3 23" xfId="39277"/>
    <cellStyle name="Обычный 5 3 23 2" xfId="39278"/>
    <cellStyle name="Обычный 5 3 24" xfId="39279"/>
    <cellStyle name="Обычный 5 3 24 2" xfId="39280"/>
    <cellStyle name="Обычный 5 3 25" xfId="39281"/>
    <cellStyle name="Обычный 5 3 25 2" xfId="39282"/>
    <cellStyle name="Обычный 5 3 26" xfId="39283"/>
    <cellStyle name="Обычный 5 3 26 2" xfId="39284"/>
    <cellStyle name="Обычный 5 3 27" xfId="39285"/>
    <cellStyle name="Обычный 5 3 27 2" xfId="39286"/>
    <cellStyle name="Обычный 5 3 28" xfId="39287"/>
    <cellStyle name="Обычный 5 3 28 2" xfId="39288"/>
    <cellStyle name="Обычный 5 3 29" xfId="39289"/>
    <cellStyle name="Обычный 5 3 29 2" xfId="39290"/>
    <cellStyle name="Обычный 5 3 3" xfId="39291"/>
    <cellStyle name="Обычный 5 3 3 10" xfId="39292"/>
    <cellStyle name="Обычный 5 3 3 10 2" xfId="39293"/>
    <cellStyle name="Обычный 5 3 3 11" xfId="39294"/>
    <cellStyle name="Обычный 5 3 3 11 2" xfId="39295"/>
    <cellStyle name="Обычный 5 3 3 12" xfId="39296"/>
    <cellStyle name="Обычный 5 3 3 12 2" xfId="39297"/>
    <cellStyle name="Обычный 5 3 3 13" xfId="39298"/>
    <cellStyle name="Обычный 5 3 3 13 2" xfId="39299"/>
    <cellStyle name="Обычный 5 3 3 14" xfId="39300"/>
    <cellStyle name="Обычный 5 3 3 14 2" xfId="39301"/>
    <cellStyle name="Обычный 5 3 3 15" xfId="39302"/>
    <cellStyle name="Обычный 5 3 3 15 2" xfId="39303"/>
    <cellStyle name="Обычный 5 3 3 16" xfId="39304"/>
    <cellStyle name="Обычный 5 3 3 16 2" xfId="39305"/>
    <cellStyle name="Обычный 5 3 3 17" xfId="39306"/>
    <cellStyle name="Обычный 5 3 3 17 2" xfId="39307"/>
    <cellStyle name="Обычный 5 3 3 18" xfId="39308"/>
    <cellStyle name="Обычный 5 3 3 18 2" xfId="39309"/>
    <cellStyle name="Обычный 5 3 3 19" xfId="39310"/>
    <cellStyle name="Обычный 5 3 3 19 2" xfId="39311"/>
    <cellStyle name="Обычный 5 3 3 2" xfId="39312"/>
    <cellStyle name="Обычный 5 3 3 2 2" xfId="39313"/>
    <cellStyle name="Обычный 5 3 3 20" xfId="39314"/>
    <cellStyle name="Обычный 5 3 3 20 2" xfId="39315"/>
    <cellStyle name="Обычный 5 3 3 21" xfId="39316"/>
    <cellStyle name="Обычный 5 3 3 21 2" xfId="39317"/>
    <cellStyle name="Обычный 5 3 3 22" xfId="39318"/>
    <cellStyle name="Обычный 5 3 3 22 2" xfId="39319"/>
    <cellStyle name="Обычный 5 3 3 23" xfId="39320"/>
    <cellStyle name="Обычный 5 3 3 23 2" xfId="39321"/>
    <cellStyle name="Обычный 5 3 3 24" xfId="39322"/>
    <cellStyle name="Обычный 5 3 3 24 2" xfId="39323"/>
    <cellStyle name="Обычный 5 3 3 25" xfId="39324"/>
    <cellStyle name="Обычный 5 3 3 25 2" xfId="39325"/>
    <cellStyle name="Обычный 5 3 3 26" xfId="39326"/>
    <cellStyle name="Обычный 5 3 3 26 2" xfId="39327"/>
    <cellStyle name="Обычный 5 3 3 27" xfId="39328"/>
    <cellStyle name="Обычный 5 3 3 27 2" xfId="39329"/>
    <cellStyle name="Обычный 5 3 3 28" xfId="39330"/>
    <cellStyle name="Обычный 5 3 3 28 2" xfId="39331"/>
    <cellStyle name="Обычный 5 3 3 29" xfId="39332"/>
    <cellStyle name="Обычный 5 3 3 29 2" xfId="39333"/>
    <cellStyle name="Обычный 5 3 3 3" xfId="39334"/>
    <cellStyle name="Обычный 5 3 3 3 2" xfId="39335"/>
    <cellStyle name="Обычный 5 3 3 30" xfId="39336"/>
    <cellStyle name="Обычный 5 3 3 30 2" xfId="39337"/>
    <cellStyle name="Обычный 5 3 3 31" xfId="39338"/>
    <cellStyle name="Обычный 5 3 3 31 2" xfId="39339"/>
    <cellStyle name="Обычный 5 3 3 32" xfId="39340"/>
    <cellStyle name="Обычный 5 3 3 32 2" xfId="39341"/>
    <cellStyle name="Обычный 5 3 3 33" xfId="39342"/>
    <cellStyle name="Обычный 5 3 3 33 2" xfId="39343"/>
    <cellStyle name="Обычный 5 3 3 34" xfId="39344"/>
    <cellStyle name="Обычный 5 3 3 34 2" xfId="39345"/>
    <cellStyle name="Обычный 5 3 3 35" xfId="39346"/>
    <cellStyle name="Обычный 5 3 3 4" xfId="39347"/>
    <cellStyle name="Обычный 5 3 3 4 2" xfId="39348"/>
    <cellStyle name="Обычный 5 3 3 5" xfId="39349"/>
    <cellStyle name="Обычный 5 3 3 5 2" xfId="39350"/>
    <cellStyle name="Обычный 5 3 3 6" xfId="39351"/>
    <cellStyle name="Обычный 5 3 3 6 2" xfId="39352"/>
    <cellStyle name="Обычный 5 3 3 7" xfId="39353"/>
    <cellStyle name="Обычный 5 3 3 7 2" xfId="39354"/>
    <cellStyle name="Обычный 5 3 3 8" xfId="39355"/>
    <cellStyle name="Обычный 5 3 3 8 2" xfId="39356"/>
    <cellStyle name="Обычный 5 3 3 9" xfId="39357"/>
    <cellStyle name="Обычный 5 3 3 9 2" xfId="39358"/>
    <cellStyle name="Обычный 5 3 30" xfId="39359"/>
    <cellStyle name="Обычный 5 3 30 2" xfId="39360"/>
    <cellStyle name="Обычный 5 3 31" xfId="39361"/>
    <cellStyle name="Обычный 5 3 31 2" xfId="39362"/>
    <cellStyle name="Обычный 5 3 32" xfId="39363"/>
    <cellStyle name="Обычный 5 3 32 2" xfId="39364"/>
    <cellStyle name="Обычный 5 3 33" xfId="39365"/>
    <cellStyle name="Обычный 5 3 33 2" xfId="39366"/>
    <cellStyle name="Обычный 5 3 34" xfId="39367"/>
    <cellStyle name="Обычный 5 3 34 2" xfId="39368"/>
    <cellStyle name="Обычный 5 3 35" xfId="39369"/>
    <cellStyle name="Обычный 5 3 35 2" xfId="39370"/>
    <cellStyle name="Обычный 5 3 36" xfId="39371"/>
    <cellStyle name="Обычный 5 3 36 2" xfId="39372"/>
    <cellStyle name="Обычный 5 3 37" xfId="39373"/>
    <cellStyle name="Обычный 5 3 37 2" xfId="39374"/>
    <cellStyle name="Обычный 5 3 38" xfId="39375"/>
    <cellStyle name="Обычный 5 3 4" xfId="39376"/>
    <cellStyle name="Обычный 5 3 4 2" xfId="39377"/>
    <cellStyle name="Обычный 5 3 5" xfId="39378"/>
    <cellStyle name="Обычный 5 3 5 2" xfId="39379"/>
    <cellStyle name="Обычный 5 3 6" xfId="39380"/>
    <cellStyle name="Обычный 5 3 6 2" xfId="39381"/>
    <cellStyle name="Обычный 5 3 7" xfId="39382"/>
    <cellStyle name="Обычный 5 3 7 2" xfId="39383"/>
    <cellStyle name="Обычный 5 3 8" xfId="39384"/>
    <cellStyle name="Обычный 5 3 8 2" xfId="39385"/>
    <cellStyle name="Обычный 5 3 9" xfId="39386"/>
    <cellStyle name="Обычный 5 3 9 2" xfId="39387"/>
    <cellStyle name="Обычный 5 30" xfId="39388"/>
    <cellStyle name="Обычный 5 30 2" xfId="39389"/>
    <cellStyle name="Обычный 5 31" xfId="39390"/>
    <cellStyle name="Обычный 5 31 2" xfId="39391"/>
    <cellStyle name="Обычный 5 32" xfId="39392"/>
    <cellStyle name="Обычный 5 32 2" xfId="39393"/>
    <cellStyle name="Обычный 5 33" xfId="39394"/>
    <cellStyle name="Обычный 5 33 2" xfId="39395"/>
    <cellStyle name="Обычный 5 34" xfId="39396"/>
    <cellStyle name="Обычный 5 34 2" xfId="39397"/>
    <cellStyle name="Обычный 5 35" xfId="39398"/>
    <cellStyle name="Обычный 5 35 2" xfId="39399"/>
    <cellStyle name="Обычный 5 36" xfId="39400"/>
    <cellStyle name="Обычный 5 36 2" xfId="39401"/>
    <cellStyle name="Обычный 5 37" xfId="39402"/>
    <cellStyle name="Обычный 5 37 2" xfId="39403"/>
    <cellStyle name="Обычный 5 38" xfId="39404"/>
    <cellStyle name="Обычный 5 38 2" xfId="39405"/>
    <cellStyle name="Обычный 5 39" xfId="39406"/>
    <cellStyle name="Обычный 5 39 2" xfId="39407"/>
    <cellStyle name="Обычный 5 4" xfId="39408"/>
    <cellStyle name="Обычный 5 4 10" xfId="39409"/>
    <cellStyle name="Обычный 5 4 10 2" xfId="39410"/>
    <cellStyle name="Обычный 5 4 11" xfId="39411"/>
    <cellStyle name="Обычный 5 4 11 2" xfId="39412"/>
    <cellStyle name="Обычный 5 4 12" xfId="39413"/>
    <cellStyle name="Обычный 5 4 12 2" xfId="39414"/>
    <cellStyle name="Обычный 5 4 13" xfId="39415"/>
    <cellStyle name="Обычный 5 4 13 2" xfId="39416"/>
    <cellStyle name="Обычный 5 4 14" xfId="39417"/>
    <cellStyle name="Обычный 5 4 14 2" xfId="39418"/>
    <cellStyle name="Обычный 5 4 15" xfId="39419"/>
    <cellStyle name="Обычный 5 4 15 2" xfId="39420"/>
    <cellStyle name="Обычный 5 4 16" xfId="39421"/>
    <cellStyle name="Обычный 5 4 16 2" xfId="39422"/>
    <cellStyle name="Обычный 5 4 17" xfId="39423"/>
    <cellStyle name="Обычный 5 4 17 2" xfId="39424"/>
    <cellStyle name="Обычный 5 4 18" xfId="39425"/>
    <cellStyle name="Обычный 5 4 18 2" xfId="39426"/>
    <cellStyle name="Обычный 5 4 19" xfId="39427"/>
    <cellStyle name="Обычный 5 4 19 2" xfId="39428"/>
    <cellStyle name="Обычный 5 4 2" xfId="39429"/>
    <cellStyle name="Обычный 5 4 2 10" xfId="39430"/>
    <cellStyle name="Обычный 5 4 2 10 2" xfId="39431"/>
    <cellStyle name="Обычный 5 4 2 11" xfId="39432"/>
    <cellStyle name="Обычный 5 4 2 11 2" xfId="39433"/>
    <cellStyle name="Обычный 5 4 2 12" xfId="39434"/>
    <cellStyle name="Обычный 5 4 2 12 2" xfId="39435"/>
    <cellStyle name="Обычный 5 4 2 13" xfId="39436"/>
    <cellStyle name="Обычный 5 4 2 13 2" xfId="39437"/>
    <cellStyle name="Обычный 5 4 2 14" xfId="39438"/>
    <cellStyle name="Обычный 5 4 2 14 2" xfId="39439"/>
    <cellStyle name="Обычный 5 4 2 15" xfId="39440"/>
    <cellStyle name="Обычный 5 4 2 15 2" xfId="39441"/>
    <cellStyle name="Обычный 5 4 2 16" xfId="39442"/>
    <cellStyle name="Обычный 5 4 2 16 2" xfId="39443"/>
    <cellStyle name="Обычный 5 4 2 17" xfId="39444"/>
    <cellStyle name="Обычный 5 4 2 17 2" xfId="39445"/>
    <cellStyle name="Обычный 5 4 2 18" xfId="39446"/>
    <cellStyle name="Обычный 5 4 2 18 2" xfId="39447"/>
    <cellStyle name="Обычный 5 4 2 19" xfId="39448"/>
    <cellStyle name="Обычный 5 4 2 19 2" xfId="39449"/>
    <cellStyle name="Обычный 5 4 2 2" xfId="39450"/>
    <cellStyle name="Обычный 5 4 2 2 10" xfId="39451"/>
    <cellStyle name="Обычный 5 4 2 2 10 2" xfId="39452"/>
    <cellStyle name="Обычный 5 4 2 2 11" xfId="39453"/>
    <cellStyle name="Обычный 5 4 2 2 11 2" xfId="39454"/>
    <cellStyle name="Обычный 5 4 2 2 12" xfId="39455"/>
    <cellStyle name="Обычный 5 4 2 2 12 2" xfId="39456"/>
    <cellStyle name="Обычный 5 4 2 2 13" xfId="39457"/>
    <cellStyle name="Обычный 5 4 2 2 13 2" xfId="39458"/>
    <cellStyle name="Обычный 5 4 2 2 14" xfId="39459"/>
    <cellStyle name="Обычный 5 4 2 2 14 2" xfId="39460"/>
    <cellStyle name="Обычный 5 4 2 2 15" xfId="39461"/>
    <cellStyle name="Обычный 5 4 2 2 15 2" xfId="39462"/>
    <cellStyle name="Обычный 5 4 2 2 16" xfId="39463"/>
    <cellStyle name="Обычный 5 4 2 2 16 2" xfId="39464"/>
    <cellStyle name="Обычный 5 4 2 2 17" xfId="39465"/>
    <cellStyle name="Обычный 5 4 2 2 17 2" xfId="39466"/>
    <cellStyle name="Обычный 5 4 2 2 18" xfId="39467"/>
    <cellStyle name="Обычный 5 4 2 2 18 2" xfId="39468"/>
    <cellStyle name="Обычный 5 4 2 2 19" xfId="39469"/>
    <cellStyle name="Обычный 5 4 2 2 19 2" xfId="39470"/>
    <cellStyle name="Обычный 5 4 2 2 2" xfId="39471"/>
    <cellStyle name="Обычный 5 4 2 2 2 2" xfId="39472"/>
    <cellStyle name="Обычный 5 4 2 2 20" xfId="39473"/>
    <cellStyle name="Обычный 5 4 2 2 20 2" xfId="39474"/>
    <cellStyle name="Обычный 5 4 2 2 21" xfId="39475"/>
    <cellStyle name="Обычный 5 4 2 2 21 2" xfId="39476"/>
    <cellStyle name="Обычный 5 4 2 2 22" xfId="39477"/>
    <cellStyle name="Обычный 5 4 2 2 22 2" xfId="39478"/>
    <cellStyle name="Обычный 5 4 2 2 23" xfId="39479"/>
    <cellStyle name="Обычный 5 4 2 2 23 2" xfId="39480"/>
    <cellStyle name="Обычный 5 4 2 2 24" xfId="39481"/>
    <cellStyle name="Обычный 5 4 2 2 24 2" xfId="39482"/>
    <cellStyle name="Обычный 5 4 2 2 25" xfId="39483"/>
    <cellStyle name="Обычный 5 4 2 2 25 2" xfId="39484"/>
    <cellStyle name="Обычный 5 4 2 2 26" xfId="39485"/>
    <cellStyle name="Обычный 5 4 2 2 26 2" xfId="39486"/>
    <cellStyle name="Обычный 5 4 2 2 27" xfId="39487"/>
    <cellStyle name="Обычный 5 4 2 2 27 2" xfId="39488"/>
    <cellStyle name="Обычный 5 4 2 2 28" xfId="39489"/>
    <cellStyle name="Обычный 5 4 2 2 28 2" xfId="39490"/>
    <cellStyle name="Обычный 5 4 2 2 29" xfId="39491"/>
    <cellStyle name="Обычный 5 4 2 2 29 2" xfId="39492"/>
    <cellStyle name="Обычный 5 4 2 2 3" xfId="39493"/>
    <cellStyle name="Обычный 5 4 2 2 3 2" xfId="39494"/>
    <cellStyle name="Обычный 5 4 2 2 30" xfId="39495"/>
    <cellStyle name="Обычный 5 4 2 2 30 2" xfId="39496"/>
    <cellStyle name="Обычный 5 4 2 2 31" xfId="39497"/>
    <cellStyle name="Обычный 5 4 2 2 31 2" xfId="39498"/>
    <cellStyle name="Обычный 5 4 2 2 32" xfId="39499"/>
    <cellStyle name="Обычный 5 4 2 2 32 2" xfId="39500"/>
    <cellStyle name="Обычный 5 4 2 2 33" xfId="39501"/>
    <cellStyle name="Обычный 5 4 2 2 33 2" xfId="39502"/>
    <cellStyle name="Обычный 5 4 2 2 34" xfId="39503"/>
    <cellStyle name="Обычный 5 4 2 2 34 2" xfId="39504"/>
    <cellStyle name="Обычный 5 4 2 2 35" xfId="39505"/>
    <cellStyle name="Обычный 5 4 2 2 4" xfId="39506"/>
    <cellStyle name="Обычный 5 4 2 2 4 2" xfId="39507"/>
    <cellStyle name="Обычный 5 4 2 2 5" xfId="39508"/>
    <cellStyle name="Обычный 5 4 2 2 5 2" xfId="39509"/>
    <cellStyle name="Обычный 5 4 2 2 6" xfId="39510"/>
    <cellStyle name="Обычный 5 4 2 2 6 2" xfId="39511"/>
    <cellStyle name="Обычный 5 4 2 2 7" xfId="39512"/>
    <cellStyle name="Обычный 5 4 2 2 7 2" xfId="39513"/>
    <cellStyle name="Обычный 5 4 2 2 8" xfId="39514"/>
    <cellStyle name="Обычный 5 4 2 2 8 2" xfId="39515"/>
    <cellStyle name="Обычный 5 4 2 2 9" xfId="39516"/>
    <cellStyle name="Обычный 5 4 2 2 9 2" xfId="39517"/>
    <cellStyle name="Обычный 5 4 2 20" xfId="39518"/>
    <cellStyle name="Обычный 5 4 2 20 2" xfId="39519"/>
    <cellStyle name="Обычный 5 4 2 21" xfId="39520"/>
    <cellStyle name="Обычный 5 4 2 21 2" xfId="39521"/>
    <cellStyle name="Обычный 5 4 2 22" xfId="39522"/>
    <cellStyle name="Обычный 5 4 2 22 2" xfId="39523"/>
    <cellStyle name="Обычный 5 4 2 23" xfId="39524"/>
    <cellStyle name="Обычный 5 4 2 23 2" xfId="39525"/>
    <cellStyle name="Обычный 5 4 2 24" xfId="39526"/>
    <cellStyle name="Обычный 5 4 2 24 2" xfId="39527"/>
    <cellStyle name="Обычный 5 4 2 25" xfId="39528"/>
    <cellStyle name="Обычный 5 4 2 25 2" xfId="39529"/>
    <cellStyle name="Обычный 5 4 2 26" xfId="39530"/>
    <cellStyle name="Обычный 5 4 2 26 2" xfId="39531"/>
    <cellStyle name="Обычный 5 4 2 27" xfId="39532"/>
    <cellStyle name="Обычный 5 4 2 27 2" xfId="39533"/>
    <cellStyle name="Обычный 5 4 2 28" xfId="39534"/>
    <cellStyle name="Обычный 5 4 2 28 2" xfId="39535"/>
    <cellStyle name="Обычный 5 4 2 29" xfId="39536"/>
    <cellStyle name="Обычный 5 4 2 29 2" xfId="39537"/>
    <cellStyle name="Обычный 5 4 2 3" xfId="39538"/>
    <cellStyle name="Обычный 5 4 2 3 2" xfId="39539"/>
    <cellStyle name="Обычный 5 4 2 30" xfId="39540"/>
    <cellStyle name="Обычный 5 4 2 30 2" xfId="39541"/>
    <cellStyle name="Обычный 5 4 2 31" xfId="39542"/>
    <cellStyle name="Обычный 5 4 2 31 2" xfId="39543"/>
    <cellStyle name="Обычный 5 4 2 32" xfId="39544"/>
    <cellStyle name="Обычный 5 4 2 32 2" xfId="39545"/>
    <cellStyle name="Обычный 5 4 2 33" xfId="39546"/>
    <cellStyle name="Обычный 5 4 2 33 2" xfId="39547"/>
    <cellStyle name="Обычный 5 4 2 34" xfId="39548"/>
    <cellStyle name="Обычный 5 4 2 34 2" xfId="39549"/>
    <cellStyle name="Обычный 5 4 2 35" xfId="39550"/>
    <cellStyle name="Обычный 5 4 2 35 2" xfId="39551"/>
    <cellStyle name="Обычный 5 4 2 36" xfId="39552"/>
    <cellStyle name="Обычный 5 4 2 36 2" xfId="39553"/>
    <cellStyle name="Обычный 5 4 2 37" xfId="39554"/>
    <cellStyle name="Обычный 5 4 2 4" xfId="39555"/>
    <cellStyle name="Обычный 5 4 2 4 2" xfId="39556"/>
    <cellStyle name="Обычный 5 4 2 5" xfId="39557"/>
    <cellStyle name="Обычный 5 4 2 5 2" xfId="39558"/>
    <cellStyle name="Обычный 5 4 2 6" xfId="39559"/>
    <cellStyle name="Обычный 5 4 2 6 2" xfId="39560"/>
    <cellStyle name="Обычный 5 4 2 7" xfId="39561"/>
    <cellStyle name="Обычный 5 4 2 7 2" xfId="39562"/>
    <cellStyle name="Обычный 5 4 2 8" xfId="39563"/>
    <cellStyle name="Обычный 5 4 2 8 2" xfId="39564"/>
    <cellStyle name="Обычный 5 4 2 9" xfId="39565"/>
    <cellStyle name="Обычный 5 4 2 9 2" xfId="39566"/>
    <cellStyle name="Обычный 5 4 20" xfId="39567"/>
    <cellStyle name="Обычный 5 4 20 2" xfId="39568"/>
    <cellStyle name="Обычный 5 4 21" xfId="39569"/>
    <cellStyle name="Обычный 5 4 21 2" xfId="39570"/>
    <cellStyle name="Обычный 5 4 22" xfId="39571"/>
    <cellStyle name="Обычный 5 4 22 2" xfId="39572"/>
    <cellStyle name="Обычный 5 4 23" xfId="39573"/>
    <cellStyle name="Обычный 5 4 23 2" xfId="39574"/>
    <cellStyle name="Обычный 5 4 24" xfId="39575"/>
    <cellStyle name="Обычный 5 4 24 2" xfId="39576"/>
    <cellStyle name="Обычный 5 4 25" xfId="39577"/>
    <cellStyle name="Обычный 5 4 25 2" xfId="39578"/>
    <cellStyle name="Обычный 5 4 26" xfId="39579"/>
    <cellStyle name="Обычный 5 4 26 2" xfId="39580"/>
    <cellStyle name="Обычный 5 4 27" xfId="39581"/>
    <cellStyle name="Обычный 5 4 27 2" xfId="39582"/>
    <cellStyle name="Обычный 5 4 28" xfId="39583"/>
    <cellStyle name="Обычный 5 4 28 2" xfId="39584"/>
    <cellStyle name="Обычный 5 4 29" xfId="39585"/>
    <cellStyle name="Обычный 5 4 29 2" xfId="39586"/>
    <cellStyle name="Обычный 5 4 3" xfId="39587"/>
    <cellStyle name="Обычный 5 4 3 10" xfId="39588"/>
    <cellStyle name="Обычный 5 4 3 10 2" xfId="39589"/>
    <cellStyle name="Обычный 5 4 3 11" xfId="39590"/>
    <cellStyle name="Обычный 5 4 3 11 2" xfId="39591"/>
    <cellStyle name="Обычный 5 4 3 12" xfId="39592"/>
    <cellStyle name="Обычный 5 4 3 12 2" xfId="39593"/>
    <cellStyle name="Обычный 5 4 3 13" xfId="39594"/>
    <cellStyle name="Обычный 5 4 3 13 2" xfId="39595"/>
    <cellStyle name="Обычный 5 4 3 14" xfId="39596"/>
    <cellStyle name="Обычный 5 4 3 14 2" xfId="39597"/>
    <cellStyle name="Обычный 5 4 3 15" xfId="39598"/>
    <cellStyle name="Обычный 5 4 3 15 2" xfId="39599"/>
    <cellStyle name="Обычный 5 4 3 16" xfId="39600"/>
    <cellStyle name="Обычный 5 4 3 16 2" xfId="39601"/>
    <cellStyle name="Обычный 5 4 3 17" xfId="39602"/>
    <cellStyle name="Обычный 5 4 3 17 2" xfId="39603"/>
    <cellStyle name="Обычный 5 4 3 18" xfId="39604"/>
    <cellStyle name="Обычный 5 4 3 18 2" xfId="39605"/>
    <cellStyle name="Обычный 5 4 3 19" xfId="39606"/>
    <cellStyle name="Обычный 5 4 3 19 2" xfId="39607"/>
    <cellStyle name="Обычный 5 4 3 2" xfId="39608"/>
    <cellStyle name="Обычный 5 4 3 2 2" xfId="39609"/>
    <cellStyle name="Обычный 5 4 3 20" xfId="39610"/>
    <cellStyle name="Обычный 5 4 3 20 2" xfId="39611"/>
    <cellStyle name="Обычный 5 4 3 21" xfId="39612"/>
    <cellStyle name="Обычный 5 4 3 21 2" xfId="39613"/>
    <cellStyle name="Обычный 5 4 3 22" xfId="39614"/>
    <cellStyle name="Обычный 5 4 3 22 2" xfId="39615"/>
    <cellStyle name="Обычный 5 4 3 23" xfId="39616"/>
    <cellStyle name="Обычный 5 4 3 23 2" xfId="39617"/>
    <cellStyle name="Обычный 5 4 3 24" xfId="39618"/>
    <cellStyle name="Обычный 5 4 3 24 2" xfId="39619"/>
    <cellStyle name="Обычный 5 4 3 25" xfId="39620"/>
    <cellStyle name="Обычный 5 4 3 25 2" xfId="39621"/>
    <cellStyle name="Обычный 5 4 3 26" xfId="39622"/>
    <cellStyle name="Обычный 5 4 3 26 2" xfId="39623"/>
    <cellStyle name="Обычный 5 4 3 27" xfId="39624"/>
    <cellStyle name="Обычный 5 4 3 27 2" xfId="39625"/>
    <cellStyle name="Обычный 5 4 3 28" xfId="39626"/>
    <cellStyle name="Обычный 5 4 3 28 2" xfId="39627"/>
    <cellStyle name="Обычный 5 4 3 29" xfId="39628"/>
    <cellStyle name="Обычный 5 4 3 29 2" xfId="39629"/>
    <cellStyle name="Обычный 5 4 3 3" xfId="39630"/>
    <cellStyle name="Обычный 5 4 3 3 2" xfId="39631"/>
    <cellStyle name="Обычный 5 4 3 30" xfId="39632"/>
    <cellStyle name="Обычный 5 4 3 30 2" xfId="39633"/>
    <cellStyle name="Обычный 5 4 3 31" xfId="39634"/>
    <cellStyle name="Обычный 5 4 3 31 2" xfId="39635"/>
    <cellStyle name="Обычный 5 4 3 32" xfId="39636"/>
    <cellStyle name="Обычный 5 4 3 32 2" xfId="39637"/>
    <cellStyle name="Обычный 5 4 3 33" xfId="39638"/>
    <cellStyle name="Обычный 5 4 3 33 2" xfId="39639"/>
    <cellStyle name="Обычный 5 4 3 34" xfId="39640"/>
    <cellStyle name="Обычный 5 4 3 34 2" xfId="39641"/>
    <cellStyle name="Обычный 5 4 3 35" xfId="39642"/>
    <cellStyle name="Обычный 5 4 3 4" xfId="39643"/>
    <cellStyle name="Обычный 5 4 3 4 2" xfId="39644"/>
    <cellStyle name="Обычный 5 4 3 5" xfId="39645"/>
    <cellStyle name="Обычный 5 4 3 5 2" xfId="39646"/>
    <cellStyle name="Обычный 5 4 3 6" xfId="39647"/>
    <cellStyle name="Обычный 5 4 3 6 2" xfId="39648"/>
    <cellStyle name="Обычный 5 4 3 7" xfId="39649"/>
    <cellStyle name="Обычный 5 4 3 7 2" xfId="39650"/>
    <cellStyle name="Обычный 5 4 3 8" xfId="39651"/>
    <cellStyle name="Обычный 5 4 3 8 2" xfId="39652"/>
    <cellStyle name="Обычный 5 4 3 9" xfId="39653"/>
    <cellStyle name="Обычный 5 4 3 9 2" xfId="39654"/>
    <cellStyle name="Обычный 5 4 30" xfId="39655"/>
    <cellStyle name="Обычный 5 4 30 2" xfId="39656"/>
    <cellStyle name="Обычный 5 4 31" xfId="39657"/>
    <cellStyle name="Обычный 5 4 31 2" xfId="39658"/>
    <cellStyle name="Обычный 5 4 32" xfId="39659"/>
    <cellStyle name="Обычный 5 4 32 2" xfId="39660"/>
    <cellStyle name="Обычный 5 4 33" xfId="39661"/>
    <cellStyle name="Обычный 5 4 33 2" xfId="39662"/>
    <cellStyle name="Обычный 5 4 34" xfId="39663"/>
    <cellStyle name="Обычный 5 4 34 2" xfId="39664"/>
    <cellStyle name="Обычный 5 4 35" xfId="39665"/>
    <cellStyle name="Обычный 5 4 35 2" xfId="39666"/>
    <cellStyle name="Обычный 5 4 36" xfId="39667"/>
    <cellStyle name="Обычный 5 4 36 2" xfId="39668"/>
    <cellStyle name="Обычный 5 4 37" xfId="39669"/>
    <cellStyle name="Обычный 5 4 37 2" xfId="39670"/>
    <cellStyle name="Обычный 5 4 38" xfId="39671"/>
    <cellStyle name="Обычный 5 4 4" xfId="39672"/>
    <cellStyle name="Обычный 5 4 4 2" xfId="39673"/>
    <cellStyle name="Обычный 5 4 5" xfId="39674"/>
    <cellStyle name="Обычный 5 4 5 2" xfId="39675"/>
    <cellStyle name="Обычный 5 4 6" xfId="39676"/>
    <cellStyle name="Обычный 5 4 6 2" xfId="39677"/>
    <cellStyle name="Обычный 5 4 7" xfId="39678"/>
    <cellStyle name="Обычный 5 4 7 2" xfId="39679"/>
    <cellStyle name="Обычный 5 4 8" xfId="39680"/>
    <cellStyle name="Обычный 5 4 8 2" xfId="39681"/>
    <cellStyle name="Обычный 5 4 9" xfId="39682"/>
    <cellStyle name="Обычный 5 4 9 2" xfId="39683"/>
    <cellStyle name="Обычный 5 40" xfId="39684"/>
    <cellStyle name="Обычный 5 40 2" xfId="39685"/>
    <cellStyle name="Обычный 5 41" xfId="39686"/>
    <cellStyle name="Обычный 5 41 2" xfId="39687"/>
    <cellStyle name="Обычный 5 42" xfId="39688"/>
    <cellStyle name="Обычный 5 42 2" xfId="39689"/>
    <cellStyle name="Обычный 5 43" xfId="39690"/>
    <cellStyle name="Обычный 5 43 2" xfId="39691"/>
    <cellStyle name="Обычный 5 44" xfId="39692"/>
    <cellStyle name="Обычный 5 44 2" xfId="39693"/>
    <cellStyle name="Обычный 5 45" xfId="39694"/>
    <cellStyle name="Обычный 5 46" xfId="39695"/>
    <cellStyle name="Обычный 5 47" xfId="39696"/>
    <cellStyle name="Обычный 5 5" xfId="39697"/>
    <cellStyle name="Обычный 5 5 10" xfId="39698"/>
    <cellStyle name="Обычный 5 5 10 2" xfId="39699"/>
    <cellStyle name="Обычный 5 5 11" xfId="39700"/>
    <cellStyle name="Обычный 5 5 11 2" xfId="39701"/>
    <cellStyle name="Обычный 5 5 12" xfId="39702"/>
    <cellStyle name="Обычный 5 5 12 2" xfId="39703"/>
    <cellStyle name="Обычный 5 5 13" xfId="39704"/>
    <cellStyle name="Обычный 5 5 13 2" xfId="39705"/>
    <cellStyle name="Обычный 5 5 14" xfId="39706"/>
    <cellStyle name="Обычный 5 5 14 2" xfId="39707"/>
    <cellStyle name="Обычный 5 5 15" xfId="39708"/>
    <cellStyle name="Обычный 5 5 15 2" xfId="39709"/>
    <cellStyle name="Обычный 5 5 16" xfId="39710"/>
    <cellStyle name="Обычный 5 5 16 2" xfId="39711"/>
    <cellStyle name="Обычный 5 5 17" xfId="39712"/>
    <cellStyle name="Обычный 5 5 17 2" xfId="39713"/>
    <cellStyle name="Обычный 5 5 18" xfId="39714"/>
    <cellStyle name="Обычный 5 5 18 2" xfId="39715"/>
    <cellStyle name="Обычный 5 5 19" xfId="39716"/>
    <cellStyle name="Обычный 5 5 19 2" xfId="39717"/>
    <cellStyle name="Обычный 5 5 2" xfId="39718"/>
    <cellStyle name="Обычный 5 5 2 10" xfId="39719"/>
    <cellStyle name="Обычный 5 5 2 10 2" xfId="39720"/>
    <cellStyle name="Обычный 5 5 2 11" xfId="39721"/>
    <cellStyle name="Обычный 5 5 2 11 2" xfId="39722"/>
    <cellStyle name="Обычный 5 5 2 12" xfId="39723"/>
    <cellStyle name="Обычный 5 5 2 12 2" xfId="39724"/>
    <cellStyle name="Обычный 5 5 2 13" xfId="39725"/>
    <cellStyle name="Обычный 5 5 2 13 2" xfId="39726"/>
    <cellStyle name="Обычный 5 5 2 14" xfId="39727"/>
    <cellStyle name="Обычный 5 5 2 14 2" xfId="39728"/>
    <cellStyle name="Обычный 5 5 2 15" xfId="39729"/>
    <cellStyle name="Обычный 5 5 2 15 2" xfId="39730"/>
    <cellStyle name="Обычный 5 5 2 16" xfId="39731"/>
    <cellStyle name="Обычный 5 5 2 16 2" xfId="39732"/>
    <cellStyle name="Обычный 5 5 2 17" xfId="39733"/>
    <cellStyle name="Обычный 5 5 2 17 2" xfId="39734"/>
    <cellStyle name="Обычный 5 5 2 18" xfId="39735"/>
    <cellStyle name="Обычный 5 5 2 18 2" xfId="39736"/>
    <cellStyle name="Обычный 5 5 2 19" xfId="39737"/>
    <cellStyle name="Обычный 5 5 2 19 2" xfId="39738"/>
    <cellStyle name="Обычный 5 5 2 2" xfId="39739"/>
    <cellStyle name="Обычный 5 5 2 2 10" xfId="39740"/>
    <cellStyle name="Обычный 5 5 2 2 10 2" xfId="39741"/>
    <cellStyle name="Обычный 5 5 2 2 11" xfId="39742"/>
    <cellStyle name="Обычный 5 5 2 2 11 2" xfId="39743"/>
    <cellStyle name="Обычный 5 5 2 2 12" xfId="39744"/>
    <cellStyle name="Обычный 5 5 2 2 12 2" xfId="39745"/>
    <cellStyle name="Обычный 5 5 2 2 13" xfId="39746"/>
    <cellStyle name="Обычный 5 5 2 2 13 2" xfId="39747"/>
    <cellStyle name="Обычный 5 5 2 2 14" xfId="39748"/>
    <cellStyle name="Обычный 5 5 2 2 14 2" xfId="39749"/>
    <cellStyle name="Обычный 5 5 2 2 15" xfId="39750"/>
    <cellStyle name="Обычный 5 5 2 2 15 2" xfId="39751"/>
    <cellStyle name="Обычный 5 5 2 2 16" xfId="39752"/>
    <cellStyle name="Обычный 5 5 2 2 16 2" xfId="39753"/>
    <cellStyle name="Обычный 5 5 2 2 17" xfId="39754"/>
    <cellStyle name="Обычный 5 5 2 2 17 2" xfId="39755"/>
    <cellStyle name="Обычный 5 5 2 2 18" xfId="39756"/>
    <cellStyle name="Обычный 5 5 2 2 18 2" xfId="39757"/>
    <cellStyle name="Обычный 5 5 2 2 19" xfId="39758"/>
    <cellStyle name="Обычный 5 5 2 2 19 2" xfId="39759"/>
    <cellStyle name="Обычный 5 5 2 2 2" xfId="39760"/>
    <cellStyle name="Обычный 5 5 2 2 2 2" xfId="39761"/>
    <cellStyle name="Обычный 5 5 2 2 20" xfId="39762"/>
    <cellStyle name="Обычный 5 5 2 2 20 2" xfId="39763"/>
    <cellStyle name="Обычный 5 5 2 2 21" xfId="39764"/>
    <cellStyle name="Обычный 5 5 2 2 21 2" xfId="39765"/>
    <cellStyle name="Обычный 5 5 2 2 22" xfId="39766"/>
    <cellStyle name="Обычный 5 5 2 2 22 2" xfId="39767"/>
    <cellStyle name="Обычный 5 5 2 2 23" xfId="39768"/>
    <cellStyle name="Обычный 5 5 2 2 23 2" xfId="39769"/>
    <cellStyle name="Обычный 5 5 2 2 24" xfId="39770"/>
    <cellStyle name="Обычный 5 5 2 2 24 2" xfId="39771"/>
    <cellStyle name="Обычный 5 5 2 2 25" xfId="39772"/>
    <cellStyle name="Обычный 5 5 2 2 25 2" xfId="39773"/>
    <cellStyle name="Обычный 5 5 2 2 26" xfId="39774"/>
    <cellStyle name="Обычный 5 5 2 2 26 2" xfId="39775"/>
    <cellStyle name="Обычный 5 5 2 2 27" xfId="39776"/>
    <cellStyle name="Обычный 5 5 2 2 27 2" xfId="39777"/>
    <cellStyle name="Обычный 5 5 2 2 28" xfId="39778"/>
    <cellStyle name="Обычный 5 5 2 2 28 2" xfId="39779"/>
    <cellStyle name="Обычный 5 5 2 2 29" xfId="39780"/>
    <cellStyle name="Обычный 5 5 2 2 29 2" xfId="39781"/>
    <cellStyle name="Обычный 5 5 2 2 3" xfId="39782"/>
    <cellStyle name="Обычный 5 5 2 2 3 2" xfId="39783"/>
    <cellStyle name="Обычный 5 5 2 2 30" xfId="39784"/>
    <cellStyle name="Обычный 5 5 2 2 30 2" xfId="39785"/>
    <cellStyle name="Обычный 5 5 2 2 31" xfId="39786"/>
    <cellStyle name="Обычный 5 5 2 2 31 2" xfId="39787"/>
    <cellStyle name="Обычный 5 5 2 2 32" xfId="39788"/>
    <cellStyle name="Обычный 5 5 2 2 32 2" xfId="39789"/>
    <cellStyle name="Обычный 5 5 2 2 33" xfId="39790"/>
    <cellStyle name="Обычный 5 5 2 2 33 2" xfId="39791"/>
    <cellStyle name="Обычный 5 5 2 2 34" xfId="39792"/>
    <cellStyle name="Обычный 5 5 2 2 34 2" xfId="39793"/>
    <cellStyle name="Обычный 5 5 2 2 35" xfId="39794"/>
    <cellStyle name="Обычный 5 5 2 2 4" xfId="39795"/>
    <cellStyle name="Обычный 5 5 2 2 4 2" xfId="39796"/>
    <cellStyle name="Обычный 5 5 2 2 5" xfId="39797"/>
    <cellStyle name="Обычный 5 5 2 2 5 2" xfId="39798"/>
    <cellStyle name="Обычный 5 5 2 2 6" xfId="39799"/>
    <cellStyle name="Обычный 5 5 2 2 6 2" xfId="39800"/>
    <cellStyle name="Обычный 5 5 2 2 7" xfId="39801"/>
    <cellStyle name="Обычный 5 5 2 2 7 2" xfId="39802"/>
    <cellStyle name="Обычный 5 5 2 2 8" xfId="39803"/>
    <cellStyle name="Обычный 5 5 2 2 8 2" xfId="39804"/>
    <cellStyle name="Обычный 5 5 2 2 9" xfId="39805"/>
    <cellStyle name="Обычный 5 5 2 2 9 2" xfId="39806"/>
    <cellStyle name="Обычный 5 5 2 20" xfId="39807"/>
    <cellStyle name="Обычный 5 5 2 20 2" xfId="39808"/>
    <cellStyle name="Обычный 5 5 2 21" xfId="39809"/>
    <cellStyle name="Обычный 5 5 2 21 2" xfId="39810"/>
    <cellStyle name="Обычный 5 5 2 22" xfId="39811"/>
    <cellStyle name="Обычный 5 5 2 22 2" xfId="39812"/>
    <cellStyle name="Обычный 5 5 2 23" xfId="39813"/>
    <cellStyle name="Обычный 5 5 2 23 2" xfId="39814"/>
    <cellStyle name="Обычный 5 5 2 24" xfId="39815"/>
    <cellStyle name="Обычный 5 5 2 24 2" xfId="39816"/>
    <cellStyle name="Обычный 5 5 2 25" xfId="39817"/>
    <cellStyle name="Обычный 5 5 2 25 2" xfId="39818"/>
    <cellStyle name="Обычный 5 5 2 26" xfId="39819"/>
    <cellStyle name="Обычный 5 5 2 26 2" xfId="39820"/>
    <cellStyle name="Обычный 5 5 2 27" xfId="39821"/>
    <cellStyle name="Обычный 5 5 2 27 2" xfId="39822"/>
    <cellStyle name="Обычный 5 5 2 28" xfId="39823"/>
    <cellStyle name="Обычный 5 5 2 28 2" xfId="39824"/>
    <cellStyle name="Обычный 5 5 2 29" xfId="39825"/>
    <cellStyle name="Обычный 5 5 2 29 2" xfId="39826"/>
    <cellStyle name="Обычный 5 5 2 3" xfId="39827"/>
    <cellStyle name="Обычный 5 5 2 3 2" xfId="39828"/>
    <cellStyle name="Обычный 5 5 2 30" xfId="39829"/>
    <cellStyle name="Обычный 5 5 2 30 2" xfId="39830"/>
    <cellStyle name="Обычный 5 5 2 31" xfId="39831"/>
    <cellStyle name="Обычный 5 5 2 31 2" xfId="39832"/>
    <cellStyle name="Обычный 5 5 2 32" xfId="39833"/>
    <cellStyle name="Обычный 5 5 2 32 2" xfId="39834"/>
    <cellStyle name="Обычный 5 5 2 33" xfId="39835"/>
    <cellStyle name="Обычный 5 5 2 33 2" xfId="39836"/>
    <cellStyle name="Обычный 5 5 2 34" xfId="39837"/>
    <cellStyle name="Обычный 5 5 2 34 2" xfId="39838"/>
    <cellStyle name="Обычный 5 5 2 35" xfId="39839"/>
    <cellStyle name="Обычный 5 5 2 35 2" xfId="39840"/>
    <cellStyle name="Обычный 5 5 2 36" xfId="39841"/>
    <cellStyle name="Обычный 5 5 2 36 2" xfId="39842"/>
    <cellStyle name="Обычный 5 5 2 37" xfId="39843"/>
    <cellStyle name="Обычный 5 5 2 4" xfId="39844"/>
    <cellStyle name="Обычный 5 5 2 4 2" xfId="39845"/>
    <cellStyle name="Обычный 5 5 2 5" xfId="39846"/>
    <cellStyle name="Обычный 5 5 2 5 2" xfId="39847"/>
    <cellStyle name="Обычный 5 5 2 6" xfId="39848"/>
    <cellStyle name="Обычный 5 5 2 6 2" xfId="39849"/>
    <cellStyle name="Обычный 5 5 2 7" xfId="39850"/>
    <cellStyle name="Обычный 5 5 2 7 2" xfId="39851"/>
    <cellStyle name="Обычный 5 5 2 8" xfId="39852"/>
    <cellStyle name="Обычный 5 5 2 8 2" xfId="39853"/>
    <cellStyle name="Обычный 5 5 2 9" xfId="39854"/>
    <cellStyle name="Обычный 5 5 2 9 2" xfId="39855"/>
    <cellStyle name="Обычный 5 5 20" xfId="39856"/>
    <cellStyle name="Обычный 5 5 20 2" xfId="39857"/>
    <cellStyle name="Обычный 5 5 21" xfId="39858"/>
    <cellStyle name="Обычный 5 5 21 2" xfId="39859"/>
    <cellStyle name="Обычный 5 5 22" xfId="39860"/>
    <cellStyle name="Обычный 5 5 22 2" xfId="39861"/>
    <cellStyle name="Обычный 5 5 23" xfId="39862"/>
    <cellStyle name="Обычный 5 5 23 2" xfId="39863"/>
    <cellStyle name="Обычный 5 5 24" xfId="39864"/>
    <cellStyle name="Обычный 5 5 24 2" xfId="39865"/>
    <cellStyle name="Обычный 5 5 25" xfId="39866"/>
    <cellStyle name="Обычный 5 5 25 2" xfId="39867"/>
    <cellStyle name="Обычный 5 5 26" xfId="39868"/>
    <cellStyle name="Обычный 5 5 26 2" xfId="39869"/>
    <cellStyle name="Обычный 5 5 27" xfId="39870"/>
    <cellStyle name="Обычный 5 5 27 2" xfId="39871"/>
    <cellStyle name="Обычный 5 5 28" xfId="39872"/>
    <cellStyle name="Обычный 5 5 28 2" xfId="39873"/>
    <cellStyle name="Обычный 5 5 29" xfId="39874"/>
    <cellStyle name="Обычный 5 5 29 2" xfId="39875"/>
    <cellStyle name="Обычный 5 5 3" xfId="39876"/>
    <cellStyle name="Обычный 5 5 3 10" xfId="39877"/>
    <cellStyle name="Обычный 5 5 3 10 2" xfId="39878"/>
    <cellStyle name="Обычный 5 5 3 11" xfId="39879"/>
    <cellStyle name="Обычный 5 5 3 11 2" xfId="39880"/>
    <cellStyle name="Обычный 5 5 3 12" xfId="39881"/>
    <cellStyle name="Обычный 5 5 3 12 2" xfId="39882"/>
    <cellStyle name="Обычный 5 5 3 13" xfId="39883"/>
    <cellStyle name="Обычный 5 5 3 13 2" xfId="39884"/>
    <cellStyle name="Обычный 5 5 3 14" xfId="39885"/>
    <cellStyle name="Обычный 5 5 3 14 2" xfId="39886"/>
    <cellStyle name="Обычный 5 5 3 15" xfId="39887"/>
    <cellStyle name="Обычный 5 5 3 15 2" xfId="39888"/>
    <cellStyle name="Обычный 5 5 3 16" xfId="39889"/>
    <cellStyle name="Обычный 5 5 3 16 2" xfId="39890"/>
    <cellStyle name="Обычный 5 5 3 17" xfId="39891"/>
    <cellStyle name="Обычный 5 5 3 17 2" xfId="39892"/>
    <cellStyle name="Обычный 5 5 3 18" xfId="39893"/>
    <cellStyle name="Обычный 5 5 3 18 2" xfId="39894"/>
    <cellStyle name="Обычный 5 5 3 19" xfId="39895"/>
    <cellStyle name="Обычный 5 5 3 19 2" xfId="39896"/>
    <cellStyle name="Обычный 5 5 3 2" xfId="39897"/>
    <cellStyle name="Обычный 5 5 3 2 2" xfId="39898"/>
    <cellStyle name="Обычный 5 5 3 20" xfId="39899"/>
    <cellStyle name="Обычный 5 5 3 20 2" xfId="39900"/>
    <cellStyle name="Обычный 5 5 3 21" xfId="39901"/>
    <cellStyle name="Обычный 5 5 3 21 2" xfId="39902"/>
    <cellStyle name="Обычный 5 5 3 22" xfId="39903"/>
    <cellStyle name="Обычный 5 5 3 22 2" xfId="39904"/>
    <cellStyle name="Обычный 5 5 3 23" xfId="39905"/>
    <cellStyle name="Обычный 5 5 3 23 2" xfId="39906"/>
    <cellStyle name="Обычный 5 5 3 24" xfId="39907"/>
    <cellStyle name="Обычный 5 5 3 24 2" xfId="39908"/>
    <cellStyle name="Обычный 5 5 3 25" xfId="39909"/>
    <cellStyle name="Обычный 5 5 3 25 2" xfId="39910"/>
    <cellStyle name="Обычный 5 5 3 26" xfId="39911"/>
    <cellStyle name="Обычный 5 5 3 26 2" xfId="39912"/>
    <cellStyle name="Обычный 5 5 3 27" xfId="39913"/>
    <cellStyle name="Обычный 5 5 3 27 2" xfId="39914"/>
    <cellStyle name="Обычный 5 5 3 28" xfId="39915"/>
    <cellStyle name="Обычный 5 5 3 28 2" xfId="39916"/>
    <cellStyle name="Обычный 5 5 3 29" xfId="39917"/>
    <cellStyle name="Обычный 5 5 3 29 2" xfId="39918"/>
    <cellStyle name="Обычный 5 5 3 3" xfId="39919"/>
    <cellStyle name="Обычный 5 5 3 3 2" xfId="39920"/>
    <cellStyle name="Обычный 5 5 3 30" xfId="39921"/>
    <cellStyle name="Обычный 5 5 3 30 2" xfId="39922"/>
    <cellStyle name="Обычный 5 5 3 31" xfId="39923"/>
    <cellStyle name="Обычный 5 5 3 31 2" xfId="39924"/>
    <cellStyle name="Обычный 5 5 3 32" xfId="39925"/>
    <cellStyle name="Обычный 5 5 3 32 2" xfId="39926"/>
    <cellStyle name="Обычный 5 5 3 33" xfId="39927"/>
    <cellStyle name="Обычный 5 5 3 33 2" xfId="39928"/>
    <cellStyle name="Обычный 5 5 3 34" xfId="39929"/>
    <cellStyle name="Обычный 5 5 3 34 2" xfId="39930"/>
    <cellStyle name="Обычный 5 5 3 35" xfId="39931"/>
    <cellStyle name="Обычный 5 5 3 4" xfId="39932"/>
    <cellStyle name="Обычный 5 5 3 4 2" xfId="39933"/>
    <cellStyle name="Обычный 5 5 3 5" xfId="39934"/>
    <cellStyle name="Обычный 5 5 3 5 2" xfId="39935"/>
    <cellStyle name="Обычный 5 5 3 6" xfId="39936"/>
    <cellStyle name="Обычный 5 5 3 6 2" xfId="39937"/>
    <cellStyle name="Обычный 5 5 3 7" xfId="39938"/>
    <cellStyle name="Обычный 5 5 3 7 2" xfId="39939"/>
    <cellStyle name="Обычный 5 5 3 8" xfId="39940"/>
    <cellStyle name="Обычный 5 5 3 8 2" xfId="39941"/>
    <cellStyle name="Обычный 5 5 3 9" xfId="39942"/>
    <cellStyle name="Обычный 5 5 3 9 2" xfId="39943"/>
    <cellStyle name="Обычный 5 5 30" xfId="39944"/>
    <cellStyle name="Обычный 5 5 30 2" xfId="39945"/>
    <cellStyle name="Обычный 5 5 31" xfId="39946"/>
    <cellStyle name="Обычный 5 5 31 2" xfId="39947"/>
    <cellStyle name="Обычный 5 5 32" xfId="39948"/>
    <cellStyle name="Обычный 5 5 32 2" xfId="39949"/>
    <cellStyle name="Обычный 5 5 33" xfId="39950"/>
    <cellStyle name="Обычный 5 5 33 2" xfId="39951"/>
    <cellStyle name="Обычный 5 5 34" xfId="39952"/>
    <cellStyle name="Обычный 5 5 34 2" xfId="39953"/>
    <cellStyle name="Обычный 5 5 35" xfId="39954"/>
    <cellStyle name="Обычный 5 5 35 2" xfId="39955"/>
    <cellStyle name="Обычный 5 5 36" xfId="39956"/>
    <cellStyle name="Обычный 5 5 36 2" xfId="39957"/>
    <cellStyle name="Обычный 5 5 37" xfId="39958"/>
    <cellStyle name="Обычный 5 5 37 2" xfId="39959"/>
    <cellStyle name="Обычный 5 5 38" xfId="39960"/>
    <cellStyle name="Обычный 5 5 4" xfId="39961"/>
    <cellStyle name="Обычный 5 5 4 2" xfId="39962"/>
    <cellStyle name="Обычный 5 5 5" xfId="39963"/>
    <cellStyle name="Обычный 5 5 5 2" xfId="39964"/>
    <cellStyle name="Обычный 5 5 6" xfId="39965"/>
    <cellStyle name="Обычный 5 5 6 2" xfId="39966"/>
    <cellStyle name="Обычный 5 5 7" xfId="39967"/>
    <cellStyle name="Обычный 5 5 7 2" xfId="39968"/>
    <cellStyle name="Обычный 5 5 8" xfId="39969"/>
    <cellStyle name="Обычный 5 5 8 2" xfId="39970"/>
    <cellStyle name="Обычный 5 5 9" xfId="39971"/>
    <cellStyle name="Обычный 5 5 9 2" xfId="39972"/>
    <cellStyle name="Обычный 5 6" xfId="39973"/>
    <cellStyle name="Обычный 5 6 10" xfId="39974"/>
    <cellStyle name="Обычный 5 6 10 2" xfId="39975"/>
    <cellStyle name="Обычный 5 6 11" xfId="39976"/>
    <cellStyle name="Обычный 5 6 11 2" xfId="39977"/>
    <cellStyle name="Обычный 5 6 12" xfId="39978"/>
    <cellStyle name="Обычный 5 6 12 2" xfId="39979"/>
    <cellStyle name="Обычный 5 6 13" xfId="39980"/>
    <cellStyle name="Обычный 5 6 13 2" xfId="39981"/>
    <cellStyle name="Обычный 5 6 14" xfId="39982"/>
    <cellStyle name="Обычный 5 6 14 2" xfId="39983"/>
    <cellStyle name="Обычный 5 6 15" xfId="39984"/>
    <cellStyle name="Обычный 5 6 15 2" xfId="39985"/>
    <cellStyle name="Обычный 5 6 16" xfId="39986"/>
    <cellStyle name="Обычный 5 6 16 2" xfId="39987"/>
    <cellStyle name="Обычный 5 6 17" xfId="39988"/>
    <cellStyle name="Обычный 5 6 17 2" xfId="39989"/>
    <cellStyle name="Обычный 5 6 18" xfId="39990"/>
    <cellStyle name="Обычный 5 6 18 2" xfId="39991"/>
    <cellStyle name="Обычный 5 6 19" xfId="39992"/>
    <cellStyle name="Обычный 5 6 19 2" xfId="39993"/>
    <cellStyle name="Обычный 5 6 2" xfId="39994"/>
    <cellStyle name="Обычный 5 6 2 10" xfId="39995"/>
    <cellStyle name="Обычный 5 6 2 10 2" xfId="39996"/>
    <cellStyle name="Обычный 5 6 2 11" xfId="39997"/>
    <cellStyle name="Обычный 5 6 2 11 2" xfId="39998"/>
    <cellStyle name="Обычный 5 6 2 12" xfId="39999"/>
    <cellStyle name="Обычный 5 6 2 12 2" xfId="40000"/>
    <cellStyle name="Обычный 5 6 2 13" xfId="40001"/>
    <cellStyle name="Обычный 5 6 2 13 2" xfId="40002"/>
    <cellStyle name="Обычный 5 6 2 14" xfId="40003"/>
    <cellStyle name="Обычный 5 6 2 14 2" xfId="40004"/>
    <cellStyle name="Обычный 5 6 2 15" xfId="40005"/>
    <cellStyle name="Обычный 5 6 2 15 2" xfId="40006"/>
    <cellStyle name="Обычный 5 6 2 16" xfId="40007"/>
    <cellStyle name="Обычный 5 6 2 16 2" xfId="40008"/>
    <cellStyle name="Обычный 5 6 2 17" xfId="40009"/>
    <cellStyle name="Обычный 5 6 2 17 2" xfId="40010"/>
    <cellStyle name="Обычный 5 6 2 18" xfId="40011"/>
    <cellStyle name="Обычный 5 6 2 18 2" xfId="40012"/>
    <cellStyle name="Обычный 5 6 2 19" xfId="40013"/>
    <cellStyle name="Обычный 5 6 2 19 2" xfId="40014"/>
    <cellStyle name="Обычный 5 6 2 2" xfId="40015"/>
    <cellStyle name="Обычный 5 6 2 2 2" xfId="40016"/>
    <cellStyle name="Обычный 5 6 2 20" xfId="40017"/>
    <cellStyle name="Обычный 5 6 2 20 2" xfId="40018"/>
    <cellStyle name="Обычный 5 6 2 21" xfId="40019"/>
    <cellStyle name="Обычный 5 6 2 21 2" xfId="40020"/>
    <cellStyle name="Обычный 5 6 2 22" xfId="40021"/>
    <cellStyle name="Обычный 5 6 2 22 2" xfId="40022"/>
    <cellStyle name="Обычный 5 6 2 23" xfId="40023"/>
    <cellStyle name="Обычный 5 6 2 23 2" xfId="40024"/>
    <cellStyle name="Обычный 5 6 2 24" xfId="40025"/>
    <cellStyle name="Обычный 5 6 2 24 2" xfId="40026"/>
    <cellStyle name="Обычный 5 6 2 25" xfId="40027"/>
    <cellStyle name="Обычный 5 6 2 25 2" xfId="40028"/>
    <cellStyle name="Обычный 5 6 2 26" xfId="40029"/>
    <cellStyle name="Обычный 5 6 2 26 2" xfId="40030"/>
    <cellStyle name="Обычный 5 6 2 27" xfId="40031"/>
    <cellStyle name="Обычный 5 6 2 27 2" xfId="40032"/>
    <cellStyle name="Обычный 5 6 2 28" xfId="40033"/>
    <cellStyle name="Обычный 5 6 2 28 2" xfId="40034"/>
    <cellStyle name="Обычный 5 6 2 29" xfId="40035"/>
    <cellStyle name="Обычный 5 6 2 29 2" xfId="40036"/>
    <cellStyle name="Обычный 5 6 2 3" xfId="40037"/>
    <cellStyle name="Обычный 5 6 2 3 2" xfId="40038"/>
    <cellStyle name="Обычный 5 6 2 30" xfId="40039"/>
    <cellStyle name="Обычный 5 6 2 30 2" xfId="40040"/>
    <cellStyle name="Обычный 5 6 2 31" xfId="40041"/>
    <cellStyle name="Обычный 5 6 2 31 2" xfId="40042"/>
    <cellStyle name="Обычный 5 6 2 32" xfId="40043"/>
    <cellStyle name="Обычный 5 6 2 32 2" xfId="40044"/>
    <cellStyle name="Обычный 5 6 2 33" xfId="40045"/>
    <cellStyle name="Обычный 5 6 2 33 2" xfId="40046"/>
    <cellStyle name="Обычный 5 6 2 34" xfId="40047"/>
    <cellStyle name="Обычный 5 6 2 34 2" xfId="40048"/>
    <cellStyle name="Обычный 5 6 2 35" xfId="40049"/>
    <cellStyle name="Обычный 5 6 2 4" xfId="40050"/>
    <cellStyle name="Обычный 5 6 2 4 2" xfId="40051"/>
    <cellStyle name="Обычный 5 6 2 5" xfId="40052"/>
    <cellStyle name="Обычный 5 6 2 5 2" xfId="40053"/>
    <cellStyle name="Обычный 5 6 2 6" xfId="40054"/>
    <cellStyle name="Обычный 5 6 2 6 2" xfId="40055"/>
    <cellStyle name="Обычный 5 6 2 7" xfId="40056"/>
    <cellStyle name="Обычный 5 6 2 7 2" xfId="40057"/>
    <cellStyle name="Обычный 5 6 2 8" xfId="40058"/>
    <cellStyle name="Обычный 5 6 2 8 2" xfId="40059"/>
    <cellStyle name="Обычный 5 6 2 9" xfId="40060"/>
    <cellStyle name="Обычный 5 6 2 9 2" xfId="40061"/>
    <cellStyle name="Обычный 5 6 20" xfId="40062"/>
    <cellStyle name="Обычный 5 6 20 2" xfId="40063"/>
    <cellStyle name="Обычный 5 6 21" xfId="40064"/>
    <cellStyle name="Обычный 5 6 21 2" xfId="40065"/>
    <cellStyle name="Обычный 5 6 22" xfId="40066"/>
    <cellStyle name="Обычный 5 6 22 2" xfId="40067"/>
    <cellStyle name="Обычный 5 6 23" xfId="40068"/>
    <cellStyle name="Обычный 5 6 23 2" xfId="40069"/>
    <cellStyle name="Обычный 5 6 24" xfId="40070"/>
    <cellStyle name="Обычный 5 6 24 2" xfId="40071"/>
    <cellStyle name="Обычный 5 6 25" xfId="40072"/>
    <cellStyle name="Обычный 5 6 25 2" xfId="40073"/>
    <cellStyle name="Обычный 5 6 26" xfId="40074"/>
    <cellStyle name="Обычный 5 6 26 2" xfId="40075"/>
    <cellStyle name="Обычный 5 6 27" xfId="40076"/>
    <cellStyle name="Обычный 5 6 27 2" xfId="40077"/>
    <cellStyle name="Обычный 5 6 28" xfId="40078"/>
    <cellStyle name="Обычный 5 6 28 2" xfId="40079"/>
    <cellStyle name="Обычный 5 6 29" xfId="40080"/>
    <cellStyle name="Обычный 5 6 29 2" xfId="40081"/>
    <cellStyle name="Обычный 5 6 3" xfId="40082"/>
    <cellStyle name="Обычный 5 6 3 2" xfId="40083"/>
    <cellStyle name="Обычный 5 6 30" xfId="40084"/>
    <cellStyle name="Обычный 5 6 30 2" xfId="40085"/>
    <cellStyle name="Обычный 5 6 31" xfId="40086"/>
    <cellStyle name="Обычный 5 6 31 2" xfId="40087"/>
    <cellStyle name="Обычный 5 6 32" xfId="40088"/>
    <cellStyle name="Обычный 5 6 32 2" xfId="40089"/>
    <cellStyle name="Обычный 5 6 33" xfId="40090"/>
    <cellStyle name="Обычный 5 6 33 2" xfId="40091"/>
    <cellStyle name="Обычный 5 6 34" xfId="40092"/>
    <cellStyle name="Обычный 5 6 34 2" xfId="40093"/>
    <cellStyle name="Обычный 5 6 35" xfId="40094"/>
    <cellStyle name="Обычный 5 6 35 2" xfId="40095"/>
    <cellStyle name="Обычный 5 6 36" xfId="40096"/>
    <cellStyle name="Обычный 5 6 36 2" xfId="40097"/>
    <cellStyle name="Обычный 5 6 37" xfId="40098"/>
    <cellStyle name="Обычный 5 6 4" xfId="40099"/>
    <cellStyle name="Обычный 5 6 4 2" xfId="40100"/>
    <cellStyle name="Обычный 5 6 5" xfId="40101"/>
    <cellStyle name="Обычный 5 6 5 2" xfId="40102"/>
    <cellStyle name="Обычный 5 6 6" xfId="40103"/>
    <cellStyle name="Обычный 5 6 6 2" xfId="40104"/>
    <cellStyle name="Обычный 5 6 7" xfId="40105"/>
    <cellStyle name="Обычный 5 6 7 2" xfId="40106"/>
    <cellStyle name="Обычный 5 6 8" xfId="40107"/>
    <cellStyle name="Обычный 5 6 8 2" xfId="40108"/>
    <cellStyle name="Обычный 5 6 9" xfId="40109"/>
    <cellStyle name="Обычный 5 6 9 2" xfId="40110"/>
    <cellStyle name="Обычный 5 7" xfId="40111"/>
    <cellStyle name="Обычный 5 7 10" xfId="40112"/>
    <cellStyle name="Обычный 5 7 10 2" xfId="40113"/>
    <cellStyle name="Обычный 5 7 11" xfId="40114"/>
    <cellStyle name="Обычный 5 7 11 2" xfId="40115"/>
    <cellStyle name="Обычный 5 7 12" xfId="40116"/>
    <cellStyle name="Обычный 5 7 12 2" xfId="40117"/>
    <cellStyle name="Обычный 5 7 13" xfId="40118"/>
    <cellStyle name="Обычный 5 7 13 2" xfId="40119"/>
    <cellStyle name="Обычный 5 7 14" xfId="40120"/>
    <cellStyle name="Обычный 5 7 14 2" xfId="40121"/>
    <cellStyle name="Обычный 5 7 15" xfId="40122"/>
    <cellStyle name="Обычный 5 7 15 2" xfId="40123"/>
    <cellStyle name="Обычный 5 7 16" xfId="40124"/>
    <cellStyle name="Обычный 5 7 16 2" xfId="40125"/>
    <cellStyle name="Обычный 5 7 17" xfId="40126"/>
    <cellStyle name="Обычный 5 7 17 2" xfId="40127"/>
    <cellStyle name="Обычный 5 7 18" xfId="40128"/>
    <cellStyle name="Обычный 5 7 18 2" xfId="40129"/>
    <cellStyle name="Обычный 5 7 19" xfId="40130"/>
    <cellStyle name="Обычный 5 7 19 2" xfId="40131"/>
    <cellStyle name="Обычный 5 7 2" xfId="40132"/>
    <cellStyle name="Обычный 5 7 2 10" xfId="40133"/>
    <cellStyle name="Обычный 5 7 2 10 2" xfId="40134"/>
    <cellStyle name="Обычный 5 7 2 11" xfId="40135"/>
    <cellStyle name="Обычный 5 7 2 11 2" xfId="40136"/>
    <cellStyle name="Обычный 5 7 2 12" xfId="40137"/>
    <cellStyle name="Обычный 5 7 2 12 2" xfId="40138"/>
    <cellStyle name="Обычный 5 7 2 13" xfId="40139"/>
    <cellStyle name="Обычный 5 7 2 13 2" xfId="40140"/>
    <cellStyle name="Обычный 5 7 2 14" xfId="40141"/>
    <cellStyle name="Обычный 5 7 2 14 2" xfId="40142"/>
    <cellStyle name="Обычный 5 7 2 15" xfId="40143"/>
    <cellStyle name="Обычный 5 7 2 15 2" xfId="40144"/>
    <cellStyle name="Обычный 5 7 2 16" xfId="40145"/>
    <cellStyle name="Обычный 5 7 2 16 2" xfId="40146"/>
    <cellStyle name="Обычный 5 7 2 17" xfId="40147"/>
    <cellStyle name="Обычный 5 7 2 17 2" xfId="40148"/>
    <cellStyle name="Обычный 5 7 2 18" xfId="40149"/>
    <cellStyle name="Обычный 5 7 2 18 2" xfId="40150"/>
    <cellStyle name="Обычный 5 7 2 19" xfId="40151"/>
    <cellStyle name="Обычный 5 7 2 19 2" xfId="40152"/>
    <cellStyle name="Обычный 5 7 2 2" xfId="40153"/>
    <cellStyle name="Обычный 5 7 2 2 2" xfId="40154"/>
    <cellStyle name="Обычный 5 7 2 20" xfId="40155"/>
    <cellStyle name="Обычный 5 7 2 20 2" xfId="40156"/>
    <cellStyle name="Обычный 5 7 2 21" xfId="40157"/>
    <cellStyle name="Обычный 5 7 2 21 2" xfId="40158"/>
    <cellStyle name="Обычный 5 7 2 22" xfId="40159"/>
    <cellStyle name="Обычный 5 7 2 22 2" xfId="40160"/>
    <cellStyle name="Обычный 5 7 2 23" xfId="40161"/>
    <cellStyle name="Обычный 5 7 2 23 2" xfId="40162"/>
    <cellStyle name="Обычный 5 7 2 24" xfId="40163"/>
    <cellStyle name="Обычный 5 7 2 24 2" xfId="40164"/>
    <cellStyle name="Обычный 5 7 2 25" xfId="40165"/>
    <cellStyle name="Обычный 5 7 2 25 2" xfId="40166"/>
    <cellStyle name="Обычный 5 7 2 26" xfId="40167"/>
    <cellStyle name="Обычный 5 7 2 26 2" xfId="40168"/>
    <cellStyle name="Обычный 5 7 2 27" xfId="40169"/>
    <cellStyle name="Обычный 5 7 2 27 2" xfId="40170"/>
    <cellStyle name="Обычный 5 7 2 28" xfId="40171"/>
    <cellStyle name="Обычный 5 7 2 28 2" xfId="40172"/>
    <cellStyle name="Обычный 5 7 2 29" xfId="40173"/>
    <cellStyle name="Обычный 5 7 2 29 2" xfId="40174"/>
    <cellStyle name="Обычный 5 7 2 3" xfId="40175"/>
    <cellStyle name="Обычный 5 7 2 3 2" xfId="40176"/>
    <cellStyle name="Обычный 5 7 2 30" xfId="40177"/>
    <cellStyle name="Обычный 5 7 2 30 2" xfId="40178"/>
    <cellStyle name="Обычный 5 7 2 31" xfId="40179"/>
    <cellStyle name="Обычный 5 7 2 31 2" xfId="40180"/>
    <cellStyle name="Обычный 5 7 2 32" xfId="40181"/>
    <cellStyle name="Обычный 5 7 2 32 2" xfId="40182"/>
    <cellStyle name="Обычный 5 7 2 33" xfId="40183"/>
    <cellStyle name="Обычный 5 7 2 33 2" xfId="40184"/>
    <cellStyle name="Обычный 5 7 2 34" xfId="40185"/>
    <cellStyle name="Обычный 5 7 2 34 2" xfId="40186"/>
    <cellStyle name="Обычный 5 7 2 35" xfId="40187"/>
    <cellStyle name="Обычный 5 7 2 4" xfId="40188"/>
    <cellStyle name="Обычный 5 7 2 4 2" xfId="40189"/>
    <cellStyle name="Обычный 5 7 2 5" xfId="40190"/>
    <cellStyle name="Обычный 5 7 2 5 2" xfId="40191"/>
    <cellStyle name="Обычный 5 7 2 6" xfId="40192"/>
    <cellStyle name="Обычный 5 7 2 6 2" xfId="40193"/>
    <cellStyle name="Обычный 5 7 2 7" xfId="40194"/>
    <cellStyle name="Обычный 5 7 2 7 2" xfId="40195"/>
    <cellStyle name="Обычный 5 7 2 8" xfId="40196"/>
    <cellStyle name="Обычный 5 7 2 8 2" xfId="40197"/>
    <cellStyle name="Обычный 5 7 2 9" xfId="40198"/>
    <cellStyle name="Обычный 5 7 2 9 2" xfId="40199"/>
    <cellStyle name="Обычный 5 7 20" xfId="40200"/>
    <cellStyle name="Обычный 5 7 20 2" xfId="40201"/>
    <cellStyle name="Обычный 5 7 21" xfId="40202"/>
    <cellStyle name="Обычный 5 7 21 2" xfId="40203"/>
    <cellStyle name="Обычный 5 7 22" xfId="40204"/>
    <cellStyle name="Обычный 5 7 22 2" xfId="40205"/>
    <cellStyle name="Обычный 5 7 23" xfId="40206"/>
    <cellStyle name="Обычный 5 7 23 2" xfId="40207"/>
    <cellStyle name="Обычный 5 7 24" xfId="40208"/>
    <cellStyle name="Обычный 5 7 24 2" xfId="40209"/>
    <cellStyle name="Обычный 5 7 25" xfId="40210"/>
    <cellStyle name="Обычный 5 7 25 2" xfId="40211"/>
    <cellStyle name="Обычный 5 7 26" xfId="40212"/>
    <cellStyle name="Обычный 5 7 26 2" xfId="40213"/>
    <cellStyle name="Обычный 5 7 27" xfId="40214"/>
    <cellStyle name="Обычный 5 7 27 2" xfId="40215"/>
    <cellStyle name="Обычный 5 7 28" xfId="40216"/>
    <cellStyle name="Обычный 5 7 28 2" xfId="40217"/>
    <cellStyle name="Обычный 5 7 29" xfId="40218"/>
    <cellStyle name="Обычный 5 7 29 2" xfId="40219"/>
    <cellStyle name="Обычный 5 7 3" xfId="40220"/>
    <cellStyle name="Обычный 5 7 3 2" xfId="40221"/>
    <cellStyle name="Обычный 5 7 30" xfId="40222"/>
    <cellStyle name="Обычный 5 7 30 2" xfId="40223"/>
    <cellStyle name="Обычный 5 7 31" xfId="40224"/>
    <cellStyle name="Обычный 5 7 31 2" xfId="40225"/>
    <cellStyle name="Обычный 5 7 32" xfId="40226"/>
    <cellStyle name="Обычный 5 7 32 2" xfId="40227"/>
    <cellStyle name="Обычный 5 7 33" xfId="40228"/>
    <cellStyle name="Обычный 5 7 33 2" xfId="40229"/>
    <cellStyle name="Обычный 5 7 34" xfId="40230"/>
    <cellStyle name="Обычный 5 7 34 2" xfId="40231"/>
    <cellStyle name="Обычный 5 7 35" xfId="40232"/>
    <cellStyle name="Обычный 5 7 35 2" xfId="40233"/>
    <cellStyle name="Обычный 5 7 36" xfId="40234"/>
    <cellStyle name="Обычный 5 7 36 2" xfId="40235"/>
    <cellStyle name="Обычный 5 7 37" xfId="40236"/>
    <cellStyle name="Обычный 5 7 4" xfId="40237"/>
    <cellStyle name="Обычный 5 7 4 2" xfId="40238"/>
    <cellStyle name="Обычный 5 7 5" xfId="40239"/>
    <cellStyle name="Обычный 5 7 5 2" xfId="40240"/>
    <cellStyle name="Обычный 5 7 6" xfId="40241"/>
    <cellStyle name="Обычный 5 7 6 2" xfId="40242"/>
    <cellStyle name="Обычный 5 7 7" xfId="40243"/>
    <cellStyle name="Обычный 5 7 7 2" xfId="40244"/>
    <cellStyle name="Обычный 5 7 8" xfId="40245"/>
    <cellStyle name="Обычный 5 7 8 2" xfId="40246"/>
    <cellStyle name="Обычный 5 7 9" xfId="40247"/>
    <cellStyle name="Обычный 5 7 9 2" xfId="40248"/>
    <cellStyle name="Обычный 5 8" xfId="40249"/>
    <cellStyle name="Обычный 5 8 10" xfId="40250"/>
    <cellStyle name="Обычный 5 8 10 2" xfId="40251"/>
    <cellStyle name="Обычный 5 8 11" xfId="40252"/>
    <cellStyle name="Обычный 5 8 11 2" xfId="40253"/>
    <cellStyle name="Обычный 5 8 12" xfId="40254"/>
    <cellStyle name="Обычный 5 8 12 2" xfId="40255"/>
    <cellStyle name="Обычный 5 8 13" xfId="40256"/>
    <cellStyle name="Обычный 5 8 13 2" xfId="40257"/>
    <cellStyle name="Обычный 5 8 14" xfId="40258"/>
    <cellStyle name="Обычный 5 8 14 2" xfId="40259"/>
    <cellStyle name="Обычный 5 8 15" xfId="40260"/>
    <cellStyle name="Обычный 5 8 15 2" xfId="40261"/>
    <cellStyle name="Обычный 5 8 16" xfId="40262"/>
    <cellStyle name="Обычный 5 8 16 2" xfId="40263"/>
    <cellStyle name="Обычный 5 8 17" xfId="40264"/>
    <cellStyle name="Обычный 5 8 17 2" xfId="40265"/>
    <cellStyle name="Обычный 5 8 18" xfId="40266"/>
    <cellStyle name="Обычный 5 8 18 2" xfId="40267"/>
    <cellStyle name="Обычный 5 8 19" xfId="40268"/>
    <cellStyle name="Обычный 5 8 19 2" xfId="40269"/>
    <cellStyle name="Обычный 5 8 2" xfId="40270"/>
    <cellStyle name="Обычный 5 8 2 10" xfId="40271"/>
    <cellStyle name="Обычный 5 8 2 10 2" xfId="40272"/>
    <cellStyle name="Обычный 5 8 2 11" xfId="40273"/>
    <cellStyle name="Обычный 5 8 2 11 2" xfId="40274"/>
    <cellStyle name="Обычный 5 8 2 12" xfId="40275"/>
    <cellStyle name="Обычный 5 8 2 12 2" xfId="40276"/>
    <cellStyle name="Обычный 5 8 2 13" xfId="40277"/>
    <cellStyle name="Обычный 5 8 2 13 2" xfId="40278"/>
    <cellStyle name="Обычный 5 8 2 14" xfId="40279"/>
    <cellStyle name="Обычный 5 8 2 14 2" xfId="40280"/>
    <cellStyle name="Обычный 5 8 2 15" xfId="40281"/>
    <cellStyle name="Обычный 5 8 2 15 2" xfId="40282"/>
    <cellStyle name="Обычный 5 8 2 16" xfId="40283"/>
    <cellStyle name="Обычный 5 8 2 16 2" xfId="40284"/>
    <cellStyle name="Обычный 5 8 2 17" xfId="40285"/>
    <cellStyle name="Обычный 5 8 2 17 2" xfId="40286"/>
    <cellStyle name="Обычный 5 8 2 18" xfId="40287"/>
    <cellStyle name="Обычный 5 8 2 18 2" xfId="40288"/>
    <cellStyle name="Обычный 5 8 2 19" xfId="40289"/>
    <cellStyle name="Обычный 5 8 2 19 2" xfId="40290"/>
    <cellStyle name="Обычный 5 8 2 2" xfId="40291"/>
    <cellStyle name="Обычный 5 8 2 2 2" xfId="40292"/>
    <cellStyle name="Обычный 5 8 2 20" xfId="40293"/>
    <cellStyle name="Обычный 5 8 2 20 2" xfId="40294"/>
    <cellStyle name="Обычный 5 8 2 21" xfId="40295"/>
    <cellStyle name="Обычный 5 8 2 21 2" xfId="40296"/>
    <cellStyle name="Обычный 5 8 2 22" xfId="40297"/>
    <cellStyle name="Обычный 5 8 2 22 2" xfId="40298"/>
    <cellStyle name="Обычный 5 8 2 23" xfId="40299"/>
    <cellStyle name="Обычный 5 8 2 23 2" xfId="40300"/>
    <cellStyle name="Обычный 5 8 2 24" xfId="40301"/>
    <cellStyle name="Обычный 5 8 2 24 2" xfId="40302"/>
    <cellStyle name="Обычный 5 8 2 25" xfId="40303"/>
    <cellStyle name="Обычный 5 8 2 25 2" xfId="40304"/>
    <cellStyle name="Обычный 5 8 2 26" xfId="40305"/>
    <cellStyle name="Обычный 5 8 2 26 2" xfId="40306"/>
    <cellStyle name="Обычный 5 8 2 27" xfId="40307"/>
    <cellStyle name="Обычный 5 8 2 27 2" xfId="40308"/>
    <cellStyle name="Обычный 5 8 2 28" xfId="40309"/>
    <cellStyle name="Обычный 5 8 2 28 2" xfId="40310"/>
    <cellStyle name="Обычный 5 8 2 29" xfId="40311"/>
    <cellStyle name="Обычный 5 8 2 29 2" xfId="40312"/>
    <cellStyle name="Обычный 5 8 2 3" xfId="40313"/>
    <cellStyle name="Обычный 5 8 2 3 2" xfId="40314"/>
    <cellStyle name="Обычный 5 8 2 30" xfId="40315"/>
    <cellStyle name="Обычный 5 8 2 30 2" xfId="40316"/>
    <cellStyle name="Обычный 5 8 2 31" xfId="40317"/>
    <cellStyle name="Обычный 5 8 2 31 2" xfId="40318"/>
    <cellStyle name="Обычный 5 8 2 32" xfId="40319"/>
    <cellStyle name="Обычный 5 8 2 32 2" xfId="40320"/>
    <cellStyle name="Обычный 5 8 2 33" xfId="40321"/>
    <cellStyle name="Обычный 5 8 2 33 2" xfId="40322"/>
    <cellStyle name="Обычный 5 8 2 34" xfId="40323"/>
    <cellStyle name="Обычный 5 8 2 34 2" xfId="40324"/>
    <cellStyle name="Обычный 5 8 2 35" xfId="40325"/>
    <cellStyle name="Обычный 5 8 2 4" xfId="40326"/>
    <cellStyle name="Обычный 5 8 2 4 2" xfId="40327"/>
    <cellStyle name="Обычный 5 8 2 5" xfId="40328"/>
    <cellStyle name="Обычный 5 8 2 5 2" xfId="40329"/>
    <cellStyle name="Обычный 5 8 2 6" xfId="40330"/>
    <cellStyle name="Обычный 5 8 2 6 2" xfId="40331"/>
    <cellStyle name="Обычный 5 8 2 7" xfId="40332"/>
    <cellStyle name="Обычный 5 8 2 7 2" xfId="40333"/>
    <cellStyle name="Обычный 5 8 2 8" xfId="40334"/>
    <cellStyle name="Обычный 5 8 2 8 2" xfId="40335"/>
    <cellStyle name="Обычный 5 8 2 9" xfId="40336"/>
    <cellStyle name="Обычный 5 8 2 9 2" xfId="40337"/>
    <cellStyle name="Обычный 5 8 20" xfId="40338"/>
    <cellStyle name="Обычный 5 8 20 2" xfId="40339"/>
    <cellStyle name="Обычный 5 8 21" xfId="40340"/>
    <cellStyle name="Обычный 5 8 21 2" xfId="40341"/>
    <cellStyle name="Обычный 5 8 22" xfId="40342"/>
    <cellStyle name="Обычный 5 8 22 2" xfId="40343"/>
    <cellStyle name="Обычный 5 8 23" xfId="40344"/>
    <cellStyle name="Обычный 5 8 23 2" xfId="40345"/>
    <cellStyle name="Обычный 5 8 24" xfId="40346"/>
    <cellStyle name="Обычный 5 8 24 2" xfId="40347"/>
    <cellStyle name="Обычный 5 8 25" xfId="40348"/>
    <cellStyle name="Обычный 5 8 25 2" xfId="40349"/>
    <cellStyle name="Обычный 5 8 26" xfId="40350"/>
    <cellStyle name="Обычный 5 8 26 2" xfId="40351"/>
    <cellStyle name="Обычный 5 8 27" xfId="40352"/>
    <cellStyle name="Обычный 5 8 27 2" xfId="40353"/>
    <cellStyle name="Обычный 5 8 28" xfId="40354"/>
    <cellStyle name="Обычный 5 8 28 2" xfId="40355"/>
    <cellStyle name="Обычный 5 8 29" xfId="40356"/>
    <cellStyle name="Обычный 5 8 29 2" xfId="40357"/>
    <cellStyle name="Обычный 5 8 3" xfId="40358"/>
    <cellStyle name="Обычный 5 8 3 2" xfId="40359"/>
    <cellStyle name="Обычный 5 8 30" xfId="40360"/>
    <cellStyle name="Обычный 5 8 30 2" xfId="40361"/>
    <cellStyle name="Обычный 5 8 31" xfId="40362"/>
    <cellStyle name="Обычный 5 8 31 2" xfId="40363"/>
    <cellStyle name="Обычный 5 8 32" xfId="40364"/>
    <cellStyle name="Обычный 5 8 32 2" xfId="40365"/>
    <cellStyle name="Обычный 5 8 33" xfId="40366"/>
    <cellStyle name="Обычный 5 8 33 2" xfId="40367"/>
    <cellStyle name="Обычный 5 8 34" xfId="40368"/>
    <cellStyle name="Обычный 5 8 34 2" xfId="40369"/>
    <cellStyle name="Обычный 5 8 35" xfId="40370"/>
    <cellStyle name="Обычный 5 8 35 2" xfId="40371"/>
    <cellStyle name="Обычный 5 8 36" xfId="40372"/>
    <cellStyle name="Обычный 5 8 36 2" xfId="40373"/>
    <cellStyle name="Обычный 5 8 37" xfId="40374"/>
    <cellStyle name="Обычный 5 8 4" xfId="40375"/>
    <cellStyle name="Обычный 5 8 4 2" xfId="40376"/>
    <cellStyle name="Обычный 5 8 5" xfId="40377"/>
    <cellStyle name="Обычный 5 8 5 2" xfId="40378"/>
    <cellStyle name="Обычный 5 8 6" xfId="40379"/>
    <cellStyle name="Обычный 5 8 6 2" xfId="40380"/>
    <cellStyle name="Обычный 5 8 7" xfId="40381"/>
    <cellStyle name="Обычный 5 8 7 2" xfId="40382"/>
    <cellStyle name="Обычный 5 8 8" xfId="40383"/>
    <cellStyle name="Обычный 5 8 8 2" xfId="40384"/>
    <cellStyle name="Обычный 5 8 9" xfId="40385"/>
    <cellStyle name="Обычный 5 8 9 2" xfId="40386"/>
    <cellStyle name="Обычный 5 9" xfId="40387"/>
    <cellStyle name="Обычный 5 9 10" xfId="40388"/>
    <cellStyle name="Обычный 5 9 10 2" xfId="40389"/>
    <cellStyle name="Обычный 5 9 11" xfId="40390"/>
    <cellStyle name="Обычный 5 9 11 2" xfId="40391"/>
    <cellStyle name="Обычный 5 9 12" xfId="40392"/>
    <cellStyle name="Обычный 5 9 12 2" xfId="40393"/>
    <cellStyle name="Обычный 5 9 13" xfId="40394"/>
    <cellStyle name="Обычный 5 9 13 2" xfId="40395"/>
    <cellStyle name="Обычный 5 9 14" xfId="40396"/>
    <cellStyle name="Обычный 5 9 14 2" xfId="40397"/>
    <cellStyle name="Обычный 5 9 15" xfId="40398"/>
    <cellStyle name="Обычный 5 9 15 2" xfId="40399"/>
    <cellStyle name="Обычный 5 9 16" xfId="40400"/>
    <cellStyle name="Обычный 5 9 16 2" xfId="40401"/>
    <cellStyle name="Обычный 5 9 17" xfId="40402"/>
    <cellStyle name="Обычный 5 9 17 2" xfId="40403"/>
    <cellStyle name="Обычный 5 9 18" xfId="40404"/>
    <cellStyle name="Обычный 5 9 18 2" xfId="40405"/>
    <cellStyle name="Обычный 5 9 19" xfId="40406"/>
    <cellStyle name="Обычный 5 9 19 2" xfId="40407"/>
    <cellStyle name="Обычный 5 9 2" xfId="40408"/>
    <cellStyle name="Обычный 5 9 2 10" xfId="40409"/>
    <cellStyle name="Обычный 5 9 2 10 2" xfId="40410"/>
    <cellStyle name="Обычный 5 9 2 11" xfId="40411"/>
    <cellStyle name="Обычный 5 9 2 11 2" xfId="40412"/>
    <cellStyle name="Обычный 5 9 2 12" xfId="40413"/>
    <cellStyle name="Обычный 5 9 2 12 2" xfId="40414"/>
    <cellStyle name="Обычный 5 9 2 13" xfId="40415"/>
    <cellStyle name="Обычный 5 9 2 13 2" xfId="40416"/>
    <cellStyle name="Обычный 5 9 2 14" xfId="40417"/>
    <cellStyle name="Обычный 5 9 2 14 2" xfId="40418"/>
    <cellStyle name="Обычный 5 9 2 15" xfId="40419"/>
    <cellStyle name="Обычный 5 9 2 15 2" xfId="40420"/>
    <cellStyle name="Обычный 5 9 2 16" xfId="40421"/>
    <cellStyle name="Обычный 5 9 2 16 2" xfId="40422"/>
    <cellStyle name="Обычный 5 9 2 17" xfId="40423"/>
    <cellStyle name="Обычный 5 9 2 17 2" xfId="40424"/>
    <cellStyle name="Обычный 5 9 2 18" xfId="40425"/>
    <cellStyle name="Обычный 5 9 2 18 2" xfId="40426"/>
    <cellStyle name="Обычный 5 9 2 19" xfId="40427"/>
    <cellStyle name="Обычный 5 9 2 19 2" xfId="40428"/>
    <cellStyle name="Обычный 5 9 2 2" xfId="40429"/>
    <cellStyle name="Обычный 5 9 2 2 2" xfId="40430"/>
    <cellStyle name="Обычный 5 9 2 20" xfId="40431"/>
    <cellStyle name="Обычный 5 9 2 20 2" xfId="40432"/>
    <cellStyle name="Обычный 5 9 2 21" xfId="40433"/>
    <cellStyle name="Обычный 5 9 2 21 2" xfId="40434"/>
    <cellStyle name="Обычный 5 9 2 22" xfId="40435"/>
    <cellStyle name="Обычный 5 9 2 22 2" xfId="40436"/>
    <cellStyle name="Обычный 5 9 2 23" xfId="40437"/>
    <cellStyle name="Обычный 5 9 2 23 2" xfId="40438"/>
    <cellStyle name="Обычный 5 9 2 24" xfId="40439"/>
    <cellStyle name="Обычный 5 9 2 24 2" xfId="40440"/>
    <cellStyle name="Обычный 5 9 2 25" xfId="40441"/>
    <cellStyle name="Обычный 5 9 2 25 2" xfId="40442"/>
    <cellStyle name="Обычный 5 9 2 26" xfId="40443"/>
    <cellStyle name="Обычный 5 9 2 26 2" xfId="40444"/>
    <cellStyle name="Обычный 5 9 2 27" xfId="40445"/>
    <cellStyle name="Обычный 5 9 2 27 2" xfId="40446"/>
    <cellStyle name="Обычный 5 9 2 28" xfId="40447"/>
    <cellStyle name="Обычный 5 9 2 28 2" xfId="40448"/>
    <cellStyle name="Обычный 5 9 2 29" xfId="40449"/>
    <cellStyle name="Обычный 5 9 2 29 2" xfId="40450"/>
    <cellStyle name="Обычный 5 9 2 3" xfId="40451"/>
    <cellStyle name="Обычный 5 9 2 3 2" xfId="40452"/>
    <cellStyle name="Обычный 5 9 2 30" xfId="40453"/>
    <cellStyle name="Обычный 5 9 2 30 2" xfId="40454"/>
    <cellStyle name="Обычный 5 9 2 31" xfId="40455"/>
    <cellStyle name="Обычный 5 9 2 31 2" xfId="40456"/>
    <cellStyle name="Обычный 5 9 2 32" xfId="40457"/>
    <cellStyle name="Обычный 5 9 2 32 2" xfId="40458"/>
    <cellStyle name="Обычный 5 9 2 33" xfId="40459"/>
    <cellStyle name="Обычный 5 9 2 33 2" xfId="40460"/>
    <cellStyle name="Обычный 5 9 2 34" xfId="40461"/>
    <cellStyle name="Обычный 5 9 2 34 2" xfId="40462"/>
    <cellStyle name="Обычный 5 9 2 35" xfId="40463"/>
    <cellStyle name="Обычный 5 9 2 4" xfId="40464"/>
    <cellStyle name="Обычный 5 9 2 4 2" xfId="40465"/>
    <cellStyle name="Обычный 5 9 2 5" xfId="40466"/>
    <cellStyle name="Обычный 5 9 2 5 2" xfId="40467"/>
    <cellStyle name="Обычный 5 9 2 6" xfId="40468"/>
    <cellStyle name="Обычный 5 9 2 6 2" xfId="40469"/>
    <cellStyle name="Обычный 5 9 2 7" xfId="40470"/>
    <cellStyle name="Обычный 5 9 2 7 2" xfId="40471"/>
    <cellStyle name="Обычный 5 9 2 8" xfId="40472"/>
    <cellStyle name="Обычный 5 9 2 8 2" xfId="40473"/>
    <cellStyle name="Обычный 5 9 2 9" xfId="40474"/>
    <cellStyle name="Обычный 5 9 2 9 2" xfId="40475"/>
    <cellStyle name="Обычный 5 9 20" xfId="40476"/>
    <cellStyle name="Обычный 5 9 20 2" xfId="40477"/>
    <cellStyle name="Обычный 5 9 21" xfId="40478"/>
    <cellStyle name="Обычный 5 9 21 2" xfId="40479"/>
    <cellStyle name="Обычный 5 9 22" xfId="40480"/>
    <cellStyle name="Обычный 5 9 22 2" xfId="40481"/>
    <cellStyle name="Обычный 5 9 23" xfId="40482"/>
    <cellStyle name="Обычный 5 9 23 2" xfId="40483"/>
    <cellStyle name="Обычный 5 9 24" xfId="40484"/>
    <cellStyle name="Обычный 5 9 24 2" xfId="40485"/>
    <cellStyle name="Обычный 5 9 25" xfId="40486"/>
    <cellStyle name="Обычный 5 9 25 2" xfId="40487"/>
    <cellStyle name="Обычный 5 9 26" xfId="40488"/>
    <cellStyle name="Обычный 5 9 26 2" xfId="40489"/>
    <cellStyle name="Обычный 5 9 27" xfId="40490"/>
    <cellStyle name="Обычный 5 9 27 2" xfId="40491"/>
    <cellStyle name="Обычный 5 9 28" xfId="40492"/>
    <cellStyle name="Обычный 5 9 28 2" xfId="40493"/>
    <cellStyle name="Обычный 5 9 29" xfId="40494"/>
    <cellStyle name="Обычный 5 9 29 2" xfId="40495"/>
    <cellStyle name="Обычный 5 9 3" xfId="40496"/>
    <cellStyle name="Обычный 5 9 3 2" xfId="40497"/>
    <cellStyle name="Обычный 5 9 30" xfId="40498"/>
    <cellStyle name="Обычный 5 9 30 2" xfId="40499"/>
    <cellStyle name="Обычный 5 9 31" xfId="40500"/>
    <cellStyle name="Обычный 5 9 31 2" xfId="40501"/>
    <cellStyle name="Обычный 5 9 32" xfId="40502"/>
    <cellStyle name="Обычный 5 9 32 2" xfId="40503"/>
    <cellStyle name="Обычный 5 9 33" xfId="40504"/>
    <cellStyle name="Обычный 5 9 33 2" xfId="40505"/>
    <cellStyle name="Обычный 5 9 34" xfId="40506"/>
    <cellStyle name="Обычный 5 9 34 2" xfId="40507"/>
    <cellStyle name="Обычный 5 9 35" xfId="40508"/>
    <cellStyle name="Обычный 5 9 35 2" xfId="40509"/>
    <cellStyle name="Обычный 5 9 36" xfId="40510"/>
    <cellStyle name="Обычный 5 9 36 2" xfId="40511"/>
    <cellStyle name="Обычный 5 9 37" xfId="40512"/>
    <cellStyle name="Обычный 5 9 4" xfId="40513"/>
    <cellStyle name="Обычный 5 9 4 2" xfId="40514"/>
    <cellStyle name="Обычный 5 9 5" xfId="40515"/>
    <cellStyle name="Обычный 5 9 5 2" xfId="40516"/>
    <cellStyle name="Обычный 5 9 6" xfId="40517"/>
    <cellStyle name="Обычный 5 9 6 2" xfId="40518"/>
    <cellStyle name="Обычный 5 9 7" xfId="40519"/>
    <cellStyle name="Обычный 5 9 7 2" xfId="40520"/>
    <cellStyle name="Обычный 5 9 8" xfId="40521"/>
    <cellStyle name="Обычный 5 9 8 2" xfId="40522"/>
    <cellStyle name="Обычный 5 9 9" xfId="40523"/>
    <cellStyle name="Обычный 5 9 9 2" xfId="40524"/>
    <cellStyle name="Обычный 50" xfId="40525"/>
    <cellStyle name="Обычный 51" xfId="40526"/>
    <cellStyle name="Обычный 52" xfId="40527"/>
    <cellStyle name="Обычный 53" xfId="40528"/>
    <cellStyle name="Обычный 54" xfId="40529"/>
    <cellStyle name="Обычный 55" xfId="40530"/>
    <cellStyle name="Обычный 56" xfId="40531"/>
    <cellStyle name="Обычный 57" xfId="40532"/>
    <cellStyle name="Обычный 58" xfId="40533"/>
    <cellStyle name="Обычный 59" xfId="40534"/>
    <cellStyle name="Обычный 6" xfId="40535"/>
    <cellStyle name="Обычный 6 10" xfId="40536"/>
    <cellStyle name="Обычный 6 11" xfId="40537"/>
    <cellStyle name="Обычный 6 12" xfId="40538"/>
    <cellStyle name="Обычный 6 2" xfId="40539"/>
    <cellStyle name="Обычный 6 2 10" xfId="40540"/>
    <cellStyle name="Обычный 6 2 10 2" xfId="40541"/>
    <cellStyle name="Обычный 6 2 11" xfId="40542"/>
    <cellStyle name="Обычный 6 2 11 2" xfId="40543"/>
    <cellStyle name="Обычный 6 2 12" xfId="40544"/>
    <cellStyle name="Обычный 6 2 12 2" xfId="40545"/>
    <cellStyle name="Обычный 6 2 13" xfId="40546"/>
    <cellStyle name="Обычный 6 2 13 2" xfId="40547"/>
    <cellStyle name="Обычный 6 2 14" xfId="40548"/>
    <cellStyle name="Обычный 6 2 14 2" xfId="40549"/>
    <cellStyle name="Обычный 6 2 15" xfId="40550"/>
    <cellStyle name="Обычный 6 2 15 2" xfId="40551"/>
    <cellStyle name="Обычный 6 2 16" xfId="40552"/>
    <cellStyle name="Обычный 6 2 16 2" xfId="40553"/>
    <cellStyle name="Обычный 6 2 17" xfId="40554"/>
    <cellStyle name="Обычный 6 2 17 2" xfId="40555"/>
    <cellStyle name="Обычный 6 2 18" xfId="40556"/>
    <cellStyle name="Обычный 6 2 18 2" xfId="40557"/>
    <cellStyle name="Обычный 6 2 19" xfId="40558"/>
    <cellStyle name="Обычный 6 2 19 2" xfId="40559"/>
    <cellStyle name="Обычный 6 2 2" xfId="40560"/>
    <cellStyle name="Обычный 6 2 2 10" xfId="40561"/>
    <cellStyle name="Обычный 6 2 2 10 2" xfId="40562"/>
    <cellStyle name="Обычный 6 2 2 11" xfId="40563"/>
    <cellStyle name="Обычный 6 2 2 11 2" xfId="40564"/>
    <cellStyle name="Обычный 6 2 2 12" xfId="40565"/>
    <cellStyle name="Обычный 6 2 2 12 2" xfId="40566"/>
    <cellStyle name="Обычный 6 2 2 13" xfId="40567"/>
    <cellStyle name="Обычный 6 2 2 13 2" xfId="40568"/>
    <cellStyle name="Обычный 6 2 2 14" xfId="40569"/>
    <cellStyle name="Обычный 6 2 2 14 2" xfId="40570"/>
    <cellStyle name="Обычный 6 2 2 15" xfId="40571"/>
    <cellStyle name="Обычный 6 2 2 15 2" xfId="40572"/>
    <cellStyle name="Обычный 6 2 2 16" xfId="40573"/>
    <cellStyle name="Обычный 6 2 2 16 2" xfId="40574"/>
    <cellStyle name="Обычный 6 2 2 17" xfId="40575"/>
    <cellStyle name="Обычный 6 2 2 17 2" xfId="40576"/>
    <cellStyle name="Обычный 6 2 2 18" xfId="40577"/>
    <cellStyle name="Обычный 6 2 2 18 2" xfId="40578"/>
    <cellStyle name="Обычный 6 2 2 19" xfId="40579"/>
    <cellStyle name="Обычный 6 2 2 19 2" xfId="40580"/>
    <cellStyle name="Обычный 6 2 2 2" xfId="40581"/>
    <cellStyle name="Обычный 6 2 2 2 10" xfId="40582"/>
    <cellStyle name="Обычный 6 2 2 2 10 2" xfId="40583"/>
    <cellStyle name="Обычный 6 2 2 2 11" xfId="40584"/>
    <cellStyle name="Обычный 6 2 2 2 11 2" xfId="40585"/>
    <cellStyle name="Обычный 6 2 2 2 12" xfId="40586"/>
    <cellStyle name="Обычный 6 2 2 2 12 2" xfId="40587"/>
    <cellStyle name="Обычный 6 2 2 2 13" xfId="40588"/>
    <cellStyle name="Обычный 6 2 2 2 13 2" xfId="40589"/>
    <cellStyle name="Обычный 6 2 2 2 14" xfId="40590"/>
    <cellStyle name="Обычный 6 2 2 2 14 2" xfId="40591"/>
    <cellStyle name="Обычный 6 2 2 2 15" xfId="40592"/>
    <cellStyle name="Обычный 6 2 2 2 15 2" xfId="40593"/>
    <cellStyle name="Обычный 6 2 2 2 16" xfId="40594"/>
    <cellStyle name="Обычный 6 2 2 2 16 2" xfId="40595"/>
    <cellStyle name="Обычный 6 2 2 2 17" xfId="40596"/>
    <cellStyle name="Обычный 6 2 2 2 17 2" xfId="40597"/>
    <cellStyle name="Обычный 6 2 2 2 18" xfId="40598"/>
    <cellStyle name="Обычный 6 2 2 2 18 2" xfId="40599"/>
    <cellStyle name="Обычный 6 2 2 2 19" xfId="40600"/>
    <cellStyle name="Обычный 6 2 2 2 19 2" xfId="40601"/>
    <cellStyle name="Обычный 6 2 2 2 2" xfId="40602"/>
    <cellStyle name="Обычный 6 2 2 2 2 10" xfId="40603"/>
    <cellStyle name="Обычный 6 2 2 2 2 10 2" xfId="40604"/>
    <cellStyle name="Обычный 6 2 2 2 2 11" xfId="40605"/>
    <cellStyle name="Обычный 6 2 2 2 2 11 2" xfId="40606"/>
    <cellStyle name="Обычный 6 2 2 2 2 12" xfId="40607"/>
    <cellStyle name="Обычный 6 2 2 2 2 12 2" xfId="40608"/>
    <cellStyle name="Обычный 6 2 2 2 2 13" xfId="40609"/>
    <cellStyle name="Обычный 6 2 2 2 2 13 2" xfId="40610"/>
    <cellStyle name="Обычный 6 2 2 2 2 14" xfId="40611"/>
    <cellStyle name="Обычный 6 2 2 2 2 14 2" xfId="40612"/>
    <cellStyle name="Обычный 6 2 2 2 2 15" xfId="40613"/>
    <cellStyle name="Обычный 6 2 2 2 2 15 2" xfId="40614"/>
    <cellStyle name="Обычный 6 2 2 2 2 16" xfId="40615"/>
    <cellStyle name="Обычный 6 2 2 2 2 16 2" xfId="40616"/>
    <cellStyle name="Обычный 6 2 2 2 2 17" xfId="40617"/>
    <cellStyle name="Обычный 6 2 2 2 2 17 2" xfId="40618"/>
    <cellStyle name="Обычный 6 2 2 2 2 18" xfId="40619"/>
    <cellStyle name="Обычный 6 2 2 2 2 18 2" xfId="40620"/>
    <cellStyle name="Обычный 6 2 2 2 2 19" xfId="40621"/>
    <cellStyle name="Обычный 6 2 2 2 2 19 2" xfId="40622"/>
    <cellStyle name="Обычный 6 2 2 2 2 2" xfId="40623"/>
    <cellStyle name="Обычный 6 2 2 2 2 2 2" xfId="40624"/>
    <cellStyle name="Обычный 6 2 2 2 2 20" xfId="40625"/>
    <cellStyle name="Обычный 6 2 2 2 2 20 2" xfId="40626"/>
    <cellStyle name="Обычный 6 2 2 2 2 21" xfId="40627"/>
    <cellStyle name="Обычный 6 2 2 2 2 21 2" xfId="40628"/>
    <cellStyle name="Обычный 6 2 2 2 2 22" xfId="40629"/>
    <cellStyle name="Обычный 6 2 2 2 2 22 2" xfId="40630"/>
    <cellStyle name="Обычный 6 2 2 2 2 23" xfId="40631"/>
    <cellStyle name="Обычный 6 2 2 2 2 23 2" xfId="40632"/>
    <cellStyle name="Обычный 6 2 2 2 2 24" xfId="40633"/>
    <cellStyle name="Обычный 6 2 2 2 2 24 2" xfId="40634"/>
    <cellStyle name="Обычный 6 2 2 2 2 25" xfId="40635"/>
    <cellStyle name="Обычный 6 2 2 2 2 25 2" xfId="40636"/>
    <cellStyle name="Обычный 6 2 2 2 2 26" xfId="40637"/>
    <cellStyle name="Обычный 6 2 2 2 2 26 2" xfId="40638"/>
    <cellStyle name="Обычный 6 2 2 2 2 27" xfId="40639"/>
    <cellStyle name="Обычный 6 2 2 2 2 27 2" xfId="40640"/>
    <cellStyle name="Обычный 6 2 2 2 2 28" xfId="40641"/>
    <cellStyle name="Обычный 6 2 2 2 2 28 2" xfId="40642"/>
    <cellStyle name="Обычный 6 2 2 2 2 29" xfId="40643"/>
    <cellStyle name="Обычный 6 2 2 2 2 29 2" xfId="40644"/>
    <cellStyle name="Обычный 6 2 2 2 2 3" xfId="40645"/>
    <cellStyle name="Обычный 6 2 2 2 2 3 2" xfId="40646"/>
    <cellStyle name="Обычный 6 2 2 2 2 30" xfId="40647"/>
    <cellStyle name="Обычный 6 2 2 2 2 30 2" xfId="40648"/>
    <cellStyle name="Обычный 6 2 2 2 2 31" xfId="40649"/>
    <cellStyle name="Обычный 6 2 2 2 2 31 2" xfId="40650"/>
    <cellStyle name="Обычный 6 2 2 2 2 32" xfId="40651"/>
    <cellStyle name="Обычный 6 2 2 2 2 32 2" xfId="40652"/>
    <cellStyle name="Обычный 6 2 2 2 2 33" xfId="40653"/>
    <cellStyle name="Обычный 6 2 2 2 2 33 2" xfId="40654"/>
    <cellStyle name="Обычный 6 2 2 2 2 34" xfId="40655"/>
    <cellStyle name="Обычный 6 2 2 2 2 34 2" xfId="40656"/>
    <cellStyle name="Обычный 6 2 2 2 2 35" xfId="40657"/>
    <cellStyle name="Обычный 6 2 2 2 2 4" xfId="40658"/>
    <cellStyle name="Обычный 6 2 2 2 2 4 2" xfId="40659"/>
    <cellStyle name="Обычный 6 2 2 2 2 5" xfId="40660"/>
    <cellStyle name="Обычный 6 2 2 2 2 5 2" xfId="40661"/>
    <cellStyle name="Обычный 6 2 2 2 2 6" xfId="40662"/>
    <cellStyle name="Обычный 6 2 2 2 2 6 2" xfId="40663"/>
    <cellStyle name="Обычный 6 2 2 2 2 7" xfId="40664"/>
    <cellStyle name="Обычный 6 2 2 2 2 7 2" xfId="40665"/>
    <cellStyle name="Обычный 6 2 2 2 2 8" xfId="40666"/>
    <cellStyle name="Обычный 6 2 2 2 2 8 2" xfId="40667"/>
    <cellStyle name="Обычный 6 2 2 2 2 9" xfId="40668"/>
    <cellStyle name="Обычный 6 2 2 2 2 9 2" xfId="40669"/>
    <cellStyle name="Обычный 6 2 2 2 20" xfId="40670"/>
    <cellStyle name="Обычный 6 2 2 2 20 2" xfId="40671"/>
    <cellStyle name="Обычный 6 2 2 2 21" xfId="40672"/>
    <cellStyle name="Обычный 6 2 2 2 21 2" xfId="40673"/>
    <cellStyle name="Обычный 6 2 2 2 22" xfId="40674"/>
    <cellStyle name="Обычный 6 2 2 2 22 2" xfId="40675"/>
    <cellStyle name="Обычный 6 2 2 2 23" xfId="40676"/>
    <cellStyle name="Обычный 6 2 2 2 23 2" xfId="40677"/>
    <cellStyle name="Обычный 6 2 2 2 24" xfId="40678"/>
    <cellStyle name="Обычный 6 2 2 2 24 2" xfId="40679"/>
    <cellStyle name="Обычный 6 2 2 2 25" xfId="40680"/>
    <cellStyle name="Обычный 6 2 2 2 25 2" xfId="40681"/>
    <cellStyle name="Обычный 6 2 2 2 26" xfId="40682"/>
    <cellStyle name="Обычный 6 2 2 2 26 2" xfId="40683"/>
    <cellStyle name="Обычный 6 2 2 2 27" xfId="40684"/>
    <cellStyle name="Обычный 6 2 2 2 27 2" xfId="40685"/>
    <cellStyle name="Обычный 6 2 2 2 28" xfId="40686"/>
    <cellStyle name="Обычный 6 2 2 2 28 2" xfId="40687"/>
    <cellStyle name="Обычный 6 2 2 2 29" xfId="40688"/>
    <cellStyle name="Обычный 6 2 2 2 29 2" xfId="40689"/>
    <cellStyle name="Обычный 6 2 2 2 3" xfId="40690"/>
    <cellStyle name="Обычный 6 2 2 2 3 2" xfId="40691"/>
    <cellStyle name="Обычный 6 2 2 2 30" xfId="40692"/>
    <cellStyle name="Обычный 6 2 2 2 30 2" xfId="40693"/>
    <cellStyle name="Обычный 6 2 2 2 31" xfId="40694"/>
    <cellStyle name="Обычный 6 2 2 2 31 2" xfId="40695"/>
    <cellStyle name="Обычный 6 2 2 2 32" xfId="40696"/>
    <cellStyle name="Обычный 6 2 2 2 32 2" xfId="40697"/>
    <cellStyle name="Обычный 6 2 2 2 33" xfId="40698"/>
    <cellStyle name="Обычный 6 2 2 2 33 2" xfId="40699"/>
    <cellStyle name="Обычный 6 2 2 2 34" xfId="40700"/>
    <cellStyle name="Обычный 6 2 2 2 34 2" xfId="40701"/>
    <cellStyle name="Обычный 6 2 2 2 35" xfId="40702"/>
    <cellStyle name="Обычный 6 2 2 2 35 2" xfId="40703"/>
    <cellStyle name="Обычный 6 2 2 2 36" xfId="40704"/>
    <cellStyle name="Обычный 6 2 2 2 36 2" xfId="40705"/>
    <cellStyle name="Обычный 6 2 2 2 37" xfId="40706"/>
    <cellStyle name="Обычный 6 2 2 2 4" xfId="40707"/>
    <cellStyle name="Обычный 6 2 2 2 4 2" xfId="40708"/>
    <cellStyle name="Обычный 6 2 2 2 5" xfId="40709"/>
    <cellStyle name="Обычный 6 2 2 2 5 2" xfId="40710"/>
    <cellStyle name="Обычный 6 2 2 2 6" xfId="40711"/>
    <cellStyle name="Обычный 6 2 2 2 6 2" xfId="40712"/>
    <cellStyle name="Обычный 6 2 2 2 7" xfId="40713"/>
    <cellStyle name="Обычный 6 2 2 2 7 2" xfId="40714"/>
    <cellStyle name="Обычный 6 2 2 2 8" xfId="40715"/>
    <cellStyle name="Обычный 6 2 2 2 8 2" xfId="40716"/>
    <cellStyle name="Обычный 6 2 2 2 9" xfId="40717"/>
    <cellStyle name="Обычный 6 2 2 2 9 2" xfId="40718"/>
    <cellStyle name="Обычный 6 2 2 20" xfId="40719"/>
    <cellStyle name="Обычный 6 2 2 20 2" xfId="40720"/>
    <cellStyle name="Обычный 6 2 2 21" xfId="40721"/>
    <cellStyle name="Обычный 6 2 2 21 2" xfId="40722"/>
    <cellStyle name="Обычный 6 2 2 22" xfId="40723"/>
    <cellStyle name="Обычный 6 2 2 22 2" xfId="40724"/>
    <cellStyle name="Обычный 6 2 2 23" xfId="40725"/>
    <cellStyle name="Обычный 6 2 2 23 2" xfId="40726"/>
    <cellStyle name="Обычный 6 2 2 24" xfId="40727"/>
    <cellStyle name="Обычный 6 2 2 24 2" xfId="40728"/>
    <cellStyle name="Обычный 6 2 2 25" xfId="40729"/>
    <cellStyle name="Обычный 6 2 2 25 2" xfId="40730"/>
    <cellStyle name="Обычный 6 2 2 26" xfId="40731"/>
    <cellStyle name="Обычный 6 2 2 26 2" xfId="40732"/>
    <cellStyle name="Обычный 6 2 2 27" xfId="40733"/>
    <cellStyle name="Обычный 6 2 2 27 2" xfId="40734"/>
    <cellStyle name="Обычный 6 2 2 28" xfId="40735"/>
    <cellStyle name="Обычный 6 2 2 28 2" xfId="40736"/>
    <cellStyle name="Обычный 6 2 2 29" xfId="40737"/>
    <cellStyle name="Обычный 6 2 2 29 2" xfId="40738"/>
    <cellStyle name="Обычный 6 2 2 3" xfId="40739"/>
    <cellStyle name="Обычный 6 2 2 3 10" xfId="40740"/>
    <cellStyle name="Обычный 6 2 2 3 10 2" xfId="40741"/>
    <cellStyle name="Обычный 6 2 2 3 11" xfId="40742"/>
    <cellStyle name="Обычный 6 2 2 3 11 2" xfId="40743"/>
    <cellStyle name="Обычный 6 2 2 3 12" xfId="40744"/>
    <cellStyle name="Обычный 6 2 2 3 12 2" xfId="40745"/>
    <cellStyle name="Обычный 6 2 2 3 13" xfId="40746"/>
    <cellStyle name="Обычный 6 2 2 3 13 2" xfId="40747"/>
    <cellStyle name="Обычный 6 2 2 3 14" xfId="40748"/>
    <cellStyle name="Обычный 6 2 2 3 14 2" xfId="40749"/>
    <cellStyle name="Обычный 6 2 2 3 15" xfId="40750"/>
    <cellStyle name="Обычный 6 2 2 3 15 2" xfId="40751"/>
    <cellStyle name="Обычный 6 2 2 3 16" xfId="40752"/>
    <cellStyle name="Обычный 6 2 2 3 16 2" xfId="40753"/>
    <cellStyle name="Обычный 6 2 2 3 17" xfId="40754"/>
    <cellStyle name="Обычный 6 2 2 3 17 2" xfId="40755"/>
    <cellStyle name="Обычный 6 2 2 3 18" xfId="40756"/>
    <cellStyle name="Обычный 6 2 2 3 18 2" xfId="40757"/>
    <cellStyle name="Обычный 6 2 2 3 19" xfId="40758"/>
    <cellStyle name="Обычный 6 2 2 3 19 2" xfId="40759"/>
    <cellStyle name="Обычный 6 2 2 3 2" xfId="40760"/>
    <cellStyle name="Обычный 6 2 2 3 2 2" xfId="40761"/>
    <cellStyle name="Обычный 6 2 2 3 20" xfId="40762"/>
    <cellStyle name="Обычный 6 2 2 3 20 2" xfId="40763"/>
    <cellStyle name="Обычный 6 2 2 3 21" xfId="40764"/>
    <cellStyle name="Обычный 6 2 2 3 21 2" xfId="40765"/>
    <cellStyle name="Обычный 6 2 2 3 22" xfId="40766"/>
    <cellStyle name="Обычный 6 2 2 3 22 2" xfId="40767"/>
    <cellStyle name="Обычный 6 2 2 3 23" xfId="40768"/>
    <cellStyle name="Обычный 6 2 2 3 23 2" xfId="40769"/>
    <cellStyle name="Обычный 6 2 2 3 24" xfId="40770"/>
    <cellStyle name="Обычный 6 2 2 3 24 2" xfId="40771"/>
    <cellStyle name="Обычный 6 2 2 3 25" xfId="40772"/>
    <cellStyle name="Обычный 6 2 2 3 25 2" xfId="40773"/>
    <cellStyle name="Обычный 6 2 2 3 26" xfId="40774"/>
    <cellStyle name="Обычный 6 2 2 3 26 2" xfId="40775"/>
    <cellStyle name="Обычный 6 2 2 3 27" xfId="40776"/>
    <cellStyle name="Обычный 6 2 2 3 27 2" xfId="40777"/>
    <cellStyle name="Обычный 6 2 2 3 28" xfId="40778"/>
    <cellStyle name="Обычный 6 2 2 3 28 2" xfId="40779"/>
    <cellStyle name="Обычный 6 2 2 3 29" xfId="40780"/>
    <cellStyle name="Обычный 6 2 2 3 29 2" xfId="40781"/>
    <cellStyle name="Обычный 6 2 2 3 3" xfId="40782"/>
    <cellStyle name="Обычный 6 2 2 3 3 2" xfId="40783"/>
    <cellStyle name="Обычный 6 2 2 3 30" xfId="40784"/>
    <cellStyle name="Обычный 6 2 2 3 30 2" xfId="40785"/>
    <cellStyle name="Обычный 6 2 2 3 31" xfId="40786"/>
    <cellStyle name="Обычный 6 2 2 3 31 2" xfId="40787"/>
    <cellStyle name="Обычный 6 2 2 3 32" xfId="40788"/>
    <cellStyle name="Обычный 6 2 2 3 32 2" xfId="40789"/>
    <cellStyle name="Обычный 6 2 2 3 33" xfId="40790"/>
    <cellStyle name="Обычный 6 2 2 3 33 2" xfId="40791"/>
    <cellStyle name="Обычный 6 2 2 3 34" xfId="40792"/>
    <cellStyle name="Обычный 6 2 2 3 34 2" xfId="40793"/>
    <cellStyle name="Обычный 6 2 2 3 35" xfId="40794"/>
    <cellStyle name="Обычный 6 2 2 3 4" xfId="40795"/>
    <cellStyle name="Обычный 6 2 2 3 4 2" xfId="40796"/>
    <cellStyle name="Обычный 6 2 2 3 5" xfId="40797"/>
    <cellStyle name="Обычный 6 2 2 3 5 2" xfId="40798"/>
    <cellStyle name="Обычный 6 2 2 3 6" xfId="40799"/>
    <cellStyle name="Обычный 6 2 2 3 6 2" xfId="40800"/>
    <cellStyle name="Обычный 6 2 2 3 7" xfId="40801"/>
    <cellStyle name="Обычный 6 2 2 3 7 2" xfId="40802"/>
    <cellStyle name="Обычный 6 2 2 3 8" xfId="40803"/>
    <cellStyle name="Обычный 6 2 2 3 8 2" xfId="40804"/>
    <cellStyle name="Обычный 6 2 2 3 9" xfId="40805"/>
    <cellStyle name="Обычный 6 2 2 3 9 2" xfId="40806"/>
    <cellStyle name="Обычный 6 2 2 30" xfId="40807"/>
    <cellStyle name="Обычный 6 2 2 30 2" xfId="40808"/>
    <cellStyle name="Обычный 6 2 2 31" xfId="40809"/>
    <cellStyle name="Обычный 6 2 2 31 2" xfId="40810"/>
    <cellStyle name="Обычный 6 2 2 32" xfId="40811"/>
    <cellStyle name="Обычный 6 2 2 32 2" xfId="40812"/>
    <cellStyle name="Обычный 6 2 2 33" xfId="40813"/>
    <cellStyle name="Обычный 6 2 2 33 2" xfId="40814"/>
    <cellStyle name="Обычный 6 2 2 34" xfId="40815"/>
    <cellStyle name="Обычный 6 2 2 34 2" xfId="40816"/>
    <cellStyle name="Обычный 6 2 2 35" xfId="40817"/>
    <cellStyle name="Обычный 6 2 2 35 2" xfId="40818"/>
    <cellStyle name="Обычный 6 2 2 36" xfId="40819"/>
    <cellStyle name="Обычный 6 2 2 36 2" xfId="40820"/>
    <cellStyle name="Обычный 6 2 2 37" xfId="40821"/>
    <cellStyle name="Обычный 6 2 2 37 2" xfId="40822"/>
    <cellStyle name="Обычный 6 2 2 38" xfId="40823"/>
    <cellStyle name="Обычный 6 2 2 4" xfId="40824"/>
    <cellStyle name="Обычный 6 2 2 4 2" xfId="40825"/>
    <cellStyle name="Обычный 6 2 2 5" xfId="40826"/>
    <cellStyle name="Обычный 6 2 2 5 2" xfId="40827"/>
    <cellStyle name="Обычный 6 2 2 6" xfId="40828"/>
    <cellStyle name="Обычный 6 2 2 6 2" xfId="40829"/>
    <cellStyle name="Обычный 6 2 2 7" xfId="40830"/>
    <cellStyle name="Обычный 6 2 2 7 2" xfId="40831"/>
    <cellStyle name="Обычный 6 2 2 8" xfId="40832"/>
    <cellStyle name="Обычный 6 2 2 8 2" xfId="40833"/>
    <cellStyle name="Обычный 6 2 2 9" xfId="40834"/>
    <cellStyle name="Обычный 6 2 2 9 2" xfId="40835"/>
    <cellStyle name="Обычный 6 2 20" xfId="40836"/>
    <cellStyle name="Обычный 6 2 20 2" xfId="40837"/>
    <cellStyle name="Обычный 6 2 21" xfId="40838"/>
    <cellStyle name="Обычный 6 2 21 2" xfId="40839"/>
    <cellStyle name="Обычный 6 2 22" xfId="40840"/>
    <cellStyle name="Обычный 6 2 22 2" xfId="40841"/>
    <cellStyle name="Обычный 6 2 23" xfId="40842"/>
    <cellStyle name="Обычный 6 2 23 2" xfId="40843"/>
    <cellStyle name="Обычный 6 2 24" xfId="40844"/>
    <cellStyle name="Обычный 6 2 24 2" xfId="40845"/>
    <cellStyle name="Обычный 6 2 25" xfId="40846"/>
    <cellStyle name="Обычный 6 2 25 2" xfId="40847"/>
    <cellStyle name="Обычный 6 2 26" xfId="40848"/>
    <cellStyle name="Обычный 6 2 26 2" xfId="40849"/>
    <cellStyle name="Обычный 6 2 27" xfId="40850"/>
    <cellStyle name="Обычный 6 2 27 2" xfId="40851"/>
    <cellStyle name="Обычный 6 2 28" xfId="40852"/>
    <cellStyle name="Обычный 6 2 28 2" xfId="40853"/>
    <cellStyle name="Обычный 6 2 29" xfId="40854"/>
    <cellStyle name="Обычный 6 2 29 2" xfId="40855"/>
    <cellStyle name="Обычный 6 2 3" xfId="40856"/>
    <cellStyle name="Обычный 6 2 3 10" xfId="40857"/>
    <cellStyle name="Обычный 6 2 3 10 2" xfId="40858"/>
    <cellStyle name="Обычный 6 2 3 11" xfId="40859"/>
    <cellStyle name="Обычный 6 2 3 11 2" xfId="40860"/>
    <cellStyle name="Обычный 6 2 3 12" xfId="40861"/>
    <cellStyle name="Обычный 6 2 3 12 2" xfId="40862"/>
    <cellStyle name="Обычный 6 2 3 13" xfId="40863"/>
    <cellStyle name="Обычный 6 2 3 13 2" xfId="40864"/>
    <cellStyle name="Обычный 6 2 3 14" xfId="40865"/>
    <cellStyle name="Обычный 6 2 3 14 2" xfId="40866"/>
    <cellStyle name="Обычный 6 2 3 15" xfId="40867"/>
    <cellStyle name="Обычный 6 2 3 15 2" xfId="40868"/>
    <cellStyle name="Обычный 6 2 3 16" xfId="40869"/>
    <cellStyle name="Обычный 6 2 3 16 2" xfId="40870"/>
    <cellStyle name="Обычный 6 2 3 17" xfId="40871"/>
    <cellStyle name="Обычный 6 2 3 17 2" xfId="40872"/>
    <cellStyle name="Обычный 6 2 3 18" xfId="40873"/>
    <cellStyle name="Обычный 6 2 3 18 2" xfId="40874"/>
    <cellStyle name="Обычный 6 2 3 19" xfId="40875"/>
    <cellStyle name="Обычный 6 2 3 19 2" xfId="40876"/>
    <cellStyle name="Обычный 6 2 3 2" xfId="40877"/>
    <cellStyle name="Обычный 6 2 3 2 10" xfId="40878"/>
    <cellStyle name="Обычный 6 2 3 2 10 2" xfId="40879"/>
    <cellStyle name="Обычный 6 2 3 2 11" xfId="40880"/>
    <cellStyle name="Обычный 6 2 3 2 11 2" xfId="40881"/>
    <cellStyle name="Обычный 6 2 3 2 12" xfId="40882"/>
    <cellStyle name="Обычный 6 2 3 2 12 2" xfId="40883"/>
    <cellStyle name="Обычный 6 2 3 2 13" xfId="40884"/>
    <cellStyle name="Обычный 6 2 3 2 13 2" xfId="40885"/>
    <cellStyle name="Обычный 6 2 3 2 14" xfId="40886"/>
    <cellStyle name="Обычный 6 2 3 2 14 2" xfId="40887"/>
    <cellStyle name="Обычный 6 2 3 2 15" xfId="40888"/>
    <cellStyle name="Обычный 6 2 3 2 15 2" xfId="40889"/>
    <cellStyle name="Обычный 6 2 3 2 16" xfId="40890"/>
    <cellStyle name="Обычный 6 2 3 2 16 2" xfId="40891"/>
    <cellStyle name="Обычный 6 2 3 2 17" xfId="40892"/>
    <cellStyle name="Обычный 6 2 3 2 17 2" xfId="40893"/>
    <cellStyle name="Обычный 6 2 3 2 18" xfId="40894"/>
    <cellStyle name="Обычный 6 2 3 2 18 2" xfId="40895"/>
    <cellStyle name="Обычный 6 2 3 2 19" xfId="40896"/>
    <cellStyle name="Обычный 6 2 3 2 19 2" xfId="40897"/>
    <cellStyle name="Обычный 6 2 3 2 2" xfId="40898"/>
    <cellStyle name="Обычный 6 2 3 2 2 10" xfId="40899"/>
    <cellStyle name="Обычный 6 2 3 2 2 10 2" xfId="40900"/>
    <cellStyle name="Обычный 6 2 3 2 2 11" xfId="40901"/>
    <cellStyle name="Обычный 6 2 3 2 2 11 2" xfId="40902"/>
    <cellStyle name="Обычный 6 2 3 2 2 12" xfId="40903"/>
    <cellStyle name="Обычный 6 2 3 2 2 12 2" xfId="40904"/>
    <cellStyle name="Обычный 6 2 3 2 2 13" xfId="40905"/>
    <cellStyle name="Обычный 6 2 3 2 2 13 2" xfId="40906"/>
    <cellStyle name="Обычный 6 2 3 2 2 14" xfId="40907"/>
    <cellStyle name="Обычный 6 2 3 2 2 14 2" xfId="40908"/>
    <cellStyle name="Обычный 6 2 3 2 2 15" xfId="40909"/>
    <cellStyle name="Обычный 6 2 3 2 2 15 2" xfId="40910"/>
    <cellStyle name="Обычный 6 2 3 2 2 16" xfId="40911"/>
    <cellStyle name="Обычный 6 2 3 2 2 16 2" xfId="40912"/>
    <cellStyle name="Обычный 6 2 3 2 2 17" xfId="40913"/>
    <cellStyle name="Обычный 6 2 3 2 2 17 2" xfId="40914"/>
    <cellStyle name="Обычный 6 2 3 2 2 18" xfId="40915"/>
    <cellStyle name="Обычный 6 2 3 2 2 18 2" xfId="40916"/>
    <cellStyle name="Обычный 6 2 3 2 2 19" xfId="40917"/>
    <cellStyle name="Обычный 6 2 3 2 2 19 2" xfId="40918"/>
    <cellStyle name="Обычный 6 2 3 2 2 2" xfId="40919"/>
    <cellStyle name="Обычный 6 2 3 2 2 2 2" xfId="40920"/>
    <cellStyle name="Обычный 6 2 3 2 2 20" xfId="40921"/>
    <cellStyle name="Обычный 6 2 3 2 2 20 2" xfId="40922"/>
    <cellStyle name="Обычный 6 2 3 2 2 21" xfId="40923"/>
    <cellStyle name="Обычный 6 2 3 2 2 21 2" xfId="40924"/>
    <cellStyle name="Обычный 6 2 3 2 2 22" xfId="40925"/>
    <cellStyle name="Обычный 6 2 3 2 2 22 2" xfId="40926"/>
    <cellStyle name="Обычный 6 2 3 2 2 23" xfId="40927"/>
    <cellStyle name="Обычный 6 2 3 2 2 23 2" xfId="40928"/>
    <cellStyle name="Обычный 6 2 3 2 2 24" xfId="40929"/>
    <cellStyle name="Обычный 6 2 3 2 2 24 2" xfId="40930"/>
    <cellStyle name="Обычный 6 2 3 2 2 25" xfId="40931"/>
    <cellStyle name="Обычный 6 2 3 2 2 25 2" xfId="40932"/>
    <cellStyle name="Обычный 6 2 3 2 2 26" xfId="40933"/>
    <cellStyle name="Обычный 6 2 3 2 2 26 2" xfId="40934"/>
    <cellStyle name="Обычный 6 2 3 2 2 27" xfId="40935"/>
    <cellStyle name="Обычный 6 2 3 2 2 27 2" xfId="40936"/>
    <cellStyle name="Обычный 6 2 3 2 2 28" xfId="40937"/>
    <cellStyle name="Обычный 6 2 3 2 2 28 2" xfId="40938"/>
    <cellStyle name="Обычный 6 2 3 2 2 29" xfId="40939"/>
    <cellStyle name="Обычный 6 2 3 2 2 29 2" xfId="40940"/>
    <cellStyle name="Обычный 6 2 3 2 2 3" xfId="40941"/>
    <cellStyle name="Обычный 6 2 3 2 2 3 2" xfId="40942"/>
    <cellStyle name="Обычный 6 2 3 2 2 30" xfId="40943"/>
    <cellStyle name="Обычный 6 2 3 2 2 30 2" xfId="40944"/>
    <cellStyle name="Обычный 6 2 3 2 2 31" xfId="40945"/>
    <cellStyle name="Обычный 6 2 3 2 2 31 2" xfId="40946"/>
    <cellStyle name="Обычный 6 2 3 2 2 32" xfId="40947"/>
    <cellStyle name="Обычный 6 2 3 2 2 32 2" xfId="40948"/>
    <cellStyle name="Обычный 6 2 3 2 2 33" xfId="40949"/>
    <cellStyle name="Обычный 6 2 3 2 2 33 2" xfId="40950"/>
    <cellStyle name="Обычный 6 2 3 2 2 34" xfId="40951"/>
    <cellStyle name="Обычный 6 2 3 2 2 34 2" xfId="40952"/>
    <cellStyle name="Обычный 6 2 3 2 2 35" xfId="40953"/>
    <cellStyle name="Обычный 6 2 3 2 2 4" xfId="40954"/>
    <cellStyle name="Обычный 6 2 3 2 2 4 2" xfId="40955"/>
    <cellStyle name="Обычный 6 2 3 2 2 5" xfId="40956"/>
    <cellStyle name="Обычный 6 2 3 2 2 5 2" xfId="40957"/>
    <cellStyle name="Обычный 6 2 3 2 2 6" xfId="40958"/>
    <cellStyle name="Обычный 6 2 3 2 2 6 2" xfId="40959"/>
    <cellStyle name="Обычный 6 2 3 2 2 7" xfId="40960"/>
    <cellStyle name="Обычный 6 2 3 2 2 7 2" xfId="40961"/>
    <cellStyle name="Обычный 6 2 3 2 2 8" xfId="40962"/>
    <cellStyle name="Обычный 6 2 3 2 2 8 2" xfId="40963"/>
    <cellStyle name="Обычный 6 2 3 2 2 9" xfId="40964"/>
    <cellStyle name="Обычный 6 2 3 2 2 9 2" xfId="40965"/>
    <cellStyle name="Обычный 6 2 3 2 20" xfId="40966"/>
    <cellStyle name="Обычный 6 2 3 2 20 2" xfId="40967"/>
    <cellStyle name="Обычный 6 2 3 2 21" xfId="40968"/>
    <cellStyle name="Обычный 6 2 3 2 21 2" xfId="40969"/>
    <cellStyle name="Обычный 6 2 3 2 22" xfId="40970"/>
    <cellStyle name="Обычный 6 2 3 2 22 2" xfId="40971"/>
    <cellStyle name="Обычный 6 2 3 2 23" xfId="40972"/>
    <cellStyle name="Обычный 6 2 3 2 23 2" xfId="40973"/>
    <cellStyle name="Обычный 6 2 3 2 24" xfId="40974"/>
    <cellStyle name="Обычный 6 2 3 2 24 2" xfId="40975"/>
    <cellStyle name="Обычный 6 2 3 2 25" xfId="40976"/>
    <cellStyle name="Обычный 6 2 3 2 25 2" xfId="40977"/>
    <cellStyle name="Обычный 6 2 3 2 26" xfId="40978"/>
    <cellStyle name="Обычный 6 2 3 2 26 2" xfId="40979"/>
    <cellStyle name="Обычный 6 2 3 2 27" xfId="40980"/>
    <cellStyle name="Обычный 6 2 3 2 27 2" xfId="40981"/>
    <cellStyle name="Обычный 6 2 3 2 28" xfId="40982"/>
    <cellStyle name="Обычный 6 2 3 2 28 2" xfId="40983"/>
    <cellStyle name="Обычный 6 2 3 2 29" xfId="40984"/>
    <cellStyle name="Обычный 6 2 3 2 29 2" xfId="40985"/>
    <cellStyle name="Обычный 6 2 3 2 3" xfId="40986"/>
    <cellStyle name="Обычный 6 2 3 2 3 2" xfId="40987"/>
    <cellStyle name="Обычный 6 2 3 2 30" xfId="40988"/>
    <cellStyle name="Обычный 6 2 3 2 30 2" xfId="40989"/>
    <cellStyle name="Обычный 6 2 3 2 31" xfId="40990"/>
    <cellStyle name="Обычный 6 2 3 2 31 2" xfId="40991"/>
    <cellStyle name="Обычный 6 2 3 2 32" xfId="40992"/>
    <cellStyle name="Обычный 6 2 3 2 32 2" xfId="40993"/>
    <cellStyle name="Обычный 6 2 3 2 33" xfId="40994"/>
    <cellStyle name="Обычный 6 2 3 2 33 2" xfId="40995"/>
    <cellStyle name="Обычный 6 2 3 2 34" xfId="40996"/>
    <cellStyle name="Обычный 6 2 3 2 34 2" xfId="40997"/>
    <cellStyle name="Обычный 6 2 3 2 35" xfId="40998"/>
    <cellStyle name="Обычный 6 2 3 2 35 2" xfId="40999"/>
    <cellStyle name="Обычный 6 2 3 2 36" xfId="41000"/>
    <cellStyle name="Обычный 6 2 3 2 36 2" xfId="41001"/>
    <cellStyle name="Обычный 6 2 3 2 37" xfId="41002"/>
    <cellStyle name="Обычный 6 2 3 2 4" xfId="41003"/>
    <cellStyle name="Обычный 6 2 3 2 4 2" xfId="41004"/>
    <cellStyle name="Обычный 6 2 3 2 5" xfId="41005"/>
    <cellStyle name="Обычный 6 2 3 2 5 2" xfId="41006"/>
    <cellStyle name="Обычный 6 2 3 2 6" xfId="41007"/>
    <cellStyle name="Обычный 6 2 3 2 6 2" xfId="41008"/>
    <cellStyle name="Обычный 6 2 3 2 7" xfId="41009"/>
    <cellStyle name="Обычный 6 2 3 2 7 2" xfId="41010"/>
    <cellStyle name="Обычный 6 2 3 2 8" xfId="41011"/>
    <cellStyle name="Обычный 6 2 3 2 8 2" xfId="41012"/>
    <cellStyle name="Обычный 6 2 3 2 9" xfId="41013"/>
    <cellStyle name="Обычный 6 2 3 2 9 2" xfId="41014"/>
    <cellStyle name="Обычный 6 2 3 20" xfId="41015"/>
    <cellStyle name="Обычный 6 2 3 20 2" xfId="41016"/>
    <cellStyle name="Обычный 6 2 3 21" xfId="41017"/>
    <cellStyle name="Обычный 6 2 3 21 2" xfId="41018"/>
    <cellStyle name="Обычный 6 2 3 22" xfId="41019"/>
    <cellStyle name="Обычный 6 2 3 22 2" xfId="41020"/>
    <cellStyle name="Обычный 6 2 3 23" xfId="41021"/>
    <cellStyle name="Обычный 6 2 3 23 2" xfId="41022"/>
    <cellStyle name="Обычный 6 2 3 24" xfId="41023"/>
    <cellStyle name="Обычный 6 2 3 24 2" xfId="41024"/>
    <cellStyle name="Обычный 6 2 3 25" xfId="41025"/>
    <cellStyle name="Обычный 6 2 3 25 2" xfId="41026"/>
    <cellStyle name="Обычный 6 2 3 26" xfId="41027"/>
    <cellStyle name="Обычный 6 2 3 26 2" xfId="41028"/>
    <cellStyle name="Обычный 6 2 3 27" xfId="41029"/>
    <cellStyle name="Обычный 6 2 3 27 2" xfId="41030"/>
    <cellStyle name="Обычный 6 2 3 28" xfId="41031"/>
    <cellStyle name="Обычный 6 2 3 28 2" xfId="41032"/>
    <cellStyle name="Обычный 6 2 3 29" xfId="41033"/>
    <cellStyle name="Обычный 6 2 3 29 2" xfId="41034"/>
    <cellStyle name="Обычный 6 2 3 3" xfId="41035"/>
    <cellStyle name="Обычный 6 2 3 3 10" xfId="41036"/>
    <cellStyle name="Обычный 6 2 3 3 10 2" xfId="41037"/>
    <cellStyle name="Обычный 6 2 3 3 11" xfId="41038"/>
    <cellStyle name="Обычный 6 2 3 3 11 2" xfId="41039"/>
    <cellStyle name="Обычный 6 2 3 3 12" xfId="41040"/>
    <cellStyle name="Обычный 6 2 3 3 12 2" xfId="41041"/>
    <cellStyle name="Обычный 6 2 3 3 13" xfId="41042"/>
    <cellStyle name="Обычный 6 2 3 3 13 2" xfId="41043"/>
    <cellStyle name="Обычный 6 2 3 3 14" xfId="41044"/>
    <cellStyle name="Обычный 6 2 3 3 14 2" xfId="41045"/>
    <cellStyle name="Обычный 6 2 3 3 15" xfId="41046"/>
    <cellStyle name="Обычный 6 2 3 3 15 2" xfId="41047"/>
    <cellStyle name="Обычный 6 2 3 3 16" xfId="41048"/>
    <cellStyle name="Обычный 6 2 3 3 16 2" xfId="41049"/>
    <cellStyle name="Обычный 6 2 3 3 17" xfId="41050"/>
    <cellStyle name="Обычный 6 2 3 3 17 2" xfId="41051"/>
    <cellStyle name="Обычный 6 2 3 3 18" xfId="41052"/>
    <cellStyle name="Обычный 6 2 3 3 18 2" xfId="41053"/>
    <cellStyle name="Обычный 6 2 3 3 19" xfId="41054"/>
    <cellStyle name="Обычный 6 2 3 3 19 2" xfId="41055"/>
    <cellStyle name="Обычный 6 2 3 3 2" xfId="41056"/>
    <cellStyle name="Обычный 6 2 3 3 2 2" xfId="41057"/>
    <cellStyle name="Обычный 6 2 3 3 20" xfId="41058"/>
    <cellStyle name="Обычный 6 2 3 3 20 2" xfId="41059"/>
    <cellStyle name="Обычный 6 2 3 3 21" xfId="41060"/>
    <cellStyle name="Обычный 6 2 3 3 21 2" xfId="41061"/>
    <cellStyle name="Обычный 6 2 3 3 22" xfId="41062"/>
    <cellStyle name="Обычный 6 2 3 3 22 2" xfId="41063"/>
    <cellStyle name="Обычный 6 2 3 3 23" xfId="41064"/>
    <cellStyle name="Обычный 6 2 3 3 23 2" xfId="41065"/>
    <cellStyle name="Обычный 6 2 3 3 24" xfId="41066"/>
    <cellStyle name="Обычный 6 2 3 3 24 2" xfId="41067"/>
    <cellStyle name="Обычный 6 2 3 3 25" xfId="41068"/>
    <cellStyle name="Обычный 6 2 3 3 25 2" xfId="41069"/>
    <cellStyle name="Обычный 6 2 3 3 26" xfId="41070"/>
    <cellStyle name="Обычный 6 2 3 3 26 2" xfId="41071"/>
    <cellStyle name="Обычный 6 2 3 3 27" xfId="41072"/>
    <cellStyle name="Обычный 6 2 3 3 27 2" xfId="41073"/>
    <cellStyle name="Обычный 6 2 3 3 28" xfId="41074"/>
    <cellStyle name="Обычный 6 2 3 3 28 2" xfId="41075"/>
    <cellStyle name="Обычный 6 2 3 3 29" xfId="41076"/>
    <cellStyle name="Обычный 6 2 3 3 29 2" xfId="41077"/>
    <cellStyle name="Обычный 6 2 3 3 3" xfId="41078"/>
    <cellStyle name="Обычный 6 2 3 3 3 2" xfId="41079"/>
    <cellStyle name="Обычный 6 2 3 3 30" xfId="41080"/>
    <cellStyle name="Обычный 6 2 3 3 30 2" xfId="41081"/>
    <cellStyle name="Обычный 6 2 3 3 31" xfId="41082"/>
    <cellStyle name="Обычный 6 2 3 3 31 2" xfId="41083"/>
    <cellStyle name="Обычный 6 2 3 3 32" xfId="41084"/>
    <cellStyle name="Обычный 6 2 3 3 32 2" xfId="41085"/>
    <cellStyle name="Обычный 6 2 3 3 33" xfId="41086"/>
    <cellStyle name="Обычный 6 2 3 3 33 2" xfId="41087"/>
    <cellStyle name="Обычный 6 2 3 3 34" xfId="41088"/>
    <cellStyle name="Обычный 6 2 3 3 34 2" xfId="41089"/>
    <cellStyle name="Обычный 6 2 3 3 35" xfId="41090"/>
    <cellStyle name="Обычный 6 2 3 3 4" xfId="41091"/>
    <cellStyle name="Обычный 6 2 3 3 4 2" xfId="41092"/>
    <cellStyle name="Обычный 6 2 3 3 5" xfId="41093"/>
    <cellStyle name="Обычный 6 2 3 3 5 2" xfId="41094"/>
    <cellStyle name="Обычный 6 2 3 3 6" xfId="41095"/>
    <cellStyle name="Обычный 6 2 3 3 6 2" xfId="41096"/>
    <cellStyle name="Обычный 6 2 3 3 7" xfId="41097"/>
    <cellStyle name="Обычный 6 2 3 3 7 2" xfId="41098"/>
    <cellStyle name="Обычный 6 2 3 3 8" xfId="41099"/>
    <cellStyle name="Обычный 6 2 3 3 8 2" xfId="41100"/>
    <cellStyle name="Обычный 6 2 3 3 9" xfId="41101"/>
    <cellStyle name="Обычный 6 2 3 3 9 2" xfId="41102"/>
    <cellStyle name="Обычный 6 2 3 30" xfId="41103"/>
    <cellStyle name="Обычный 6 2 3 30 2" xfId="41104"/>
    <cellStyle name="Обычный 6 2 3 31" xfId="41105"/>
    <cellStyle name="Обычный 6 2 3 31 2" xfId="41106"/>
    <cellStyle name="Обычный 6 2 3 32" xfId="41107"/>
    <cellStyle name="Обычный 6 2 3 32 2" xfId="41108"/>
    <cellStyle name="Обычный 6 2 3 33" xfId="41109"/>
    <cellStyle name="Обычный 6 2 3 33 2" xfId="41110"/>
    <cellStyle name="Обычный 6 2 3 34" xfId="41111"/>
    <cellStyle name="Обычный 6 2 3 34 2" xfId="41112"/>
    <cellStyle name="Обычный 6 2 3 35" xfId="41113"/>
    <cellStyle name="Обычный 6 2 3 35 2" xfId="41114"/>
    <cellStyle name="Обычный 6 2 3 36" xfId="41115"/>
    <cellStyle name="Обычный 6 2 3 36 2" xfId="41116"/>
    <cellStyle name="Обычный 6 2 3 37" xfId="41117"/>
    <cellStyle name="Обычный 6 2 3 37 2" xfId="41118"/>
    <cellStyle name="Обычный 6 2 3 38" xfId="41119"/>
    <cellStyle name="Обычный 6 2 3 4" xfId="41120"/>
    <cellStyle name="Обычный 6 2 3 4 2" xfId="41121"/>
    <cellStyle name="Обычный 6 2 3 5" xfId="41122"/>
    <cellStyle name="Обычный 6 2 3 5 2" xfId="41123"/>
    <cellStyle name="Обычный 6 2 3 6" xfId="41124"/>
    <cellStyle name="Обычный 6 2 3 6 2" xfId="41125"/>
    <cellStyle name="Обычный 6 2 3 7" xfId="41126"/>
    <cellStyle name="Обычный 6 2 3 7 2" xfId="41127"/>
    <cellStyle name="Обычный 6 2 3 8" xfId="41128"/>
    <cellStyle name="Обычный 6 2 3 8 2" xfId="41129"/>
    <cellStyle name="Обычный 6 2 3 9" xfId="6"/>
    <cellStyle name="Обычный 6 2 3 9 2" xfId="41130"/>
    <cellStyle name="Обычный 6 2 30" xfId="41131"/>
    <cellStyle name="Обычный 6 2 30 2" xfId="41132"/>
    <cellStyle name="Обычный 6 2 31" xfId="41133"/>
    <cellStyle name="Обычный 6 2 31 2" xfId="41134"/>
    <cellStyle name="Обычный 6 2 32" xfId="41135"/>
    <cellStyle name="Обычный 6 2 32 2" xfId="41136"/>
    <cellStyle name="Обычный 6 2 33" xfId="41137"/>
    <cellStyle name="Обычный 6 2 33 2" xfId="41138"/>
    <cellStyle name="Обычный 6 2 34" xfId="41139"/>
    <cellStyle name="Обычный 6 2 34 2" xfId="41140"/>
    <cellStyle name="Обычный 6 2 35" xfId="41141"/>
    <cellStyle name="Обычный 6 2 35 2" xfId="41142"/>
    <cellStyle name="Обычный 6 2 36" xfId="41143"/>
    <cellStyle name="Обычный 6 2 36 2" xfId="41144"/>
    <cellStyle name="Обычный 6 2 37" xfId="41145"/>
    <cellStyle name="Обычный 6 2 37 2" xfId="41146"/>
    <cellStyle name="Обычный 6 2 38" xfId="41147"/>
    <cellStyle name="Обычный 6 2 38 2" xfId="41148"/>
    <cellStyle name="Обычный 6 2 39" xfId="41149"/>
    <cellStyle name="Обычный 6 2 39 2" xfId="41150"/>
    <cellStyle name="Обычный 6 2 4" xfId="41151"/>
    <cellStyle name="Обычный 6 2 4 10" xfId="41152"/>
    <cellStyle name="Обычный 6 2 4 10 2" xfId="41153"/>
    <cellStyle name="Обычный 6 2 4 11" xfId="41154"/>
    <cellStyle name="Обычный 6 2 4 11 2" xfId="41155"/>
    <cellStyle name="Обычный 6 2 4 12" xfId="41156"/>
    <cellStyle name="Обычный 6 2 4 12 2" xfId="41157"/>
    <cellStyle name="Обычный 6 2 4 13" xfId="41158"/>
    <cellStyle name="Обычный 6 2 4 13 2" xfId="41159"/>
    <cellStyle name="Обычный 6 2 4 14" xfId="41160"/>
    <cellStyle name="Обычный 6 2 4 14 2" xfId="41161"/>
    <cellStyle name="Обычный 6 2 4 15" xfId="41162"/>
    <cellStyle name="Обычный 6 2 4 15 2" xfId="41163"/>
    <cellStyle name="Обычный 6 2 4 16" xfId="41164"/>
    <cellStyle name="Обычный 6 2 4 16 2" xfId="41165"/>
    <cellStyle name="Обычный 6 2 4 17" xfId="41166"/>
    <cellStyle name="Обычный 6 2 4 17 2" xfId="41167"/>
    <cellStyle name="Обычный 6 2 4 18" xfId="41168"/>
    <cellStyle name="Обычный 6 2 4 18 2" xfId="41169"/>
    <cellStyle name="Обычный 6 2 4 19" xfId="41170"/>
    <cellStyle name="Обычный 6 2 4 19 2" xfId="41171"/>
    <cellStyle name="Обычный 6 2 4 2" xfId="41172"/>
    <cellStyle name="Обычный 6 2 4 2 10" xfId="41173"/>
    <cellStyle name="Обычный 6 2 4 2 10 2" xfId="41174"/>
    <cellStyle name="Обычный 6 2 4 2 11" xfId="41175"/>
    <cellStyle name="Обычный 6 2 4 2 11 2" xfId="41176"/>
    <cellStyle name="Обычный 6 2 4 2 12" xfId="41177"/>
    <cellStyle name="Обычный 6 2 4 2 12 2" xfId="41178"/>
    <cellStyle name="Обычный 6 2 4 2 13" xfId="41179"/>
    <cellStyle name="Обычный 6 2 4 2 13 2" xfId="41180"/>
    <cellStyle name="Обычный 6 2 4 2 14" xfId="41181"/>
    <cellStyle name="Обычный 6 2 4 2 14 2" xfId="41182"/>
    <cellStyle name="Обычный 6 2 4 2 15" xfId="41183"/>
    <cellStyle name="Обычный 6 2 4 2 15 2" xfId="41184"/>
    <cellStyle name="Обычный 6 2 4 2 16" xfId="41185"/>
    <cellStyle name="Обычный 6 2 4 2 16 2" xfId="41186"/>
    <cellStyle name="Обычный 6 2 4 2 17" xfId="41187"/>
    <cellStyle name="Обычный 6 2 4 2 17 2" xfId="41188"/>
    <cellStyle name="Обычный 6 2 4 2 18" xfId="41189"/>
    <cellStyle name="Обычный 6 2 4 2 18 2" xfId="41190"/>
    <cellStyle name="Обычный 6 2 4 2 19" xfId="41191"/>
    <cellStyle name="Обычный 6 2 4 2 19 2" xfId="41192"/>
    <cellStyle name="Обычный 6 2 4 2 2" xfId="41193"/>
    <cellStyle name="Обычный 6 2 4 2 2 2" xfId="41194"/>
    <cellStyle name="Обычный 6 2 4 2 20" xfId="41195"/>
    <cellStyle name="Обычный 6 2 4 2 20 2" xfId="41196"/>
    <cellStyle name="Обычный 6 2 4 2 21" xfId="41197"/>
    <cellStyle name="Обычный 6 2 4 2 21 2" xfId="41198"/>
    <cellStyle name="Обычный 6 2 4 2 22" xfId="41199"/>
    <cellStyle name="Обычный 6 2 4 2 22 2" xfId="41200"/>
    <cellStyle name="Обычный 6 2 4 2 23" xfId="41201"/>
    <cellStyle name="Обычный 6 2 4 2 23 2" xfId="41202"/>
    <cellStyle name="Обычный 6 2 4 2 24" xfId="41203"/>
    <cellStyle name="Обычный 6 2 4 2 24 2" xfId="41204"/>
    <cellStyle name="Обычный 6 2 4 2 25" xfId="41205"/>
    <cellStyle name="Обычный 6 2 4 2 25 2" xfId="41206"/>
    <cellStyle name="Обычный 6 2 4 2 26" xfId="41207"/>
    <cellStyle name="Обычный 6 2 4 2 26 2" xfId="41208"/>
    <cellStyle name="Обычный 6 2 4 2 27" xfId="41209"/>
    <cellStyle name="Обычный 6 2 4 2 27 2" xfId="41210"/>
    <cellStyle name="Обычный 6 2 4 2 28" xfId="41211"/>
    <cellStyle name="Обычный 6 2 4 2 28 2" xfId="41212"/>
    <cellStyle name="Обычный 6 2 4 2 29" xfId="41213"/>
    <cellStyle name="Обычный 6 2 4 2 29 2" xfId="41214"/>
    <cellStyle name="Обычный 6 2 4 2 3" xfId="41215"/>
    <cellStyle name="Обычный 6 2 4 2 3 2" xfId="41216"/>
    <cellStyle name="Обычный 6 2 4 2 30" xfId="41217"/>
    <cellStyle name="Обычный 6 2 4 2 30 2" xfId="41218"/>
    <cellStyle name="Обычный 6 2 4 2 31" xfId="41219"/>
    <cellStyle name="Обычный 6 2 4 2 31 2" xfId="41220"/>
    <cellStyle name="Обычный 6 2 4 2 32" xfId="41221"/>
    <cellStyle name="Обычный 6 2 4 2 32 2" xfId="41222"/>
    <cellStyle name="Обычный 6 2 4 2 33" xfId="41223"/>
    <cellStyle name="Обычный 6 2 4 2 33 2" xfId="41224"/>
    <cellStyle name="Обычный 6 2 4 2 34" xfId="41225"/>
    <cellStyle name="Обычный 6 2 4 2 34 2" xfId="41226"/>
    <cellStyle name="Обычный 6 2 4 2 35" xfId="41227"/>
    <cellStyle name="Обычный 6 2 4 2 4" xfId="41228"/>
    <cellStyle name="Обычный 6 2 4 2 4 2" xfId="41229"/>
    <cellStyle name="Обычный 6 2 4 2 5" xfId="41230"/>
    <cellStyle name="Обычный 6 2 4 2 5 2" xfId="41231"/>
    <cellStyle name="Обычный 6 2 4 2 6" xfId="41232"/>
    <cellStyle name="Обычный 6 2 4 2 6 2" xfId="41233"/>
    <cellStyle name="Обычный 6 2 4 2 7" xfId="41234"/>
    <cellStyle name="Обычный 6 2 4 2 7 2" xfId="41235"/>
    <cellStyle name="Обычный 6 2 4 2 8" xfId="41236"/>
    <cellStyle name="Обычный 6 2 4 2 8 2" xfId="41237"/>
    <cellStyle name="Обычный 6 2 4 2 9" xfId="41238"/>
    <cellStyle name="Обычный 6 2 4 2 9 2" xfId="41239"/>
    <cellStyle name="Обычный 6 2 4 20" xfId="41240"/>
    <cellStyle name="Обычный 6 2 4 20 2" xfId="41241"/>
    <cellStyle name="Обычный 6 2 4 21" xfId="41242"/>
    <cellStyle name="Обычный 6 2 4 21 2" xfId="41243"/>
    <cellStyle name="Обычный 6 2 4 22" xfId="41244"/>
    <cellStyle name="Обычный 6 2 4 22 2" xfId="41245"/>
    <cellStyle name="Обычный 6 2 4 23" xfId="41246"/>
    <cellStyle name="Обычный 6 2 4 23 2" xfId="41247"/>
    <cellStyle name="Обычный 6 2 4 24" xfId="41248"/>
    <cellStyle name="Обычный 6 2 4 24 2" xfId="41249"/>
    <cellStyle name="Обычный 6 2 4 25" xfId="41250"/>
    <cellStyle name="Обычный 6 2 4 25 2" xfId="41251"/>
    <cellStyle name="Обычный 6 2 4 26" xfId="41252"/>
    <cellStyle name="Обычный 6 2 4 26 2" xfId="41253"/>
    <cellStyle name="Обычный 6 2 4 27" xfId="41254"/>
    <cellStyle name="Обычный 6 2 4 27 2" xfId="41255"/>
    <cellStyle name="Обычный 6 2 4 28" xfId="41256"/>
    <cellStyle name="Обычный 6 2 4 28 2" xfId="41257"/>
    <cellStyle name="Обычный 6 2 4 29" xfId="41258"/>
    <cellStyle name="Обычный 6 2 4 29 2" xfId="41259"/>
    <cellStyle name="Обычный 6 2 4 3" xfId="41260"/>
    <cellStyle name="Обычный 6 2 4 3 2" xfId="41261"/>
    <cellStyle name="Обычный 6 2 4 30" xfId="41262"/>
    <cellStyle name="Обычный 6 2 4 30 2" xfId="41263"/>
    <cellStyle name="Обычный 6 2 4 31" xfId="41264"/>
    <cellStyle name="Обычный 6 2 4 31 2" xfId="41265"/>
    <cellStyle name="Обычный 6 2 4 32" xfId="41266"/>
    <cellStyle name="Обычный 6 2 4 32 2" xfId="41267"/>
    <cellStyle name="Обычный 6 2 4 33" xfId="41268"/>
    <cellStyle name="Обычный 6 2 4 33 2" xfId="41269"/>
    <cellStyle name="Обычный 6 2 4 34" xfId="41270"/>
    <cellStyle name="Обычный 6 2 4 34 2" xfId="41271"/>
    <cellStyle name="Обычный 6 2 4 35" xfId="41272"/>
    <cellStyle name="Обычный 6 2 4 35 2" xfId="41273"/>
    <cellStyle name="Обычный 6 2 4 36" xfId="41274"/>
    <cellStyle name="Обычный 6 2 4 36 2" xfId="41275"/>
    <cellStyle name="Обычный 6 2 4 37" xfId="41276"/>
    <cellStyle name="Обычный 6 2 4 4" xfId="41277"/>
    <cellStyle name="Обычный 6 2 4 4 2" xfId="41278"/>
    <cellStyle name="Обычный 6 2 4 5" xfId="41279"/>
    <cellStyle name="Обычный 6 2 4 5 2" xfId="41280"/>
    <cellStyle name="Обычный 6 2 4 6" xfId="41281"/>
    <cellStyle name="Обычный 6 2 4 6 2" xfId="41282"/>
    <cellStyle name="Обычный 6 2 4 7" xfId="41283"/>
    <cellStyle name="Обычный 6 2 4 7 2" xfId="41284"/>
    <cellStyle name="Обычный 6 2 4 8" xfId="41285"/>
    <cellStyle name="Обычный 6 2 4 8 2" xfId="41286"/>
    <cellStyle name="Обычный 6 2 4 9" xfId="41287"/>
    <cellStyle name="Обычный 6 2 4 9 2" xfId="41288"/>
    <cellStyle name="Обычный 6 2 40" xfId="41289"/>
    <cellStyle name="Обычный 6 2 40 2" xfId="41290"/>
    <cellStyle name="Обычный 6 2 41" xfId="41291"/>
    <cellStyle name="Обычный 6 2 5" xfId="41292"/>
    <cellStyle name="Обычный 6 2 5 10" xfId="41293"/>
    <cellStyle name="Обычный 6 2 5 10 2" xfId="41294"/>
    <cellStyle name="Обычный 6 2 5 11" xfId="41295"/>
    <cellStyle name="Обычный 6 2 5 11 2" xfId="41296"/>
    <cellStyle name="Обычный 6 2 5 12" xfId="41297"/>
    <cellStyle name="Обычный 6 2 5 12 2" xfId="41298"/>
    <cellStyle name="Обычный 6 2 5 13" xfId="41299"/>
    <cellStyle name="Обычный 6 2 5 13 2" xfId="41300"/>
    <cellStyle name="Обычный 6 2 5 14" xfId="41301"/>
    <cellStyle name="Обычный 6 2 5 14 2" xfId="41302"/>
    <cellStyle name="Обычный 6 2 5 15" xfId="41303"/>
    <cellStyle name="Обычный 6 2 5 15 2" xfId="41304"/>
    <cellStyle name="Обычный 6 2 5 16" xfId="41305"/>
    <cellStyle name="Обычный 6 2 5 16 2" xfId="41306"/>
    <cellStyle name="Обычный 6 2 5 17" xfId="41307"/>
    <cellStyle name="Обычный 6 2 5 17 2" xfId="41308"/>
    <cellStyle name="Обычный 6 2 5 18" xfId="41309"/>
    <cellStyle name="Обычный 6 2 5 18 2" xfId="41310"/>
    <cellStyle name="Обычный 6 2 5 19" xfId="41311"/>
    <cellStyle name="Обычный 6 2 5 19 2" xfId="41312"/>
    <cellStyle name="Обычный 6 2 5 2" xfId="41313"/>
    <cellStyle name="Обычный 6 2 5 2 10" xfId="41314"/>
    <cellStyle name="Обычный 6 2 5 2 10 2" xfId="41315"/>
    <cellStyle name="Обычный 6 2 5 2 11" xfId="41316"/>
    <cellStyle name="Обычный 6 2 5 2 11 2" xfId="41317"/>
    <cellStyle name="Обычный 6 2 5 2 12" xfId="41318"/>
    <cellStyle name="Обычный 6 2 5 2 12 2" xfId="41319"/>
    <cellStyle name="Обычный 6 2 5 2 13" xfId="41320"/>
    <cellStyle name="Обычный 6 2 5 2 13 2" xfId="41321"/>
    <cellStyle name="Обычный 6 2 5 2 14" xfId="41322"/>
    <cellStyle name="Обычный 6 2 5 2 14 2" xfId="41323"/>
    <cellStyle name="Обычный 6 2 5 2 15" xfId="41324"/>
    <cellStyle name="Обычный 6 2 5 2 15 2" xfId="41325"/>
    <cellStyle name="Обычный 6 2 5 2 16" xfId="41326"/>
    <cellStyle name="Обычный 6 2 5 2 16 2" xfId="41327"/>
    <cellStyle name="Обычный 6 2 5 2 17" xfId="41328"/>
    <cellStyle name="Обычный 6 2 5 2 17 2" xfId="41329"/>
    <cellStyle name="Обычный 6 2 5 2 18" xfId="41330"/>
    <cellStyle name="Обычный 6 2 5 2 18 2" xfId="41331"/>
    <cellStyle name="Обычный 6 2 5 2 19" xfId="41332"/>
    <cellStyle name="Обычный 6 2 5 2 19 2" xfId="41333"/>
    <cellStyle name="Обычный 6 2 5 2 2" xfId="41334"/>
    <cellStyle name="Обычный 6 2 5 2 2 2" xfId="41335"/>
    <cellStyle name="Обычный 6 2 5 2 20" xfId="41336"/>
    <cellStyle name="Обычный 6 2 5 2 20 2" xfId="41337"/>
    <cellStyle name="Обычный 6 2 5 2 21" xfId="41338"/>
    <cellStyle name="Обычный 6 2 5 2 21 2" xfId="41339"/>
    <cellStyle name="Обычный 6 2 5 2 22" xfId="41340"/>
    <cellStyle name="Обычный 6 2 5 2 22 2" xfId="41341"/>
    <cellStyle name="Обычный 6 2 5 2 23" xfId="41342"/>
    <cellStyle name="Обычный 6 2 5 2 23 2" xfId="41343"/>
    <cellStyle name="Обычный 6 2 5 2 24" xfId="41344"/>
    <cellStyle name="Обычный 6 2 5 2 24 2" xfId="41345"/>
    <cellStyle name="Обычный 6 2 5 2 25" xfId="41346"/>
    <cellStyle name="Обычный 6 2 5 2 25 2" xfId="41347"/>
    <cellStyle name="Обычный 6 2 5 2 26" xfId="41348"/>
    <cellStyle name="Обычный 6 2 5 2 26 2" xfId="41349"/>
    <cellStyle name="Обычный 6 2 5 2 27" xfId="41350"/>
    <cellStyle name="Обычный 6 2 5 2 27 2" xfId="41351"/>
    <cellStyle name="Обычный 6 2 5 2 28" xfId="41352"/>
    <cellStyle name="Обычный 6 2 5 2 28 2" xfId="41353"/>
    <cellStyle name="Обычный 6 2 5 2 29" xfId="41354"/>
    <cellStyle name="Обычный 6 2 5 2 29 2" xfId="41355"/>
    <cellStyle name="Обычный 6 2 5 2 3" xfId="41356"/>
    <cellStyle name="Обычный 6 2 5 2 3 2" xfId="41357"/>
    <cellStyle name="Обычный 6 2 5 2 30" xfId="41358"/>
    <cellStyle name="Обычный 6 2 5 2 30 2" xfId="41359"/>
    <cellStyle name="Обычный 6 2 5 2 31" xfId="41360"/>
    <cellStyle name="Обычный 6 2 5 2 31 2" xfId="41361"/>
    <cellStyle name="Обычный 6 2 5 2 32" xfId="41362"/>
    <cellStyle name="Обычный 6 2 5 2 32 2" xfId="41363"/>
    <cellStyle name="Обычный 6 2 5 2 33" xfId="41364"/>
    <cellStyle name="Обычный 6 2 5 2 33 2" xfId="41365"/>
    <cellStyle name="Обычный 6 2 5 2 34" xfId="41366"/>
    <cellStyle name="Обычный 6 2 5 2 34 2" xfId="41367"/>
    <cellStyle name="Обычный 6 2 5 2 35" xfId="41368"/>
    <cellStyle name="Обычный 6 2 5 2 4" xfId="41369"/>
    <cellStyle name="Обычный 6 2 5 2 4 2" xfId="41370"/>
    <cellStyle name="Обычный 6 2 5 2 5" xfId="41371"/>
    <cellStyle name="Обычный 6 2 5 2 5 2" xfId="41372"/>
    <cellStyle name="Обычный 6 2 5 2 6" xfId="41373"/>
    <cellStyle name="Обычный 6 2 5 2 6 2" xfId="41374"/>
    <cellStyle name="Обычный 6 2 5 2 7" xfId="41375"/>
    <cellStyle name="Обычный 6 2 5 2 7 2" xfId="41376"/>
    <cellStyle name="Обычный 6 2 5 2 8" xfId="41377"/>
    <cellStyle name="Обычный 6 2 5 2 8 2" xfId="41378"/>
    <cellStyle name="Обычный 6 2 5 2 9" xfId="41379"/>
    <cellStyle name="Обычный 6 2 5 2 9 2" xfId="41380"/>
    <cellStyle name="Обычный 6 2 5 20" xfId="41381"/>
    <cellStyle name="Обычный 6 2 5 20 2" xfId="41382"/>
    <cellStyle name="Обычный 6 2 5 21" xfId="41383"/>
    <cellStyle name="Обычный 6 2 5 21 2" xfId="41384"/>
    <cellStyle name="Обычный 6 2 5 22" xfId="41385"/>
    <cellStyle name="Обычный 6 2 5 22 2" xfId="41386"/>
    <cellStyle name="Обычный 6 2 5 23" xfId="41387"/>
    <cellStyle name="Обычный 6 2 5 23 2" xfId="41388"/>
    <cellStyle name="Обычный 6 2 5 24" xfId="41389"/>
    <cellStyle name="Обычный 6 2 5 24 2" xfId="41390"/>
    <cellStyle name="Обычный 6 2 5 25" xfId="41391"/>
    <cellStyle name="Обычный 6 2 5 25 2" xfId="41392"/>
    <cellStyle name="Обычный 6 2 5 26" xfId="41393"/>
    <cellStyle name="Обычный 6 2 5 26 2" xfId="41394"/>
    <cellStyle name="Обычный 6 2 5 27" xfId="41395"/>
    <cellStyle name="Обычный 6 2 5 27 2" xfId="41396"/>
    <cellStyle name="Обычный 6 2 5 28" xfId="41397"/>
    <cellStyle name="Обычный 6 2 5 28 2" xfId="41398"/>
    <cellStyle name="Обычный 6 2 5 29" xfId="41399"/>
    <cellStyle name="Обычный 6 2 5 29 2" xfId="41400"/>
    <cellStyle name="Обычный 6 2 5 3" xfId="41401"/>
    <cellStyle name="Обычный 6 2 5 3 2" xfId="41402"/>
    <cellStyle name="Обычный 6 2 5 30" xfId="41403"/>
    <cellStyle name="Обычный 6 2 5 30 2" xfId="41404"/>
    <cellStyle name="Обычный 6 2 5 31" xfId="41405"/>
    <cellStyle name="Обычный 6 2 5 31 2" xfId="41406"/>
    <cellStyle name="Обычный 6 2 5 32" xfId="41407"/>
    <cellStyle name="Обычный 6 2 5 32 2" xfId="41408"/>
    <cellStyle name="Обычный 6 2 5 33" xfId="41409"/>
    <cellStyle name="Обычный 6 2 5 33 2" xfId="41410"/>
    <cellStyle name="Обычный 6 2 5 34" xfId="41411"/>
    <cellStyle name="Обычный 6 2 5 34 2" xfId="41412"/>
    <cellStyle name="Обычный 6 2 5 35" xfId="41413"/>
    <cellStyle name="Обычный 6 2 5 35 2" xfId="41414"/>
    <cellStyle name="Обычный 6 2 5 36" xfId="41415"/>
    <cellStyle name="Обычный 6 2 5 36 2" xfId="41416"/>
    <cellStyle name="Обычный 6 2 5 37" xfId="41417"/>
    <cellStyle name="Обычный 6 2 5 4" xfId="41418"/>
    <cellStyle name="Обычный 6 2 5 4 2" xfId="41419"/>
    <cellStyle name="Обычный 6 2 5 5" xfId="41420"/>
    <cellStyle name="Обычный 6 2 5 5 2" xfId="41421"/>
    <cellStyle name="Обычный 6 2 5 6" xfId="41422"/>
    <cellStyle name="Обычный 6 2 5 6 2" xfId="41423"/>
    <cellStyle name="Обычный 6 2 5 7" xfId="41424"/>
    <cellStyle name="Обычный 6 2 5 7 2" xfId="41425"/>
    <cellStyle name="Обычный 6 2 5 8" xfId="41426"/>
    <cellStyle name="Обычный 6 2 5 8 2" xfId="41427"/>
    <cellStyle name="Обычный 6 2 5 9" xfId="41428"/>
    <cellStyle name="Обычный 6 2 5 9 2" xfId="41429"/>
    <cellStyle name="Обычный 6 2 6" xfId="41430"/>
    <cellStyle name="Обычный 6 2 6 10" xfId="41431"/>
    <cellStyle name="Обычный 6 2 6 10 2" xfId="41432"/>
    <cellStyle name="Обычный 6 2 6 11" xfId="41433"/>
    <cellStyle name="Обычный 6 2 6 11 2" xfId="41434"/>
    <cellStyle name="Обычный 6 2 6 12" xfId="41435"/>
    <cellStyle name="Обычный 6 2 6 12 2" xfId="41436"/>
    <cellStyle name="Обычный 6 2 6 13" xfId="41437"/>
    <cellStyle name="Обычный 6 2 6 13 2" xfId="41438"/>
    <cellStyle name="Обычный 6 2 6 14" xfId="41439"/>
    <cellStyle name="Обычный 6 2 6 14 2" xfId="41440"/>
    <cellStyle name="Обычный 6 2 6 15" xfId="41441"/>
    <cellStyle name="Обычный 6 2 6 15 2" xfId="41442"/>
    <cellStyle name="Обычный 6 2 6 16" xfId="41443"/>
    <cellStyle name="Обычный 6 2 6 16 2" xfId="41444"/>
    <cellStyle name="Обычный 6 2 6 17" xfId="41445"/>
    <cellStyle name="Обычный 6 2 6 17 2" xfId="41446"/>
    <cellStyle name="Обычный 6 2 6 18" xfId="41447"/>
    <cellStyle name="Обычный 6 2 6 18 2" xfId="41448"/>
    <cellStyle name="Обычный 6 2 6 19" xfId="41449"/>
    <cellStyle name="Обычный 6 2 6 19 2" xfId="41450"/>
    <cellStyle name="Обычный 6 2 6 2" xfId="41451"/>
    <cellStyle name="Обычный 6 2 6 2 2" xfId="41452"/>
    <cellStyle name="Обычный 6 2 6 20" xfId="41453"/>
    <cellStyle name="Обычный 6 2 6 20 2" xfId="41454"/>
    <cellStyle name="Обычный 6 2 6 21" xfId="41455"/>
    <cellStyle name="Обычный 6 2 6 21 2" xfId="41456"/>
    <cellStyle name="Обычный 6 2 6 22" xfId="41457"/>
    <cellStyle name="Обычный 6 2 6 22 2" xfId="41458"/>
    <cellStyle name="Обычный 6 2 6 23" xfId="41459"/>
    <cellStyle name="Обычный 6 2 6 23 2" xfId="41460"/>
    <cellStyle name="Обычный 6 2 6 24" xfId="41461"/>
    <cellStyle name="Обычный 6 2 6 24 2" xfId="41462"/>
    <cellStyle name="Обычный 6 2 6 25" xfId="41463"/>
    <cellStyle name="Обычный 6 2 6 25 2" xfId="41464"/>
    <cellStyle name="Обычный 6 2 6 26" xfId="41465"/>
    <cellStyle name="Обычный 6 2 6 26 2" xfId="41466"/>
    <cellStyle name="Обычный 6 2 6 27" xfId="41467"/>
    <cellStyle name="Обычный 6 2 6 27 2" xfId="41468"/>
    <cellStyle name="Обычный 6 2 6 28" xfId="41469"/>
    <cellStyle name="Обычный 6 2 6 28 2" xfId="41470"/>
    <cellStyle name="Обычный 6 2 6 29" xfId="41471"/>
    <cellStyle name="Обычный 6 2 6 29 2" xfId="41472"/>
    <cellStyle name="Обычный 6 2 6 3" xfId="41473"/>
    <cellStyle name="Обычный 6 2 6 3 2" xfId="41474"/>
    <cellStyle name="Обычный 6 2 6 30" xfId="41475"/>
    <cellStyle name="Обычный 6 2 6 30 2" xfId="41476"/>
    <cellStyle name="Обычный 6 2 6 31" xfId="41477"/>
    <cellStyle name="Обычный 6 2 6 31 2" xfId="41478"/>
    <cellStyle name="Обычный 6 2 6 32" xfId="41479"/>
    <cellStyle name="Обычный 6 2 6 32 2" xfId="41480"/>
    <cellStyle name="Обычный 6 2 6 33" xfId="41481"/>
    <cellStyle name="Обычный 6 2 6 33 2" xfId="41482"/>
    <cellStyle name="Обычный 6 2 6 34" xfId="41483"/>
    <cellStyle name="Обычный 6 2 6 34 2" xfId="41484"/>
    <cellStyle name="Обычный 6 2 6 35" xfId="41485"/>
    <cellStyle name="Обычный 6 2 6 4" xfId="41486"/>
    <cellStyle name="Обычный 6 2 6 4 2" xfId="41487"/>
    <cellStyle name="Обычный 6 2 6 5" xfId="41488"/>
    <cellStyle name="Обычный 6 2 6 5 2" xfId="41489"/>
    <cellStyle name="Обычный 6 2 6 6" xfId="41490"/>
    <cellStyle name="Обычный 6 2 6 6 2" xfId="41491"/>
    <cellStyle name="Обычный 6 2 6 7" xfId="41492"/>
    <cellStyle name="Обычный 6 2 6 7 2" xfId="41493"/>
    <cellStyle name="Обычный 6 2 6 8" xfId="41494"/>
    <cellStyle name="Обычный 6 2 6 8 2" xfId="41495"/>
    <cellStyle name="Обычный 6 2 6 9" xfId="41496"/>
    <cellStyle name="Обычный 6 2 6 9 2" xfId="41497"/>
    <cellStyle name="Обычный 6 2 7" xfId="41498"/>
    <cellStyle name="Обычный 6 2 7 2" xfId="41499"/>
    <cellStyle name="Обычный 6 2 8" xfId="41500"/>
    <cellStyle name="Обычный 6 2 8 2" xfId="41501"/>
    <cellStyle name="Обычный 6 2 9" xfId="41502"/>
    <cellStyle name="Обычный 6 2 9 2" xfId="41503"/>
    <cellStyle name="Обычный 6 3" xfId="41504"/>
    <cellStyle name="Обычный 6 3 10" xfId="41505"/>
    <cellStyle name="Обычный 6 3 10 2" xfId="41506"/>
    <cellStyle name="Обычный 6 3 11" xfId="41507"/>
    <cellStyle name="Обычный 6 3 11 2" xfId="41508"/>
    <cellStyle name="Обычный 6 3 12" xfId="41509"/>
    <cellStyle name="Обычный 6 3 12 2" xfId="41510"/>
    <cellStyle name="Обычный 6 3 13" xfId="41511"/>
    <cellStyle name="Обычный 6 3 13 2" xfId="41512"/>
    <cellStyle name="Обычный 6 3 14" xfId="41513"/>
    <cellStyle name="Обычный 6 3 14 2" xfId="41514"/>
    <cellStyle name="Обычный 6 3 15" xfId="41515"/>
    <cellStyle name="Обычный 6 3 15 2" xfId="41516"/>
    <cellStyle name="Обычный 6 3 16" xfId="41517"/>
    <cellStyle name="Обычный 6 3 16 2" xfId="41518"/>
    <cellStyle name="Обычный 6 3 17" xfId="41519"/>
    <cellStyle name="Обычный 6 3 17 2" xfId="41520"/>
    <cellStyle name="Обычный 6 3 18" xfId="41521"/>
    <cellStyle name="Обычный 6 3 18 2" xfId="41522"/>
    <cellStyle name="Обычный 6 3 19" xfId="41523"/>
    <cellStyle name="Обычный 6 3 19 2" xfId="41524"/>
    <cellStyle name="Обычный 6 3 2" xfId="41525"/>
    <cellStyle name="Обычный 6 3 2 10" xfId="41526"/>
    <cellStyle name="Обычный 6 3 2 10 2" xfId="41527"/>
    <cellStyle name="Обычный 6 3 2 11" xfId="41528"/>
    <cellStyle name="Обычный 6 3 2 11 2" xfId="41529"/>
    <cellStyle name="Обычный 6 3 2 12" xfId="41530"/>
    <cellStyle name="Обычный 6 3 2 12 2" xfId="41531"/>
    <cellStyle name="Обычный 6 3 2 13" xfId="41532"/>
    <cellStyle name="Обычный 6 3 2 13 2" xfId="41533"/>
    <cellStyle name="Обычный 6 3 2 14" xfId="41534"/>
    <cellStyle name="Обычный 6 3 2 14 2" xfId="41535"/>
    <cellStyle name="Обычный 6 3 2 15" xfId="41536"/>
    <cellStyle name="Обычный 6 3 2 15 2" xfId="41537"/>
    <cellStyle name="Обычный 6 3 2 16" xfId="41538"/>
    <cellStyle name="Обычный 6 3 2 16 2" xfId="41539"/>
    <cellStyle name="Обычный 6 3 2 17" xfId="41540"/>
    <cellStyle name="Обычный 6 3 2 17 2" xfId="41541"/>
    <cellStyle name="Обычный 6 3 2 18" xfId="41542"/>
    <cellStyle name="Обычный 6 3 2 18 2" xfId="41543"/>
    <cellStyle name="Обычный 6 3 2 19" xfId="41544"/>
    <cellStyle name="Обычный 6 3 2 19 2" xfId="41545"/>
    <cellStyle name="Обычный 6 3 2 2" xfId="41546"/>
    <cellStyle name="Обычный 6 3 2 2 10" xfId="41547"/>
    <cellStyle name="Обычный 6 3 2 2 10 2" xfId="41548"/>
    <cellStyle name="Обычный 6 3 2 2 11" xfId="41549"/>
    <cellStyle name="Обычный 6 3 2 2 11 2" xfId="41550"/>
    <cellStyle name="Обычный 6 3 2 2 12" xfId="41551"/>
    <cellStyle name="Обычный 6 3 2 2 12 2" xfId="41552"/>
    <cellStyle name="Обычный 6 3 2 2 13" xfId="41553"/>
    <cellStyle name="Обычный 6 3 2 2 13 2" xfId="41554"/>
    <cellStyle name="Обычный 6 3 2 2 14" xfId="41555"/>
    <cellStyle name="Обычный 6 3 2 2 14 2" xfId="41556"/>
    <cellStyle name="Обычный 6 3 2 2 15" xfId="41557"/>
    <cellStyle name="Обычный 6 3 2 2 15 2" xfId="41558"/>
    <cellStyle name="Обычный 6 3 2 2 16" xfId="41559"/>
    <cellStyle name="Обычный 6 3 2 2 16 2" xfId="41560"/>
    <cellStyle name="Обычный 6 3 2 2 17" xfId="41561"/>
    <cellStyle name="Обычный 6 3 2 2 17 2" xfId="41562"/>
    <cellStyle name="Обычный 6 3 2 2 18" xfId="41563"/>
    <cellStyle name="Обычный 6 3 2 2 18 2" xfId="41564"/>
    <cellStyle name="Обычный 6 3 2 2 19" xfId="41565"/>
    <cellStyle name="Обычный 6 3 2 2 19 2" xfId="41566"/>
    <cellStyle name="Обычный 6 3 2 2 2" xfId="41567"/>
    <cellStyle name="Обычный 6 3 2 2 2 2" xfId="41568"/>
    <cellStyle name="Обычный 6 3 2 2 20" xfId="41569"/>
    <cellStyle name="Обычный 6 3 2 2 20 2" xfId="41570"/>
    <cellStyle name="Обычный 6 3 2 2 21" xfId="41571"/>
    <cellStyle name="Обычный 6 3 2 2 21 2" xfId="41572"/>
    <cellStyle name="Обычный 6 3 2 2 22" xfId="41573"/>
    <cellStyle name="Обычный 6 3 2 2 22 2" xfId="41574"/>
    <cellStyle name="Обычный 6 3 2 2 23" xfId="41575"/>
    <cellStyle name="Обычный 6 3 2 2 23 2" xfId="41576"/>
    <cellStyle name="Обычный 6 3 2 2 24" xfId="41577"/>
    <cellStyle name="Обычный 6 3 2 2 24 2" xfId="41578"/>
    <cellStyle name="Обычный 6 3 2 2 25" xfId="41579"/>
    <cellStyle name="Обычный 6 3 2 2 25 2" xfId="41580"/>
    <cellStyle name="Обычный 6 3 2 2 26" xfId="41581"/>
    <cellStyle name="Обычный 6 3 2 2 26 2" xfId="41582"/>
    <cellStyle name="Обычный 6 3 2 2 27" xfId="41583"/>
    <cellStyle name="Обычный 6 3 2 2 27 2" xfId="41584"/>
    <cellStyle name="Обычный 6 3 2 2 28" xfId="41585"/>
    <cellStyle name="Обычный 6 3 2 2 28 2" xfId="41586"/>
    <cellStyle name="Обычный 6 3 2 2 29" xfId="41587"/>
    <cellStyle name="Обычный 6 3 2 2 29 2" xfId="41588"/>
    <cellStyle name="Обычный 6 3 2 2 3" xfId="41589"/>
    <cellStyle name="Обычный 6 3 2 2 3 2" xfId="41590"/>
    <cellStyle name="Обычный 6 3 2 2 30" xfId="41591"/>
    <cellStyle name="Обычный 6 3 2 2 30 2" xfId="41592"/>
    <cellStyle name="Обычный 6 3 2 2 31" xfId="41593"/>
    <cellStyle name="Обычный 6 3 2 2 31 2" xfId="41594"/>
    <cellStyle name="Обычный 6 3 2 2 32" xfId="41595"/>
    <cellStyle name="Обычный 6 3 2 2 32 2" xfId="41596"/>
    <cellStyle name="Обычный 6 3 2 2 33" xfId="41597"/>
    <cellStyle name="Обычный 6 3 2 2 33 2" xfId="41598"/>
    <cellStyle name="Обычный 6 3 2 2 34" xfId="41599"/>
    <cellStyle name="Обычный 6 3 2 2 34 2" xfId="41600"/>
    <cellStyle name="Обычный 6 3 2 2 35" xfId="41601"/>
    <cellStyle name="Обычный 6 3 2 2 4" xfId="41602"/>
    <cellStyle name="Обычный 6 3 2 2 4 2" xfId="41603"/>
    <cellStyle name="Обычный 6 3 2 2 5" xfId="41604"/>
    <cellStyle name="Обычный 6 3 2 2 5 2" xfId="41605"/>
    <cellStyle name="Обычный 6 3 2 2 6" xfId="41606"/>
    <cellStyle name="Обычный 6 3 2 2 6 2" xfId="41607"/>
    <cellStyle name="Обычный 6 3 2 2 7" xfId="41608"/>
    <cellStyle name="Обычный 6 3 2 2 7 2" xfId="41609"/>
    <cellStyle name="Обычный 6 3 2 2 8" xfId="41610"/>
    <cellStyle name="Обычный 6 3 2 2 8 2" xfId="41611"/>
    <cellStyle name="Обычный 6 3 2 2 9" xfId="41612"/>
    <cellStyle name="Обычный 6 3 2 2 9 2" xfId="41613"/>
    <cellStyle name="Обычный 6 3 2 20" xfId="41614"/>
    <cellStyle name="Обычный 6 3 2 20 2" xfId="41615"/>
    <cellStyle name="Обычный 6 3 2 21" xfId="41616"/>
    <cellStyle name="Обычный 6 3 2 21 2" xfId="41617"/>
    <cellStyle name="Обычный 6 3 2 22" xfId="41618"/>
    <cellStyle name="Обычный 6 3 2 22 2" xfId="41619"/>
    <cellStyle name="Обычный 6 3 2 23" xfId="41620"/>
    <cellStyle name="Обычный 6 3 2 23 2" xfId="41621"/>
    <cellStyle name="Обычный 6 3 2 24" xfId="41622"/>
    <cellStyle name="Обычный 6 3 2 24 2" xfId="41623"/>
    <cellStyle name="Обычный 6 3 2 25" xfId="41624"/>
    <cellStyle name="Обычный 6 3 2 25 2" xfId="41625"/>
    <cellStyle name="Обычный 6 3 2 26" xfId="41626"/>
    <cellStyle name="Обычный 6 3 2 26 2" xfId="41627"/>
    <cellStyle name="Обычный 6 3 2 27" xfId="41628"/>
    <cellStyle name="Обычный 6 3 2 27 2" xfId="41629"/>
    <cellStyle name="Обычный 6 3 2 28" xfId="41630"/>
    <cellStyle name="Обычный 6 3 2 28 2" xfId="41631"/>
    <cellStyle name="Обычный 6 3 2 29" xfId="41632"/>
    <cellStyle name="Обычный 6 3 2 29 2" xfId="41633"/>
    <cellStyle name="Обычный 6 3 2 3" xfId="41634"/>
    <cellStyle name="Обычный 6 3 2 3 2" xfId="41635"/>
    <cellStyle name="Обычный 6 3 2 30" xfId="41636"/>
    <cellStyle name="Обычный 6 3 2 30 2" xfId="41637"/>
    <cellStyle name="Обычный 6 3 2 31" xfId="41638"/>
    <cellStyle name="Обычный 6 3 2 31 2" xfId="41639"/>
    <cellStyle name="Обычный 6 3 2 32" xfId="41640"/>
    <cellStyle name="Обычный 6 3 2 32 2" xfId="41641"/>
    <cellStyle name="Обычный 6 3 2 33" xfId="41642"/>
    <cellStyle name="Обычный 6 3 2 33 2" xfId="41643"/>
    <cellStyle name="Обычный 6 3 2 34" xfId="41644"/>
    <cellStyle name="Обычный 6 3 2 34 2" xfId="41645"/>
    <cellStyle name="Обычный 6 3 2 35" xfId="41646"/>
    <cellStyle name="Обычный 6 3 2 35 2" xfId="41647"/>
    <cellStyle name="Обычный 6 3 2 36" xfId="41648"/>
    <cellStyle name="Обычный 6 3 2 36 2" xfId="41649"/>
    <cellStyle name="Обычный 6 3 2 37" xfId="41650"/>
    <cellStyle name="Обычный 6 3 2 4" xfId="41651"/>
    <cellStyle name="Обычный 6 3 2 4 2" xfId="41652"/>
    <cellStyle name="Обычный 6 3 2 5" xfId="41653"/>
    <cellStyle name="Обычный 6 3 2 5 2" xfId="41654"/>
    <cellStyle name="Обычный 6 3 2 6" xfId="41655"/>
    <cellStyle name="Обычный 6 3 2 6 2" xfId="41656"/>
    <cellStyle name="Обычный 6 3 2 7" xfId="41657"/>
    <cellStyle name="Обычный 6 3 2 7 2" xfId="41658"/>
    <cellStyle name="Обычный 6 3 2 8" xfId="41659"/>
    <cellStyle name="Обычный 6 3 2 8 2" xfId="41660"/>
    <cellStyle name="Обычный 6 3 2 9" xfId="41661"/>
    <cellStyle name="Обычный 6 3 2 9 2" xfId="41662"/>
    <cellStyle name="Обычный 6 3 20" xfId="41663"/>
    <cellStyle name="Обычный 6 3 20 2" xfId="41664"/>
    <cellStyle name="Обычный 6 3 21" xfId="41665"/>
    <cellStyle name="Обычный 6 3 21 2" xfId="41666"/>
    <cellStyle name="Обычный 6 3 22" xfId="41667"/>
    <cellStyle name="Обычный 6 3 22 2" xfId="41668"/>
    <cellStyle name="Обычный 6 3 23" xfId="41669"/>
    <cellStyle name="Обычный 6 3 23 2" xfId="41670"/>
    <cellStyle name="Обычный 6 3 24" xfId="41671"/>
    <cellStyle name="Обычный 6 3 24 2" xfId="41672"/>
    <cellStyle name="Обычный 6 3 25" xfId="41673"/>
    <cellStyle name="Обычный 6 3 25 2" xfId="41674"/>
    <cellStyle name="Обычный 6 3 26" xfId="41675"/>
    <cellStyle name="Обычный 6 3 26 2" xfId="41676"/>
    <cellStyle name="Обычный 6 3 27" xfId="41677"/>
    <cellStyle name="Обычный 6 3 27 2" xfId="41678"/>
    <cellStyle name="Обычный 6 3 28" xfId="41679"/>
    <cellStyle name="Обычный 6 3 28 2" xfId="41680"/>
    <cellStyle name="Обычный 6 3 29" xfId="41681"/>
    <cellStyle name="Обычный 6 3 29 2" xfId="41682"/>
    <cellStyle name="Обычный 6 3 3" xfId="41683"/>
    <cellStyle name="Обычный 6 3 3 10" xfId="41684"/>
    <cellStyle name="Обычный 6 3 3 10 2" xfId="41685"/>
    <cellStyle name="Обычный 6 3 3 11" xfId="41686"/>
    <cellStyle name="Обычный 6 3 3 11 2" xfId="41687"/>
    <cellStyle name="Обычный 6 3 3 12" xfId="41688"/>
    <cellStyle name="Обычный 6 3 3 12 2" xfId="41689"/>
    <cellStyle name="Обычный 6 3 3 13" xfId="41690"/>
    <cellStyle name="Обычный 6 3 3 13 2" xfId="41691"/>
    <cellStyle name="Обычный 6 3 3 14" xfId="41692"/>
    <cellStyle name="Обычный 6 3 3 14 2" xfId="41693"/>
    <cellStyle name="Обычный 6 3 3 15" xfId="41694"/>
    <cellStyle name="Обычный 6 3 3 15 2" xfId="41695"/>
    <cellStyle name="Обычный 6 3 3 16" xfId="41696"/>
    <cellStyle name="Обычный 6 3 3 16 2" xfId="41697"/>
    <cellStyle name="Обычный 6 3 3 17" xfId="41698"/>
    <cellStyle name="Обычный 6 3 3 17 2" xfId="41699"/>
    <cellStyle name="Обычный 6 3 3 18" xfId="41700"/>
    <cellStyle name="Обычный 6 3 3 18 2" xfId="41701"/>
    <cellStyle name="Обычный 6 3 3 19" xfId="41702"/>
    <cellStyle name="Обычный 6 3 3 19 2" xfId="41703"/>
    <cellStyle name="Обычный 6 3 3 2" xfId="41704"/>
    <cellStyle name="Обычный 6 3 3 2 2" xfId="41705"/>
    <cellStyle name="Обычный 6 3 3 20" xfId="41706"/>
    <cellStyle name="Обычный 6 3 3 20 2" xfId="41707"/>
    <cellStyle name="Обычный 6 3 3 21" xfId="41708"/>
    <cellStyle name="Обычный 6 3 3 21 2" xfId="41709"/>
    <cellStyle name="Обычный 6 3 3 22" xfId="41710"/>
    <cellStyle name="Обычный 6 3 3 22 2" xfId="41711"/>
    <cellStyle name="Обычный 6 3 3 23" xfId="41712"/>
    <cellStyle name="Обычный 6 3 3 23 2" xfId="41713"/>
    <cellStyle name="Обычный 6 3 3 24" xfId="41714"/>
    <cellStyle name="Обычный 6 3 3 24 2" xfId="41715"/>
    <cellStyle name="Обычный 6 3 3 25" xfId="41716"/>
    <cellStyle name="Обычный 6 3 3 25 2" xfId="41717"/>
    <cellStyle name="Обычный 6 3 3 26" xfId="41718"/>
    <cellStyle name="Обычный 6 3 3 26 2" xfId="41719"/>
    <cellStyle name="Обычный 6 3 3 27" xfId="41720"/>
    <cellStyle name="Обычный 6 3 3 27 2" xfId="41721"/>
    <cellStyle name="Обычный 6 3 3 28" xfId="41722"/>
    <cellStyle name="Обычный 6 3 3 28 2" xfId="41723"/>
    <cellStyle name="Обычный 6 3 3 29" xfId="41724"/>
    <cellStyle name="Обычный 6 3 3 29 2" xfId="41725"/>
    <cellStyle name="Обычный 6 3 3 3" xfId="41726"/>
    <cellStyle name="Обычный 6 3 3 3 2" xfId="41727"/>
    <cellStyle name="Обычный 6 3 3 30" xfId="41728"/>
    <cellStyle name="Обычный 6 3 3 30 2" xfId="41729"/>
    <cellStyle name="Обычный 6 3 3 31" xfId="41730"/>
    <cellStyle name="Обычный 6 3 3 31 2" xfId="41731"/>
    <cellStyle name="Обычный 6 3 3 32" xfId="41732"/>
    <cellStyle name="Обычный 6 3 3 32 2" xfId="41733"/>
    <cellStyle name="Обычный 6 3 3 33" xfId="41734"/>
    <cellStyle name="Обычный 6 3 3 33 2" xfId="41735"/>
    <cellStyle name="Обычный 6 3 3 34" xfId="41736"/>
    <cellStyle name="Обычный 6 3 3 34 2" xfId="41737"/>
    <cellStyle name="Обычный 6 3 3 35" xfId="41738"/>
    <cellStyle name="Обычный 6 3 3 4" xfId="41739"/>
    <cellStyle name="Обычный 6 3 3 4 2" xfId="41740"/>
    <cellStyle name="Обычный 6 3 3 5" xfId="41741"/>
    <cellStyle name="Обычный 6 3 3 5 2" xfId="41742"/>
    <cellStyle name="Обычный 6 3 3 6" xfId="41743"/>
    <cellStyle name="Обычный 6 3 3 6 2" xfId="41744"/>
    <cellStyle name="Обычный 6 3 3 7" xfId="41745"/>
    <cellStyle name="Обычный 6 3 3 7 2" xfId="41746"/>
    <cellStyle name="Обычный 6 3 3 8" xfId="41747"/>
    <cellStyle name="Обычный 6 3 3 8 2" xfId="41748"/>
    <cellStyle name="Обычный 6 3 3 9" xfId="41749"/>
    <cellStyle name="Обычный 6 3 3 9 2" xfId="41750"/>
    <cellStyle name="Обычный 6 3 30" xfId="41751"/>
    <cellStyle name="Обычный 6 3 30 2" xfId="41752"/>
    <cellStyle name="Обычный 6 3 31" xfId="41753"/>
    <cellStyle name="Обычный 6 3 31 2" xfId="41754"/>
    <cellStyle name="Обычный 6 3 32" xfId="41755"/>
    <cellStyle name="Обычный 6 3 32 2" xfId="41756"/>
    <cellStyle name="Обычный 6 3 33" xfId="41757"/>
    <cellStyle name="Обычный 6 3 33 2" xfId="41758"/>
    <cellStyle name="Обычный 6 3 34" xfId="41759"/>
    <cellStyle name="Обычный 6 3 34 2" xfId="41760"/>
    <cellStyle name="Обычный 6 3 35" xfId="41761"/>
    <cellStyle name="Обычный 6 3 35 2" xfId="41762"/>
    <cellStyle name="Обычный 6 3 36" xfId="41763"/>
    <cellStyle name="Обычный 6 3 36 2" xfId="41764"/>
    <cellStyle name="Обычный 6 3 37" xfId="41765"/>
    <cellStyle name="Обычный 6 3 37 2" xfId="41766"/>
    <cellStyle name="Обычный 6 3 38" xfId="41767"/>
    <cellStyle name="Обычный 6 3 4" xfId="41768"/>
    <cellStyle name="Обычный 6 3 4 2" xfId="41769"/>
    <cellStyle name="Обычный 6 3 5" xfId="41770"/>
    <cellStyle name="Обычный 6 3 5 2" xfId="41771"/>
    <cellStyle name="Обычный 6 3 6" xfId="41772"/>
    <cellStyle name="Обычный 6 3 6 2" xfId="41773"/>
    <cellStyle name="Обычный 6 3 7" xfId="41774"/>
    <cellStyle name="Обычный 6 3 7 2" xfId="41775"/>
    <cellStyle name="Обычный 6 3 8" xfId="41776"/>
    <cellStyle name="Обычный 6 3 8 2" xfId="41777"/>
    <cellStyle name="Обычный 6 3 9" xfId="41778"/>
    <cellStyle name="Обычный 6 3 9 2" xfId="41779"/>
    <cellStyle name="Обычный 6 4" xfId="41780"/>
    <cellStyle name="Обычный 6 4 10" xfId="41781"/>
    <cellStyle name="Обычный 6 4 10 2" xfId="41782"/>
    <cellStyle name="Обычный 6 4 11" xfId="41783"/>
    <cellStyle name="Обычный 6 4 11 2" xfId="41784"/>
    <cellStyle name="Обычный 6 4 12" xfId="41785"/>
    <cellStyle name="Обычный 6 4 12 2" xfId="41786"/>
    <cellStyle name="Обычный 6 4 13" xfId="41787"/>
    <cellStyle name="Обычный 6 4 13 2" xfId="41788"/>
    <cellStyle name="Обычный 6 4 14" xfId="41789"/>
    <cellStyle name="Обычный 6 4 14 2" xfId="41790"/>
    <cellStyle name="Обычный 6 4 15" xfId="41791"/>
    <cellStyle name="Обычный 6 4 15 2" xfId="41792"/>
    <cellStyle name="Обычный 6 4 16" xfId="41793"/>
    <cellStyle name="Обычный 6 4 16 2" xfId="41794"/>
    <cellStyle name="Обычный 6 4 17" xfId="41795"/>
    <cellStyle name="Обычный 6 4 17 2" xfId="41796"/>
    <cellStyle name="Обычный 6 4 18" xfId="41797"/>
    <cellStyle name="Обычный 6 4 18 2" xfId="41798"/>
    <cellStyle name="Обычный 6 4 19" xfId="41799"/>
    <cellStyle name="Обычный 6 4 19 2" xfId="41800"/>
    <cellStyle name="Обычный 6 4 2" xfId="41801"/>
    <cellStyle name="Обычный 6 4 2 10" xfId="41802"/>
    <cellStyle name="Обычный 6 4 2 10 2" xfId="41803"/>
    <cellStyle name="Обычный 6 4 2 11" xfId="41804"/>
    <cellStyle name="Обычный 6 4 2 11 2" xfId="41805"/>
    <cellStyle name="Обычный 6 4 2 12" xfId="41806"/>
    <cellStyle name="Обычный 6 4 2 12 2" xfId="41807"/>
    <cellStyle name="Обычный 6 4 2 13" xfId="41808"/>
    <cellStyle name="Обычный 6 4 2 13 2" xfId="41809"/>
    <cellStyle name="Обычный 6 4 2 14" xfId="41810"/>
    <cellStyle name="Обычный 6 4 2 14 2" xfId="41811"/>
    <cellStyle name="Обычный 6 4 2 15" xfId="41812"/>
    <cellStyle name="Обычный 6 4 2 15 2" xfId="41813"/>
    <cellStyle name="Обычный 6 4 2 16" xfId="41814"/>
    <cellStyle name="Обычный 6 4 2 16 2" xfId="41815"/>
    <cellStyle name="Обычный 6 4 2 17" xfId="41816"/>
    <cellStyle name="Обычный 6 4 2 17 2" xfId="41817"/>
    <cellStyle name="Обычный 6 4 2 18" xfId="41818"/>
    <cellStyle name="Обычный 6 4 2 18 2" xfId="41819"/>
    <cellStyle name="Обычный 6 4 2 19" xfId="41820"/>
    <cellStyle name="Обычный 6 4 2 19 2" xfId="41821"/>
    <cellStyle name="Обычный 6 4 2 2" xfId="41822"/>
    <cellStyle name="Обычный 6 4 2 2 10" xfId="41823"/>
    <cellStyle name="Обычный 6 4 2 2 10 2" xfId="41824"/>
    <cellStyle name="Обычный 6 4 2 2 11" xfId="41825"/>
    <cellStyle name="Обычный 6 4 2 2 11 2" xfId="41826"/>
    <cellStyle name="Обычный 6 4 2 2 12" xfId="41827"/>
    <cellStyle name="Обычный 6 4 2 2 12 2" xfId="41828"/>
    <cellStyle name="Обычный 6 4 2 2 13" xfId="41829"/>
    <cellStyle name="Обычный 6 4 2 2 13 2" xfId="41830"/>
    <cellStyle name="Обычный 6 4 2 2 14" xfId="41831"/>
    <cellStyle name="Обычный 6 4 2 2 14 2" xfId="41832"/>
    <cellStyle name="Обычный 6 4 2 2 15" xfId="41833"/>
    <cellStyle name="Обычный 6 4 2 2 15 2" xfId="41834"/>
    <cellStyle name="Обычный 6 4 2 2 16" xfId="41835"/>
    <cellStyle name="Обычный 6 4 2 2 16 2" xfId="41836"/>
    <cellStyle name="Обычный 6 4 2 2 17" xfId="41837"/>
    <cellStyle name="Обычный 6 4 2 2 17 2" xfId="41838"/>
    <cellStyle name="Обычный 6 4 2 2 18" xfId="41839"/>
    <cellStyle name="Обычный 6 4 2 2 18 2" xfId="41840"/>
    <cellStyle name="Обычный 6 4 2 2 19" xfId="41841"/>
    <cellStyle name="Обычный 6 4 2 2 19 2" xfId="41842"/>
    <cellStyle name="Обычный 6 4 2 2 2" xfId="41843"/>
    <cellStyle name="Обычный 6 4 2 2 2 2" xfId="41844"/>
    <cellStyle name="Обычный 6 4 2 2 20" xfId="41845"/>
    <cellStyle name="Обычный 6 4 2 2 20 2" xfId="41846"/>
    <cellStyle name="Обычный 6 4 2 2 21" xfId="41847"/>
    <cellStyle name="Обычный 6 4 2 2 21 2" xfId="41848"/>
    <cellStyle name="Обычный 6 4 2 2 22" xfId="41849"/>
    <cellStyle name="Обычный 6 4 2 2 22 2" xfId="41850"/>
    <cellStyle name="Обычный 6 4 2 2 23" xfId="41851"/>
    <cellStyle name="Обычный 6 4 2 2 23 2" xfId="41852"/>
    <cellStyle name="Обычный 6 4 2 2 24" xfId="41853"/>
    <cellStyle name="Обычный 6 4 2 2 24 2" xfId="41854"/>
    <cellStyle name="Обычный 6 4 2 2 25" xfId="41855"/>
    <cellStyle name="Обычный 6 4 2 2 25 2" xfId="41856"/>
    <cellStyle name="Обычный 6 4 2 2 26" xfId="41857"/>
    <cellStyle name="Обычный 6 4 2 2 26 2" xfId="41858"/>
    <cellStyle name="Обычный 6 4 2 2 27" xfId="41859"/>
    <cellStyle name="Обычный 6 4 2 2 27 2" xfId="41860"/>
    <cellStyle name="Обычный 6 4 2 2 28" xfId="41861"/>
    <cellStyle name="Обычный 6 4 2 2 28 2" xfId="41862"/>
    <cellStyle name="Обычный 6 4 2 2 29" xfId="41863"/>
    <cellStyle name="Обычный 6 4 2 2 29 2" xfId="41864"/>
    <cellStyle name="Обычный 6 4 2 2 3" xfId="41865"/>
    <cellStyle name="Обычный 6 4 2 2 3 2" xfId="41866"/>
    <cellStyle name="Обычный 6 4 2 2 30" xfId="41867"/>
    <cellStyle name="Обычный 6 4 2 2 30 2" xfId="41868"/>
    <cellStyle name="Обычный 6 4 2 2 31" xfId="41869"/>
    <cellStyle name="Обычный 6 4 2 2 31 2" xfId="41870"/>
    <cellStyle name="Обычный 6 4 2 2 32" xfId="41871"/>
    <cellStyle name="Обычный 6 4 2 2 32 2" xfId="41872"/>
    <cellStyle name="Обычный 6 4 2 2 33" xfId="41873"/>
    <cellStyle name="Обычный 6 4 2 2 33 2" xfId="41874"/>
    <cellStyle name="Обычный 6 4 2 2 34" xfId="41875"/>
    <cellStyle name="Обычный 6 4 2 2 34 2" xfId="41876"/>
    <cellStyle name="Обычный 6 4 2 2 35" xfId="41877"/>
    <cellStyle name="Обычный 6 4 2 2 4" xfId="41878"/>
    <cellStyle name="Обычный 6 4 2 2 4 2" xfId="41879"/>
    <cellStyle name="Обычный 6 4 2 2 5" xfId="41880"/>
    <cellStyle name="Обычный 6 4 2 2 5 2" xfId="41881"/>
    <cellStyle name="Обычный 6 4 2 2 6" xfId="41882"/>
    <cellStyle name="Обычный 6 4 2 2 6 2" xfId="41883"/>
    <cellStyle name="Обычный 6 4 2 2 7" xfId="41884"/>
    <cellStyle name="Обычный 6 4 2 2 7 2" xfId="41885"/>
    <cellStyle name="Обычный 6 4 2 2 8" xfId="41886"/>
    <cellStyle name="Обычный 6 4 2 2 8 2" xfId="41887"/>
    <cellStyle name="Обычный 6 4 2 2 9" xfId="41888"/>
    <cellStyle name="Обычный 6 4 2 2 9 2" xfId="41889"/>
    <cellStyle name="Обычный 6 4 2 20" xfId="41890"/>
    <cellStyle name="Обычный 6 4 2 20 2" xfId="41891"/>
    <cellStyle name="Обычный 6 4 2 21" xfId="41892"/>
    <cellStyle name="Обычный 6 4 2 21 2" xfId="41893"/>
    <cellStyle name="Обычный 6 4 2 22" xfId="41894"/>
    <cellStyle name="Обычный 6 4 2 22 2" xfId="41895"/>
    <cellStyle name="Обычный 6 4 2 23" xfId="41896"/>
    <cellStyle name="Обычный 6 4 2 23 2" xfId="41897"/>
    <cellStyle name="Обычный 6 4 2 24" xfId="41898"/>
    <cellStyle name="Обычный 6 4 2 24 2" xfId="41899"/>
    <cellStyle name="Обычный 6 4 2 25" xfId="41900"/>
    <cellStyle name="Обычный 6 4 2 25 2" xfId="41901"/>
    <cellStyle name="Обычный 6 4 2 26" xfId="41902"/>
    <cellStyle name="Обычный 6 4 2 26 2" xfId="41903"/>
    <cellStyle name="Обычный 6 4 2 27" xfId="41904"/>
    <cellStyle name="Обычный 6 4 2 27 2" xfId="41905"/>
    <cellStyle name="Обычный 6 4 2 28" xfId="41906"/>
    <cellStyle name="Обычный 6 4 2 28 2" xfId="41907"/>
    <cellStyle name="Обычный 6 4 2 29" xfId="41908"/>
    <cellStyle name="Обычный 6 4 2 29 2" xfId="41909"/>
    <cellStyle name="Обычный 6 4 2 3" xfId="41910"/>
    <cellStyle name="Обычный 6 4 2 3 2" xfId="41911"/>
    <cellStyle name="Обычный 6 4 2 30" xfId="41912"/>
    <cellStyle name="Обычный 6 4 2 30 2" xfId="41913"/>
    <cellStyle name="Обычный 6 4 2 31" xfId="41914"/>
    <cellStyle name="Обычный 6 4 2 31 2" xfId="41915"/>
    <cellStyle name="Обычный 6 4 2 32" xfId="41916"/>
    <cellStyle name="Обычный 6 4 2 32 2" xfId="41917"/>
    <cellStyle name="Обычный 6 4 2 33" xfId="41918"/>
    <cellStyle name="Обычный 6 4 2 33 2" xfId="41919"/>
    <cellStyle name="Обычный 6 4 2 34" xfId="41920"/>
    <cellStyle name="Обычный 6 4 2 34 2" xfId="41921"/>
    <cellStyle name="Обычный 6 4 2 35" xfId="41922"/>
    <cellStyle name="Обычный 6 4 2 35 2" xfId="41923"/>
    <cellStyle name="Обычный 6 4 2 36" xfId="41924"/>
    <cellStyle name="Обычный 6 4 2 36 2" xfId="41925"/>
    <cellStyle name="Обычный 6 4 2 37" xfId="41926"/>
    <cellStyle name="Обычный 6 4 2 4" xfId="41927"/>
    <cellStyle name="Обычный 6 4 2 4 2" xfId="41928"/>
    <cellStyle name="Обычный 6 4 2 5" xfId="41929"/>
    <cellStyle name="Обычный 6 4 2 5 2" xfId="41930"/>
    <cellStyle name="Обычный 6 4 2 6" xfId="41931"/>
    <cellStyle name="Обычный 6 4 2 6 2" xfId="41932"/>
    <cellStyle name="Обычный 6 4 2 7" xfId="41933"/>
    <cellStyle name="Обычный 6 4 2 7 2" xfId="41934"/>
    <cellStyle name="Обычный 6 4 2 8" xfId="41935"/>
    <cellStyle name="Обычный 6 4 2 8 2" xfId="41936"/>
    <cellStyle name="Обычный 6 4 2 9" xfId="41937"/>
    <cellStyle name="Обычный 6 4 2 9 2" xfId="41938"/>
    <cellStyle name="Обычный 6 4 20" xfId="41939"/>
    <cellStyle name="Обычный 6 4 20 2" xfId="41940"/>
    <cellStyle name="Обычный 6 4 21" xfId="41941"/>
    <cellStyle name="Обычный 6 4 21 2" xfId="41942"/>
    <cellStyle name="Обычный 6 4 22" xfId="41943"/>
    <cellStyle name="Обычный 6 4 22 2" xfId="41944"/>
    <cellStyle name="Обычный 6 4 23" xfId="41945"/>
    <cellStyle name="Обычный 6 4 23 2" xfId="41946"/>
    <cellStyle name="Обычный 6 4 24" xfId="41947"/>
    <cellStyle name="Обычный 6 4 24 2" xfId="41948"/>
    <cellStyle name="Обычный 6 4 25" xfId="41949"/>
    <cellStyle name="Обычный 6 4 25 2" xfId="41950"/>
    <cellStyle name="Обычный 6 4 26" xfId="41951"/>
    <cellStyle name="Обычный 6 4 26 2" xfId="41952"/>
    <cellStyle name="Обычный 6 4 27" xfId="41953"/>
    <cellStyle name="Обычный 6 4 27 2" xfId="41954"/>
    <cellStyle name="Обычный 6 4 28" xfId="41955"/>
    <cellStyle name="Обычный 6 4 28 2" xfId="41956"/>
    <cellStyle name="Обычный 6 4 29" xfId="41957"/>
    <cellStyle name="Обычный 6 4 29 2" xfId="41958"/>
    <cellStyle name="Обычный 6 4 3" xfId="41959"/>
    <cellStyle name="Обычный 6 4 3 10" xfId="41960"/>
    <cellStyle name="Обычный 6 4 3 10 2" xfId="41961"/>
    <cellStyle name="Обычный 6 4 3 11" xfId="41962"/>
    <cellStyle name="Обычный 6 4 3 11 2" xfId="41963"/>
    <cellStyle name="Обычный 6 4 3 12" xfId="41964"/>
    <cellStyle name="Обычный 6 4 3 12 2" xfId="41965"/>
    <cellStyle name="Обычный 6 4 3 13" xfId="41966"/>
    <cellStyle name="Обычный 6 4 3 13 2" xfId="41967"/>
    <cellStyle name="Обычный 6 4 3 14" xfId="41968"/>
    <cellStyle name="Обычный 6 4 3 14 2" xfId="41969"/>
    <cellStyle name="Обычный 6 4 3 15" xfId="41970"/>
    <cellStyle name="Обычный 6 4 3 15 2" xfId="41971"/>
    <cellStyle name="Обычный 6 4 3 16" xfId="41972"/>
    <cellStyle name="Обычный 6 4 3 16 2" xfId="41973"/>
    <cellStyle name="Обычный 6 4 3 17" xfId="41974"/>
    <cellStyle name="Обычный 6 4 3 17 2" xfId="41975"/>
    <cellStyle name="Обычный 6 4 3 18" xfId="41976"/>
    <cellStyle name="Обычный 6 4 3 18 2" xfId="41977"/>
    <cellStyle name="Обычный 6 4 3 19" xfId="41978"/>
    <cellStyle name="Обычный 6 4 3 19 2" xfId="41979"/>
    <cellStyle name="Обычный 6 4 3 2" xfId="41980"/>
    <cellStyle name="Обычный 6 4 3 2 2" xfId="41981"/>
    <cellStyle name="Обычный 6 4 3 20" xfId="41982"/>
    <cellStyle name="Обычный 6 4 3 20 2" xfId="41983"/>
    <cellStyle name="Обычный 6 4 3 21" xfId="41984"/>
    <cellStyle name="Обычный 6 4 3 21 2" xfId="41985"/>
    <cellStyle name="Обычный 6 4 3 22" xfId="41986"/>
    <cellStyle name="Обычный 6 4 3 22 2" xfId="41987"/>
    <cellStyle name="Обычный 6 4 3 23" xfId="41988"/>
    <cellStyle name="Обычный 6 4 3 23 2" xfId="41989"/>
    <cellStyle name="Обычный 6 4 3 24" xfId="41990"/>
    <cellStyle name="Обычный 6 4 3 24 2" xfId="41991"/>
    <cellStyle name="Обычный 6 4 3 25" xfId="41992"/>
    <cellStyle name="Обычный 6 4 3 25 2" xfId="41993"/>
    <cellStyle name="Обычный 6 4 3 26" xfId="41994"/>
    <cellStyle name="Обычный 6 4 3 26 2" xfId="41995"/>
    <cellStyle name="Обычный 6 4 3 27" xfId="41996"/>
    <cellStyle name="Обычный 6 4 3 27 2" xfId="41997"/>
    <cellStyle name="Обычный 6 4 3 28" xfId="41998"/>
    <cellStyle name="Обычный 6 4 3 28 2" xfId="41999"/>
    <cellStyle name="Обычный 6 4 3 29" xfId="42000"/>
    <cellStyle name="Обычный 6 4 3 29 2" xfId="42001"/>
    <cellStyle name="Обычный 6 4 3 3" xfId="42002"/>
    <cellStyle name="Обычный 6 4 3 3 2" xfId="42003"/>
    <cellStyle name="Обычный 6 4 3 30" xfId="42004"/>
    <cellStyle name="Обычный 6 4 3 30 2" xfId="42005"/>
    <cellStyle name="Обычный 6 4 3 31" xfId="42006"/>
    <cellStyle name="Обычный 6 4 3 31 2" xfId="42007"/>
    <cellStyle name="Обычный 6 4 3 32" xfId="42008"/>
    <cellStyle name="Обычный 6 4 3 32 2" xfId="42009"/>
    <cellStyle name="Обычный 6 4 3 33" xfId="42010"/>
    <cellStyle name="Обычный 6 4 3 33 2" xfId="42011"/>
    <cellStyle name="Обычный 6 4 3 34" xfId="42012"/>
    <cellStyle name="Обычный 6 4 3 34 2" xfId="42013"/>
    <cellStyle name="Обычный 6 4 3 35" xfId="42014"/>
    <cellStyle name="Обычный 6 4 3 4" xfId="42015"/>
    <cellStyle name="Обычный 6 4 3 4 2" xfId="42016"/>
    <cellStyle name="Обычный 6 4 3 5" xfId="42017"/>
    <cellStyle name="Обычный 6 4 3 5 2" xfId="42018"/>
    <cellStyle name="Обычный 6 4 3 6" xfId="42019"/>
    <cellStyle name="Обычный 6 4 3 6 2" xfId="42020"/>
    <cellStyle name="Обычный 6 4 3 7" xfId="42021"/>
    <cellStyle name="Обычный 6 4 3 7 2" xfId="42022"/>
    <cellStyle name="Обычный 6 4 3 8" xfId="42023"/>
    <cellStyle name="Обычный 6 4 3 8 2" xfId="42024"/>
    <cellStyle name="Обычный 6 4 3 9" xfId="42025"/>
    <cellStyle name="Обычный 6 4 3 9 2" xfId="42026"/>
    <cellStyle name="Обычный 6 4 30" xfId="42027"/>
    <cellStyle name="Обычный 6 4 30 2" xfId="42028"/>
    <cellStyle name="Обычный 6 4 31" xfId="42029"/>
    <cellStyle name="Обычный 6 4 31 2" xfId="42030"/>
    <cellStyle name="Обычный 6 4 32" xfId="42031"/>
    <cellStyle name="Обычный 6 4 32 2" xfId="42032"/>
    <cellStyle name="Обычный 6 4 33" xfId="42033"/>
    <cellStyle name="Обычный 6 4 33 2" xfId="42034"/>
    <cellStyle name="Обычный 6 4 34" xfId="42035"/>
    <cellStyle name="Обычный 6 4 34 2" xfId="42036"/>
    <cellStyle name="Обычный 6 4 35" xfId="42037"/>
    <cellStyle name="Обычный 6 4 35 2" xfId="42038"/>
    <cellStyle name="Обычный 6 4 36" xfId="42039"/>
    <cellStyle name="Обычный 6 4 36 2" xfId="42040"/>
    <cellStyle name="Обычный 6 4 37" xfId="42041"/>
    <cellStyle name="Обычный 6 4 37 2" xfId="42042"/>
    <cellStyle name="Обычный 6 4 38" xfId="42043"/>
    <cellStyle name="Обычный 6 4 4" xfId="42044"/>
    <cellStyle name="Обычный 6 4 4 2" xfId="42045"/>
    <cellStyle name="Обычный 6 4 5" xfId="42046"/>
    <cellStyle name="Обычный 6 4 5 2" xfId="42047"/>
    <cellStyle name="Обычный 6 4 6" xfId="42048"/>
    <cellStyle name="Обычный 6 4 6 2" xfId="42049"/>
    <cellStyle name="Обычный 6 4 7" xfId="42050"/>
    <cellStyle name="Обычный 6 4 7 2" xfId="42051"/>
    <cellStyle name="Обычный 6 4 8" xfId="42052"/>
    <cellStyle name="Обычный 6 4 8 2" xfId="42053"/>
    <cellStyle name="Обычный 6 4 9" xfId="42054"/>
    <cellStyle name="Обычный 6 4 9 2" xfId="42055"/>
    <cellStyle name="Обычный 6 5" xfId="42056"/>
    <cellStyle name="Обычный 6 5 10" xfId="42057"/>
    <cellStyle name="Обычный 6 5 10 2" xfId="42058"/>
    <cellStyle name="Обычный 6 5 11" xfId="42059"/>
    <cellStyle name="Обычный 6 5 11 2" xfId="42060"/>
    <cellStyle name="Обычный 6 5 12" xfId="42061"/>
    <cellStyle name="Обычный 6 5 12 2" xfId="42062"/>
    <cellStyle name="Обычный 6 5 13" xfId="42063"/>
    <cellStyle name="Обычный 6 5 13 2" xfId="42064"/>
    <cellStyle name="Обычный 6 5 14" xfId="42065"/>
    <cellStyle name="Обычный 6 5 14 2" xfId="42066"/>
    <cellStyle name="Обычный 6 5 15" xfId="42067"/>
    <cellStyle name="Обычный 6 5 15 2" xfId="42068"/>
    <cellStyle name="Обычный 6 5 16" xfId="42069"/>
    <cellStyle name="Обычный 6 5 16 2" xfId="42070"/>
    <cellStyle name="Обычный 6 5 17" xfId="42071"/>
    <cellStyle name="Обычный 6 5 17 2" xfId="42072"/>
    <cellStyle name="Обычный 6 5 18" xfId="42073"/>
    <cellStyle name="Обычный 6 5 18 2" xfId="42074"/>
    <cellStyle name="Обычный 6 5 19" xfId="42075"/>
    <cellStyle name="Обычный 6 5 19 2" xfId="42076"/>
    <cellStyle name="Обычный 6 5 2" xfId="42077"/>
    <cellStyle name="Обычный 6 5 2 10" xfId="42078"/>
    <cellStyle name="Обычный 6 5 2 10 2" xfId="42079"/>
    <cellStyle name="Обычный 6 5 2 11" xfId="42080"/>
    <cellStyle name="Обычный 6 5 2 11 2" xfId="42081"/>
    <cellStyle name="Обычный 6 5 2 12" xfId="42082"/>
    <cellStyle name="Обычный 6 5 2 12 2" xfId="42083"/>
    <cellStyle name="Обычный 6 5 2 13" xfId="42084"/>
    <cellStyle name="Обычный 6 5 2 13 2" xfId="42085"/>
    <cellStyle name="Обычный 6 5 2 14" xfId="42086"/>
    <cellStyle name="Обычный 6 5 2 14 2" xfId="42087"/>
    <cellStyle name="Обычный 6 5 2 15" xfId="42088"/>
    <cellStyle name="Обычный 6 5 2 15 2" xfId="42089"/>
    <cellStyle name="Обычный 6 5 2 16" xfId="42090"/>
    <cellStyle name="Обычный 6 5 2 16 2" xfId="42091"/>
    <cellStyle name="Обычный 6 5 2 17" xfId="42092"/>
    <cellStyle name="Обычный 6 5 2 17 2" xfId="42093"/>
    <cellStyle name="Обычный 6 5 2 18" xfId="42094"/>
    <cellStyle name="Обычный 6 5 2 18 2" xfId="42095"/>
    <cellStyle name="Обычный 6 5 2 19" xfId="42096"/>
    <cellStyle name="Обычный 6 5 2 19 2" xfId="42097"/>
    <cellStyle name="Обычный 6 5 2 2" xfId="42098"/>
    <cellStyle name="Обычный 6 5 2 2 10" xfId="42099"/>
    <cellStyle name="Обычный 6 5 2 2 10 2" xfId="42100"/>
    <cellStyle name="Обычный 6 5 2 2 11" xfId="42101"/>
    <cellStyle name="Обычный 6 5 2 2 11 2" xfId="42102"/>
    <cellStyle name="Обычный 6 5 2 2 12" xfId="42103"/>
    <cellStyle name="Обычный 6 5 2 2 12 2" xfId="42104"/>
    <cellStyle name="Обычный 6 5 2 2 13" xfId="42105"/>
    <cellStyle name="Обычный 6 5 2 2 13 2" xfId="42106"/>
    <cellStyle name="Обычный 6 5 2 2 14" xfId="42107"/>
    <cellStyle name="Обычный 6 5 2 2 14 2" xfId="42108"/>
    <cellStyle name="Обычный 6 5 2 2 15" xfId="42109"/>
    <cellStyle name="Обычный 6 5 2 2 15 2" xfId="42110"/>
    <cellStyle name="Обычный 6 5 2 2 16" xfId="42111"/>
    <cellStyle name="Обычный 6 5 2 2 16 2" xfId="42112"/>
    <cellStyle name="Обычный 6 5 2 2 17" xfId="42113"/>
    <cellStyle name="Обычный 6 5 2 2 17 2" xfId="42114"/>
    <cellStyle name="Обычный 6 5 2 2 18" xfId="42115"/>
    <cellStyle name="Обычный 6 5 2 2 18 2" xfId="42116"/>
    <cellStyle name="Обычный 6 5 2 2 19" xfId="42117"/>
    <cellStyle name="Обычный 6 5 2 2 19 2" xfId="42118"/>
    <cellStyle name="Обычный 6 5 2 2 2" xfId="42119"/>
    <cellStyle name="Обычный 6 5 2 2 2 2" xfId="42120"/>
    <cellStyle name="Обычный 6 5 2 2 20" xfId="42121"/>
    <cellStyle name="Обычный 6 5 2 2 20 2" xfId="42122"/>
    <cellStyle name="Обычный 6 5 2 2 21" xfId="42123"/>
    <cellStyle name="Обычный 6 5 2 2 21 2" xfId="42124"/>
    <cellStyle name="Обычный 6 5 2 2 22" xfId="42125"/>
    <cellStyle name="Обычный 6 5 2 2 22 2" xfId="42126"/>
    <cellStyle name="Обычный 6 5 2 2 23" xfId="42127"/>
    <cellStyle name="Обычный 6 5 2 2 23 2" xfId="42128"/>
    <cellStyle name="Обычный 6 5 2 2 24" xfId="42129"/>
    <cellStyle name="Обычный 6 5 2 2 24 2" xfId="42130"/>
    <cellStyle name="Обычный 6 5 2 2 25" xfId="42131"/>
    <cellStyle name="Обычный 6 5 2 2 25 2" xfId="42132"/>
    <cellStyle name="Обычный 6 5 2 2 26" xfId="42133"/>
    <cellStyle name="Обычный 6 5 2 2 26 2" xfId="42134"/>
    <cellStyle name="Обычный 6 5 2 2 27" xfId="42135"/>
    <cellStyle name="Обычный 6 5 2 2 27 2" xfId="42136"/>
    <cellStyle name="Обычный 6 5 2 2 28" xfId="42137"/>
    <cellStyle name="Обычный 6 5 2 2 28 2" xfId="42138"/>
    <cellStyle name="Обычный 6 5 2 2 29" xfId="42139"/>
    <cellStyle name="Обычный 6 5 2 2 29 2" xfId="42140"/>
    <cellStyle name="Обычный 6 5 2 2 3" xfId="42141"/>
    <cellStyle name="Обычный 6 5 2 2 3 2" xfId="42142"/>
    <cellStyle name="Обычный 6 5 2 2 30" xfId="42143"/>
    <cellStyle name="Обычный 6 5 2 2 30 2" xfId="42144"/>
    <cellStyle name="Обычный 6 5 2 2 31" xfId="42145"/>
    <cellStyle name="Обычный 6 5 2 2 31 2" xfId="42146"/>
    <cellStyle name="Обычный 6 5 2 2 32" xfId="42147"/>
    <cellStyle name="Обычный 6 5 2 2 32 2" xfId="42148"/>
    <cellStyle name="Обычный 6 5 2 2 33" xfId="42149"/>
    <cellStyle name="Обычный 6 5 2 2 33 2" xfId="42150"/>
    <cellStyle name="Обычный 6 5 2 2 34" xfId="42151"/>
    <cellStyle name="Обычный 6 5 2 2 34 2" xfId="42152"/>
    <cellStyle name="Обычный 6 5 2 2 35" xfId="42153"/>
    <cellStyle name="Обычный 6 5 2 2 4" xfId="42154"/>
    <cellStyle name="Обычный 6 5 2 2 4 2" xfId="42155"/>
    <cellStyle name="Обычный 6 5 2 2 5" xfId="42156"/>
    <cellStyle name="Обычный 6 5 2 2 5 2" xfId="42157"/>
    <cellStyle name="Обычный 6 5 2 2 6" xfId="42158"/>
    <cellStyle name="Обычный 6 5 2 2 6 2" xfId="42159"/>
    <cellStyle name="Обычный 6 5 2 2 7" xfId="42160"/>
    <cellStyle name="Обычный 6 5 2 2 7 2" xfId="42161"/>
    <cellStyle name="Обычный 6 5 2 2 8" xfId="42162"/>
    <cellStyle name="Обычный 6 5 2 2 8 2" xfId="42163"/>
    <cellStyle name="Обычный 6 5 2 2 9" xfId="42164"/>
    <cellStyle name="Обычный 6 5 2 2 9 2" xfId="42165"/>
    <cellStyle name="Обычный 6 5 2 20" xfId="42166"/>
    <cellStyle name="Обычный 6 5 2 20 2" xfId="42167"/>
    <cellStyle name="Обычный 6 5 2 21" xfId="42168"/>
    <cellStyle name="Обычный 6 5 2 21 2" xfId="42169"/>
    <cellStyle name="Обычный 6 5 2 22" xfId="42170"/>
    <cellStyle name="Обычный 6 5 2 22 2" xfId="42171"/>
    <cellStyle name="Обычный 6 5 2 23" xfId="42172"/>
    <cellStyle name="Обычный 6 5 2 23 2" xfId="42173"/>
    <cellStyle name="Обычный 6 5 2 24" xfId="42174"/>
    <cellStyle name="Обычный 6 5 2 24 2" xfId="42175"/>
    <cellStyle name="Обычный 6 5 2 25" xfId="42176"/>
    <cellStyle name="Обычный 6 5 2 25 2" xfId="42177"/>
    <cellStyle name="Обычный 6 5 2 26" xfId="42178"/>
    <cellStyle name="Обычный 6 5 2 26 2" xfId="42179"/>
    <cellStyle name="Обычный 6 5 2 27" xfId="42180"/>
    <cellStyle name="Обычный 6 5 2 27 2" xfId="42181"/>
    <cellStyle name="Обычный 6 5 2 28" xfId="42182"/>
    <cellStyle name="Обычный 6 5 2 28 2" xfId="42183"/>
    <cellStyle name="Обычный 6 5 2 29" xfId="42184"/>
    <cellStyle name="Обычный 6 5 2 29 2" xfId="42185"/>
    <cellStyle name="Обычный 6 5 2 3" xfId="42186"/>
    <cellStyle name="Обычный 6 5 2 3 2" xfId="42187"/>
    <cellStyle name="Обычный 6 5 2 30" xfId="42188"/>
    <cellStyle name="Обычный 6 5 2 30 2" xfId="42189"/>
    <cellStyle name="Обычный 6 5 2 31" xfId="42190"/>
    <cellStyle name="Обычный 6 5 2 31 2" xfId="42191"/>
    <cellStyle name="Обычный 6 5 2 32" xfId="42192"/>
    <cellStyle name="Обычный 6 5 2 32 2" xfId="42193"/>
    <cellStyle name="Обычный 6 5 2 33" xfId="42194"/>
    <cellStyle name="Обычный 6 5 2 33 2" xfId="42195"/>
    <cellStyle name="Обычный 6 5 2 34" xfId="42196"/>
    <cellStyle name="Обычный 6 5 2 34 2" xfId="42197"/>
    <cellStyle name="Обычный 6 5 2 35" xfId="42198"/>
    <cellStyle name="Обычный 6 5 2 35 2" xfId="42199"/>
    <cellStyle name="Обычный 6 5 2 36" xfId="42200"/>
    <cellStyle name="Обычный 6 5 2 36 2" xfId="42201"/>
    <cellStyle name="Обычный 6 5 2 37" xfId="42202"/>
    <cellStyle name="Обычный 6 5 2 4" xfId="42203"/>
    <cellStyle name="Обычный 6 5 2 4 2" xfId="42204"/>
    <cellStyle name="Обычный 6 5 2 5" xfId="42205"/>
    <cellStyle name="Обычный 6 5 2 5 2" xfId="42206"/>
    <cellStyle name="Обычный 6 5 2 6" xfId="42207"/>
    <cellStyle name="Обычный 6 5 2 6 2" xfId="42208"/>
    <cellStyle name="Обычный 6 5 2 7" xfId="42209"/>
    <cellStyle name="Обычный 6 5 2 7 2" xfId="42210"/>
    <cellStyle name="Обычный 6 5 2 8" xfId="42211"/>
    <cellStyle name="Обычный 6 5 2 8 2" xfId="42212"/>
    <cellStyle name="Обычный 6 5 2 9" xfId="42213"/>
    <cellStyle name="Обычный 6 5 2 9 2" xfId="42214"/>
    <cellStyle name="Обычный 6 5 20" xfId="42215"/>
    <cellStyle name="Обычный 6 5 20 2" xfId="42216"/>
    <cellStyle name="Обычный 6 5 21" xfId="42217"/>
    <cellStyle name="Обычный 6 5 21 2" xfId="42218"/>
    <cellStyle name="Обычный 6 5 22" xfId="42219"/>
    <cellStyle name="Обычный 6 5 22 2" xfId="42220"/>
    <cellStyle name="Обычный 6 5 23" xfId="42221"/>
    <cellStyle name="Обычный 6 5 23 2" xfId="42222"/>
    <cellStyle name="Обычный 6 5 24" xfId="42223"/>
    <cellStyle name="Обычный 6 5 24 2" xfId="42224"/>
    <cellStyle name="Обычный 6 5 25" xfId="42225"/>
    <cellStyle name="Обычный 6 5 25 2" xfId="42226"/>
    <cellStyle name="Обычный 6 5 26" xfId="42227"/>
    <cellStyle name="Обычный 6 5 26 2" xfId="42228"/>
    <cellStyle name="Обычный 6 5 27" xfId="42229"/>
    <cellStyle name="Обычный 6 5 27 2" xfId="42230"/>
    <cellStyle name="Обычный 6 5 28" xfId="42231"/>
    <cellStyle name="Обычный 6 5 28 2" xfId="42232"/>
    <cellStyle name="Обычный 6 5 29" xfId="42233"/>
    <cellStyle name="Обычный 6 5 29 2" xfId="42234"/>
    <cellStyle name="Обычный 6 5 3" xfId="42235"/>
    <cellStyle name="Обычный 6 5 3 10" xfId="42236"/>
    <cellStyle name="Обычный 6 5 3 10 2" xfId="42237"/>
    <cellStyle name="Обычный 6 5 3 11" xfId="42238"/>
    <cellStyle name="Обычный 6 5 3 11 2" xfId="42239"/>
    <cellStyle name="Обычный 6 5 3 12" xfId="42240"/>
    <cellStyle name="Обычный 6 5 3 12 2" xfId="42241"/>
    <cellStyle name="Обычный 6 5 3 13" xfId="42242"/>
    <cellStyle name="Обычный 6 5 3 13 2" xfId="42243"/>
    <cellStyle name="Обычный 6 5 3 14" xfId="42244"/>
    <cellStyle name="Обычный 6 5 3 14 2" xfId="42245"/>
    <cellStyle name="Обычный 6 5 3 15" xfId="42246"/>
    <cellStyle name="Обычный 6 5 3 15 2" xfId="42247"/>
    <cellStyle name="Обычный 6 5 3 16" xfId="42248"/>
    <cellStyle name="Обычный 6 5 3 16 2" xfId="42249"/>
    <cellStyle name="Обычный 6 5 3 17" xfId="42250"/>
    <cellStyle name="Обычный 6 5 3 17 2" xfId="42251"/>
    <cellStyle name="Обычный 6 5 3 18" xfId="42252"/>
    <cellStyle name="Обычный 6 5 3 18 2" xfId="42253"/>
    <cellStyle name="Обычный 6 5 3 19" xfId="42254"/>
    <cellStyle name="Обычный 6 5 3 19 2" xfId="42255"/>
    <cellStyle name="Обычный 6 5 3 2" xfId="42256"/>
    <cellStyle name="Обычный 6 5 3 2 2" xfId="42257"/>
    <cellStyle name="Обычный 6 5 3 20" xfId="42258"/>
    <cellStyle name="Обычный 6 5 3 20 2" xfId="42259"/>
    <cellStyle name="Обычный 6 5 3 21" xfId="42260"/>
    <cellStyle name="Обычный 6 5 3 21 2" xfId="42261"/>
    <cellStyle name="Обычный 6 5 3 22" xfId="42262"/>
    <cellStyle name="Обычный 6 5 3 22 2" xfId="42263"/>
    <cellStyle name="Обычный 6 5 3 23" xfId="42264"/>
    <cellStyle name="Обычный 6 5 3 23 2" xfId="42265"/>
    <cellStyle name="Обычный 6 5 3 24" xfId="42266"/>
    <cellStyle name="Обычный 6 5 3 24 2" xfId="42267"/>
    <cellStyle name="Обычный 6 5 3 25" xfId="42268"/>
    <cellStyle name="Обычный 6 5 3 25 2" xfId="42269"/>
    <cellStyle name="Обычный 6 5 3 26" xfId="42270"/>
    <cellStyle name="Обычный 6 5 3 26 2" xfId="42271"/>
    <cellStyle name="Обычный 6 5 3 27" xfId="42272"/>
    <cellStyle name="Обычный 6 5 3 27 2" xfId="42273"/>
    <cellStyle name="Обычный 6 5 3 28" xfId="42274"/>
    <cellStyle name="Обычный 6 5 3 28 2" xfId="42275"/>
    <cellStyle name="Обычный 6 5 3 29" xfId="42276"/>
    <cellStyle name="Обычный 6 5 3 29 2" xfId="42277"/>
    <cellStyle name="Обычный 6 5 3 3" xfId="42278"/>
    <cellStyle name="Обычный 6 5 3 3 2" xfId="42279"/>
    <cellStyle name="Обычный 6 5 3 30" xfId="42280"/>
    <cellStyle name="Обычный 6 5 3 30 2" xfId="42281"/>
    <cellStyle name="Обычный 6 5 3 31" xfId="42282"/>
    <cellStyle name="Обычный 6 5 3 31 2" xfId="42283"/>
    <cellStyle name="Обычный 6 5 3 32" xfId="42284"/>
    <cellStyle name="Обычный 6 5 3 32 2" xfId="42285"/>
    <cellStyle name="Обычный 6 5 3 33" xfId="42286"/>
    <cellStyle name="Обычный 6 5 3 33 2" xfId="42287"/>
    <cellStyle name="Обычный 6 5 3 34" xfId="42288"/>
    <cellStyle name="Обычный 6 5 3 34 2" xfId="42289"/>
    <cellStyle name="Обычный 6 5 3 35" xfId="42290"/>
    <cellStyle name="Обычный 6 5 3 4" xfId="42291"/>
    <cellStyle name="Обычный 6 5 3 4 2" xfId="42292"/>
    <cellStyle name="Обычный 6 5 3 5" xfId="42293"/>
    <cellStyle name="Обычный 6 5 3 5 2" xfId="42294"/>
    <cellStyle name="Обычный 6 5 3 6" xfId="42295"/>
    <cellStyle name="Обычный 6 5 3 6 2" xfId="42296"/>
    <cellStyle name="Обычный 6 5 3 7" xfId="42297"/>
    <cellStyle name="Обычный 6 5 3 7 2" xfId="42298"/>
    <cellStyle name="Обычный 6 5 3 8" xfId="42299"/>
    <cellStyle name="Обычный 6 5 3 8 2" xfId="42300"/>
    <cellStyle name="Обычный 6 5 3 9" xfId="42301"/>
    <cellStyle name="Обычный 6 5 3 9 2" xfId="42302"/>
    <cellStyle name="Обычный 6 5 30" xfId="42303"/>
    <cellStyle name="Обычный 6 5 30 2" xfId="42304"/>
    <cellStyle name="Обычный 6 5 31" xfId="42305"/>
    <cellStyle name="Обычный 6 5 31 2" xfId="42306"/>
    <cellStyle name="Обычный 6 5 32" xfId="42307"/>
    <cellStyle name="Обычный 6 5 32 2" xfId="42308"/>
    <cellStyle name="Обычный 6 5 33" xfId="42309"/>
    <cellStyle name="Обычный 6 5 33 2" xfId="42310"/>
    <cellStyle name="Обычный 6 5 34" xfId="42311"/>
    <cellStyle name="Обычный 6 5 34 2" xfId="42312"/>
    <cellStyle name="Обычный 6 5 35" xfId="42313"/>
    <cellStyle name="Обычный 6 5 35 2" xfId="42314"/>
    <cellStyle name="Обычный 6 5 36" xfId="42315"/>
    <cellStyle name="Обычный 6 5 36 2" xfId="42316"/>
    <cellStyle name="Обычный 6 5 37" xfId="42317"/>
    <cellStyle name="Обычный 6 5 37 2" xfId="42318"/>
    <cellStyle name="Обычный 6 5 38" xfId="42319"/>
    <cellStyle name="Обычный 6 5 4" xfId="42320"/>
    <cellStyle name="Обычный 6 5 4 2" xfId="42321"/>
    <cellStyle name="Обычный 6 5 5" xfId="42322"/>
    <cellStyle name="Обычный 6 5 5 2" xfId="42323"/>
    <cellStyle name="Обычный 6 5 6" xfId="42324"/>
    <cellStyle name="Обычный 6 5 6 2" xfId="42325"/>
    <cellStyle name="Обычный 6 5 7" xfId="42326"/>
    <cellStyle name="Обычный 6 5 7 2" xfId="42327"/>
    <cellStyle name="Обычный 6 5 8" xfId="42328"/>
    <cellStyle name="Обычный 6 5 8 2" xfId="42329"/>
    <cellStyle name="Обычный 6 5 9" xfId="42330"/>
    <cellStyle name="Обычный 6 5 9 2" xfId="42331"/>
    <cellStyle name="Обычный 6 6" xfId="42332"/>
    <cellStyle name="Обычный 6 6 10" xfId="42333"/>
    <cellStyle name="Обычный 6 6 10 2" xfId="42334"/>
    <cellStyle name="Обычный 6 6 11" xfId="42335"/>
    <cellStyle name="Обычный 6 6 11 2" xfId="42336"/>
    <cellStyle name="Обычный 6 6 12" xfId="42337"/>
    <cellStyle name="Обычный 6 6 12 2" xfId="42338"/>
    <cellStyle name="Обычный 6 6 13" xfId="42339"/>
    <cellStyle name="Обычный 6 6 13 2" xfId="42340"/>
    <cellStyle name="Обычный 6 6 14" xfId="42341"/>
    <cellStyle name="Обычный 6 6 14 2" xfId="42342"/>
    <cellStyle name="Обычный 6 6 15" xfId="42343"/>
    <cellStyle name="Обычный 6 6 15 2" xfId="42344"/>
    <cellStyle name="Обычный 6 6 16" xfId="42345"/>
    <cellStyle name="Обычный 6 6 16 2" xfId="42346"/>
    <cellStyle name="Обычный 6 6 17" xfId="42347"/>
    <cellStyle name="Обычный 6 6 17 2" xfId="42348"/>
    <cellStyle name="Обычный 6 6 18" xfId="42349"/>
    <cellStyle name="Обычный 6 6 18 2" xfId="42350"/>
    <cellStyle name="Обычный 6 6 19" xfId="42351"/>
    <cellStyle name="Обычный 6 6 19 2" xfId="42352"/>
    <cellStyle name="Обычный 6 6 2" xfId="42353"/>
    <cellStyle name="Обычный 6 6 2 10" xfId="42354"/>
    <cellStyle name="Обычный 6 6 2 10 2" xfId="42355"/>
    <cellStyle name="Обычный 6 6 2 11" xfId="42356"/>
    <cellStyle name="Обычный 6 6 2 11 2" xfId="42357"/>
    <cellStyle name="Обычный 6 6 2 12" xfId="42358"/>
    <cellStyle name="Обычный 6 6 2 12 2" xfId="42359"/>
    <cellStyle name="Обычный 6 6 2 13" xfId="42360"/>
    <cellStyle name="Обычный 6 6 2 13 2" xfId="42361"/>
    <cellStyle name="Обычный 6 6 2 14" xfId="42362"/>
    <cellStyle name="Обычный 6 6 2 14 2" xfId="42363"/>
    <cellStyle name="Обычный 6 6 2 15" xfId="42364"/>
    <cellStyle name="Обычный 6 6 2 15 2" xfId="42365"/>
    <cellStyle name="Обычный 6 6 2 16" xfId="42366"/>
    <cellStyle name="Обычный 6 6 2 16 2" xfId="42367"/>
    <cellStyle name="Обычный 6 6 2 17" xfId="42368"/>
    <cellStyle name="Обычный 6 6 2 17 2" xfId="42369"/>
    <cellStyle name="Обычный 6 6 2 18" xfId="42370"/>
    <cellStyle name="Обычный 6 6 2 18 2" xfId="42371"/>
    <cellStyle name="Обычный 6 6 2 19" xfId="42372"/>
    <cellStyle name="Обычный 6 6 2 19 2" xfId="42373"/>
    <cellStyle name="Обычный 6 6 2 2" xfId="42374"/>
    <cellStyle name="Обычный 6 6 2 2 2" xfId="42375"/>
    <cellStyle name="Обычный 6 6 2 20" xfId="42376"/>
    <cellStyle name="Обычный 6 6 2 20 2" xfId="42377"/>
    <cellStyle name="Обычный 6 6 2 21" xfId="42378"/>
    <cellStyle name="Обычный 6 6 2 21 2" xfId="42379"/>
    <cellStyle name="Обычный 6 6 2 22" xfId="42380"/>
    <cellStyle name="Обычный 6 6 2 22 2" xfId="42381"/>
    <cellStyle name="Обычный 6 6 2 23" xfId="42382"/>
    <cellStyle name="Обычный 6 6 2 23 2" xfId="42383"/>
    <cellStyle name="Обычный 6 6 2 24" xfId="42384"/>
    <cellStyle name="Обычный 6 6 2 24 2" xfId="42385"/>
    <cellStyle name="Обычный 6 6 2 25" xfId="42386"/>
    <cellStyle name="Обычный 6 6 2 25 2" xfId="42387"/>
    <cellStyle name="Обычный 6 6 2 26" xfId="42388"/>
    <cellStyle name="Обычный 6 6 2 26 2" xfId="42389"/>
    <cellStyle name="Обычный 6 6 2 27" xfId="42390"/>
    <cellStyle name="Обычный 6 6 2 27 2" xfId="42391"/>
    <cellStyle name="Обычный 6 6 2 28" xfId="42392"/>
    <cellStyle name="Обычный 6 6 2 28 2" xfId="42393"/>
    <cellStyle name="Обычный 6 6 2 29" xfId="42394"/>
    <cellStyle name="Обычный 6 6 2 29 2" xfId="42395"/>
    <cellStyle name="Обычный 6 6 2 3" xfId="42396"/>
    <cellStyle name="Обычный 6 6 2 3 2" xfId="42397"/>
    <cellStyle name="Обычный 6 6 2 30" xfId="42398"/>
    <cellStyle name="Обычный 6 6 2 30 2" xfId="42399"/>
    <cellStyle name="Обычный 6 6 2 31" xfId="42400"/>
    <cellStyle name="Обычный 6 6 2 31 2" xfId="42401"/>
    <cellStyle name="Обычный 6 6 2 32" xfId="42402"/>
    <cellStyle name="Обычный 6 6 2 32 2" xfId="42403"/>
    <cellStyle name="Обычный 6 6 2 33" xfId="42404"/>
    <cellStyle name="Обычный 6 6 2 33 2" xfId="42405"/>
    <cellStyle name="Обычный 6 6 2 34" xfId="42406"/>
    <cellStyle name="Обычный 6 6 2 34 2" xfId="42407"/>
    <cellStyle name="Обычный 6 6 2 35" xfId="42408"/>
    <cellStyle name="Обычный 6 6 2 4" xfId="42409"/>
    <cellStyle name="Обычный 6 6 2 4 2" xfId="42410"/>
    <cellStyle name="Обычный 6 6 2 5" xfId="42411"/>
    <cellStyle name="Обычный 6 6 2 5 2" xfId="42412"/>
    <cellStyle name="Обычный 6 6 2 6" xfId="42413"/>
    <cellStyle name="Обычный 6 6 2 6 2" xfId="42414"/>
    <cellStyle name="Обычный 6 6 2 7" xfId="42415"/>
    <cellStyle name="Обычный 6 6 2 7 2" xfId="42416"/>
    <cellStyle name="Обычный 6 6 2 8" xfId="42417"/>
    <cellStyle name="Обычный 6 6 2 8 2" xfId="42418"/>
    <cellStyle name="Обычный 6 6 2 9" xfId="42419"/>
    <cellStyle name="Обычный 6 6 2 9 2" xfId="42420"/>
    <cellStyle name="Обычный 6 6 20" xfId="42421"/>
    <cellStyle name="Обычный 6 6 20 2" xfId="42422"/>
    <cellStyle name="Обычный 6 6 21" xfId="42423"/>
    <cellStyle name="Обычный 6 6 21 2" xfId="42424"/>
    <cellStyle name="Обычный 6 6 22" xfId="42425"/>
    <cellStyle name="Обычный 6 6 22 2" xfId="42426"/>
    <cellStyle name="Обычный 6 6 23" xfId="42427"/>
    <cellStyle name="Обычный 6 6 23 2" xfId="42428"/>
    <cellStyle name="Обычный 6 6 24" xfId="42429"/>
    <cellStyle name="Обычный 6 6 24 2" xfId="42430"/>
    <cellStyle name="Обычный 6 6 25" xfId="42431"/>
    <cellStyle name="Обычный 6 6 25 2" xfId="42432"/>
    <cellStyle name="Обычный 6 6 26" xfId="42433"/>
    <cellStyle name="Обычный 6 6 26 2" xfId="42434"/>
    <cellStyle name="Обычный 6 6 27" xfId="42435"/>
    <cellStyle name="Обычный 6 6 27 2" xfId="42436"/>
    <cellStyle name="Обычный 6 6 28" xfId="42437"/>
    <cellStyle name="Обычный 6 6 28 2" xfId="42438"/>
    <cellStyle name="Обычный 6 6 29" xfId="42439"/>
    <cellStyle name="Обычный 6 6 29 2" xfId="42440"/>
    <cellStyle name="Обычный 6 6 3" xfId="42441"/>
    <cellStyle name="Обычный 6 6 3 2" xfId="42442"/>
    <cellStyle name="Обычный 6 6 30" xfId="42443"/>
    <cellStyle name="Обычный 6 6 30 2" xfId="42444"/>
    <cellStyle name="Обычный 6 6 31" xfId="42445"/>
    <cellStyle name="Обычный 6 6 31 2" xfId="42446"/>
    <cellStyle name="Обычный 6 6 32" xfId="42447"/>
    <cellStyle name="Обычный 6 6 32 2" xfId="42448"/>
    <cellStyle name="Обычный 6 6 33" xfId="42449"/>
    <cellStyle name="Обычный 6 6 33 2" xfId="42450"/>
    <cellStyle name="Обычный 6 6 34" xfId="42451"/>
    <cellStyle name="Обычный 6 6 34 2" xfId="42452"/>
    <cellStyle name="Обычный 6 6 35" xfId="42453"/>
    <cellStyle name="Обычный 6 6 35 2" xfId="42454"/>
    <cellStyle name="Обычный 6 6 36" xfId="42455"/>
    <cellStyle name="Обычный 6 6 36 2" xfId="42456"/>
    <cellStyle name="Обычный 6 6 37" xfId="42457"/>
    <cellStyle name="Обычный 6 6 4" xfId="42458"/>
    <cellStyle name="Обычный 6 6 4 2" xfId="42459"/>
    <cellStyle name="Обычный 6 6 5" xfId="42460"/>
    <cellStyle name="Обычный 6 6 5 2" xfId="42461"/>
    <cellStyle name="Обычный 6 6 6" xfId="42462"/>
    <cellStyle name="Обычный 6 6 6 2" xfId="42463"/>
    <cellStyle name="Обычный 6 6 7" xfId="42464"/>
    <cellStyle name="Обычный 6 6 7 2" xfId="42465"/>
    <cellStyle name="Обычный 6 6 8" xfId="42466"/>
    <cellStyle name="Обычный 6 6 8 2" xfId="42467"/>
    <cellStyle name="Обычный 6 6 9" xfId="42468"/>
    <cellStyle name="Обычный 6 6 9 2" xfId="42469"/>
    <cellStyle name="Обычный 6 7" xfId="42470"/>
    <cellStyle name="Обычный 6 7 10" xfId="42471"/>
    <cellStyle name="Обычный 6 7 10 2" xfId="42472"/>
    <cellStyle name="Обычный 6 7 11" xfId="42473"/>
    <cellStyle name="Обычный 6 7 11 2" xfId="42474"/>
    <cellStyle name="Обычный 6 7 12" xfId="42475"/>
    <cellStyle name="Обычный 6 7 12 2" xfId="42476"/>
    <cellStyle name="Обычный 6 7 13" xfId="42477"/>
    <cellStyle name="Обычный 6 7 13 2" xfId="42478"/>
    <cellStyle name="Обычный 6 7 14" xfId="42479"/>
    <cellStyle name="Обычный 6 7 14 2" xfId="42480"/>
    <cellStyle name="Обычный 6 7 15" xfId="42481"/>
    <cellStyle name="Обычный 6 7 15 2" xfId="42482"/>
    <cellStyle name="Обычный 6 7 16" xfId="42483"/>
    <cellStyle name="Обычный 6 7 16 2" xfId="42484"/>
    <cellStyle name="Обычный 6 7 17" xfId="42485"/>
    <cellStyle name="Обычный 6 7 17 2" xfId="42486"/>
    <cellStyle name="Обычный 6 7 18" xfId="42487"/>
    <cellStyle name="Обычный 6 7 18 2" xfId="42488"/>
    <cellStyle name="Обычный 6 7 19" xfId="42489"/>
    <cellStyle name="Обычный 6 7 19 2" xfId="42490"/>
    <cellStyle name="Обычный 6 7 2" xfId="42491"/>
    <cellStyle name="Обычный 6 7 2 10" xfId="42492"/>
    <cellStyle name="Обычный 6 7 2 10 2" xfId="42493"/>
    <cellStyle name="Обычный 6 7 2 11" xfId="42494"/>
    <cellStyle name="Обычный 6 7 2 11 2" xfId="42495"/>
    <cellStyle name="Обычный 6 7 2 12" xfId="42496"/>
    <cellStyle name="Обычный 6 7 2 12 2" xfId="42497"/>
    <cellStyle name="Обычный 6 7 2 13" xfId="42498"/>
    <cellStyle name="Обычный 6 7 2 13 2" xfId="42499"/>
    <cellStyle name="Обычный 6 7 2 14" xfId="42500"/>
    <cellStyle name="Обычный 6 7 2 14 2" xfId="42501"/>
    <cellStyle name="Обычный 6 7 2 15" xfId="42502"/>
    <cellStyle name="Обычный 6 7 2 15 2" xfId="42503"/>
    <cellStyle name="Обычный 6 7 2 16" xfId="42504"/>
    <cellStyle name="Обычный 6 7 2 16 2" xfId="42505"/>
    <cellStyle name="Обычный 6 7 2 17" xfId="42506"/>
    <cellStyle name="Обычный 6 7 2 17 2" xfId="42507"/>
    <cellStyle name="Обычный 6 7 2 18" xfId="42508"/>
    <cellStyle name="Обычный 6 7 2 18 2" xfId="42509"/>
    <cellStyle name="Обычный 6 7 2 19" xfId="42510"/>
    <cellStyle name="Обычный 6 7 2 19 2" xfId="42511"/>
    <cellStyle name="Обычный 6 7 2 2" xfId="42512"/>
    <cellStyle name="Обычный 6 7 2 2 2" xfId="42513"/>
    <cellStyle name="Обычный 6 7 2 20" xfId="42514"/>
    <cellStyle name="Обычный 6 7 2 20 2" xfId="42515"/>
    <cellStyle name="Обычный 6 7 2 21" xfId="42516"/>
    <cellStyle name="Обычный 6 7 2 21 2" xfId="42517"/>
    <cellStyle name="Обычный 6 7 2 22" xfId="42518"/>
    <cellStyle name="Обычный 6 7 2 22 2" xfId="42519"/>
    <cellStyle name="Обычный 6 7 2 23" xfId="42520"/>
    <cellStyle name="Обычный 6 7 2 23 2" xfId="42521"/>
    <cellStyle name="Обычный 6 7 2 24" xfId="42522"/>
    <cellStyle name="Обычный 6 7 2 24 2" xfId="42523"/>
    <cellStyle name="Обычный 6 7 2 25" xfId="42524"/>
    <cellStyle name="Обычный 6 7 2 25 2" xfId="42525"/>
    <cellStyle name="Обычный 6 7 2 26" xfId="42526"/>
    <cellStyle name="Обычный 6 7 2 26 2" xfId="42527"/>
    <cellStyle name="Обычный 6 7 2 27" xfId="42528"/>
    <cellStyle name="Обычный 6 7 2 27 2" xfId="42529"/>
    <cellStyle name="Обычный 6 7 2 28" xfId="42530"/>
    <cellStyle name="Обычный 6 7 2 28 2" xfId="42531"/>
    <cellStyle name="Обычный 6 7 2 29" xfId="42532"/>
    <cellStyle name="Обычный 6 7 2 29 2" xfId="42533"/>
    <cellStyle name="Обычный 6 7 2 3" xfId="42534"/>
    <cellStyle name="Обычный 6 7 2 3 2" xfId="42535"/>
    <cellStyle name="Обычный 6 7 2 30" xfId="42536"/>
    <cellStyle name="Обычный 6 7 2 30 2" xfId="42537"/>
    <cellStyle name="Обычный 6 7 2 31" xfId="42538"/>
    <cellStyle name="Обычный 6 7 2 31 2" xfId="42539"/>
    <cellStyle name="Обычный 6 7 2 32" xfId="42540"/>
    <cellStyle name="Обычный 6 7 2 32 2" xfId="42541"/>
    <cellStyle name="Обычный 6 7 2 33" xfId="42542"/>
    <cellStyle name="Обычный 6 7 2 33 2" xfId="42543"/>
    <cellStyle name="Обычный 6 7 2 34" xfId="42544"/>
    <cellStyle name="Обычный 6 7 2 34 2" xfId="42545"/>
    <cellStyle name="Обычный 6 7 2 35" xfId="42546"/>
    <cellStyle name="Обычный 6 7 2 4" xfId="42547"/>
    <cellStyle name="Обычный 6 7 2 4 2" xfId="42548"/>
    <cellStyle name="Обычный 6 7 2 5" xfId="42549"/>
    <cellStyle name="Обычный 6 7 2 5 2" xfId="42550"/>
    <cellStyle name="Обычный 6 7 2 6" xfId="42551"/>
    <cellStyle name="Обычный 6 7 2 6 2" xfId="42552"/>
    <cellStyle name="Обычный 6 7 2 7" xfId="42553"/>
    <cellStyle name="Обычный 6 7 2 7 2" xfId="42554"/>
    <cellStyle name="Обычный 6 7 2 8" xfId="42555"/>
    <cellStyle name="Обычный 6 7 2 8 2" xfId="42556"/>
    <cellStyle name="Обычный 6 7 2 9" xfId="42557"/>
    <cellStyle name="Обычный 6 7 2 9 2" xfId="42558"/>
    <cellStyle name="Обычный 6 7 20" xfId="42559"/>
    <cellStyle name="Обычный 6 7 20 2" xfId="42560"/>
    <cellStyle name="Обычный 6 7 21" xfId="42561"/>
    <cellStyle name="Обычный 6 7 21 2" xfId="42562"/>
    <cellStyle name="Обычный 6 7 22" xfId="42563"/>
    <cellStyle name="Обычный 6 7 22 2" xfId="42564"/>
    <cellStyle name="Обычный 6 7 23" xfId="42565"/>
    <cellStyle name="Обычный 6 7 23 2" xfId="42566"/>
    <cellStyle name="Обычный 6 7 24" xfId="42567"/>
    <cellStyle name="Обычный 6 7 24 2" xfId="42568"/>
    <cellStyle name="Обычный 6 7 25" xfId="42569"/>
    <cellStyle name="Обычный 6 7 25 2" xfId="42570"/>
    <cellStyle name="Обычный 6 7 26" xfId="42571"/>
    <cellStyle name="Обычный 6 7 26 2" xfId="42572"/>
    <cellStyle name="Обычный 6 7 27" xfId="42573"/>
    <cellStyle name="Обычный 6 7 27 2" xfId="42574"/>
    <cellStyle name="Обычный 6 7 28" xfId="42575"/>
    <cellStyle name="Обычный 6 7 28 2" xfId="42576"/>
    <cellStyle name="Обычный 6 7 29" xfId="42577"/>
    <cellStyle name="Обычный 6 7 29 2" xfId="42578"/>
    <cellStyle name="Обычный 6 7 3" xfId="42579"/>
    <cellStyle name="Обычный 6 7 3 2" xfId="42580"/>
    <cellStyle name="Обычный 6 7 30" xfId="42581"/>
    <cellStyle name="Обычный 6 7 30 2" xfId="42582"/>
    <cellStyle name="Обычный 6 7 31" xfId="42583"/>
    <cellStyle name="Обычный 6 7 31 2" xfId="42584"/>
    <cellStyle name="Обычный 6 7 32" xfId="42585"/>
    <cellStyle name="Обычный 6 7 32 2" xfId="42586"/>
    <cellStyle name="Обычный 6 7 33" xfId="42587"/>
    <cellStyle name="Обычный 6 7 33 2" xfId="42588"/>
    <cellStyle name="Обычный 6 7 34" xfId="42589"/>
    <cellStyle name="Обычный 6 7 34 2" xfId="42590"/>
    <cellStyle name="Обычный 6 7 35" xfId="42591"/>
    <cellStyle name="Обычный 6 7 35 2" xfId="42592"/>
    <cellStyle name="Обычный 6 7 36" xfId="42593"/>
    <cellStyle name="Обычный 6 7 36 2" xfId="42594"/>
    <cellStyle name="Обычный 6 7 37" xfId="42595"/>
    <cellStyle name="Обычный 6 7 4" xfId="42596"/>
    <cellStyle name="Обычный 6 7 4 2" xfId="42597"/>
    <cellStyle name="Обычный 6 7 5" xfId="42598"/>
    <cellStyle name="Обычный 6 7 5 2" xfId="42599"/>
    <cellStyle name="Обычный 6 7 6" xfId="42600"/>
    <cellStyle name="Обычный 6 7 6 2" xfId="42601"/>
    <cellStyle name="Обычный 6 7 7" xfId="42602"/>
    <cellStyle name="Обычный 6 7 7 2" xfId="42603"/>
    <cellStyle name="Обычный 6 7 8" xfId="42604"/>
    <cellStyle name="Обычный 6 7 8 2" xfId="42605"/>
    <cellStyle name="Обычный 6 7 9" xfId="42606"/>
    <cellStyle name="Обычный 6 7 9 2" xfId="42607"/>
    <cellStyle name="Обычный 6 8" xfId="42608"/>
    <cellStyle name="Обычный 6 8 10" xfId="42609"/>
    <cellStyle name="Обычный 6 8 10 2" xfId="42610"/>
    <cellStyle name="Обычный 6 8 11" xfId="42611"/>
    <cellStyle name="Обычный 6 8 11 2" xfId="42612"/>
    <cellStyle name="Обычный 6 8 12" xfId="42613"/>
    <cellStyle name="Обычный 6 8 12 2" xfId="42614"/>
    <cellStyle name="Обычный 6 8 13" xfId="42615"/>
    <cellStyle name="Обычный 6 8 13 2" xfId="42616"/>
    <cellStyle name="Обычный 6 8 14" xfId="42617"/>
    <cellStyle name="Обычный 6 8 14 2" xfId="42618"/>
    <cellStyle name="Обычный 6 8 15" xfId="42619"/>
    <cellStyle name="Обычный 6 8 15 2" xfId="42620"/>
    <cellStyle name="Обычный 6 8 16" xfId="42621"/>
    <cellStyle name="Обычный 6 8 16 2" xfId="42622"/>
    <cellStyle name="Обычный 6 8 17" xfId="42623"/>
    <cellStyle name="Обычный 6 8 17 2" xfId="42624"/>
    <cellStyle name="Обычный 6 8 18" xfId="42625"/>
    <cellStyle name="Обычный 6 8 18 2" xfId="42626"/>
    <cellStyle name="Обычный 6 8 19" xfId="42627"/>
    <cellStyle name="Обычный 6 8 19 2" xfId="42628"/>
    <cellStyle name="Обычный 6 8 2" xfId="42629"/>
    <cellStyle name="Обычный 6 8 2 10" xfId="42630"/>
    <cellStyle name="Обычный 6 8 2 10 2" xfId="42631"/>
    <cellStyle name="Обычный 6 8 2 11" xfId="42632"/>
    <cellStyle name="Обычный 6 8 2 11 2" xfId="42633"/>
    <cellStyle name="Обычный 6 8 2 12" xfId="42634"/>
    <cellStyle name="Обычный 6 8 2 12 2" xfId="42635"/>
    <cellStyle name="Обычный 6 8 2 13" xfId="42636"/>
    <cellStyle name="Обычный 6 8 2 13 2" xfId="42637"/>
    <cellStyle name="Обычный 6 8 2 14" xfId="42638"/>
    <cellStyle name="Обычный 6 8 2 14 2" xfId="42639"/>
    <cellStyle name="Обычный 6 8 2 15" xfId="42640"/>
    <cellStyle name="Обычный 6 8 2 15 2" xfId="42641"/>
    <cellStyle name="Обычный 6 8 2 16" xfId="42642"/>
    <cellStyle name="Обычный 6 8 2 16 2" xfId="42643"/>
    <cellStyle name="Обычный 6 8 2 17" xfId="42644"/>
    <cellStyle name="Обычный 6 8 2 17 2" xfId="42645"/>
    <cellStyle name="Обычный 6 8 2 18" xfId="42646"/>
    <cellStyle name="Обычный 6 8 2 18 2" xfId="42647"/>
    <cellStyle name="Обычный 6 8 2 19" xfId="42648"/>
    <cellStyle name="Обычный 6 8 2 19 2" xfId="42649"/>
    <cellStyle name="Обычный 6 8 2 2" xfId="42650"/>
    <cellStyle name="Обычный 6 8 2 2 2" xfId="42651"/>
    <cellStyle name="Обычный 6 8 2 20" xfId="42652"/>
    <cellStyle name="Обычный 6 8 2 20 2" xfId="42653"/>
    <cellStyle name="Обычный 6 8 2 21" xfId="42654"/>
    <cellStyle name="Обычный 6 8 2 21 2" xfId="42655"/>
    <cellStyle name="Обычный 6 8 2 22" xfId="42656"/>
    <cellStyle name="Обычный 6 8 2 22 2" xfId="42657"/>
    <cellStyle name="Обычный 6 8 2 23" xfId="42658"/>
    <cellStyle name="Обычный 6 8 2 23 2" xfId="42659"/>
    <cellStyle name="Обычный 6 8 2 24" xfId="42660"/>
    <cellStyle name="Обычный 6 8 2 24 2" xfId="42661"/>
    <cellStyle name="Обычный 6 8 2 25" xfId="42662"/>
    <cellStyle name="Обычный 6 8 2 25 2" xfId="42663"/>
    <cellStyle name="Обычный 6 8 2 26" xfId="42664"/>
    <cellStyle name="Обычный 6 8 2 26 2" xfId="42665"/>
    <cellStyle name="Обычный 6 8 2 27" xfId="42666"/>
    <cellStyle name="Обычный 6 8 2 27 2" xfId="42667"/>
    <cellStyle name="Обычный 6 8 2 28" xfId="42668"/>
    <cellStyle name="Обычный 6 8 2 28 2" xfId="42669"/>
    <cellStyle name="Обычный 6 8 2 29" xfId="42670"/>
    <cellStyle name="Обычный 6 8 2 29 2" xfId="42671"/>
    <cellStyle name="Обычный 6 8 2 3" xfId="42672"/>
    <cellStyle name="Обычный 6 8 2 3 2" xfId="42673"/>
    <cellStyle name="Обычный 6 8 2 30" xfId="42674"/>
    <cellStyle name="Обычный 6 8 2 30 2" xfId="42675"/>
    <cellStyle name="Обычный 6 8 2 31" xfId="42676"/>
    <cellStyle name="Обычный 6 8 2 31 2" xfId="42677"/>
    <cellStyle name="Обычный 6 8 2 32" xfId="42678"/>
    <cellStyle name="Обычный 6 8 2 32 2" xfId="42679"/>
    <cellStyle name="Обычный 6 8 2 33" xfId="42680"/>
    <cellStyle name="Обычный 6 8 2 33 2" xfId="42681"/>
    <cellStyle name="Обычный 6 8 2 34" xfId="42682"/>
    <cellStyle name="Обычный 6 8 2 34 2" xfId="42683"/>
    <cellStyle name="Обычный 6 8 2 35" xfId="42684"/>
    <cellStyle name="Обычный 6 8 2 4" xfId="42685"/>
    <cellStyle name="Обычный 6 8 2 4 2" xfId="42686"/>
    <cellStyle name="Обычный 6 8 2 5" xfId="42687"/>
    <cellStyle name="Обычный 6 8 2 5 2" xfId="42688"/>
    <cellStyle name="Обычный 6 8 2 6" xfId="42689"/>
    <cellStyle name="Обычный 6 8 2 6 2" xfId="42690"/>
    <cellStyle name="Обычный 6 8 2 7" xfId="42691"/>
    <cellStyle name="Обычный 6 8 2 7 2" xfId="42692"/>
    <cellStyle name="Обычный 6 8 2 8" xfId="42693"/>
    <cellStyle name="Обычный 6 8 2 8 2" xfId="42694"/>
    <cellStyle name="Обычный 6 8 2 9" xfId="42695"/>
    <cellStyle name="Обычный 6 8 2 9 2" xfId="42696"/>
    <cellStyle name="Обычный 6 8 20" xfId="42697"/>
    <cellStyle name="Обычный 6 8 20 2" xfId="42698"/>
    <cellStyle name="Обычный 6 8 21" xfId="42699"/>
    <cellStyle name="Обычный 6 8 21 2" xfId="42700"/>
    <cellStyle name="Обычный 6 8 22" xfId="42701"/>
    <cellStyle name="Обычный 6 8 22 2" xfId="42702"/>
    <cellStyle name="Обычный 6 8 23" xfId="42703"/>
    <cellStyle name="Обычный 6 8 23 2" xfId="42704"/>
    <cellStyle name="Обычный 6 8 24" xfId="42705"/>
    <cellStyle name="Обычный 6 8 24 2" xfId="42706"/>
    <cellStyle name="Обычный 6 8 25" xfId="42707"/>
    <cellStyle name="Обычный 6 8 25 2" xfId="42708"/>
    <cellStyle name="Обычный 6 8 26" xfId="42709"/>
    <cellStyle name="Обычный 6 8 26 2" xfId="42710"/>
    <cellStyle name="Обычный 6 8 27" xfId="42711"/>
    <cellStyle name="Обычный 6 8 27 2" xfId="42712"/>
    <cellStyle name="Обычный 6 8 28" xfId="42713"/>
    <cellStyle name="Обычный 6 8 28 2" xfId="42714"/>
    <cellStyle name="Обычный 6 8 29" xfId="42715"/>
    <cellStyle name="Обычный 6 8 29 2" xfId="42716"/>
    <cellStyle name="Обычный 6 8 3" xfId="42717"/>
    <cellStyle name="Обычный 6 8 3 2" xfId="42718"/>
    <cellStyle name="Обычный 6 8 30" xfId="42719"/>
    <cellStyle name="Обычный 6 8 30 2" xfId="42720"/>
    <cellStyle name="Обычный 6 8 31" xfId="42721"/>
    <cellStyle name="Обычный 6 8 31 2" xfId="42722"/>
    <cellStyle name="Обычный 6 8 32" xfId="42723"/>
    <cellStyle name="Обычный 6 8 32 2" xfId="42724"/>
    <cellStyle name="Обычный 6 8 33" xfId="42725"/>
    <cellStyle name="Обычный 6 8 33 2" xfId="42726"/>
    <cellStyle name="Обычный 6 8 34" xfId="42727"/>
    <cellStyle name="Обычный 6 8 34 2" xfId="42728"/>
    <cellStyle name="Обычный 6 8 35" xfId="42729"/>
    <cellStyle name="Обычный 6 8 35 2" xfId="42730"/>
    <cellStyle name="Обычный 6 8 36" xfId="42731"/>
    <cellStyle name="Обычный 6 8 36 2" xfId="42732"/>
    <cellStyle name="Обычный 6 8 37" xfId="42733"/>
    <cellStyle name="Обычный 6 8 4" xfId="42734"/>
    <cellStyle name="Обычный 6 8 4 2" xfId="42735"/>
    <cellStyle name="Обычный 6 8 5" xfId="42736"/>
    <cellStyle name="Обычный 6 8 5 2" xfId="42737"/>
    <cellStyle name="Обычный 6 8 6" xfId="42738"/>
    <cellStyle name="Обычный 6 8 6 2" xfId="42739"/>
    <cellStyle name="Обычный 6 8 7" xfId="42740"/>
    <cellStyle name="Обычный 6 8 7 2" xfId="42741"/>
    <cellStyle name="Обычный 6 8 8" xfId="42742"/>
    <cellStyle name="Обычный 6 8 8 2" xfId="42743"/>
    <cellStyle name="Обычный 6 8 9" xfId="42744"/>
    <cellStyle name="Обычный 6 8 9 2" xfId="42745"/>
    <cellStyle name="Обычный 6 9" xfId="42746"/>
    <cellStyle name="Обычный 6 9 10" xfId="42747"/>
    <cellStyle name="Обычный 6 9 10 2" xfId="42748"/>
    <cellStyle name="Обычный 6 9 11" xfId="42749"/>
    <cellStyle name="Обычный 6 9 11 2" xfId="42750"/>
    <cellStyle name="Обычный 6 9 12" xfId="42751"/>
    <cellStyle name="Обычный 6 9 12 2" xfId="42752"/>
    <cellStyle name="Обычный 6 9 13" xfId="42753"/>
    <cellStyle name="Обычный 6 9 13 2" xfId="42754"/>
    <cellStyle name="Обычный 6 9 14" xfId="42755"/>
    <cellStyle name="Обычный 6 9 14 2" xfId="42756"/>
    <cellStyle name="Обычный 6 9 15" xfId="42757"/>
    <cellStyle name="Обычный 6 9 15 2" xfId="42758"/>
    <cellStyle name="Обычный 6 9 16" xfId="42759"/>
    <cellStyle name="Обычный 6 9 16 2" xfId="42760"/>
    <cellStyle name="Обычный 6 9 17" xfId="42761"/>
    <cellStyle name="Обычный 6 9 17 2" xfId="42762"/>
    <cellStyle name="Обычный 6 9 18" xfId="42763"/>
    <cellStyle name="Обычный 6 9 18 2" xfId="42764"/>
    <cellStyle name="Обычный 6 9 19" xfId="42765"/>
    <cellStyle name="Обычный 6 9 19 2" xfId="42766"/>
    <cellStyle name="Обычный 6 9 2" xfId="42767"/>
    <cellStyle name="Обычный 6 9 2 10" xfId="42768"/>
    <cellStyle name="Обычный 6 9 2 10 2" xfId="42769"/>
    <cellStyle name="Обычный 6 9 2 11" xfId="42770"/>
    <cellStyle name="Обычный 6 9 2 11 2" xfId="42771"/>
    <cellStyle name="Обычный 6 9 2 12" xfId="42772"/>
    <cellStyle name="Обычный 6 9 2 12 2" xfId="42773"/>
    <cellStyle name="Обычный 6 9 2 13" xfId="42774"/>
    <cellStyle name="Обычный 6 9 2 13 2" xfId="42775"/>
    <cellStyle name="Обычный 6 9 2 14" xfId="42776"/>
    <cellStyle name="Обычный 6 9 2 14 2" xfId="42777"/>
    <cellStyle name="Обычный 6 9 2 15" xfId="42778"/>
    <cellStyle name="Обычный 6 9 2 15 2" xfId="42779"/>
    <cellStyle name="Обычный 6 9 2 16" xfId="42780"/>
    <cellStyle name="Обычный 6 9 2 16 2" xfId="42781"/>
    <cellStyle name="Обычный 6 9 2 17" xfId="42782"/>
    <cellStyle name="Обычный 6 9 2 17 2" xfId="42783"/>
    <cellStyle name="Обычный 6 9 2 18" xfId="42784"/>
    <cellStyle name="Обычный 6 9 2 18 2" xfId="42785"/>
    <cellStyle name="Обычный 6 9 2 19" xfId="42786"/>
    <cellStyle name="Обычный 6 9 2 19 2" xfId="42787"/>
    <cellStyle name="Обычный 6 9 2 2" xfId="42788"/>
    <cellStyle name="Обычный 6 9 2 2 2" xfId="42789"/>
    <cellStyle name="Обычный 6 9 2 20" xfId="42790"/>
    <cellStyle name="Обычный 6 9 2 20 2" xfId="42791"/>
    <cellStyle name="Обычный 6 9 2 21" xfId="42792"/>
    <cellStyle name="Обычный 6 9 2 21 2" xfId="42793"/>
    <cellStyle name="Обычный 6 9 2 22" xfId="42794"/>
    <cellStyle name="Обычный 6 9 2 22 2" xfId="42795"/>
    <cellStyle name="Обычный 6 9 2 23" xfId="42796"/>
    <cellStyle name="Обычный 6 9 2 23 2" xfId="42797"/>
    <cellStyle name="Обычный 6 9 2 24" xfId="42798"/>
    <cellStyle name="Обычный 6 9 2 24 2" xfId="42799"/>
    <cellStyle name="Обычный 6 9 2 25" xfId="42800"/>
    <cellStyle name="Обычный 6 9 2 25 2" xfId="42801"/>
    <cellStyle name="Обычный 6 9 2 26" xfId="42802"/>
    <cellStyle name="Обычный 6 9 2 26 2" xfId="42803"/>
    <cellStyle name="Обычный 6 9 2 27" xfId="42804"/>
    <cellStyle name="Обычный 6 9 2 27 2" xfId="42805"/>
    <cellStyle name="Обычный 6 9 2 28" xfId="42806"/>
    <cellStyle name="Обычный 6 9 2 28 2" xfId="42807"/>
    <cellStyle name="Обычный 6 9 2 29" xfId="42808"/>
    <cellStyle name="Обычный 6 9 2 29 2" xfId="42809"/>
    <cellStyle name="Обычный 6 9 2 3" xfId="42810"/>
    <cellStyle name="Обычный 6 9 2 3 2" xfId="42811"/>
    <cellStyle name="Обычный 6 9 2 30" xfId="42812"/>
    <cellStyle name="Обычный 6 9 2 30 2" xfId="42813"/>
    <cellStyle name="Обычный 6 9 2 31" xfId="42814"/>
    <cellStyle name="Обычный 6 9 2 31 2" xfId="42815"/>
    <cellStyle name="Обычный 6 9 2 32" xfId="42816"/>
    <cellStyle name="Обычный 6 9 2 32 2" xfId="42817"/>
    <cellStyle name="Обычный 6 9 2 33" xfId="42818"/>
    <cellStyle name="Обычный 6 9 2 33 2" xfId="42819"/>
    <cellStyle name="Обычный 6 9 2 34" xfId="42820"/>
    <cellStyle name="Обычный 6 9 2 34 2" xfId="42821"/>
    <cellStyle name="Обычный 6 9 2 35" xfId="42822"/>
    <cellStyle name="Обычный 6 9 2 4" xfId="42823"/>
    <cellStyle name="Обычный 6 9 2 4 2" xfId="42824"/>
    <cellStyle name="Обычный 6 9 2 5" xfId="42825"/>
    <cellStyle name="Обычный 6 9 2 5 2" xfId="42826"/>
    <cellStyle name="Обычный 6 9 2 6" xfId="42827"/>
    <cellStyle name="Обычный 6 9 2 6 2" xfId="42828"/>
    <cellStyle name="Обычный 6 9 2 7" xfId="42829"/>
    <cellStyle name="Обычный 6 9 2 7 2" xfId="42830"/>
    <cellStyle name="Обычный 6 9 2 8" xfId="42831"/>
    <cellStyle name="Обычный 6 9 2 8 2" xfId="42832"/>
    <cellStyle name="Обычный 6 9 2 9" xfId="42833"/>
    <cellStyle name="Обычный 6 9 2 9 2" xfId="42834"/>
    <cellStyle name="Обычный 6 9 20" xfId="42835"/>
    <cellStyle name="Обычный 6 9 20 2" xfId="42836"/>
    <cellStyle name="Обычный 6 9 21" xfId="42837"/>
    <cellStyle name="Обычный 6 9 21 2" xfId="42838"/>
    <cellStyle name="Обычный 6 9 22" xfId="42839"/>
    <cellStyle name="Обычный 6 9 22 2" xfId="42840"/>
    <cellStyle name="Обычный 6 9 23" xfId="42841"/>
    <cellStyle name="Обычный 6 9 23 2" xfId="42842"/>
    <cellStyle name="Обычный 6 9 24" xfId="42843"/>
    <cellStyle name="Обычный 6 9 24 2" xfId="42844"/>
    <cellStyle name="Обычный 6 9 25" xfId="42845"/>
    <cellStyle name="Обычный 6 9 25 2" xfId="42846"/>
    <cellStyle name="Обычный 6 9 26" xfId="42847"/>
    <cellStyle name="Обычный 6 9 26 2" xfId="42848"/>
    <cellStyle name="Обычный 6 9 27" xfId="42849"/>
    <cellStyle name="Обычный 6 9 27 2" xfId="42850"/>
    <cellStyle name="Обычный 6 9 28" xfId="42851"/>
    <cellStyle name="Обычный 6 9 28 2" xfId="42852"/>
    <cellStyle name="Обычный 6 9 29" xfId="42853"/>
    <cellStyle name="Обычный 6 9 29 2" xfId="42854"/>
    <cellStyle name="Обычный 6 9 3" xfId="42855"/>
    <cellStyle name="Обычный 6 9 3 2" xfId="42856"/>
    <cellStyle name="Обычный 6 9 30" xfId="42857"/>
    <cellStyle name="Обычный 6 9 30 2" xfId="42858"/>
    <cellStyle name="Обычный 6 9 31" xfId="42859"/>
    <cellStyle name="Обычный 6 9 31 2" xfId="42860"/>
    <cellStyle name="Обычный 6 9 32" xfId="42861"/>
    <cellStyle name="Обычный 6 9 32 2" xfId="42862"/>
    <cellStyle name="Обычный 6 9 33" xfId="42863"/>
    <cellStyle name="Обычный 6 9 33 2" xfId="42864"/>
    <cellStyle name="Обычный 6 9 34" xfId="42865"/>
    <cellStyle name="Обычный 6 9 34 2" xfId="42866"/>
    <cellStyle name="Обычный 6 9 35" xfId="42867"/>
    <cellStyle name="Обычный 6 9 35 2" xfId="42868"/>
    <cellStyle name="Обычный 6 9 36" xfId="42869"/>
    <cellStyle name="Обычный 6 9 36 2" xfId="42870"/>
    <cellStyle name="Обычный 6 9 37" xfId="42871"/>
    <cellStyle name="Обычный 6 9 4" xfId="42872"/>
    <cellStyle name="Обычный 6 9 4 2" xfId="42873"/>
    <cellStyle name="Обычный 6 9 5" xfId="42874"/>
    <cellStyle name="Обычный 6 9 5 2" xfId="42875"/>
    <cellStyle name="Обычный 6 9 6" xfId="42876"/>
    <cellStyle name="Обычный 6 9 6 2" xfId="42877"/>
    <cellStyle name="Обычный 6 9 7" xfId="42878"/>
    <cellStyle name="Обычный 6 9 7 2" xfId="42879"/>
    <cellStyle name="Обычный 6 9 8" xfId="42880"/>
    <cellStyle name="Обычный 6 9 8 2" xfId="42881"/>
    <cellStyle name="Обычный 6 9 9" xfId="42882"/>
    <cellStyle name="Обычный 6 9 9 2" xfId="42883"/>
    <cellStyle name="Обычный 60" xfId="42884"/>
    <cellStyle name="Обычный 61" xfId="42885"/>
    <cellStyle name="Обычный 62" xfId="42886"/>
    <cellStyle name="Обычный 63" xfId="42887"/>
    <cellStyle name="Обычный 64" xfId="42888"/>
    <cellStyle name="Обычный 65" xfId="42889"/>
    <cellStyle name="Обычный 66" xfId="42890"/>
    <cellStyle name="Обычный 67" xfId="42891"/>
    <cellStyle name="Обычный 68" xfId="42892"/>
    <cellStyle name="Обычный 69" xfId="42893"/>
    <cellStyle name="Обычный 7" xfId="3"/>
    <cellStyle name="Обычный 7 10" xfId="42894"/>
    <cellStyle name="Обычный 7 10 10" xfId="42895"/>
    <cellStyle name="Обычный 7 10 10 2" xfId="42896"/>
    <cellStyle name="Обычный 7 10 11" xfId="42897"/>
    <cellStyle name="Обычный 7 10 11 2" xfId="42898"/>
    <cellStyle name="Обычный 7 10 12" xfId="42899"/>
    <cellStyle name="Обычный 7 10 12 2" xfId="42900"/>
    <cellStyle name="Обычный 7 10 13" xfId="42901"/>
    <cellStyle name="Обычный 7 10 13 2" xfId="42902"/>
    <cellStyle name="Обычный 7 10 14" xfId="42903"/>
    <cellStyle name="Обычный 7 10 14 2" xfId="42904"/>
    <cellStyle name="Обычный 7 10 15" xfId="42905"/>
    <cellStyle name="Обычный 7 10 15 2" xfId="42906"/>
    <cellStyle name="Обычный 7 10 16" xfId="42907"/>
    <cellStyle name="Обычный 7 10 16 2" xfId="42908"/>
    <cellStyle name="Обычный 7 10 17" xfId="42909"/>
    <cellStyle name="Обычный 7 10 17 2" xfId="42910"/>
    <cellStyle name="Обычный 7 10 18" xfId="42911"/>
    <cellStyle name="Обычный 7 10 18 2" xfId="42912"/>
    <cellStyle name="Обычный 7 10 19" xfId="42913"/>
    <cellStyle name="Обычный 7 10 19 2" xfId="42914"/>
    <cellStyle name="Обычный 7 10 2" xfId="42915"/>
    <cellStyle name="Обычный 7 10 2 10" xfId="42916"/>
    <cellStyle name="Обычный 7 10 2 10 2" xfId="42917"/>
    <cellStyle name="Обычный 7 10 2 11" xfId="42918"/>
    <cellStyle name="Обычный 7 10 2 11 2" xfId="42919"/>
    <cellStyle name="Обычный 7 10 2 12" xfId="42920"/>
    <cellStyle name="Обычный 7 10 2 12 2" xfId="42921"/>
    <cellStyle name="Обычный 7 10 2 13" xfId="42922"/>
    <cellStyle name="Обычный 7 10 2 13 2" xfId="42923"/>
    <cellStyle name="Обычный 7 10 2 14" xfId="42924"/>
    <cellStyle name="Обычный 7 10 2 14 2" xfId="42925"/>
    <cellStyle name="Обычный 7 10 2 15" xfId="42926"/>
    <cellStyle name="Обычный 7 10 2 15 2" xfId="42927"/>
    <cellStyle name="Обычный 7 10 2 16" xfId="42928"/>
    <cellStyle name="Обычный 7 10 2 16 2" xfId="42929"/>
    <cellStyle name="Обычный 7 10 2 17" xfId="42930"/>
    <cellStyle name="Обычный 7 10 2 17 2" xfId="42931"/>
    <cellStyle name="Обычный 7 10 2 18" xfId="42932"/>
    <cellStyle name="Обычный 7 10 2 18 2" xfId="42933"/>
    <cellStyle name="Обычный 7 10 2 19" xfId="42934"/>
    <cellStyle name="Обычный 7 10 2 19 2" xfId="42935"/>
    <cellStyle name="Обычный 7 10 2 2" xfId="42936"/>
    <cellStyle name="Обычный 7 10 2 2 2" xfId="42937"/>
    <cellStyle name="Обычный 7 10 2 20" xfId="42938"/>
    <cellStyle name="Обычный 7 10 2 20 2" xfId="42939"/>
    <cellStyle name="Обычный 7 10 2 21" xfId="42940"/>
    <cellStyle name="Обычный 7 10 2 21 2" xfId="42941"/>
    <cellStyle name="Обычный 7 10 2 22" xfId="42942"/>
    <cellStyle name="Обычный 7 10 2 22 2" xfId="42943"/>
    <cellStyle name="Обычный 7 10 2 23" xfId="42944"/>
    <cellStyle name="Обычный 7 10 2 23 2" xfId="42945"/>
    <cellStyle name="Обычный 7 10 2 24" xfId="42946"/>
    <cellStyle name="Обычный 7 10 2 24 2" xfId="42947"/>
    <cellStyle name="Обычный 7 10 2 25" xfId="42948"/>
    <cellStyle name="Обычный 7 10 2 25 2" xfId="42949"/>
    <cellStyle name="Обычный 7 10 2 26" xfId="42950"/>
    <cellStyle name="Обычный 7 10 2 26 2" xfId="42951"/>
    <cellStyle name="Обычный 7 10 2 27" xfId="42952"/>
    <cellStyle name="Обычный 7 10 2 27 2" xfId="42953"/>
    <cellStyle name="Обычный 7 10 2 28" xfId="42954"/>
    <cellStyle name="Обычный 7 10 2 28 2" xfId="42955"/>
    <cellStyle name="Обычный 7 10 2 29" xfId="42956"/>
    <cellStyle name="Обычный 7 10 2 29 2" xfId="42957"/>
    <cellStyle name="Обычный 7 10 2 3" xfId="42958"/>
    <cellStyle name="Обычный 7 10 2 3 2" xfId="42959"/>
    <cellStyle name="Обычный 7 10 2 30" xfId="42960"/>
    <cellStyle name="Обычный 7 10 2 30 2" xfId="42961"/>
    <cellStyle name="Обычный 7 10 2 31" xfId="42962"/>
    <cellStyle name="Обычный 7 10 2 31 2" xfId="42963"/>
    <cellStyle name="Обычный 7 10 2 32" xfId="42964"/>
    <cellStyle name="Обычный 7 10 2 32 2" xfId="42965"/>
    <cellStyle name="Обычный 7 10 2 33" xfId="42966"/>
    <cellStyle name="Обычный 7 10 2 33 2" xfId="42967"/>
    <cellStyle name="Обычный 7 10 2 34" xfId="42968"/>
    <cellStyle name="Обычный 7 10 2 34 2" xfId="42969"/>
    <cellStyle name="Обычный 7 10 2 35" xfId="42970"/>
    <cellStyle name="Обычный 7 10 2 4" xfId="42971"/>
    <cellStyle name="Обычный 7 10 2 4 2" xfId="42972"/>
    <cellStyle name="Обычный 7 10 2 5" xfId="42973"/>
    <cellStyle name="Обычный 7 10 2 5 2" xfId="42974"/>
    <cellStyle name="Обычный 7 10 2 6" xfId="42975"/>
    <cellStyle name="Обычный 7 10 2 6 2" xfId="42976"/>
    <cellStyle name="Обычный 7 10 2 7" xfId="42977"/>
    <cellStyle name="Обычный 7 10 2 7 2" xfId="42978"/>
    <cellStyle name="Обычный 7 10 2 8" xfId="42979"/>
    <cellStyle name="Обычный 7 10 2 8 2" xfId="42980"/>
    <cellStyle name="Обычный 7 10 2 9" xfId="42981"/>
    <cellStyle name="Обычный 7 10 2 9 2" xfId="42982"/>
    <cellStyle name="Обычный 7 10 20" xfId="42983"/>
    <cellStyle name="Обычный 7 10 20 2" xfId="42984"/>
    <cellStyle name="Обычный 7 10 21" xfId="42985"/>
    <cellStyle name="Обычный 7 10 21 2" xfId="42986"/>
    <cellStyle name="Обычный 7 10 22" xfId="42987"/>
    <cellStyle name="Обычный 7 10 22 2" xfId="42988"/>
    <cellStyle name="Обычный 7 10 23" xfId="42989"/>
    <cellStyle name="Обычный 7 10 23 2" xfId="42990"/>
    <cellStyle name="Обычный 7 10 24" xfId="42991"/>
    <cellStyle name="Обычный 7 10 24 2" xfId="42992"/>
    <cellStyle name="Обычный 7 10 25" xfId="42993"/>
    <cellStyle name="Обычный 7 10 25 2" xfId="42994"/>
    <cellStyle name="Обычный 7 10 26" xfId="42995"/>
    <cellStyle name="Обычный 7 10 26 2" xfId="42996"/>
    <cellStyle name="Обычный 7 10 27" xfId="42997"/>
    <cellStyle name="Обычный 7 10 27 2" xfId="42998"/>
    <cellStyle name="Обычный 7 10 28" xfId="42999"/>
    <cellStyle name="Обычный 7 10 28 2" xfId="43000"/>
    <cellStyle name="Обычный 7 10 29" xfId="43001"/>
    <cellStyle name="Обычный 7 10 29 2" xfId="43002"/>
    <cellStyle name="Обычный 7 10 3" xfId="43003"/>
    <cellStyle name="Обычный 7 10 3 2" xfId="43004"/>
    <cellStyle name="Обычный 7 10 30" xfId="43005"/>
    <cellStyle name="Обычный 7 10 30 2" xfId="43006"/>
    <cellStyle name="Обычный 7 10 31" xfId="43007"/>
    <cellStyle name="Обычный 7 10 31 2" xfId="43008"/>
    <cellStyle name="Обычный 7 10 32" xfId="43009"/>
    <cellStyle name="Обычный 7 10 32 2" xfId="43010"/>
    <cellStyle name="Обычный 7 10 33" xfId="43011"/>
    <cellStyle name="Обычный 7 10 33 2" xfId="43012"/>
    <cellStyle name="Обычный 7 10 34" xfId="43013"/>
    <cellStyle name="Обычный 7 10 34 2" xfId="43014"/>
    <cellStyle name="Обычный 7 10 35" xfId="43015"/>
    <cellStyle name="Обычный 7 10 35 2" xfId="43016"/>
    <cellStyle name="Обычный 7 10 36" xfId="43017"/>
    <cellStyle name="Обычный 7 10 36 2" xfId="43018"/>
    <cellStyle name="Обычный 7 10 37" xfId="43019"/>
    <cellStyle name="Обычный 7 10 4" xfId="43020"/>
    <cellStyle name="Обычный 7 10 4 2" xfId="43021"/>
    <cellStyle name="Обычный 7 10 5" xfId="43022"/>
    <cellStyle name="Обычный 7 10 5 2" xfId="43023"/>
    <cellStyle name="Обычный 7 10 6" xfId="43024"/>
    <cellStyle name="Обычный 7 10 6 2" xfId="43025"/>
    <cellStyle name="Обычный 7 10 7" xfId="43026"/>
    <cellStyle name="Обычный 7 10 7 2" xfId="43027"/>
    <cellStyle name="Обычный 7 10 8" xfId="43028"/>
    <cellStyle name="Обычный 7 10 8 2" xfId="43029"/>
    <cellStyle name="Обычный 7 10 9" xfId="43030"/>
    <cellStyle name="Обычный 7 10 9 2" xfId="43031"/>
    <cellStyle name="Обычный 7 11" xfId="43032"/>
    <cellStyle name="Обычный 7 11 2" xfId="43033"/>
    <cellStyle name="Обычный 7 12" xfId="43034"/>
    <cellStyle name="Обычный 7 13" xfId="43035"/>
    <cellStyle name="Обычный 7 14" xfId="43036"/>
    <cellStyle name="Обычный 7 15" xfId="43037"/>
    <cellStyle name="Обычный 7 15 2" xfId="53250"/>
    <cellStyle name="Обычный 7 2" xfId="43038"/>
    <cellStyle name="Обычный 7 2 10" xfId="43039"/>
    <cellStyle name="Обычный 7 2 10 2" xfId="43040"/>
    <cellStyle name="Обычный 7 2 11" xfId="43041"/>
    <cellStyle name="Обычный 7 2 11 2" xfId="43042"/>
    <cellStyle name="Обычный 7 2 12" xfId="43043"/>
    <cellStyle name="Обычный 7 2 12 2" xfId="43044"/>
    <cellStyle name="Обычный 7 2 13" xfId="43045"/>
    <cellStyle name="Обычный 7 2 13 2" xfId="43046"/>
    <cellStyle name="Обычный 7 2 14" xfId="43047"/>
    <cellStyle name="Обычный 7 2 14 2" xfId="43048"/>
    <cellStyle name="Обычный 7 2 15" xfId="43049"/>
    <cellStyle name="Обычный 7 2 15 2" xfId="43050"/>
    <cellStyle name="Обычный 7 2 16" xfId="43051"/>
    <cellStyle name="Обычный 7 2 16 2" xfId="43052"/>
    <cellStyle name="Обычный 7 2 17" xfId="43053"/>
    <cellStyle name="Обычный 7 2 17 2" xfId="43054"/>
    <cellStyle name="Обычный 7 2 18" xfId="43055"/>
    <cellStyle name="Обычный 7 2 18 2" xfId="43056"/>
    <cellStyle name="Обычный 7 2 19" xfId="43057"/>
    <cellStyle name="Обычный 7 2 19 2" xfId="43058"/>
    <cellStyle name="Обычный 7 2 2" xfId="43059"/>
    <cellStyle name="Обычный 7 2 2 10" xfId="43060"/>
    <cellStyle name="Обычный 7 2 2 10 2" xfId="43061"/>
    <cellStyle name="Обычный 7 2 2 11" xfId="43062"/>
    <cellStyle name="Обычный 7 2 2 11 2" xfId="43063"/>
    <cellStyle name="Обычный 7 2 2 12" xfId="43064"/>
    <cellStyle name="Обычный 7 2 2 12 2" xfId="43065"/>
    <cellStyle name="Обычный 7 2 2 13" xfId="43066"/>
    <cellStyle name="Обычный 7 2 2 13 2" xfId="43067"/>
    <cellStyle name="Обычный 7 2 2 14" xfId="43068"/>
    <cellStyle name="Обычный 7 2 2 14 2" xfId="43069"/>
    <cellStyle name="Обычный 7 2 2 15" xfId="43070"/>
    <cellStyle name="Обычный 7 2 2 15 2" xfId="43071"/>
    <cellStyle name="Обычный 7 2 2 16" xfId="43072"/>
    <cellStyle name="Обычный 7 2 2 16 2" xfId="43073"/>
    <cellStyle name="Обычный 7 2 2 17" xfId="43074"/>
    <cellStyle name="Обычный 7 2 2 17 2" xfId="43075"/>
    <cellStyle name="Обычный 7 2 2 18" xfId="43076"/>
    <cellStyle name="Обычный 7 2 2 18 2" xfId="43077"/>
    <cellStyle name="Обычный 7 2 2 19" xfId="43078"/>
    <cellStyle name="Обычный 7 2 2 19 2" xfId="43079"/>
    <cellStyle name="Обычный 7 2 2 2" xfId="43080"/>
    <cellStyle name="Обычный 7 2 2 2 10" xfId="43081"/>
    <cellStyle name="Обычный 7 2 2 2 10 2" xfId="43082"/>
    <cellStyle name="Обычный 7 2 2 2 11" xfId="43083"/>
    <cellStyle name="Обычный 7 2 2 2 11 2" xfId="43084"/>
    <cellStyle name="Обычный 7 2 2 2 12" xfId="43085"/>
    <cellStyle name="Обычный 7 2 2 2 12 2" xfId="43086"/>
    <cellStyle name="Обычный 7 2 2 2 13" xfId="43087"/>
    <cellStyle name="Обычный 7 2 2 2 13 2" xfId="43088"/>
    <cellStyle name="Обычный 7 2 2 2 14" xfId="43089"/>
    <cellStyle name="Обычный 7 2 2 2 14 2" xfId="43090"/>
    <cellStyle name="Обычный 7 2 2 2 15" xfId="43091"/>
    <cellStyle name="Обычный 7 2 2 2 15 2" xfId="43092"/>
    <cellStyle name="Обычный 7 2 2 2 16" xfId="43093"/>
    <cellStyle name="Обычный 7 2 2 2 16 2" xfId="43094"/>
    <cellStyle name="Обычный 7 2 2 2 17" xfId="43095"/>
    <cellStyle name="Обычный 7 2 2 2 17 2" xfId="43096"/>
    <cellStyle name="Обычный 7 2 2 2 18" xfId="43097"/>
    <cellStyle name="Обычный 7 2 2 2 18 2" xfId="43098"/>
    <cellStyle name="Обычный 7 2 2 2 19" xfId="43099"/>
    <cellStyle name="Обычный 7 2 2 2 19 2" xfId="43100"/>
    <cellStyle name="Обычный 7 2 2 2 2" xfId="43101"/>
    <cellStyle name="Обычный 7 2 2 2 2 10" xfId="43102"/>
    <cellStyle name="Обычный 7 2 2 2 2 10 2" xfId="43103"/>
    <cellStyle name="Обычный 7 2 2 2 2 11" xfId="43104"/>
    <cellStyle name="Обычный 7 2 2 2 2 11 2" xfId="43105"/>
    <cellStyle name="Обычный 7 2 2 2 2 12" xfId="43106"/>
    <cellStyle name="Обычный 7 2 2 2 2 12 2" xfId="43107"/>
    <cellStyle name="Обычный 7 2 2 2 2 13" xfId="43108"/>
    <cellStyle name="Обычный 7 2 2 2 2 13 2" xfId="43109"/>
    <cellStyle name="Обычный 7 2 2 2 2 14" xfId="43110"/>
    <cellStyle name="Обычный 7 2 2 2 2 14 2" xfId="43111"/>
    <cellStyle name="Обычный 7 2 2 2 2 15" xfId="43112"/>
    <cellStyle name="Обычный 7 2 2 2 2 15 2" xfId="43113"/>
    <cellStyle name="Обычный 7 2 2 2 2 16" xfId="43114"/>
    <cellStyle name="Обычный 7 2 2 2 2 16 2" xfId="43115"/>
    <cellStyle name="Обычный 7 2 2 2 2 17" xfId="43116"/>
    <cellStyle name="Обычный 7 2 2 2 2 17 2" xfId="43117"/>
    <cellStyle name="Обычный 7 2 2 2 2 18" xfId="43118"/>
    <cellStyle name="Обычный 7 2 2 2 2 18 2" xfId="43119"/>
    <cellStyle name="Обычный 7 2 2 2 2 19" xfId="43120"/>
    <cellStyle name="Обычный 7 2 2 2 2 19 2" xfId="43121"/>
    <cellStyle name="Обычный 7 2 2 2 2 2" xfId="43122"/>
    <cellStyle name="Обычный 7 2 2 2 2 2 10" xfId="43123"/>
    <cellStyle name="Обычный 7 2 2 2 2 2 10 2" xfId="43124"/>
    <cellStyle name="Обычный 7 2 2 2 2 2 11" xfId="43125"/>
    <cellStyle name="Обычный 7 2 2 2 2 2 11 2" xfId="43126"/>
    <cellStyle name="Обычный 7 2 2 2 2 2 12" xfId="43127"/>
    <cellStyle name="Обычный 7 2 2 2 2 2 12 2" xfId="43128"/>
    <cellStyle name="Обычный 7 2 2 2 2 2 13" xfId="43129"/>
    <cellStyle name="Обычный 7 2 2 2 2 2 13 2" xfId="43130"/>
    <cellStyle name="Обычный 7 2 2 2 2 2 14" xfId="43131"/>
    <cellStyle name="Обычный 7 2 2 2 2 2 14 2" xfId="43132"/>
    <cellStyle name="Обычный 7 2 2 2 2 2 15" xfId="43133"/>
    <cellStyle name="Обычный 7 2 2 2 2 2 15 2" xfId="43134"/>
    <cellStyle name="Обычный 7 2 2 2 2 2 16" xfId="43135"/>
    <cellStyle name="Обычный 7 2 2 2 2 2 16 2" xfId="43136"/>
    <cellStyle name="Обычный 7 2 2 2 2 2 17" xfId="43137"/>
    <cellStyle name="Обычный 7 2 2 2 2 2 17 2" xfId="43138"/>
    <cellStyle name="Обычный 7 2 2 2 2 2 18" xfId="43139"/>
    <cellStyle name="Обычный 7 2 2 2 2 2 18 2" xfId="43140"/>
    <cellStyle name="Обычный 7 2 2 2 2 2 19" xfId="43141"/>
    <cellStyle name="Обычный 7 2 2 2 2 2 19 2" xfId="43142"/>
    <cellStyle name="Обычный 7 2 2 2 2 2 2" xfId="43143"/>
    <cellStyle name="Обычный 7 2 2 2 2 2 2 2" xfId="43144"/>
    <cellStyle name="Обычный 7 2 2 2 2 2 20" xfId="43145"/>
    <cellStyle name="Обычный 7 2 2 2 2 2 20 2" xfId="43146"/>
    <cellStyle name="Обычный 7 2 2 2 2 2 21" xfId="43147"/>
    <cellStyle name="Обычный 7 2 2 2 2 2 21 2" xfId="43148"/>
    <cellStyle name="Обычный 7 2 2 2 2 2 22" xfId="43149"/>
    <cellStyle name="Обычный 7 2 2 2 2 2 22 2" xfId="43150"/>
    <cellStyle name="Обычный 7 2 2 2 2 2 23" xfId="43151"/>
    <cellStyle name="Обычный 7 2 2 2 2 2 23 2" xfId="43152"/>
    <cellStyle name="Обычный 7 2 2 2 2 2 24" xfId="43153"/>
    <cellStyle name="Обычный 7 2 2 2 2 2 24 2" xfId="43154"/>
    <cellStyle name="Обычный 7 2 2 2 2 2 25" xfId="43155"/>
    <cellStyle name="Обычный 7 2 2 2 2 2 25 2" xfId="43156"/>
    <cellStyle name="Обычный 7 2 2 2 2 2 26" xfId="43157"/>
    <cellStyle name="Обычный 7 2 2 2 2 2 26 2" xfId="43158"/>
    <cellStyle name="Обычный 7 2 2 2 2 2 27" xfId="43159"/>
    <cellStyle name="Обычный 7 2 2 2 2 2 27 2" xfId="43160"/>
    <cellStyle name="Обычный 7 2 2 2 2 2 28" xfId="43161"/>
    <cellStyle name="Обычный 7 2 2 2 2 2 28 2" xfId="43162"/>
    <cellStyle name="Обычный 7 2 2 2 2 2 29" xfId="43163"/>
    <cellStyle name="Обычный 7 2 2 2 2 2 29 2" xfId="43164"/>
    <cellStyle name="Обычный 7 2 2 2 2 2 3" xfId="43165"/>
    <cellStyle name="Обычный 7 2 2 2 2 2 3 2" xfId="43166"/>
    <cellStyle name="Обычный 7 2 2 2 2 2 30" xfId="43167"/>
    <cellStyle name="Обычный 7 2 2 2 2 2 30 2" xfId="43168"/>
    <cellStyle name="Обычный 7 2 2 2 2 2 31" xfId="43169"/>
    <cellStyle name="Обычный 7 2 2 2 2 2 31 2" xfId="43170"/>
    <cellStyle name="Обычный 7 2 2 2 2 2 32" xfId="43171"/>
    <cellStyle name="Обычный 7 2 2 2 2 2 32 2" xfId="43172"/>
    <cellStyle name="Обычный 7 2 2 2 2 2 33" xfId="43173"/>
    <cellStyle name="Обычный 7 2 2 2 2 2 33 2" xfId="43174"/>
    <cellStyle name="Обычный 7 2 2 2 2 2 34" xfId="43175"/>
    <cellStyle name="Обычный 7 2 2 2 2 2 34 2" xfId="43176"/>
    <cellStyle name="Обычный 7 2 2 2 2 2 35" xfId="43177"/>
    <cellStyle name="Обычный 7 2 2 2 2 2 4" xfId="43178"/>
    <cellStyle name="Обычный 7 2 2 2 2 2 4 2" xfId="43179"/>
    <cellStyle name="Обычный 7 2 2 2 2 2 5" xfId="43180"/>
    <cellStyle name="Обычный 7 2 2 2 2 2 5 2" xfId="43181"/>
    <cellStyle name="Обычный 7 2 2 2 2 2 6" xfId="43182"/>
    <cellStyle name="Обычный 7 2 2 2 2 2 6 2" xfId="43183"/>
    <cellStyle name="Обычный 7 2 2 2 2 2 7" xfId="43184"/>
    <cellStyle name="Обычный 7 2 2 2 2 2 7 2" xfId="43185"/>
    <cellStyle name="Обычный 7 2 2 2 2 2 8" xfId="43186"/>
    <cellStyle name="Обычный 7 2 2 2 2 2 8 2" xfId="43187"/>
    <cellStyle name="Обычный 7 2 2 2 2 2 9" xfId="43188"/>
    <cellStyle name="Обычный 7 2 2 2 2 2 9 2" xfId="43189"/>
    <cellStyle name="Обычный 7 2 2 2 2 20" xfId="43190"/>
    <cellStyle name="Обычный 7 2 2 2 2 20 2" xfId="43191"/>
    <cellStyle name="Обычный 7 2 2 2 2 21" xfId="43192"/>
    <cellStyle name="Обычный 7 2 2 2 2 21 2" xfId="43193"/>
    <cellStyle name="Обычный 7 2 2 2 2 22" xfId="43194"/>
    <cellStyle name="Обычный 7 2 2 2 2 22 2" xfId="43195"/>
    <cellStyle name="Обычный 7 2 2 2 2 23" xfId="43196"/>
    <cellStyle name="Обычный 7 2 2 2 2 23 2" xfId="43197"/>
    <cellStyle name="Обычный 7 2 2 2 2 24" xfId="43198"/>
    <cellStyle name="Обычный 7 2 2 2 2 24 2" xfId="43199"/>
    <cellStyle name="Обычный 7 2 2 2 2 25" xfId="43200"/>
    <cellStyle name="Обычный 7 2 2 2 2 25 2" xfId="43201"/>
    <cellStyle name="Обычный 7 2 2 2 2 26" xfId="43202"/>
    <cellStyle name="Обычный 7 2 2 2 2 26 2" xfId="43203"/>
    <cellStyle name="Обычный 7 2 2 2 2 27" xfId="43204"/>
    <cellStyle name="Обычный 7 2 2 2 2 27 2" xfId="43205"/>
    <cellStyle name="Обычный 7 2 2 2 2 28" xfId="43206"/>
    <cellStyle name="Обычный 7 2 2 2 2 28 2" xfId="43207"/>
    <cellStyle name="Обычный 7 2 2 2 2 29" xfId="43208"/>
    <cellStyle name="Обычный 7 2 2 2 2 29 2" xfId="43209"/>
    <cellStyle name="Обычный 7 2 2 2 2 3" xfId="43210"/>
    <cellStyle name="Обычный 7 2 2 2 2 3 2" xfId="43211"/>
    <cellStyle name="Обычный 7 2 2 2 2 30" xfId="43212"/>
    <cellStyle name="Обычный 7 2 2 2 2 30 2" xfId="43213"/>
    <cellStyle name="Обычный 7 2 2 2 2 31" xfId="43214"/>
    <cellStyle name="Обычный 7 2 2 2 2 31 2" xfId="43215"/>
    <cellStyle name="Обычный 7 2 2 2 2 32" xfId="43216"/>
    <cellStyle name="Обычный 7 2 2 2 2 32 2" xfId="43217"/>
    <cellStyle name="Обычный 7 2 2 2 2 33" xfId="43218"/>
    <cellStyle name="Обычный 7 2 2 2 2 33 2" xfId="43219"/>
    <cellStyle name="Обычный 7 2 2 2 2 34" xfId="43220"/>
    <cellStyle name="Обычный 7 2 2 2 2 34 2" xfId="43221"/>
    <cellStyle name="Обычный 7 2 2 2 2 35" xfId="43222"/>
    <cellStyle name="Обычный 7 2 2 2 2 35 2" xfId="43223"/>
    <cellStyle name="Обычный 7 2 2 2 2 36" xfId="43224"/>
    <cellStyle name="Обычный 7 2 2 2 2 36 2" xfId="43225"/>
    <cellStyle name="Обычный 7 2 2 2 2 37" xfId="43226"/>
    <cellStyle name="Обычный 7 2 2 2 2 4" xfId="43227"/>
    <cellStyle name="Обычный 7 2 2 2 2 4 2" xfId="43228"/>
    <cellStyle name="Обычный 7 2 2 2 2 5" xfId="43229"/>
    <cellStyle name="Обычный 7 2 2 2 2 5 2" xfId="43230"/>
    <cellStyle name="Обычный 7 2 2 2 2 6" xfId="43231"/>
    <cellStyle name="Обычный 7 2 2 2 2 6 2" xfId="43232"/>
    <cellStyle name="Обычный 7 2 2 2 2 7" xfId="43233"/>
    <cellStyle name="Обычный 7 2 2 2 2 7 2" xfId="43234"/>
    <cellStyle name="Обычный 7 2 2 2 2 8" xfId="43235"/>
    <cellStyle name="Обычный 7 2 2 2 2 8 2" xfId="43236"/>
    <cellStyle name="Обычный 7 2 2 2 2 9" xfId="43237"/>
    <cellStyle name="Обычный 7 2 2 2 2 9 2" xfId="43238"/>
    <cellStyle name="Обычный 7 2 2 2 20" xfId="43239"/>
    <cellStyle name="Обычный 7 2 2 2 20 2" xfId="43240"/>
    <cellStyle name="Обычный 7 2 2 2 21" xfId="43241"/>
    <cellStyle name="Обычный 7 2 2 2 21 2" xfId="43242"/>
    <cellStyle name="Обычный 7 2 2 2 22" xfId="43243"/>
    <cellStyle name="Обычный 7 2 2 2 22 2" xfId="43244"/>
    <cellStyle name="Обычный 7 2 2 2 23" xfId="43245"/>
    <cellStyle name="Обычный 7 2 2 2 23 2" xfId="43246"/>
    <cellStyle name="Обычный 7 2 2 2 24" xfId="43247"/>
    <cellStyle name="Обычный 7 2 2 2 24 2" xfId="43248"/>
    <cellStyle name="Обычный 7 2 2 2 25" xfId="43249"/>
    <cellStyle name="Обычный 7 2 2 2 25 2" xfId="43250"/>
    <cellStyle name="Обычный 7 2 2 2 26" xfId="43251"/>
    <cellStyle name="Обычный 7 2 2 2 26 2" xfId="43252"/>
    <cellStyle name="Обычный 7 2 2 2 27" xfId="43253"/>
    <cellStyle name="Обычный 7 2 2 2 27 2" xfId="43254"/>
    <cellStyle name="Обычный 7 2 2 2 28" xfId="43255"/>
    <cellStyle name="Обычный 7 2 2 2 28 2" xfId="43256"/>
    <cellStyle name="Обычный 7 2 2 2 29" xfId="43257"/>
    <cellStyle name="Обычный 7 2 2 2 29 2" xfId="43258"/>
    <cellStyle name="Обычный 7 2 2 2 3" xfId="43259"/>
    <cellStyle name="Обычный 7 2 2 2 3 10" xfId="43260"/>
    <cellStyle name="Обычный 7 2 2 2 3 10 2" xfId="43261"/>
    <cellStyle name="Обычный 7 2 2 2 3 11" xfId="43262"/>
    <cellStyle name="Обычный 7 2 2 2 3 11 2" xfId="43263"/>
    <cellStyle name="Обычный 7 2 2 2 3 12" xfId="43264"/>
    <cellStyle name="Обычный 7 2 2 2 3 12 2" xfId="43265"/>
    <cellStyle name="Обычный 7 2 2 2 3 13" xfId="43266"/>
    <cellStyle name="Обычный 7 2 2 2 3 13 2" xfId="43267"/>
    <cellStyle name="Обычный 7 2 2 2 3 14" xfId="43268"/>
    <cellStyle name="Обычный 7 2 2 2 3 14 2" xfId="43269"/>
    <cellStyle name="Обычный 7 2 2 2 3 15" xfId="43270"/>
    <cellStyle name="Обычный 7 2 2 2 3 15 2" xfId="43271"/>
    <cellStyle name="Обычный 7 2 2 2 3 16" xfId="43272"/>
    <cellStyle name="Обычный 7 2 2 2 3 16 2" xfId="43273"/>
    <cellStyle name="Обычный 7 2 2 2 3 17" xfId="43274"/>
    <cellStyle name="Обычный 7 2 2 2 3 17 2" xfId="43275"/>
    <cellStyle name="Обычный 7 2 2 2 3 18" xfId="43276"/>
    <cellStyle name="Обычный 7 2 2 2 3 18 2" xfId="43277"/>
    <cellStyle name="Обычный 7 2 2 2 3 19" xfId="43278"/>
    <cellStyle name="Обычный 7 2 2 2 3 19 2" xfId="43279"/>
    <cellStyle name="Обычный 7 2 2 2 3 2" xfId="43280"/>
    <cellStyle name="Обычный 7 2 2 2 3 2 2" xfId="43281"/>
    <cellStyle name="Обычный 7 2 2 2 3 20" xfId="43282"/>
    <cellStyle name="Обычный 7 2 2 2 3 20 2" xfId="43283"/>
    <cellStyle name="Обычный 7 2 2 2 3 21" xfId="43284"/>
    <cellStyle name="Обычный 7 2 2 2 3 21 2" xfId="43285"/>
    <cellStyle name="Обычный 7 2 2 2 3 22" xfId="43286"/>
    <cellStyle name="Обычный 7 2 2 2 3 22 2" xfId="43287"/>
    <cellStyle name="Обычный 7 2 2 2 3 23" xfId="43288"/>
    <cellStyle name="Обычный 7 2 2 2 3 23 2" xfId="43289"/>
    <cellStyle name="Обычный 7 2 2 2 3 24" xfId="43290"/>
    <cellStyle name="Обычный 7 2 2 2 3 24 2" xfId="43291"/>
    <cellStyle name="Обычный 7 2 2 2 3 25" xfId="43292"/>
    <cellStyle name="Обычный 7 2 2 2 3 25 2" xfId="43293"/>
    <cellStyle name="Обычный 7 2 2 2 3 26" xfId="43294"/>
    <cellStyle name="Обычный 7 2 2 2 3 26 2" xfId="43295"/>
    <cellStyle name="Обычный 7 2 2 2 3 27" xfId="43296"/>
    <cellStyle name="Обычный 7 2 2 2 3 27 2" xfId="43297"/>
    <cellStyle name="Обычный 7 2 2 2 3 28" xfId="43298"/>
    <cellStyle name="Обычный 7 2 2 2 3 28 2" xfId="43299"/>
    <cellStyle name="Обычный 7 2 2 2 3 29" xfId="43300"/>
    <cellStyle name="Обычный 7 2 2 2 3 29 2" xfId="43301"/>
    <cellStyle name="Обычный 7 2 2 2 3 3" xfId="43302"/>
    <cellStyle name="Обычный 7 2 2 2 3 3 2" xfId="43303"/>
    <cellStyle name="Обычный 7 2 2 2 3 30" xfId="43304"/>
    <cellStyle name="Обычный 7 2 2 2 3 30 2" xfId="43305"/>
    <cellStyle name="Обычный 7 2 2 2 3 31" xfId="43306"/>
    <cellStyle name="Обычный 7 2 2 2 3 31 2" xfId="43307"/>
    <cellStyle name="Обычный 7 2 2 2 3 32" xfId="43308"/>
    <cellStyle name="Обычный 7 2 2 2 3 32 2" xfId="43309"/>
    <cellStyle name="Обычный 7 2 2 2 3 33" xfId="43310"/>
    <cellStyle name="Обычный 7 2 2 2 3 33 2" xfId="43311"/>
    <cellStyle name="Обычный 7 2 2 2 3 34" xfId="43312"/>
    <cellStyle name="Обычный 7 2 2 2 3 34 2" xfId="43313"/>
    <cellStyle name="Обычный 7 2 2 2 3 35" xfId="43314"/>
    <cellStyle name="Обычный 7 2 2 2 3 4" xfId="43315"/>
    <cellStyle name="Обычный 7 2 2 2 3 4 2" xfId="43316"/>
    <cellStyle name="Обычный 7 2 2 2 3 5" xfId="43317"/>
    <cellStyle name="Обычный 7 2 2 2 3 5 2" xfId="43318"/>
    <cellStyle name="Обычный 7 2 2 2 3 6" xfId="43319"/>
    <cellStyle name="Обычный 7 2 2 2 3 6 2" xfId="43320"/>
    <cellStyle name="Обычный 7 2 2 2 3 7" xfId="43321"/>
    <cellStyle name="Обычный 7 2 2 2 3 7 2" xfId="43322"/>
    <cellStyle name="Обычный 7 2 2 2 3 8" xfId="43323"/>
    <cellStyle name="Обычный 7 2 2 2 3 8 2" xfId="43324"/>
    <cellStyle name="Обычный 7 2 2 2 3 9" xfId="43325"/>
    <cellStyle name="Обычный 7 2 2 2 3 9 2" xfId="43326"/>
    <cellStyle name="Обычный 7 2 2 2 30" xfId="43327"/>
    <cellStyle name="Обычный 7 2 2 2 30 2" xfId="43328"/>
    <cellStyle name="Обычный 7 2 2 2 31" xfId="43329"/>
    <cellStyle name="Обычный 7 2 2 2 31 2" xfId="43330"/>
    <cellStyle name="Обычный 7 2 2 2 32" xfId="43331"/>
    <cellStyle name="Обычный 7 2 2 2 32 2" xfId="43332"/>
    <cellStyle name="Обычный 7 2 2 2 33" xfId="43333"/>
    <cellStyle name="Обычный 7 2 2 2 33 2" xfId="43334"/>
    <cellStyle name="Обычный 7 2 2 2 34" xfId="43335"/>
    <cellStyle name="Обычный 7 2 2 2 34 2" xfId="43336"/>
    <cellStyle name="Обычный 7 2 2 2 35" xfId="43337"/>
    <cellStyle name="Обычный 7 2 2 2 35 2" xfId="43338"/>
    <cellStyle name="Обычный 7 2 2 2 36" xfId="43339"/>
    <cellStyle name="Обычный 7 2 2 2 36 2" xfId="43340"/>
    <cellStyle name="Обычный 7 2 2 2 37" xfId="43341"/>
    <cellStyle name="Обычный 7 2 2 2 37 2" xfId="43342"/>
    <cellStyle name="Обычный 7 2 2 2 38" xfId="43343"/>
    <cellStyle name="Обычный 7 2 2 2 4" xfId="43344"/>
    <cellStyle name="Обычный 7 2 2 2 4 2" xfId="43345"/>
    <cellStyle name="Обычный 7 2 2 2 5" xfId="43346"/>
    <cellStyle name="Обычный 7 2 2 2 5 2" xfId="43347"/>
    <cellStyle name="Обычный 7 2 2 2 6" xfId="43348"/>
    <cellStyle name="Обычный 7 2 2 2 6 2" xfId="43349"/>
    <cellStyle name="Обычный 7 2 2 2 7" xfId="43350"/>
    <cellStyle name="Обычный 7 2 2 2 7 2" xfId="43351"/>
    <cellStyle name="Обычный 7 2 2 2 8" xfId="43352"/>
    <cellStyle name="Обычный 7 2 2 2 8 2" xfId="43353"/>
    <cellStyle name="Обычный 7 2 2 2 9" xfId="43354"/>
    <cellStyle name="Обычный 7 2 2 2 9 2" xfId="43355"/>
    <cellStyle name="Обычный 7 2 2 20" xfId="43356"/>
    <cellStyle name="Обычный 7 2 2 20 2" xfId="43357"/>
    <cellStyle name="Обычный 7 2 2 21" xfId="43358"/>
    <cellStyle name="Обычный 7 2 2 21 2" xfId="43359"/>
    <cellStyle name="Обычный 7 2 2 22" xfId="43360"/>
    <cellStyle name="Обычный 7 2 2 22 2" xfId="43361"/>
    <cellStyle name="Обычный 7 2 2 23" xfId="43362"/>
    <cellStyle name="Обычный 7 2 2 23 2" xfId="43363"/>
    <cellStyle name="Обычный 7 2 2 24" xfId="43364"/>
    <cellStyle name="Обычный 7 2 2 24 2" xfId="43365"/>
    <cellStyle name="Обычный 7 2 2 25" xfId="43366"/>
    <cellStyle name="Обычный 7 2 2 25 2" xfId="43367"/>
    <cellStyle name="Обычный 7 2 2 26" xfId="43368"/>
    <cellStyle name="Обычный 7 2 2 26 2" xfId="43369"/>
    <cellStyle name="Обычный 7 2 2 27" xfId="43370"/>
    <cellStyle name="Обычный 7 2 2 27 2" xfId="43371"/>
    <cellStyle name="Обычный 7 2 2 28" xfId="43372"/>
    <cellStyle name="Обычный 7 2 2 28 2" xfId="43373"/>
    <cellStyle name="Обычный 7 2 2 29" xfId="43374"/>
    <cellStyle name="Обычный 7 2 2 29 2" xfId="43375"/>
    <cellStyle name="Обычный 7 2 2 3" xfId="43376"/>
    <cellStyle name="Обычный 7 2 2 3 10" xfId="43377"/>
    <cellStyle name="Обычный 7 2 2 3 10 2" xfId="43378"/>
    <cellStyle name="Обычный 7 2 2 3 11" xfId="43379"/>
    <cellStyle name="Обычный 7 2 2 3 11 2" xfId="43380"/>
    <cellStyle name="Обычный 7 2 2 3 12" xfId="43381"/>
    <cellStyle name="Обычный 7 2 2 3 12 2" xfId="43382"/>
    <cellStyle name="Обычный 7 2 2 3 13" xfId="43383"/>
    <cellStyle name="Обычный 7 2 2 3 13 2" xfId="43384"/>
    <cellStyle name="Обычный 7 2 2 3 14" xfId="43385"/>
    <cellStyle name="Обычный 7 2 2 3 14 2" xfId="43386"/>
    <cellStyle name="Обычный 7 2 2 3 15" xfId="43387"/>
    <cellStyle name="Обычный 7 2 2 3 15 2" xfId="43388"/>
    <cellStyle name="Обычный 7 2 2 3 16" xfId="43389"/>
    <cellStyle name="Обычный 7 2 2 3 16 2" xfId="43390"/>
    <cellStyle name="Обычный 7 2 2 3 17" xfId="43391"/>
    <cellStyle name="Обычный 7 2 2 3 17 2" xfId="43392"/>
    <cellStyle name="Обычный 7 2 2 3 18" xfId="43393"/>
    <cellStyle name="Обычный 7 2 2 3 18 2" xfId="43394"/>
    <cellStyle name="Обычный 7 2 2 3 19" xfId="43395"/>
    <cellStyle name="Обычный 7 2 2 3 19 2" xfId="43396"/>
    <cellStyle name="Обычный 7 2 2 3 2" xfId="43397"/>
    <cellStyle name="Обычный 7 2 2 3 2 10" xfId="43398"/>
    <cellStyle name="Обычный 7 2 2 3 2 10 2" xfId="43399"/>
    <cellStyle name="Обычный 7 2 2 3 2 11" xfId="43400"/>
    <cellStyle name="Обычный 7 2 2 3 2 11 2" xfId="43401"/>
    <cellStyle name="Обычный 7 2 2 3 2 12" xfId="43402"/>
    <cellStyle name="Обычный 7 2 2 3 2 12 2" xfId="43403"/>
    <cellStyle name="Обычный 7 2 2 3 2 13" xfId="43404"/>
    <cellStyle name="Обычный 7 2 2 3 2 13 2" xfId="43405"/>
    <cellStyle name="Обычный 7 2 2 3 2 14" xfId="43406"/>
    <cellStyle name="Обычный 7 2 2 3 2 14 2" xfId="43407"/>
    <cellStyle name="Обычный 7 2 2 3 2 15" xfId="43408"/>
    <cellStyle name="Обычный 7 2 2 3 2 15 2" xfId="43409"/>
    <cellStyle name="Обычный 7 2 2 3 2 16" xfId="43410"/>
    <cellStyle name="Обычный 7 2 2 3 2 16 2" xfId="43411"/>
    <cellStyle name="Обычный 7 2 2 3 2 17" xfId="43412"/>
    <cellStyle name="Обычный 7 2 2 3 2 17 2" xfId="43413"/>
    <cellStyle name="Обычный 7 2 2 3 2 18" xfId="43414"/>
    <cellStyle name="Обычный 7 2 2 3 2 18 2" xfId="43415"/>
    <cellStyle name="Обычный 7 2 2 3 2 19" xfId="43416"/>
    <cellStyle name="Обычный 7 2 2 3 2 19 2" xfId="43417"/>
    <cellStyle name="Обычный 7 2 2 3 2 2" xfId="43418"/>
    <cellStyle name="Обычный 7 2 2 3 2 2 10" xfId="43419"/>
    <cellStyle name="Обычный 7 2 2 3 2 2 10 2" xfId="43420"/>
    <cellStyle name="Обычный 7 2 2 3 2 2 11" xfId="43421"/>
    <cellStyle name="Обычный 7 2 2 3 2 2 11 2" xfId="43422"/>
    <cellStyle name="Обычный 7 2 2 3 2 2 12" xfId="43423"/>
    <cellStyle name="Обычный 7 2 2 3 2 2 12 2" xfId="43424"/>
    <cellStyle name="Обычный 7 2 2 3 2 2 13" xfId="43425"/>
    <cellStyle name="Обычный 7 2 2 3 2 2 13 2" xfId="43426"/>
    <cellStyle name="Обычный 7 2 2 3 2 2 14" xfId="43427"/>
    <cellStyle name="Обычный 7 2 2 3 2 2 14 2" xfId="43428"/>
    <cellStyle name="Обычный 7 2 2 3 2 2 15" xfId="43429"/>
    <cellStyle name="Обычный 7 2 2 3 2 2 15 2" xfId="43430"/>
    <cellStyle name="Обычный 7 2 2 3 2 2 16" xfId="43431"/>
    <cellStyle name="Обычный 7 2 2 3 2 2 16 2" xfId="43432"/>
    <cellStyle name="Обычный 7 2 2 3 2 2 17" xfId="43433"/>
    <cellStyle name="Обычный 7 2 2 3 2 2 17 2" xfId="43434"/>
    <cellStyle name="Обычный 7 2 2 3 2 2 18" xfId="43435"/>
    <cellStyle name="Обычный 7 2 2 3 2 2 18 2" xfId="43436"/>
    <cellStyle name="Обычный 7 2 2 3 2 2 19" xfId="43437"/>
    <cellStyle name="Обычный 7 2 2 3 2 2 19 2" xfId="43438"/>
    <cellStyle name="Обычный 7 2 2 3 2 2 2" xfId="43439"/>
    <cellStyle name="Обычный 7 2 2 3 2 2 2 2" xfId="43440"/>
    <cellStyle name="Обычный 7 2 2 3 2 2 20" xfId="43441"/>
    <cellStyle name="Обычный 7 2 2 3 2 2 20 2" xfId="43442"/>
    <cellStyle name="Обычный 7 2 2 3 2 2 21" xfId="43443"/>
    <cellStyle name="Обычный 7 2 2 3 2 2 21 2" xfId="43444"/>
    <cellStyle name="Обычный 7 2 2 3 2 2 22" xfId="43445"/>
    <cellStyle name="Обычный 7 2 2 3 2 2 22 2" xfId="43446"/>
    <cellStyle name="Обычный 7 2 2 3 2 2 23" xfId="43447"/>
    <cellStyle name="Обычный 7 2 2 3 2 2 23 2" xfId="43448"/>
    <cellStyle name="Обычный 7 2 2 3 2 2 24" xfId="43449"/>
    <cellStyle name="Обычный 7 2 2 3 2 2 24 2" xfId="43450"/>
    <cellStyle name="Обычный 7 2 2 3 2 2 25" xfId="43451"/>
    <cellStyle name="Обычный 7 2 2 3 2 2 25 2" xfId="43452"/>
    <cellStyle name="Обычный 7 2 2 3 2 2 26" xfId="43453"/>
    <cellStyle name="Обычный 7 2 2 3 2 2 26 2" xfId="43454"/>
    <cellStyle name="Обычный 7 2 2 3 2 2 27" xfId="43455"/>
    <cellStyle name="Обычный 7 2 2 3 2 2 27 2" xfId="43456"/>
    <cellStyle name="Обычный 7 2 2 3 2 2 28" xfId="43457"/>
    <cellStyle name="Обычный 7 2 2 3 2 2 28 2" xfId="43458"/>
    <cellStyle name="Обычный 7 2 2 3 2 2 29" xfId="43459"/>
    <cellStyle name="Обычный 7 2 2 3 2 2 29 2" xfId="43460"/>
    <cellStyle name="Обычный 7 2 2 3 2 2 3" xfId="43461"/>
    <cellStyle name="Обычный 7 2 2 3 2 2 3 2" xfId="43462"/>
    <cellStyle name="Обычный 7 2 2 3 2 2 30" xfId="43463"/>
    <cellStyle name="Обычный 7 2 2 3 2 2 30 2" xfId="43464"/>
    <cellStyle name="Обычный 7 2 2 3 2 2 31" xfId="43465"/>
    <cellStyle name="Обычный 7 2 2 3 2 2 31 2" xfId="43466"/>
    <cellStyle name="Обычный 7 2 2 3 2 2 32" xfId="43467"/>
    <cellStyle name="Обычный 7 2 2 3 2 2 32 2" xfId="43468"/>
    <cellStyle name="Обычный 7 2 2 3 2 2 33" xfId="43469"/>
    <cellStyle name="Обычный 7 2 2 3 2 2 33 2" xfId="43470"/>
    <cellStyle name="Обычный 7 2 2 3 2 2 34" xfId="43471"/>
    <cellStyle name="Обычный 7 2 2 3 2 2 34 2" xfId="43472"/>
    <cellStyle name="Обычный 7 2 2 3 2 2 35" xfId="43473"/>
    <cellStyle name="Обычный 7 2 2 3 2 2 4" xfId="43474"/>
    <cellStyle name="Обычный 7 2 2 3 2 2 4 2" xfId="43475"/>
    <cellStyle name="Обычный 7 2 2 3 2 2 5" xfId="43476"/>
    <cellStyle name="Обычный 7 2 2 3 2 2 5 2" xfId="43477"/>
    <cellStyle name="Обычный 7 2 2 3 2 2 6" xfId="43478"/>
    <cellStyle name="Обычный 7 2 2 3 2 2 6 2" xfId="43479"/>
    <cellStyle name="Обычный 7 2 2 3 2 2 7" xfId="43480"/>
    <cellStyle name="Обычный 7 2 2 3 2 2 7 2" xfId="43481"/>
    <cellStyle name="Обычный 7 2 2 3 2 2 8" xfId="43482"/>
    <cellStyle name="Обычный 7 2 2 3 2 2 8 2" xfId="43483"/>
    <cellStyle name="Обычный 7 2 2 3 2 2 9" xfId="43484"/>
    <cellStyle name="Обычный 7 2 2 3 2 2 9 2" xfId="43485"/>
    <cellStyle name="Обычный 7 2 2 3 2 20" xfId="43486"/>
    <cellStyle name="Обычный 7 2 2 3 2 20 2" xfId="43487"/>
    <cellStyle name="Обычный 7 2 2 3 2 21" xfId="43488"/>
    <cellStyle name="Обычный 7 2 2 3 2 21 2" xfId="43489"/>
    <cellStyle name="Обычный 7 2 2 3 2 22" xfId="43490"/>
    <cellStyle name="Обычный 7 2 2 3 2 22 2" xfId="43491"/>
    <cellStyle name="Обычный 7 2 2 3 2 23" xfId="43492"/>
    <cellStyle name="Обычный 7 2 2 3 2 23 2" xfId="43493"/>
    <cellStyle name="Обычный 7 2 2 3 2 24" xfId="43494"/>
    <cellStyle name="Обычный 7 2 2 3 2 24 2" xfId="43495"/>
    <cellStyle name="Обычный 7 2 2 3 2 25" xfId="43496"/>
    <cellStyle name="Обычный 7 2 2 3 2 25 2" xfId="43497"/>
    <cellStyle name="Обычный 7 2 2 3 2 26" xfId="43498"/>
    <cellStyle name="Обычный 7 2 2 3 2 26 2" xfId="43499"/>
    <cellStyle name="Обычный 7 2 2 3 2 27" xfId="43500"/>
    <cellStyle name="Обычный 7 2 2 3 2 27 2" xfId="43501"/>
    <cellStyle name="Обычный 7 2 2 3 2 28" xfId="43502"/>
    <cellStyle name="Обычный 7 2 2 3 2 28 2" xfId="43503"/>
    <cellStyle name="Обычный 7 2 2 3 2 29" xfId="43504"/>
    <cellStyle name="Обычный 7 2 2 3 2 29 2" xfId="43505"/>
    <cellStyle name="Обычный 7 2 2 3 2 3" xfId="43506"/>
    <cellStyle name="Обычный 7 2 2 3 2 3 2" xfId="43507"/>
    <cellStyle name="Обычный 7 2 2 3 2 30" xfId="43508"/>
    <cellStyle name="Обычный 7 2 2 3 2 30 2" xfId="43509"/>
    <cellStyle name="Обычный 7 2 2 3 2 31" xfId="43510"/>
    <cellStyle name="Обычный 7 2 2 3 2 31 2" xfId="43511"/>
    <cellStyle name="Обычный 7 2 2 3 2 32" xfId="43512"/>
    <cellStyle name="Обычный 7 2 2 3 2 32 2" xfId="43513"/>
    <cellStyle name="Обычный 7 2 2 3 2 33" xfId="43514"/>
    <cellStyle name="Обычный 7 2 2 3 2 33 2" xfId="43515"/>
    <cellStyle name="Обычный 7 2 2 3 2 34" xfId="43516"/>
    <cellStyle name="Обычный 7 2 2 3 2 34 2" xfId="43517"/>
    <cellStyle name="Обычный 7 2 2 3 2 35" xfId="43518"/>
    <cellStyle name="Обычный 7 2 2 3 2 35 2" xfId="43519"/>
    <cellStyle name="Обычный 7 2 2 3 2 36" xfId="43520"/>
    <cellStyle name="Обычный 7 2 2 3 2 36 2" xfId="43521"/>
    <cellStyle name="Обычный 7 2 2 3 2 37" xfId="43522"/>
    <cellStyle name="Обычный 7 2 2 3 2 4" xfId="43523"/>
    <cellStyle name="Обычный 7 2 2 3 2 4 2" xfId="43524"/>
    <cellStyle name="Обычный 7 2 2 3 2 5" xfId="43525"/>
    <cellStyle name="Обычный 7 2 2 3 2 5 2" xfId="43526"/>
    <cellStyle name="Обычный 7 2 2 3 2 6" xfId="43527"/>
    <cellStyle name="Обычный 7 2 2 3 2 6 2" xfId="43528"/>
    <cellStyle name="Обычный 7 2 2 3 2 7" xfId="43529"/>
    <cellStyle name="Обычный 7 2 2 3 2 7 2" xfId="43530"/>
    <cellStyle name="Обычный 7 2 2 3 2 8" xfId="43531"/>
    <cellStyle name="Обычный 7 2 2 3 2 8 2" xfId="43532"/>
    <cellStyle name="Обычный 7 2 2 3 2 9" xfId="43533"/>
    <cellStyle name="Обычный 7 2 2 3 2 9 2" xfId="43534"/>
    <cellStyle name="Обычный 7 2 2 3 20" xfId="43535"/>
    <cellStyle name="Обычный 7 2 2 3 20 2" xfId="43536"/>
    <cellStyle name="Обычный 7 2 2 3 21" xfId="43537"/>
    <cellStyle name="Обычный 7 2 2 3 21 2" xfId="43538"/>
    <cellStyle name="Обычный 7 2 2 3 22" xfId="43539"/>
    <cellStyle name="Обычный 7 2 2 3 22 2" xfId="43540"/>
    <cellStyle name="Обычный 7 2 2 3 23" xfId="43541"/>
    <cellStyle name="Обычный 7 2 2 3 23 2" xfId="43542"/>
    <cellStyle name="Обычный 7 2 2 3 24" xfId="43543"/>
    <cellStyle name="Обычный 7 2 2 3 24 2" xfId="43544"/>
    <cellStyle name="Обычный 7 2 2 3 25" xfId="43545"/>
    <cellStyle name="Обычный 7 2 2 3 25 2" xfId="43546"/>
    <cellStyle name="Обычный 7 2 2 3 26" xfId="43547"/>
    <cellStyle name="Обычный 7 2 2 3 26 2" xfId="43548"/>
    <cellStyle name="Обычный 7 2 2 3 27" xfId="43549"/>
    <cellStyle name="Обычный 7 2 2 3 27 2" xfId="43550"/>
    <cellStyle name="Обычный 7 2 2 3 28" xfId="43551"/>
    <cellStyle name="Обычный 7 2 2 3 28 2" xfId="43552"/>
    <cellStyle name="Обычный 7 2 2 3 29" xfId="43553"/>
    <cellStyle name="Обычный 7 2 2 3 29 2" xfId="43554"/>
    <cellStyle name="Обычный 7 2 2 3 3" xfId="43555"/>
    <cellStyle name="Обычный 7 2 2 3 3 10" xfId="43556"/>
    <cellStyle name="Обычный 7 2 2 3 3 10 2" xfId="43557"/>
    <cellStyle name="Обычный 7 2 2 3 3 11" xfId="43558"/>
    <cellStyle name="Обычный 7 2 2 3 3 11 2" xfId="43559"/>
    <cellStyle name="Обычный 7 2 2 3 3 12" xfId="43560"/>
    <cellStyle name="Обычный 7 2 2 3 3 12 2" xfId="43561"/>
    <cellStyle name="Обычный 7 2 2 3 3 13" xfId="43562"/>
    <cellStyle name="Обычный 7 2 2 3 3 13 2" xfId="43563"/>
    <cellStyle name="Обычный 7 2 2 3 3 14" xfId="43564"/>
    <cellStyle name="Обычный 7 2 2 3 3 14 2" xfId="43565"/>
    <cellStyle name="Обычный 7 2 2 3 3 15" xfId="43566"/>
    <cellStyle name="Обычный 7 2 2 3 3 15 2" xfId="43567"/>
    <cellStyle name="Обычный 7 2 2 3 3 16" xfId="43568"/>
    <cellStyle name="Обычный 7 2 2 3 3 16 2" xfId="43569"/>
    <cellStyle name="Обычный 7 2 2 3 3 17" xfId="43570"/>
    <cellStyle name="Обычный 7 2 2 3 3 17 2" xfId="43571"/>
    <cellStyle name="Обычный 7 2 2 3 3 18" xfId="43572"/>
    <cellStyle name="Обычный 7 2 2 3 3 18 2" xfId="43573"/>
    <cellStyle name="Обычный 7 2 2 3 3 19" xfId="43574"/>
    <cellStyle name="Обычный 7 2 2 3 3 19 2" xfId="43575"/>
    <cellStyle name="Обычный 7 2 2 3 3 2" xfId="43576"/>
    <cellStyle name="Обычный 7 2 2 3 3 2 2" xfId="43577"/>
    <cellStyle name="Обычный 7 2 2 3 3 20" xfId="43578"/>
    <cellStyle name="Обычный 7 2 2 3 3 20 2" xfId="43579"/>
    <cellStyle name="Обычный 7 2 2 3 3 21" xfId="43580"/>
    <cellStyle name="Обычный 7 2 2 3 3 21 2" xfId="43581"/>
    <cellStyle name="Обычный 7 2 2 3 3 22" xfId="43582"/>
    <cellStyle name="Обычный 7 2 2 3 3 22 2" xfId="43583"/>
    <cellStyle name="Обычный 7 2 2 3 3 23" xfId="43584"/>
    <cellStyle name="Обычный 7 2 2 3 3 23 2" xfId="43585"/>
    <cellStyle name="Обычный 7 2 2 3 3 24" xfId="43586"/>
    <cellStyle name="Обычный 7 2 2 3 3 24 2" xfId="43587"/>
    <cellStyle name="Обычный 7 2 2 3 3 25" xfId="43588"/>
    <cellStyle name="Обычный 7 2 2 3 3 25 2" xfId="43589"/>
    <cellStyle name="Обычный 7 2 2 3 3 26" xfId="43590"/>
    <cellStyle name="Обычный 7 2 2 3 3 26 2" xfId="43591"/>
    <cellStyle name="Обычный 7 2 2 3 3 27" xfId="43592"/>
    <cellStyle name="Обычный 7 2 2 3 3 27 2" xfId="43593"/>
    <cellStyle name="Обычный 7 2 2 3 3 28" xfId="43594"/>
    <cellStyle name="Обычный 7 2 2 3 3 28 2" xfId="43595"/>
    <cellStyle name="Обычный 7 2 2 3 3 29" xfId="43596"/>
    <cellStyle name="Обычный 7 2 2 3 3 29 2" xfId="43597"/>
    <cellStyle name="Обычный 7 2 2 3 3 3" xfId="43598"/>
    <cellStyle name="Обычный 7 2 2 3 3 3 2" xfId="43599"/>
    <cellStyle name="Обычный 7 2 2 3 3 30" xfId="43600"/>
    <cellStyle name="Обычный 7 2 2 3 3 30 2" xfId="43601"/>
    <cellStyle name="Обычный 7 2 2 3 3 31" xfId="43602"/>
    <cellStyle name="Обычный 7 2 2 3 3 31 2" xfId="43603"/>
    <cellStyle name="Обычный 7 2 2 3 3 32" xfId="43604"/>
    <cellStyle name="Обычный 7 2 2 3 3 32 2" xfId="43605"/>
    <cellStyle name="Обычный 7 2 2 3 3 33" xfId="43606"/>
    <cellStyle name="Обычный 7 2 2 3 3 33 2" xfId="43607"/>
    <cellStyle name="Обычный 7 2 2 3 3 34" xfId="43608"/>
    <cellStyle name="Обычный 7 2 2 3 3 34 2" xfId="43609"/>
    <cellStyle name="Обычный 7 2 2 3 3 35" xfId="43610"/>
    <cellStyle name="Обычный 7 2 2 3 3 4" xfId="43611"/>
    <cellStyle name="Обычный 7 2 2 3 3 4 2" xfId="43612"/>
    <cellStyle name="Обычный 7 2 2 3 3 5" xfId="43613"/>
    <cellStyle name="Обычный 7 2 2 3 3 5 2" xfId="43614"/>
    <cellStyle name="Обычный 7 2 2 3 3 6" xfId="43615"/>
    <cellStyle name="Обычный 7 2 2 3 3 6 2" xfId="43616"/>
    <cellStyle name="Обычный 7 2 2 3 3 7" xfId="43617"/>
    <cellStyle name="Обычный 7 2 2 3 3 7 2" xfId="43618"/>
    <cellStyle name="Обычный 7 2 2 3 3 8" xfId="43619"/>
    <cellStyle name="Обычный 7 2 2 3 3 8 2" xfId="43620"/>
    <cellStyle name="Обычный 7 2 2 3 3 9" xfId="43621"/>
    <cellStyle name="Обычный 7 2 2 3 3 9 2" xfId="43622"/>
    <cellStyle name="Обычный 7 2 2 3 30" xfId="43623"/>
    <cellStyle name="Обычный 7 2 2 3 30 2" xfId="43624"/>
    <cellStyle name="Обычный 7 2 2 3 31" xfId="43625"/>
    <cellStyle name="Обычный 7 2 2 3 31 2" xfId="43626"/>
    <cellStyle name="Обычный 7 2 2 3 32" xfId="43627"/>
    <cellStyle name="Обычный 7 2 2 3 32 2" xfId="43628"/>
    <cellStyle name="Обычный 7 2 2 3 33" xfId="43629"/>
    <cellStyle name="Обычный 7 2 2 3 33 2" xfId="43630"/>
    <cellStyle name="Обычный 7 2 2 3 34" xfId="43631"/>
    <cellStyle name="Обычный 7 2 2 3 34 2" xfId="43632"/>
    <cellStyle name="Обычный 7 2 2 3 35" xfId="43633"/>
    <cellStyle name="Обычный 7 2 2 3 35 2" xfId="43634"/>
    <cellStyle name="Обычный 7 2 2 3 36" xfId="43635"/>
    <cellStyle name="Обычный 7 2 2 3 36 2" xfId="43636"/>
    <cellStyle name="Обычный 7 2 2 3 37" xfId="43637"/>
    <cellStyle name="Обычный 7 2 2 3 37 2" xfId="43638"/>
    <cellStyle name="Обычный 7 2 2 3 38" xfId="43639"/>
    <cellStyle name="Обычный 7 2 2 3 4" xfId="43640"/>
    <cellStyle name="Обычный 7 2 2 3 4 2" xfId="43641"/>
    <cellStyle name="Обычный 7 2 2 3 5" xfId="43642"/>
    <cellStyle name="Обычный 7 2 2 3 5 2" xfId="43643"/>
    <cellStyle name="Обычный 7 2 2 3 6" xfId="43644"/>
    <cellStyle name="Обычный 7 2 2 3 6 2" xfId="43645"/>
    <cellStyle name="Обычный 7 2 2 3 7" xfId="43646"/>
    <cellStyle name="Обычный 7 2 2 3 7 2" xfId="43647"/>
    <cellStyle name="Обычный 7 2 2 3 8" xfId="43648"/>
    <cellStyle name="Обычный 7 2 2 3 8 2" xfId="43649"/>
    <cellStyle name="Обычный 7 2 2 3 9" xfId="43650"/>
    <cellStyle name="Обычный 7 2 2 3 9 2" xfId="43651"/>
    <cellStyle name="Обычный 7 2 2 30" xfId="43652"/>
    <cellStyle name="Обычный 7 2 2 30 2" xfId="43653"/>
    <cellStyle name="Обычный 7 2 2 31" xfId="43654"/>
    <cellStyle name="Обычный 7 2 2 31 2" xfId="43655"/>
    <cellStyle name="Обычный 7 2 2 32" xfId="43656"/>
    <cellStyle name="Обычный 7 2 2 32 2" xfId="43657"/>
    <cellStyle name="Обычный 7 2 2 33" xfId="43658"/>
    <cellStyle name="Обычный 7 2 2 33 2" xfId="43659"/>
    <cellStyle name="Обычный 7 2 2 34" xfId="43660"/>
    <cellStyle name="Обычный 7 2 2 34 2" xfId="43661"/>
    <cellStyle name="Обычный 7 2 2 35" xfId="43662"/>
    <cellStyle name="Обычный 7 2 2 35 2" xfId="43663"/>
    <cellStyle name="Обычный 7 2 2 36" xfId="43664"/>
    <cellStyle name="Обычный 7 2 2 36 2" xfId="43665"/>
    <cellStyle name="Обычный 7 2 2 37" xfId="43666"/>
    <cellStyle name="Обычный 7 2 2 37 2" xfId="43667"/>
    <cellStyle name="Обычный 7 2 2 38" xfId="43668"/>
    <cellStyle name="Обычный 7 2 2 38 2" xfId="43669"/>
    <cellStyle name="Обычный 7 2 2 39" xfId="43670"/>
    <cellStyle name="Обычный 7 2 2 39 2" xfId="43671"/>
    <cellStyle name="Обычный 7 2 2 4" xfId="43672"/>
    <cellStyle name="Обычный 7 2 2 4 10" xfId="43673"/>
    <cellStyle name="Обычный 7 2 2 4 10 2" xfId="43674"/>
    <cellStyle name="Обычный 7 2 2 4 11" xfId="43675"/>
    <cellStyle name="Обычный 7 2 2 4 11 2" xfId="43676"/>
    <cellStyle name="Обычный 7 2 2 4 12" xfId="43677"/>
    <cellStyle name="Обычный 7 2 2 4 12 2" xfId="43678"/>
    <cellStyle name="Обычный 7 2 2 4 13" xfId="43679"/>
    <cellStyle name="Обычный 7 2 2 4 13 2" xfId="43680"/>
    <cellStyle name="Обычный 7 2 2 4 14" xfId="43681"/>
    <cellStyle name="Обычный 7 2 2 4 14 2" xfId="43682"/>
    <cellStyle name="Обычный 7 2 2 4 15" xfId="43683"/>
    <cellStyle name="Обычный 7 2 2 4 15 2" xfId="43684"/>
    <cellStyle name="Обычный 7 2 2 4 16" xfId="43685"/>
    <cellStyle name="Обычный 7 2 2 4 16 2" xfId="43686"/>
    <cellStyle name="Обычный 7 2 2 4 17" xfId="43687"/>
    <cellStyle name="Обычный 7 2 2 4 17 2" xfId="43688"/>
    <cellStyle name="Обычный 7 2 2 4 18" xfId="43689"/>
    <cellStyle name="Обычный 7 2 2 4 18 2" xfId="43690"/>
    <cellStyle name="Обычный 7 2 2 4 19" xfId="43691"/>
    <cellStyle name="Обычный 7 2 2 4 19 2" xfId="43692"/>
    <cellStyle name="Обычный 7 2 2 4 2" xfId="43693"/>
    <cellStyle name="Обычный 7 2 2 4 2 10" xfId="43694"/>
    <cellStyle name="Обычный 7 2 2 4 2 10 2" xfId="43695"/>
    <cellStyle name="Обычный 7 2 2 4 2 11" xfId="43696"/>
    <cellStyle name="Обычный 7 2 2 4 2 11 2" xfId="43697"/>
    <cellStyle name="Обычный 7 2 2 4 2 12" xfId="43698"/>
    <cellStyle name="Обычный 7 2 2 4 2 12 2" xfId="43699"/>
    <cellStyle name="Обычный 7 2 2 4 2 13" xfId="43700"/>
    <cellStyle name="Обычный 7 2 2 4 2 13 2" xfId="43701"/>
    <cellStyle name="Обычный 7 2 2 4 2 14" xfId="43702"/>
    <cellStyle name="Обычный 7 2 2 4 2 14 2" xfId="43703"/>
    <cellStyle name="Обычный 7 2 2 4 2 15" xfId="43704"/>
    <cellStyle name="Обычный 7 2 2 4 2 15 2" xfId="43705"/>
    <cellStyle name="Обычный 7 2 2 4 2 16" xfId="43706"/>
    <cellStyle name="Обычный 7 2 2 4 2 16 2" xfId="43707"/>
    <cellStyle name="Обычный 7 2 2 4 2 17" xfId="43708"/>
    <cellStyle name="Обычный 7 2 2 4 2 17 2" xfId="43709"/>
    <cellStyle name="Обычный 7 2 2 4 2 18" xfId="43710"/>
    <cellStyle name="Обычный 7 2 2 4 2 18 2" xfId="43711"/>
    <cellStyle name="Обычный 7 2 2 4 2 19" xfId="43712"/>
    <cellStyle name="Обычный 7 2 2 4 2 19 2" xfId="43713"/>
    <cellStyle name="Обычный 7 2 2 4 2 2" xfId="43714"/>
    <cellStyle name="Обычный 7 2 2 4 2 2 2" xfId="43715"/>
    <cellStyle name="Обычный 7 2 2 4 2 20" xfId="43716"/>
    <cellStyle name="Обычный 7 2 2 4 2 20 2" xfId="43717"/>
    <cellStyle name="Обычный 7 2 2 4 2 21" xfId="43718"/>
    <cellStyle name="Обычный 7 2 2 4 2 21 2" xfId="43719"/>
    <cellStyle name="Обычный 7 2 2 4 2 22" xfId="43720"/>
    <cellStyle name="Обычный 7 2 2 4 2 22 2" xfId="43721"/>
    <cellStyle name="Обычный 7 2 2 4 2 23" xfId="43722"/>
    <cellStyle name="Обычный 7 2 2 4 2 23 2" xfId="43723"/>
    <cellStyle name="Обычный 7 2 2 4 2 24" xfId="43724"/>
    <cellStyle name="Обычный 7 2 2 4 2 24 2" xfId="43725"/>
    <cellStyle name="Обычный 7 2 2 4 2 25" xfId="43726"/>
    <cellStyle name="Обычный 7 2 2 4 2 25 2" xfId="43727"/>
    <cellStyle name="Обычный 7 2 2 4 2 26" xfId="43728"/>
    <cellStyle name="Обычный 7 2 2 4 2 26 2" xfId="43729"/>
    <cellStyle name="Обычный 7 2 2 4 2 27" xfId="43730"/>
    <cellStyle name="Обычный 7 2 2 4 2 27 2" xfId="43731"/>
    <cellStyle name="Обычный 7 2 2 4 2 28" xfId="43732"/>
    <cellStyle name="Обычный 7 2 2 4 2 28 2" xfId="43733"/>
    <cellStyle name="Обычный 7 2 2 4 2 29" xfId="43734"/>
    <cellStyle name="Обычный 7 2 2 4 2 29 2" xfId="43735"/>
    <cellStyle name="Обычный 7 2 2 4 2 3" xfId="43736"/>
    <cellStyle name="Обычный 7 2 2 4 2 3 2" xfId="43737"/>
    <cellStyle name="Обычный 7 2 2 4 2 30" xfId="43738"/>
    <cellStyle name="Обычный 7 2 2 4 2 30 2" xfId="43739"/>
    <cellStyle name="Обычный 7 2 2 4 2 31" xfId="43740"/>
    <cellStyle name="Обычный 7 2 2 4 2 31 2" xfId="43741"/>
    <cellStyle name="Обычный 7 2 2 4 2 32" xfId="43742"/>
    <cellStyle name="Обычный 7 2 2 4 2 32 2" xfId="43743"/>
    <cellStyle name="Обычный 7 2 2 4 2 33" xfId="43744"/>
    <cellStyle name="Обычный 7 2 2 4 2 33 2" xfId="43745"/>
    <cellStyle name="Обычный 7 2 2 4 2 34" xfId="43746"/>
    <cellStyle name="Обычный 7 2 2 4 2 34 2" xfId="43747"/>
    <cellStyle name="Обычный 7 2 2 4 2 35" xfId="43748"/>
    <cellStyle name="Обычный 7 2 2 4 2 4" xfId="43749"/>
    <cellStyle name="Обычный 7 2 2 4 2 4 2" xfId="43750"/>
    <cellStyle name="Обычный 7 2 2 4 2 5" xfId="43751"/>
    <cellStyle name="Обычный 7 2 2 4 2 5 2" xfId="43752"/>
    <cellStyle name="Обычный 7 2 2 4 2 6" xfId="43753"/>
    <cellStyle name="Обычный 7 2 2 4 2 6 2" xfId="43754"/>
    <cellStyle name="Обычный 7 2 2 4 2 7" xfId="43755"/>
    <cellStyle name="Обычный 7 2 2 4 2 7 2" xfId="43756"/>
    <cellStyle name="Обычный 7 2 2 4 2 8" xfId="43757"/>
    <cellStyle name="Обычный 7 2 2 4 2 8 2" xfId="43758"/>
    <cellStyle name="Обычный 7 2 2 4 2 9" xfId="43759"/>
    <cellStyle name="Обычный 7 2 2 4 2 9 2" xfId="43760"/>
    <cellStyle name="Обычный 7 2 2 4 20" xfId="43761"/>
    <cellStyle name="Обычный 7 2 2 4 20 2" xfId="43762"/>
    <cellStyle name="Обычный 7 2 2 4 21" xfId="43763"/>
    <cellStyle name="Обычный 7 2 2 4 21 2" xfId="43764"/>
    <cellStyle name="Обычный 7 2 2 4 22" xfId="43765"/>
    <cellStyle name="Обычный 7 2 2 4 22 2" xfId="43766"/>
    <cellStyle name="Обычный 7 2 2 4 23" xfId="43767"/>
    <cellStyle name="Обычный 7 2 2 4 23 2" xfId="43768"/>
    <cellStyle name="Обычный 7 2 2 4 24" xfId="43769"/>
    <cellStyle name="Обычный 7 2 2 4 24 2" xfId="43770"/>
    <cellStyle name="Обычный 7 2 2 4 25" xfId="43771"/>
    <cellStyle name="Обычный 7 2 2 4 25 2" xfId="43772"/>
    <cellStyle name="Обычный 7 2 2 4 26" xfId="43773"/>
    <cellStyle name="Обычный 7 2 2 4 26 2" xfId="43774"/>
    <cellStyle name="Обычный 7 2 2 4 27" xfId="43775"/>
    <cellStyle name="Обычный 7 2 2 4 27 2" xfId="43776"/>
    <cellStyle name="Обычный 7 2 2 4 28" xfId="43777"/>
    <cellStyle name="Обычный 7 2 2 4 28 2" xfId="43778"/>
    <cellStyle name="Обычный 7 2 2 4 29" xfId="43779"/>
    <cellStyle name="Обычный 7 2 2 4 29 2" xfId="43780"/>
    <cellStyle name="Обычный 7 2 2 4 3" xfId="43781"/>
    <cellStyle name="Обычный 7 2 2 4 3 2" xfId="43782"/>
    <cellStyle name="Обычный 7 2 2 4 30" xfId="43783"/>
    <cellStyle name="Обычный 7 2 2 4 30 2" xfId="43784"/>
    <cellStyle name="Обычный 7 2 2 4 31" xfId="43785"/>
    <cellStyle name="Обычный 7 2 2 4 31 2" xfId="43786"/>
    <cellStyle name="Обычный 7 2 2 4 32" xfId="43787"/>
    <cellStyle name="Обычный 7 2 2 4 32 2" xfId="43788"/>
    <cellStyle name="Обычный 7 2 2 4 33" xfId="43789"/>
    <cellStyle name="Обычный 7 2 2 4 33 2" xfId="43790"/>
    <cellStyle name="Обычный 7 2 2 4 34" xfId="43791"/>
    <cellStyle name="Обычный 7 2 2 4 34 2" xfId="43792"/>
    <cellStyle name="Обычный 7 2 2 4 35" xfId="43793"/>
    <cellStyle name="Обычный 7 2 2 4 35 2" xfId="43794"/>
    <cellStyle name="Обычный 7 2 2 4 36" xfId="43795"/>
    <cellStyle name="Обычный 7 2 2 4 36 2" xfId="43796"/>
    <cellStyle name="Обычный 7 2 2 4 37" xfId="43797"/>
    <cellStyle name="Обычный 7 2 2 4 4" xfId="43798"/>
    <cellStyle name="Обычный 7 2 2 4 4 2" xfId="43799"/>
    <cellStyle name="Обычный 7 2 2 4 5" xfId="43800"/>
    <cellStyle name="Обычный 7 2 2 4 5 2" xfId="43801"/>
    <cellStyle name="Обычный 7 2 2 4 6" xfId="43802"/>
    <cellStyle name="Обычный 7 2 2 4 6 2" xfId="43803"/>
    <cellStyle name="Обычный 7 2 2 4 7" xfId="43804"/>
    <cellStyle name="Обычный 7 2 2 4 7 2" xfId="43805"/>
    <cellStyle name="Обычный 7 2 2 4 8" xfId="43806"/>
    <cellStyle name="Обычный 7 2 2 4 8 2" xfId="43807"/>
    <cellStyle name="Обычный 7 2 2 4 9" xfId="43808"/>
    <cellStyle name="Обычный 7 2 2 4 9 2" xfId="43809"/>
    <cellStyle name="Обычный 7 2 2 40" xfId="43810"/>
    <cellStyle name="Обычный 7 2 2 40 2" xfId="43811"/>
    <cellStyle name="Обычный 7 2 2 41" xfId="43812"/>
    <cellStyle name="Обычный 7 2 2 5" xfId="43813"/>
    <cellStyle name="Обычный 7 2 2 5 10" xfId="43814"/>
    <cellStyle name="Обычный 7 2 2 5 10 2" xfId="43815"/>
    <cellStyle name="Обычный 7 2 2 5 11" xfId="43816"/>
    <cellStyle name="Обычный 7 2 2 5 11 2" xfId="43817"/>
    <cellStyle name="Обычный 7 2 2 5 12" xfId="43818"/>
    <cellStyle name="Обычный 7 2 2 5 12 2" xfId="43819"/>
    <cellStyle name="Обычный 7 2 2 5 13" xfId="43820"/>
    <cellStyle name="Обычный 7 2 2 5 13 2" xfId="43821"/>
    <cellStyle name="Обычный 7 2 2 5 14" xfId="43822"/>
    <cellStyle name="Обычный 7 2 2 5 14 2" xfId="43823"/>
    <cellStyle name="Обычный 7 2 2 5 15" xfId="43824"/>
    <cellStyle name="Обычный 7 2 2 5 15 2" xfId="43825"/>
    <cellStyle name="Обычный 7 2 2 5 16" xfId="43826"/>
    <cellStyle name="Обычный 7 2 2 5 16 2" xfId="43827"/>
    <cellStyle name="Обычный 7 2 2 5 17" xfId="43828"/>
    <cellStyle name="Обычный 7 2 2 5 17 2" xfId="43829"/>
    <cellStyle name="Обычный 7 2 2 5 18" xfId="43830"/>
    <cellStyle name="Обычный 7 2 2 5 18 2" xfId="43831"/>
    <cellStyle name="Обычный 7 2 2 5 19" xfId="43832"/>
    <cellStyle name="Обычный 7 2 2 5 19 2" xfId="43833"/>
    <cellStyle name="Обычный 7 2 2 5 2" xfId="43834"/>
    <cellStyle name="Обычный 7 2 2 5 2 10" xfId="43835"/>
    <cellStyle name="Обычный 7 2 2 5 2 10 2" xfId="43836"/>
    <cellStyle name="Обычный 7 2 2 5 2 11" xfId="43837"/>
    <cellStyle name="Обычный 7 2 2 5 2 11 2" xfId="43838"/>
    <cellStyle name="Обычный 7 2 2 5 2 12" xfId="43839"/>
    <cellStyle name="Обычный 7 2 2 5 2 12 2" xfId="43840"/>
    <cellStyle name="Обычный 7 2 2 5 2 13" xfId="43841"/>
    <cellStyle name="Обычный 7 2 2 5 2 13 2" xfId="43842"/>
    <cellStyle name="Обычный 7 2 2 5 2 14" xfId="43843"/>
    <cellStyle name="Обычный 7 2 2 5 2 14 2" xfId="43844"/>
    <cellStyle name="Обычный 7 2 2 5 2 15" xfId="43845"/>
    <cellStyle name="Обычный 7 2 2 5 2 15 2" xfId="43846"/>
    <cellStyle name="Обычный 7 2 2 5 2 16" xfId="43847"/>
    <cellStyle name="Обычный 7 2 2 5 2 16 2" xfId="43848"/>
    <cellStyle name="Обычный 7 2 2 5 2 17" xfId="43849"/>
    <cellStyle name="Обычный 7 2 2 5 2 17 2" xfId="43850"/>
    <cellStyle name="Обычный 7 2 2 5 2 18" xfId="43851"/>
    <cellStyle name="Обычный 7 2 2 5 2 18 2" xfId="43852"/>
    <cellStyle name="Обычный 7 2 2 5 2 19" xfId="43853"/>
    <cellStyle name="Обычный 7 2 2 5 2 19 2" xfId="43854"/>
    <cellStyle name="Обычный 7 2 2 5 2 2" xfId="43855"/>
    <cellStyle name="Обычный 7 2 2 5 2 2 2" xfId="43856"/>
    <cellStyle name="Обычный 7 2 2 5 2 20" xfId="43857"/>
    <cellStyle name="Обычный 7 2 2 5 2 20 2" xfId="43858"/>
    <cellStyle name="Обычный 7 2 2 5 2 21" xfId="43859"/>
    <cellStyle name="Обычный 7 2 2 5 2 21 2" xfId="43860"/>
    <cellStyle name="Обычный 7 2 2 5 2 22" xfId="43861"/>
    <cellStyle name="Обычный 7 2 2 5 2 22 2" xfId="43862"/>
    <cellStyle name="Обычный 7 2 2 5 2 23" xfId="43863"/>
    <cellStyle name="Обычный 7 2 2 5 2 23 2" xfId="43864"/>
    <cellStyle name="Обычный 7 2 2 5 2 24" xfId="43865"/>
    <cellStyle name="Обычный 7 2 2 5 2 24 2" xfId="43866"/>
    <cellStyle name="Обычный 7 2 2 5 2 25" xfId="43867"/>
    <cellStyle name="Обычный 7 2 2 5 2 25 2" xfId="43868"/>
    <cellStyle name="Обычный 7 2 2 5 2 26" xfId="43869"/>
    <cellStyle name="Обычный 7 2 2 5 2 26 2" xfId="43870"/>
    <cellStyle name="Обычный 7 2 2 5 2 27" xfId="43871"/>
    <cellStyle name="Обычный 7 2 2 5 2 27 2" xfId="43872"/>
    <cellStyle name="Обычный 7 2 2 5 2 28" xfId="43873"/>
    <cellStyle name="Обычный 7 2 2 5 2 28 2" xfId="43874"/>
    <cellStyle name="Обычный 7 2 2 5 2 29" xfId="43875"/>
    <cellStyle name="Обычный 7 2 2 5 2 29 2" xfId="43876"/>
    <cellStyle name="Обычный 7 2 2 5 2 3" xfId="43877"/>
    <cellStyle name="Обычный 7 2 2 5 2 3 2" xfId="43878"/>
    <cellStyle name="Обычный 7 2 2 5 2 30" xfId="43879"/>
    <cellStyle name="Обычный 7 2 2 5 2 30 2" xfId="43880"/>
    <cellStyle name="Обычный 7 2 2 5 2 31" xfId="43881"/>
    <cellStyle name="Обычный 7 2 2 5 2 31 2" xfId="43882"/>
    <cellStyle name="Обычный 7 2 2 5 2 32" xfId="43883"/>
    <cellStyle name="Обычный 7 2 2 5 2 32 2" xfId="43884"/>
    <cellStyle name="Обычный 7 2 2 5 2 33" xfId="43885"/>
    <cellStyle name="Обычный 7 2 2 5 2 33 2" xfId="43886"/>
    <cellStyle name="Обычный 7 2 2 5 2 34" xfId="43887"/>
    <cellStyle name="Обычный 7 2 2 5 2 34 2" xfId="43888"/>
    <cellStyle name="Обычный 7 2 2 5 2 35" xfId="43889"/>
    <cellStyle name="Обычный 7 2 2 5 2 4" xfId="43890"/>
    <cellStyle name="Обычный 7 2 2 5 2 4 2" xfId="43891"/>
    <cellStyle name="Обычный 7 2 2 5 2 5" xfId="43892"/>
    <cellStyle name="Обычный 7 2 2 5 2 5 2" xfId="43893"/>
    <cellStyle name="Обычный 7 2 2 5 2 6" xfId="43894"/>
    <cellStyle name="Обычный 7 2 2 5 2 6 2" xfId="43895"/>
    <cellStyle name="Обычный 7 2 2 5 2 7" xfId="43896"/>
    <cellStyle name="Обычный 7 2 2 5 2 7 2" xfId="43897"/>
    <cellStyle name="Обычный 7 2 2 5 2 8" xfId="43898"/>
    <cellStyle name="Обычный 7 2 2 5 2 8 2" xfId="43899"/>
    <cellStyle name="Обычный 7 2 2 5 2 9" xfId="43900"/>
    <cellStyle name="Обычный 7 2 2 5 2 9 2" xfId="43901"/>
    <cellStyle name="Обычный 7 2 2 5 20" xfId="43902"/>
    <cellStyle name="Обычный 7 2 2 5 20 2" xfId="43903"/>
    <cellStyle name="Обычный 7 2 2 5 21" xfId="43904"/>
    <cellStyle name="Обычный 7 2 2 5 21 2" xfId="43905"/>
    <cellStyle name="Обычный 7 2 2 5 22" xfId="43906"/>
    <cellStyle name="Обычный 7 2 2 5 22 2" xfId="43907"/>
    <cellStyle name="Обычный 7 2 2 5 23" xfId="43908"/>
    <cellStyle name="Обычный 7 2 2 5 23 2" xfId="43909"/>
    <cellStyle name="Обычный 7 2 2 5 24" xfId="43910"/>
    <cellStyle name="Обычный 7 2 2 5 24 2" xfId="43911"/>
    <cellStyle name="Обычный 7 2 2 5 25" xfId="43912"/>
    <cellStyle name="Обычный 7 2 2 5 25 2" xfId="43913"/>
    <cellStyle name="Обычный 7 2 2 5 26" xfId="43914"/>
    <cellStyle name="Обычный 7 2 2 5 26 2" xfId="43915"/>
    <cellStyle name="Обычный 7 2 2 5 27" xfId="43916"/>
    <cellStyle name="Обычный 7 2 2 5 27 2" xfId="43917"/>
    <cellStyle name="Обычный 7 2 2 5 28" xfId="43918"/>
    <cellStyle name="Обычный 7 2 2 5 28 2" xfId="43919"/>
    <cellStyle name="Обычный 7 2 2 5 29" xfId="43920"/>
    <cellStyle name="Обычный 7 2 2 5 29 2" xfId="43921"/>
    <cellStyle name="Обычный 7 2 2 5 3" xfId="43922"/>
    <cellStyle name="Обычный 7 2 2 5 3 2" xfId="43923"/>
    <cellStyle name="Обычный 7 2 2 5 30" xfId="43924"/>
    <cellStyle name="Обычный 7 2 2 5 30 2" xfId="43925"/>
    <cellStyle name="Обычный 7 2 2 5 31" xfId="43926"/>
    <cellStyle name="Обычный 7 2 2 5 31 2" xfId="43927"/>
    <cellStyle name="Обычный 7 2 2 5 32" xfId="43928"/>
    <cellStyle name="Обычный 7 2 2 5 32 2" xfId="43929"/>
    <cellStyle name="Обычный 7 2 2 5 33" xfId="43930"/>
    <cellStyle name="Обычный 7 2 2 5 33 2" xfId="43931"/>
    <cellStyle name="Обычный 7 2 2 5 34" xfId="43932"/>
    <cellStyle name="Обычный 7 2 2 5 34 2" xfId="43933"/>
    <cellStyle name="Обычный 7 2 2 5 35" xfId="43934"/>
    <cellStyle name="Обычный 7 2 2 5 35 2" xfId="43935"/>
    <cellStyle name="Обычный 7 2 2 5 36" xfId="43936"/>
    <cellStyle name="Обычный 7 2 2 5 36 2" xfId="43937"/>
    <cellStyle name="Обычный 7 2 2 5 37" xfId="43938"/>
    <cellStyle name="Обычный 7 2 2 5 4" xfId="43939"/>
    <cellStyle name="Обычный 7 2 2 5 4 2" xfId="43940"/>
    <cellStyle name="Обычный 7 2 2 5 5" xfId="43941"/>
    <cellStyle name="Обычный 7 2 2 5 5 2" xfId="43942"/>
    <cellStyle name="Обычный 7 2 2 5 6" xfId="43943"/>
    <cellStyle name="Обычный 7 2 2 5 6 2" xfId="43944"/>
    <cellStyle name="Обычный 7 2 2 5 7" xfId="43945"/>
    <cellStyle name="Обычный 7 2 2 5 7 2" xfId="43946"/>
    <cellStyle name="Обычный 7 2 2 5 8" xfId="43947"/>
    <cellStyle name="Обычный 7 2 2 5 8 2" xfId="43948"/>
    <cellStyle name="Обычный 7 2 2 5 9" xfId="43949"/>
    <cellStyle name="Обычный 7 2 2 5 9 2" xfId="43950"/>
    <cellStyle name="Обычный 7 2 2 6" xfId="43951"/>
    <cellStyle name="Обычный 7 2 2 6 10" xfId="43952"/>
    <cellStyle name="Обычный 7 2 2 6 10 2" xfId="43953"/>
    <cellStyle name="Обычный 7 2 2 6 11" xfId="43954"/>
    <cellStyle name="Обычный 7 2 2 6 11 2" xfId="43955"/>
    <cellStyle name="Обычный 7 2 2 6 12" xfId="43956"/>
    <cellStyle name="Обычный 7 2 2 6 12 2" xfId="43957"/>
    <cellStyle name="Обычный 7 2 2 6 13" xfId="43958"/>
    <cellStyle name="Обычный 7 2 2 6 13 2" xfId="43959"/>
    <cellStyle name="Обычный 7 2 2 6 14" xfId="43960"/>
    <cellStyle name="Обычный 7 2 2 6 14 2" xfId="43961"/>
    <cellStyle name="Обычный 7 2 2 6 15" xfId="43962"/>
    <cellStyle name="Обычный 7 2 2 6 15 2" xfId="43963"/>
    <cellStyle name="Обычный 7 2 2 6 16" xfId="43964"/>
    <cellStyle name="Обычный 7 2 2 6 16 2" xfId="43965"/>
    <cellStyle name="Обычный 7 2 2 6 17" xfId="43966"/>
    <cellStyle name="Обычный 7 2 2 6 17 2" xfId="43967"/>
    <cellStyle name="Обычный 7 2 2 6 18" xfId="43968"/>
    <cellStyle name="Обычный 7 2 2 6 18 2" xfId="43969"/>
    <cellStyle name="Обычный 7 2 2 6 19" xfId="43970"/>
    <cellStyle name="Обычный 7 2 2 6 19 2" xfId="43971"/>
    <cellStyle name="Обычный 7 2 2 6 2" xfId="43972"/>
    <cellStyle name="Обычный 7 2 2 6 2 2" xfId="43973"/>
    <cellStyle name="Обычный 7 2 2 6 20" xfId="43974"/>
    <cellStyle name="Обычный 7 2 2 6 20 2" xfId="43975"/>
    <cellStyle name="Обычный 7 2 2 6 21" xfId="43976"/>
    <cellStyle name="Обычный 7 2 2 6 21 2" xfId="43977"/>
    <cellStyle name="Обычный 7 2 2 6 22" xfId="43978"/>
    <cellStyle name="Обычный 7 2 2 6 22 2" xfId="43979"/>
    <cellStyle name="Обычный 7 2 2 6 23" xfId="43980"/>
    <cellStyle name="Обычный 7 2 2 6 23 2" xfId="43981"/>
    <cellStyle name="Обычный 7 2 2 6 24" xfId="43982"/>
    <cellStyle name="Обычный 7 2 2 6 24 2" xfId="43983"/>
    <cellStyle name="Обычный 7 2 2 6 25" xfId="43984"/>
    <cellStyle name="Обычный 7 2 2 6 25 2" xfId="43985"/>
    <cellStyle name="Обычный 7 2 2 6 26" xfId="43986"/>
    <cellStyle name="Обычный 7 2 2 6 26 2" xfId="43987"/>
    <cellStyle name="Обычный 7 2 2 6 27" xfId="43988"/>
    <cellStyle name="Обычный 7 2 2 6 27 2" xfId="43989"/>
    <cellStyle name="Обычный 7 2 2 6 28" xfId="43990"/>
    <cellStyle name="Обычный 7 2 2 6 28 2" xfId="43991"/>
    <cellStyle name="Обычный 7 2 2 6 29" xfId="43992"/>
    <cellStyle name="Обычный 7 2 2 6 29 2" xfId="43993"/>
    <cellStyle name="Обычный 7 2 2 6 3" xfId="43994"/>
    <cellStyle name="Обычный 7 2 2 6 3 2" xfId="43995"/>
    <cellStyle name="Обычный 7 2 2 6 30" xfId="43996"/>
    <cellStyle name="Обычный 7 2 2 6 30 2" xfId="43997"/>
    <cellStyle name="Обычный 7 2 2 6 31" xfId="43998"/>
    <cellStyle name="Обычный 7 2 2 6 31 2" xfId="43999"/>
    <cellStyle name="Обычный 7 2 2 6 32" xfId="44000"/>
    <cellStyle name="Обычный 7 2 2 6 32 2" xfId="44001"/>
    <cellStyle name="Обычный 7 2 2 6 33" xfId="44002"/>
    <cellStyle name="Обычный 7 2 2 6 33 2" xfId="44003"/>
    <cellStyle name="Обычный 7 2 2 6 34" xfId="44004"/>
    <cellStyle name="Обычный 7 2 2 6 34 2" xfId="44005"/>
    <cellStyle name="Обычный 7 2 2 6 35" xfId="44006"/>
    <cellStyle name="Обычный 7 2 2 6 4" xfId="44007"/>
    <cellStyle name="Обычный 7 2 2 6 4 2" xfId="44008"/>
    <cellStyle name="Обычный 7 2 2 6 5" xfId="44009"/>
    <cellStyle name="Обычный 7 2 2 6 5 2" xfId="44010"/>
    <cellStyle name="Обычный 7 2 2 6 6" xfId="44011"/>
    <cellStyle name="Обычный 7 2 2 6 6 2" xfId="44012"/>
    <cellStyle name="Обычный 7 2 2 6 7" xfId="44013"/>
    <cellStyle name="Обычный 7 2 2 6 7 2" xfId="44014"/>
    <cellStyle name="Обычный 7 2 2 6 8" xfId="44015"/>
    <cellStyle name="Обычный 7 2 2 6 8 2" xfId="44016"/>
    <cellStyle name="Обычный 7 2 2 6 9" xfId="44017"/>
    <cellStyle name="Обычный 7 2 2 6 9 2" xfId="44018"/>
    <cellStyle name="Обычный 7 2 2 7" xfId="44019"/>
    <cellStyle name="Обычный 7 2 2 7 2" xfId="44020"/>
    <cellStyle name="Обычный 7 2 2 8" xfId="44021"/>
    <cellStyle name="Обычный 7 2 2 8 2" xfId="44022"/>
    <cellStyle name="Обычный 7 2 2 9" xfId="44023"/>
    <cellStyle name="Обычный 7 2 2 9 2" xfId="44024"/>
    <cellStyle name="Обычный 7 2 20" xfId="44025"/>
    <cellStyle name="Обычный 7 2 20 2" xfId="44026"/>
    <cellStyle name="Обычный 7 2 21" xfId="44027"/>
    <cellStyle name="Обычный 7 2 21 2" xfId="44028"/>
    <cellStyle name="Обычный 7 2 22" xfId="44029"/>
    <cellStyle name="Обычный 7 2 22 2" xfId="44030"/>
    <cellStyle name="Обычный 7 2 23" xfId="44031"/>
    <cellStyle name="Обычный 7 2 23 2" xfId="44032"/>
    <cellStyle name="Обычный 7 2 24" xfId="44033"/>
    <cellStyle name="Обычный 7 2 24 2" xfId="44034"/>
    <cellStyle name="Обычный 7 2 25" xfId="44035"/>
    <cellStyle name="Обычный 7 2 25 2" xfId="44036"/>
    <cellStyle name="Обычный 7 2 26" xfId="44037"/>
    <cellStyle name="Обычный 7 2 26 2" xfId="44038"/>
    <cellStyle name="Обычный 7 2 27" xfId="44039"/>
    <cellStyle name="Обычный 7 2 27 2" xfId="44040"/>
    <cellStyle name="Обычный 7 2 28" xfId="44041"/>
    <cellStyle name="Обычный 7 2 28 2" xfId="44042"/>
    <cellStyle name="Обычный 7 2 29" xfId="44043"/>
    <cellStyle name="Обычный 7 2 29 2" xfId="44044"/>
    <cellStyle name="Обычный 7 2 3" xfId="44045"/>
    <cellStyle name="Обычный 7 2 3 10" xfId="44046"/>
    <cellStyle name="Обычный 7 2 3 10 2" xfId="44047"/>
    <cellStyle name="Обычный 7 2 3 11" xfId="44048"/>
    <cellStyle name="Обычный 7 2 3 11 2" xfId="44049"/>
    <cellStyle name="Обычный 7 2 3 12" xfId="44050"/>
    <cellStyle name="Обычный 7 2 3 12 2" xfId="44051"/>
    <cellStyle name="Обычный 7 2 3 13" xfId="44052"/>
    <cellStyle name="Обычный 7 2 3 13 2" xfId="44053"/>
    <cellStyle name="Обычный 7 2 3 14" xfId="44054"/>
    <cellStyle name="Обычный 7 2 3 14 2" xfId="44055"/>
    <cellStyle name="Обычный 7 2 3 15" xfId="44056"/>
    <cellStyle name="Обычный 7 2 3 15 2" xfId="44057"/>
    <cellStyle name="Обычный 7 2 3 16" xfId="44058"/>
    <cellStyle name="Обычный 7 2 3 16 2" xfId="44059"/>
    <cellStyle name="Обычный 7 2 3 17" xfId="44060"/>
    <cellStyle name="Обычный 7 2 3 17 2" xfId="44061"/>
    <cellStyle name="Обычный 7 2 3 18" xfId="44062"/>
    <cellStyle name="Обычный 7 2 3 18 2" xfId="44063"/>
    <cellStyle name="Обычный 7 2 3 19" xfId="44064"/>
    <cellStyle name="Обычный 7 2 3 19 2" xfId="44065"/>
    <cellStyle name="Обычный 7 2 3 2" xfId="44066"/>
    <cellStyle name="Обычный 7 2 3 2 10" xfId="44067"/>
    <cellStyle name="Обычный 7 2 3 2 10 2" xfId="44068"/>
    <cellStyle name="Обычный 7 2 3 2 11" xfId="44069"/>
    <cellStyle name="Обычный 7 2 3 2 11 2" xfId="44070"/>
    <cellStyle name="Обычный 7 2 3 2 12" xfId="44071"/>
    <cellStyle name="Обычный 7 2 3 2 12 2" xfId="44072"/>
    <cellStyle name="Обычный 7 2 3 2 13" xfId="44073"/>
    <cellStyle name="Обычный 7 2 3 2 13 2" xfId="44074"/>
    <cellStyle name="Обычный 7 2 3 2 14" xfId="44075"/>
    <cellStyle name="Обычный 7 2 3 2 14 2" xfId="44076"/>
    <cellStyle name="Обычный 7 2 3 2 15" xfId="44077"/>
    <cellStyle name="Обычный 7 2 3 2 15 2" xfId="44078"/>
    <cellStyle name="Обычный 7 2 3 2 16" xfId="44079"/>
    <cellStyle name="Обычный 7 2 3 2 16 2" xfId="44080"/>
    <cellStyle name="Обычный 7 2 3 2 17" xfId="44081"/>
    <cellStyle name="Обычный 7 2 3 2 17 2" xfId="44082"/>
    <cellStyle name="Обычный 7 2 3 2 18" xfId="44083"/>
    <cellStyle name="Обычный 7 2 3 2 18 2" xfId="44084"/>
    <cellStyle name="Обычный 7 2 3 2 19" xfId="44085"/>
    <cellStyle name="Обычный 7 2 3 2 19 2" xfId="44086"/>
    <cellStyle name="Обычный 7 2 3 2 2" xfId="44087"/>
    <cellStyle name="Обычный 7 2 3 2 2 10" xfId="44088"/>
    <cellStyle name="Обычный 7 2 3 2 2 10 2" xfId="44089"/>
    <cellStyle name="Обычный 7 2 3 2 2 11" xfId="44090"/>
    <cellStyle name="Обычный 7 2 3 2 2 11 2" xfId="44091"/>
    <cellStyle name="Обычный 7 2 3 2 2 12" xfId="44092"/>
    <cellStyle name="Обычный 7 2 3 2 2 12 2" xfId="44093"/>
    <cellStyle name="Обычный 7 2 3 2 2 13" xfId="44094"/>
    <cellStyle name="Обычный 7 2 3 2 2 13 2" xfId="44095"/>
    <cellStyle name="Обычный 7 2 3 2 2 14" xfId="44096"/>
    <cellStyle name="Обычный 7 2 3 2 2 14 2" xfId="44097"/>
    <cellStyle name="Обычный 7 2 3 2 2 15" xfId="44098"/>
    <cellStyle name="Обычный 7 2 3 2 2 15 2" xfId="44099"/>
    <cellStyle name="Обычный 7 2 3 2 2 16" xfId="44100"/>
    <cellStyle name="Обычный 7 2 3 2 2 16 2" xfId="44101"/>
    <cellStyle name="Обычный 7 2 3 2 2 17" xfId="44102"/>
    <cellStyle name="Обычный 7 2 3 2 2 17 2" xfId="44103"/>
    <cellStyle name="Обычный 7 2 3 2 2 18" xfId="44104"/>
    <cellStyle name="Обычный 7 2 3 2 2 18 2" xfId="44105"/>
    <cellStyle name="Обычный 7 2 3 2 2 19" xfId="44106"/>
    <cellStyle name="Обычный 7 2 3 2 2 19 2" xfId="44107"/>
    <cellStyle name="Обычный 7 2 3 2 2 2" xfId="44108"/>
    <cellStyle name="Обычный 7 2 3 2 2 2 2" xfId="44109"/>
    <cellStyle name="Обычный 7 2 3 2 2 20" xfId="44110"/>
    <cellStyle name="Обычный 7 2 3 2 2 20 2" xfId="44111"/>
    <cellStyle name="Обычный 7 2 3 2 2 21" xfId="44112"/>
    <cellStyle name="Обычный 7 2 3 2 2 21 2" xfId="44113"/>
    <cellStyle name="Обычный 7 2 3 2 2 22" xfId="44114"/>
    <cellStyle name="Обычный 7 2 3 2 2 22 2" xfId="44115"/>
    <cellStyle name="Обычный 7 2 3 2 2 23" xfId="44116"/>
    <cellStyle name="Обычный 7 2 3 2 2 23 2" xfId="44117"/>
    <cellStyle name="Обычный 7 2 3 2 2 24" xfId="44118"/>
    <cellStyle name="Обычный 7 2 3 2 2 24 2" xfId="44119"/>
    <cellStyle name="Обычный 7 2 3 2 2 25" xfId="44120"/>
    <cellStyle name="Обычный 7 2 3 2 2 25 2" xfId="44121"/>
    <cellStyle name="Обычный 7 2 3 2 2 26" xfId="44122"/>
    <cellStyle name="Обычный 7 2 3 2 2 26 2" xfId="44123"/>
    <cellStyle name="Обычный 7 2 3 2 2 27" xfId="44124"/>
    <cellStyle name="Обычный 7 2 3 2 2 27 2" xfId="44125"/>
    <cellStyle name="Обычный 7 2 3 2 2 28" xfId="44126"/>
    <cellStyle name="Обычный 7 2 3 2 2 28 2" xfId="44127"/>
    <cellStyle name="Обычный 7 2 3 2 2 29" xfId="44128"/>
    <cellStyle name="Обычный 7 2 3 2 2 29 2" xfId="44129"/>
    <cellStyle name="Обычный 7 2 3 2 2 3" xfId="44130"/>
    <cellStyle name="Обычный 7 2 3 2 2 3 2" xfId="44131"/>
    <cellStyle name="Обычный 7 2 3 2 2 30" xfId="44132"/>
    <cellStyle name="Обычный 7 2 3 2 2 30 2" xfId="44133"/>
    <cellStyle name="Обычный 7 2 3 2 2 31" xfId="44134"/>
    <cellStyle name="Обычный 7 2 3 2 2 31 2" xfId="44135"/>
    <cellStyle name="Обычный 7 2 3 2 2 32" xfId="44136"/>
    <cellStyle name="Обычный 7 2 3 2 2 32 2" xfId="44137"/>
    <cellStyle name="Обычный 7 2 3 2 2 33" xfId="44138"/>
    <cellStyle name="Обычный 7 2 3 2 2 33 2" xfId="44139"/>
    <cellStyle name="Обычный 7 2 3 2 2 34" xfId="44140"/>
    <cellStyle name="Обычный 7 2 3 2 2 34 2" xfId="44141"/>
    <cellStyle name="Обычный 7 2 3 2 2 35" xfId="44142"/>
    <cellStyle name="Обычный 7 2 3 2 2 4" xfId="44143"/>
    <cellStyle name="Обычный 7 2 3 2 2 4 2" xfId="44144"/>
    <cellStyle name="Обычный 7 2 3 2 2 5" xfId="44145"/>
    <cellStyle name="Обычный 7 2 3 2 2 5 2" xfId="44146"/>
    <cellStyle name="Обычный 7 2 3 2 2 6" xfId="44147"/>
    <cellStyle name="Обычный 7 2 3 2 2 6 2" xfId="44148"/>
    <cellStyle name="Обычный 7 2 3 2 2 7" xfId="44149"/>
    <cellStyle name="Обычный 7 2 3 2 2 7 2" xfId="44150"/>
    <cellStyle name="Обычный 7 2 3 2 2 8" xfId="44151"/>
    <cellStyle name="Обычный 7 2 3 2 2 8 2" xfId="44152"/>
    <cellStyle name="Обычный 7 2 3 2 2 9" xfId="44153"/>
    <cellStyle name="Обычный 7 2 3 2 2 9 2" xfId="44154"/>
    <cellStyle name="Обычный 7 2 3 2 20" xfId="44155"/>
    <cellStyle name="Обычный 7 2 3 2 20 2" xfId="44156"/>
    <cellStyle name="Обычный 7 2 3 2 21" xfId="44157"/>
    <cellStyle name="Обычный 7 2 3 2 21 2" xfId="44158"/>
    <cellStyle name="Обычный 7 2 3 2 22" xfId="44159"/>
    <cellStyle name="Обычный 7 2 3 2 22 2" xfId="44160"/>
    <cellStyle name="Обычный 7 2 3 2 23" xfId="44161"/>
    <cellStyle name="Обычный 7 2 3 2 23 2" xfId="44162"/>
    <cellStyle name="Обычный 7 2 3 2 24" xfId="44163"/>
    <cellStyle name="Обычный 7 2 3 2 24 2" xfId="44164"/>
    <cellStyle name="Обычный 7 2 3 2 25" xfId="44165"/>
    <cellStyle name="Обычный 7 2 3 2 25 2" xfId="44166"/>
    <cellStyle name="Обычный 7 2 3 2 26" xfId="44167"/>
    <cellStyle name="Обычный 7 2 3 2 26 2" xfId="44168"/>
    <cellStyle name="Обычный 7 2 3 2 27" xfId="44169"/>
    <cellStyle name="Обычный 7 2 3 2 27 2" xfId="44170"/>
    <cellStyle name="Обычный 7 2 3 2 28" xfId="44171"/>
    <cellStyle name="Обычный 7 2 3 2 28 2" xfId="44172"/>
    <cellStyle name="Обычный 7 2 3 2 29" xfId="44173"/>
    <cellStyle name="Обычный 7 2 3 2 29 2" xfId="44174"/>
    <cellStyle name="Обычный 7 2 3 2 3" xfId="44175"/>
    <cellStyle name="Обычный 7 2 3 2 3 2" xfId="44176"/>
    <cellStyle name="Обычный 7 2 3 2 30" xfId="44177"/>
    <cellStyle name="Обычный 7 2 3 2 30 2" xfId="44178"/>
    <cellStyle name="Обычный 7 2 3 2 31" xfId="44179"/>
    <cellStyle name="Обычный 7 2 3 2 31 2" xfId="44180"/>
    <cellStyle name="Обычный 7 2 3 2 32" xfId="44181"/>
    <cellStyle name="Обычный 7 2 3 2 32 2" xfId="44182"/>
    <cellStyle name="Обычный 7 2 3 2 33" xfId="44183"/>
    <cellStyle name="Обычный 7 2 3 2 33 2" xfId="44184"/>
    <cellStyle name="Обычный 7 2 3 2 34" xfId="44185"/>
    <cellStyle name="Обычный 7 2 3 2 34 2" xfId="44186"/>
    <cellStyle name="Обычный 7 2 3 2 35" xfId="44187"/>
    <cellStyle name="Обычный 7 2 3 2 35 2" xfId="44188"/>
    <cellStyle name="Обычный 7 2 3 2 36" xfId="44189"/>
    <cellStyle name="Обычный 7 2 3 2 36 2" xfId="44190"/>
    <cellStyle name="Обычный 7 2 3 2 37" xfId="44191"/>
    <cellStyle name="Обычный 7 2 3 2 4" xfId="44192"/>
    <cellStyle name="Обычный 7 2 3 2 4 2" xfId="44193"/>
    <cellStyle name="Обычный 7 2 3 2 5" xfId="44194"/>
    <cellStyle name="Обычный 7 2 3 2 5 2" xfId="44195"/>
    <cellStyle name="Обычный 7 2 3 2 6" xfId="44196"/>
    <cellStyle name="Обычный 7 2 3 2 6 2" xfId="44197"/>
    <cellStyle name="Обычный 7 2 3 2 7" xfId="44198"/>
    <cellStyle name="Обычный 7 2 3 2 7 2" xfId="44199"/>
    <cellStyle name="Обычный 7 2 3 2 8" xfId="44200"/>
    <cellStyle name="Обычный 7 2 3 2 8 2" xfId="44201"/>
    <cellStyle name="Обычный 7 2 3 2 9" xfId="44202"/>
    <cellStyle name="Обычный 7 2 3 2 9 2" xfId="44203"/>
    <cellStyle name="Обычный 7 2 3 20" xfId="44204"/>
    <cellStyle name="Обычный 7 2 3 20 2" xfId="44205"/>
    <cellStyle name="Обычный 7 2 3 21" xfId="44206"/>
    <cellStyle name="Обычный 7 2 3 21 2" xfId="44207"/>
    <cellStyle name="Обычный 7 2 3 22" xfId="44208"/>
    <cellStyle name="Обычный 7 2 3 22 2" xfId="44209"/>
    <cellStyle name="Обычный 7 2 3 23" xfId="44210"/>
    <cellStyle name="Обычный 7 2 3 23 2" xfId="44211"/>
    <cellStyle name="Обычный 7 2 3 24" xfId="44212"/>
    <cellStyle name="Обычный 7 2 3 24 2" xfId="44213"/>
    <cellStyle name="Обычный 7 2 3 25" xfId="44214"/>
    <cellStyle name="Обычный 7 2 3 25 2" xfId="44215"/>
    <cellStyle name="Обычный 7 2 3 26" xfId="44216"/>
    <cellStyle name="Обычный 7 2 3 26 2" xfId="44217"/>
    <cellStyle name="Обычный 7 2 3 27" xfId="44218"/>
    <cellStyle name="Обычный 7 2 3 27 2" xfId="44219"/>
    <cellStyle name="Обычный 7 2 3 28" xfId="44220"/>
    <cellStyle name="Обычный 7 2 3 28 2" xfId="44221"/>
    <cellStyle name="Обычный 7 2 3 29" xfId="44222"/>
    <cellStyle name="Обычный 7 2 3 29 2" xfId="44223"/>
    <cellStyle name="Обычный 7 2 3 3" xfId="44224"/>
    <cellStyle name="Обычный 7 2 3 3 10" xfId="44225"/>
    <cellStyle name="Обычный 7 2 3 3 10 2" xfId="44226"/>
    <cellStyle name="Обычный 7 2 3 3 11" xfId="44227"/>
    <cellStyle name="Обычный 7 2 3 3 11 2" xfId="44228"/>
    <cellStyle name="Обычный 7 2 3 3 12" xfId="44229"/>
    <cellStyle name="Обычный 7 2 3 3 12 2" xfId="44230"/>
    <cellStyle name="Обычный 7 2 3 3 13" xfId="44231"/>
    <cellStyle name="Обычный 7 2 3 3 13 2" xfId="44232"/>
    <cellStyle name="Обычный 7 2 3 3 14" xfId="44233"/>
    <cellStyle name="Обычный 7 2 3 3 14 2" xfId="44234"/>
    <cellStyle name="Обычный 7 2 3 3 15" xfId="44235"/>
    <cellStyle name="Обычный 7 2 3 3 15 2" xfId="44236"/>
    <cellStyle name="Обычный 7 2 3 3 16" xfId="44237"/>
    <cellStyle name="Обычный 7 2 3 3 16 2" xfId="44238"/>
    <cellStyle name="Обычный 7 2 3 3 17" xfId="44239"/>
    <cellStyle name="Обычный 7 2 3 3 17 2" xfId="44240"/>
    <cellStyle name="Обычный 7 2 3 3 18" xfId="44241"/>
    <cellStyle name="Обычный 7 2 3 3 18 2" xfId="44242"/>
    <cellStyle name="Обычный 7 2 3 3 19" xfId="44243"/>
    <cellStyle name="Обычный 7 2 3 3 19 2" xfId="44244"/>
    <cellStyle name="Обычный 7 2 3 3 2" xfId="44245"/>
    <cellStyle name="Обычный 7 2 3 3 2 2" xfId="44246"/>
    <cellStyle name="Обычный 7 2 3 3 20" xfId="44247"/>
    <cellStyle name="Обычный 7 2 3 3 20 2" xfId="44248"/>
    <cellStyle name="Обычный 7 2 3 3 21" xfId="44249"/>
    <cellStyle name="Обычный 7 2 3 3 21 2" xfId="44250"/>
    <cellStyle name="Обычный 7 2 3 3 22" xfId="44251"/>
    <cellStyle name="Обычный 7 2 3 3 22 2" xfId="44252"/>
    <cellStyle name="Обычный 7 2 3 3 23" xfId="44253"/>
    <cellStyle name="Обычный 7 2 3 3 23 2" xfId="44254"/>
    <cellStyle name="Обычный 7 2 3 3 24" xfId="44255"/>
    <cellStyle name="Обычный 7 2 3 3 24 2" xfId="44256"/>
    <cellStyle name="Обычный 7 2 3 3 25" xfId="44257"/>
    <cellStyle name="Обычный 7 2 3 3 25 2" xfId="44258"/>
    <cellStyle name="Обычный 7 2 3 3 26" xfId="44259"/>
    <cellStyle name="Обычный 7 2 3 3 26 2" xfId="44260"/>
    <cellStyle name="Обычный 7 2 3 3 27" xfId="44261"/>
    <cellStyle name="Обычный 7 2 3 3 27 2" xfId="44262"/>
    <cellStyle name="Обычный 7 2 3 3 28" xfId="44263"/>
    <cellStyle name="Обычный 7 2 3 3 28 2" xfId="44264"/>
    <cellStyle name="Обычный 7 2 3 3 29" xfId="44265"/>
    <cellStyle name="Обычный 7 2 3 3 29 2" xfId="44266"/>
    <cellStyle name="Обычный 7 2 3 3 3" xfId="44267"/>
    <cellStyle name="Обычный 7 2 3 3 3 2" xfId="44268"/>
    <cellStyle name="Обычный 7 2 3 3 30" xfId="44269"/>
    <cellStyle name="Обычный 7 2 3 3 30 2" xfId="44270"/>
    <cellStyle name="Обычный 7 2 3 3 31" xfId="44271"/>
    <cellStyle name="Обычный 7 2 3 3 31 2" xfId="44272"/>
    <cellStyle name="Обычный 7 2 3 3 32" xfId="44273"/>
    <cellStyle name="Обычный 7 2 3 3 32 2" xfId="44274"/>
    <cellStyle name="Обычный 7 2 3 3 33" xfId="44275"/>
    <cellStyle name="Обычный 7 2 3 3 33 2" xfId="44276"/>
    <cellStyle name="Обычный 7 2 3 3 34" xfId="44277"/>
    <cellStyle name="Обычный 7 2 3 3 34 2" xfId="44278"/>
    <cellStyle name="Обычный 7 2 3 3 35" xfId="44279"/>
    <cellStyle name="Обычный 7 2 3 3 4" xfId="44280"/>
    <cellStyle name="Обычный 7 2 3 3 4 2" xfId="44281"/>
    <cellStyle name="Обычный 7 2 3 3 5" xfId="44282"/>
    <cellStyle name="Обычный 7 2 3 3 5 2" xfId="44283"/>
    <cellStyle name="Обычный 7 2 3 3 6" xfId="44284"/>
    <cellStyle name="Обычный 7 2 3 3 6 2" xfId="44285"/>
    <cellStyle name="Обычный 7 2 3 3 7" xfId="44286"/>
    <cellStyle name="Обычный 7 2 3 3 7 2" xfId="44287"/>
    <cellStyle name="Обычный 7 2 3 3 8" xfId="44288"/>
    <cellStyle name="Обычный 7 2 3 3 8 2" xfId="44289"/>
    <cellStyle name="Обычный 7 2 3 3 9" xfId="44290"/>
    <cellStyle name="Обычный 7 2 3 3 9 2" xfId="44291"/>
    <cellStyle name="Обычный 7 2 3 30" xfId="44292"/>
    <cellStyle name="Обычный 7 2 3 30 2" xfId="44293"/>
    <cellStyle name="Обычный 7 2 3 31" xfId="44294"/>
    <cellStyle name="Обычный 7 2 3 31 2" xfId="44295"/>
    <cellStyle name="Обычный 7 2 3 32" xfId="44296"/>
    <cellStyle name="Обычный 7 2 3 32 2" xfId="44297"/>
    <cellStyle name="Обычный 7 2 3 33" xfId="44298"/>
    <cellStyle name="Обычный 7 2 3 33 2" xfId="44299"/>
    <cellStyle name="Обычный 7 2 3 34" xfId="44300"/>
    <cellStyle name="Обычный 7 2 3 34 2" xfId="44301"/>
    <cellStyle name="Обычный 7 2 3 35" xfId="44302"/>
    <cellStyle name="Обычный 7 2 3 35 2" xfId="44303"/>
    <cellStyle name="Обычный 7 2 3 36" xfId="44304"/>
    <cellStyle name="Обычный 7 2 3 36 2" xfId="44305"/>
    <cellStyle name="Обычный 7 2 3 37" xfId="44306"/>
    <cellStyle name="Обычный 7 2 3 37 2" xfId="44307"/>
    <cellStyle name="Обычный 7 2 3 38" xfId="44308"/>
    <cellStyle name="Обычный 7 2 3 4" xfId="44309"/>
    <cellStyle name="Обычный 7 2 3 4 2" xfId="44310"/>
    <cellStyle name="Обычный 7 2 3 5" xfId="44311"/>
    <cellStyle name="Обычный 7 2 3 5 2" xfId="44312"/>
    <cellStyle name="Обычный 7 2 3 6" xfId="44313"/>
    <cellStyle name="Обычный 7 2 3 6 2" xfId="44314"/>
    <cellStyle name="Обычный 7 2 3 7" xfId="44315"/>
    <cellStyle name="Обычный 7 2 3 7 2" xfId="44316"/>
    <cellStyle name="Обычный 7 2 3 8" xfId="44317"/>
    <cellStyle name="Обычный 7 2 3 8 2" xfId="44318"/>
    <cellStyle name="Обычный 7 2 3 9" xfId="44319"/>
    <cellStyle name="Обычный 7 2 3 9 2" xfId="44320"/>
    <cellStyle name="Обычный 7 2 30" xfId="44321"/>
    <cellStyle name="Обычный 7 2 30 2" xfId="44322"/>
    <cellStyle name="Обычный 7 2 31" xfId="44323"/>
    <cellStyle name="Обычный 7 2 31 2" xfId="44324"/>
    <cellStyle name="Обычный 7 2 32" xfId="44325"/>
    <cellStyle name="Обычный 7 2 32 2" xfId="44326"/>
    <cellStyle name="Обычный 7 2 33" xfId="44327"/>
    <cellStyle name="Обычный 7 2 33 2" xfId="44328"/>
    <cellStyle name="Обычный 7 2 34" xfId="44329"/>
    <cellStyle name="Обычный 7 2 34 2" xfId="44330"/>
    <cellStyle name="Обычный 7 2 35" xfId="44331"/>
    <cellStyle name="Обычный 7 2 35 2" xfId="44332"/>
    <cellStyle name="Обычный 7 2 36" xfId="44333"/>
    <cellStyle name="Обычный 7 2 36 2" xfId="44334"/>
    <cellStyle name="Обычный 7 2 37" xfId="44335"/>
    <cellStyle name="Обычный 7 2 37 2" xfId="44336"/>
    <cellStyle name="Обычный 7 2 38" xfId="44337"/>
    <cellStyle name="Обычный 7 2 38 2" xfId="44338"/>
    <cellStyle name="Обычный 7 2 39" xfId="44339"/>
    <cellStyle name="Обычный 7 2 39 2" xfId="44340"/>
    <cellStyle name="Обычный 7 2 4" xfId="44341"/>
    <cellStyle name="Обычный 7 2 4 10" xfId="44342"/>
    <cellStyle name="Обычный 7 2 4 10 2" xfId="44343"/>
    <cellStyle name="Обычный 7 2 4 11" xfId="44344"/>
    <cellStyle name="Обычный 7 2 4 11 2" xfId="44345"/>
    <cellStyle name="Обычный 7 2 4 12" xfId="44346"/>
    <cellStyle name="Обычный 7 2 4 12 2" xfId="44347"/>
    <cellStyle name="Обычный 7 2 4 13" xfId="44348"/>
    <cellStyle name="Обычный 7 2 4 13 2" xfId="44349"/>
    <cellStyle name="Обычный 7 2 4 14" xfId="44350"/>
    <cellStyle name="Обычный 7 2 4 14 2" xfId="44351"/>
    <cellStyle name="Обычный 7 2 4 15" xfId="44352"/>
    <cellStyle name="Обычный 7 2 4 15 2" xfId="44353"/>
    <cellStyle name="Обычный 7 2 4 16" xfId="44354"/>
    <cellStyle name="Обычный 7 2 4 16 2" xfId="44355"/>
    <cellStyle name="Обычный 7 2 4 17" xfId="44356"/>
    <cellStyle name="Обычный 7 2 4 17 2" xfId="44357"/>
    <cellStyle name="Обычный 7 2 4 18" xfId="44358"/>
    <cellStyle name="Обычный 7 2 4 18 2" xfId="44359"/>
    <cellStyle name="Обычный 7 2 4 19" xfId="44360"/>
    <cellStyle name="Обычный 7 2 4 19 2" xfId="44361"/>
    <cellStyle name="Обычный 7 2 4 2" xfId="44362"/>
    <cellStyle name="Обычный 7 2 4 2 10" xfId="44363"/>
    <cellStyle name="Обычный 7 2 4 2 10 2" xfId="44364"/>
    <cellStyle name="Обычный 7 2 4 2 11" xfId="44365"/>
    <cellStyle name="Обычный 7 2 4 2 11 2" xfId="44366"/>
    <cellStyle name="Обычный 7 2 4 2 12" xfId="44367"/>
    <cellStyle name="Обычный 7 2 4 2 12 2" xfId="44368"/>
    <cellStyle name="Обычный 7 2 4 2 13" xfId="44369"/>
    <cellStyle name="Обычный 7 2 4 2 13 2" xfId="44370"/>
    <cellStyle name="Обычный 7 2 4 2 14" xfId="44371"/>
    <cellStyle name="Обычный 7 2 4 2 14 2" xfId="44372"/>
    <cellStyle name="Обычный 7 2 4 2 15" xfId="44373"/>
    <cellStyle name="Обычный 7 2 4 2 15 2" xfId="44374"/>
    <cellStyle name="Обычный 7 2 4 2 16" xfId="44375"/>
    <cellStyle name="Обычный 7 2 4 2 16 2" xfId="44376"/>
    <cellStyle name="Обычный 7 2 4 2 17" xfId="44377"/>
    <cellStyle name="Обычный 7 2 4 2 17 2" xfId="44378"/>
    <cellStyle name="Обычный 7 2 4 2 18" xfId="44379"/>
    <cellStyle name="Обычный 7 2 4 2 18 2" xfId="44380"/>
    <cellStyle name="Обычный 7 2 4 2 19" xfId="44381"/>
    <cellStyle name="Обычный 7 2 4 2 19 2" xfId="44382"/>
    <cellStyle name="Обычный 7 2 4 2 2" xfId="44383"/>
    <cellStyle name="Обычный 7 2 4 2 2 10" xfId="44384"/>
    <cellStyle name="Обычный 7 2 4 2 2 10 2" xfId="44385"/>
    <cellStyle name="Обычный 7 2 4 2 2 11" xfId="44386"/>
    <cellStyle name="Обычный 7 2 4 2 2 11 2" xfId="44387"/>
    <cellStyle name="Обычный 7 2 4 2 2 12" xfId="44388"/>
    <cellStyle name="Обычный 7 2 4 2 2 12 2" xfId="44389"/>
    <cellStyle name="Обычный 7 2 4 2 2 13" xfId="44390"/>
    <cellStyle name="Обычный 7 2 4 2 2 13 2" xfId="44391"/>
    <cellStyle name="Обычный 7 2 4 2 2 14" xfId="44392"/>
    <cellStyle name="Обычный 7 2 4 2 2 14 2" xfId="44393"/>
    <cellStyle name="Обычный 7 2 4 2 2 15" xfId="44394"/>
    <cellStyle name="Обычный 7 2 4 2 2 15 2" xfId="44395"/>
    <cellStyle name="Обычный 7 2 4 2 2 16" xfId="44396"/>
    <cellStyle name="Обычный 7 2 4 2 2 16 2" xfId="44397"/>
    <cellStyle name="Обычный 7 2 4 2 2 17" xfId="44398"/>
    <cellStyle name="Обычный 7 2 4 2 2 17 2" xfId="44399"/>
    <cellStyle name="Обычный 7 2 4 2 2 18" xfId="44400"/>
    <cellStyle name="Обычный 7 2 4 2 2 18 2" xfId="44401"/>
    <cellStyle name="Обычный 7 2 4 2 2 19" xfId="44402"/>
    <cellStyle name="Обычный 7 2 4 2 2 19 2" xfId="44403"/>
    <cellStyle name="Обычный 7 2 4 2 2 2" xfId="44404"/>
    <cellStyle name="Обычный 7 2 4 2 2 2 2" xfId="44405"/>
    <cellStyle name="Обычный 7 2 4 2 2 20" xfId="44406"/>
    <cellStyle name="Обычный 7 2 4 2 2 20 2" xfId="44407"/>
    <cellStyle name="Обычный 7 2 4 2 2 21" xfId="44408"/>
    <cellStyle name="Обычный 7 2 4 2 2 21 2" xfId="44409"/>
    <cellStyle name="Обычный 7 2 4 2 2 22" xfId="44410"/>
    <cellStyle name="Обычный 7 2 4 2 2 22 2" xfId="44411"/>
    <cellStyle name="Обычный 7 2 4 2 2 23" xfId="44412"/>
    <cellStyle name="Обычный 7 2 4 2 2 23 2" xfId="44413"/>
    <cellStyle name="Обычный 7 2 4 2 2 24" xfId="44414"/>
    <cellStyle name="Обычный 7 2 4 2 2 24 2" xfId="44415"/>
    <cellStyle name="Обычный 7 2 4 2 2 25" xfId="44416"/>
    <cellStyle name="Обычный 7 2 4 2 2 25 2" xfId="44417"/>
    <cellStyle name="Обычный 7 2 4 2 2 26" xfId="44418"/>
    <cellStyle name="Обычный 7 2 4 2 2 26 2" xfId="44419"/>
    <cellStyle name="Обычный 7 2 4 2 2 27" xfId="44420"/>
    <cellStyle name="Обычный 7 2 4 2 2 27 2" xfId="44421"/>
    <cellStyle name="Обычный 7 2 4 2 2 28" xfId="44422"/>
    <cellStyle name="Обычный 7 2 4 2 2 28 2" xfId="44423"/>
    <cellStyle name="Обычный 7 2 4 2 2 29" xfId="44424"/>
    <cellStyle name="Обычный 7 2 4 2 2 29 2" xfId="44425"/>
    <cellStyle name="Обычный 7 2 4 2 2 3" xfId="44426"/>
    <cellStyle name="Обычный 7 2 4 2 2 3 2" xfId="44427"/>
    <cellStyle name="Обычный 7 2 4 2 2 30" xfId="44428"/>
    <cellStyle name="Обычный 7 2 4 2 2 30 2" xfId="44429"/>
    <cellStyle name="Обычный 7 2 4 2 2 31" xfId="44430"/>
    <cellStyle name="Обычный 7 2 4 2 2 31 2" xfId="44431"/>
    <cellStyle name="Обычный 7 2 4 2 2 32" xfId="44432"/>
    <cellStyle name="Обычный 7 2 4 2 2 32 2" xfId="44433"/>
    <cellStyle name="Обычный 7 2 4 2 2 33" xfId="44434"/>
    <cellStyle name="Обычный 7 2 4 2 2 33 2" xfId="44435"/>
    <cellStyle name="Обычный 7 2 4 2 2 34" xfId="44436"/>
    <cellStyle name="Обычный 7 2 4 2 2 34 2" xfId="44437"/>
    <cellStyle name="Обычный 7 2 4 2 2 35" xfId="44438"/>
    <cellStyle name="Обычный 7 2 4 2 2 4" xfId="44439"/>
    <cellStyle name="Обычный 7 2 4 2 2 4 2" xfId="44440"/>
    <cellStyle name="Обычный 7 2 4 2 2 5" xfId="44441"/>
    <cellStyle name="Обычный 7 2 4 2 2 5 2" xfId="44442"/>
    <cellStyle name="Обычный 7 2 4 2 2 6" xfId="44443"/>
    <cellStyle name="Обычный 7 2 4 2 2 6 2" xfId="44444"/>
    <cellStyle name="Обычный 7 2 4 2 2 7" xfId="44445"/>
    <cellStyle name="Обычный 7 2 4 2 2 7 2" xfId="44446"/>
    <cellStyle name="Обычный 7 2 4 2 2 8" xfId="44447"/>
    <cellStyle name="Обычный 7 2 4 2 2 8 2" xfId="44448"/>
    <cellStyle name="Обычный 7 2 4 2 2 9" xfId="44449"/>
    <cellStyle name="Обычный 7 2 4 2 2 9 2" xfId="44450"/>
    <cellStyle name="Обычный 7 2 4 2 20" xfId="44451"/>
    <cellStyle name="Обычный 7 2 4 2 20 2" xfId="44452"/>
    <cellStyle name="Обычный 7 2 4 2 21" xfId="44453"/>
    <cellStyle name="Обычный 7 2 4 2 21 2" xfId="44454"/>
    <cellStyle name="Обычный 7 2 4 2 22" xfId="44455"/>
    <cellStyle name="Обычный 7 2 4 2 22 2" xfId="44456"/>
    <cellStyle name="Обычный 7 2 4 2 23" xfId="44457"/>
    <cellStyle name="Обычный 7 2 4 2 23 2" xfId="44458"/>
    <cellStyle name="Обычный 7 2 4 2 24" xfId="44459"/>
    <cellStyle name="Обычный 7 2 4 2 24 2" xfId="44460"/>
    <cellStyle name="Обычный 7 2 4 2 25" xfId="44461"/>
    <cellStyle name="Обычный 7 2 4 2 25 2" xfId="44462"/>
    <cellStyle name="Обычный 7 2 4 2 26" xfId="44463"/>
    <cellStyle name="Обычный 7 2 4 2 26 2" xfId="44464"/>
    <cellStyle name="Обычный 7 2 4 2 27" xfId="44465"/>
    <cellStyle name="Обычный 7 2 4 2 27 2" xfId="44466"/>
    <cellStyle name="Обычный 7 2 4 2 28" xfId="44467"/>
    <cellStyle name="Обычный 7 2 4 2 28 2" xfId="44468"/>
    <cellStyle name="Обычный 7 2 4 2 29" xfId="44469"/>
    <cellStyle name="Обычный 7 2 4 2 29 2" xfId="44470"/>
    <cellStyle name="Обычный 7 2 4 2 3" xfId="44471"/>
    <cellStyle name="Обычный 7 2 4 2 3 2" xfId="44472"/>
    <cellStyle name="Обычный 7 2 4 2 30" xfId="44473"/>
    <cellStyle name="Обычный 7 2 4 2 30 2" xfId="44474"/>
    <cellStyle name="Обычный 7 2 4 2 31" xfId="44475"/>
    <cellStyle name="Обычный 7 2 4 2 31 2" xfId="44476"/>
    <cellStyle name="Обычный 7 2 4 2 32" xfId="44477"/>
    <cellStyle name="Обычный 7 2 4 2 32 2" xfId="44478"/>
    <cellStyle name="Обычный 7 2 4 2 33" xfId="44479"/>
    <cellStyle name="Обычный 7 2 4 2 33 2" xfId="44480"/>
    <cellStyle name="Обычный 7 2 4 2 34" xfId="44481"/>
    <cellStyle name="Обычный 7 2 4 2 34 2" xfId="44482"/>
    <cellStyle name="Обычный 7 2 4 2 35" xfId="44483"/>
    <cellStyle name="Обычный 7 2 4 2 35 2" xfId="44484"/>
    <cellStyle name="Обычный 7 2 4 2 36" xfId="44485"/>
    <cellStyle name="Обычный 7 2 4 2 36 2" xfId="44486"/>
    <cellStyle name="Обычный 7 2 4 2 37" xfId="44487"/>
    <cellStyle name="Обычный 7 2 4 2 4" xfId="44488"/>
    <cellStyle name="Обычный 7 2 4 2 4 2" xfId="44489"/>
    <cellStyle name="Обычный 7 2 4 2 5" xfId="44490"/>
    <cellStyle name="Обычный 7 2 4 2 5 2" xfId="44491"/>
    <cellStyle name="Обычный 7 2 4 2 6" xfId="44492"/>
    <cellStyle name="Обычный 7 2 4 2 6 2" xfId="44493"/>
    <cellStyle name="Обычный 7 2 4 2 7" xfId="44494"/>
    <cellStyle name="Обычный 7 2 4 2 7 2" xfId="44495"/>
    <cellStyle name="Обычный 7 2 4 2 8" xfId="44496"/>
    <cellStyle name="Обычный 7 2 4 2 8 2" xfId="44497"/>
    <cellStyle name="Обычный 7 2 4 2 9" xfId="44498"/>
    <cellStyle name="Обычный 7 2 4 2 9 2" xfId="44499"/>
    <cellStyle name="Обычный 7 2 4 20" xfId="44500"/>
    <cellStyle name="Обычный 7 2 4 20 2" xfId="44501"/>
    <cellStyle name="Обычный 7 2 4 21" xfId="44502"/>
    <cellStyle name="Обычный 7 2 4 21 2" xfId="44503"/>
    <cellStyle name="Обычный 7 2 4 22" xfId="44504"/>
    <cellStyle name="Обычный 7 2 4 22 2" xfId="44505"/>
    <cellStyle name="Обычный 7 2 4 23" xfId="44506"/>
    <cellStyle name="Обычный 7 2 4 23 2" xfId="44507"/>
    <cellStyle name="Обычный 7 2 4 24" xfId="44508"/>
    <cellStyle name="Обычный 7 2 4 24 2" xfId="44509"/>
    <cellStyle name="Обычный 7 2 4 25" xfId="44510"/>
    <cellStyle name="Обычный 7 2 4 25 2" xfId="44511"/>
    <cellStyle name="Обычный 7 2 4 26" xfId="44512"/>
    <cellStyle name="Обычный 7 2 4 26 2" xfId="44513"/>
    <cellStyle name="Обычный 7 2 4 27" xfId="44514"/>
    <cellStyle name="Обычный 7 2 4 27 2" xfId="44515"/>
    <cellStyle name="Обычный 7 2 4 28" xfId="44516"/>
    <cellStyle name="Обычный 7 2 4 28 2" xfId="44517"/>
    <cellStyle name="Обычный 7 2 4 29" xfId="44518"/>
    <cellStyle name="Обычный 7 2 4 29 2" xfId="44519"/>
    <cellStyle name="Обычный 7 2 4 3" xfId="44520"/>
    <cellStyle name="Обычный 7 2 4 3 10" xfId="44521"/>
    <cellStyle name="Обычный 7 2 4 3 10 2" xfId="44522"/>
    <cellStyle name="Обычный 7 2 4 3 11" xfId="44523"/>
    <cellStyle name="Обычный 7 2 4 3 11 2" xfId="44524"/>
    <cellStyle name="Обычный 7 2 4 3 12" xfId="44525"/>
    <cellStyle name="Обычный 7 2 4 3 12 2" xfId="44526"/>
    <cellStyle name="Обычный 7 2 4 3 13" xfId="44527"/>
    <cellStyle name="Обычный 7 2 4 3 13 2" xfId="44528"/>
    <cellStyle name="Обычный 7 2 4 3 14" xfId="44529"/>
    <cellStyle name="Обычный 7 2 4 3 14 2" xfId="44530"/>
    <cellStyle name="Обычный 7 2 4 3 15" xfId="44531"/>
    <cellStyle name="Обычный 7 2 4 3 15 2" xfId="44532"/>
    <cellStyle name="Обычный 7 2 4 3 16" xfId="44533"/>
    <cellStyle name="Обычный 7 2 4 3 16 2" xfId="44534"/>
    <cellStyle name="Обычный 7 2 4 3 17" xfId="44535"/>
    <cellStyle name="Обычный 7 2 4 3 17 2" xfId="44536"/>
    <cellStyle name="Обычный 7 2 4 3 18" xfId="44537"/>
    <cellStyle name="Обычный 7 2 4 3 18 2" xfId="44538"/>
    <cellStyle name="Обычный 7 2 4 3 19" xfId="44539"/>
    <cellStyle name="Обычный 7 2 4 3 19 2" xfId="44540"/>
    <cellStyle name="Обычный 7 2 4 3 2" xfId="44541"/>
    <cellStyle name="Обычный 7 2 4 3 2 2" xfId="44542"/>
    <cellStyle name="Обычный 7 2 4 3 20" xfId="44543"/>
    <cellStyle name="Обычный 7 2 4 3 20 2" xfId="44544"/>
    <cellStyle name="Обычный 7 2 4 3 21" xfId="44545"/>
    <cellStyle name="Обычный 7 2 4 3 21 2" xfId="44546"/>
    <cellStyle name="Обычный 7 2 4 3 22" xfId="44547"/>
    <cellStyle name="Обычный 7 2 4 3 22 2" xfId="44548"/>
    <cellStyle name="Обычный 7 2 4 3 23" xfId="44549"/>
    <cellStyle name="Обычный 7 2 4 3 23 2" xfId="44550"/>
    <cellStyle name="Обычный 7 2 4 3 24" xfId="44551"/>
    <cellStyle name="Обычный 7 2 4 3 24 2" xfId="44552"/>
    <cellStyle name="Обычный 7 2 4 3 25" xfId="44553"/>
    <cellStyle name="Обычный 7 2 4 3 25 2" xfId="44554"/>
    <cellStyle name="Обычный 7 2 4 3 26" xfId="44555"/>
    <cellStyle name="Обычный 7 2 4 3 26 2" xfId="44556"/>
    <cellStyle name="Обычный 7 2 4 3 27" xfId="44557"/>
    <cellStyle name="Обычный 7 2 4 3 27 2" xfId="44558"/>
    <cellStyle name="Обычный 7 2 4 3 28" xfId="44559"/>
    <cellStyle name="Обычный 7 2 4 3 28 2" xfId="44560"/>
    <cellStyle name="Обычный 7 2 4 3 29" xfId="44561"/>
    <cellStyle name="Обычный 7 2 4 3 29 2" xfId="44562"/>
    <cellStyle name="Обычный 7 2 4 3 3" xfId="44563"/>
    <cellStyle name="Обычный 7 2 4 3 3 2" xfId="44564"/>
    <cellStyle name="Обычный 7 2 4 3 30" xfId="44565"/>
    <cellStyle name="Обычный 7 2 4 3 30 2" xfId="44566"/>
    <cellStyle name="Обычный 7 2 4 3 31" xfId="44567"/>
    <cellStyle name="Обычный 7 2 4 3 31 2" xfId="44568"/>
    <cellStyle name="Обычный 7 2 4 3 32" xfId="44569"/>
    <cellStyle name="Обычный 7 2 4 3 32 2" xfId="44570"/>
    <cellStyle name="Обычный 7 2 4 3 33" xfId="44571"/>
    <cellStyle name="Обычный 7 2 4 3 33 2" xfId="44572"/>
    <cellStyle name="Обычный 7 2 4 3 34" xfId="44573"/>
    <cellStyle name="Обычный 7 2 4 3 34 2" xfId="44574"/>
    <cellStyle name="Обычный 7 2 4 3 35" xfId="44575"/>
    <cellStyle name="Обычный 7 2 4 3 4" xfId="44576"/>
    <cellStyle name="Обычный 7 2 4 3 4 2" xfId="44577"/>
    <cellStyle name="Обычный 7 2 4 3 5" xfId="44578"/>
    <cellStyle name="Обычный 7 2 4 3 5 2" xfId="44579"/>
    <cellStyle name="Обычный 7 2 4 3 6" xfId="44580"/>
    <cellStyle name="Обычный 7 2 4 3 6 2" xfId="44581"/>
    <cellStyle name="Обычный 7 2 4 3 7" xfId="44582"/>
    <cellStyle name="Обычный 7 2 4 3 7 2" xfId="44583"/>
    <cellStyle name="Обычный 7 2 4 3 8" xfId="44584"/>
    <cellStyle name="Обычный 7 2 4 3 8 2" xfId="44585"/>
    <cellStyle name="Обычный 7 2 4 3 9" xfId="44586"/>
    <cellStyle name="Обычный 7 2 4 3 9 2" xfId="44587"/>
    <cellStyle name="Обычный 7 2 4 30" xfId="44588"/>
    <cellStyle name="Обычный 7 2 4 30 2" xfId="44589"/>
    <cellStyle name="Обычный 7 2 4 31" xfId="44590"/>
    <cellStyle name="Обычный 7 2 4 31 2" xfId="44591"/>
    <cellStyle name="Обычный 7 2 4 32" xfId="44592"/>
    <cellStyle name="Обычный 7 2 4 32 2" xfId="44593"/>
    <cellStyle name="Обычный 7 2 4 33" xfId="44594"/>
    <cellStyle name="Обычный 7 2 4 33 2" xfId="44595"/>
    <cellStyle name="Обычный 7 2 4 34" xfId="44596"/>
    <cellStyle name="Обычный 7 2 4 34 2" xfId="44597"/>
    <cellStyle name="Обычный 7 2 4 35" xfId="44598"/>
    <cellStyle name="Обычный 7 2 4 35 2" xfId="44599"/>
    <cellStyle name="Обычный 7 2 4 36" xfId="44600"/>
    <cellStyle name="Обычный 7 2 4 36 2" xfId="44601"/>
    <cellStyle name="Обычный 7 2 4 37" xfId="44602"/>
    <cellStyle name="Обычный 7 2 4 37 2" xfId="44603"/>
    <cellStyle name="Обычный 7 2 4 38" xfId="44604"/>
    <cellStyle name="Обычный 7 2 4 4" xfId="44605"/>
    <cellStyle name="Обычный 7 2 4 4 2" xfId="44606"/>
    <cellStyle name="Обычный 7 2 4 5" xfId="44607"/>
    <cellStyle name="Обычный 7 2 4 5 2" xfId="44608"/>
    <cellStyle name="Обычный 7 2 4 6" xfId="44609"/>
    <cellStyle name="Обычный 7 2 4 6 2" xfId="44610"/>
    <cellStyle name="Обычный 7 2 4 7" xfId="44611"/>
    <cellStyle name="Обычный 7 2 4 7 2" xfId="44612"/>
    <cellStyle name="Обычный 7 2 4 8" xfId="44613"/>
    <cellStyle name="Обычный 7 2 4 8 2" xfId="44614"/>
    <cellStyle name="Обычный 7 2 4 9" xfId="44615"/>
    <cellStyle name="Обычный 7 2 4 9 2" xfId="44616"/>
    <cellStyle name="Обычный 7 2 40" xfId="44617"/>
    <cellStyle name="Обычный 7 2 40 2" xfId="44618"/>
    <cellStyle name="Обычный 7 2 41" xfId="44619"/>
    <cellStyle name="Обычный 7 2 41 2" xfId="44620"/>
    <cellStyle name="Обычный 7 2 42" xfId="44621"/>
    <cellStyle name="Обычный 7 2 42 2" xfId="44622"/>
    <cellStyle name="Обычный 7 2 43" xfId="44623"/>
    <cellStyle name="Обычный 7 2 5" xfId="44624"/>
    <cellStyle name="Обычный 7 2 5 10" xfId="44625"/>
    <cellStyle name="Обычный 7 2 5 10 2" xfId="44626"/>
    <cellStyle name="Обычный 7 2 5 11" xfId="44627"/>
    <cellStyle name="Обычный 7 2 5 11 2" xfId="44628"/>
    <cellStyle name="Обычный 7 2 5 12" xfId="44629"/>
    <cellStyle name="Обычный 7 2 5 12 2" xfId="44630"/>
    <cellStyle name="Обычный 7 2 5 13" xfId="44631"/>
    <cellStyle name="Обычный 7 2 5 13 2" xfId="44632"/>
    <cellStyle name="Обычный 7 2 5 14" xfId="44633"/>
    <cellStyle name="Обычный 7 2 5 14 2" xfId="44634"/>
    <cellStyle name="Обычный 7 2 5 15" xfId="44635"/>
    <cellStyle name="Обычный 7 2 5 15 2" xfId="44636"/>
    <cellStyle name="Обычный 7 2 5 16" xfId="44637"/>
    <cellStyle name="Обычный 7 2 5 16 2" xfId="44638"/>
    <cellStyle name="Обычный 7 2 5 17" xfId="44639"/>
    <cellStyle name="Обычный 7 2 5 17 2" xfId="44640"/>
    <cellStyle name="Обычный 7 2 5 18" xfId="44641"/>
    <cellStyle name="Обычный 7 2 5 18 2" xfId="44642"/>
    <cellStyle name="Обычный 7 2 5 19" xfId="44643"/>
    <cellStyle name="Обычный 7 2 5 19 2" xfId="44644"/>
    <cellStyle name="Обычный 7 2 5 2" xfId="44645"/>
    <cellStyle name="Обычный 7 2 5 2 10" xfId="44646"/>
    <cellStyle name="Обычный 7 2 5 2 10 2" xfId="44647"/>
    <cellStyle name="Обычный 7 2 5 2 11" xfId="44648"/>
    <cellStyle name="Обычный 7 2 5 2 11 2" xfId="44649"/>
    <cellStyle name="Обычный 7 2 5 2 12" xfId="44650"/>
    <cellStyle name="Обычный 7 2 5 2 12 2" xfId="44651"/>
    <cellStyle name="Обычный 7 2 5 2 13" xfId="44652"/>
    <cellStyle name="Обычный 7 2 5 2 13 2" xfId="44653"/>
    <cellStyle name="Обычный 7 2 5 2 14" xfId="44654"/>
    <cellStyle name="Обычный 7 2 5 2 14 2" xfId="44655"/>
    <cellStyle name="Обычный 7 2 5 2 15" xfId="44656"/>
    <cellStyle name="Обычный 7 2 5 2 15 2" xfId="44657"/>
    <cellStyle name="Обычный 7 2 5 2 16" xfId="44658"/>
    <cellStyle name="Обычный 7 2 5 2 16 2" xfId="44659"/>
    <cellStyle name="Обычный 7 2 5 2 17" xfId="44660"/>
    <cellStyle name="Обычный 7 2 5 2 17 2" xfId="44661"/>
    <cellStyle name="Обычный 7 2 5 2 18" xfId="44662"/>
    <cellStyle name="Обычный 7 2 5 2 18 2" xfId="44663"/>
    <cellStyle name="Обычный 7 2 5 2 19" xfId="44664"/>
    <cellStyle name="Обычный 7 2 5 2 19 2" xfId="44665"/>
    <cellStyle name="Обычный 7 2 5 2 2" xfId="44666"/>
    <cellStyle name="Обычный 7 2 5 2 2 10" xfId="44667"/>
    <cellStyle name="Обычный 7 2 5 2 2 10 2" xfId="44668"/>
    <cellStyle name="Обычный 7 2 5 2 2 11" xfId="44669"/>
    <cellStyle name="Обычный 7 2 5 2 2 11 2" xfId="44670"/>
    <cellStyle name="Обычный 7 2 5 2 2 12" xfId="44671"/>
    <cellStyle name="Обычный 7 2 5 2 2 12 2" xfId="44672"/>
    <cellStyle name="Обычный 7 2 5 2 2 13" xfId="44673"/>
    <cellStyle name="Обычный 7 2 5 2 2 13 2" xfId="44674"/>
    <cellStyle name="Обычный 7 2 5 2 2 14" xfId="44675"/>
    <cellStyle name="Обычный 7 2 5 2 2 14 2" xfId="44676"/>
    <cellStyle name="Обычный 7 2 5 2 2 15" xfId="44677"/>
    <cellStyle name="Обычный 7 2 5 2 2 15 2" xfId="44678"/>
    <cellStyle name="Обычный 7 2 5 2 2 16" xfId="44679"/>
    <cellStyle name="Обычный 7 2 5 2 2 16 2" xfId="44680"/>
    <cellStyle name="Обычный 7 2 5 2 2 17" xfId="44681"/>
    <cellStyle name="Обычный 7 2 5 2 2 17 2" xfId="44682"/>
    <cellStyle name="Обычный 7 2 5 2 2 18" xfId="44683"/>
    <cellStyle name="Обычный 7 2 5 2 2 18 2" xfId="44684"/>
    <cellStyle name="Обычный 7 2 5 2 2 19" xfId="44685"/>
    <cellStyle name="Обычный 7 2 5 2 2 19 2" xfId="44686"/>
    <cellStyle name="Обычный 7 2 5 2 2 2" xfId="44687"/>
    <cellStyle name="Обычный 7 2 5 2 2 2 2" xfId="44688"/>
    <cellStyle name="Обычный 7 2 5 2 2 20" xfId="44689"/>
    <cellStyle name="Обычный 7 2 5 2 2 20 2" xfId="44690"/>
    <cellStyle name="Обычный 7 2 5 2 2 21" xfId="44691"/>
    <cellStyle name="Обычный 7 2 5 2 2 21 2" xfId="44692"/>
    <cellStyle name="Обычный 7 2 5 2 2 22" xfId="44693"/>
    <cellStyle name="Обычный 7 2 5 2 2 22 2" xfId="44694"/>
    <cellStyle name="Обычный 7 2 5 2 2 23" xfId="44695"/>
    <cellStyle name="Обычный 7 2 5 2 2 23 2" xfId="44696"/>
    <cellStyle name="Обычный 7 2 5 2 2 24" xfId="44697"/>
    <cellStyle name="Обычный 7 2 5 2 2 24 2" xfId="44698"/>
    <cellStyle name="Обычный 7 2 5 2 2 25" xfId="44699"/>
    <cellStyle name="Обычный 7 2 5 2 2 25 2" xfId="44700"/>
    <cellStyle name="Обычный 7 2 5 2 2 26" xfId="44701"/>
    <cellStyle name="Обычный 7 2 5 2 2 26 2" xfId="44702"/>
    <cellStyle name="Обычный 7 2 5 2 2 27" xfId="44703"/>
    <cellStyle name="Обычный 7 2 5 2 2 27 2" xfId="44704"/>
    <cellStyle name="Обычный 7 2 5 2 2 28" xfId="44705"/>
    <cellStyle name="Обычный 7 2 5 2 2 28 2" xfId="44706"/>
    <cellStyle name="Обычный 7 2 5 2 2 29" xfId="44707"/>
    <cellStyle name="Обычный 7 2 5 2 2 29 2" xfId="44708"/>
    <cellStyle name="Обычный 7 2 5 2 2 3" xfId="44709"/>
    <cellStyle name="Обычный 7 2 5 2 2 3 2" xfId="44710"/>
    <cellStyle name="Обычный 7 2 5 2 2 30" xfId="44711"/>
    <cellStyle name="Обычный 7 2 5 2 2 30 2" xfId="44712"/>
    <cellStyle name="Обычный 7 2 5 2 2 31" xfId="44713"/>
    <cellStyle name="Обычный 7 2 5 2 2 31 2" xfId="44714"/>
    <cellStyle name="Обычный 7 2 5 2 2 32" xfId="44715"/>
    <cellStyle name="Обычный 7 2 5 2 2 32 2" xfId="44716"/>
    <cellStyle name="Обычный 7 2 5 2 2 33" xfId="44717"/>
    <cellStyle name="Обычный 7 2 5 2 2 33 2" xfId="44718"/>
    <cellStyle name="Обычный 7 2 5 2 2 34" xfId="44719"/>
    <cellStyle name="Обычный 7 2 5 2 2 34 2" xfId="44720"/>
    <cellStyle name="Обычный 7 2 5 2 2 35" xfId="44721"/>
    <cellStyle name="Обычный 7 2 5 2 2 4" xfId="44722"/>
    <cellStyle name="Обычный 7 2 5 2 2 4 2" xfId="44723"/>
    <cellStyle name="Обычный 7 2 5 2 2 5" xfId="44724"/>
    <cellStyle name="Обычный 7 2 5 2 2 5 2" xfId="44725"/>
    <cellStyle name="Обычный 7 2 5 2 2 6" xfId="44726"/>
    <cellStyle name="Обычный 7 2 5 2 2 6 2" xfId="44727"/>
    <cellStyle name="Обычный 7 2 5 2 2 7" xfId="44728"/>
    <cellStyle name="Обычный 7 2 5 2 2 7 2" xfId="44729"/>
    <cellStyle name="Обычный 7 2 5 2 2 8" xfId="44730"/>
    <cellStyle name="Обычный 7 2 5 2 2 8 2" xfId="44731"/>
    <cellStyle name="Обычный 7 2 5 2 2 9" xfId="44732"/>
    <cellStyle name="Обычный 7 2 5 2 2 9 2" xfId="44733"/>
    <cellStyle name="Обычный 7 2 5 2 20" xfId="44734"/>
    <cellStyle name="Обычный 7 2 5 2 20 2" xfId="44735"/>
    <cellStyle name="Обычный 7 2 5 2 21" xfId="44736"/>
    <cellStyle name="Обычный 7 2 5 2 21 2" xfId="44737"/>
    <cellStyle name="Обычный 7 2 5 2 22" xfId="44738"/>
    <cellStyle name="Обычный 7 2 5 2 22 2" xfId="44739"/>
    <cellStyle name="Обычный 7 2 5 2 23" xfId="44740"/>
    <cellStyle name="Обычный 7 2 5 2 23 2" xfId="44741"/>
    <cellStyle name="Обычный 7 2 5 2 24" xfId="44742"/>
    <cellStyle name="Обычный 7 2 5 2 24 2" xfId="44743"/>
    <cellStyle name="Обычный 7 2 5 2 25" xfId="44744"/>
    <cellStyle name="Обычный 7 2 5 2 25 2" xfId="44745"/>
    <cellStyle name="Обычный 7 2 5 2 26" xfId="44746"/>
    <cellStyle name="Обычный 7 2 5 2 26 2" xfId="44747"/>
    <cellStyle name="Обычный 7 2 5 2 27" xfId="44748"/>
    <cellStyle name="Обычный 7 2 5 2 27 2" xfId="44749"/>
    <cellStyle name="Обычный 7 2 5 2 28" xfId="44750"/>
    <cellStyle name="Обычный 7 2 5 2 28 2" xfId="44751"/>
    <cellStyle name="Обычный 7 2 5 2 29" xfId="44752"/>
    <cellStyle name="Обычный 7 2 5 2 29 2" xfId="44753"/>
    <cellStyle name="Обычный 7 2 5 2 3" xfId="44754"/>
    <cellStyle name="Обычный 7 2 5 2 3 2" xfId="44755"/>
    <cellStyle name="Обычный 7 2 5 2 30" xfId="44756"/>
    <cellStyle name="Обычный 7 2 5 2 30 2" xfId="44757"/>
    <cellStyle name="Обычный 7 2 5 2 31" xfId="44758"/>
    <cellStyle name="Обычный 7 2 5 2 31 2" xfId="44759"/>
    <cellStyle name="Обычный 7 2 5 2 32" xfId="44760"/>
    <cellStyle name="Обычный 7 2 5 2 32 2" xfId="44761"/>
    <cellStyle name="Обычный 7 2 5 2 33" xfId="44762"/>
    <cellStyle name="Обычный 7 2 5 2 33 2" xfId="44763"/>
    <cellStyle name="Обычный 7 2 5 2 34" xfId="44764"/>
    <cellStyle name="Обычный 7 2 5 2 34 2" xfId="44765"/>
    <cellStyle name="Обычный 7 2 5 2 35" xfId="44766"/>
    <cellStyle name="Обычный 7 2 5 2 35 2" xfId="44767"/>
    <cellStyle name="Обычный 7 2 5 2 36" xfId="44768"/>
    <cellStyle name="Обычный 7 2 5 2 36 2" xfId="44769"/>
    <cellStyle name="Обычный 7 2 5 2 37" xfId="44770"/>
    <cellStyle name="Обычный 7 2 5 2 4" xfId="44771"/>
    <cellStyle name="Обычный 7 2 5 2 4 2" xfId="44772"/>
    <cellStyle name="Обычный 7 2 5 2 5" xfId="44773"/>
    <cellStyle name="Обычный 7 2 5 2 5 2" xfId="44774"/>
    <cellStyle name="Обычный 7 2 5 2 6" xfId="44775"/>
    <cellStyle name="Обычный 7 2 5 2 6 2" xfId="44776"/>
    <cellStyle name="Обычный 7 2 5 2 7" xfId="44777"/>
    <cellStyle name="Обычный 7 2 5 2 7 2" xfId="44778"/>
    <cellStyle name="Обычный 7 2 5 2 8" xfId="44779"/>
    <cellStyle name="Обычный 7 2 5 2 8 2" xfId="44780"/>
    <cellStyle name="Обычный 7 2 5 2 9" xfId="44781"/>
    <cellStyle name="Обычный 7 2 5 2 9 2" xfId="44782"/>
    <cellStyle name="Обычный 7 2 5 20" xfId="44783"/>
    <cellStyle name="Обычный 7 2 5 20 2" xfId="44784"/>
    <cellStyle name="Обычный 7 2 5 21" xfId="44785"/>
    <cellStyle name="Обычный 7 2 5 21 2" xfId="44786"/>
    <cellStyle name="Обычный 7 2 5 22" xfId="44787"/>
    <cellStyle name="Обычный 7 2 5 22 2" xfId="44788"/>
    <cellStyle name="Обычный 7 2 5 23" xfId="44789"/>
    <cellStyle name="Обычный 7 2 5 23 2" xfId="44790"/>
    <cellStyle name="Обычный 7 2 5 24" xfId="44791"/>
    <cellStyle name="Обычный 7 2 5 24 2" xfId="44792"/>
    <cellStyle name="Обычный 7 2 5 25" xfId="44793"/>
    <cellStyle name="Обычный 7 2 5 25 2" xfId="44794"/>
    <cellStyle name="Обычный 7 2 5 26" xfId="44795"/>
    <cellStyle name="Обычный 7 2 5 26 2" xfId="44796"/>
    <cellStyle name="Обычный 7 2 5 27" xfId="44797"/>
    <cellStyle name="Обычный 7 2 5 27 2" xfId="44798"/>
    <cellStyle name="Обычный 7 2 5 28" xfId="44799"/>
    <cellStyle name="Обычный 7 2 5 28 2" xfId="44800"/>
    <cellStyle name="Обычный 7 2 5 29" xfId="44801"/>
    <cellStyle name="Обычный 7 2 5 29 2" xfId="44802"/>
    <cellStyle name="Обычный 7 2 5 3" xfId="44803"/>
    <cellStyle name="Обычный 7 2 5 3 10" xfId="44804"/>
    <cellStyle name="Обычный 7 2 5 3 10 2" xfId="44805"/>
    <cellStyle name="Обычный 7 2 5 3 11" xfId="44806"/>
    <cellStyle name="Обычный 7 2 5 3 11 2" xfId="44807"/>
    <cellStyle name="Обычный 7 2 5 3 12" xfId="44808"/>
    <cellStyle name="Обычный 7 2 5 3 12 2" xfId="44809"/>
    <cellStyle name="Обычный 7 2 5 3 13" xfId="44810"/>
    <cellStyle name="Обычный 7 2 5 3 13 2" xfId="44811"/>
    <cellStyle name="Обычный 7 2 5 3 14" xfId="44812"/>
    <cellStyle name="Обычный 7 2 5 3 14 2" xfId="44813"/>
    <cellStyle name="Обычный 7 2 5 3 15" xfId="44814"/>
    <cellStyle name="Обычный 7 2 5 3 15 2" xfId="44815"/>
    <cellStyle name="Обычный 7 2 5 3 16" xfId="44816"/>
    <cellStyle name="Обычный 7 2 5 3 16 2" xfId="44817"/>
    <cellStyle name="Обычный 7 2 5 3 17" xfId="44818"/>
    <cellStyle name="Обычный 7 2 5 3 17 2" xfId="44819"/>
    <cellStyle name="Обычный 7 2 5 3 18" xfId="44820"/>
    <cellStyle name="Обычный 7 2 5 3 18 2" xfId="44821"/>
    <cellStyle name="Обычный 7 2 5 3 19" xfId="44822"/>
    <cellStyle name="Обычный 7 2 5 3 19 2" xfId="44823"/>
    <cellStyle name="Обычный 7 2 5 3 2" xfId="44824"/>
    <cellStyle name="Обычный 7 2 5 3 2 2" xfId="44825"/>
    <cellStyle name="Обычный 7 2 5 3 20" xfId="44826"/>
    <cellStyle name="Обычный 7 2 5 3 20 2" xfId="44827"/>
    <cellStyle name="Обычный 7 2 5 3 21" xfId="44828"/>
    <cellStyle name="Обычный 7 2 5 3 21 2" xfId="44829"/>
    <cellStyle name="Обычный 7 2 5 3 22" xfId="44830"/>
    <cellStyle name="Обычный 7 2 5 3 22 2" xfId="44831"/>
    <cellStyle name="Обычный 7 2 5 3 23" xfId="44832"/>
    <cellStyle name="Обычный 7 2 5 3 23 2" xfId="44833"/>
    <cellStyle name="Обычный 7 2 5 3 24" xfId="44834"/>
    <cellStyle name="Обычный 7 2 5 3 24 2" xfId="44835"/>
    <cellStyle name="Обычный 7 2 5 3 25" xfId="44836"/>
    <cellStyle name="Обычный 7 2 5 3 25 2" xfId="44837"/>
    <cellStyle name="Обычный 7 2 5 3 26" xfId="44838"/>
    <cellStyle name="Обычный 7 2 5 3 26 2" xfId="44839"/>
    <cellStyle name="Обычный 7 2 5 3 27" xfId="44840"/>
    <cellStyle name="Обычный 7 2 5 3 27 2" xfId="44841"/>
    <cellStyle name="Обычный 7 2 5 3 28" xfId="44842"/>
    <cellStyle name="Обычный 7 2 5 3 28 2" xfId="44843"/>
    <cellStyle name="Обычный 7 2 5 3 29" xfId="44844"/>
    <cellStyle name="Обычный 7 2 5 3 29 2" xfId="44845"/>
    <cellStyle name="Обычный 7 2 5 3 3" xfId="44846"/>
    <cellStyle name="Обычный 7 2 5 3 3 2" xfId="44847"/>
    <cellStyle name="Обычный 7 2 5 3 30" xfId="44848"/>
    <cellStyle name="Обычный 7 2 5 3 30 2" xfId="44849"/>
    <cellStyle name="Обычный 7 2 5 3 31" xfId="44850"/>
    <cellStyle name="Обычный 7 2 5 3 31 2" xfId="44851"/>
    <cellStyle name="Обычный 7 2 5 3 32" xfId="44852"/>
    <cellStyle name="Обычный 7 2 5 3 32 2" xfId="44853"/>
    <cellStyle name="Обычный 7 2 5 3 33" xfId="44854"/>
    <cellStyle name="Обычный 7 2 5 3 33 2" xfId="44855"/>
    <cellStyle name="Обычный 7 2 5 3 34" xfId="44856"/>
    <cellStyle name="Обычный 7 2 5 3 34 2" xfId="44857"/>
    <cellStyle name="Обычный 7 2 5 3 35" xfId="44858"/>
    <cellStyle name="Обычный 7 2 5 3 4" xfId="44859"/>
    <cellStyle name="Обычный 7 2 5 3 4 2" xfId="44860"/>
    <cellStyle name="Обычный 7 2 5 3 5" xfId="44861"/>
    <cellStyle name="Обычный 7 2 5 3 5 2" xfId="44862"/>
    <cellStyle name="Обычный 7 2 5 3 6" xfId="44863"/>
    <cellStyle name="Обычный 7 2 5 3 6 2" xfId="44864"/>
    <cellStyle name="Обычный 7 2 5 3 7" xfId="44865"/>
    <cellStyle name="Обычный 7 2 5 3 7 2" xfId="44866"/>
    <cellStyle name="Обычный 7 2 5 3 8" xfId="44867"/>
    <cellStyle name="Обычный 7 2 5 3 8 2" xfId="44868"/>
    <cellStyle name="Обычный 7 2 5 3 9" xfId="44869"/>
    <cellStyle name="Обычный 7 2 5 3 9 2" xfId="44870"/>
    <cellStyle name="Обычный 7 2 5 30" xfId="44871"/>
    <cellStyle name="Обычный 7 2 5 30 2" xfId="44872"/>
    <cellStyle name="Обычный 7 2 5 31" xfId="44873"/>
    <cellStyle name="Обычный 7 2 5 31 2" xfId="44874"/>
    <cellStyle name="Обычный 7 2 5 32" xfId="44875"/>
    <cellStyle name="Обычный 7 2 5 32 2" xfId="44876"/>
    <cellStyle name="Обычный 7 2 5 33" xfId="44877"/>
    <cellStyle name="Обычный 7 2 5 33 2" xfId="44878"/>
    <cellStyle name="Обычный 7 2 5 34" xfId="44879"/>
    <cellStyle name="Обычный 7 2 5 34 2" xfId="44880"/>
    <cellStyle name="Обычный 7 2 5 35" xfId="44881"/>
    <cellStyle name="Обычный 7 2 5 35 2" xfId="44882"/>
    <cellStyle name="Обычный 7 2 5 36" xfId="44883"/>
    <cellStyle name="Обычный 7 2 5 36 2" xfId="44884"/>
    <cellStyle name="Обычный 7 2 5 37" xfId="44885"/>
    <cellStyle name="Обычный 7 2 5 37 2" xfId="44886"/>
    <cellStyle name="Обычный 7 2 5 38" xfId="44887"/>
    <cellStyle name="Обычный 7 2 5 4" xfId="44888"/>
    <cellStyle name="Обычный 7 2 5 4 2" xfId="44889"/>
    <cellStyle name="Обычный 7 2 5 5" xfId="44890"/>
    <cellStyle name="Обычный 7 2 5 5 2" xfId="44891"/>
    <cellStyle name="Обычный 7 2 5 6" xfId="44892"/>
    <cellStyle name="Обычный 7 2 5 6 2" xfId="44893"/>
    <cellStyle name="Обычный 7 2 5 7" xfId="44894"/>
    <cellStyle name="Обычный 7 2 5 7 2" xfId="44895"/>
    <cellStyle name="Обычный 7 2 5 8" xfId="44896"/>
    <cellStyle name="Обычный 7 2 5 8 2" xfId="44897"/>
    <cellStyle name="Обычный 7 2 5 9" xfId="44898"/>
    <cellStyle name="Обычный 7 2 5 9 2" xfId="44899"/>
    <cellStyle name="Обычный 7 2 6" xfId="44900"/>
    <cellStyle name="Обычный 7 2 6 10" xfId="44901"/>
    <cellStyle name="Обычный 7 2 6 10 2" xfId="44902"/>
    <cellStyle name="Обычный 7 2 6 11" xfId="44903"/>
    <cellStyle name="Обычный 7 2 6 11 2" xfId="44904"/>
    <cellStyle name="Обычный 7 2 6 12" xfId="44905"/>
    <cellStyle name="Обычный 7 2 6 12 2" xfId="44906"/>
    <cellStyle name="Обычный 7 2 6 13" xfId="44907"/>
    <cellStyle name="Обычный 7 2 6 13 2" xfId="44908"/>
    <cellStyle name="Обычный 7 2 6 14" xfId="44909"/>
    <cellStyle name="Обычный 7 2 6 14 2" xfId="44910"/>
    <cellStyle name="Обычный 7 2 6 15" xfId="44911"/>
    <cellStyle name="Обычный 7 2 6 15 2" xfId="44912"/>
    <cellStyle name="Обычный 7 2 6 16" xfId="44913"/>
    <cellStyle name="Обычный 7 2 6 16 2" xfId="44914"/>
    <cellStyle name="Обычный 7 2 6 17" xfId="44915"/>
    <cellStyle name="Обычный 7 2 6 17 2" xfId="44916"/>
    <cellStyle name="Обычный 7 2 6 18" xfId="44917"/>
    <cellStyle name="Обычный 7 2 6 18 2" xfId="44918"/>
    <cellStyle name="Обычный 7 2 6 19" xfId="44919"/>
    <cellStyle name="Обычный 7 2 6 19 2" xfId="44920"/>
    <cellStyle name="Обычный 7 2 6 2" xfId="44921"/>
    <cellStyle name="Обычный 7 2 6 2 10" xfId="44922"/>
    <cellStyle name="Обычный 7 2 6 2 10 2" xfId="44923"/>
    <cellStyle name="Обычный 7 2 6 2 11" xfId="44924"/>
    <cellStyle name="Обычный 7 2 6 2 11 2" xfId="44925"/>
    <cellStyle name="Обычный 7 2 6 2 12" xfId="44926"/>
    <cellStyle name="Обычный 7 2 6 2 12 2" xfId="44927"/>
    <cellStyle name="Обычный 7 2 6 2 13" xfId="44928"/>
    <cellStyle name="Обычный 7 2 6 2 13 2" xfId="44929"/>
    <cellStyle name="Обычный 7 2 6 2 14" xfId="44930"/>
    <cellStyle name="Обычный 7 2 6 2 14 2" xfId="44931"/>
    <cellStyle name="Обычный 7 2 6 2 15" xfId="44932"/>
    <cellStyle name="Обычный 7 2 6 2 15 2" xfId="44933"/>
    <cellStyle name="Обычный 7 2 6 2 16" xfId="44934"/>
    <cellStyle name="Обычный 7 2 6 2 16 2" xfId="44935"/>
    <cellStyle name="Обычный 7 2 6 2 17" xfId="44936"/>
    <cellStyle name="Обычный 7 2 6 2 17 2" xfId="44937"/>
    <cellStyle name="Обычный 7 2 6 2 18" xfId="44938"/>
    <cellStyle name="Обычный 7 2 6 2 18 2" xfId="44939"/>
    <cellStyle name="Обычный 7 2 6 2 19" xfId="44940"/>
    <cellStyle name="Обычный 7 2 6 2 19 2" xfId="44941"/>
    <cellStyle name="Обычный 7 2 6 2 2" xfId="44942"/>
    <cellStyle name="Обычный 7 2 6 2 2 2" xfId="44943"/>
    <cellStyle name="Обычный 7 2 6 2 20" xfId="44944"/>
    <cellStyle name="Обычный 7 2 6 2 20 2" xfId="44945"/>
    <cellStyle name="Обычный 7 2 6 2 21" xfId="44946"/>
    <cellStyle name="Обычный 7 2 6 2 21 2" xfId="44947"/>
    <cellStyle name="Обычный 7 2 6 2 22" xfId="44948"/>
    <cellStyle name="Обычный 7 2 6 2 22 2" xfId="44949"/>
    <cellStyle name="Обычный 7 2 6 2 23" xfId="44950"/>
    <cellStyle name="Обычный 7 2 6 2 23 2" xfId="44951"/>
    <cellStyle name="Обычный 7 2 6 2 24" xfId="44952"/>
    <cellStyle name="Обычный 7 2 6 2 24 2" xfId="44953"/>
    <cellStyle name="Обычный 7 2 6 2 25" xfId="44954"/>
    <cellStyle name="Обычный 7 2 6 2 25 2" xfId="44955"/>
    <cellStyle name="Обычный 7 2 6 2 26" xfId="44956"/>
    <cellStyle name="Обычный 7 2 6 2 26 2" xfId="44957"/>
    <cellStyle name="Обычный 7 2 6 2 27" xfId="44958"/>
    <cellStyle name="Обычный 7 2 6 2 27 2" xfId="44959"/>
    <cellStyle name="Обычный 7 2 6 2 28" xfId="44960"/>
    <cellStyle name="Обычный 7 2 6 2 28 2" xfId="44961"/>
    <cellStyle name="Обычный 7 2 6 2 29" xfId="44962"/>
    <cellStyle name="Обычный 7 2 6 2 29 2" xfId="44963"/>
    <cellStyle name="Обычный 7 2 6 2 3" xfId="44964"/>
    <cellStyle name="Обычный 7 2 6 2 3 2" xfId="44965"/>
    <cellStyle name="Обычный 7 2 6 2 30" xfId="44966"/>
    <cellStyle name="Обычный 7 2 6 2 30 2" xfId="44967"/>
    <cellStyle name="Обычный 7 2 6 2 31" xfId="44968"/>
    <cellStyle name="Обычный 7 2 6 2 31 2" xfId="44969"/>
    <cellStyle name="Обычный 7 2 6 2 32" xfId="44970"/>
    <cellStyle name="Обычный 7 2 6 2 32 2" xfId="44971"/>
    <cellStyle name="Обычный 7 2 6 2 33" xfId="44972"/>
    <cellStyle name="Обычный 7 2 6 2 33 2" xfId="44973"/>
    <cellStyle name="Обычный 7 2 6 2 34" xfId="44974"/>
    <cellStyle name="Обычный 7 2 6 2 34 2" xfId="44975"/>
    <cellStyle name="Обычный 7 2 6 2 35" xfId="44976"/>
    <cellStyle name="Обычный 7 2 6 2 4" xfId="44977"/>
    <cellStyle name="Обычный 7 2 6 2 4 2" xfId="44978"/>
    <cellStyle name="Обычный 7 2 6 2 5" xfId="44979"/>
    <cellStyle name="Обычный 7 2 6 2 5 2" xfId="44980"/>
    <cellStyle name="Обычный 7 2 6 2 6" xfId="44981"/>
    <cellStyle name="Обычный 7 2 6 2 6 2" xfId="44982"/>
    <cellStyle name="Обычный 7 2 6 2 7" xfId="44983"/>
    <cellStyle name="Обычный 7 2 6 2 7 2" xfId="44984"/>
    <cellStyle name="Обычный 7 2 6 2 8" xfId="44985"/>
    <cellStyle name="Обычный 7 2 6 2 8 2" xfId="44986"/>
    <cellStyle name="Обычный 7 2 6 2 9" xfId="44987"/>
    <cellStyle name="Обычный 7 2 6 2 9 2" xfId="44988"/>
    <cellStyle name="Обычный 7 2 6 20" xfId="44989"/>
    <cellStyle name="Обычный 7 2 6 20 2" xfId="44990"/>
    <cellStyle name="Обычный 7 2 6 21" xfId="44991"/>
    <cellStyle name="Обычный 7 2 6 21 2" xfId="44992"/>
    <cellStyle name="Обычный 7 2 6 22" xfId="44993"/>
    <cellStyle name="Обычный 7 2 6 22 2" xfId="44994"/>
    <cellStyle name="Обычный 7 2 6 23" xfId="44995"/>
    <cellStyle name="Обычный 7 2 6 23 2" xfId="44996"/>
    <cellStyle name="Обычный 7 2 6 24" xfId="44997"/>
    <cellStyle name="Обычный 7 2 6 24 2" xfId="44998"/>
    <cellStyle name="Обычный 7 2 6 25" xfId="44999"/>
    <cellStyle name="Обычный 7 2 6 25 2" xfId="45000"/>
    <cellStyle name="Обычный 7 2 6 26" xfId="45001"/>
    <cellStyle name="Обычный 7 2 6 26 2" xfId="45002"/>
    <cellStyle name="Обычный 7 2 6 27" xfId="45003"/>
    <cellStyle name="Обычный 7 2 6 27 2" xfId="45004"/>
    <cellStyle name="Обычный 7 2 6 28" xfId="45005"/>
    <cellStyle name="Обычный 7 2 6 28 2" xfId="45006"/>
    <cellStyle name="Обычный 7 2 6 29" xfId="45007"/>
    <cellStyle name="Обычный 7 2 6 29 2" xfId="45008"/>
    <cellStyle name="Обычный 7 2 6 3" xfId="45009"/>
    <cellStyle name="Обычный 7 2 6 3 2" xfId="45010"/>
    <cellStyle name="Обычный 7 2 6 30" xfId="45011"/>
    <cellStyle name="Обычный 7 2 6 30 2" xfId="45012"/>
    <cellStyle name="Обычный 7 2 6 31" xfId="45013"/>
    <cellStyle name="Обычный 7 2 6 31 2" xfId="45014"/>
    <cellStyle name="Обычный 7 2 6 32" xfId="45015"/>
    <cellStyle name="Обычный 7 2 6 32 2" xfId="45016"/>
    <cellStyle name="Обычный 7 2 6 33" xfId="45017"/>
    <cellStyle name="Обычный 7 2 6 33 2" xfId="45018"/>
    <cellStyle name="Обычный 7 2 6 34" xfId="45019"/>
    <cellStyle name="Обычный 7 2 6 34 2" xfId="45020"/>
    <cellStyle name="Обычный 7 2 6 35" xfId="45021"/>
    <cellStyle name="Обычный 7 2 6 35 2" xfId="45022"/>
    <cellStyle name="Обычный 7 2 6 36" xfId="45023"/>
    <cellStyle name="Обычный 7 2 6 36 2" xfId="45024"/>
    <cellStyle name="Обычный 7 2 6 37" xfId="45025"/>
    <cellStyle name="Обычный 7 2 6 4" xfId="45026"/>
    <cellStyle name="Обычный 7 2 6 4 2" xfId="45027"/>
    <cellStyle name="Обычный 7 2 6 5" xfId="45028"/>
    <cellStyle name="Обычный 7 2 6 5 2" xfId="45029"/>
    <cellStyle name="Обычный 7 2 6 6" xfId="45030"/>
    <cellStyle name="Обычный 7 2 6 6 2" xfId="45031"/>
    <cellStyle name="Обычный 7 2 6 7" xfId="45032"/>
    <cellStyle name="Обычный 7 2 6 7 2" xfId="45033"/>
    <cellStyle name="Обычный 7 2 6 8" xfId="45034"/>
    <cellStyle name="Обычный 7 2 6 8 2" xfId="45035"/>
    <cellStyle name="Обычный 7 2 6 9" xfId="45036"/>
    <cellStyle name="Обычный 7 2 6 9 2" xfId="45037"/>
    <cellStyle name="Обычный 7 2 7" xfId="45038"/>
    <cellStyle name="Обычный 7 2 7 10" xfId="45039"/>
    <cellStyle name="Обычный 7 2 7 10 2" xfId="45040"/>
    <cellStyle name="Обычный 7 2 7 11" xfId="45041"/>
    <cellStyle name="Обычный 7 2 7 11 2" xfId="45042"/>
    <cellStyle name="Обычный 7 2 7 12" xfId="45043"/>
    <cellStyle name="Обычный 7 2 7 12 2" xfId="45044"/>
    <cellStyle name="Обычный 7 2 7 13" xfId="45045"/>
    <cellStyle name="Обычный 7 2 7 13 2" xfId="45046"/>
    <cellStyle name="Обычный 7 2 7 14" xfId="45047"/>
    <cellStyle name="Обычный 7 2 7 14 2" xfId="45048"/>
    <cellStyle name="Обычный 7 2 7 15" xfId="45049"/>
    <cellStyle name="Обычный 7 2 7 15 2" xfId="45050"/>
    <cellStyle name="Обычный 7 2 7 16" xfId="45051"/>
    <cellStyle name="Обычный 7 2 7 16 2" xfId="45052"/>
    <cellStyle name="Обычный 7 2 7 17" xfId="45053"/>
    <cellStyle name="Обычный 7 2 7 17 2" xfId="45054"/>
    <cellStyle name="Обычный 7 2 7 18" xfId="45055"/>
    <cellStyle name="Обычный 7 2 7 18 2" xfId="45056"/>
    <cellStyle name="Обычный 7 2 7 19" xfId="45057"/>
    <cellStyle name="Обычный 7 2 7 19 2" xfId="45058"/>
    <cellStyle name="Обычный 7 2 7 2" xfId="45059"/>
    <cellStyle name="Обычный 7 2 7 2 10" xfId="45060"/>
    <cellStyle name="Обычный 7 2 7 2 10 2" xfId="45061"/>
    <cellStyle name="Обычный 7 2 7 2 11" xfId="45062"/>
    <cellStyle name="Обычный 7 2 7 2 11 2" xfId="45063"/>
    <cellStyle name="Обычный 7 2 7 2 12" xfId="45064"/>
    <cellStyle name="Обычный 7 2 7 2 12 2" xfId="45065"/>
    <cellStyle name="Обычный 7 2 7 2 13" xfId="45066"/>
    <cellStyle name="Обычный 7 2 7 2 13 2" xfId="45067"/>
    <cellStyle name="Обычный 7 2 7 2 14" xfId="45068"/>
    <cellStyle name="Обычный 7 2 7 2 14 2" xfId="45069"/>
    <cellStyle name="Обычный 7 2 7 2 15" xfId="45070"/>
    <cellStyle name="Обычный 7 2 7 2 15 2" xfId="45071"/>
    <cellStyle name="Обычный 7 2 7 2 16" xfId="45072"/>
    <cellStyle name="Обычный 7 2 7 2 16 2" xfId="45073"/>
    <cellStyle name="Обычный 7 2 7 2 17" xfId="45074"/>
    <cellStyle name="Обычный 7 2 7 2 17 2" xfId="45075"/>
    <cellStyle name="Обычный 7 2 7 2 18" xfId="45076"/>
    <cellStyle name="Обычный 7 2 7 2 18 2" xfId="45077"/>
    <cellStyle name="Обычный 7 2 7 2 19" xfId="45078"/>
    <cellStyle name="Обычный 7 2 7 2 19 2" xfId="45079"/>
    <cellStyle name="Обычный 7 2 7 2 2" xfId="45080"/>
    <cellStyle name="Обычный 7 2 7 2 2 2" xfId="45081"/>
    <cellStyle name="Обычный 7 2 7 2 20" xfId="45082"/>
    <cellStyle name="Обычный 7 2 7 2 20 2" xfId="45083"/>
    <cellStyle name="Обычный 7 2 7 2 21" xfId="45084"/>
    <cellStyle name="Обычный 7 2 7 2 21 2" xfId="45085"/>
    <cellStyle name="Обычный 7 2 7 2 22" xfId="45086"/>
    <cellStyle name="Обычный 7 2 7 2 22 2" xfId="45087"/>
    <cellStyle name="Обычный 7 2 7 2 23" xfId="45088"/>
    <cellStyle name="Обычный 7 2 7 2 23 2" xfId="45089"/>
    <cellStyle name="Обычный 7 2 7 2 24" xfId="45090"/>
    <cellStyle name="Обычный 7 2 7 2 24 2" xfId="45091"/>
    <cellStyle name="Обычный 7 2 7 2 25" xfId="45092"/>
    <cellStyle name="Обычный 7 2 7 2 25 2" xfId="45093"/>
    <cellStyle name="Обычный 7 2 7 2 26" xfId="45094"/>
    <cellStyle name="Обычный 7 2 7 2 26 2" xfId="45095"/>
    <cellStyle name="Обычный 7 2 7 2 27" xfId="45096"/>
    <cellStyle name="Обычный 7 2 7 2 27 2" xfId="45097"/>
    <cellStyle name="Обычный 7 2 7 2 28" xfId="45098"/>
    <cellStyle name="Обычный 7 2 7 2 28 2" xfId="45099"/>
    <cellStyle name="Обычный 7 2 7 2 29" xfId="45100"/>
    <cellStyle name="Обычный 7 2 7 2 29 2" xfId="45101"/>
    <cellStyle name="Обычный 7 2 7 2 3" xfId="45102"/>
    <cellStyle name="Обычный 7 2 7 2 3 2" xfId="45103"/>
    <cellStyle name="Обычный 7 2 7 2 30" xfId="45104"/>
    <cellStyle name="Обычный 7 2 7 2 30 2" xfId="45105"/>
    <cellStyle name="Обычный 7 2 7 2 31" xfId="45106"/>
    <cellStyle name="Обычный 7 2 7 2 31 2" xfId="45107"/>
    <cellStyle name="Обычный 7 2 7 2 32" xfId="45108"/>
    <cellStyle name="Обычный 7 2 7 2 32 2" xfId="45109"/>
    <cellStyle name="Обычный 7 2 7 2 33" xfId="45110"/>
    <cellStyle name="Обычный 7 2 7 2 33 2" xfId="45111"/>
    <cellStyle name="Обычный 7 2 7 2 34" xfId="45112"/>
    <cellStyle name="Обычный 7 2 7 2 34 2" xfId="45113"/>
    <cellStyle name="Обычный 7 2 7 2 35" xfId="45114"/>
    <cellStyle name="Обычный 7 2 7 2 4" xfId="45115"/>
    <cellStyle name="Обычный 7 2 7 2 4 2" xfId="45116"/>
    <cellStyle name="Обычный 7 2 7 2 5" xfId="45117"/>
    <cellStyle name="Обычный 7 2 7 2 5 2" xfId="45118"/>
    <cellStyle name="Обычный 7 2 7 2 6" xfId="45119"/>
    <cellStyle name="Обычный 7 2 7 2 6 2" xfId="45120"/>
    <cellStyle name="Обычный 7 2 7 2 7" xfId="45121"/>
    <cellStyle name="Обычный 7 2 7 2 7 2" xfId="45122"/>
    <cellStyle name="Обычный 7 2 7 2 8" xfId="45123"/>
    <cellStyle name="Обычный 7 2 7 2 8 2" xfId="45124"/>
    <cellStyle name="Обычный 7 2 7 2 9" xfId="45125"/>
    <cellStyle name="Обычный 7 2 7 2 9 2" xfId="45126"/>
    <cellStyle name="Обычный 7 2 7 20" xfId="45127"/>
    <cellStyle name="Обычный 7 2 7 20 2" xfId="45128"/>
    <cellStyle name="Обычный 7 2 7 21" xfId="45129"/>
    <cellStyle name="Обычный 7 2 7 21 2" xfId="45130"/>
    <cellStyle name="Обычный 7 2 7 22" xfId="45131"/>
    <cellStyle name="Обычный 7 2 7 22 2" xfId="45132"/>
    <cellStyle name="Обычный 7 2 7 23" xfId="45133"/>
    <cellStyle name="Обычный 7 2 7 23 2" xfId="45134"/>
    <cellStyle name="Обычный 7 2 7 24" xfId="45135"/>
    <cellStyle name="Обычный 7 2 7 24 2" xfId="45136"/>
    <cellStyle name="Обычный 7 2 7 25" xfId="45137"/>
    <cellStyle name="Обычный 7 2 7 25 2" xfId="45138"/>
    <cellStyle name="Обычный 7 2 7 26" xfId="45139"/>
    <cellStyle name="Обычный 7 2 7 26 2" xfId="45140"/>
    <cellStyle name="Обычный 7 2 7 27" xfId="45141"/>
    <cellStyle name="Обычный 7 2 7 27 2" xfId="45142"/>
    <cellStyle name="Обычный 7 2 7 28" xfId="45143"/>
    <cellStyle name="Обычный 7 2 7 28 2" xfId="45144"/>
    <cellStyle name="Обычный 7 2 7 29" xfId="45145"/>
    <cellStyle name="Обычный 7 2 7 29 2" xfId="45146"/>
    <cellStyle name="Обычный 7 2 7 3" xfId="45147"/>
    <cellStyle name="Обычный 7 2 7 3 2" xfId="45148"/>
    <cellStyle name="Обычный 7 2 7 30" xfId="45149"/>
    <cellStyle name="Обычный 7 2 7 30 2" xfId="45150"/>
    <cellStyle name="Обычный 7 2 7 31" xfId="45151"/>
    <cellStyle name="Обычный 7 2 7 31 2" xfId="45152"/>
    <cellStyle name="Обычный 7 2 7 32" xfId="45153"/>
    <cellStyle name="Обычный 7 2 7 32 2" xfId="45154"/>
    <cellStyle name="Обычный 7 2 7 33" xfId="45155"/>
    <cellStyle name="Обычный 7 2 7 33 2" xfId="45156"/>
    <cellStyle name="Обычный 7 2 7 34" xfId="45157"/>
    <cellStyle name="Обычный 7 2 7 34 2" xfId="45158"/>
    <cellStyle name="Обычный 7 2 7 35" xfId="45159"/>
    <cellStyle name="Обычный 7 2 7 35 2" xfId="45160"/>
    <cellStyle name="Обычный 7 2 7 36" xfId="45161"/>
    <cellStyle name="Обычный 7 2 7 36 2" xfId="45162"/>
    <cellStyle name="Обычный 7 2 7 37" xfId="45163"/>
    <cellStyle name="Обычный 7 2 7 4" xfId="45164"/>
    <cellStyle name="Обычный 7 2 7 4 2" xfId="45165"/>
    <cellStyle name="Обычный 7 2 7 5" xfId="45166"/>
    <cellStyle name="Обычный 7 2 7 5 2" xfId="45167"/>
    <cellStyle name="Обычный 7 2 7 6" xfId="45168"/>
    <cellStyle name="Обычный 7 2 7 6 2" xfId="45169"/>
    <cellStyle name="Обычный 7 2 7 7" xfId="45170"/>
    <cellStyle name="Обычный 7 2 7 7 2" xfId="45171"/>
    <cellStyle name="Обычный 7 2 7 8" xfId="45172"/>
    <cellStyle name="Обычный 7 2 7 8 2" xfId="45173"/>
    <cellStyle name="Обычный 7 2 7 9" xfId="45174"/>
    <cellStyle name="Обычный 7 2 7 9 2" xfId="45175"/>
    <cellStyle name="Обычный 7 2 8" xfId="45176"/>
    <cellStyle name="Обычный 7 2 8 10" xfId="45177"/>
    <cellStyle name="Обычный 7 2 8 10 2" xfId="45178"/>
    <cellStyle name="Обычный 7 2 8 11" xfId="45179"/>
    <cellStyle name="Обычный 7 2 8 11 2" xfId="45180"/>
    <cellStyle name="Обычный 7 2 8 12" xfId="45181"/>
    <cellStyle name="Обычный 7 2 8 12 2" xfId="45182"/>
    <cellStyle name="Обычный 7 2 8 13" xfId="45183"/>
    <cellStyle name="Обычный 7 2 8 13 2" xfId="45184"/>
    <cellStyle name="Обычный 7 2 8 14" xfId="45185"/>
    <cellStyle name="Обычный 7 2 8 14 2" xfId="45186"/>
    <cellStyle name="Обычный 7 2 8 15" xfId="45187"/>
    <cellStyle name="Обычный 7 2 8 15 2" xfId="45188"/>
    <cellStyle name="Обычный 7 2 8 16" xfId="45189"/>
    <cellStyle name="Обычный 7 2 8 16 2" xfId="45190"/>
    <cellStyle name="Обычный 7 2 8 17" xfId="45191"/>
    <cellStyle name="Обычный 7 2 8 17 2" xfId="45192"/>
    <cellStyle name="Обычный 7 2 8 18" xfId="45193"/>
    <cellStyle name="Обычный 7 2 8 18 2" xfId="45194"/>
    <cellStyle name="Обычный 7 2 8 19" xfId="45195"/>
    <cellStyle name="Обычный 7 2 8 19 2" xfId="45196"/>
    <cellStyle name="Обычный 7 2 8 2" xfId="45197"/>
    <cellStyle name="Обычный 7 2 8 2 2" xfId="45198"/>
    <cellStyle name="Обычный 7 2 8 20" xfId="45199"/>
    <cellStyle name="Обычный 7 2 8 20 2" xfId="45200"/>
    <cellStyle name="Обычный 7 2 8 21" xfId="45201"/>
    <cellStyle name="Обычный 7 2 8 21 2" xfId="45202"/>
    <cellStyle name="Обычный 7 2 8 22" xfId="45203"/>
    <cellStyle name="Обычный 7 2 8 22 2" xfId="45204"/>
    <cellStyle name="Обычный 7 2 8 23" xfId="45205"/>
    <cellStyle name="Обычный 7 2 8 23 2" xfId="45206"/>
    <cellStyle name="Обычный 7 2 8 24" xfId="45207"/>
    <cellStyle name="Обычный 7 2 8 24 2" xfId="45208"/>
    <cellStyle name="Обычный 7 2 8 25" xfId="45209"/>
    <cellStyle name="Обычный 7 2 8 25 2" xfId="45210"/>
    <cellStyle name="Обычный 7 2 8 26" xfId="45211"/>
    <cellStyle name="Обычный 7 2 8 26 2" xfId="45212"/>
    <cellStyle name="Обычный 7 2 8 27" xfId="45213"/>
    <cellStyle name="Обычный 7 2 8 27 2" xfId="45214"/>
    <cellStyle name="Обычный 7 2 8 28" xfId="45215"/>
    <cellStyle name="Обычный 7 2 8 28 2" xfId="45216"/>
    <cellStyle name="Обычный 7 2 8 29" xfId="45217"/>
    <cellStyle name="Обычный 7 2 8 29 2" xfId="45218"/>
    <cellStyle name="Обычный 7 2 8 3" xfId="45219"/>
    <cellStyle name="Обычный 7 2 8 3 2" xfId="45220"/>
    <cellStyle name="Обычный 7 2 8 30" xfId="45221"/>
    <cellStyle name="Обычный 7 2 8 30 2" xfId="45222"/>
    <cellStyle name="Обычный 7 2 8 31" xfId="45223"/>
    <cellStyle name="Обычный 7 2 8 31 2" xfId="45224"/>
    <cellStyle name="Обычный 7 2 8 32" xfId="45225"/>
    <cellStyle name="Обычный 7 2 8 32 2" xfId="45226"/>
    <cellStyle name="Обычный 7 2 8 33" xfId="45227"/>
    <cellStyle name="Обычный 7 2 8 33 2" xfId="45228"/>
    <cellStyle name="Обычный 7 2 8 34" xfId="45229"/>
    <cellStyle name="Обычный 7 2 8 34 2" xfId="45230"/>
    <cellStyle name="Обычный 7 2 8 35" xfId="45231"/>
    <cellStyle name="Обычный 7 2 8 4" xfId="45232"/>
    <cellStyle name="Обычный 7 2 8 4 2" xfId="45233"/>
    <cellStyle name="Обычный 7 2 8 5" xfId="45234"/>
    <cellStyle name="Обычный 7 2 8 5 2" xfId="45235"/>
    <cellStyle name="Обычный 7 2 8 6" xfId="45236"/>
    <cellStyle name="Обычный 7 2 8 6 2" xfId="45237"/>
    <cellStyle name="Обычный 7 2 8 7" xfId="45238"/>
    <cellStyle name="Обычный 7 2 8 7 2" xfId="45239"/>
    <cellStyle name="Обычный 7 2 8 8" xfId="45240"/>
    <cellStyle name="Обычный 7 2 8 8 2" xfId="45241"/>
    <cellStyle name="Обычный 7 2 8 9" xfId="45242"/>
    <cellStyle name="Обычный 7 2 8 9 2" xfId="45243"/>
    <cellStyle name="Обычный 7 2 9" xfId="45244"/>
    <cellStyle name="Обычный 7 2 9 2" xfId="45245"/>
    <cellStyle name="Обычный 7 3" xfId="45246"/>
    <cellStyle name="Обычный 7 3 10" xfId="45247"/>
    <cellStyle name="Обычный 7 3 10 2" xfId="45248"/>
    <cellStyle name="Обычный 7 3 11" xfId="45249"/>
    <cellStyle name="Обычный 7 3 11 2" xfId="45250"/>
    <cellStyle name="Обычный 7 3 12" xfId="45251"/>
    <cellStyle name="Обычный 7 3 12 2" xfId="45252"/>
    <cellStyle name="Обычный 7 3 13" xfId="45253"/>
    <cellStyle name="Обычный 7 3 13 2" xfId="45254"/>
    <cellStyle name="Обычный 7 3 14" xfId="45255"/>
    <cellStyle name="Обычный 7 3 14 2" xfId="45256"/>
    <cellStyle name="Обычный 7 3 15" xfId="45257"/>
    <cellStyle name="Обычный 7 3 15 2" xfId="45258"/>
    <cellStyle name="Обычный 7 3 16" xfId="45259"/>
    <cellStyle name="Обычный 7 3 16 2" xfId="45260"/>
    <cellStyle name="Обычный 7 3 17" xfId="45261"/>
    <cellStyle name="Обычный 7 3 17 2" xfId="45262"/>
    <cellStyle name="Обычный 7 3 18" xfId="45263"/>
    <cellStyle name="Обычный 7 3 18 2" xfId="45264"/>
    <cellStyle name="Обычный 7 3 19" xfId="45265"/>
    <cellStyle name="Обычный 7 3 19 2" xfId="45266"/>
    <cellStyle name="Обычный 7 3 2" xfId="45267"/>
    <cellStyle name="Обычный 7 3 2 10" xfId="45268"/>
    <cellStyle name="Обычный 7 3 2 10 2" xfId="45269"/>
    <cellStyle name="Обычный 7 3 2 11" xfId="45270"/>
    <cellStyle name="Обычный 7 3 2 11 2" xfId="45271"/>
    <cellStyle name="Обычный 7 3 2 12" xfId="45272"/>
    <cellStyle name="Обычный 7 3 2 12 2" xfId="45273"/>
    <cellStyle name="Обычный 7 3 2 13" xfId="45274"/>
    <cellStyle name="Обычный 7 3 2 13 2" xfId="45275"/>
    <cellStyle name="Обычный 7 3 2 14" xfId="45276"/>
    <cellStyle name="Обычный 7 3 2 14 2" xfId="45277"/>
    <cellStyle name="Обычный 7 3 2 15" xfId="45278"/>
    <cellStyle name="Обычный 7 3 2 15 2" xfId="45279"/>
    <cellStyle name="Обычный 7 3 2 16" xfId="45280"/>
    <cellStyle name="Обычный 7 3 2 16 2" xfId="45281"/>
    <cellStyle name="Обычный 7 3 2 17" xfId="45282"/>
    <cellStyle name="Обычный 7 3 2 17 2" xfId="45283"/>
    <cellStyle name="Обычный 7 3 2 18" xfId="45284"/>
    <cellStyle name="Обычный 7 3 2 18 2" xfId="45285"/>
    <cellStyle name="Обычный 7 3 2 19" xfId="45286"/>
    <cellStyle name="Обычный 7 3 2 19 2" xfId="45287"/>
    <cellStyle name="Обычный 7 3 2 2" xfId="45288"/>
    <cellStyle name="Обычный 7 3 2 2 10" xfId="45289"/>
    <cellStyle name="Обычный 7 3 2 2 10 2" xfId="45290"/>
    <cellStyle name="Обычный 7 3 2 2 11" xfId="45291"/>
    <cellStyle name="Обычный 7 3 2 2 11 2" xfId="45292"/>
    <cellStyle name="Обычный 7 3 2 2 12" xfId="45293"/>
    <cellStyle name="Обычный 7 3 2 2 12 2" xfId="45294"/>
    <cellStyle name="Обычный 7 3 2 2 13" xfId="45295"/>
    <cellStyle name="Обычный 7 3 2 2 13 2" xfId="45296"/>
    <cellStyle name="Обычный 7 3 2 2 14" xfId="45297"/>
    <cellStyle name="Обычный 7 3 2 2 14 2" xfId="45298"/>
    <cellStyle name="Обычный 7 3 2 2 15" xfId="45299"/>
    <cellStyle name="Обычный 7 3 2 2 15 2" xfId="45300"/>
    <cellStyle name="Обычный 7 3 2 2 16" xfId="45301"/>
    <cellStyle name="Обычный 7 3 2 2 16 2" xfId="45302"/>
    <cellStyle name="Обычный 7 3 2 2 17" xfId="45303"/>
    <cellStyle name="Обычный 7 3 2 2 17 2" xfId="45304"/>
    <cellStyle name="Обычный 7 3 2 2 18" xfId="45305"/>
    <cellStyle name="Обычный 7 3 2 2 18 2" xfId="45306"/>
    <cellStyle name="Обычный 7 3 2 2 19" xfId="45307"/>
    <cellStyle name="Обычный 7 3 2 2 19 2" xfId="45308"/>
    <cellStyle name="Обычный 7 3 2 2 2" xfId="45309"/>
    <cellStyle name="Обычный 7 3 2 2 2 10" xfId="45310"/>
    <cellStyle name="Обычный 7 3 2 2 2 10 2" xfId="45311"/>
    <cellStyle name="Обычный 7 3 2 2 2 11" xfId="45312"/>
    <cellStyle name="Обычный 7 3 2 2 2 11 2" xfId="45313"/>
    <cellStyle name="Обычный 7 3 2 2 2 12" xfId="45314"/>
    <cellStyle name="Обычный 7 3 2 2 2 12 2" xfId="45315"/>
    <cellStyle name="Обычный 7 3 2 2 2 13" xfId="45316"/>
    <cellStyle name="Обычный 7 3 2 2 2 13 2" xfId="45317"/>
    <cellStyle name="Обычный 7 3 2 2 2 14" xfId="45318"/>
    <cellStyle name="Обычный 7 3 2 2 2 14 2" xfId="45319"/>
    <cellStyle name="Обычный 7 3 2 2 2 15" xfId="45320"/>
    <cellStyle name="Обычный 7 3 2 2 2 15 2" xfId="45321"/>
    <cellStyle name="Обычный 7 3 2 2 2 16" xfId="45322"/>
    <cellStyle name="Обычный 7 3 2 2 2 16 2" xfId="45323"/>
    <cellStyle name="Обычный 7 3 2 2 2 17" xfId="45324"/>
    <cellStyle name="Обычный 7 3 2 2 2 17 2" xfId="45325"/>
    <cellStyle name="Обычный 7 3 2 2 2 18" xfId="45326"/>
    <cellStyle name="Обычный 7 3 2 2 2 18 2" xfId="45327"/>
    <cellStyle name="Обычный 7 3 2 2 2 19" xfId="45328"/>
    <cellStyle name="Обычный 7 3 2 2 2 19 2" xfId="45329"/>
    <cellStyle name="Обычный 7 3 2 2 2 2" xfId="45330"/>
    <cellStyle name="Обычный 7 3 2 2 2 2 2" xfId="45331"/>
    <cellStyle name="Обычный 7 3 2 2 2 20" xfId="45332"/>
    <cellStyle name="Обычный 7 3 2 2 2 20 2" xfId="45333"/>
    <cellStyle name="Обычный 7 3 2 2 2 21" xfId="45334"/>
    <cellStyle name="Обычный 7 3 2 2 2 21 2" xfId="45335"/>
    <cellStyle name="Обычный 7 3 2 2 2 22" xfId="45336"/>
    <cellStyle name="Обычный 7 3 2 2 2 22 2" xfId="45337"/>
    <cellStyle name="Обычный 7 3 2 2 2 23" xfId="45338"/>
    <cellStyle name="Обычный 7 3 2 2 2 23 2" xfId="45339"/>
    <cellStyle name="Обычный 7 3 2 2 2 24" xfId="45340"/>
    <cellStyle name="Обычный 7 3 2 2 2 24 2" xfId="45341"/>
    <cellStyle name="Обычный 7 3 2 2 2 25" xfId="45342"/>
    <cellStyle name="Обычный 7 3 2 2 2 25 2" xfId="45343"/>
    <cellStyle name="Обычный 7 3 2 2 2 26" xfId="45344"/>
    <cellStyle name="Обычный 7 3 2 2 2 26 2" xfId="45345"/>
    <cellStyle name="Обычный 7 3 2 2 2 27" xfId="45346"/>
    <cellStyle name="Обычный 7 3 2 2 2 27 2" xfId="45347"/>
    <cellStyle name="Обычный 7 3 2 2 2 28" xfId="45348"/>
    <cellStyle name="Обычный 7 3 2 2 2 28 2" xfId="45349"/>
    <cellStyle name="Обычный 7 3 2 2 2 29" xfId="45350"/>
    <cellStyle name="Обычный 7 3 2 2 2 29 2" xfId="45351"/>
    <cellStyle name="Обычный 7 3 2 2 2 3" xfId="45352"/>
    <cellStyle name="Обычный 7 3 2 2 2 3 2" xfId="45353"/>
    <cellStyle name="Обычный 7 3 2 2 2 30" xfId="45354"/>
    <cellStyle name="Обычный 7 3 2 2 2 30 2" xfId="45355"/>
    <cellStyle name="Обычный 7 3 2 2 2 31" xfId="45356"/>
    <cellStyle name="Обычный 7 3 2 2 2 31 2" xfId="45357"/>
    <cellStyle name="Обычный 7 3 2 2 2 32" xfId="45358"/>
    <cellStyle name="Обычный 7 3 2 2 2 32 2" xfId="45359"/>
    <cellStyle name="Обычный 7 3 2 2 2 33" xfId="45360"/>
    <cellStyle name="Обычный 7 3 2 2 2 33 2" xfId="45361"/>
    <cellStyle name="Обычный 7 3 2 2 2 34" xfId="45362"/>
    <cellStyle name="Обычный 7 3 2 2 2 34 2" xfId="45363"/>
    <cellStyle name="Обычный 7 3 2 2 2 35" xfId="45364"/>
    <cellStyle name="Обычный 7 3 2 2 2 4" xfId="45365"/>
    <cellStyle name="Обычный 7 3 2 2 2 4 2" xfId="45366"/>
    <cellStyle name="Обычный 7 3 2 2 2 5" xfId="45367"/>
    <cellStyle name="Обычный 7 3 2 2 2 5 2" xfId="45368"/>
    <cellStyle name="Обычный 7 3 2 2 2 6" xfId="45369"/>
    <cellStyle name="Обычный 7 3 2 2 2 6 2" xfId="45370"/>
    <cellStyle name="Обычный 7 3 2 2 2 7" xfId="45371"/>
    <cellStyle name="Обычный 7 3 2 2 2 7 2" xfId="45372"/>
    <cellStyle name="Обычный 7 3 2 2 2 8" xfId="45373"/>
    <cellStyle name="Обычный 7 3 2 2 2 8 2" xfId="45374"/>
    <cellStyle name="Обычный 7 3 2 2 2 9" xfId="45375"/>
    <cellStyle name="Обычный 7 3 2 2 2 9 2" xfId="45376"/>
    <cellStyle name="Обычный 7 3 2 2 20" xfId="45377"/>
    <cellStyle name="Обычный 7 3 2 2 20 2" xfId="45378"/>
    <cellStyle name="Обычный 7 3 2 2 21" xfId="45379"/>
    <cellStyle name="Обычный 7 3 2 2 21 2" xfId="45380"/>
    <cellStyle name="Обычный 7 3 2 2 22" xfId="45381"/>
    <cellStyle name="Обычный 7 3 2 2 22 2" xfId="45382"/>
    <cellStyle name="Обычный 7 3 2 2 23" xfId="45383"/>
    <cellStyle name="Обычный 7 3 2 2 23 2" xfId="45384"/>
    <cellStyle name="Обычный 7 3 2 2 24" xfId="45385"/>
    <cellStyle name="Обычный 7 3 2 2 24 2" xfId="45386"/>
    <cellStyle name="Обычный 7 3 2 2 25" xfId="45387"/>
    <cellStyle name="Обычный 7 3 2 2 25 2" xfId="45388"/>
    <cellStyle name="Обычный 7 3 2 2 26" xfId="45389"/>
    <cellStyle name="Обычный 7 3 2 2 26 2" xfId="45390"/>
    <cellStyle name="Обычный 7 3 2 2 27" xfId="45391"/>
    <cellStyle name="Обычный 7 3 2 2 27 2" xfId="45392"/>
    <cellStyle name="Обычный 7 3 2 2 28" xfId="45393"/>
    <cellStyle name="Обычный 7 3 2 2 28 2" xfId="45394"/>
    <cellStyle name="Обычный 7 3 2 2 29" xfId="45395"/>
    <cellStyle name="Обычный 7 3 2 2 29 2" xfId="45396"/>
    <cellStyle name="Обычный 7 3 2 2 3" xfId="45397"/>
    <cellStyle name="Обычный 7 3 2 2 3 2" xfId="45398"/>
    <cellStyle name="Обычный 7 3 2 2 30" xfId="45399"/>
    <cellStyle name="Обычный 7 3 2 2 30 2" xfId="45400"/>
    <cellStyle name="Обычный 7 3 2 2 31" xfId="45401"/>
    <cellStyle name="Обычный 7 3 2 2 31 2" xfId="45402"/>
    <cellStyle name="Обычный 7 3 2 2 32" xfId="45403"/>
    <cellStyle name="Обычный 7 3 2 2 32 2" xfId="45404"/>
    <cellStyle name="Обычный 7 3 2 2 33" xfId="45405"/>
    <cellStyle name="Обычный 7 3 2 2 33 2" xfId="45406"/>
    <cellStyle name="Обычный 7 3 2 2 34" xfId="45407"/>
    <cellStyle name="Обычный 7 3 2 2 34 2" xfId="45408"/>
    <cellStyle name="Обычный 7 3 2 2 35" xfId="45409"/>
    <cellStyle name="Обычный 7 3 2 2 35 2" xfId="45410"/>
    <cellStyle name="Обычный 7 3 2 2 36" xfId="45411"/>
    <cellStyle name="Обычный 7 3 2 2 36 2" xfId="45412"/>
    <cellStyle name="Обычный 7 3 2 2 37" xfId="45413"/>
    <cellStyle name="Обычный 7 3 2 2 4" xfId="45414"/>
    <cellStyle name="Обычный 7 3 2 2 4 2" xfId="45415"/>
    <cellStyle name="Обычный 7 3 2 2 5" xfId="45416"/>
    <cellStyle name="Обычный 7 3 2 2 5 2" xfId="45417"/>
    <cellStyle name="Обычный 7 3 2 2 6" xfId="45418"/>
    <cellStyle name="Обычный 7 3 2 2 6 2" xfId="45419"/>
    <cellStyle name="Обычный 7 3 2 2 7" xfId="45420"/>
    <cellStyle name="Обычный 7 3 2 2 7 2" xfId="45421"/>
    <cellStyle name="Обычный 7 3 2 2 8" xfId="45422"/>
    <cellStyle name="Обычный 7 3 2 2 8 2" xfId="45423"/>
    <cellStyle name="Обычный 7 3 2 2 9" xfId="45424"/>
    <cellStyle name="Обычный 7 3 2 2 9 2" xfId="45425"/>
    <cellStyle name="Обычный 7 3 2 20" xfId="45426"/>
    <cellStyle name="Обычный 7 3 2 20 2" xfId="45427"/>
    <cellStyle name="Обычный 7 3 2 21" xfId="45428"/>
    <cellStyle name="Обычный 7 3 2 21 2" xfId="45429"/>
    <cellStyle name="Обычный 7 3 2 22" xfId="45430"/>
    <cellStyle name="Обычный 7 3 2 22 2" xfId="45431"/>
    <cellStyle name="Обычный 7 3 2 23" xfId="45432"/>
    <cellStyle name="Обычный 7 3 2 23 2" xfId="45433"/>
    <cellStyle name="Обычный 7 3 2 24" xfId="45434"/>
    <cellStyle name="Обычный 7 3 2 24 2" xfId="45435"/>
    <cellStyle name="Обычный 7 3 2 25" xfId="45436"/>
    <cellStyle name="Обычный 7 3 2 25 2" xfId="45437"/>
    <cellStyle name="Обычный 7 3 2 26" xfId="45438"/>
    <cellStyle name="Обычный 7 3 2 26 2" xfId="45439"/>
    <cellStyle name="Обычный 7 3 2 27" xfId="45440"/>
    <cellStyle name="Обычный 7 3 2 27 2" xfId="45441"/>
    <cellStyle name="Обычный 7 3 2 28" xfId="45442"/>
    <cellStyle name="Обычный 7 3 2 28 2" xfId="45443"/>
    <cellStyle name="Обычный 7 3 2 29" xfId="45444"/>
    <cellStyle name="Обычный 7 3 2 29 2" xfId="45445"/>
    <cellStyle name="Обычный 7 3 2 3" xfId="45446"/>
    <cellStyle name="Обычный 7 3 2 3 10" xfId="45447"/>
    <cellStyle name="Обычный 7 3 2 3 10 2" xfId="45448"/>
    <cellStyle name="Обычный 7 3 2 3 11" xfId="45449"/>
    <cellStyle name="Обычный 7 3 2 3 11 2" xfId="45450"/>
    <cellStyle name="Обычный 7 3 2 3 12" xfId="45451"/>
    <cellStyle name="Обычный 7 3 2 3 12 2" xfId="45452"/>
    <cellStyle name="Обычный 7 3 2 3 13" xfId="45453"/>
    <cellStyle name="Обычный 7 3 2 3 13 2" xfId="45454"/>
    <cellStyle name="Обычный 7 3 2 3 14" xfId="45455"/>
    <cellStyle name="Обычный 7 3 2 3 14 2" xfId="45456"/>
    <cellStyle name="Обычный 7 3 2 3 15" xfId="45457"/>
    <cellStyle name="Обычный 7 3 2 3 15 2" xfId="45458"/>
    <cellStyle name="Обычный 7 3 2 3 16" xfId="45459"/>
    <cellStyle name="Обычный 7 3 2 3 16 2" xfId="45460"/>
    <cellStyle name="Обычный 7 3 2 3 17" xfId="45461"/>
    <cellStyle name="Обычный 7 3 2 3 17 2" xfId="45462"/>
    <cellStyle name="Обычный 7 3 2 3 18" xfId="45463"/>
    <cellStyle name="Обычный 7 3 2 3 18 2" xfId="45464"/>
    <cellStyle name="Обычный 7 3 2 3 19" xfId="45465"/>
    <cellStyle name="Обычный 7 3 2 3 19 2" xfId="45466"/>
    <cellStyle name="Обычный 7 3 2 3 2" xfId="45467"/>
    <cellStyle name="Обычный 7 3 2 3 2 2" xfId="45468"/>
    <cellStyle name="Обычный 7 3 2 3 20" xfId="45469"/>
    <cellStyle name="Обычный 7 3 2 3 20 2" xfId="45470"/>
    <cellStyle name="Обычный 7 3 2 3 21" xfId="45471"/>
    <cellStyle name="Обычный 7 3 2 3 21 2" xfId="45472"/>
    <cellStyle name="Обычный 7 3 2 3 22" xfId="45473"/>
    <cellStyle name="Обычный 7 3 2 3 22 2" xfId="45474"/>
    <cellStyle name="Обычный 7 3 2 3 23" xfId="45475"/>
    <cellStyle name="Обычный 7 3 2 3 23 2" xfId="45476"/>
    <cellStyle name="Обычный 7 3 2 3 24" xfId="45477"/>
    <cellStyle name="Обычный 7 3 2 3 24 2" xfId="45478"/>
    <cellStyle name="Обычный 7 3 2 3 25" xfId="45479"/>
    <cellStyle name="Обычный 7 3 2 3 25 2" xfId="45480"/>
    <cellStyle name="Обычный 7 3 2 3 26" xfId="45481"/>
    <cellStyle name="Обычный 7 3 2 3 26 2" xfId="45482"/>
    <cellStyle name="Обычный 7 3 2 3 27" xfId="45483"/>
    <cellStyle name="Обычный 7 3 2 3 27 2" xfId="45484"/>
    <cellStyle name="Обычный 7 3 2 3 28" xfId="45485"/>
    <cellStyle name="Обычный 7 3 2 3 28 2" xfId="45486"/>
    <cellStyle name="Обычный 7 3 2 3 29" xfId="45487"/>
    <cellStyle name="Обычный 7 3 2 3 29 2" xfId="45488"/>
    <cellStyle name="Обычный 7 3 2 3 3" xfId="45489"/>
    <cellStyle name="Обычный 7 3 2 3 3 2" xfId="45490"/>
    <cellStyle name="Обычный 7 3 2 3 30" xfId="45491"/>
    <cellStyle name="Обычный 7 3 2 3 30 2" xfId="45492"/>
    <cellStyle name="Обычный 7 3 2 3 31" xfId="45493"/>
    <cellStyle name="Обычный 7 3 2 3 31 2" xfId="45494"/>
    <cellStyle name="Обычный 7 3 2 3 32" xfId="45495"/>
    <cellStyle name="Обычный 7 3 2 3 32 2" xfId="45496"/>
    <cellStyle name="Обычный 7 3 2 3 33" xfId="45497"/>
    <cellStyle name="Обычный 7 3 2 3 33 2" xfId="45498"/>
    <cellStyle name="Обычный 7 3 2 3 34" xfId="45499"/>
    <cellStyle name="Обычный 7 3 2 3 34 2" xfId="45500"/>
    <cellStyle name="Обычный 7 3 2 3 35" xfId="45501"/>
    <cellStyle name="Обычный 7 3 2 3 4" xfId="45502"/>
    <cellStyle name="Обычный 7 3 2 3 4 2" xfId="45503"/>
    <cellStyle name="Обычный 7 3 2 3 5" xfId="45504"/>
    <cellStyle name="Обычный 7 3 2 3 5 2" xfId="45505"/>
    <cellStyle name="Обычный 7 3 2 3 6" xfId="45506"/>
    <cellStyle name="Обычный 7 3 2 3 6 2" xfId="45507"/>
    <cellStyle name="Обычный 7 3 2 3 7" xfId="45508"/>
    <cellStyle name="Обычный 7 3 2 3 7 2" xfId="45509"/>
    <cellStyle name="Обычный 7 3 2 3 8" xfId="45510"/>
    <cellStyle name="Обычный 7 3 2 3 8 2" xfId="45511"/>
    <cellStyle name="Обычный 7 3 2 3 9" xfId="45512"/>
    <cellStyle name="Обычный 7 3 2 3 9 2" xfId="45513"/>
    <cellStyle name="Обычный 7 3 2 30" xfId="45514"/>
    <cellStyle name="Обычный 7 3 2 30 2" xfId="45515"/>
    <cellStyle name="Обычный 7 3 2 31" xfId="45516"/>
    <cellStyle name="Обычный 7 3 2 31 2" xfId="45517"/>
    <cellStyle name="Обычный 7 3 2 32" xfId="45518"/>
    <cellStyle name="Обычный 7 3 2 32 2" xfId="45519"/>
    <cellStyle name="Обычный 7 3 2 33" xfId="45520"/>
    <cellStyle name="Обычный 7 3 2 33 2" xfId="45521"/>
    <cellStyle name="Обычный 7 3 2 34" xfId="45522"/>
    <cellStyle name="Обычный 7 3 2 34 2" xfId="45523"/>
    <cellStyle name="Обычный 7 3 2 35" xfId="45524"/>
    <cellStyle name="Обычный 7 3 2 35 2" xfId="45525"/>
    <cellStyle name="Обычный 7 3 2 36" xfId="45526"/>
    <cellStyle name="Обычный 7 3 2 36 2" xfId="45527"/>
    <cellStyle name="Обычный 7 3 2 37" xfId="45528"/>
    <cellStyle name="Обычный 7 3 2 37 2" xfId="45529"/>
    <cellStyle name="Обычный 7 3 2 38" xfId="45530"/>
    <cellStyle name="Обычный 7 3 2 4" xfId="45531"/>
    <cellStyle name="Обычный 7 3 2 4 2" xfId="45532"/>
    <cellStyle name="Обычный 7 3 2 5" xfId="45533"/>
    <cellStyle name="Обычный 7 3 2 5 2" xfId="45534"/>
    <cellStyle name="Обычный 7 3 2 6" xfId="45535"/>
    <cellStyle name="Обычный 7 3 2 6 2" xfId="45536"/>
    <cellStyle name="Обычный 7 3 2 7" xfId="45537"/>
    <cellStyle name="Обычный 7 3 2 7 2" xfId="45538"/>
    <cellStyle name="Обычный 7 3 2 8" xfId="45539"/>
    <cellStyle name="Обычный 7 3 2 8 2" xfId="45540"/>
    <cellStyle name="Обычный 7 3 2 9" xfId="45541"/>
    <cellStyle name="Обычный 7 3 2 9 2" xfId="45542"/>
    <cellStyle name="Обычный 7 3 20" xfId="45543"/>
    <cellStyle name="Обычный 7 3 20 2" xfId="45544"/>
    <cellStyle name="Обычный 7 3 21" xfId="45545"/>
    <cellStyle name="Обычный 7 3 21 2" xfId="45546"/>
    <cellStyle name="Обычный 7 3 22" xfId="45547"/>
    <cellStyle name="Обычный 7 3 22 2" xfId="45548"/>
    <cellStyle name="Обычный 7 3 23" xfId="45549"/>
    <cellStyle name="Обычный 7 3 23 2" xfId="45550"/>
    <cellStyle name="Обычный 7 3 24" xfId="45551"/>
    <cellStyle name="Обычный 7 3 24 2" xfId="45552"/>
    <cellStyle name="Обычный 7 3 25" xfId="45553"/>
    <cellStyle name="Обычный 7 3 25 2" xfId="45554"/>
    <cellStyle name="Обычный 7 3 26" xfId="45555"/>
    <cellStyle name="Обычный 7 3 26 2" xfId="45556"/>
    <cellStyle name="Обычный 7 3 27" xfId="45557"/>
    <cellStyle name="Обычный 7 3 27 2" xfId="45558"/>
    <cellStyle name="Обычный 7 3 28" xfId="45559"/>
    <cellStyle name="Обычный 7 3 28 2" xfId="45560"/>
    <cellStyle name="Обычный 7 3 29" xfId="45561"/>
    <cellStyle name="Обычный 7 3 29 2" xfId="45562"/>
    <cellStyle name="Обычный 7 3 3" xfId="45563"/>
    <cellStyle name="Обычный 7 3 3 10" xfId="45564"/>
    <cellStyle name="Обычный 7 3 3 10 2" xfId="45565"/>
    <cellStyle name="Обычный 7 3 3 11" xfId="45566"/>
    <cellStyle name="Обычный 7 3 3 11 2" xfId="45567"/>
    <cellStyle name="Обычный 7 3 3 12" xfId="45568"/>
    <cellStyle name="Обычный 7 3 3 12 2" xfId="45569"/>
    <cellStyle name="Обычный 7 3 3 13" xfId="45570"/>
    <cellStyle name="Обычный 7 3 3 13 2" xfId="45571"/>
    <cellStyle name="Обычный 7 3 3 14" xfId="45572"/>
    <cellStyle name="Обычный 7 3 3 14 2" xfId="45573"/>
    <cellStyle name="Обычный 7 3 3 15" xfId="45574"/>
    <cellStyle name="Обычный 7 3 3 15 2" xfId="45575"/>
    <cellStyle name="Обычный 7 3 3 16" xfId="45576"/>
    <cellStyle name="Обычный 7 3 3 16 2" xfId="45577"/>
    <cellStyle name="Обычный 7 3 3 17" xfId="45578"/>
    <cellStyle name="Обычный 7 3 3 17 2" xfId="45579"/>
    <cellStyle name="Обычный 7 3 3 18" xfId="45580"/>
    <cellStyle name="Обычный 7 3 3 18 2" xfId="45581"/>
    <cellStyle name="Обычный 7 3 3 19" xfId="45582"/>
    <cellStyle name="Обычный 7 3 3 19 2" xfId="45583"/>
    <cellStyle name="Обычный 7 3 3 2" xfId="45584"/>
    <cellStyle name="Обычный 7 3 3 2 10" xfId="45585"/>
    <cellStyle name="Обычный 7 3 3 2 10 2" xfId="45586"/>
    <cellStyle name="Обычный 7 3 3 2 11" xfId="45587"/>
    <cellStyle name="Обычный 7 3 3 2 11 2" xfId="45588"/>
    <cellStyle name="Обычный 7 3 3 2 12" xfId="45589"/>
    <cellStyle name="Обычный 7 3 3 2 12 2" xfId="45590"/>
    <cellStyle name="Обычный 7 3 3 2 13" xfId="45591"/>
    <cellStyle name="Обычный 7 3 3 2 13 2" xfId="45592"/>
    <cellStyle name="Обычный 7 3 3 2 14" xfId="45593"/>
    <cellStyle name="Обычный 7 3 3 2 14 2" xfId="45594"/>
    <cellStyle name="Обычный 7 3 3 2 15" xfId="45595"/>
    <cellStyle name="Обычный 7 3 3 2 15 2" xfId="45596"/>
    <cellStyle name="Обычный 7 3 3 2 16" xfId="45597"/>
    <cellStyle name="Обычный 7 3 3 2 16 2" xfId="45598"/>
    <cellStyle name="Обычный 7 3 3 2 17" xfId="45599"/>
    <cellStyle name="Обычный 7 3 3 2 17 2" xfId="45600"/>
    <cellStyle name="Обычный 7 3 3 2 18" xfId="45601"/>
    <cellStyle name="Обычный 7 3 3 2 18 2" xfId="45602"/>
    <cellStyle name="Обычный 7 3 3 2 19" xfId="45603"/>
    <cellStyle name="Обычный 7 3 3 2 19 2" xfId="45604"/>
    <cellStyle name="Обычный 7 3 3 2 2" xfId="45605"/>
    <cellStyle name="Обычный 7 3 3 2 2 10" xfId="45606"/>
    <cellStyle name="Обычный 7 3 3 2 2 10 2" xfId="45607"/>
    <cellStyle name="Обычный 7 3 3 2 2 11" xfId="45608"/>
    <cellStyle name="Обычный 7 3 3 2 2 11 2" xfId="45609"/>
    <cellStyle name="Обычный 7 3 3 2 2 12" xfId="45610"/>
    <cellStyle name="Обычный 7 3 3 2 2 12 2" xfId="45611"/>
    <cellStyle name="Обычный 7 3 3 2 2 13" xfId="45612"/>
    <cellStyle name="Обычный 7 3 3 2 2 13 2" xfId="45613"/>
    <cellStyle name="Обычный 7 3 3 2 2 14" xfId="45614"/>
    <cellStyle name="Обычный 7 3 3 2 2 14 2" xfId="45615"/>
    <cellStyle name="Обычный 7 3 3 2 2 15" xfId="45616"/>
    <cellStyle name="Обычный 7 3 3 2 2 15 2" xfId="45617"/>
    <cellStyle name="Обычный 7 3 3 2 2 16" xfId="45618"/>
    <cellStyle name="Обычный 7 3 3 2 2 16 2" xfId="45619"/>
    <cellStyle name="Обычный 7 3 3 2 2 17" xfId="45620"/>
    <cellStyle name="Обычный 7 3 3 2 2 17 2" xfId="45621"/>
    <cellStyle name="Обычный 7 3 3 2 2 18" xfId="45622"/>
    <cellStyle name="Обычный 7 3 3 2 2 18 2" xfId="45623"/>
    <cellStyle name="Обычный 7 3 3 2 2 19" xfId="45624"/>
    <cellStyle name="Обычный 7 3 3 2 2 19 2" xfId="45625"/>
    <cellStyle name="Обычный 7 3 3 2 2 2" xfId="45626"/>
    <cellStyle name="Обычный 7 3 3 2 2 2 2" xfId="45627"/>
    <cellStyle name="Обычный 7 3 3 2 2 20" xfId="45628"/>
    <cellStyle name="Обычный 7 3 3 2 2 20 2" xfId="45629"/>
    <cellStyle name="Обычный 7 3 3 2 2 21" xfId="45630"/>
    <cellStyle name="Обычный 7 3 3 2 2 21 2" xfId="45631"/>
    <cellStyle name="Обычный 7 3 3 2 2 22" xfId="45632"/>
    <cellStyle name="Обычный 7 3 3 2 2 22 2" xfId="45633"/>
    <cellStyle name="Обычный 7 3 3 2 2 23" xfId="45634"/>
    <cellStyle name="Обычный 7 3 3 2 2 23 2" xfId="45635"/>
    <cellStyle name="Обычный 7 3 3 2 2 24" xfId="45636"/>
    <cellStyle name="Обычный 7 3 3 2 2 24 2" xfId="45637"/>
    <cellStyle name="Обычный 7 3 3 2 2 25" xfId="45638"/>
    <cellStyle name="Обычный 7 3 3 2 2 25 2" xfId="45639"/>
    <cellStyle name="Обычный 7 3 3 2 2 26" xfId="45640"/>
    <cellStyle name="Обычный 7 3 3 2 2 26 2" xfId="45641"/>
    <cellStyle name="Обычный 7 3 3 2 2 27" xfId="45642"/>
    <cellStyle name="Обычный 7 3 3 2 2 27 2" xfId="45643"/>
    <cellStyle name="Обычный 7 3 3 2 2 28" xfId="45644"/>
    <cellStyle name="Обычный 7 3 3 2 2 28 2" xfId="45645"/>
    <cellStyle name="Обычный 7 3 3 2 2 29" xfId="45646"/>
    <cellStyle name="Обычный 7 3 3 2 2 29 2" xfId="45647"/>
    <cellStyle name="Обычный 7 3 3 2 2 3" xfId="45648"/>
    <cellStyle name="Обычный 7 3 3 2 2 3 2" xfId="45649"/>
    <cellStyle name="Обычный 7 3 3 2 2 30" xfId="45650"/>
    <cellStyle name="Обычный 7 3 3 2 2 30 2" xfId="45651"/>
    <cellStyle name="Обычный 7 3 3 2 2 31" xfId="45652"/>
    <cellStyle name="Обычный 7 3 3 2 2 31 2" xfId="45653"/>
    <cellStyle name="Обычный 7 3 3 2 2 32" xfId="45654"/>
    <cellStyle name="Обычный 7 3 3 2 2 32 2" xfId="45655"/>
    <cellStyle name="Обычный 7 3 3 2 2 33" xfId="45656"/>
    <cellStyle name="Обычный 7 3 3 2 2 33 2" xfId="45657"/>
    <cellStyle name="Обычный 7 3 3 2 2 34" xfId="45658"/>
    <cellStyle name="Обычный 7 3 3 2 2 34 2" xfId="45659"/>
    <cellStyle name="Обычный 7 3 3 2 2 35" xfId="45660"/>
    <cellStyle name="Обычный 7 3 3 2 2 4" xfId="45661"/>
    <cellStyle name="Обычный 7 3 3 2 2 4 2" xfId="45662"/>
    <cellStyle name="Обычный 7 3 3 2 2 5" xfId="45663"/>
    <cellStyle name="Обычный 7 3 3 2 2 5 2" xfId="45664"/>
    <cellStyle name="Обычный 7 3 3 2 2 6" xfId="45665"/>
    <cellStyle name="Обычный 7 3 3 2 2 6 2" xfId="45666"/>
    <cellStyle name="Обычный 7 3 3 2 2 7" xfId="45667"/>
    <cellStyle name="Обычный 7 3 3 2 2 7 2" xfId="45668"/>
    <cellStyle name="Обычный 7 3 3 2 2 8" xfId="45669"/>
    <cellStyle name="Обычный 7 3 3 2 2 8 2" xfId="45670"/>
    <cellStyle name="Обычный 7 3 3 2 2 9" xfId="45671"/>
    <cellStyle name="Обычный 7 3 3 2 2 9 2" xfId="45672"/>
    <cellStyle name="Обычный 7 3 3 2 20" xfId="45673"/>
    <cellStyle name="Обычный 7 3 3 2 20 2" xfId="45674"/>
    <cellStyle name="Обычный 7 3 3 2 21" xfId="45675"/>
    <cellStyle name="Обычный 7 3 3 2 21 2" xfId="45676"/>
    <cellStyle name="Обычный 7 3 3 2 22" xfId="45677"/>
    <cellStyle name="Обычный 7 3 3 2 22 2" xfId="45678"/>
    <cellStyle name="Обычный 7 3 3 2 23" xfId="45679"/>
    <cellStyle name="Обычный 7 3 3 2 23 2" xfId="45680"/>
    <cellStyle name="Обычный 7 3 3 2 24" xfId="45681"/>
    <cellStyle name="Обычный 7 3 3 2 24 2" xfId="45682"/>
    <cellStyle name="Обычный 7 3 3 2 25" xfId="45683"/>
    <cellStyle name="Обычный 7 3 3 2 25 2" xfId="45684"/>
    <cellStyle name="Обычный 7 3 3 2 26" xfId="45685"/>
    <cellStyle name="Обычный 7 3 3 2 26 2" xfId="45686"/>
    <cellStyle name="Обычный 7 3 3 2 27" xfId="45687"/>
    <cellStyle name="Обычный 7 3 3 2 27 2" xfId="45688"/>
    <cellStyle name="Обычный 7 3 3 2 28" xfId="45689"/>
    <cellStyle name="Обычный 7 3 3 2 28 2" xfId="45690"/>
    <cellStyle name="Обычный 7 3 3 2 29" xfId="45691"/>
    <cellStyle name="Обычный 7 3 3 2 29 2" xfId="45692"/>
    <cellStyle name="Обычный 7 3 3 2 3" xfId="45693"/>
    <cellStyle name="Обычный 7 3 3 2 3 2" xfId="45694"/>
    <cellStyle name="Обычный 7 3 3 2 30" xfId="45695"/>
    <cellStyle name="Обычный 7 3 3 2 30 2" xfId="45696"/>
    <cellStyle name="Обычный 7 3 3 2 31" xfId="45697"/>
    <cellStyle name="Обычный 7 3 3 2 31 2" xfId="45698"/>
    <cellStyle name="Обычный 7 3 3 2 32" xfId="45699"/>
    <cellStyle name="Обычный 7 3 3 2 32 2" xfId="45700"/>
    <cellStyle name="Обычный 7 3 3 2 33" xfId="45701"/>
    <cellStyle name="Обычный 7 3 3 2 33 2" xfId="45702"/>
    <cellStyle name="Обычный 7 3 3 2 34" xfId="45703"/>
    <cellStyle name="Обычный 7 3 3 2 34 2" xfId="45704"/>
    <cellStyle name="Обычный 7 3 3 2 35" xfId="45705"/>
    <cellStyle name="Обычный 7 3 3 2 35 2" xfId="45706"/>
    <cellStyle name="Обычный 7 3 3 2 36" xfId="45707"/>
    <cellStyle name="Обычный 7 3 3 2 36 2" xfId="45708"/>
    <cellStyle name="Обычный 7 3 3 2 37" xfId="45709"/>
    <cellStyle name="Обычный 7 3 3 2 4" xfId="45710"/>
    <cellStyle name="Обычный 7 3 3 2 4 2" xfId="45711"/>
    <cellStyle name="Обычный 7 3 3 2 5" xfId="45712"/>
    <cellStyle name="Обычный 7 3 3 2 5 2" xfId="45713"/>
    <cellStyle name="Обычный 7 3 3 2 6" xfId="45714"/>
    <cellStyle name="Обычный 7 3 3 2 6 2" xfId="45715"/>
    <cellStyle name="Обычный 7 3 3 2 7" xfId="45716"/>
    <cellStyle name="Обычный 7 3 3 2 7 2" xfId="45717"/>
    <cellStyle name="Обычный 7 3 3 2 8" xfId="45718"/>
    <cellStyle name="Обычный 7 3 3 2 8 2" xfId="45719"/>
    <cellStyle name="Обычный 7 3 3 2 9" xfId="45720"/>
    <cellStyle name="Обычный 7 3 3 2 9 2" xfId="45721"/>
    <cellStyle name="Обычный 7 3 3 20" xfId="45722"/>
    <cellStyle name="Обычный 7 3 3 20 2" xfId="45723"/>
    <cellStyle name="Обычный 7 3 3 21" xfId="45724"/>
    <cellStyle name="Обычный 7 3 3 21 2" xfId="45725"/>
    <cellStyle name="Обычный 7 3 3 22" xfId="45726"/>
    <cellStyle name="Обычный 7 3 3 22 2" xfId="45727"/>
    <cellStyle name="Обычный 7 3 3 23" xfId="45728"/>
    <cellStyle name="Обычный 7 3 3 23 2" xfId="45729"/>
    <cellStyle name="Обычный 7 3 3 24" xfId="45730"/>
    <cellStyle name="Обычный 7 3 3 24 2" xfId="45731"/>
    <cellStyle name="Обычный 7 3 3 25" xfId="45732"/>
    <cellStyle name="Обычный 7 3 3 25 2" xfId="45733"/>
    <cellStyle name="Обычный 7 3 3 26" xfId="45734"/>
    <cellStyle name="Обычный 7 3 3 26 2" xfId="45735"/>
    <cellStyle name="Обычный 7 3 3 27" xfId="45736"/>
    <cellStyle name="Обычный 7 3 3 27 2" xfId="45737"/>
    <cellStyle name="Обычный 7 3 3 28" xfId="45738"/>
    <cellStyle name="Обычный 7 3 3 28 2" xfId="45739"/>
    <cellStyle name="Обычный 7 3 3 29" xfId="45740"/>
    <cellStyle name="Обычный 7 3 3 29 2" xfId="45741"/>
    <cellStyle name="Обычный 7 3 3 3" xfId="45742"/>
    <cellStyle name="Обычный 7 3 3 3 10" xfId="45743"/>
    <cellStyle name="Обычный 7 3 3 3 10 2" xfId="45744"/>
    <cellStyle name="Обычный 7 3 3 3 11" xfId="45745"/>
    <cellStyle name="Обычный 7 3 3 3 11 2" xfId="45746"/>
    <cellStyle name="Обычный 7 3 3 3 12" xfId="45747"/>
    <cellStyle name="Обычный 7 3 3 3 12 2" xfId="45748"/>
    <cellStyle name="Обычный 7 3 3 3 13" xfId="45749"/>
    <cellStyle name="Обычный 7 3 3 3 13 2" xfId="45750"/>
    <cellStyle name="Обычный 7 3 3 3 14" xfId="45751"/>
    <cellStyle name="Обычный 7 3 3 3 14 2" xfId="45752"/>
    <cellStyle name="Обычный 7 3 3 3 15" xfId="45753"/>
    <cellStyle name="Обычный 7 3 3 3 15 2" xfId="45754"/>
    <cellStyle name="Обычный 7 3 3 3 16" xfId="45755"/>
    <cellStyle name="Обычный 7 3 3 3 16 2" xfId="45756"/>
    <cellStyle name="Обычный 7 3 3 3 17" xfId="45757"/>
    <cellStyle name="Обычный 7 3 3 3 17 2" xfId="45758"/>
    <cellStyle name="Обычный 7 3 3 3 18" xfId="45759"/>
    <cellStyle name="Обычный 7 3 3 3 18 2" xfId="45760"/>
    <cellStyle name="Обычный 7 3 3 3 19" xfId="45761"/>
    <cellStyle name="Обычный 7 3 3 3 19 2" xfId="45762"/>
    <cellStyle name="Обычный 7 3 3 3 2" xfId="45763"/>
    <cellStyle name="Обычный 7 3 3 3 2 2" xfId="45764"/>
    <cellStyle name="Обычный 7 3 3 3 20" xfId="45765"/>
    <cellStyle name="Обычный 7 3 3 3 20 2" xfId="45766"/>
    <cellStyle name="Обычный 7 3 3 3 21" xfId="45767"/>
    <cellStyle name="Обычный 7 3 3 3 21 2" xfId="45768"/>
    <cellStyle name="Обычный 7 3 3 3 22" xfId="45769"/>
    <cellStyle name="Обычный 7 3 3 3 22 2" xfId="45770"/>
    <cellStyle name="Обычный 7 3 3 3 23" xfId="45771"/>
    <cellStyle name="Обычный 7 3 3 3 23 2" xfId="45772"/>
    <cellStyle name="Обычный 7 3 3 3 24" xfId="45773"/>
    <cellStyle name="Обычный 7 3 3 3 24 2" xfId="45774"/>
    <cellStyle name="Обычный 7 3 3 3 25" xfId="45775"/>
    <cellStyle name="Обычный 7 3 3 3 25 2" xfId="45776"/>
    <cellStyle name="Обычный 7 3 3 3 26" xfId="45777"/>
    <cellStyle name="Обычный 7 3 3 3 26 2" xfId="45778"/>
    <cellStyle name="Обычный 7 3 3 3 27" xfId="45779"/>
    <cellStyle name="Обычный 7 3 3 3 27 2" xfId="45780"/>
    <cellStyle name="Обычный 7 3 3 3 28" xfId="45781"/>
    <cellStyle name="Обычный 7 3 3 3 28 2" xfId="45782"/>
    <cellStyle name="Обычный 7 3 3 3 29" xfId="45783"/>
    <cellStyle name="Обычный 7 3 3 3 29 2" xfId="45784"/>
    <cellStyle name="Обычный 7 3 3 3 3" xfId="45785"/>
    <cellStyle name="Обычный 7 3 3 3 3 2" xfId="45786"/>
    <cellStyle name="Обычный 7 3 3 3 30" xfId="45787"/>
    <cellStyle name="Обычный 7 3 3 3 30 2" xfId="45788"/>
    <cellStyle name="Обычный 7 3 3 3 31" xfId="45789"/>
    <cellStyle name="Обычный 7 3 3 3 31 2" xfId="45790"/>
    <cellStyle name="Обычный 7 3 3 3 32" xfId="45791"/>
    <cellStyle name="Обычный 7 3 3 3 32 2" xfId="45792"/>
    <cellStyle name="Обычный 7 3 3 3 33" xfId="45793"/>
    <cellStyle name="Обычный 7 3 3 3 33 2" xfId="45794"/>
    <cellStyle name="Обычный 7 3 3 3 34" xfId="45795"/>
    <cellStyle name="Обычный 7 3 3 3 34 2" xfId="45796"/>
    <cellStyle name="Обычный 7 3 3 3 35" xfId="45797"/>
    <cellStyle name="Обычный 7 3 3 3 4" xfId="45798"/>
    <cellStyle name="Обычный 7 3 3 3 4 2" xfId="45799"/>
    <cellStyle name="Обычный 7 3 3 3 5" xfId="45800"/>
    <cellStyle name="Обычный 7 3 3 3 5 2" xfId="45801"/>
    <cellStyle name="Обычный 7 3 3 3 6" xfId="45802"/>
    <cellStyle name="Обычный 7 3 3 3 6 2" xfId="45803"/>
    <cellStyle name="Обычный 7 3 3 3 7" xfId="45804"/>
    <cellStyle name="Обычный 7 3 3 3 7 2" xfId="45805"/>
    <cellStyle name="Обычный 7 3 3 3 8" xfId="45806"/>
    <cellStyle name="Обычный 7 3 3 3 8 2" xfId="45807"/>
    <cellStyle name="Обычный 7 3 3 3 9" xfId="45808"/>
    <cellStyle name="Обычный 7 3 3 3 9 2" xfId="45809"/>
    <cellStyle name="Обычный 7 3 3 30" xfId="45810"/>
    <cellStyle name="Обычный 7 3 3 30 2" xfId="45811"/>
    <cellStyle name="Обычный 7 3 3 31" xfId="45812"/>
    <cellStyle name="Обычный 7 3 3 31 2" xfId="45813"/>
    <cellStyle name="Обычный 7 3 3 32" xfId="45814"/>
    <cellStyle name="Обычный 7 3 3 32 2" xfId="45815"/>
    <cellStyle name="Обычный 7 3 3 33" xfId="45816"/>
    <cellStyle name="Обычный 7 3 3 33 2" xfId="45817"/>
    <cellStyle name="Обычный 7 3 3 34" xfId="45818"/>
    <cellStyle name="Обычный 7 3 3 34 2" xfId="45819"/>
    <cellStyle name="Обычный 7 3 3 35" xfId="45820"/>
    <cellStyle name="Обычный 7 3 3 35 2" xfId="45821"/>
    <cellStyle name="Обычный 7 3 3 36" xfId="45822"/>
    <cellStyle name="Обычный 7 3 3 36 2" xfId="45823"/>
    <cellStyle name="Обычный 7 3 3 37" xfId="45824"/>
    <cellStyle name="Обычный 7 3 3 37 2" xfId="45825"/>
    <cellStyle name="Обычный 7 3 3 38" xfId="45826"/>
    <cellStyle name="Обычный 7 3 3 4" xfId="45827"/>
    <cellStyle name="Обычный 7 3 3 4 2" xfId="45828"/>
    <cellStyle name="Обычный 7 3 3 5" xfId="45829"/>
    <cellStyle name="Обычный 7 3 3 5 2" xfId="45830"/>
    <cellStyle name="Обычный 7 3 3 6" xfId="45831"/>
    <cellStyle name="Обычный 7 3 3 6 2" xfId="45832"/>
    <cellStyle name="Обычный 7 3 3 7" xfId="45833"/>
    <cellStyle name="Обычный 7 3 3 7 2" xfId="45834"/>
    <cellStyle name="Обычный 7 3 3 8" xfId="45835"/>
    <cellStyle name="Обычный 7 3 3 8 2" xfId="45836"/>
    <cellStyle name="Обычный 7 3 3 9" xfId="45837"/>
    <cellStyle name="Обычный 7 3 3 9 2" xfId="45838"/>
    <cellStyle name="Обычный 7 3 30" xfId="45839"/>
    <cellStyle name="Обычный 7 3 30 2" xfId="45840"/>
    <cellStyle name="Обычный 7 3 31" xfId="45841"/>
    <cellStyle name="Обычный 7 3 31 2" xfId="45842"/>
    <cellStyle name="Обычный 7 3 32" xfId="45843"/>
    <cellStyle name="Обычный 7 3 32 2" xfId="45844"/>
    <cellStyle name="Обычный 7 3 33" xfId="45845"/>
    <cellStyle name="Обычный 7 3 33 2" xfId="45846"/>
    <cellStyle name="Обычный 7 3 34" xfId="45847"/>
    <cellStyle name="Обычный 7 3 34 2" xfId="45848"/>
    <cellStyle name="Обычный 7 3 35" xfId="45849"/>
    <cellStyle name="Обычный 7 3 35 2" xfId="45850"/>
    <cellStyle name="Обычный 7 3 36" xfId="45851"/>
    <cellStyle name="Обычный 7 3 36 2" xfId="45852"/>
    <cellStyle name="Обычный 7 3 37" xfId="45853"/>
    <cellStyle name="Обычный 7 3 37 2" xfId="45854"/>
    <cellStyle name="Обычный 7 3 38" xfId="45855"/>
    <cellStyle name="Обычный 7 3 38 2" xfId="45856"/>
    <cellStyle name="Обычный 7 3 39" xfId="45857"/>
    <cellStyle name="Обычный 7 3 39 2" xfId="45858"/>
    <cellStyle name="Обычный 7 3 4" xfId="45859"/>
    <cellStyle name="Обычный 7 3 4 10" xfId="45860"/>
    <cellStyle name="Обычный 7 3 4 10 2" xfId="45861"/>
    <cellStyle name="Обычный 7 3 4 11" xfId="45862"/>
    <cellStyle name="Обычный 7 3 4 11 2" xfId="45863"/>
    <cellStyle name="Обычный 7 3 4 12" xfId="45864"/>
    <cellStyle name="Обычный 7 3 4 12 2" xfId="45865"/>
    <cellStyle name="Обычный 7 3 4 13" xfId="45866"/>
    <cellStyle name="Обычный 7 3 4 13 2" xfId="45867"/>
    <cellStyle name="Обычный 7 3 4 14" xfId="45868"/>
    <cellStyle name="Обычный 7 3 4 14 2" xfId="45869"/>
    <cellStyle name="Обычный 7 3 4 15" xfId="45870"/>
    <cellStyle name="Обычный 7 3 4 15 2" xfId="45871"/>
    <cellStyle name="Обычный 7 3 4 16" xfId="45872"/>
    <cellStyle name="Обычный 7 3 4 16 2" xfId="45873"/>
    <cellStyle name="Обычный 7 3 4 17" xfId="45874"/>
    <cellStyle name="Обычный 7 3 4 17 2" xfId="45875"/>
    <cellStyle name="Обычный 7 3 4 18" xfId="45876"/>
    <cellStyle name="Обычный 7 3 4 18 2" xfId="45877"/>
    <cellStyle name="Обычный 7 3 4 19" xfId="45878"/>
    <cellStyle name="Обычный 7 3 4 19 2" xfId="45879"/>
    <cellStyle name="Обычный 7 3 4 2" xfId="45880"/>
    <cellStyle name="Обычный 7 3 4 2 10" xfId="45881"/>
    <cellStyle name="Обычный 7 3 4 2 10 2" xfId="45882"/>
    <cellStyle name="Обычный 7 3 4 2 11" xfId="45883"/>
    <cellStyle name="Обычный 7 3 4 2 11 2" xfId="45884"/>
    <cellStyle name="Обычный 7 3 4 2 12" xfId="45885"/>
    <cellStyle name="Обычный 7 3 4 2 12 2" xfId="45886"/>
    <cellStyle name="Обычный 7 3 4 2 13" xfId="45887"/>
    <cellStyle name="Обычный 7 3 4 2 13 2" xfId="45888"/>
    <cellStyle name="Обычный 7 3 4 2 14" xfId="45889"/>
    <cellStyle name="Обычный 7 3 4 2 14 2" xfId="45890"/>
    <cellStyle name="Обычный 7 3 4 2 15" xfId="45891"/>
    <cellStyle name="Обычный 7 3 4 2 15 2" xfId="45892"/>
    <cellStyle name="Обычный 7 3 4 2 16" xfId="45893"/>
    <cellStyle name="Обычный 7 3 4 2 16 2" xfId="45894"/>
    <cellStyle name="Обычный 7 3 4 2 17" xfId="45895"/>
    <cellStyle name="Обычный 7 3 4 2 17 2" xfId="45896"/>
    <cellStyle name="Обычный 7 3 4 2 18" xfId="45897"/>
    <cellStyle name="Обычный 7 3 4 2 18 2" xfId="45898"/>
    <cellStyle name="Обычный 7 3 4 2 19" xfId="45899"/>
    <cellStyle name="Обычный 7 3 4 2 19 2" xfId="45900"/>
    <cellStyle name="Обычный 7 3 4 2 2" xfId="45901"/>
    <cellStyle name="Обычный 7 3 4 2 2 2" xfId="45902"/>
    <cellStyle name="Обычный 7 3 4 2 20" xfId="45903"/>
    <cellStyle name="Обычный 7 3 4 2 20 2" xfId="45904"/>
    <cellStyle name="Обычный 7 3 4 2 21" xfId="45905"/>
    <cellStyle name="Обычный 7 3 4 2 21 2" xfId="45906"/>
    <cellStyle name="Обычный 7 3 4 2 22" xfId="45907"/>
    <cellStyle name="Обычный 7 3 4 2 22 2" xfId="45908"/>
    <cellStyle name="Обычный 7 3 4 2 23" xfId="45909"/>
    <cellStyle name="Обычный 7 3 4 2 23 2" xfId="45910"/>
    <cellStyle name="Обычный 7 3 4 2 24" xfId="45911"/>
    <cellStyle name="Обычный 7 3 4 2 24 2" xfId="45912"/>
    <cellStyle name="Обычный 7 3 4 2 25" xfId="45913"/>
    <cellStyle name="Обычный 7 3 4 2 25 2" xfId="45914"/>
    <cellStyle name="Обычный 7 3 4 2 26" xfId="45915"/>
    <cellStyle name="Обычный 7 3 4 2 26 2" xfId="45916"/>
    <cellStyle name="Обычный 7 3 4 2 27" xfId="45917"/>
    <cellStyle name="Обычный 7 3 4 2 27 2" xfId="45918"/>
    <cellStyle name="Обычный 7 3 4 2 28" xfId="45919"/>
    <cellStyle name="Обычный 7 3 4 2 28 2" xfId="45920"/>
    <cellStyle name="Обычный 7 3 4 2 29" xfId="45921"/>
    <cellStyle name="Обычный 7 3 4 2 29 2" xfId="45922"/>
    <cellStyle name="Обычный 7 3 4 2 3" xfId="45923"/>
    <cellStyle name="Обычный 7 3 4 2 3 2" xfId="45924"/>
    <cellStyle name="Обычный 7 3 4 2 30" xfId="45925"/>
    <cellStyle name="Обычный 7 3 4 2 30 2" xfId="45926"/>
    <cellStyle name="Обычный 7 3 4 2 31" xfId="45927"/>
    <cellStyle name="Обычный 7 3 4 2 31 2" xfId="45928"/>
    <cellStyle name="Обычный 7 3 4 2 32" xfId="45929"/>
    <cellStyle name="Обычный 7 3 4 2 32 2" xfId="45930"/>
    <cellStyle name="Обычный 7 3 4 2 33" xfId="45931"/>
    <cellStyle name="Обычный 7 3 4 2 33 2" xfId="45932"/>
    <cellStyle name="Обычный 7 3 4 2 34" xfId="45933"/>
    <cellStyle name="Обычный 7 3 4 2 34 2" xfId="45934"/>
    <cellStyle name="Обычный 7 3 4 2 35" xfId="45935"/>
    <cellStyle name="Обычный 7 3 4 2 4" xfId="45936"/>
    <cellStyle name="Обычный 7 3 4 2 4 2" xfId="45937"/>
    <cellStyle name="Обычный 7 3 4 2 5" xfId="45938"/>
    <cellStyle name="Обычный 7 3 4 2 5 2" xfId="45939"/>
    <cellStyle name="Обычный 7 3 4 2 6" xfId="45940"/>
    <cellStyle name="Обычный 7 3 4 2 6 2" xfId="45941"/>
    <cellStyle name="Обычный 7 3 4 2 7" xfId="45942"/>
    <cellStyle name="Обычный 7 3 4 2 7 2" xfId="45943"/>
    <cellStyle name="Обычный 7 3 4 2 8" xfId="45944"/>
    <cellStyle name="Обычный 7 3 4 2 8 2" xfId="45945"/>
    <cellStyle name="Обычный 7 3 4 2 9" xfId="45946"/>
    <cellStyle name="Обычный 7 3 4 2 9 2" xfId="45947"/>
    <cellStyle name="Обычный 7 3 4 20" xfId="45948"/>
    <cellStyle name="Обычный 7 3 4 20 2" xfId="45949"/>
    <cellStyle name="Обычный 7 3 4 21" xfId="45950"/>
    <cellStyle name="Обычный 7 3 4 21 2" xfId="45951"/>
    <cellStyle name="Обычный 7 3 4 22" xfId="45952"/>
    <cellStyle name="Обычный 7 3 4 22 2" xfId="45953"/>
    <cellStyle name="Обычный 7 3 4 23" xfId="45954"/>
    <cellStyle name="Обычный 7 3 4 23 2" xfId="45955"/>
    <cellStyle name="Обычный 7 3 4 24" xfId="45956"/>
    <cellStyle name="Обычный 7 3 4 24 2" xfId="45957"/>
    <cellStyle name="Обычный 7 3 4 25" xfId="45958"/>
    <cellStyle name="Обычный 7 3 4 25 2" xfId="45959"/>
    <cellStyle name="Обычный 7 3 4 26" xfId="45960"/>
    <cellStyle name="Обычный 7 3 4 26 2" xfId="45961"/>
    <cellStyle name="Обычный 7 3 4 27" xfId="45962"/>
    <cellStyle name="Обычный 7 3 4 27 2" xfId="45963"/>
    <cellStyle name="Обычный 7 3 4 28" xfId="45964"/>
    <cellStyle name="Обычный 7 3 4 28 2" xfId="45965"/>
    <cellStyle name="Обычный 7 3 4 29" xfId="45966"/>
    <cellStyle name="Обычный 7 3 4 29 2" xfId="45967"/>
    <cellStyle name="Обычный 7 3 4 3" xfId="45968"/>
    <cellStyle name="Обычный 7 3 4 3 2" xfId="45969"/>
    <cellStyle name="Обычный 7 3 4 30" xfId="45970"/>
    <cellStyle name="Обычный 7 3 4 30 2" xfId="45971"/>
    <cellStyle name="Обычный 7 3 4 31" xfId="45972"/>
    <cellStyle name="Обычный 7 3 4 31 2" xfId="45973"/>
    <cellStyle name="Обычный 7 3 4 32" xfId="45974"/>
    <cellStyle name="Обычный 7 3 4 32 2" xfId="45975"/>
    <cellStyle name="Обычный 7 3 4 33" xfId="45976"/>
    <cellStyle name="Обычный 7 3 4 33 2" xfId="45977"/>
    <cellStyle name="Обычный 7 3 4 34" xfId="45978"/>
    <cellStyle name="Обычный 7 3 4 34 2" xfId="45979"/>
    <cellStyle name="Обычный 7 3 4 35" xfId="45980"/>
    <cellStyle name="Обычный 7 3 4 35 2" xfId="45981"/>
    <cellStyle name="Обычный 7 3 4 36" xfId="45982"/>
    <cellStyle name="Обычный 7 3 4 36 2" xfId="45983"/>
    <cellStyle name="Обычный 7 3 4 37" xfId="45984"/>
    <cellStyle name="Обычный 7 3 4 4" xfId="45985"/>
    <cellStyle name="Обычный 7 3 4 4 2" xfId="45986"/>
    <cellStyle name="Обычный 7 3 4 5" xfId="45987"/>
    <cellStyle name="Обычный 7 3 4 5 2" xfId="45988"/>
    <cellStyle name="Обычный 7 3 4 6" xfId="45989"/>
    <cellStyle name="Обычный 7 3 4 6 2" xfId="45990"/>
    <cellStyle name="Обычный 7 3 4 7" xfId="45991"/>
    <cellStyle name="Обычный 7 3 4 7 2" xfId="45992"/>
    <cellStyle name="Обычный 7 3 4 8" xfId="45993"/>
    <cellStyle name="Обычный 7 3 4 8 2" xfId="45994"/>
    <cellStyle name="Обычный 7 3 4 9" xfId="45995"/>
    <cellStyle name="Обычный 7 3 4 9 2" xfId="45996"/>
    <cellStyle name="Обычный 7 3 40" xfId="45997"/>
    <cellStyle name="Обычный 7 3 40 2" xfId="45998"/>
    <cellStyle name="Обычный 7 3 41" xfId="45999"/>
    <cellStyle name="Обычный 7 3 5" xfId="46000"/>
    <cellStyle name="Обычный 7 3 5 10" xfId="46001"/>
    <cellStyle name="Обычный 7 3 5 10 2" xfId="46002"/>
    <cellStyle name="Обычный 7 3 5 11" xfId="46003"/>
    <cellStyle name="Обычный 7 3 5 11 2" xfId="46004"/>
    <cellStyle name="Обычный 7 3 5 12" xfId="46005"/>
    <cellStyle name="Обычный 7 3 5 12 2" xfId="46006"/>
    <cellStyle name="Обычный 7 3 5 13" xfId="46007"/>
    <cellStyle name="Обычный 7 3 5 13 2" xfId="46008"/>
    <cellStyle name="Обычный 7 3 5 14" xfId="46009"/>
    <cellStyle name="Обычный 7 3 5 14 2" xfId="46010"/>
    <cellStyle name="Обычный 7 3 5 15" xfId="46011"/>
    <cellStyle name="Обычный 7 3 5 15 2" xfId="46012"/>
    <cellStyle name="Обычный 7 3 5 16" xfId="46013"/>
    <cellStyle name="Обычный 7 3 5 16 2" xfId="46014"/>
    <cellStyle name="Обычный 7 3 5 17" xfId="46015"/>
    <cellStyle name="Обычный 7 3 5 17 2" xfId="46016"/>
    <cellStyle name="Обычный 7 3 5 18" xfId="46017"/>
    <cellStyle name="Обычный 7 3 5 18 2" xfId="46018"/>
    <cellStyle name="Обычный 7 3 5 19" xfId="46019"/>
    <cellStyle name="Обычный 7 3 5 19 2" xfId="46020"/>
    <cellStyle name="Обычный 7 3 5 2" xfId="46021"/>
    <cellStyle name="Обычный 7 3 5 2 10" xfId="46022"/>
    <cellStyle name="Обычный 7 3 5 2 10 2" xfId="46023"/>
    <cellStyle name="Обычный 7 3 5 2 11" xfId="46024"/>
    <cellStyle name="Обычный 7 3 5 2 11 2" xfId="46025"/>
    <cellStyle name="Обычный 7 3 5 2 12" xfId="46026"/>
    <cellStyle name="Обычный 7 3 5 2 12 2" xfId="46027"/>
    <cellStyle name="Обычный 7 3 5 2 13" xfId="46028"/>
    <cellStyle name="Обычный 7 3 5 2 13 2" xfId="46029"/>
    <cellStyle name="Обычный 7 3 5 2 14" xfId="46030"/>
    <cellStyle name="Обычный 7 3 5 2 14 2" xfId="46031"/>
    <cellStyle name="Обычный 7 3 5 2 15" xfId="46032"/>
    <cellStyle name="Обычный 7 3 5 2 15 2" xfId="46033"/>
    <cellStyle name="Обычный 7 3 5 2 16" xfId="46034"/>
    <cellStyle name="Обычный 7 3 5 2 16 2" xfId="46035"/>
    <cellStyle name="Обычный 7 3 5 2 17" xfId="46036"/>
    <cellStyle name="Обычный 7 3 5 2 17 2" xfId="46037"/>
    <cellStyle name="Обычный 7 3 5 2 18" xfId="46038"/>
    <cellStyle name="Обычный 7 3 5 2 18 2" xfId="46039"/>
    <cellStyle name="Обычный 7 3 5 2 19" xfId="46040"/>
    <cellStyle name="Обычный 7 3 5 2 19 2" xfId="46041"/>
    <cellStyle name="Обычный 7 3 5 2 2" xfId="46042"/>
    <cellStyle name="Обычный 7 3 5 2 2 2" xfId="46043"/>
    <cellStyle name="Обычный 7 3 5 2 20" xfId="46044"/>
    <cellStyle name="Обычный 7 3 5 2 20 2" xfId="46045"/>
    <cellStyle name="Обычный 7 3 5 2 21" xfId="46046"/>
    <cellStyle name="Обычный 7 3 5 2 21 2" xfId="46047"/>
    <cellStyle name="Обычный 7 3 5 2 22" xfId="46048"/>
    <cellStyle name="Обычный 7 3 5 2 22 2" xfId="46049"/>
    <cellStyle name="Обычный 7 3 5 2 23" xfId="46050"/>
    <cellStyle name="Обычный 7 3 5 2 23 2" xfId="46051"/>
    <cellStyle name="Обычный 7 3 5 2 24" xfId="46052"/>
    <cellStyle name="Обычный 7 3 5 2 24 2" xfId="46053"/>
    <cellStyle name="Обычный 7 3 5 2 25" xfId="46054"/>
    <cellStyle name="Обычный 7 3 5 2 25 2" xfId="46055"/>
    <cellStyle name="Обычный 7 3 5 2 26" xfId="46056"/>
    <cellStyle name="Обычный 7 3 5 2 26 2" xfId="46057"/>
    <cellStyle name="Обычный 7 3 5 2 27" xfId="46058"/>
    <cellStyle name="Обычный 7 3 5 2 27 2" xfId="46059"/>
    <cellStyle name="Обычный 7 3 5 2 28" xfId="46060"/>
    <cellStyle name="Обычный 7 3 5 2 28 2" xfId="46061"/>
    <cellStyle name="Обычный 7 3 5 2 29" xfId="46062"/>
    <cellStyle name="Обычный 7 3 5 2 29 2" xfId="46063"/>
    <cellStyle name="Обычный 7 3 5 2 3" xfId="46064"/>
    <cellStyle name="Обычный 7 3 5 2 3 2" xfId="46065"/>
    <cellStyle name="Обычный 7 3 5 2 30" xfId="46066"/>
    <cellStyle name="Обычный 7 3 5 2 30 2" xfId="46067"/>
    <cellStyle name="Обычный 7 3 5 2 31" xfId="46068"/>
    <cellStyle name="Обычный 7 3 5 2 31 2" xfId="46069"/>
    <cellStyle name="Обычный 7 3 5 2 32" xfId="46070"/>
    <cellStyle name="Обычный 7 3 5 2 32 2" xfId="46071"/>
    <cellStyle name="Обычный 7 3 5 2 33" xfId="46072"/>
    <cellStyle name="Обычный 7 3 5 2 33 2" xfId="46073"/>
    <cellStyle name="Обычный 7 3 5 2 34" xfId="46074"/>
    <cellStyle name="Обычный 7 3 5 2 34 2" xfId="46075"/>
    <cellStyle name="Обычный 7 3 5 2 35" xfId="46076"/>
    <cellStyle name="Обычный 7 3 5 2 4" xfId="46077"/>
    <cellStyle name="Обычный 7 3 5 2 4 2" xfId="46078"/>
    <cellStyle name="Обычный 7 3 5 2 5" xfId="46079"/>
    <cellStyle name="Обычный 7 3 5 2 5 2" xfId="46080"/>
    <cellStyle name="Обычный 7 3 5 2 6" xfId="46081"/>
    <cellStyle name="Обычный 7 3 5 2 6 2" xfId="46082"/>
    <cellStyle name="Обычный 7 3 5 2 7" xfId="46083"/>
    <cellStyle name="Обычный 7 3 5 2 7 2" xfId="46084"/>
    <cellStyle name="Обычный 7 3 5 2 8" xfId="46085"/>
    <cellStyle name="Обычный 7 3 5 2 8 2" xfId="46086"/>
    <cellStyle name="Обычный 7 3 5 2 9" xfId="46087"/>
    <cellStyle name="Обычный 7 3 5 2 9 2" xfId="46088"/>
    <cellStyle name="Обычный 7 3 5 20" xfId="46089"/>
    <cellStyle name="Обычный 7 3 5 20 2" xfId="46090"/>
    <cellStyle name="Обычный 7 3 5 21" xfId="46091"/>
    <cellStyle name="Обычный 7 3 5 21 2" xfId="46092"/>
    <cellStyle name="Обычный 7 3 5 22" xfId="46093"/>
    <cellStyle name="Обычный 7 3 5 22 2" xfId="46094"/>
    <cellStyle name="Обычный 7 3 5 23" xfId="46095"/>
    <cellStyle name="Обычный 7 3 5 23 2" xfId="46096"/>
    <cellStyle name="Обычный 7 3 5 24" xfId="46097"/>
    <cellStyle name="Обычный 7 3 5 24 2" xfId="46098"/>
    <cellStyle name="Обычный 7 3 5 25" xfId="46099"/>
    <cellStyle name="Обычный 7 3 5 25 2" xfId="46100"/>
    <cellStyle name="Обычный 7 3 5 26" xfId="46101"/>
    <cellStyle name="Обычный 7 3 5 26 2" xfId="46102"/>
    <cellStyle name="Обычный 7 3 5 27" xfId="46103"/>
    <cellStyle name="Обычный 7 3 5 27 2" xfId="46104"/>
    <cellStyle name="Обычный 7 3 5 28" xfId="46105"/>
    <cellStyle name="Обычный 7 3 5 28 2" xfId="46106"/>
    <cellStyle name="Обычный 7 3 5 29" xfId="46107"/>
    <cellStyle name="Обычный 7 3 5 29 2" xfId="46108"/>
    <cellStyle name="Обычный 7 3 5 3" xfId="46109"/>
    <cellStyle name="Обычный 7 3 5 3 2" xfId="46110"/>
    <cellStyle name="Обычный 7 3 5 30" xfId="46111"/>
    <cellStyle name="Обычный 7 3 5 30 2" xfId="46112"/>
    <cellStyle name="Обычный 7 3 5 31" xfId="46113"/>
    <cellStyle name="Обычный 7 3 5 31 2" xfId="46114"/>
    <cellStyle name="Обычный 7 3 5 32" xfId="46115"/>
    <cellStyle name="Обычный 7 3 5 32 2" xfId="46116"/>
    <cellStyle name="Обычный 7 3 5 33" xfId="46117"/>
    <cellStyle name="Обычный 7 3 5 33 2" xfId="46118"/>
    <cellStyle name="Обычный 7 3 5 34" xfId="46119"/>
    <cellStyle name="Обычный 7 3 5 34 2" xfId="46120"/>
    <cellStyle name="Обычный 7 3 5 35" xfId="46121"/>
    <cellStyle name="Обычный 7 3 5 35 2" xfId="46122"/>
    <cellStyle name="Обычный 7 3 5 36" xfId="46123"/>
    <cellStyle name="Обычный 7 3 5 36 2" xfId="46124"/>
    <cellStyle name="Обычный 7 3 5 37" xfId="46125"/>
    <cellStyle name="Обычный 7 3 5 4" xfId="46126"/>
    <cellStyle name="Обычный 7 3 5 4 2" xfId="46127"/>
    <cellStyle name="Обычный 7 3 5 5" xfId="46128"/>
    <cellStyle name="Обычный 7 3 5 5 2" xfId="46129"/>
    <cellStyle name="Обычный 7 3 5 6" xfId="46130"/>
    <cellStyle name="Обычный 7 3 5 6 2" xfId="46131"/>
    <cellStyle name="Обычный 7 3 5 7" xfId="46132"/>
    <cellStyle name="Обычный 7 3 5 7 2" xfId="46133"/>
    <cellStyle name="Обычный 7 3 5 8" xfId="46134"/>
    <cellStyle name="Обычный 7 3 5 8 2" xfId="46135"/>
    <cellStyle name="Обычный 7 3 5 9" xfId="46136"/>
    <cellStyle name="Обычный 7 3 5 9 2" xfId="46137"/>
    <cellStyle name="Обычный 7 3 6" xfId="46138"/>
    <cellStyle name="Обычный 7 3 6 10" xfId="46139"/>
    <cellStyle name="Обычный 7 3 6 10 2" xfId="46140"/>
    <cellStyle name="Обычный 7 3 6 11" xfId="46141"/>
    <cellStyle name="Обычный 7 3 6 11 2" xfId="46142"/>
    <cellStyle name="Обычный 7 3 6 12" xfId="46143"/>
    <cellStyle name="Обычный 7 3 6 12 2" xfId="46144"/>
    <cellStyle name="Обычный 7 3 6 13" xfId="46145"/>
    <cellStyle name="Обычный 7 3 6 13 2" xfId="46146"/>
    <cellStyle name="Обычный 7 3 6 14" xfId="46147"/>
    <cellStyle name="Обычный 7 3 6 14 2" xfId="46148"/>
    <cellStyle name="Обычный 7 3 6 15" xfId="46149"/>
    <cellStyle name="Обычный 7 3 6 15 2" xfId="46150"/>
    <cellStyle name="Обычный 7 3 6 16" xfId="46151"/>
    <cellStyle name="Обычный 7 3 6 16 2" xfId="46152"/>
    <cellStyle name="Обычный 7 3 6 17" xfId="46153"/>
    <cellStyle name="Обычный 7 3 6 17 2" xfId="46154"/>
    <cellStyle name="Обычный 7 3 6 18" xfId="46155"/>
    <cellStyle name="Обычный 7 3 6 18 2" xfId="46156"/>
    <cellStyle name="Обычный 7 3 6 19" xfId="46157"/>
    <cellStyle name="Обычный 7 3 6 19 2" xfId="46158"/>
    <cellStyle name="Обычный 7 3 6 2" xfId="46159"/>
    <cellStyle name="Обычный 7 3 6 2 2" xfId="46160"/>
    <cellStyle name="Обычный 7 3 6 20" xfId="46161"/>
    <cellStyle name="Обычный 7 3 6 20 2" xfId="46162"/>
    <cellStyle name="Обычный 7 3 6 21" xfId="46163"/>
    <cellStyle name="Обычный 7 3 6 21 2" xfId="46164"/>
    <cellStyle name="Обычный 7 3 6 22" xfId="46165"/>
    <cellStyle name="Обычный 7 3 6 22 2" xfId="46166"/>
    <cellStyle name="Обычный 7 3 6 23" xfId="46167"/>
    <cellStyle name="Обычный 7 3 6 23 2" xfId="46168"/>
    <cellStyle name="Обычный 7 3 6 24" xfId="46169"/>
    <cellStyle name="Обычный 7 3 6 24 2" xfId="46170"/>
    <cellStyle name="Обычный 7 3 6 25" xfId="46171"/>
    <cellStyle name="Обычный 7 3 6 25 2" xfId="46172"/>
    <cellStyle name="Обычный 7 3 6 26" xfId="46173"/>
    <cellStyle name="Обычный 7 3 6 26 2" xfId="46174"/>
    <cellStyle name="Обычный 7 3 6 27" xfId="46175"/>
    <cellStyle name="Обычный 7 3 6 27 2" xfId="46176"/>
    <cellStyle name="Обычный 7 3 6 28" xfId="46177"/>
    <cellStyle name="Обычный 7 3 6 28 2" xfId="46178"/>
    <cellStyle name="Обычный 7 3 6 29" xfId="46179"/>
    <cellStyle name="Обычный 7 3 6 29 2" xfId="46180"/>
    <cellStyle name="Обычный 7 3 6 3" xfId="46181"/>
    <cellStyle name="Обычный 7 3 6 3 2" xfId="46182"/>
    <cellStyle name="Обычный 7 3 6 30" xfId="46183"/>
    <cellStyle name="Обычный 7 3 6 30 2" xfId="46184"/>
    <cellStyle name="Обычный 7 3 6 31" xfId="46185"/>
    <cellStyle name="Обычный 7 3 6 31 2" xfId="46186"/>
    <cellStyle name="Обычный 7 3 6 32" xfId="46187"/>
    <cellStyle name="Обычный 7 3 6 32 2" xfId="46188"/>
    <cellStyle name="Обычный 7 3 6 33" xfId="46189"/>
    <cellStyle name="Обычный 7 3 6 33 2" xfId="46190"/>
    <cellStyle name="Обычный 7 3 6 34" xfId="46191"/>
    <cellStyle name="Обычный 7 3 6 34 2" xfId="46192"/>
    <cellStyle name="Обычный 7 3 6 35" xfId="46193"/>
    <cellStyle name="Обычный 7 3 6 4" xfId="46194"/>
    <cellStyle name="Обычный 7 3 6 4 2" xfId="46195"/>
    <cellStyle name="Обычный 7 3 6 5" xfId="46196"/>
    <cellStyle name="Обычный 7 3 6 5 2" xfId="46197"/>
    <cellStyle name="Обычный 7 3 6 6" xfId="46198"/>
    <cellStyle name="Обычный 7 3 6 6 2" xfId="46199"/>
    <cellStyle name="Обычный 7 3 6 7" xfId="46200"/>
    <cellStyle name="Обычный 7 3 6 7 2" xfId="46201"/>
    <cellStyle name="Обычный 7 3 6 8" xfId="46202"/>
    <cellStyle name="Обычный 7 3 6 8 2" xfId="46203"/>
    <cellStyle name="Обычный 7 3 6 9" xfId="46204"/>
    <cellStyle name="Обычный 7 3 6 9 2" xfId="46205"/>
    <cellStyle name="Обычный 7 3 7" xfId="46206"/>
    <cellStyle name="Обычный 7 3 7 2" xfId="46207"/>
    <cellStyle name="Обычный 7 3 8" xfId="46208"/>
    <cellStyle name="Обычный 7 3 8 2" xfId="46209"/>
    <cellStyle name="Обычный 7 3 9" xfId="46210"/>
    <cellStyle name="Обычный 7 3 9 2" xfId="46211"/>
    <cellStyle name="Обычный 7 4" xfId="46212"/>
    <cellStyle name="Обычный 7 4 10" xfId="46213"/>
    <cellStyle name="Обычный 7 4 10 2" xfId="46214"/>
    <cellStyle name="Обычный 7 4 11" xfId="46215"/>
    <cellStyle name="Обычный 7 4 11 2" xfId="46216"/>
    <cellStyle name="Обычный 7 4 12" xfId="46217"/>
    <cellStyle name="Обычный 7 4 12 2" xfId="46218"/>
    <cellStyle name="Обычный 7 4 13" xfId="46219"/>
    <cellStyle name="Обычный 7 4 13 2" xfId="46220"/>
    <cellStyle name="Обычный 7 4 14" xfId="46221"/>
    <cellStyle name="Обычный 7 4 14 2" xfId="46222"/>
    <cellStyle name="Обычный 7 4 15" xfId="46223"/>
    <cellStyle name="Обычный 7 4 15 2" xfId="46224"/>
    <cellStyle name="Обычный 7 4 16" xfId="46225"/>
    <cellStyle name="Обычный 7 4 16 2" xfId="46226"/>
    <cellStyle name="Обычный 7 4 17" xfId="46227"/>
    <cellStyle name="Обычный 7 4 17 2" xfId="46228"/>
    <cellStyle name="Обычный 7 4 18" xfId="46229"/>
    <cellStyle name="Обычный 7 4 18 2" xfId="46230"/>
    <cellStyle name="Обычный 7 4 19" xfId="46231"/>
    <cellStyle name="Обычный 7 4 19 2" xfId="46232"/>
    <cellStyle name="Обычный 7 4 2" xfId="46233"/>
    <cellStyle name="Обычный 7 4 2 10" xfId="46234"/>
    <cellStyle name="Обычный 7 4 2 10 2" xfId="46235"/>
    <cellStyle name="Обычный 7 4 2 11" xfId="46236"/>
    <cellStyle name="Обычный 7 4 2 11 2" xfId="46237"/>
    <cellStyle name="Обычный 7 4 2 12" xfId="46238"/>
    <cellStyle name="Обычный 7 4 2 12 2" xfId="46239"/>
    <cellStyle name="Обычный 7 4 2 13" xfId="46240"/>
    <cellStyle name="Обычный 7 4 2 13 2" xfId="46241"/>
    <cellStyle name="Обычный 7 4 2 14" xfId="46242"/>
    <cellStyle name="Обычный 7 4 2 14 2" xfId="46243"/>
    <cellStyle name="Обычный 7 4 2 15" xfId="46244"/>
    <cellStyle name="Обычный 7 4 2 15 2" xfId="46245"/>
    <cellStyle name="Обычный 7 4 2 16" xfId="46246"/>
    <cellStyle name="Обычный 7 4 2 16 2" xfId="46247"/>
    <cellStyle name="Обычный 7 4 2 17" xfId="46248"/>
    <cellStyle name="Обычный 7 4 2 17 2" xfId="46249"/>
    <cellStyle name="Обычный 7 4 2 18" xfId="46250"/>
    <cellStyle name="Обычный 7 4 2 18 2" xfId="46251"/>
    <cellStyle name="Обычный 7 4 2 19" xfId="46252"/>
    <cellStyle name="Обычный 7 4 2 19 2" xfId="46253"/>
    <cellStyle name="Обычный 7 4 2 2" xfId="46254"/>
    <cellStyle name="Обычный 7 4 2 2 10" xfId="46255"/>
    <cellStyle name="Обычный 7 4 2 2 10 2" xfId="46256"/>
    <cellStyle name="Обычный 7 4 2 2 11" xfId="46257"/>
    <cellStyle name="Обычный 7 4 2 2 11 2" xfId="46258"/>
    <cellStyle name="Обычный 7 4 2 2 12" xfId="46259"/>
    <cellStyle name="Обычный 7 4 2 2 12 2" xfId="46260"/>
    <cellStyle name="Обычный 7 4 2 2 13" xfId="46261"/>
    <cellStyle name="Обычный 7 4 2 2 13 2" xfId="46262"/>
    <cellStyle name="Обычный 7 4 2 2 14" xfId="46263"/>
    <cellStyle name="Обычный 7 4 2 2 14 2" xfId="46264"/>
    <cellStyle name="Обычный 7 4 2 2 15" xfId="46265"/>
    <cellStyle name="Обычный 7 4 2 2 15 2" xfId="46266"/>
    <cellStyle name="Обычный 7 4 2 2 16" xfId="46267"/>
    <cellStyle name="Обычный 7 4 2 2 16 2" xfId="46268"/>
    <cellStyle name="Обычный 7 4 2 2 17" xfId="46269"/>
    <cellStyle name="Обычный 7 4 2 2 17 2" xfId="46270"/>
    <cellStyle name="Обычный 7 4 2 2 18" xfId="46271"/>
    <cellStyle name="Обычный 7 4 2 2 18 2" xfId="46272"/>
    <cellStyle name="Обычный 7 4 2 2 19" xfId="46273"/>
    <cellStyle name="Обычный 7 4 2 2 19 2" xfId="46274"/>
    <cellStyle name="Обычный 7 4 2 2 2" xfId="46275"/>
    <cellStyle name="Обычный 7 4 2 2 2 2" xfId="46276"/>
    <cellStyle name="Обычный 7 4 2 2 20" xfId="46277"/>
    <cellStyle name="Обычный 7 4 2 2 20 2" xfId="46278"/>
    <cellStyle name="Обычный 7 4 2 2 21" xfId="46279"/>
    <cellStyle name="Обычный 7 4 2 2 21 2" xfId="46280"/>
    <cellStyle name="Обычный 7 4 2 2 22" xfId="46281"/>
    <cellStyle name="Обычный 7 4 2 2 22 2" xfId="46282"/>
    <cellStyle name="Обычный 7 4 2 2 23" xfId="46283"/>
    <cellStyle name="Обычный 7 4 2 2 23 2" xfId="46284"/>
    <cellStyle name="Обычный 7 4 2 2 24" xfId="46285"/>
    <cellStyle name="Обычный 7 4 2 2 24 2" xfId="46286"/>
    <cellStyle name="Обычный 7 4 2 2 25" xfId="46287"/>
    <cellStyle name="Обычный 7 4 2 2 25 2" xfId="46288"/>
    <cellStyle name="Обычный 7 4 2 2 26" xfId="46289"/>
    <cellStyle name="Обычный 7 4 2 2 26 2" xfId="46290"/>
    <cellStyle name="Обычный 7 4 2 2 27" xfId="46291"/>
    <cellStyle name="Обычный 7 4 2 2 27 2" xfId="46292"/>
    <cellStyle name="Обычный 7 4 2 2 28" xfId="46293"/>
    <cellStyle name="Обычный 7 4 2 2 28 2" xfId="46294"/>
    <cellStyle name="Обычный 7 4 2 2 29" xfId="46295"/>
    <cellStyle name="Обычный 7 4 2 2 29 2" xfId="46296"/>
    <cellStyle name="Обычный 7 4 2 2 3" xfId="46297"/>
    <cellStyle name="Обычный 7 4 2 2 3 2" xfId="46298"/>
    <cellStyle name="Обычный 7 4 2 2 30" xfId="46299"/>
    <cellStyle name="Обычный 7 4 2 2 30 2" xfId="46300"/>
    <cellStyle name="Обычный 7 4 2 2 31" xfId="46301"/>
    <cellStyle name="Обычный 7 4 2 2 31 2" xfId="46302"/>
    <cellStyle name="Обычный 7 4 2 2 32" xfId="46303"/>
    <cellStyle name="Обычный 7 4 2 2 32 2" xfId="46304"/>
    <cellStyle name="Обычный 7 4 2 2 33" xfId="46305"/>
    <cellStyle name="Обычный 7 4 2 2 33 2" xfId="46306"/>
    <cellStyle name="Обычный 7 4 2 2 34" xfId="46307"/>
    <cellStyle name="Обычный 7 4 2 2 34 2" xfId="46308"/>
    <cellStyle name="Обычный 7 4 2 2 35" xfId="46309"/>
    <cellStyle name="Обычный 7 4 2 2 4" xfId="46310"/>
    <cellStyle name="Обычный 7 4 2 2 4 2" xfId="46311"/>
    <cellStyle name="Обычный 7 4 2 2 5" xfId="46312"/>
    <cellStyle name="Обычный 7 4 2 2 5 2" xfId="46313"/>
    <cellStyle name="Обычный 7 4 2 2 6" xfId="46314"/>
    <cellStyle name="Обычный 7 4 2 2 6 2" xfId="46315"/>
    <cellStyle name="Обычный 7 4 2 2 7" xfId="46316"/>
    <cellStyle name="Обычный 7 4 2 2 7 2" xfId="46317"/>
    <cellStyle name="Обычный 7 4 2 2 8" xfId="46318"/>
    <cellStyle name="Обычный 7 4 2 2 8 2" xfId="46319"/>
    <cellStyle name="Обычный 7 4 2 2 9" xfId="46320"/>
    <cellStyle name="Обычный 7 4 2 2 9 2" xfId="46321"/>
    <cellStyle name="Обычный 7 4 2 20" xfId="46322"/>
    <cellStyle name="Обычный 7 4 2 20 2" xfId="46323"/>
    <cellStyle name="Обычный 7 4 2 21" xfId="46324"/>
    <cellStyle name="Обычный 7 4 2 21 2" xfId="46325"/>
    <cellStyle name="Обычный 7 4 2 22" xfId="46326"/>
    <cellStyle name="Обычный 7 4 2 22 2" xfId="46327"/>
    <cellStyle name="Обычный 7 4 2 23" xfId="46328"/>
    <cellStyle name="Обычный 7 4 2 23 2" xfId="46329"/>
    <cellStyle name="Обычный 7 4 2 24" xfId="46330"/>
    <cellStyle name="Обычный 7 4 2 24 2" xfId="46331"/>
    <cellStyle name="Обычный 7 4 2 25" xfId="46332"/>
    <cellStyle name="Обычный 7 4 2 25 2" xfId="46333"/>
    <cellStyle name="Обычный 7 4 2 26" xfId="46334"/>
    <cellStyle name="Обычный 7 4 2 26 2" xfId="46335"/>
    <cellStyle name="Обычный 7 4 2 27" xfId="46336"/>
    <cellStyle name="Обычный 7 4 2 27 2" xfId="46337"/>
    <cellStyle name="Обычный 7 4 2 28" xfId="46338"/>
    <cellStyle name="Обычный 7 4 2 28 2" xfId="46339"/>
    <cellStyle name="Обычный 7 4 2 29" xfId="46340"/>
    <cellStyle name="Обычный 7 4 2 29 2" xfId="46341"/>
    <cellStyle name="Обычный 7 4 2 3" xfId="46342"/>
    <cellStyle name="Обычный 7 4 2 3 2" xfId="46343"/>
    <cellStyle name="Обычный 7 4 2 30" xfId="46344"/>
    <cellStyle name="Обычный 7 4 2 30 2" xfId="46345"/>
    <cellStyle name="Обычный 7 4 2 31" xfId="46346"/>
    <cellStyle name="Обычный 7 4 2 31 2" xfId="46347"/>
    <cellStyle name="Обычный 7 4 2 32" xfId="46348"/>
    <cellStyle name="Обычный 7 4 2 32 2" xfId="46349"/>
    <cellStyle name="Обычный 7 4 2 33" xfId="46350"/>
    <cellStyle name="Обычный 7 4 2 33 2" xfId="46351"/>
    <cellStyle name="Обычный 7 4 2 34" xfId="46352"/>
    <cellStyle name="Обычный 7 4 2 34 2" xfId="46353"/>
    <cellStyle name="Обычный 7 4 2 35" xfId="46354"/>
    <cellStyle name="Обычный 7 4 2 35 2" xfId="46355"/>
    <cellStyle name="Обычный 7 4 2 36" xfId="46356"/>
    <cellStyle name="Обычный 7 4 2 36 2" xfId="46357"/>
    <cellStyle name="Обычный 7 4 2 37" xfId="46358"/>
    <cellStyle name="Обычный 7 4 2 4" xfId="46359"/>
    <cellStyle name="Обычный 7 4 2 4 2" xfId="46360"/>
    <cellStyle name="Обычный 7 4 2 5" xfId="46361"/>
    <cellStyle name="Обычный 7 4 2 5 2" xfId="46362"/>
    <cellStyle name="Обычный 7 4 2 6" xfId="46363"/>
    <cellStyle name="Обычный 7 4 2 6 2" xfId="46364"/>
    <cellStyle name="Обычный 7 4 2 7" xfId="46365"/>
    <cellStyle name="Обычный 7 4 2 7 2" xfId="46366"/>
    <cellStyle name="Обычный 7 4 2 8" xfId="46367"/>
    <cellStyle name="Обычный 7 4 2 8 2" xfId="46368"/>
    <cellStyle name="Обычный 7 4 2 9" xfId="46369"/>
    <cellStyle name="Обычный 7 4 2 9 2" xfId="46370"/>
    <cellStyle name="Обычный 7 4 20" xfId="46371"/>
    <cellStyle name="Обычный 7 4 20 2" xfId="46372"/>
    <cellStyle name="Обычный 7 4 21" xfId="46373"/>
    <cellStyle name="Обычный 7 4 21 2" xfId="46374"/>
    <cellStyle name="Обычный 7 4 22" xfId="46375"/>
    <cellStyle name="Обычный 7 4 22 2" xfId="46376"/>
    <cellStyle name="Обычный 7 4 23" xfId="46377"/>
    <cellStyle name="Обычный 7 4 23 2" xfId="46378"/>
    <cellStyle name="Обычный 7 4 24" xfId="46379"/>
    <cellStyle name="Обычный 7 4 24 2" xfId="46380"/>
    <cellStyle name="Обычный 7 4 25" xfId="46381"/>
    <cellStyle name="Обычный 7 4 25 2" xfId="46382"/>
    <cellStyle name="Обычный 7 4 26" xfId="46383"/>
    <cellStyle name="Обычный 7 4 26 2" xfId="46384"/>
    <cellStyle name="Обычный 7 4 27" xfId="46385"/>
    <cellStyle name="Обычный 7 4 27 2" xfId="46386"/>
    <cellStyle name="Обычный 7 4 28" xfId="46387"/>
    <cellStyle name="Обычный 7 4 28 2" xfId="46388"/>
    <cellStyle name="Обычный 7 4 29" xfId="46389"/>
    <cellStyle name="Обычный 7 4 29 2" xfId="46390"/>
    <cellStyle name="Обычный 7 4 3" xfId="46391"/>
    <cellStyle name="Обычный 7 4 3 10" xfId="46392"/>
    <cellStyle name="Обычный 7 4 3 10 2" xfId="46393"/>
    <cellStyle name="Обычный 7 4 3 11" xfId="46394"/>
    <cellStyle name="Обычный 7 4 3 11 2" xfId="46395"/>
    <cellStyle name="Обычный 7 4 3 12" xfId="46396"/>
    <cellStyle name="Обычный 7 4 3 12 2" xfId="46397"/>
    <cellStyle name="Обычный 7 4 3 13" xfId="46398"/>
    <cellStyle name="Обычный 7 4 3 13 2" xfId="46399"/>
    <cellStyle name="Обычный 7 4 3 14" xfId="46400"/>
    <cellStyle name="Обычный 7 4 3 14 2" xfId="46401"/>
    <cellStyle name="Обычный 7 4 3 15" xfId="46402"/>
    <cellStyle name="Обычный 7 4 3 15 2" xfId="46403"/>
    <cellStyle name="Обычный 7 4 3 16" xfId="46404"/>
    <cellStyle name="Обычный 7 4 3 16 2" xfId="46405"/>
    <cellStyle name="Обычный 7 4 3 17" xfId="46406"/>
    <cellStyle name="Обычный 7 4 3 17 2" xfId="46407"/>
    <cellStyle name="Обычный 7 4 3 18" xfId="46408"/>
    <cellStyle name="Обычный 7 4 3 18 2" xfId="46409"/>
    <cellStyle name="Обычный 7 4 3 19" xfId="46410"/>
    <cellStyle name="Обычный 7 4 3 19 2" xfId="46411"/>
    <cellStyle name="Обычный 7 4 3 2" xfId="46412"/>
    <cellStyle name="Обычный 7 4 3 2 2" xfId="46413"/>
    <cellStyle name="Обычный 7 4 3 20" xfId="46414"/>
    <cellStyle name="Обычный 7 4 3 20 2" xfId="46415"/>
    <cellStyle name="Обычный 7 4 3 21" xfId="46416"/>
    <cellStyle name="Обычный 7 4 3 21 2" xfId="46417"/>
    <cellStyle name="Обычный 7 4 3 22" xfId="46418"/>
    <cellStyle name="Обычный 7 4 3 22 2" xfId="46419"/>
    <cellStyle name="Обычный 7 4 3 23" xfId="46420"/>
    <cellStyle name="Обычный 7 4 3 23 2" xfId="46421"/>
    <cellStyle name="Обычный 7 4 3 24" xfId="46422"/>
    <cellStyle name="Обычный 7 4 3 24 2" xfId="46423"/>
    <cellStyle name="Обычный 7 4 3 25" xfId="46424"/>
    <cellStyle name="Обычный 7 4 3 25 2" xfId="46425"/>
    <cellStyle name="Обычный 7 4 3 26" xfId="46426"/>
    <cellStyle name="Обычный 7 4 3 26 2" xfId="46427"/>
    <cellStyle name="Обычный 7 4 3 27" xfId="46428"/>
    <cellStyle name="Обычный 7 4 3 27 2" xfId="46429"/>
    <cellStyle name="Обычный 7 4 3 28" xfId="46430"/>
    <cellStyle name="Обычный 7 4 3 28 2" xfId="46431"/>
    <cellStyle name="Обычный 7 4 3 29" xfId="46432"/>
    <cellStyle name="Обычный 7 4 3 29 2" xfId="46433"/>
    <cellStyle name="Обычный 7 4 3 3" xfId="46434"/>
    <cellStyle name="Обычный 7 4 3 3 2" xfId="46435"/>
    <cellStyle name="Обычный 7 4 3 30" xfId="46436"/>
    <cellStyle name="Обычный 7 4 3 30 2" xfId="46437"/>
    <cellStyle name="Обычный 7 4 3 31" xfId="46438"/>
    <cellStyle name="Обычный 7 4 3 31 2" xfId="46439"/>
    <cellStyle name="Обычный 7 4 3 32" xfId="46440"/>
    <cellStyle name="Обычный 7 4 3 32 2" xfId="46441"/>
    <cellStyle name="Обычный 7 4 3 33" xfId="46442"/>
    <cellStyle name="Обычный 7 4 3 33 2" xfId="46443"/>
    <cellStyle name="Обычный 7 4 3 34" xfId="46444"/>
    <cellStyle name="Обычный 7 4 3 34 2" xfId="46445"/>
    <cellStyle name="Обычный 7 4 3 35" xfId="46446"/>
    <cellStyle name="Обычный 7 4 3 4" xfId="46447"/>
    <cellStyle name="Обычный 7 4 3 4 2" xfId="46448"/>
    <cellStyle name="Обычный 7 4 3 5" xfId="46449"/>
    <cellStyle name="Обычный 7 4 3 5 2" xfId="46450"/>
    <cellStyle name="Обычный 7 4 3 6" xfId="46451"/>
    <cellStyle name="Обычный 7 4 3 6 2" xfId="46452"/>
    <cellStyle name="Обычный 7 4 3 7" xfId="46453"/>
    <cellStyle name="Обычный 7 4 3 7 2" xfId="46454"/>
    <cellStyle name="Обычный 7 4 3 8" xfId="46455"/>
    <cellStyle name="Обычный 7 4 3 8 2" xfId="46456"/>
    <cellStyle name="Обычный 7 4 3 9" xfId="46457"/>
    <cellStyle name="Обычный 7 4 3 9 2" xfId="46458"/>
    <cellStyle name="Обычный 7 4 30" xfId="46459"/>
    <cellStyle name="Обычный 7 4 30 2" xfId="46460"/>
    <cellStyle name="Обычный 7 4 31" xfId="46461"/>
    <cellStyle name="Обычный 7 4 31 2" xfId="46462"/>
    <cellStyle name="Обычный 7 4 32" xfId="46463"/>
    <cellStyle name="Обычный 7 4 32 2" xfId="46464"/>
    <cellStyle name="Обычный 7 4 33" xfId="46465"/>
    <cellStyle name="Обычный 7 4 33 2" xfId="46466"/>
    <cellStyle name="Обычный 7 4 34" xfId="46467"/>
    <cellStyle name="Обычный 7 4 34 2" xfId="46468"/>
    <cellStyle name="Обычный 7 4 35" xfId="46469"/>
    <cellStyle name="Обычный 7 4 35 2" xfId="46470"/>
    <cellStyle name="Обычный 7 4 36" xfId="46471"/>
    <cellStyle name="Обычный 7 4 36 2" xfId="46472"/>
    <cellStyle name="Обычный 7 4 37" xfId="46473"/>
    <cellStyle name="Обычный 7 4 37 2" xfId="46474"/>
    <cellStyle name="Обычный 7 4 38" xfId="46475"/>
    <cellStyle name="Обычный 7 4 4" xfId="46476"/>
    <cellStyle name="Обычный 7 4 4 2" xfId="46477"/>
    <cellStyle name="Обычный 7 4 5" xfId="46478"/>
    <cellStyle name="Обычный 7 4 5 2" xfId="46479"/>
    <cellStyle name="Обычный 7 4 6" xfId="46480"/>
    <cellStyle name="Обычный 7 4 6 2" xfId="46481"/>
    <cellStyle name="Обычный 7 4 7" xfId="46482"/>
    <cellStyle name="Обычный 7 4 7 2" xfId="46483"/>
    <cellStyle name="Обычный 7 4 8" xfId="46484"/>
    <cellStyle name="Обычный 7 4 8 2" xfId="46485"/>
    <cellStyle name="Обычный 7 4 9" xfId="46486"/>
    <cellStyle name="Обычный 7 4 9 2" xfId="46487"/>
    <cellStyle name="Обычный 7 5" xfId="46488"/>
    <cellStyle name="Обычный 7 5 10" xfId="46489"/>
    <cellStyle name="Обычный 7 5 10 2" xfId="46490"/>
    <cellStyle name="Обычный 7 5 11" xfId="46491"/>
    <cellStyle name="Обычный 7 5 11 2" xfId="46492"/>
    <cellStyle name="Обычный 7 5 12" xfId="46493"/>
    <cellStyle name="Обычный 7 5 12 2" xfId="46494"/>
    <cellStyle name="Обычный 7 5 13" xfId="46495"/>
    <cellStyle name="Обычный 7 5 13 2" xfId="46496"/>
    <cellStyle name="Обычный 7 5 14" xfId="46497"/>
    <cellStyle name="Обычный 7 5 14 2" xfId="46498"/>
    <cellStyle name="Обычный 7 5 15" xfId="46499"/>
    <cellStyle name="Обычный 7 5 15 2" xfId="46500"/>
    <cellStyle name="Обычный 7 5 16" xfId="46501"/>
    <cellStyle name="Обычный 7 5 16 2" xfId="46502"/>
    <cellStyle name="Обычный 7 5 17" xfId="46503"/>
    <cellStyle name="Обычный 7 5 17 2" xfId="46504"/>
    <cellStyle name="Обычный 7 5 18" xfId="46505"/>
    <cellStyle name="Обычный 7 5 18 2" xfId="46506"/>
    <cellStyle name="Обычный 7 5 19" xfId="46507"/>
    <cellStyle name="Обычный 7 5 19 2" xfId="46508"/>
    <cellStyle name="Обычный 7 5 2" xfId="46509"/>
    <cellStyle name="Обычный 7 5 2 10" xfId="46510"/>
    <cellStyle name="Обычный 7 5 2 10 2" xfId="46511"/>
    <cellStyle name="Обычный 7 5 2 11" xfId="46512"/>
    <cellStyle name="Обычный 7 5 2 11 2" xfId="46513"/>
    <cellStyle name="Обычный 7 5 2 12" xfId="46514"/>
    <cellStyle name="Обычный 7 5 2 12 2" xfId="46515"/>
    <cellStyle name="Обычный 7 5 2 13" xfId="46516"/>
    <cellStyle name="Обычный 7 5 2 13 2" xfId="46517"/>
    <cellStyle name="Обычный 7 5 2 14" xfId="46518"/>
    <cellStyle name="Обычный 7 5 2 14 2" xfId="46519"/>
    <cellStyle name="Обычный 7 5 2 15" xfId="46520"/>
    <cellStyle name="Обычный 7 5 2 15 2" xfId="46521"/>
    <cellStyle name="Обычный 7 5 2 16" xfId="46522"/>
    <cellStyle name="Обычный 7 5 2 16 2" xfId="46523"/>
    <cellStyle name="Обычный 7 5 2 17" xfId="46524"/>
    <cellStyle name="Обычный 7 5 2 17 2" xfId="46525"/>
    <cellStyle name="Обычный 7 5 2 18" xfId="46526"/>
    <cellStyle name="Обычный 7 5 2 18 2" xfId="46527"/>
    <cellStyle name="Обычный 7 5 2 19" xfId="46528"/>
    <cellStyle name="Обычный 7 5 2 19 2" xfId="46529"/>
    <cellStyle name="Обычный 7 5 2 2" xfId="46530"/>
    <cellStyle name="Обычный 7 5 2 2 10" xfId="46531"/>
    <cellStyle name="Обычный 7 5 2 2 10 2" xfId="46532"/>
    <cellStyle name="Обычный 7 5 2 2 11" xfId="46533"/>
    <cellStyle name="Обычный 7 5 2 2 11 2" xfId="46534"/>
    <cellStyle name="Обычный 7 5 2 2 12" xfId="46535"/>
    <cellStyle name="Обычный 7 5 2 2 12 2" xfId="46536"/>
    <cellStyle name="Обычный 7 5 2 2 13" xfId="46537"/>
    <cellStyle name="Обычный 7 5 2 2 13 2" xfId="46538"/>
    <cellStyle name="Обычный 7 5 2 2 14" xfId="46539"/>
    <cellStyle name="Обычный 7 5 2 2 14 2" xfId="46540"/>
    <cellStyle name="Обычный 7 5 2 2 15" xfId="46541"/>
    <cellStyle name="Обычный 7 5 2 2 15 2" xfId="46542"/>
    <cellStyle name="Обычный 7 5 2 2 16" xfId="46543"/>
    <cellStyle name="Обычный 7 5 2 2 16 2" xfId="46544"/>
    <cellStyle name="Обычный 7 5 2 2 17" xfId="46545"/>
    <cellStyle name="Обычный 7 5 2 2 17 2" xfId="46546"/>
    <cellStyle name="Обычный 7 5 2 2 18" xfId="46547"/>
    <cellStyle name="Обычный 7 5 2 2 18 2" xfId="46548"/>
    <cellStyle name="Обычный 7 5 2 2 19" xfId="46549"/>
    <cellStyle name="Обычный 7 5 2 2 19 2" xfId="46550"/>
    <cellStyle name="Обычный 7 5 2 2 2" xfId="46551"/>
    <cellStyle name="Обычный 7 5 2 2 2 2" xfId="46552"/>
    <cellStyle name="Обычный 7 5 2 2 20" xfId="46553"/>
    <cellStyle name="Обычный 7 5 2 2 20 2" xfId="46554"/>
    <cellStyle name="Обычный 7 5 2 2 21" xfId="46555"/>
    <cellStyle name="Обычный 7 5 2 2 21 2" xfId="46556"/>
    <cellStyle name="Обычный 7 5 2 2 22" xfId="46557"/>
    <cellStyle name="Обычный 7 5 2 2 22 2" xfId="46558"/>
    <cellStyle name="Обычный 7 5 2 2 23" xfId="46559"/>
    <cellStyle name="Обычный 7 5 2 2 23 2" xfId="46560"/>
    <cellStyle name="Обычный 7 5 2 2 24" xfId="46561"/>
    <cellStyle name="Обычный 7 5 2 2 24 2" xfId="46562"/>
    <cellStyle name="Обычный 7 5 2 2 25" xfId="46563"/>
    <cellStyle name="Обычный 7 5 2 2 25 2" xfId="46564"/>
    <cellStyle name="Обычный 7 5 2 2 26" xfId="46565"/>
    <cellStyle name="Обычный 7 5 2 2 26 2" xfId="46566"/>
    <cellStyle name="Обычный 7 5 2 2 27" xfId="46567"/>
    <cellStyle name="Обычный 7 5 2 2 27 2" xfId="46568"/>
    <cellStyle name="Обычный 7 5 2 2 28" xfId="46569"/>
    <cellStyle name="Обычный 7 5 2 2 28 2" xfId="46570"/>
    <cellStyle name="Обычный 7 5 2 2 29" xfId="46571"/>
    <cellStyle name="Обычный 7 5 2 2 29 2" xfId="46572"/>
    <cellStyle name="Обычный 7 5 2 2 3" xfId="46573"/>
    <cellStyle name="Обычный 7 5 2 2 3 2" xfId="46574"/>
    <cellStyle name="Обычный 7 5 2 2 30" xfId="46575"/>
    <cellStyle name="Обычный 7 5 2 2 30 2" xfId="46576"/>
    <cellStyle name="Обычный 7 5 2 2 31" xfId="46577"/>
    <cellStyle name="Обычный 7 5 2 2 31 2" xfId="46578"/>
    <cellStyle name="Обычный 7 5 2 2 32" xfId="46579"/>
    <cellStyle name="Обычный 7 5 2 2 32 2" xfId="46580"/>
    <cellStyle name="Обычный 7 5 2 2 33" xfId="46581"/>
    <cellStyle name="Обычный 7 5 2 2 33 2" xfId="46582"/>
    <cellStyle name="Обычный 7 5 2 2 34" xfId="46583"/>
    <cellStyle name="Обычный 7 5 2 2 34 2" xfId="46584"/>
    <cellStyle name="Обычный 7 5 2 2 35" xfId="46585"/>
    <cellStyle name="Обычный 7 5 2 2 4" xfId="46586"/>
    <cellStyle name="Обычный 7 5 2 2 4 2" xfId="46587"/>
    <cellStyle name="Обычный 7 5 2 2 5" xfId="46588"/>
    <cellStyle name="Обычный 7 5 2 2 5 2" xfId="46589"/>
    <cellStyle name="Обычный 7 5 2 2 6" xfId="46590"/>
    <cellStyle name="Обычный 7 5 2 2 6 2" xfId="46591"/>
    <cellStyle name="Обычный 7 5 2 2 7" xfId="46592"/>
    <cellStyle name="Обычный 7 5 2 2 7 2" xfId="46593"/>
    <cellStyle name="Обычный 7 5 2 2 8" xfId="46594"/>
    <cellStyle name="Обычный 7 5 2 2 8 2" xfId="46595"/>
    <cellStyle name="Обычный 7 5 2 2 9" xfId="46596"/>
    <cellStyle name="Обычный 7 5 2 2 9 2" xfId="46597"/>
    <cellStyle name="Обычный 7 5 2 20" xfId="46598"/>
    <cellStyle name="Обычный 7 5 2 20 2" xfId="46599"/>
    <cellStyle name="Обычный 7 5 2 21" xfId="46600"/>
    <cellStyle name="Обычный 7 5 2 21 2" xfId="46601"/>
    <cellStyle name="Обычный 7 5 2 22" xfId="46602"/>
    <cellStyle name="Обычный 7 5 2 22 2" xfId="46603"/>
    <cellStyle name="Обычный 7 5 2 23" xfId="46604"/>
    <cellStyle name="Обычный 7 5 2 23 2" xfId="46605"/>
    <cellStyle name="Обычный 7 5 2 24" xfId="46606"/>
    <cellStyle name="Обычный 7 5 2 24 2" xfId="46607"/>
    <cellStyle name="Обычный 7 5 2 25" xfId="46608"/>
    <cellStyle name="Обычный 7 5 2 25 2" xfId="46609"/>
    <cellStyle name="Обычный 7 5 2 26" xfId="46610"/>
    <cellStyle name="Обычный 7 5 2 26 2" xfId="46611"/>
    <cellStyle name="Обычный 7 5 2 27" xfId="46612"/>
    <cellStyle name="Обычный 7 5 2 27 2" xfId="46613"/>
    <cellStyle name="Обычный 7 5 2 28" xfId="46614"/>
    <cellStyle name="Обычный 7 5 2 28 2" xfId="46615"/>
    <cellStyle name="Обычный 7 5 2 29" xfId="46616"/>
    <cellStyle name="Обычный 7 5 2 29 2" xfId="46617"/>
    <cellStyle name="Обычный 7 5 2 3" xfId="46618"/>
    <cellStyle name="Обычный 7 5 2 3 2" xfId="46619"/>
    <cellStyle name="Обычный 7 5 2 30" xfId="46620"/>
    <cellStyle name="Обычный 7 5 2 30 2" xfId="46621"/>
    <cellStyle name="Обычный 7 5 2 31" xfId="46622"/>
    <cellStyle name="Обычный 7 5 2 31 2" xfId="46623"/>
    <cellStyle name="Обычный 7 5 2 32" xfId="46624"/>
    <cellStyle name="Обычный 7 5 2 32 2" xfId="46625"/>
    <cellStyle name="Обычный 7 5 2 33" xfId="46626"/>
    <cellStyle name="Обычный 7 5 2 33 2" xfId="46627"/>
    <cellStyle name="Обычный 7 5 2 34" xfId="46628"/>
    <cellStyle name="Обычный 7 5 2 34 2" xfId="46629"/>
    <cellStyle name="Обычный 7 5 2 35" xfId="46630"/>
    <cellStyle name="Обычный 7 5 2 35 2" xfId="46631"/>
    <cellStyle name="Обычный 7 5 2 36" xfId="46632"/>
    <cellStyle name="Обычный 7 5 2 36 2" xfId="46633"/>
    <cellStyle name="Обычный 7 5 2 37" xfId="46634"/>
    <cellStyle name="Обычный 7 5 2 4" xfId="46635"/>
    <cellStyle name="Обычный 7 5 2 4 2" xfId="46636"/>
    <cellStyle name="Обычный 7 5 2 5" xfId="46637"/>
    <cellStyle name="Обычный 7 5 2 5 2" xfId="46638"/>
    <cellStyle name="Обычный 7 5 2 6" xfId="46639"/>
    <cellStyle name="Обычный 7 5 2 6 2" xfId="46640"/>
    <cellStyle name="Обычный 7 5 2 7" xfId="46641"/>
    <cellStyle name="Обычный 7 5 2 7 2" xfId="46642"/>
    <cellStyle name="Обычный 7 5 2 8" xfId="46643"/>
    <cellStyle name="Обычный 7 5 2 8 2" xfId="46644"/>
    <cellStyle name="Обычный 7 5 2 9" xfId="46645"/>
    <cellStyle name="Обычный 7 5 2 9 2" xfId="46646"/>
    <cellStyle name="Обычный 7 5 20" xfId="46647"/>
    <cellStyle name="Обычный 7 5 20 2" xfId="46648"/>
    <cellStyle name="Обычный 7 5 21" xfId="46649"/>
    <cellStyle name="Обычный 7 5 21 2" xfId="46650"/>
    <cellStyle name="Обычный 7 5 22" xfId="46651"/>
    <cellStyle name="Обычный 7 5 22 2" xfId="46652"/>
    <cellStyle name="Обычный 7 5 23" xfId="46653"/>
    <cellStyle name="Обычный 7 5 23 2" xfId="46654"/>
    <cellStyle name="Обычный 7 5 24" xfId="46655"/>
    <cellStyle name="Обычный 7 5 24 2" xfId="46656"/>
    <cellStyle name="Обычный 7 5 25" xfId="46657"/>
    <cellStyle name="Обычный 7 5 25 2" xfId="46658"/>
    <cellStyle name="Обычный 7 5 26" xfId="46659"/>
    <cellStyle name="Обычный 7 5 26 2" xfId="46660"/>
    <cellStyle name="Обычный 7 5 27" xfId="46661"/>
    <cellStyle name="Обычный 7 5 27 2" xfId="46662"/>
    <cellStyle name="Обычный 7 5 28" xfId="46663"/>
    <cellStyle name="Обычный 7 5 28 2" xfId="46664"/>
    <cellStyle name="Обычный 7 5 29" xfId="46665"/>
    <cellStyle name="Обычный 7 5 29 2" xfId="46666"/>
    <cellStyle name="Обычный 7 5 3" xfId="46667"/>
    <cellStyle name="Обычный 7 5 3 10" xfId="46668"/>
    <cellStyle name="Обычный 7 5 3 10 2" xfId="46669"/>
    <cellStyle name="Обычный 7 5 3 11" xfId="46670"/>
    <cellStyle name="Обычный 7 5 3 11 2" xfId="46671"/>
    <cellStyle name="Обычный 7 5 3 12" xfId="46672"/>
    <cellStyle name="Обычный 7 5 3 12 2" xfId="46673"/>
    <cellStyle name="Обычный 7 5 3 13" xfId="46674"/>
    <cellStyle name="Обычный 7 5 3 13 2" xfId="46675"/>
    <cellStyle name="Обычный 7 5 3 14" xfId="46676"/>
    <cellStyle name="Обычный 7 5 3 14 2" xfId="46677"/>
    <cellStyle name="Обычный 7 5 3 15" xfId="46678"/>
    <cellStyle name="Обычный 7 5 3 15 2" xfId="46679"/>
    <cellStyle name="Обычный 7 5 3 16" xfId="46680"/>
    <cellStyle name="Обычный 7 5 3 16 2" xfId="46681"/>
    <cellStyle name="Обычный 7 5 3 17" xfId="46682"/>
    <cellStyle name="Обычный 7 5 3 17 2" xfId="46683"/>
    <cellStyle name="Обычный 7 5 3 18" xfId="46684"/>
    <cellStyle name="Обычный 7 5 3 18 2" xfId="46685"/>
    <cellStyle name="Обычный 7 5 3 19" xfId="46686"/>
    <cellStyle name="Обычный 7 5 3 19 2" xfId="46687"/>
    <cellStyle name="Обычный 7 5 3 2" xfId="46688"/>
    <cellStyle name="Обычный 7 5 3 2 2" xfId="46689"/>
    <cellStyle name="Обычный 7 5 3 20" xfId="46690"/>
    <cellStyle name="Обычный 7 5 3 20 2" xfId="46691"/>
    <cellStyle name="Обычный 7 5 3 21" xfId="46692"/>
    <cellStyle name="Обычный 7 5 3 21 2" xfId="46693"/>
    <cellStyle name="Обычный 7 5 3 22" xfId="46694"/>
    <cellStyle name="Обычный 7 5 3 22 2" xfId="46695"/>
    <cellStyle name="Обычный 7 5 3 23" xfId="46696"/>
    <cellStyle name="Обычный 7 5 3 23 2" xfId="46697"/>
    <cellStyle name="Обычный 7 5 3 24" xfId="46698"/>
    <cellStyle name="Обычный 7 5 3 24 2" xfId="46699"/>
    <cellStyle name="Обычный 7 5 3 25" xfId="46700"/>
    <cellStyle name="Обычный 7 5 3 25 2" xfId="46701"/>
    <cellStyle name="Обычный 7 5 3 26" xfId="46702"/>
    <cellStyle name="Обычный 7 5 3 26 2" xfId="46703"/>
    <cellStyle name="Обычный 7 5 3 27" xfId="46704"/>
    <cellStyle name="Обычный 7 5 3 27 2" xfId="46705"/>
    <cellStyle name="Обычный 7 5 3 28" xfId="46706"/>
    <cellStyle name="Обычный 7 5 3 28 2" xfId="46707"/>
    <cellStyle name="Обычный 7 5 3 29" xfId="46708"/>
    <cellStyle name="Обычный 7 5 3 29 2" xfId="46709"/>
    <cellStyle name="Обычный 7 5 3 3" xfId="46710"/>
    <cellStyle name="Обычный 7 5 3 3 2" xfId="46711"/>
    <cellStyle name="Обычный 7 5 3 30" xfId="46712"/>
    <cellStyle name="Обычный 7 5 3 30 2" xfId="46713"/>
    <cellStyle name="Обычный 7 5 3 31" xfId="46714"/>
    <cellStyle name="Обычный 7 5 3 31 2" xfId="46715"/>
    <cellStyle name="Обычный 7 5 3 32" xfId="46716"/>
    <cellStyle name="Обычный 7 5 3 32 2" xfId="46717"/>
    <cellStyle name="Обычный 7 5 3 33" xfId="46718"/>
    <cellStyle name="Обычный 7 5 3 33 2" xfId="46719"/>
    <cellStyle name="Обычный 7 5 3 34" xfId="46720"/>
    <cellStyle name="Обычный 7 5 3 34 2" xfId="46721"/>
    <cellStyle name="Обычный 7 5 3 35" xfId="46722"/>
    <cellStyle name="Обычный 7 5 3 4" xfId="46723"/>
    <cellStyle name="Обычный 7 5 3 4 2" xfId="46724"/>
    <cellStyle name="Обычный 7 5 3 5" xfId="46725"/>
    <cellStyle name="Обычный 7 5 3 5 2" xfId="46726"/>
    <cellStyle name="Обычный 7 5 3 6" xfId="46727"/>
    <cellStyle name="Обычный 7 5 3 6 2" xfId="46728"/>
    <cellStyle name="Обычный 7 5 3 7" xfId="46729"/>
    <cellStyle name="Обычный 7 5 3 7 2" xfId="46730"/>
    <cellStyle name="Обычный 7 5 3 8" xfId="46731"/>
    <cellStyle name="Обычный 7 5 3 8 2" xfId="46732"/>
    <cellStyle name="Обычный 7 5 3 9" xfId="46733"/>
    <cellStyle name="Обычный 7 5 3 9 2" xfId="46734"/>
    <cellStyle name="Обычный 7 5 30" xfId="46735"/>
    <cellStyle name="Обычный 7 5 30 2" xfId="46736"/>
    <cellStyle name="Обычный 7 5 31" xfId="46737"/>
    <cellStyle name="Обычный 7 5 31 2" xfId="46738"/>
    <cellStyle name="Обычный 7 5 32" xfId="46739"/>
    <cellStyle name="Обычный 7 5 32 2" xfId="46740"/>
    <cellStyle name="Обычный 7 5 33" xfId="46741"/>
    <cellStyle name="Обычный 7 5 33 2" xfId="46742"/>
    <cellStyle name="Обычный 7 5 34" xfId="46743"/>
    <cellStyle name="Обычный 7 5 34 2" xfId="46744"/>
    <cellStyle name="Обычный 7 5 35" xfId="46745"/>
    <cellStyle name="Обычный 7 5 35 2" xfId="46746"/>
    <cellStyle name="Обычный 7 5 36" xfId="46747"/>
    <cellStyle name="Обычный 7 5 36 2" xfId="46748"/>
    <cellStyle name="Обычный 7 5 37" xfId="46749"/>
    <cellStyle name="Обычный 7 5 37 2" xfId="46750"/>
    <cellStyle name="Обычный 7 5 38" xfId="46751"/>
    <cellStyle name="Обычный 7 5 4" xfId="46752"/>
    <cellStyle name="Обычный 7 5 4 2" xfId="46753"/>
    <cellStyle name="Обычный 7 5 5" xfId="46754"/>
    <cellStyle name="Обычный 7 5 5 2" xfId="46755"/>
    <cellStyle name="Обычный 7 5 6" xfId="46756"/>
    <cellStyle name="Обычный 7 5 6 2" xfId="46757"/>
    <cellStyle name="Обычный 7 5 7" xfId="46758"/>
    <cellStyle name="Обычный 7 5 7 2" xfId="46759"/>
    <cellStyle name="Обычный 7 5 8" xfId="46760"/>
    <cellStyle name="Обычный 7 5 8 2" xfId="46761"/>
    <cellStyle name="Обычный 7 5 9" xfId="46762"/>
    <cellStyle name="Обычный 7 5 9 2" xfId="46763"/>
    <cellStyle name="Обычный 7 6" xfId="46764"/>
    <cellStyle name="Обычный 7 6 10" xfId="46765"/>
    <cellStyle name="Обычный 7 6 10 2" xfId="46766"/>
    <cellStyle name="Обычный 7 6 11" xfId="46767"/>
    <cellStyle name="Обычный 7 6 11 2" xfId="46768"/>
    <cellStyle name="Обычный 7 6 12" xfId="46769"/>
    <cellStyle name="Обычный 7 6 12 2" xfId="46770"/>
    <cellStyle name="Обычный 7 6 13" xfId="46771"/>
    <cellStyle name="Обычный 7 6 13 2" xfId="46772"/>
    <cellStyle name="Обычный 7 6 14" xfId="46773"/>
    <cellStyle name="Обычный 7 6 14 2" xfId="46774"/>
    <cellStyle name="Обычный 7 6 15" xfId="46775"/>
    <cellStyle name="Обычный 7 6 15 2" xfId="46776"/>
    <cellStyle name="Обычный 7 6 16" xfId="46777"/>
    <cellStyle name="Обычный 7 6 16 2" xfId="46778"/>
    <cellStyle name="Обычный 7 6 17" xfId="46779"/>
    <cellStyle name="Обычный 7 6 17 2" xfId="46780"/>
    <cellStyle name="Обычный 7 6 18" xfId="46781"/>
    <cellStyle name="Обычный 7 6 18 2" xfId="46782"/>
    <cellStyle name="Обычный 7 6 19" xfId="46783"/>
    <cellStyle name="Обычный 7 6 19 2" xfId="46784"/>
    <cellStyle name="Обычный 7 6 2" xfId="46785"/>
    <cellStyle name="Обычный 7 6 2 10" xfId="46786"/>
    <cellStyle name="Обычный 7 6 2 10 2" xfId="46787"/>
    <cellStyle name="Обычный 7 6 2 11" xfId="46788"/>
    <cellStyle name="Обычный 7 6 2 11 2" xfId="46789"/>
    <cellStyle name="Обычный 7 6 2 12" xfId="46790"/>
    <cellStyle name="Обычный 7 6 2 12 2" xfId="46791"/>
    <cellStyle name="Обычный 7 6 2 13" xfId="46792"/>
    <cellStyle name="Обычный 7 6 2 13 2" xfId="46793"/>
    <cellStyle name="Обычный 7 6 2 14" xfId="46794"/>
    <cellStyle name="Обычный 7 6 2 14 2" xfId="46795"/>
    <cellStyle name="Обычный 7 6 2 15" xfId="46796"/>
    <cellStyle name="Обычный 7 6 2 15 2" xfId="46797"/>
    <cellStyle name="Обычный 7 6 2 16" xfId="46798"/>
    <cellStyle name="Обычный 7 6 2 16 2" xfId="46799"/>
    <cellStyle name="Обычный 7 6 2 17" xfId="46800"/>
    <cellStyle name="Обычный 7 6 2 17 2" xfId="46801"/>
    <cellStyle name="Обычный 7 6 2 18" xfId="46802"/>
    <cellStyle name="Обычный 7 6 2 18 2" xfId="46803"/>
    <cellStyle name="Обычный 7 6 2 19" xfId="46804"/>
    <cellStyle name="Обычный 7 6 2 19 2" xfId="46805"/>
    <cellStyle name="Обычный 7 6 2 2" xfId="46806"/>
    <cellStyle name="Обычный 7 6 2 2 10" xfId="46807"/>
    <cellStyle name="Обычный 7 6 2 2 10 2" xfId="46808"/>
    <cellStyle name="Обычный 7 6 2 2 11" xfId="46809"/>
    <cellStyle name="Обычный 7 6 2 2 11 2" xfId="46810"/>
    <cellStyle name="Обычный 7 6 2 2 12" xfId="46811"/>
    <cellStyle name="Обычный 7 6 2 2 12 2" xfId="46812"/>
    <cellStyle name="Обычный 7 6 2 2 13" xfId="46813"/>
    <cellStyle name="Обычный 7 6 2 2 13 2" xfId="46814"/>
    <cellStyle name="Обычный 7 6 2 2 14" xfId="46815"/>
    <cellStyle name="Обычный 7 6 2 2 14 2" xfId="46816"/>
    <cellStyle name="Обычный 7 6 2 2 15" xfId="46817"/>
    <cellStyle name="Обычный 7 6 2 2 15 2" xfId="46818"/>
    <cellStyle name="Обычный 7 6 2 2 16" xfId="46819"/>
    <cellStyle name="Обычный 7 6 2 2 16 2" xfId="46820"/>
    <cellStyle name="Обычный 7 6 2 2 17" xfId="46821"/>
    <cellStyle name="Обычный 7 6 2 2 17 2" xfId="46822"/>
    <cellStyle name="Обычный 7 6 2 2 18" xfId="46823"/>
    <cellStyle name="Обычный 7 6 2 2 18 2" xfId="46824"/>
    <cellStyle name="Обычный 7 6 2 2 19" xfId="46825"/>
    <cellStyle name="Обычный 7 6 2 2 19 2" xfId="46826"/>
    <cellStyle name="Обычный 7 6 2 2 2" xfId="46827"/>
    <cellStyle name="Обычный 7 6 2 2 2 2" xfId="46828"/>
    <cellStyle name="Обычный 7 6 2 2 20" xfId="46829"/>
    <cellStyle name="Обычный 7 6 2 2 20 2" xfId="46830"/>
    <cellStyle name="Обычный 7 6 2 2 21" xfId="46831"/>
    <cellStyle name="Обычный 7 6 2 2 21 2" xfId="46832"/>
    <cellStyle name="Обычный 7 6 2 2 22" xfId="46833"/>
    <cellStyle name="Обычный 7 6 2 2 22 2" xfId="46834"/>
    <cellStyle name="Обычный 7 6 2 2 23" xfId="46835"/>
    <cellStyle name="Обычный 7 6 2 2 23 2" xfId="46836"/>
    <cellStyle name="Обычный 7 6 2 2 24" xfId="46837"/>
    <cellStyle name="Обычный 7 6 2 2 24 2" xfId="46838"/>
    <cellStyle name="Обычный 7 6 2 2 25" xfId="46839"/>
    <cellStyle name="Обычный 7 6 2 2 25 2" xfId="46840"/>
    <cellStyle name="Обычный 7 6 2 2 26" xfId="46841"/>
    <cellStyle name="Обычный 7 6 2 2 26 2" xfId="46842"/>
    <cellStyle name="Обычный 7 6 2 2 27" xfId="46843"/>
    <cellStyle name="Обычный 7 6 2 2 27 2" xfId="46844"/>
    <cellStyle name="Обычный 7 6 2 2 28" xfId="46845"/>
    <cellStyle name="Обычный 7 6 2 2 28 2" xfId="46846"/>
    <cellStyle name="Обычный 7 6 2 2 29" xfId="46847"/>
    <cellStyle name="Обычный 7 6 2 2 29 2" xfId="46848"/>
    <cellStyle name="Обычный 7 6 2 2 3" xfId="46849"/>
    <cellStyle name="Обычный 7 6 2 2 3 2" xfId="46850"/>
    <cellStyle name="Обычный 7 6 2 2 30" xfId="46851"/>
    <cellStyle name="Обычный 7 6 2 2 30 2" xfId="46852"/>
    <cellStyle name="Обычный 7 6 2 2 31" xfId="46853"/>
    <cellStyle name="Обычный 7 6 2 2 31 2" xfId="46854"/>
    <cellStyle name="Обычный 7 6 2 2 32" xfId="46855"/>
    <cellStyle name="Обычный 7 6 2 2 32 2" xfId="46856"/>
    <cellStyle name="Обычный 7 6 2 2 33" xfId="46857"/>
    <cellStyle name="Обычный 7 6 2 2 33 2" xfId="46858"/>
    <cellStyle name="Обычный 7 6 2 2 34" xfId="46859"/>
    <cellStyle name="Обычный 7 6 2 2 34 2" xfId="46860"/>
    <cellStyle name="Обычный 7 6 2 2 35" xfId="46861"/>
    <cellStyle name="Обычный 7 6 2 2 4" xfId="46862"/>
    <cellStyle name="Обычный 7 6 2 2 4 2" xfId="46863"/>
    <cellStyle name="Обычный 7 6 2 2 5" xfId="46864"/>
    <cellStyle name="Обычный 7 6 2 2 5 2" xfId="46865"/>
    <cellStyle name="Обычный 7 6 2 2 6" xfId="46866"/>
    <cellStyle name="Обычный 7 6 2 2 6 2" xfId="46867"/>
    <cellStyle name="Обычный 7 6 2 2 7" xfId="46868"/>
    <cellStyle name="Обычный 7 6 2 2 7 2" xfId="46869"/>
    <cellStyle name="Обычный 7 6 2 2 8" xfId="46870"/>
    <cellStyle name="Обычный 7 6 2 2 8 2" xfId="46871"/>
    <cellStyle name="Обычный 7 6 2 2 9" xfId="46872"/>
    <cellStyle name="Обычный 7 6 2 2 9 2" xfId="46873"/>
    <cellStyle name="Обычный 7 6 2 20" xfId="46874"/>
    <cellStyle name="Обычный 7 6 2 20 2" xfId="46875"/>
    <cellStyle name="Обычный 7 6 2 21" xfId="46876"/>
    <cellStyle name="Обычный 7 6 2 21 2" xfId="46877"/>
    <cellStyle name="Обычный 7 6 2 22" xfId="46878"/>
    <cellStyle name="Обычный 7 6 2 22 2" xfId="46879"/>
    <cellStyle name="Обычный 7 6 2 23" xfId="46880"/>
    <cellStyle name="Обычный 7 6 2 23 2" xfId="46881"/>
    <cellStyle name="Обычный 7 6 2 24" xfId="46882"/>
    <cellStyle name="Обычный 7 6 2 24 2" xfId="46883"/>
    <cellStyle name="Обычный 7 6 2 25" xfId="46884"/>
    <cellStyle name="Обычный 7 6 2 25 2" xfId="46885"/>
    <cellStyle name="Обычный 7 6 2 26" xfId="46886"/>
    <cellStyle name="Обычный 7 6 2 26 2" xfId="46887"/>
    <cellStyle name="Обычный 7 6 2 27" xfId="46888"/>
    <cellStyle name="Обычный 7 6 2 27 2" xfId="46889"/>
    <cellStyle name="Обычный 7 6 2 28" xfId="46890"/>
    <cellStyle name="Обычный 7 6 2 28 2" xfId="46891"/>
    <cellStyle name="Обычный 7 6 2 29" xfId="46892"/>
    <cellStyle name="Обычный 7 6 2 29 2" xfId="46893"/>
    <cellStyle name="Обычный 7 6 2 3" xfId="46894"/>
    <cellStyle name="Обычный 7 6 2 3 2" xfId="46895"/>
    <cellStyle name="Обычный 7 6 2 30" xfId="46896"/>
    <cellStyle name="Обычный 7 6 2 30 2" xfId="46897"/>
    <cellStyle name="Обычный 7 6 2 31" xfId="46898"/>
    <cellStyle name="Обычный 7 6 2 31 2" xfId="46899"/>
    <cellStyle name="Обычный 7 6 2 32" xfId="46900"/>
    <cellStyle name="Обычный 7 6 2 32 2" xfId="46901"/>
    <cellStyle name="Обычный 7 6 2 33" xfId="46902"/>
    <cellStyle name="Обычный 7 6 2 33 2" xfId="46903"/>
    <cellStyle name="Обычный 7 6 2 34" xfId="46904"/>
    <cellStyle name="Обычный 7 6 2 34 2" xfId="46905"/>
    <cellStyle name="Обычный 7 6 2 35" xfId="46906"/>
    <cellStyle name="Обычный 7 6 2 35 2" xfId="46907"/>
    <cellStyle name="Обычный 7 6 2 36" xfId="46908"/>
    <cellStyle name="Обычный 7 6 2 36 2" xfId="46909"/>
    <cellStyle name="Обычный 7 6 2 37" xfId="46910"/>
    <cellStyle name="Обычный 7 6 2 4" xfId="46911"/>
    <cellStyle name="Обычный 7 6 2 4 2" xfId="46912"/>
    <cellStyle name="Обычный 7 6 2 5" xfId="46913"/>
    <cellStyle name="Обычный 7 6 2 5 2" xfId="46914"/>
    <cellStyle name="Обычный 7 6 2 6" xfId="46915"/>
    <cellStyle name="Обычный 7 6 2 6 2" xfId="46916"/>
    <cellStyle name="Обычный 7 6 2 7" xfId="46917"/>
    <cellStyle name="Обычный 7 6 2 7 2" xfId="46918"/>
    <cellStyle name="Обычный 7 6 2 8" xfId="46919"/>
    <cellStyle name="Обычный 7 6 2 8 2" xfId="46920"/>
    <cellStyle name="Обычный 7 6 2 9" xfId="46921"/>
    <cellStyle name="Обычный 7 6 2 9 2" xfId="46922"/>
    <cellStyle name="Обычный 7 6 20" xfId="46923"/>
    <cellStyle name="Обычный 7 6 20 2" xfId="46924"/>
    <cellStyle name="Обычный 7 6 21" xfId="46925"/>
    <cellStyle name="Обычный 7 6 21 2" xfId="46926"/>
    <cellStyle name="Обычный 7 6 22" xfId="46927"/>
    <cellStyle name="Обычный 7 6 22 2" xfId="46928"/>
    <cellStyle name="Обычный 7 6 23" xfId="46929"/>
    <cellStyle name="Обычный 7 6 23 2" xfId="46930"/>
    <cellStyle name="Обычный 7 6 24" xfId="46931"/>
    <cellStyle name="Обычный 7 6 24 2" xfId="46932"/>
    <cellStyle name="Обычный 7 6 25" xfId="46933"/>
    <cellStyle name="Обычный 7 6 25 2" xfId="46934"/>
    <cellStyle name="Обычный 7 6 26" xfId="46935"/>
    <cellStyle name="Обычный 7 6 26 2" xfId="46936"/>
    <cellStyle name="Обычный 7 6 27" xfId="46937"/>
    <cellStyle name="Обычный 7 6 27 2" xfId="46938"/>
    <cellStyle name="Обычный 7 6 28" xfId="46939"/>
    <cellStyle name="Обычный 7 6 28 2" xfId="46940"/>
    <cellStyle name="Обычный 7 6 29" xfId="46941"/>
    <cellStyle name="Обычный 7 6 29 2" xfId="46942"/>
    <cellStyle name="Обычный 7 6 3" xfId="46943"/>
    <cellStyle name="Обычный 7 6 3 10" xfId="46944"/>
    <cellStyle name="Обычный 7 6 3 10 2" xfId="46945"/>
    <cellStyle name="Обычный 7 6 3 11" xfId="46946"/>
    <cellStyle name="Обычный 7 6 3 11 2" xfId="46947"/>
    <cellStyle name="Обычный 7 6 3 12" xfId="46948"/>
    <cellStyle name="Обычный 7 6 3 12 2" xfId="46949"/>
    <cellStyle name="Обычный 7 6 3 13" xfId="46950"/>
    <cellStyle name="Обычный 7 6 3 13 2" xfId="46951"/>
    <cellStyle name="Обычный 7 6 3 14" xfId="46952"/>
    <cellStyle name="Обычный 7 6 3 14 2" xfId="46953"/>
    <cellStyle name="Обычный 7 6 3 15" xfId="46954"/>
    <cellStyle name="Обычный 7 6 3 15 2" xfId="46955"/>
    <cellStyle name="Обычный 7 6 3 16" xfId="46956"/>
    <cellStyle name="Обычный 7 6 3 16 2" xfId="46957"/>
    <cellStyle name="Обычный 7 6 3 17" xfId="46958"/>
    <cellStyle name="Обычный 7 6 3 17 2" xfId="46959"/>
    <cellStyle name="Обычный 7 6 3 18" xfId="46960"/>
    <cellStyle name="Обычный 7 6 3 18 2" xfId="46961"/>
    <cellStyle name="Обычный 7 6 3 19" xfId="46962"/>
    <cellStyle name="Обычный 7 6 3 19 2" xfId="46963"/>
    <cellStyle name="Обычный 7 6 3 2" xfId="46964"/>
    <cellStyle name="Обычный 7 6 3 2 2" xfId="46965"/>
    <cellStyle name="Обычный 7 6 3 20" xfId="46966"/>
    <cellStyle name="Обычный 7 6 3 20 2" xfId="46967"/>
    <cellStyle name="Обычный 7 6 3 21" xfId="46968"/>
    <cellStyle name="Обычный 7 6 3 21 2" xfId="46969"/>
    <cellStyle name="Обычный 7 6 3 22" xfId="46970"/>
    <cellStyle name="Обычный 7 6 3 22 2" xfId="46971"/>
    <cellStyle name="Обычный 7 6 3 23" xfId="46972"/>
    <cellStyle name="Обычный 7 6 3 23 2" xfId="46973"/>
    <cellStyle name="Обычный 7 6 3 24" xfId="46974"/>
    <cellStyle name="Обычный 7 6 3 24 2" xfId="46975"/>
    <cellStyle name="Обычный 7 6 3 25" xfId="46976"/>
    <cellStyle name="Обычный 7 6 3 25 2" xfId="46977"/>
    <cellStyle name="Обычный 7 6 3 26" xfId="46978"/>
    <cellStyle name="Обычный 7 6 3 26 2" xfId="46979"/>
    <cellStyle name="Обычный 7 6 3 27" xfId="46980"/>
    <cellStyle name="Обычный 7 6 3 27 2" xfId="46981"/>
    <cellStyle name="Обычный 7 6 3 28" xfId="46982"/>
    <cellStyle name="Обычный 7 6 3 28 2" xfId="46983"/>
    <cellStyle name="Обычный 7 6 3 29" xfId="46984"/>
    <cellStyle name="Обычный 7 6 3 29 2" xfId="46985"/>
    <cellStyle name="Обычный 7 6 3 3" xfId="46986"/>
    <cellStyle name="Обычный 7 6 3 3 2" xfId="46987"/>
    <cellStyle name="Обычный 7 6 3 30" xfId="46988"/>
    <cellStyle name="Обычный 7 6 3 30 2" xfId="46989"/>
    <cellStyle name="Обычный 7 6 3 31" xfId="46990"/>
    <cellStyle name="Обычный 7 6 3 31 2" xfId="46991"/>
    <cellStyle name="Обычный 7 6 3 32" xfId="46992"/>
    <cellStyle name="Обычный 7 6 3 32 2" xfId="46993"/>
    <cellStyle name="Обычный 7 6 3 33" xfId="46994"/>
    <cellStyle name="Обычный 7 6 3 33 2" xfId="46995"/>
    <cellStyle name="Обычный 7 6 3 34" xfId="46996"/>
    <cellStyle name="Обычный 7 6 3 34 2" xfId="46997"/>
    <cellStyle name="Обычный 7 6 3 35" xfId="46998"/>
    <cellStyle name="Обычный 7 6 3 4" xfId="46999"/>
    <cellStyle name="Обычный 7 6 3 4 2" xfId="47000"/>
    <cellStyle name="Обычный 7 6 3 5" xfId="47001"/>
    <cellStyle name="Обычный 7 6 3 5 2" xfId="47002"/>
    <cellStyle name="Обычный 7 6 3 6" xfId="47003"/>
    <cellStyle name="Обычный 7 6 3 6 2" xfId="47004"/>
    <cellStyle name="Обычный 7 6 3 7" xfId="47005"/>
    <cellStyle name="Обычный 7 6 3 7 2" xfId="47006"/>
    <cellStyle name="Обычный 7 6 3 8" xfId="47007"/>
    <cellStyle name="Обычный 7 6 3 8 2" xfId="47008"/>
    <cellStyle name="Обычный 7 6 3 9" xfId="47009"/>
    <cellStyle name="Обычный 7 6 3 9 2" xfId="47010"/>
    <cellStyle name="Обычный 7 6 30" xfId="47011"/>
    <cellStyle name="Обычный 7 6 30 2" xfId="47012"/>
    <cellStyle name="Обычный 7 6 31" xfId="47013"/>
    <cellStyle name="Обычный 7 6 31 2" xfId="47014"/>
    <cellStyle name="Обычный 7 6 32" xfId="47015"/>
    <cellStyle name="Обычный 7 6 32 2" xfId="47016"/>
    <cellStyle name="Обычный 7 6 33" xfId="47017"/>
    <cellStyle name="Обычный 7 6 33 2" xfId="47018"/>
    <cellStyle name="Обычный 7 6 34" xfId="47019"/>
    <cellStyle name="Обычный 7 6 34 2" xfId="47020"/>
    <cellStyle name="Обычный 7 6 35" xfId="47021"/>
    <cellStyle name="Обычный 7 6 35 2" xfId="47022"/>
    <cellStyle name="Обычный 7 6 36" xfId="47023"/>
    <cellStyle name="Обычный 7 6 36 2" xfId="47024"/>
    <cellStyle name="Обычный 7 6 37" xfId="47025"/>
    <cellStyle name="Обычный 7 6 37 2" xfId="47026"/>
    <cellStyle name="Обычный 7 6 38" xfId="47027"/>
    <cellStyle name="Обычный 7 6 4" xfId="47028"/>
    <cellStyle name="Обычный 7 6 4 2" xfId="47029"/>
    <cellStyle name="Обычный 7 6 5" xfId="47030"/>
    <cellStyle name="Обычный 7 6 5 2" xfId="47031"/>
    <cellStyle name="Обычный 7 6 6" xfId="47032"/>
    <cellStyle name="Обычный 7 6 6 2" xfId="47033"/>
    <cellStyle name="Обычный 7 6 7" xfId="47034"/>
    <cellStyle name="Обычный 7 6 7 2" xfId="47035"/>
    <cellStyle name="Обычный 7 6 8" xfId="47036"/>
    <cellStyle name="Обычный 7 6 8 2" xfId="47037"/>
    <cellStyle name="Обычный 7 6 9" xfId="47038"/>
    <cellStyle name="Обычный 7 6 9 2" xfId="47039"/>
    <cellStyle name="Обычный 7 7" xfId="47040"/>
    <cellStyle name="Обычный 7 7 10" xfId="47041"/>
    <cellStyle name="Обычный 7 7 10 2" xfId="47042"/>
    <cellStyle name="Обычный 7 7 11" xfId="47043"/>
    <cellStyle name="Обычный 7 7 11 2" xfId="47044"/>
    <cellStyle name="Обычный 7 7 12" xfId="47045"/>
    <cellStyle name="Обычный 7 7 12 2" xfId="47046"/>
    <cellStyle name="Обычный 7 7 13" xfId="47047"/>
    <cellStyle name="Обычный 7 7 13 2" xfId="47048"/>
    <cellStyle name="Обычный 7 7 14" xfId="47049"/>
    <cellStyle name="Обычный 7 7 14 2" xfId="47050"/>
    <cellStyle name="Обычный 7 7 15" xfId="47051"/>
    <cellStyle name="Обычный 7 7 15 2" xfId="47052"/>
    <cellStyle name="Обычный 7 7 16" xfId="47053"/>
    <cellStyle name="Обычный 7 7 16 2" xfId="47054"/>
    <cellStyle name="Обычный 7 7 17" xfId="47055"/>
    <cellStyle name="Обычный 7 7 17 2" xfId="47056"/>
    <cellStyle name="Обычный 7 7 18" xfId="47057"/>
    <cellStyle name="Обычный 7 7 18 2" xfId="47058"/>
    <cellStyle name="Обычный 7 7 19" xfId="47059"/>
    <cellStyle name="Обычный 7 7 19 2" xfId="47060"/>
    <cellStyle name="Обычный 7 7 2" xfId="47061"/>
    <cellStyle name="Обычный 7 7 2 10" xfId="47062"/>
    <cellStyle name="Обычный 7 7 2 10 2" xfId="47063"/>
    <cellStyle name="Обычный 7 7 2 11" xfId="47064"/>
    <cellStyle name="Обычный 7 7 2 11 2" xfId="47065"/>
    <cellStyle name="Обычный 7 7 2 12" xfId="47066"/>
    <cellStyle name="Обычный 7 7 2 12 2" xfId="47067"/>
    <cellStyle name="Обычный 7 7 2 13" xfId="47068"/>
    <cellStyle name="Обычный 7 7 2 13 2" xfId="47069"/>
    <cellStyle name="Обычный 7 7 2 14" xfId="47070"/>
    <cellStyle name="Обычный 7 7 2 14 2" xfId="47071"/>
    <cellStyle name="Обычный 7 7 2 15" xfId="47072"/>
    <cellStyle name="Обычный 7 7 2 15 2" xfId="47073"/>
    <cellStyle name="Обычный 7 7 2 16" xfId="47074"/>
    <cellStyle name="Обычный 7 7 2 16 2" xfId="47075"/>
    <cellStyle name="Обычный 7 7 2 17" xfId="47076"/>
    <cellStyle name="Обычный 7 7 2 17 2" xfId="47077"/>
    <cellStyle name="Обычный 7 7 2 18" xfId="47078"/>
    <cellStyle name="Обычный 7 7 2 18 2" xfId="47079"/>
    <cellStyle name="Обычный 7 7 2 19" xfId="47080"/>
    <cellStyle name="Обычный 7 7 2 19 2" xfId="47081"/>
    <cellStyle name="Обычный 7 7 2 2" xfId="47082"/>
    <cellStyle name="Обычный 7 7 2 2 2" xfId="47083"/>
    <cellStyle name="Обычный 7 7 2 20" xfId="47084"/>
    <cellStyle name="Обычный 7 7 2 20 2" xfId="47085"/>
    <cellStyle name="Обычный 7 7 2 21" xfId="47086"/>
    <cellStyle name="Обычный 7 7 2 21 2" xfId="47087"/>
    <cellStyle name="Обычный 7 7 2 22" xfId="47088"/>
    <cellStyle name="Обычный 7 7 2 22 2" xfId="47089"/>
    <cellStyle name="Обычный 7 7 2 23" xfId="47090"/>
    <cellStyle name="Обычный 7 7 2 23 2" xfId="47091"/>
    <cellStyle name="Обычный 7 7 2 24" xfId="47092"/>
    <cellStyle name="Обычный 7 7 2 24 2" xfId="47093"/>
    <cellStyle name="Обычный 7 7 2 25" xfId="47094"/>
    <cellStyle name="Обычный 7 7 2 25 2" xfId="47095"/>
    <cellStyle name="Обычный 7 7 2 26" xfId="47096"/>
    <cellStyle name="Обычный 7 7 2 26 2" xfId="47097"/>
    <cellStyle name="Обычный 7 7 2 27" xfId="47098"/>
    <cellStyle name="Обычный 7 7 2 27 2" xfId="47099"/>
    <cellStyle name="Обычный 7 7 2 28" xfId="47100"/>
    <cellStyle name="Обычный 7 7 2 28 2" xfId="47101"/>
    <cellStyle name="Обычный 7 7 2 29" xfId="47102"/>
    <cellStyle name="Обычный 7 7 2 29 2" xfId="47103"/>
    <cellStyle name="Обычный 7 7 2 3" xfId="47104"/>
    <cellStyle name="Обычный 7 7 2 3 2" xfId="47105"/>
    <cellStyle name="Обычный 7 7 2 30" xfId="47106"/>
    <cellStyle name="Обычный 7 7 2 30 2" xfId="47107"/>
    <cellStyle name="Обычный 7 7 2 31" xfId="47108"/>
    <cellStyle name="Обычный 7 7 2 31 2" xfId="47109"/>
    <cellStyle name="Обычный 7 7 2 32" xfId="47110"/>
    <cellStyle name="Обычный 7 7 2 32 2" xfId="47111"/>
    <cellStyle name="Обычный 7 7 2 33" xfId="47112"/>
    <cellStyle name="Обычный 7 7 2 33 2" xfId="47113"/>
    <cellStyle name="Обычный 7 7 2 34" xfId="47114"/>
    <cellStyle name="Обычный 7 7 2 34 2" xfId="47115"/>
    <cellStyle name="Обычный 7 7 2 35" xfId="47116"/>
    <cellStyle name="Обычный 7 7 2 4" xfId="47117"/>
    <cellStyle name="Обычный 7 7 2 4 2" xfId="47118"/>
    <cellStyle name="Обычный 7 7 2 5" xfId="47119"/>
    <cellStyle name="Обычный 7 7 2 5 2" xfId="47120"/>
    <cellStyle name="Обычный 7 7 2 6" xfId="47121"/>
    <cellStyle name="Обычный 7 7 2 6 2" xfId="47122"/>
    <cellStyle name="Обычный 7 7 2 7" xfId="47123"/>
    <cellStyle name="Обычный 7 7 2 7 2" xfId="47124"/>
    <cellStyle name="Обычный 7 7 2 8" xfId="47125"/>
    <cellStyle name="Обычный 7 7 2 8 2" xfId="47126"/>
    <cellStyle name="Обычный 7 7 2 9" xfId="47127"/>
    <cellStyle name="Обычный 7 7 2 9 2" xfId="47128"/>
    <cellStyle name="Обычный 7 7 20" xfId="47129"/>
    <cellStyle name="Обычный 7 7 20 2" xfId="47130"/>
    <cellStyle name="Обычный 7 7 21" xfId="47131"/>
    <cellStyle name="Обычный 7 7 21 2" xfId="47132"/>
    <cellStyle name="Обычный 7 7 22" xfId="47133"/>
    <cellStyle name="Обычный 7 7 22 2" xfId="47134"/>
    <cellStyle name="Обычный 7 7 23" xfId="47135"/>
    <cellStyle name="Обычный 7 7 23 2" xfId="47136"/>
    <cellStyle name="Обычный 7 7 24" xfId="47137"/>
    <cellStyle name="Обычный 7 7 24 2" xfId="47138"/>
    <cellStyle name="Обычный 7 7 25" xfId="47139"/>
    <cellStyle name="Обычный 7 7 25 2" xfId="47140"/>
    <cellStyle name="Обычный 7 7 26" xfId="47141"/>
    <cellStyle name="Обычный 7 7 26 2" xfId="47142"/>
    <cellStyle name="Обычный 7 7 27" xfId="47143"/>
    <cellStyle name="Обычный 7 7 27 2" xfId="47144"/>
    <cellStyle name="Обычный 7 7 28" xfId="47145"/>
    <cellStyle name="Обычный 7 7 28 2" xfId="47146"/>
    <cellStyle name="Обычный 7 7 29" xfId="47147"/>
    <cellStyle name="Обычный 7 7 29 2" xfId="47148"/>
    <cellStyle name="Обычный 7 7 3" xfId="47149"/>
    <cellStyle name="Обычный 7 7 3 2" xfId="47150"/>
    <cellStyle name="Обычный 7 7 30" xfId="47151"/>
    <cellStyle name="Обычный 7 7 30 2" xfId="47152"/>
    <cellStyle name="Обычный 7 7 31" xfId="47153"/>
    <cellStyle name="Обычный 7 7 31 2" xfId="47154"/>
    <cellStyle name="Обычный 7 7 32" xfId="47155"/>
    <cellStyle name="Обычный 7 7 32 2" xfId="47156"/>
    <cellStyle name="Обычный 7 7 33" xfId="47157"/>
    <cellStyle name="Обычный 7 7 33 2" xfId="47158"/>
    <cellStyle name="Обычный 7 7 34" xfId="47159"/>
    <cellStyle name="Обычный 7 7 34 2" xfId="47160"/>
    <cellStyle name="Обычный 7 7 35" xfId="47161"/>
    <cellStyle name="Обычный 7 7 35 2" xfId="47162"/>
    <cellStyle name="Обычный 7 7 36" xfId="47163"/>
    <cellStyle name="Обычный 7 7 36 2" xfId="47164"/>
    <cellStyle name="Обычный 7 7 37" xfId="47165"/>
    <cellStyle name="Обычный 7 7 4" xfId="47166"/>
    <cellStyle name="Обычный 7 7 4 2" xfId="47167"/>
    <cellStyle name="Обычный 7 7 5" xfId="47168"/>
    <cellStyle name="Обычный 7 7 5 2" xfId="47169"/>
    <cellStyle name="Обычный 7 7 6" xfId="47170"/>
    <cellStyle name="Обычный 7 7 6 2" xfId="47171"/>
    <cellStyle name="Обычный 7 7 7" xfId="47172"/>
    <cellStyle name="Обычный 7 7 7 2" xfId="47173"/>
    <cellStyle name="Обычный 7 7 8" xfId="47174"/>
    <cellStyle name="Обычный 7 7 8 2" xfId="47175"/>
    <cellStyle name="Обычный 7 7 9" xfId="47176"/>
    <cellStyle name="Обычный 7 7 9 2" xfId="47177"/>
    <cellStyle name="Обычный 7 8" xfId="47178"/>
    <cellStyle name="Обычный 7 8 10" xfId="47179"/>
    <cellStyle name="Обычный 7 8 10 2" xfId="47180"/>
    <cellStyle name="Обычный 7 8 11" xfId="47181"/>
    <cellStyle name="Обычный 7 8 11 2" xfId="47182"/>
    <cellStyle name="Обычный 7 8 12" xfId="47183"/>
    <cellStyle name="Обычный 7 8 12 2" xfId="47184"/>
    <cellStyle name="Обычный 7 8 13" xfId="47185"/>
    <cellStyle name="Обычный 7 8 13 2" xfId="47186"/>
    <cellStyle name="Обычный 7 8 14" xfId="47187"/>
    <cellStyle name="Обычный 7 8 14 2" xfId="47188"/>
    <cellStyle name="Обычный 7 8 15" xfId="47189"/>
    <cellStyle name="Обычный 7 8 15 2" xfId="47190"/>
    <cellStyle name="Обычный 7 8 16" xfId="47191"/>
    <cellStyle name="Обычный 7 8 16 2" xfId="47192"/>
    <cellStyle name="Обычный 7 8 17" xfId="47193"/>
    <cellStyle name="Обычный 7 8 17 2" xfId="47194"/>
    <cellStyle name="Обычный 7 8 18" xfId="47195"/>
    <cellStyle name="Обычный 7 8 18 2" xfId="47196"/>
    <cellStyle name="Обычный 7 8 19" xfId="47197"/>
    <cellStyle name="Обычный 7 8 19 2" xfId="47198"/>
    <cellStyle name="Обычный 7 8 2" xfId="47199"/>
    <cellStyle name="Обычный 7 8 2 10" xfId="47200"/>
    <cellStyle name="Обычный 7 8 2 10 2" xfId="47201"/>
    <cellStyle name="Обычный 7 8 2 11" xfId="47202"/>
    <cellStyle name="Обычный 7 8 2 11 2" xfId="47203"/>
    <cellStyle name="Обычный 7 8 2 12" xfId="47204"/>
    <cellStyle name="Обычный 7 8 2 12 2" xfId="47205"/>
    <cellStyle name="Обычный 7 8 2 13" xfId="47206"/>
    <cellStyle name="Обычный 7 8 2 13 2" xfId="47207"/>
    <cellStyle name="Обычный 7 8 2 14" xfId="47208"/>
    <cellStyle name="Обычный 7 8 2 14 2" xfId="47209"/>
    <cellStyle name="Обычный 7 8 2 15" xfId="47210"/>
    <cellStyle name="Обычный 7 8 2 15 2" xfId="47211"/>
    <cellStyle name="Обычный 7 8 2 16" xfId="47212"/>
    <cellStyle name="Обычный 7 8 2 16 2" xfId="47213"/>
    <cellStyle name="Обычный 7 8 2 17" xfId="47214"/>
    <cellStyle name="Обычный 7 8 2 17 2" xfId="47215"/>
    <cellStyle name="Обычный 7 8 2 18" xfId="47216"/>
    <cellStyle name="Обычный 7 8 2 18 2" xfId="47217"/>
    <cellStyle name="Обычный 7 8 2 19" xfId="47218"/>
    <cellStyle name="Обычный 7 8 2 19 2" xfId="47219"/>
    <cellStyle name="Обычный 7 8 2 2" xfId="47220"/>
    <cellStyle name="Обычный 7 8 2 2 2" xfId="47221"/>
    <cellStyle name="Обычный 7 8 2 20" xfId="47222"/>
    <cellStyle name="Обычный 7 8 2 20 2" xfId="47223"/>
    <cellStyle name="Обычный 7 8 2 21" xfId="47224"/>
    <cellStyle name="Обычный 7 8 2 21 2" xfId="47225"/>
    <cellStyle name="Обычный 7 8 2 22" xfId="47226"/>
    <cellStyle name="Обычный 7 8 2 22 2" xfId="47227"/>
    <cellStyle name="Обычный 7 8 2 23" xfId="47228"/>
    <cellStyle name="Обычный 7 8 2 23 2" xfId="47229"/>
    <cellStyle name="Обычный 7 8 2 24" xfId="47230"/>
    <cellStyle name="Обычный 7 8 2 24 2" xfId="47231"/>
    <cellStyle name="Обычный 7 8 2 25" xfId="47232"/>
    <cellStyle name="Обычный 7 8 2 25 2" xfId="47233"/>
    <cellStyle name="Обычный 7 8 2 26" xfId="47234"/>
    <cellStyle name="Обычный 7 8 2 26 2" xfId="47235"/>
    <cellStyle name="Обычный 7 8 2 27" xfId="47236"/>
    <cellStyle name="Обычный 7 8 2 27 2" xfId="47237"/>
    <cellStyle name="Обычный 7 8 2 28" xfId="47238"/>
    <cellStyle name="Обычный 7 8 2 28 2" xfId="47239"/>
    <cellStyle name="Обычный 7 8 2 29" xfId="47240"/>
    <cellStyle name="Обычный 7 8 2 29 2" xfId="47241"/>
    <cellStyle name="Обычный 7 8 2 3" xfId="47242"/>
    <cellStyle name="Обычный 7 8 2 3 2" xfId="47243"/>
    <cellStyle name="Обычный 7 8 2 30" xfId="47244"/>
    <cellStyle name="Обычный 7 8 2 30 2" xfId="47245"/>
    <cellStyle name="Обычный 7 8 2 31" xfId="47246"/>
    <cellStyle name="Обычный 7 8 2 31 2" xfId="47247"/>
    <cellStyle name="Обычный 7 8 2 32" xfId="47248"/>
    <cellStyle name="Обычный 7 8 2 32 2" xfId="47249"/>
    <cellStyle name="Обычный 7 8 2 33" xfId="47250"/>
    <cellStyle name="Обычный 7 8 2 33 2" xfId="47251"/>
    <cellStyle name="Обычный 7 8 2 34" xfId="47252"/>
    <cellStyle name="Обычный 7 8 2 34 2" xfId="47253"/>
    <cellStyle name="Обычный 7 8 2 35" xfId="47254"/>
    <cellStyle name="Обычный 7 8 2 4" xfId="47255"/>
    <cellStyle name="Обычный 7 8 2 4 2" xfId="47256"/>
    <cellStyle name="Обычный 7 8 2 5" xfId="47257"/>
    <cellStyle name="Обычный 7 8 2 5 2" xfId="47258"/>
    <cellStyle name="Обычный 7 8 2 6" xfId="47259"/>
    <cellStyle name="Обычный 7 8 2 6 2" xfId="47260"/>
    <cellStyle name="Обычный 7 8 2 7" xfId="47261"/>
    <cellStyle name="Обычный 7 8 2 7 2" xfId="47262"/>
    <cellStyle name="Обычный 7 8 2 8" xfId="47263"/>
    <cellStyle name="Обычный 7 8 2 8 2" xfId="47264"/>
    <cellStyle name="Обычный 7 8 2 9" xfId="47265"/>
    <cellStyle name="Обычный 7 8 2 9 2" xfId="47266"/>
    <cellStyle name="Обычный 7 8 20" xfId="47267"/>
    <cellStyle name="Обычный 7 8 20 2" xfId="47268"/>
    <cellStyle name="Обычный 7 8 21" xfId="47269"/>
    <cellStyle name="Обычный 7 8 21 2" xfId="47270"/>
    <cellStyle name="Обычный 7 8 22" xfId="47271"/>
    <cellStyle name="Обычный 7 8 22 2" xfId="47272"/>
    <cellStyle name="Обычный 7 8 23" xfId="47273"/>
    <cellStyle name="Обычный 7 8 23 2" xfId="47274"/>
    <cellStyle name="Обычный 7 8 24" xfId="47275"/>
    <cellStyle name="Обычный 7 8 24 2" xfId="47276"/>
    <cellStyle name="Обычный 7 8 25" xfId="47277"/>
    <cellStyle name="Обычный 7 8 25 2" xfId="47278"/>
    <cellStyle name="Обычный 7 8 26" xfId="47279"/>
    <cellStyle name="Обычный 7 8 26 2" xfId="47280"/>
    <cellStyle name="Обычный 7 8 27" xfId="47281"/>
    <cellStyle name="Обычный 7 8 27 2" xfId="47282"/>
    <cellStyle name="Обычный 7 8 28" xfId="47283"/>
    <cellStyle name="Обычный 7 8 28 2" xfId="47284"/>
    <cellStyle name="Обычный 7 8 29" xfId="47285"/>
    <cellStyle name="Обычный 7 8 29 2" xfId="47286"/>
    <cellStyle name="Обычный 7 8 3" xfId="47287"/>
    <cellStyle name="Обычный 7 8 3 2" xfId="47288"/>
    <cellStyle name="Обычный 7 8 30" xfId="47289"/>
    <cellStyle name="Обычный 7 8 30 2" xfId="47290"/>
    <cellStyle name="Обычный 7 8 31" xfId="47291"/>
    <cellStyle name="Обычный 7 8 31 2" xfId="47292"/>
    <cellStyle name="Обычный 7 8 32" xfId="47293"/>
    <cellStyle name="Обычный 7 8 32 2" xfId="47294"/>
    <cellStyle name="Обычный 7 8 33" xfId="47295"/>
    <cellStyle name="Обычный 7 8 33 2" xfId="47296"/>
    <cellStyle name="Обычный 7 8 34" xfId="47297"/>
    <cellStyle name="Обычный 7 8 34 2" xfId="47298"/>
    <cellStyle name="Обычный 7 8 35" xfId="47299"/>
    <cellStyle name="Обычный 7 8 35 2" xfId="47300"/>
    <cellStyle name="Обычный 7 8 36" xfId="47301"/>
    <cellStyle name="Обычный 7 8 36 2" xfId="47302"/>
    <cellStyle name="Обычный 7 8 37" xfId="47303"/>
    <cellStyle name="Обычный 7 8 4" xfId="47304"/>
    <cellStyle name="Обычный 7 8 4 2" xfId="47305"/>
    <cellStyle name="Обычный 7 8 5" xfId="47306"/>
    <cellStyle name="Обычный 7 8 5 2" xfId="47307"/>
    <cellStyle name="Обычный 7 8 6" xfId="47308"/>
    <cellStyle name="Обычный 7 8 6 2" xfId="47309"/>
    <cellStyle name="Обычный 7 8 7" xfId="47310"/>
    <cellStyle name="Обычный 7 8 7 2" xfId="47311"/>
    <cellStyle name="Обычный 7 8 8" xfId="47312"/>
    <cellStyle name="Обычный 7 8 8 2" xfId="47313"/>
    <cellStyle name="Обычный 7 8 9" xfId="47314"/>
    <cellStyle name="Обычный 7 8 9 2" xfId="47315"/>
    <cellStyle name="Обычный 7 9" xfId="47316"/>
    <cellStyle name="Обычный 7 9 10" xfId="47317"/>
    <cellStyle name="Обычный 7 9 10 2" xfId="47318"/>
    <cellStyle name="Обычный 7 9 11" xfId="47319"/>
    <cellStyle name="Обычный 7 9 11 2" xfId="47320"/>
    <cellStyle name="Обычный 7 9 12" xfId="47321"/>
    <cellStyle name="Обычный 7 9 12 2" xfId="47322"/>
    <cellStyle name="Обычный 7 9 13" xfId="47323"/>
    <cellStyle name="Обычный 7 9 13 2" xfId="47324"/>
    <cellStyle name="Обычный 7 9 14" xfId="47325"/>
    <cellStyle name="Обычный 7 9 14 2" xfId="47326"/>
    <cellStyle name="Обычный 7 9 15" xfId="47327"/>
    <cellStyle name="Обычный 7 9 15 2" xfId="47328"/>
    <cellStyle name="Обычный 7 9 16" xfId="47329"/>
    <cellStyle name="Обычный 7 9 16 2" xfId="47330"/>
    <cellStyle name="Обычный 7 9 17" xfId="47331"/>
    <cellStyle name="Обычный 7 9 17 2" xfId="47332"/>
    <cellStyle name="Обычный 7 9 18" xfId="47333"/>
    <cellStyle name="Обычный 7 9 18 2" xfId="47334"/>
    <cellStyle name="Обычный 7 9 19" xfId="47335"/>
    <cellStyle name="Обычный 7 9 19 2" xfId="47336"/>
    <cellStyle name="Обычный 7 9 2" xfId="47337"/>
    <cellStyle name="Обычный 7 9 2 10" xfId="47338"/>
    <cellStyle name="Обычный 7 9 2 10 2" xfId="47339"/>
    <cellStyle name="Обычный 7 9 2 11" xfId="47340"/>
    <cellStyle name="Обычный 7 9 2 11 2" xfId="47341"/>
    <cellStyle name="Обычный 7 9 2 12" xfId="47342"/>
    <cellStyle name="Обычный 7 9 2 12 2" xfId="47343"/>
    <cellStyle name="Обычный 7 9 2 13" xfId="47344"/>
    <cellStyle name="Обычный 7 9 2 13 2" xfId="47345"/>
    <cellStyle name="Обычный 7 9 2 14" xfId="47346"/>
    <cellStyle name="Обычный 7 9 2 14 2" xfId="47347"/>
    <cellStyle name="Обычный 7 9 2 15" xfId="47348"/>
    <cellStyle name="Обычный 7 9 2 15 2" xfId="47349"/>
    <cellStyle name="Обычный 7 9 2 16" xfId="47350"/>
    <cellStyle name="Обычный 7 9 2 16 2" xfId="47351"/>
    <cellStyle name="Обычный 7 9 2 17" xfId="47352"/>
    <cellStyle name="Обычный 7 9 2 17 2" xfId="47353"/>
    <cellStyle name="Обычный 7 9 2 18" xfId="47354"/>
    <cellStyle name="Обычный 7 9 2 18 2" xfId="47355"/>
    <cellStyle name="Обычный 7 9 2 19" xfId="47356"/>
    <cellStyle name="Обычный 7 9 2 19 2" xfId="47357"/>
    <cellStyle name="Обычный 7 9 2 2" xfId="47358"/>
    <cellStyle name="Обычный 7 9 2 2 2" xfId="47359"/>
    <cellStyle name="Обычный 7 9 2 20" xfId="47360"/>
    <cellStyle name="Обычный 7 9 2 20 2" xfId="47361"/>
    <cellStyle name="Обычный 7 9 2 21" xfId="47362"/>
    <cellStyle name="Обычный 7 9 2 21 2" xfId="47363"/>
    <cellStyle name="Обычный 7 9 2 22" xfId="47364"/>
    <cellStyle name="Обычный 7 9 2 22 2" xfId="47365"/>
    <cellStyle name="Обычный 7 9 2 23" xfId="47366"/>
    <cellStyle name="Обычный 7 9 2 23 2" xfId="47367"/>
    <cellStyle name="Обычный 7 9 2 24" xfId="47368"/>
    <cellStyle name="Обычный 7 9 2 24 2" xfId="47369"/>
    <cellStyle name="Обычный 7 9 2 25" xfId="47370"/>
    <cellStyle name="Обычный 7 9 2 25 2" xfId="47371"/>
    <cellStyle name="Обычный 7 9 2 26" xfId="47372"/>
    <cellStyle name="Обычный 7 9 2 26 2" xfId="47373"/>
    <cellStyle name="Обычный 7 9 2 27" xfId="47374"/>
    <cellStyle name="Обычный 7 9 2 27 2" xfId="47375"/>
    <cellStyle name="Обычный 7 9 2 28" xfId="47376"/>
    <cellStyle name="Обычный 7 9 2 28 2" xfId="47377"/>
    <cellStyle name="Обычный 7 9 2 29" xfId="47378"/>
    <cellStyle name="Обычный 7 9 2 29 2" xfId="47379"/>
    <cellStyle name="Обычный 7 9 2 3" xfId="47380"/>
    <cellStyle name="Обычный 7 9 2 3 2" xfId="47381"/>
    <cellStyle name="Обычный 7 9 2 30" xfId="47382"/>
    <cellStyle name="Обычный 7 9 2 30 2" xfId="47383"/>
    <cellStyle name="Обычный 7 9 2 31" xfId="47384"/>
    <cellStyle name="Обычный 7 9 2 31 2" xfId="47385"/>
    <cellStyle name="Обычный 7 9 2 32" xfId="47386"/>
    <cellStyle name="Обычный 7 9 2 32 2" xfId="47387"/>
    <cellStyle name="Обычный 7 9 2 33" xfId="47388"/>
    <cellStyle name="Обычный 7 9 2 33 2" xfId="47389"/>
    <cellStyle name="Обычный 7 9 2 34" xfId="47390"/>
    <cellStyle name="Обычный 7 9 2 34 2" xfId="47391"/>
    <cellStyle name="Обычный 7 9 2 35" xfId="47392"/>
    <cellStyle name="Обычный 7 9 2 4" xfId="47393"/>
    <cellStyle name="Обычный 7 9 2 4 2" xfId="47394"/>
    <cellStyle name="Обычный 7 9 2 5" xfId="47395"/>
    <cellStyle name="Обычный 7 9 2 5 2" xfId="47396"/>
    <cellStyle name="Обычный 7 9 2 6" xfId="47397"/>
    <cellStyle name="Обычный 7 9 2 6 2" xfId="47398"/>
    <cellStyle name="Обычный 7 9 2 7" xfId="47399"/>
    <cellStyle name="Обычный 7 9 2 7 2" xfId="47400"/>
    <cellStyle name="Обычный 7 9 2 8" xfId="47401"/>
    <cellStyle name="Обычный 7 9 2 8 2" xfId="47402"/>
    <cellStyle name="Обычный 7 9 2 9" xfId="47403"/>
    <cellStyle name="Обычный 7 9 2 9 2" xfId="47404"/>
    <cellStyle name="Обычный 7 9 20" xfId="47405"/>
    <cellStyle name="Обычный 7 9 20 2" xfId="47406"/>
    <cellStyle name="Обычный 7 9 21" xfId="47407"/>
    <cellStyle name="Обычный 7 9 21 2" xfId="47408"/>
    <cellStyle name="Обычный 7 9 22" xfId="47409"/>
    <cellStyle name="Обычный 7 9 22 2" xfId="47410"/>
    <cellStyle name="Обычный 7 9 23" xfId="47411"/>
    <cellStyle name="Обычный 7 9 23 2" xfId="47412"/>
    <cellStyle name="Обычный 7 9 24" xfId="47413"/>
    <cellStyle name="Обычный 7 9 24 2" xfId="47414"/>
    <cellStyle name="Обычный 7 9 25" xfId="47415"/>
    <cellStyle name="Обычный 7 9 25 2" xfId="47416"/>
    <cellStyle name="Обычный 7 9 26" xfId="47417"/>
    <cellStyle name="Обычный 7 9 26 2" xfId="47418"/>
    <cellStyle name="Обычный 7 9 27" xfId="47419"/>
    <cellStyle name="Обычный 7 9 27 2" xfId="47420"/>
    <cellStyle name="Обычный 7 9 28" xfId="47421"/>
    <cellStyle name="Обычный 7 9 28 2" xfId="47422"/>
    <cellStyle name="Обычный 7 9 29" xfId="47423"/>
    <cellStyle name="Обычный 7 9 29 2" xfId="47424"/>
    <cellStyle name="Обычный 7 9 3" xfId="47425"/>
    <cellStyle name="Обычный 7 9 3 2" xfId="47426"/>
    <cellStyle name="Обычный 7 9 30" xfId="47427"/>
    <cellStyle name="Обычный 7 9 30 2" xfId="47428"/>
    <cellStyle name="Обычный 7 9 31" xfId="47429"/>
    <cellStyle name="Обычный 7 9 31 2" xfId="47430"/>
    <cellStyle name="Обычный 7 9 32" xfId="47431"/>
    <cellStyle name="Обычный 7 9 32 2" xfId="47432"/>
    <cellStyle name="Обычный 7 9 33" xfId="47433"/>
    <cellStyle name="Обычный 7 9 33 2" xfId="47434"/>
    <cellStyle name="Обычный 7 9 34" xfId="47435"/>
    <cellStyle name="Обычный 7 9 34 2" xfId="47436"/>
    <cellStyle name="Обычный 7 9 35" xfId="47437"/>
    <cellStyle name="Обычный 7 9 35 2" xfId="47438"/>
    <cellStyle name="Обычный 7 9 36" xfId="47439"/>
    <cellStyle name="Обычный 7 9 36 2" xfId="47440"/>
    <cellStyle name="Обычный 7 9 37" xfId="47441"/>
    <cellStyle name="Обычный 7 9 4" xfId="47442"/>
    <cellStyle name="Обычный 7 9 4 2" xfId="47443"/>
    <cellStyle name="Обычный 7 9 5" xfId="47444"/>
    <cellStyle name="Обычный 7 9 5 2" xfId="47445"/>
    <cellStyle name="Обычный 7 9 6" xfId="47446"/>
    <cellStyle name="Обычный 7 9 6 2" xfId="47447"/>
    <cellStyle name="Обычный 7 9 7" xfId="47448"/>
    <cellStyle name="Обычный 7 9 7 2" xfId="47449"/>
    <cellStyle name="Обычный 7 9 8" xfId="47450"/>
    <cellStyle name="Обычный 7 9 8 2" xfId="47451"/>
    <cellStyle name="Обычный 7 9 9" xfId="47452"/>
    <cellStyle name="Обычный 7 9 9 2" xfId="47453"/>
    <cellStyle name="Обычный 70" xfId="47454"/>
    <cellStyle name="Обычный 71" xfId="47455"/>
    <cellStyle name="Обычный 72" xfId="47456"/>
    <cellStyle name="Обычный 73" xfId="47457"/>
    <cellStyle name="Обычный 74" xfId="47458"/>
    <cellStyle name="Обычный 75" xfId="47459"/>
    <cellStyle name="Обычный 76" xfId="47460"/>
    <cellStyle name="Обычный 77" xfId="47461"/>
    <cellStyle name="Обычный 78" xfId="47462"/>
    <cellStyle name="Обычный 79" xfId="47463"/>
    <cellStyle name="Обычный 8" xfId="47464"/>
    <cellStyle name="Обычный 8 10" xfId="47465"/>
    <cellStyle name="Обычный 8 11" xfId="47466"/>
    <cellStyle name="Обычный 8 12" xfId="47467"/>
    <cellStyle name="Обычный 8 2" xfId="47468"/>
    <cellStyle name="Обычный 8 2 10" xfId="47469"/>
    <cellStyle name="Обычный 8 2 10 2" xfId="47470"/>
    <cellStyle name="Обычный 8 2 11" xfId="47471"/>
    <cellStyle name="Обычный 8 2 11 2" xfId="47472"/>
    <cellStyle name="Обычный 8 2 12" xfId="47473"/>
    <cellStyle name="Обычный 8 2 12 2" xfId="47474"/>
    <cellStyle name="Обычный 8 2 13" xfId="47475"/>
    <cellStyle name="Обычный 8 2 13 2" xfId="47476"/>
    <cellStyle name="Обычный 8 2 14" xfId="47477"/>
    <cellStyle name="Обычный 8 2 14 2" xfId="47478"/>
    <cellStyle name="Обычный 8 2 15" xfId="47479"/>
    <cellStyle name="Обычный 8 2 15 2" xfId="47480"/>
    <cellStyle name="Обычный 8 2 16" xfId="47481"/>
    <cellStyle name="Обычный 8 2 16 2" xfId="47482"/>
    <cellStyle name="Обычный 8 2 17" xfId="47483"/>
    <cellStyle name="Обычный 8 2 17 2" xfId="47484"/>
    <cellStyle name="Обычный 8 2 18" xfId="47485"/>
    <cellStyle name="Обычный 8 2 18 2" xfId="47486"/>
    <cellStyle name="Обычный 8 2 19" xfId="47487"/>
    <cellStyle name="Обычный 8 2 19 2" xfId="47488"/>
    <cellStyle name="Обычный 8 2 2" xfId="47489"/>
    <cellStyle name="Обычный 8 2 2 10" xfId="47490"/>
    <cellStyle name="Обычный 8 2 2 10 2" xfId="47491"/>
    <cellStyle name="Обычный 8 2 2 11" xfId="47492"/>
    <cellStyle name="Обычный 8 2 2 11 2" xfId="47493"/>
    <cellStyle name="Обычный 8 2 2 12" xfId="47494"/>
    <cellStyle name="Обычный 8 2 2 12 2" xfId="47495"/>
    <cellStyle name="Обычный 8 2 2 13" xfId="47496"/>
    <cellStyle name="Обычный 8 2 2 13 2" xfId="47497"/>
    <cellStyle name="Обычный 8 2 2 14" xfId="47498"/>
    <cellStyle name="Обычный 8 2 2 14 2" xfId="47499"/>
    <cellStyle name="Обычный 8 2 2 15" xfId="47500"/>
    <cellStyle name="Обычный 8 2 2 15 2" xfId="47501"/>
    <cellStyle name="Обычный 8 2 2 16" xfId="47502"/>
    <cellStyle name="Обычный 8 2 2 16 2" xfId="47503"/>
    <cellStyle name="Обычный 8 2 2 17" xfId="47504"/>
    <cellStyle name="Обычный 8 2 2 17 2" xfId="47505"/>
    <cellStyle name="Обычный 8 2 2 18" xfId="47506"/>
    <cellStyle name="Обычный 8 2 2 18 2" xfId="47507"/>
    <cellStyle name="Обычный 8 2 2 19" xfId="47508"/>
    <cellStyle name="Обычный 8 2 2 19 2" xfId="47509"/>
    <cellStyle name="Обычный 8 2 2 2" xfId="47510"/>
    <cellStyle name="Обычный 8 2 2 2 10" xfId="47511"/>
    <cellStyle name="Обычный 8 2 2 2 10 2" xfId="47512"/>
    <cellStyle name="Обычный 8 2 2 2 11" xfId="47513"/>
    <cellStyle name="Обычный 8 2 2 2 11 2" xfId="47514"/>
    <cellStyle name="Обычный 8 2 2 2 12" xfId="47515"/>
    <cellStyle name="Обычный 8 2 2 2 12 2" xfId="47516"/>
    <cellStyle name="Обычный 8 2 2 2 13" xfId="47517"/>
    <cellStyle name="Обычный 8 2 2 2 13 2" xfId="47518"/>
    <cellStyle name="Обычный 8 2 2 2 14" xfId="47519"/>
    <cellStyle name="Обычный 8 2 2 2 14 2" xfId="47520"/>
    <cellStyle name="Обычный 8 2 2 2 15" xfId="47521"/>
    <cellStyle name="Обычный 8 2 2 2 15 2" xfId="47522"/>
    <cellStyle name="Обычный 8 2 2 2 16" xfId="47523"/>
    <cellStyle name="Обычный 8 2 2 2 16 2" xfId="47524"/>
    <cellStyle name="Обычный 8 2 2 2 17" xfId="47525"/>
    <cellStyle name="Обычный 8 2 2 2 17 2" xfId="47526"/>
    <cellStyle name="Обычный 8 2 2 2 18" xfId="47527"/>
    <cellStyle name="Обычный 8 2 2 2 18 2" xfId="47528"/>
    <cellStyle name="Обычный 8 2 2 2 19" xfId="47529"/>
    <cellStyle name="Обычный 8 2 2 2 19 2" xfId="47530"/>
    <cellStyle name="Обычный 8 2 2 2 2" xfId="47531"/>
    <cellStyle name="Обычный 8 2 2 2 2 10" xfId="47532"/>
    <cellStyle name="Обычный 8 2 2 2 2 10 2" xfId="47533"/>
    <cellStyle name="Обычный 8 2 2 2 2 11" xfId="47534"/>
    <cellStyle name="Обычный 8 2 2 2 2 11 2" xfId="47535"/>
    <cellStyle name="Обычный 8 2 2 2 2 12" xfId="47536"/>
    <cellStyle name="Обычный 8 2 2 2 2 12 2" xfId="47537"/>
    <cellStyle name="Обычный 8 2 2 2 2 13" xfId="47538"/>
    <cellStyle name="Обычный 8 2 2 2 2 13 2" xfId="47539"/>
    <cellStyle name="Обычный 8 2 2 2 2 14" xfId="47540"/>
    <cellStyle name="Обычный 8 2 2 2 2 14 2" xfId="47541"/>
    <cellStyle name="Обычный 8 2 2 2 2 15" xfId="47542"/>
    <cellStyle name="Обычный 8 2 2 2 2 15 2" xfId="47543"/>
    <cellStyle name="Обычный 8 2 2 2 2 16" xfId="47544"/>
    <cellStyle name="Обычный 8 2 2 2 2 16 2" xfId="47545"/>
    <cellStyle name="Обычный 8 2 2 2 2 17" xfId="47546"/>
    <cellStyle name="Обычный 8 2 2 2 2 17 2" xfId="47547"/>
    <cellStyle name="Обычный 8 2 2 2 2 18" xfId="47548"/>
    <cellStyle name="Обычный 8 2 2 2 2 18 2" xfId="47549"/>
    <cellStyle name="Обычный 8 2 2 2 2 19" xfId="47550"/>
    <cellStyle name="Обычный 8 2 2 2 2 19 2" xfId="47551"/>
    <cellStyle name="Обычный 8 2 2 2 2 2" xfId="47552"/>
    <cellStyle name="Обычный 8 2 2 2 2 2 2" xfId="47553"/>
    <cellStyle name="Обычный 8 2 2 2 2 20" xfId="47554"/>
    <cellStyle name="Обычный 8 2 2 2 2 20 2" xfId="47555"/>
    <cellStyle name="Обычный 8 2 2 2 2 21" xfId="47556"/>
    <cellStyle name="Обычный 8 2 2 2 2 21 2" xfId="47557"/>
    <cellStyle name="Обычный 8 2 2 2 2 22" xfId="47558"/>
    <cellStyle name="Обычный 8 2 2 2 2 22 2" xfId="47559"/>
    <cellStyle name="Обычный 8 2 2 2 2 23" xfId="47560"/>
    <cellStyle name="Обычный 8 2 2 2 2 23 2" xfId="47561"/>
    <cellStyle name="Обычный 8 2 2 2 2 24" xfId="47562"/>
    <cellStyle name="Обычный 8 2 2 2 2 24 2" xfId="47563"/>
    <cellStyle name="Обычный 8 2 2 2 2 25" xfId="47564"/>
    <cellStyle name="Обычный 8 2 2 2 2 25 2" xfId="47565"/>
    <cellStyle name="Обычный 8 2 2 2 2 26" xfId="47566"/>
    <cellStyle name="Обычный 8 2 2 2 2 26 2" xfId="47567"/>
    <cellStyle name="Обычный 8 2 2 2 2 27" xfId="47568"/>
    <cellStyle name="Обычный 8 2 2 2 2 27 2" xfId="47569"/>
    <cellStyle name="Обычный 8 2 2 2 2 28" xfId="47570"/>
    <cellStyle name="Обычный 8 2 2 2 2 28 2" xfId="47571"/>
    <cellStyle name="Обычный 8 2 2 2 2 29" xfId="47572"/>
    <cellStyle name="Обычный 8 2 2 2 2 29 2" xfId="47573"/>
    <cellStyle name="Обычный 8 2 2 2 2 3" xfId="47574"/>
    <cellStyle name="Обычный 8 2 2 2 2 3 2" xfId="47575"/>
    <cellStyle name="Обычный 8 2 2 2 2 30" xfId="47576"/>
    <cellStyle name="Обычный 8 2 2 2 2 30 2" xfId="47577"/>
    <cellStyle name="Обычный 8 2 2 2 2 31" xfId="47578"/>
    <cellStyle name="Обычный 8 2 2 2 2 31 2" xfId="47579"/>
    <cellStyle name="Обычный 8 2 2 2 2 32" xfId="47580"/>
    <cellStyle name="Обычный 8 2 2 2 2 32 2" xfId="47581"/>
    <cellStyle name="Обычный 8 2 2 2 2 33" xfId="47582"/>
    <cellStyle name="Обычный 8 2 2 2 2 33 2" xfId="47583"/>
    <cellStyle name="Обычный 8 2 2 2 2 34" xfId="47584"/>
    <cellStyle name="Обычный 8 2 2 2 2 34 2" xfId="47585"/>
    <cellStyle name="Обычный 8 2 2 2 2 35" xfId="47586"/>
    <cellStyle name="Обычный 8 2 2 2 2 4" xfId="47587"/>
    <cellStyle name="Обычный 8 2 2 2 2 4 2" xfId="47588"/>
    <cellStyle name="Обычный 8 2 2 2 2 5" xfId="47589"/>
    <cellStyle name="Обычный 8 2 2 2 2 5 2" xfId="47590"/>
    <cellStyle name="Обычный 8 2 2 2 2 6" xfId="47591"/>
    <cellStyle name="Обычный 8 2 2 2 2 6 2" xfId="47592"/>
    <cellStyle name="Обычный 8 2 2 2 2 7" xfId="47593"/>
    <cellStyle name="Обычный 8 2 2 2 2 7 2" xfId="47594"/>
    <cellStyle name="Обычный 8 2 2 2 2 8" xfId="47595"/>
    <cellStyle name="Обычный 8 2 2 2 2 8 2" xfId="47596"/>
    <cellStyle name="Обычный 8 2 2 2 2 9" xfId="47597"/>
    <cellStyle name="Обычный 8 2 2 2 2 9 2" xfId="47598"/>
    <cellStyle name="Обычный 8 2 2 2 20" xfId="47599"/>
    <cellStyle name="Обычный 8 2 2 2 20 2" xfId="47600"/>
    <cellStyle name="Обычный 8 2 2 2 21" xfId="47601"/>
    <cellStyle name="Обычный 8 2 2 2 21 2" xfId="47602"/>
    <cellStyle name="Обычный 8 2 2 2 22" xfId="47603"/>
    <cellStyle name="Обычный 8 2 2 2 22 2" xfId="47604"/>
    <cellStyle name="Обычный 8 2 2 2 23" xfId="47605"/>
    <cellStyle name="Обычный 8 2 2 2 23 2" xfId="47606"/>
    <cellStyle name="Обычный 8 2 2 2 24" xfId="47607"/>
    <cellStyle name="Обычный 8 2 2 2 24 2" xfId="47608"/>
    <cellStyle name="Обычный 8 2 2 2 25" xfId="47609"/>
    <cellStyle name="Обычный 8 2 2 2 25 2" xfId="47610"/>
    <cellStyle name="Обычный 8 2 2 2 26" xfId="47611"/>
    <cellStyle name="Обычный 8 2 2 2 26 2" xfId="47612"/>
    <cellStyle name="Обычный 8 2 2 2 27" xfId="47613"/>
    <cellStyle name="Обычный 8 2 2 2 27 2" xfId="47614"/>
    <cellStyle name="Обычный 8 2 2 2 28" xfId="47615"/>
    <cellStyle name="Обычный 8 2 2 2 28 2" xfId="47616"/>
    <cellStyle name="Обычный 8 2 2 2 29" xfId="47617"/>
    <cellStyle name="Обычный 8 2 2 2 29 2" xfId="47618"/>
    <cellStyle name="Обычный 8 2 2 2 3" xfId="47619"/>
    <cellStyle name="Обычный 8 2 2 2 3 2" xfId="47620"/>
    <cellStyle name="Обычный 8 2 2 2 30" xfId="47621"/>
    <cellStyle name="Обычный 8 2 2 2 30 2" xfId="47622"/>
    <cellStyle name="Обычный 8 2 2 2 31" xfId="47623"/>
    <cellStyle name="Обычный 8 2 2 2 31 2" xfId="47624"/>
    <cellStyle name="Обычный 8 2 2 2 32" xfId="47625"/>
    <cellStyle name="Обычный 8 2 2 2 32 2" xfId="47626"/>
    <cellStyle name="Обычный 8 2 2 2 33" xfId="47627"/>
    <cellStyle name="Обычный 8 2 2 2 33 2" xfId="47628"/>
    <cellStyle name="Обычный 8 2 2 2 34" xfId="47629"/>
    <cellStyle name="Обычный 8 2 2 2 34 2" xfId="47630"/>
    <cellStyle name="Обычный 8 2 2 2 35" xfId="47631"/>
    <cellStyle name="Обычный 8 2 2 2 35 2" xfId="47632"/>
    <cellStyle name="Обычный 8 2 2 2 36" xfId="47633"/>
    <cellStyle name="Обычный 8 2 2 2 36 2" xfId="47634"/>
    <cellStyle name="Обычный 8 2 2 2 37" xfId="47635"/>
    <cellStyle name="Обычный 8 2 2 2 4" xfId="47636"/>
    <cellStyle name="Обычный 8 2 2 2 4 2" xfId="47637"/>
    <cellStyle name="Обычный 8 2 2 2 5" xfId="47638"/>
    <cellStyle name="Обычный 8 2 2 2 5 2" xfId="47639"/>
    <cellStyle name="Обычный 8 2 2 2 6" xfId="47640"/>
    <cellStyle name="Обычный 8 2 2 2 6 2" xfId="47641"/>
    <cellStyle name="Обычный 8 2 2 2 7" xfId="47642"/>
    <cellStyle name="Обычный 8 2 2 2 7 2" xfId="47643"/>
    <cellStyle name="Обычный 8 2 2 2 8" xfId="47644"/>
    <cellStyle name="Обычный 8 2 2 2 8 2" xfId="47645"/>
    <cellStyle name="Обычный 8 2 2 2 9" xfId="47646"/>
    <cellStyle name="Обычный 8 2 2 2 9 2" xfId="47647"/>
    <cellStyle name="Обычный 8 2 2 20" xfId="47648"/>
    <cellStyle name="Обычный 8 2 2 20 2" xfId="47649"/>
    <cellStyle name="Обычный 8 2 2 21" xfId="47650"/>
    <cellStyle name="Обычный 8 2 2 21 2" xfId="47651"/>
    <cellStyle name="Обычный 8 2 2 22" xfId="47652"/>
    <cellStyle name="Обычный 8 2 2 22 2" xfId="47653"/>
    <cellStyle name="Обычный 8 2 2 23" xfId="47654"/>
    <cellStyle name="Обычный 8 2 2 23 2" xfId="47655"/>
    <cellStyle name="Обычный 8 2 2 24" xfId="47656"/>
    <cellStyle name="Обычный 8 2 2 24 2" xfId="47657"/>
    <cellStyle name="Обычный 8 2 2 25" xfId="47658"/>
    <cellStyle name="Обычный 8 2 2 25 2" xfId="47659"/>
    <cellStyle name="Обычный 8 2 2 26" xfId="47660"/>
    <cellStyle name="Обычный 8 2 2 26 2" xfId="47661"/>
    <cellStyle name="Обычный 8 2 2 27" xfId="47662"/>
    <cellStyle name="Обычный 8 2 2 27 2" xfId="47663"/>
    <cellStyle name="Обычный 8 2 2 28" xfId="47664"/>
    <cellStyle name="Обычный 8 2 2 28 2" xfId="47665"/>
    <cellStyle name="Обычный 8 2 2 29" xfId="47666"/>
    <cellStyle name="Обычный 8 2 2 29 2" xfId="47667"/>
    <cellStyle name="Обычный 8 2 2 3" xfId="47668"/>
    <cellStyle name="Обычный 8 2 2 3 10" xfId="47669"/>
    <cellStyle name="Обычный 8 2 2 3 10 2" xfId="47670"/>
    <cellStyle name="Обычный 8 2 2 3 11" xfId="47671"/>
    <cellStyle name="Обычный 8 2 2 3 11 2" xfId="47672"/>
    <cellStyle name="Обычный 8 2 2 3 12" xfId="47673"/>
    <cellStyle name="Обычный 8 2 2 3 12 2" xfId="47674"/>
    <cellStyle name="Обычный 8 2 2 3 13" xfId="47675"/>
    <cellStyle name="Обычный 8 2 2 3 13 2" xfId="47676"/>
    <cellStyle name="Обычный 8 2 2 3 14" xfId="47677"/>
    <cellStyle name="Обычный 8 2 2 3 14 2" xfId="47678"/>
    <cellStyle name="Обычный 8 2 2 3 15" xfId="47679"/>
    <cellStyle name="Обычный 8 2 2 3 15 2" xfId="47680"/>
    <cellStyle name="Обычный 8 2 2 3 16" xfId="47681"/>
    <cellStyle name="Обычный 8 2 2 3 16 2" xfId="47682"/>
    <cellStyle name="Обычный 8 2 2 3 17" xfId="47683"/>
    <cellStyle name="Обычный 8 2 2 3 17 2" xfId="47684"/>
    <cellStyle name="Обычный 8 2 2 3 18" xfId="47685"/>
    <cellStyle name="Обычный 8 2 2 3 18 2" xfId="47686"/>
    <cellStyle name="Обычный 8 2 2 3 19" xfId="47687"/>
    <cellStyle name="Обычный 8 2 2 3 19 2" xfId="47688"/>
    <cellStyle name="Обычный 8 2 2 3 2" xfId="47689"/>
    <cellStyle name="Обычный 8 2 2 3 2 2" xfId="47690"/>
    <cellStyle name="Обычный 8 2 2 3 20" xfId="47691"/>
    <cellStyle name="Обычный 8 2 2 3 20 2" xfId="47692"/>
    <cellStyle name="Обычный 8 2 2 3 21" xfId="47693"/>
    <cellStyle name="Обычный 8 2 2 3 21 2" xfId="47694"/>
    <cellStyle name="Обычный 8 2 2 3 22" xfId="47695"/>
    <cellStyle name="Обычный 8 2 2 3 22 2" xfId="47696"/>
    <cellStyle name="Обычный 8 2 2 3 23" xfId="47697"/>
    <cellStyle name="Обычный 8 2 2 3 23 2" xfId="47698"/>
    <cellStyle name="Обычный 8 2 2 3 24" xfId="47699"/>
    <cellStyle name="Обычный 8 2 2 3 24 2" xfId="47700"/>
    <cellStyle name="Обычный 8 2 2 3 25" xfId="47701"/>
    <cellStyle name="Обычный 8 2 2 3 25 2" xfId="47702"/>
    <cellStyle name="Обычный 8 2 2 3 26" xfId="47703"/>
    <cellStyle name="Обычный 8 2 2 3 26 2" xfId="47704"/>
    <cellStyle name="Обычный 8 2 2 3 27" xfId="47705"/>
    <cellStyle name="Обычный 8 2 2 3 27 2" xfId="47706"/>
    <cellStyle name="Обычный 8 2 2 3 28" xfId="47707"/>
    <cellStyle name="Обычный 8 2 2 3 28 2" xfId="47708"/>
    <cellStyle name="Обычный 8 2 2 3 29" xfId="47709"/>
    <cellStyle name="Обычный 8 2 2 3 29 2" xfId="47710"/>
    <cellStyle name="Обычный 8 2 2 3 3" xfId="47711"/>
    <cellStyle name="Обычный 8 2 2 3 3 2" xfId="47712"/>
    <cellStyle name="Обычный 8 2 2 3 30" xfId="47713"/>
    <cellStyle name="Обычный 8 2 2 3 30 2" xfId="47714"/>
    <cellStyle name="Обычный 8 2 2 3 31" xfId="47715"/>
    <cellStyle name="Обычный 8 2 2 3 31 2" xfId="47716"/>
    <cellStyle name="Обычный 8 2 2 3 32" xfId="47717"/>
    <cellStyle name="Обычный 8 2 2 3 32 2" xfId="47718"/>
    <cellStyle name="Обычный 8 2 2 3 33" xfId="47719"/>
    <cellStyle name="Обычный 8 2 2 3 33 2" xfId="47720"/>
    <cellStyle name="Обычный 8 2 2 3 34" xfId="47721"/>
    <cellStyle name="Обычный 8 2 2 3 34 2" xfId="47722"/>
    <cellStyle name="Обычный 8 2 2 3 35" xfId="47723"/>
    <cellStyle name="Обычный 8 2 2 3 4" xfId="47724"/>
    <cellStyle name="Обычный 8 2 2 3 4 2" xfId="47725"/>
    <cellStyle name="Обычный 8 2 2 3 5" xfId="47726"/>
    <cellStyle name="Обычный 8 2 2 3 5 2" xfId="47727"/>
    <cellStyle name="Обычный 8 2 2 3 6" xfId="47728"/>
    <cellStyle name="Обычный 8 2 2 3 6 2" xfId="47729"/>
    <cellStyle name="Обычный 8 2 2 3 7" xfId="47730"/>
    <cellStyle name="Обычный 8 2 2 3 7 2" xfId="47731"/>
    <cellStyle name="Обычный 8 2 2 3 8" xfId="47732"/>
    <cellStyle name="Обычный 8 2 2 3 8 2" xfId="47733"/>
    <cellStyle name="Обычный 8 2 2 3 9" xfId="47734"/>
    <cellStyle name="Обычный 8 2 2 3 9 2" xfId="47735"/>
    <cellStyle name="Обычный 8 2 2 30" xfId="47736"/>
    <cellStyle name="Обычный 8 2 2 30 2" xfId="47737"/>
    <cellStyle name="Обычный 8 2 2 31" xfId="47738"/>
    <cellStyle name="Обычный 8 2 2 31 2" xfId="47739"/>
    <cellStyle name="Обычный 8 2 2 32" xfId="47740"/>
    <cellStyle name="Обычный 8 2 2 32 2" xfId="47741"/>
    <cellStyle name="Обычный 8 2 2 33" xfId="47742"/>
    <cellStyle name="Обычный 8 2 2 33 2" xfId="47743"/>
    <cellStyle name="Обычный 8 2 2 34" xfId="47744"/>
    <cellStyle name="Обычный 8 2 2 34 2" xfId="47745"/>
    <cellStyle name="Обычный 8 2 2 35" xfId="47746"/>
    <cellStyle name="Обычный 8 2 2 35 2" xfId="47747"/>
    <cellStyle name="Обычный 8 2 2 36" xfId="47748"/>
    <cellStyle name="Обычный 8 2 2 36 2" xfId="47749"/>
    <cellStyle name="Обычный 8 2 2 37" xfId="47750"/>
    <cellStyle name="Обычный 8 2 2 37 2" xfId="47751"/>
    <cellStyle name="Обычный 8 2 2 38" xfId="47752"/>
    <cellStyle name="Обычный 8 2 2 4" xfId="47753"/>
    <cellStyle name="Обычный 8 2 2 4 2" xfId="47754"/>
    <cellStyle name="Обычный 8 2 2 5" xfId="47755"/>
    <cellStyle name="Обычный 8 2 2 5 2" xfId="47756"/>
    <cellStyle name="Обычный 8 2 2 6" xfId="47757"/>
    <cellStyle name="Обычный 8 2 2 6 2" xfId="47758"/>
    <cellStyle name="Обычный 8 2 2 7" xfId="47759"/>
    <cellStyle name="Обычный 8 2 2 7 2" xfId="47760"/>
    <cellStyle name="Обычный 8 2 2 8" xfId="47761"/>
    <cellStyle name="Обычный 8 2 2 8 2" xfId="47762"/>
    <cellStyle name="Обычный 8 2 2 9" xfId="47763"/>
    <cellStyle name="Обычный 8 2 2 9 2" xfId="47764"/>
    <cellStyle name="Обычный 8 2 20" xfId="47765"/>
    <cellStyle name="Обычный 8 2 20 2" xfId="47766"/>
    <cellStyle name="Обычный 8 2 21" xfId="47767"/>
    <cellStyle name="Обычный 8 2 21 2" xfId="47768"/>
    <cellStyle name="Обычный 8 2 22" xfId="47769"/>
    <cellStyle name="Обычный 8 2 22 2" xfId="47770"/>
    <cellStyle name="Обычный 8 2 23" xfId="47771"/>
    <cellStyle name="Обычный 8 2 23 2" xfId="47772"/>
    <cellStyle name="Обычный 8 2 24" xfId="47773"/>
    <cellStyle name="Обычный 8 2 24 2" xfId="47774"/>
    <cellStyle name="Обычный 8 2 25" xfId="47775"/>
    <cellStyle name="Обычный 8 2 25 2" xfId="47776"/>
    <cellStyle name="Обычный 8 2 26" xfId="47777"/>
    <cellStyle name="Обычный 8 2 26 2" xfId="47778"/>
    <cellStyle name="Обычный 8 2 27" xfId="47779"/>
    <cellStyle name="Обычный 8 2 27 2" xfId="47780"/>
    <cellStyle name="Обычный 8 2 28" xfId="47781"/>
    <cellStyle name="Обычный 8 2 28 2" xfId="47782"/>
    <cellStyle name="Обычный 8 2 29" xfId="47783"/>
    <cellStyle name="Обычный 8 2 29 2" xfId="47784"/>
    <cellStyle name="Обычный 8 2 3" xfId="47785"/>
    <cellStyle name="Обычный 8 2 3 10" xfId="47786"/>
    <cellStyle name="Обычный 8 2 3 10 2" xfId="47787"/>
    <cellStyle name="Обычный 8 2 3 11" xfId="47788"/>
    <cellStyle name="Обычный 8 2 3 11 2" xfId="47789"/>
    <cellStyle name="Обычный 8 2 3 12" xfId="47790"/>
    <cellStyle name="Обычный 8 2 3 12 2" xfId="47791"/>
    <cellStyle name="Обычный 8 2 3 13" xfId="47792"/>
    <cellStyle name="Обычный 8 2 3 13 2" xfId="47793"/>
    <cellStyle name="Обычный 8 2 3 14" xfId="47794"/>
    <cellStyle name="Обычный 8 2 3 14 2" xfId="47795"/>
    <cellStyle name="Обычный 8 2 3 15" xfId="47796"/>
    <cellStyle name="Обычный 8 2 3 15 2" xfId="47797"/>
    <cellStyle name="Обычный 8 2 3 16" xfId="47798"/>
    <cellStyle name="Обычный 8 2 3 16 2" xfId="47799"/>
    <cellStyle name="Обычный 8 2 3 17" xfId="47800"/>
    <cellStyle name="Обычный 8 2 3 17 2" xfId="47801"/>
    <cellStyle name="Обычный 8 2 3 18" xfId="47802"/>
    <cellStyle name="Обычный 8 2 3 18 2" xfId="47803"/>
    <cellStyle name="Обычный 8 2 3 19" xfId="47804"/>
    <cellStyle name="Обычный 8 2 3 19 2" xfId="47805"/>
    <cellStyle name="Обычный 8 2 3 2" xfId="47806"/>
    <cellStyle name="Обычный 8 2 3 2 10" xfId="47807"/>
    <cellStyle name="Обычный 8 2 3 2 10 2" xfId="47808"/>
    <cellStyle name="Обычный 8 2 3 2 11" xfId="47809"/>
    <cellStyle name="Обычный 8 2 3 2 11 2" xfId="47810"/>
    <cellStyle name="Обычный 8 2 3 2 12" xfId="47811"/>
    <cellStyle name="Обычный 8 2 3 2 12 2" xfId="47812"/>
    <cellStyle name="Обычный 8 2 3 2 13" xfId="47813"/>
    <cellStyle name="Обычный 8 2 3 2 13 2" xfId="47814"/>
    <cellStyle name="Обычный 8 2 3 2 14" xfId="47815"/>
    <cellStyle name="Обычный 8 2 3 2 14 2" xfId="47816"/>
    <cellStyle name="Обычный 8 2 3 2 15" xfId="47817"/>
    <cellStyle name="Обычный 8 2 3 2 15 2" xfId="47818"/>
    <cellStyle name="Обычный 8 2 3 2 16" xfId="47819"/>
    <cellStyle name="Обычный 8 2 3 2 16 2" xfId="47820"/>
    <cellStyle name="Обычный 8 2 3 2 17" xfId="47821"/>
    <cellStyle name="Обычный 8 2 3 2 17 2" xfId="47822"/>
    <cellStyle name="Обычный 8 2 3 2 18" xfId="47823"/>
    <cellStyle name="Обычный 8 2 3 2 18 2" xfId="47824"/>
    <cellStyle name="Обычный 8 2 3 2 19" xfId="47825"/>
    <cellStyle name="Обычный 8 2 3 2 19 2" xfId="47826"/>
    <cellStyle name="Обычный 8 2 3 2 2" xfId="47827"/>
    <cellStyle name="Обычный 8 2 3 2 2 10" xfId="47828"/>
    <cellStyle name="Обычный 8 2 3 2 2 10 2" xfId="47829"/>
    <cellStyle name="Обычный 8 2 3 2 2 11" xfId="47830"/>
    <cellStyle name="Обычный 8 2 3 2 2 11 2" xfId="47831"/>
    <cellStyle name="Обычный 8 2 3 2 2 12" xfId="47832"/>
    <cellStyle name="Обычный 8 2 3 2 2 12 2" xfId="47833"/>
    <cellStyle name="Обычный 8 2 3 2 2 13" xfId="47834"/>
    <cellStyle name="Обычный 8 2 3 2 2 13 2" xfId="47835"/>
    <cellStyle name="Обычный 8 2 3 2 2 14" xfId="47836"/>
    <cellStyle name="Обычный 8 2 3 2 2 14 2" xfId="47837"/>
    <cellStyle name="Обычный 8 2 3 2 2 15" xfId="47838"/>
    <cellStyle name="Обычный 8 2 3 2 2 15 2" xfId="47839"/>
    <cellStyle name="Обычный 8 2 3 2 2 16" xfId="47840"/>
    <cellStyle name="Обычный 8 2 3 2 2 16 2" xfId="47841"/>
    <cellStyle name="Обычный 8 2 3 2 2 17" xfId="47842"/>
    <cellStyle name="Обычный 8 2 3 2 2 17 2" xfId="47843"/>
    <cellStyle name="Обычный 8 2 3 2 2 18" xfId="47844"/>
    <cellStyle name="Обычный 8 2 3 2 2 18 2" xfId="47845"/>
    <cellStyle name="Обычный 8 2 3 2 2 19" xfId="47846"/>
    <cellStyle name="Обычный 8 2 3 2 2 19 2" xfId="47847"/>
    <cellStyle name="Обычный 8 2 3 2 2 2" xfId="47848"/>
    <cellStyle name="Обычный 8 2 3 2 2 2 2" xfId="47849"/>
    <cellStyle name="Обычный 8 2 3 2 2 20" xfId="47850"/>
    <cellStyle name="Обычный 8 2 3 2 2 20 2" xfId="47851"/>
    <cellStyle name="Обычный 8 2 3 2 2 21" xfId="47852"/>
    <cellStyle name="Обычный 8 2 3 2 2 21 2" xfId="47853"/>
    <cellStyle name="Обычный 8 2 3 2 2 22" xfId="47854"/>
    <cellStyle name="Обычный 8 2 3 2 2 22 2" xfId="47855"/>
    <cellStyle name="Обычный 8 2 3 2 2 23" xfId="47856"/>
    <cellStyle name="Обычный 8 2 3 2 2 23 2" xfId="47857"/>
    <cellStyle name="Обычный 8 2 3 2 2 24" xfId="47858"/>
    <cellStyle name="Обычный 8 2 3 2 2 24 2" xfId="47859"/>
    <cellStyle name="Обычный 8 2 3 2 2 25" xfId="47860"/>
    <cellStyle name="Обычный 8 2 3 2 2 25 2" xfId="47861"/>
    <cellStyle name="Обычный 8 2 3 2 2 26" xfId="47862"/>
    <cellStyle name="Обычный 8 2 3 2 2 26 2" xfId="47863"/>
    <cellStyle name="Обычный 8 2 3 2 2 27" xfId="47864"/>
    <cellStyle name="Обычный 8 2 3 2 2 27 2" xfId="47865"/>
    <cellStyle name="Обычный 8 2 3 2 2 28" xfId="47866"/>
    <cellStyle name="Обычный 8 2 3 2 2 28 2" xfId="47867"/>
    <cellStyle name="Обычный 8 2 3 2 2 29" xfId="47868"/>
    <cellStyle name="Обычный 8 2 3 2 2 29 2" xfId="47869"/>
    <cellStyle name="Обычный 8 2 3 2 2 3" xfId="47870"/>
    <cellStyle name="Обычный 8 2 3 2 2 3 2" xfId="47871"/>
    <cellStyle name="Обычный 8 2 3 2 2 30" xfId="47872"/>
    <cellStyle name="Обычный 8 2 3 2 2 30 2" xfId="47873"/>
    <cellStyle name="Обычный 8 2 3 2 2 31" xfId="47874"/>
    <cellStyle name="Обычный 8 2 3 2 2 31 2" xfId="47875"/>
    <cellStyle name="Обычный 8 2 3 2 2 32" xfId="47876"/>
    <cellStyle name="Обычный 8 2 3 2 2 32 2" xfId="47877"/>
    <cellStyle name="Обычный 8 2 3 2 2 33" xfId="47878"/>
    <cellStyle name="Обычный 8 2 3 2 2 33 2" xfId="47879"/>
    <cellStyle name="Обычный 8 2 3 2 2 34" xfId="47880"/>
    <cellStyle name="Обычный 8 2 3 2 2 34 2" xfId="47881"/>
    <cellStyle name="Обычный 8 2 3 2 2 35" xfId="47882"/>
    <cellStyle name="Обычный 8 2 3 2 2 4" xfId="47883"/>
    <cellStyle name="Обычный 8 2 3 2 2 4 2" xfId="47884"/>
    <cellStyle name="Обычный 8 2 3 2 2 5" xfId="47885"/>
    <cellStyle name="Обычный 8 2 3 2 2 5 2" xfId="47886"/>
    <cellStyle name="Обычный 8 2 3 2 2 6" xfId="47887"/>
    <cellStyle name="Обычный 8 2 3 2 2 6 2" xfId="47888"/>
    <cellStyle name="Обычный 8 2 3 2 2 7" xfId="47889"/>
    <cellStyle name="Обычный 8 2 3 2 2 7 2" xfId="47890"/>
    <cellStyle name="Обычный 8 2 3 2 2 8" xfId="47891"/>
    <cellStyle name="Обычный 8 2 3 2 2 8 2" xfId="47892"/>
    <cellStyle name="Обычный 8 2 3 2 2 9" xfId="47893"/>
    <cellStyle name="Обычный 8 2 3 2 2 9 2" xfId="47894"/>
    <cellStyle name="Обычный 8 2 3 2 20" xfId="47895"/>
    <cellStyle name="Обычный 8 2 3 2 20 2" xfId="47896"/>
    <cellStyle name="Обычный 8 2 3 2 21" xfId="47897"/>
    <cellStyle name="Обычный 8 2 3 2 21 2" xfId="47898"/>
    <cellStyle name="Обычный 8 2 3 2 22" xfId="47899"/>
    <cellStyle name="Обычный 8 2 3 2 22 2" xfId="47900"/>
    <cellStyle name="Обычный 8 2 3 2 23" xfId="47901"/>
    <cellStyle name="Обычный 8 2 3 2 23 2" xfId="47902"/>
    <cellStyle name="Обычный 8 2 3 2 24" xfId="47903"/>
    <cellStyle name="Обычный 8 2 3 2 24 2" xfId="47904"/>
    <cellStyle name="Обычный 8 2 3 2 25" xfId="47905"/>
    <cellStyle name="Обычный 8 2 3 2 25 2" xfId="47906"/>
    <cellStyle name="Обычный 8 2 3 2 26" xfId="47907"/>
    <cellStyle name="Обычный 8 2 3 2 26 2" xfId="47908"/>
    <cellStyle name="Обычный 8 2 3 2 27" xfId="47909"/>
    <cellStyle name="Обычный 8 2 3 2 27 2" xfId="47910"/>
    <cellStyle name="Обычный 8 2 3 2 28" xfId="47911"/>
    <cellStyle name="Обычный 8 2 3 2 28 2" xfId="47912"/>
    <cellStyle name="Обычный 8 2 3 2 29" xfId="47913"/>
    <cellStyle name="Обычный 8 2 3 2 29 2" xfId="47914"/>
    <cellStyle name="Обычный 8 2 3 2 3" xfId="47915"/>
    <cellStyle name="Обычный 8 2 3 2 3 2" xfId="47916"/>
    <cellStyle name="Обычный 8 2 3 2 30" xfId="47917"/>
    <cellStyle name="Обычный 8 2 3 2 30 2" xfId="47918"/>
    <cellStyle name="Обычный 8 2 3 2 31" xfId="47919"/>
    <cellStyle name="Обычный 8 2 3 2 31 2" xfId="47920"/>
    <cellStyle name="Обычный 8 2 3 2 32" xfId="47921"/>
    <cellStyle name="Обычный 8 2 3 2 32 2" xfId="47922"/>
    <cellStyle name="Обычный 8 2 3 2 33" xfId="47923"/>
    <cellStyle name="Обычный 8 2 3 2 33 2" xfId="47924"/>
    <cellStyle name="Обычный 8 2 3 2 34" xfId="47925"/>
    <cellStyle name="Обычный 8 2 3 2 34 2" xfId="47926"/>
    <cellStyle name="Обычный 8 2 3 2 35" xfId="47927"/>
    <cellStyle name="Обычный 8 2 3 2 35 2" xfId="47928"/>
    <cellStyle name="Обычный 8 2 3 2 36" xfId="47929"/>
    <cellStyle name="Обычный 8 2 3 2 36 2" xfId="47930"/>
    <cellStyle name="Обычный 8 2 3 2 37" xfId="47931"/>
    <cellStyle name="Обычный 8 2 3 2 4" xfId="47932"/>
    <cellStyle name="Обычный 8 2 3 2 4 2" xfId="47933"/>
    <cellStyle name="Обычный 8 2 3 2 5" xfId="47934"/>
    <cellStyle name="Обычный 8 2 3 2 5 2" xfId="47935"/>
    <cellStyle name="Обычный 8 2 3 2 6" xfId="47936"/>
    <cellStyle name="Обычный 8 2 3 2 6 2" xfId="47937"/>
    <cellStyle name="Обычный 8 2 3 2 7" xfId="47938"/>
    <cellStyle name="Обычный 8 2 3 2 7 2" xfId="47939"/>
    <cellStyle name="Обычный 8 2 3 2 8" xfId="47940"/>
    <cellStyle name="Обычный 8 2 3 2 8 2" xfId="47941"/>
    <cellStyle name="Обычный 8 2 3 2 9" xfId="47942"/>
    <cellStyle name="Обычный 8 2 3 2 9 2" xfId="47943"/>
    <cellStyle name="Обычный 8 2 3 20" xfId="47944"/>
    <cellStyle name="Обычный 8 2 3 20 2" xfId="47945"/>
    <cellStyle name="Обычный 8 2 3 21" xfId="47946"/>
    <cellStyle name="Обычный 8 2 3 21 2" xfId="47947"/>
    <cellStyle name="Обычный 8 2 3 22" xfId="47948"/>
    <cellStyle name="Обычный 8 2 3 22 2" xfId="47949"/>
    <cellStyle name="Обычный 8 2 3 23" xfId="47950"/>
    <cellStyle name="Обычный 8 2 3 23 2" xfId="47951"/>
    <cellStyle name="Обычный 8 2 3 24" xfId="47952"/>
    <cellStyle name="Обычный 8 2 3 24 2" xfId="47953"/>
    <cellStyle name="Обычный 8 2 3 25" xfId="47954"/>
    <cellStyle name="Обычный 8 2 3 25 2" xfId="47955"/>
    <cellStyle name="Обычный 8 2 3 26" xfId="47956"/>
    <cellStyle name="Обычный 8 2 3 26 2" xfId="47957"/>
    <cellStyle name="Обычный 8 2 3 27" xfId="47958"/>
    <cellStyle name="Обычный 8 2 3 27 2" xfId="47959"/>
    <cellStyle name="Обычный 8 2 3 28" xfId="47960"/>
    <cellStyle name="Обычный 8 2 3 28 2" xfId="47961"/>
    <cellStyle name="Обычный 8 2 3 29" xfId="47962"/>
    <cellStyle name="Обычный 8 2 3 29 2" xfId="47963"/>
    <cellStyle name="Обычный 8 2 3 3" xfId="47964"/>
    <cellStyle name="Обычный 8 2 3 3 10" xfId="47965"/>
    <cellStyle name="Обычный 8 2 3 3 10 2" xfId="47966"/>
    <cellStyle name="Обычный 8 2 3 3 11" xfId="47967"/>
    <cellStyle name="Обычный 8 2 3 3 11 2" xfId="47968"/>
    <cellStyle name="Обычный 8 2 3 3 12" xfId="47969"/>
    <cellStyle name="Обычный 8 2 3 3 12 2" xfId="47970"/>
    <cellStyle name="Обычный 8 2 3 3 13" xfId="47971"/>
    <cellStyle name="Обычный 8 2 3 3 13 2" xfId="47972"/>
    <cellStyle name="Обычный 8 2 3 3 14" xfId="47973"/>
    <cellStyle name="Обычный 8 2 3 3 14 2" xfId="47974"/>
    <cellStyle name="Обычный 8 2 3 3 15" xfId="47975"/>
    <cellStyle name="Обычный 8 2 3 3 15 2" xfId="47976"/>
    <cellStyle name="Обычный 8 2 3 3 16" xfId="47977"/>
    <cellStyle name="Обычный 8 2 3 3 16 2" xfId="47978"/>
    <cellStyle name="Обычный 8 2 3 3 17" xfId="47979"/>
    <cellStyle name="Обычный 8 2 3 3 17 2" xfId="47980"/>
    <cellStyle name="Обычный 8 2 3 3 18" xfId="47981"/>
    <cellStyle name="Обычный 8 2 3 3 18 2" xfId="47982"/>
    <cellStyle name="Обычный 8 2 3 3 19" xfId="47983"/>
    <cellStyle name="Обычный 8 2 3 3 19 2" xfId="47984"/>
    <cellStyle name="Обычный 8 2 3 3 2" xfId="47985"/>
    <cellStyle name="Обычный 8 2 3 3 2 2" xfId="47986"/>
    <cellStyle name="Обычный 8 2 3 3 20" xfId="47987"/>
    <cellStyle name="Обычный 8 2 3 3 20 2" xfId="47988"/>
    <cellStyle name="Обычный 8 2 3 3 21" xfId="47989"/>
    <cellStyle name="Обычный 8 2 3 3 21 2" xfId="47990"/>
    <cellStyle name="Обычный 8 2 3 3 22" xfId="47991"/>
    <cellStyle name="Обычный 8 2 3 3 22 2" xfId="47992"/>
    <cellStyle name="Обычный 8 2 3 3 23" xfId="47993"/>
    <cellStyle name="Обычный 8 2 3 3 23 2" xfId="47994"/>
    <cellStyle name="Обычный 8 2 3 3 24" xfId="47995"/>
    <cellStyle name="Обычный 8 2 3 3 24 2" xfId="47996"/>
    <cellStyle name="Обычный 8 2 3 3 25" xfId="47997"/>
    <cellStyle name="Обычный 8 2 3 3 25 2" xfId="47998"/>
    <cellStyle name="Обычный 8 2 3 3 26" xfId="47999"/>
    <cellStyle name="Обычный 8 2 3 3 26 2" xfId="48000"/>
    <cellStyle name="Обычный 8 2 3 3 27" xfId="48001"/>
    <cellStyle name="Обычный 8 2 3 3 27 2" xfId="48002"/>
    <cellStyle name="Обычный 8 2 3 3 28" xfId="48003"/>
    <cellStyle name="Обычный 8 2 3 3 28 2" xfId="48004"/>
    <cellStyle name="Обычный 8 2 3 3 29" xfId="48005"/>
    <cellStyle name="Обычный 8 2 3 3 29 2" xfId="48006"/>
    <cellStyle name="Обычный 8 2 3 3 3" xfId="48007"/>
    <cellStyle name="Обычный 8 2 3 3 3 2" xfId="48008"/>
    <cellStyle name="Обычный 8 2 3 3 30" xfId="48009"/>
    <cellStyle name="Обычный 8 2 3 3 30 2" xfId="48010"/>
    <cellStyle name="Обычный 8 2 3 3 31" xfId="48011"/>
    <cellStyle name="Обычный 8 2 3 3 31 2" xfId="48012"/>
    <cellStyle name="Обычный 8 2 3 3 32" xfId="48013"/>
    <cellStyle name="Обычный 8 2 3 3 32 2" xfId="48014"/>
    <cellStyle name="Обычный 8 2 3 3 33" xfId="48015"/>
    <cellStyle name="Обычный 8 2 3 3 33 2" xfId="48016"/>
    <cellStyle name="Обычный 8 2 3 3 34" xfId="48017"/>
    <cellStyle name="Обычный 8 2 3 3 34 2" xfId="48018"/>
    <cellStyle name="Обычный 8 2 3 3 35" xfId="48019"/>
    <cellStyle name="Обычный 8 2 3 3 4" xfId="48020"/>
    <cellStyle name="Обычный 8 2 3 3 4 2" xfId="48021"/>
    <cellStyle name="Обычный 8 2 3 3 5" xfId="48022"/>
    <cellStyle name="Обычный 8 2 3 3 5 2" xfId="48023"/>
    <cellStyle name="Обычный 8 2 3 3 6" xfId="48024"/>
    <cellStyle name="Обычный 8 2 3 3 6 2" xfId="48025"/>
    <cellStyle name="Обычный 8 2 3 3 7" xfId="48026"/>
    <cellStyle name="Обычный 8 2 3 3 7 2" xfId="48027"/>
    <cellStyle name="Обычный 8 2 3 3 8" xfId="48028"/>
    <cellStyle name="Обычный 8 2 3 3 8 2" xfId="48029"/>
    <cellStyle name="Обычный 8 2 3 3 9" xfId="48030"/>
    <cellStyle name="Обычный 8 2 3 3 9 2" xfId="48031"/>
    <cellStyle name="Обычный 8 2 3 30" xfId="48032"/>
    <cellStyle name="Обычный 8 2 3 30 2" xfId="48033"/>
    <cellStyle name="Обычный 8 2 3 31" xfId="48034"/>
    <cellStyle name="Обычный 8 2 3 31 2" xfId="48035"/>
    <cellStyle name="Обычный 8 2 3 32" xfId="48036"/>
    <cellStyle name="Обычный 8 2 3 32 2" xfId="48037"/>
    <cellStyle name="Обычный 8 2 3 33" xfId="48038"/>
    <cellStyle name="Обычный 8 2 3 33 2" xfId="48039"/>
    <cellStyle name="Обычный 8 2 3 34" xfId="48040"/>
    <cellStyle name="Обычный 8 2 3 34 2" xfId="48041"/>
    <cellStyle name="Обычный 8 2 3 35" xfId="48042"/>
    <cellStyle name="Обычный 8 2 3 35 2" xfId="48043"/>
    <cellStyle name="Обычный 8 2 3 36" xfId="48044"/>
    <cellStyle name="Обычный 8 2 3 36 2" xfId="48045"/>
    <cellStyle name="Обычный 8 2 3 37" xfId="48046"/>
    <cellStyle name="Обычный 8 2 3 37 2" xfId="48047"/>
    <cellStyle name="Обычный 8 2 3 38" xfId="48048"/>
    <cellStyle name="Обычный 8 2 3 4" xfId="48049"/>
    <cellStyle name="Обычный 8 2 3 4 2" xfId="48050"/>
    <cellStyle name="Обычный 8 2 3 5" xfId="48051"/>
    <cellStyle name="Обычный 8 2 3 5 2" xfId="48052"/>
    <cellStyle name="Обычный 8 2 3 6" xfId="48053"/>
    <cellStyle name="Обычный 8 2 3 6 2" xfId="48054"/>
    <cellStyle name="Обычный 8 2 3 7" xfId="48055"/>
    <cellStyle name="Обычный 8 2 3 7 2" xfId="48056"/>
    <cellStyle name="Обычный 8 2 3 8" xfId="48057"/>
    <cellStyle name="Обычный 8 2 3 8 2" xfId="48058"/>
    <cellStyle name="Обычный 8 2 3 9" xfId="48059"/>
    <cellStyle name="Обычный 8 2 3 9 2" xfId="48060"/>
    <cellStyle name="Обычный 8 2 30" xfId="48061"/>
    <cellStyle name="Обычный 8 2 30 2" xfId="48062"/>
    <cellStyle name="Обычный 8 2 31" xfId="48063"/>
    <cellStyle name="Обычный 8 2 31 2" xfId="48064"/>
    <cellStyle name="Обычный 8 2 32" xfId="48065"/>
    <cellStyle name="Обычный 8 2 32 2" xfId="48066"/>
    <cellStyle name="Обычный 8 2 33" xfId="48067"/>
    <cellStyle name="Обычный 8 2 33 2" xfId="48068"/>
    <cellStyle name="Обычный 8 2 34" xfId="48069"/>
    <cellStyle name="Обычный 8 2 34 2" xfId="48070"/>
    <cellStyle name="Обычный 8 2 35" xfId="48071"/>
    <cellStyle name="Обычный 8 2 35 2" xfId="48072"/>
    <cellStyle name="Обычный 8 2 36" xfId="48073"/>
    <cellStyle name="Обычный 8 2 36 2" xfId="48074"/>
    <cellStyle name="Обычный 8 2 37" xfId="48075"/>
    <cellStyle name="Обычный 8 2 37 2" xfId="48076"/>
    <cellStyle name="Обычный 8 2 38" xfId="48077"/>
    <cellStyle name="Обычный 8 2 38 2" xfId="48078"/>
    <cellStyle name="Обычный 8 2 39" xfId="48079"/>
    <cellStyle name="Обычный 8 2 39 2" xfId="48080"/>
    <cellStyle name="Обычный 8 2 4" xfId="48081"/>
    <cellStyle name="Обычный 8 2 4 10" xfId="48082"/>
    <cellStyle name="Обычный 8 2 4 10 2" xfId="48083"/>
    <cellStyle name="Обычный 8 2 4 11" xfId="48084"/>
    <cellStyle name="Обычный 8 2 4 11 2" xfId="48085"/>
    <cellStyle name="Обычный 8 2 4 12" xfId="48086"/>
    <cellStyle name="Обычный 8 2 4 12 2" xfId="48087"/>
    <cellStyle name="Обычный 8 2 4 13" xfId="48088"/>
    <cellStyle name="Обычный 8 2 4 13 2" xfId="48089"/>
    <cellStyle name="Обычный 8 2 4 14" xfId="48090"/>
    <cellStyle name="Обычный 8 2 4 14 2" xfId="48091"/>
    <cellStyle name="Обычный 8 2 4 15" xfId="48092"/>
    <cellStyle name="Обычный 8 2 4 15 2" xfId="48093"/>
    <cellStyle name="Обычный 8 2 4 16" xfId="48094"/>
    <cellStyle name="Обычный 8 2 4 16 2" xfId="48095"/>
    <cellStyle name="Обычный 8 2 4 17" xfId="48096"/>
    <cellStyle name="Обычный 8 2 4 17 2" xfId="48097"/>
    <cellStyle name="Обычный 8 2 4 18" xfId="48098"/>
    <cellStyle name="Обычный 8 2 4 18 2" xfId="48099"/>
    <cellStyle name="Обычный 8 2 4 19" xfId="48100"/>
    <cellStyle name="Обычный 8 2 4 19 2" xfId="48101"/>
    <cellStyle name="Обычный 8 2 4 2" xfId="48102"/>
    <cellStyle name="Обычный 8 2 4 2 10" xfId="48103"/>
    <cellStyle name="Обычный 8 2 4 2 10 2" xfId="48104"/>
    <cellStyle name="Обычный 8 2 4 2 11" xfId="48105"/>
    <cellStyle name="Обычный 8 2 4 2 11 2" xfId="48106"/>
    <cellStyle name="Обычный 8 2 4 2 12" xfId="48107"/>
    <cellStyle name="Обычный 8 2 4 2 12 2" xfId="48108"/>
    <cellStyle name="Обычный 8 2 4 2 13" xfId="48109"/>
    <cellStyle name="Обычный 8 2 4 2 13 2" xfId="48110"/>
    <cellStyle name="Обычный 8 2 4 2 14" xfId="48111"/>
    <cellStyle name="Обычный 8 2 4 2 14 2" xfId="48112"/>
    <cellStyle name="Обычный 8 2 4 2 15" xfId="48113"/>
    <cellStyle name="Обычный 8 2 4 2 15 2" xfId="48114"/>
    <cellStyle name="Обычный 8 2 4 2 16" xfId="48115"/>
    <cellStyle name="Обычный 8 2 4 2 16 2" xfId="48116"/>
    <cellStyle name="Обычный 8 2 4 2 17" xfId="48117"/>
    <cellStyle name="Обычный 8 2 4 2 17 2" xfId="48118"/>
    <cellStyle name="Обычный 8 2 4 2 18" xfId="48119"/>
    <cellStyle name="Обычный 8 2 4 2 18 2" xfId="48120"/>
    <cellStyle name="Обычный 8 2 4 2 19" xfId="48121"/>
    <cellStyle name="Обычный 8 2 4 2 19 2" xfId="48122"/>
    <cellStyle name="Обычный 8 2 4 2 2" xfId="48123"/>
    <cellStyle name="Обычный 8 2 4 2 2 2" xfId="48124"/>
    <cellStyle name="Обычный 8 2 4 2 20" xfId="48125"/>
    <cellStyle name="Обычный 8 2 4 2 20 2" xfId="48126"/>
    <cellStyle name="Обычный 8 2 4 2 21" xfId="48127"/>
    <cellStyle name="Обычный 8 2 4 2 21 2" xfId="48128"/>
    <cellStyle name="Обычный 8 2 4 2 22" xfId="48129"/>
    <cellStyle name="Обычный 8 2 4 2 22 2" xfId="48130"/>
    <cellStyle name="Обычный 8 2 4 2 23" xfId="48131"/>
    <cellStyle name="Обычный 8 2 4 2 23 2" xfId="48132"/>
    <cellStyle name="Обычный 8 2 4 2 24" xfId="48133"/>
    <cellStyle name="Обычный 8 2 4 2 24 2" xfId="48134"/>
    <cellStyle name="Обычный 8 2 4 2 25" xfId="48135"/>
    <cellStyle name="Обычный 8 2 4 2 25 2" xfId="48136"/>
    <cellStyle name="Обычный 8 2 4 2 26" xfId="48137"/>
    <cellStyle name="Обычный 8 2 4 2 26 2" xfId="48138"/>
    <cellStyle name="Обычный 8 2 4 2 27" xfId="48139"/>
    <cellStyle name="Обычный 8 2 4 2 27 2" xfId="48140"/>
    <cellStyle name="Обычный 8 2 4 2 28" xfId="48141"/>
    <cellStyle name="Обычный 8 2 4 2 28 2" xfId="48142"/>
    <cellStyle name="Обычный 8 2 4 2 29" xfId="48143"/>
    <cellStyle name="Обычный 8 2 4 2 29 2" xfId="48144"/>
    <cellStyle name="Обычный 8 2 4 2 3" xfId="48145"/>
    <cellStyle name="Обычный 8 2 4 2 3 2" xfId="48146"/>
    <cellStyle name="Обычный 8 2 4 2 30" xfId="48147"/>
    <cellStyle name="Обычный 8 2 4 2 30 2" xfId="48148"/>
    <cellStyle name="Обычный 8 2 4 2 31" xfId="48149"/>
    <cellStyle name="Обычный 8 2 4 2 31 2" xfId="48150"/>
    <cellStyle name="Обычный 8 2 4 2 32" xfId="48151"/>
    <cellStyle name="Обычный 8 2 4 2 32 2" xfId="48152"/>
    <cellStyle name="Обычный 8 2 4 2 33" xfId="48153"/>
    <cellStyle name="Обычный 8 2 4 2 33 2" xfId="48154"/>
    <cellStyle name="Обычный 8 2 4 2 34" xfId="48155"/>
    <cellStyle name="Обычный 8 2 4 2 34 2" xfId="48156"/>
    <cellStyle name="Обычный 8 2 4 2 35" xfId="48157"/>
    <cellStyle name="Обычный 8 2 4 2 4" xfId="48158"/>
    <cellStyle name="Обычный 8 2 4 2 4 2" xfId="48159"/>
    <cellStyle name="Обычный 8 2 4 2 5" xfId="48160"/>
    <cellStyle name="Обычный 8 2 4 2 5 2" xfId="48161"/>
    <cellStyle name="Обычный 8 2 4 2 6" xfId="48162"/>
    <cellStyle name="Обычный 8 2 4 2 6 2" xfId="48163"/>
    <cellStyle name="Обычный 8 2 4 2 7" xfId="48164"/>
    <cellStyle name="Обычный 8 2 4 2 7 2" xfId="48165"/>
    <cellStyle name="Обычный 8 2 4 2 8" xfId="48166"/>
    <cellStyle name="Обычный 8 2 4 2 8 2" xfId="48167"/>
    <cellStyle name="Обычный 8 2 4 2 9" xfId="48168"/>
    <cellStyle name="Обычный 8 2 4 2 9 2" xfId="48169"/>
    <cellStyle name="Обычный 8 2 4 20" xfId="48170"/>
    <cellStyle name="Обычный 8 2 4 20 2" xfId="48171"/>
    <cellStyle name="Обычный 8 2 4 21" xfId="48172"/>
    <cellStyle name="Обычный 8 2 4 21 2" xfId="48173"/>
    <cellStyle name="Обычный 8 2 4 22" xfId="48174"/>
    <cellStyle name="Обычный 8 2 4 22 2" xfId="48175"/>
    <cellStyle name="Обычный 8 2 4 23" xfId="48176"/>
    <cellStyle name="Обычный 8 2 4 23 2" xfId="48177"/>
    <cellStyle name="Обычный 8 2 4 24" xfId="48178"/>
    <cellStyle name="Обычный 8 2 4 24 2" xfId="48179"/>
    <cellStyle name="Обычный 8 2 4 25" xfId="48180"/>
    <cellStyle name="Обычный 8 2 4 25 2" xfId="48181"/>
    <cellStyle name="Обычный 8 2 4 26" xfId="48182"/>
    <cellStyle name="Обычный 8 2 4 26 2" xfId="48183"/>
    <cellStyle name="Обычный 8 2 4 27" xfId="48184"/>
    <cellStyle name="Обычный 8 2 4 27 2" xfId="48185"/>
    <cellStyle name="Обычный 8 2 4 28" xfId="48186"/>
    <cellStyle name="Обычный 8 2 4 28 2" xfId="48187"/>
    <cellStyle name="Обычный 8 2 4 29" xfId="48188"/>
    <cellStyle name="Обычный 8 2 4 29 2" xfId="48189"/>
    <cellStyle name="Обычный 8 2 4 3" xfId="48190"/>
    <cellStyle name="Обычный 8 2 4 3 2" xfId="48191"/>
    <cellStyle name="Обычный 8 2 4 30" xfId="48192"/>
    <cellStyle name="Обычный 8 2 4 30 2" xfId="48193"/>
    <cellStyle name="Обычный 8 2 4 31" xfId="48194"/>
    <cellStyle name="Обычный 8 2 4 31 2" xfId="48195"/>
    <cellStyle name="Обычный 8 2 4 32" xfId="48196"/>
    <cellStyle name="Обычный 8 2 4 32 2" xfId="48197"/>
    <cellStyle name="Обычный 8 2 4 33" xfId="48198"/>
    <cellStyle name="Обычный 8 2 4 33 2" xfId="48199"/>
    <cellStyle name="Обычный 8 2 4 34" xfId="48200"/>
    <cellStyle name="Обычный 8 2 4 34 2" xfId="48201"/>
    <cellStyle name="Обычный 8 2 4 35" xfId="48202"/>
    <cellStyle name="Обычный 8 2 4 35 2" xfId="48203"/>
    <cellStyle name="Обычный 8 2 4 36" xfId="48204"/>
    <cellStyle name="Обычный 8 2 4 36 2" xfId="48205"/>
    <cellStyle name="Обычный 8 2 4 37" xfId="48206"/>
    <cellStyle name="Обычный 8 2 4 4" xfId="48207"/>
    <cellStyle name="Обычный 8 2 4 4 2" xfId="48208"/>
    <cellStyle name="Обычный 8 2 4 5" xfId="48209"/>
    <cellStyle name="Обычный 8 2 4 5 2" xfId="48210"/>
    <cellStyle name="Обычный 8 2 4 6" xfId="48211"/>
    <cellStyle name="Обычный 8 2 4 6 2" xfId="48212"/>
    <cellStyle name="Обычный 8 2 4 7" xfId="48213"/>
    <cellStyle name="Обычный 8 2 4 7 2" xfId="48214"/>
    <cellStyle name="Обычный 8 2 4 8" xfId="48215"/>
    <cellStyle name="Обычный 8 2 4 8 2" xfId="48216"/>
    <cellStyle name="Обычный 8 2 4 9" xfId="48217"/>
    <cellStyle name="Обычный 8 2 4 9 2" xfId="48218"/>
    <cellStyle name="Обычный 8 2 40" xfId="48219"/>
    <cellStyle name="Обычный 8 2 40 2" xfId="48220"/>
    <cellStyle name="Обычный 8 2 41" xfId="48221"/>
    <cellStyle name="Обычный 8 2 5" xfId="48222"/>
    <cellStyle name="Обычный 8 2 5 10" xfId="48223"/>
    <cellStyle name="Обычный 8 2 5 10 2" xfId="48224"/>
    <cellStyle name="Обычный 8 2 5 11" xfId="48225"/>
    <cellStyle name="Обычный 8 2 5 11 2" xfId="48226"/>
    <cellStyle name="Обычный 8 2 5 12" xfId="48227"/>
    <cellStyle name="Обычный 8 2 5 12 2" xfId="48228"/>
    <cellStyle name="Обычный 8 2 5 13" xfId="48229"/>
    <cellStyle name="Обычный 8 2 5 13 2" xfId="48230"/>
    <cellStyle name="Обычный 8 2 5 14" xfId="48231"/>
    <cellStyle name="Обычный 8 2 5 14 2" xfId="48232"/>
    <cellStyle name="Обычный 8 2 5 15" xfId="48233"/>
    <cellStyle name="Обычный 8 2 5 15 2" xfId="48234"/>
    <cellStyle name="Обычный 8 2 5 16" xfId="48235"/>
    <cellStyle name="Обычный 8 2 5 16 2" xfId="48236"/>
    <cellStyle name="Обычный 8 2 5 17" xfId="48237"/>
    <cellStyle name="Обычный 8 2 5 17 2" xfId="48238"/>
    <cellStyle name="Обычный 8 2 5 18" xfId="48239"/>
    <cellStyle name="Обычный 8 2 5 18 2" xfId="48240"/>
    <cellStyle name="Обычный 8 2 5 19" xfId="48241"/>
    <cellStyle name="Обычный 8 2 5 19 2" xfId="48242"/>
    <cellStyle name="Обычный 8 2 5 2" xfId="48243"/>
    <cellStyle name="Обычный 8 2 5 2 10" xfId="48244"/>
    <cellStyle name="Обычный 8 2 5 2 10 2" xfId="48245"/>
    <cellStyle name="Обычный 8 2 5 2 11" xfId="48246"/>
    <cellStyle name="Обычный 8 2 5 2 11 2" xfId="48247"/>
    <cellStyle name="Обычный 8 2 5 2 12" xfId="48248"/>
    <cellStyle name="Обычный 8 2 5 2 12 2" xfId="48249"/>
    <cellStyle name="Обычный 8 2 5 2 13" xfId="48250"/>
    <cellStyle name="Обычный 8 2 5 2 13 2" xfId="48251"/>
    <cellStyle name="Обычный 8 2 5 2 14" xfId="48252"/>
    <cellStyle name="Обычный 8 2 5 2 14 2" xfId="48253"/>
    <cellStyle name="Обычный 8 2 5 2 15" xfId="48254"/>
    <cellStyle name="Обычный 8 2 5 2 15 2" xfId="48255"/>
    <cellStyle name="Обычный 8 2 5 2 16" xfId="48256"/>
    <cellStyle name="Обычный 8 2 5 2 16 2" xfId="48257"/>
    <cellStyle name="Обычный 8 2 5 2 17" xfId="48258"/>
    <cellStyle name="Обычный 8 2 5 2 17 2" xfId="48259"/>
    <cellStyle name="Обычный 8 2 5 2 18" xfId="48260"/>
    <cellStyle name="Обычный 8 2 5 2 18 2" xfId="48261"/>
    <cellStyle name="Обычный 8 2 5 2 19" xfId="48262"/>
    <cellStyle name="Обычный 8 2 5 2 19 2" xfId="48263"/>
    <cellStyle name="Обычный 8 2 5 2 2" xfId="48264"/>
    <cellStyle name="Обычный 8 2 5 2 2 2" xfId="48265"/>
    <cellStyle name="Обычный 8 2 5 2 20" xfId="48266"/>
    <cellStyle name="Обычный 8 2 5 2 20 2" xfId="48267"/>
    <cellStyle name="Обычный 8 2 5 2 21" xfId="48268"/>
    <cellStyle name="Обычный 8 2 5 2 21 2" xfId="48269"/>
    <cellStyle name="Обычный 8 2 5 2 22" xfId="48270"/>
    <cellStyle name="Обычный 8 2 5 2 22 2" xfId="48271"/>
    <cellStyle name="Обычный 8 2 5 2 23" xfId="48272"/>
    <cellStyle name="Обычный 8 2 5 2 23 2" xfId="48273"/>
    <cellStyle name="Обычный 8 2 5 2 24" xfId="48274"/>
    <cellStyle name="Обычный 8 2 5 2 24 2" xfId="48275"/>
    <cellStyle name="Обычный 8 2 5 2 25" xfId="48276"/>
    <cellStyle name="Обычный 8 2 5 2 25 2" xfId="48277"/>
    <cellStyle name="Обычный 8 2 5 2 26" xfId="48278"/>
    <cellStyle name="Обычный 8 2 5 2 26 2" xfId="48279"/>
    <cellStyle name="Обычный 8 2 5 2 27" xfId="48280"/>
    <cellStyle name="Обычный 8 2 5 2 27 2" xfId="48281"/>
    <cellStyle name="Обычный 8 2 5 2 28" xfId="48282"/>
    <cellStyle name="Обычный 8 2 5 2 28 2" xfId="48283"/>
    <cellStyle name="Обычный 8 2 5 2 29" xfId="48284"/>
    <cellStyle name="Обычный 8 2 5 2 29 2" xfId="48285"/>
    <cellStyle name="Обычный 8 2 5 2 3" xfId="48286"/>
    <cellStyle name="Обычный 8 2 5 2 3 2" xfId="48287"/>
    <cellStyle name="Обычный 8 2 5 2 30" xfId="48288"/>
    <cellStyle name="Обычный 8 2 5 2 30 2" xfId="48289"/>
    <cellStyle name="Обычный 8 2 5 2 31" xfId="48290"/>
    <cellStyle name="Обычный 8 2 5 2 31 2" xfId="48291"/>
    <cellStyle name="Обычный 8 2 5 2 32" xfId="48292"/>
    <cellStyle name="Обычный 8 2 5 2 32 2" xfId="48293"/>
    <cellStyle name="Обычный 8 2 5 2 33" xfId="48294"/>
    <cellStyle name="Обычный 8 2 5 2 33 2" xfId="48295"/>
    <cellStyle name="Обычный 8 2 5 2 34" xfId="48296"/>
    <cellStyle name="Обычный 8 2 5 2 34 2" xfId="48297"/>
    <cellStyle name="Обычный 8 2 5 2 35" xfId="48298"/>
    <cellStyle name="Обычный 8 2 5 2 4" xfId="48299"/>
    <cellStyle name="Обычный 8 2 5 2 4 2" xfId="48300"/>
    <cellStyle name="Обычный 8 2 5 2 5" xfId="48301"/>
    <cellStyle name="Обычный 8 2 5 2 5 2" xfId="48302"/>
    <cellStyle name="Обычный 8 2 5 2 6" xfId="48303"/>
    <cellStyle name="Обычный 8 2 5 2 6 2" xfId="48304"/>
    <cellStyle name="Обычный 8 2 5 2 7" xfId="48305"/>
    <cellStyle name="Обычный 8 2 5 2 7 2" xfId="48306"/>
    <cellStyle name="Обычный 8 2 5 2 8" xfId="48307"/>
    <cellStyle name="Обычный 8 2 5 2 8 2" xfId="48308"/>
    <cellStyle name="Обычный 8 2 5 2 9" xfId="48309"/>
    <cellStyle name="Обычный 8 2 5 2 9 2" xfId="48310"/>
    <cellStyle name="Обычный 8 2 5 20" xfId="48311"/>
    <cellStyle name="Обычный 8 2 5 20 2" xfId="48312"/>
    <cellStyle name="Обычный 8 2 5 21" xfId="48313"/>
    <cellStyle name="Обычный 8 2 5 21 2" xfId="48314"/>
    <cellStyle name="Обычный 8 2 5 22" xfId="48315"/>
    <cellStyle name="Обычный 8 2 5 22 2" xfId="48316"/>
    <cellStyle name="Обычный 8 2 5 23" xfId="48317"/>
    <cellStyle name="Обычный 8 2 5 23 2" xfId="48318"/>
    <cellStyle name="Обычный 8 2 5 24" xfId="48319"/>
    <cellStyle name="Обычный 8 2 5 24 2" xfId="48320"/>
    <cellStyle name="Обычный 8 2 5 25" xfId="48321"/>
    <cellStyle name="Обычный 8 2 5 25 2" xfId="48322"/>
    <cellStyle name="Обычный 8 2 5 26" xfId="48323"/>
    <cellStyle name="Обычный 8 2 5 26 2" xfId="48324"/>
    <cellStyle name="Обычный 8 2 5 27" xfId="48325"/>
    <cellStyle name="Обычный 8 2 5 27 2" xfId="48326"/>
    <cellStyle name="Обычный 8 2 5 28" xfId="48327"/>
    <cellStyle name="Обычный 8 2 5 28 2" xfId="48328"/>
    <cellStyle name="Обычный 8 2 5 29" xfId="48329"/>
    <cellStyle name="Обычный 8 2 5 29 2" xfId="48330"/>
    <cellStyle name="Обычный 8 2 5 3" xfId="48331"/>
    <cellStyle name="Обычный 8 2 5 3 2" xfId="48332"/>
    <cellStyle name="Обычный 8 2 5 30" xfId="48333"/>
    <cellStyle name="Обычный 8 2 5 30 2" xfId="48334"/>
    <cellStyle name="Обычный 8 2 5 31" xfId="48335"/>
    <cellStyle name="Обычный 8 2 5 31 2" xfId="48336"/>
    <cellStyle name="Обычный 8 2 5 32" xfId="48337"/>
    <cellStyle name="Обычный 8 2 5 32 2" xfId="48338"/>
    <cellStyle name="Обычный 8 2 5 33" xfId="48339"/>
    <cellStyle name="Обычный 8 2 5 33 2" xfId="48340"/>
    <cellStyle name="Обычный 8 2 5 34" xfId="48341"/>
    <cellStyle name="Обычный 8 2 5 34 2" xfId="48342"/>
    <cellStyle name="Обычный 8 2 5 35" xfId="48343"/>
    <cellStyle name="Обычный 8 2 5 35 2" xfId="48344"/>
    <cellStyle name="Обычный 8 2 5 36" xfId="48345"/>
    <cellStyle name="Обычный 8 2 5 36 2" xfId="48346"/>
    <cellStyle name="Обычный 8 2 5 37" xfId="48347"/>
    <cellStyle name="Обычный 8 2 5 4" xfId="48348"/>
    <cellStyle name="Обычный 8 2 5 4 2" xfId="48349"/>
    <cellStyle name="Обычный 8 2 5 5" xfId="48350"/>
    <cellStyle name="Обычный 8 2 5 5 2" xfId="48351"/>
    <cellStyle name="Обычный 8 2 5 6" xfId="48352"/>
    <cellStyle name="Обычный 8 2 5 6 2" xfId="48353"/>
    <cellStyle name="Обычный 8 2 5 7" xfId="48354"/>
    <cellStyle name="Обычный 8 2 5 7 2" xfId="48355"/>
    <cellStyle name="Обычный 8 2 5 8" xfId="48356"/>
    <cellStyle name="Обычный 8 2 5 8 2" xfId="48357"/>
    <cellStyle name="Обычный 8 2 5 9" xfId="48358"/>
    <cellStyle name="Обычный 8 2 5 9 2" xfId="48359"/>
    <cellStyle name="Обычный 8 2 6" xfId="48360"/>
    <cellStyle name="Обычный 8 2 6 10" xfId="48361"/>
    <cellStyle name="Обычный 8 2 6 10 2" xfId="48362"/>
    <cellStyle name="Обычный 8 2 6 11" xfId="48363"/>
    <cellStyle name="Обычный 8 2 6 11 2" xfId="48364"/>
    <cellStyle name="Обычный 8 2 6 12" xfId="48365"/>
    <cellStyle name="Обычный 8 2 6 12 2" xfId="48366"/>
    <cellStyle name="Обычный 8 2 6 13" xfId="48367"/>
    <cellStyle name="Обычный 8 2 6 13 2" xfId="48368"/>
    <cellStyle name="Обычный 8 2 6 14" xfId="48369"/>
    <cellStyle name="Обычный 8 2 6 14 2" xfId="48370"/>
    <cellStyle name="Обычный 8 2 6 15" xfId="48371"/>
    <cellStyle name="Обычный 8 2 6 15 2" xfId="48372"/>
    <cellStyle name="Обычный 8 2 6 16" xfId="48373"/>
    <cellStyle name="Обычный 8 2 6 16 2" xfId="48374"/>
    <cellStyle name="Обычный 8 2 6 17" xfId="48375"/>
    <cellStyle name="Обычный 8 2 6 17 2" xfId="48376"/>
    <cellStyle name="Обычный 8 2 6 18" xfId="48377"/>
    <cellStyle name="Обычный 8 2 6 18 2" xfId="48378"/>
    <cellStyle name="Обычный 8 2 6 19" xfId="48379"/>
    <cellStyle name="Обычный 8 2 6 19 2" xfId="48380"/>
    <cellStyle name="Обычный 8 2 6 2" xfId="48381"/>
    <cellStyle name="Обычный 8 2 6 2 2" xfId="48382"/>
    <cellStyle name="Обычный 8 2 6 20" xfId="48383"/>
    <cellStyle name="Обычный 8 2 6 20 2" xfId="48384"/>
    <cellStyle name="Обычный 8 2 6 21" xfId="48385"/>
    <cellStyle name="Обычный 8 2 6 21 2" xfId="48386"/>
    <cellStyle name="Обычный 8 2 6 22" xfId="48387"/>
    <cellStyle name="Обычный 8 2 6 22 2" xfId="48388"/>
    <cellStyle name="Обычный 8 2 6 23" xfId="48389"/>
    <cellStyle name="Обычный 8 2 6 23 2" xfId="48390"/>
    <cellStyle name="Обычный 8 2 6 24" xfId="48391"/>
    <cellStyle name="Обычный 8 2 6 24 2" xfId="48392"/>
    <cellStyle name="Обычный 8 2 6 25" xfId="48393"/>
    <cellStyle name="Обычный 8 2 6 25 2" xfId="48394"/>
    <cellStyle name="Обычный 8 2 6 26" xfId="48395"/>
    <cellStyle name="Обычный 8 2 6 26 2" xfId="48396"/>
    <cellStyle name="Обычный 8 2 6 27" xfId="48397"/>
    <cellStyle name="Обычный 8 2 6 27 2" xfId="48398"/>
    <cellStyle name="Обычный 8 2 6 28" xfId="48399"/>
    <cellStyle name="Обычный 8 2 6 28 2" xfId="48400"/>
    <cellStyle name="Обычный 8 2 6 29" xfId="48401"/>
    <cellStyle name="Обычный 8 2 6 29 2" xfId="48402"/>
    <cellStyle name="Обычный 8 2 6 3" xfId="48403"/>
    <cellStyle name="Обычный 8 2 6 3 2" xfId="48404"/>
    <cellStyle name="Обычный 8 2 6 30" xfId="48405"/>
    <cellStyle name="Обычный 8 2 6 30 2" xfId="48406"/>
    <cellStyle name="Обычный 8 2 6 31" xfId="48407"/>
    <cellStyle name="Обычный 8 2 6 31 2" xfId="48408"/>
    <cellStyle name="Обычный 8 2 6 32" xfId="48409"/>
    <cellStyle name="Обычный 8 2 6 32 2" xfId="48410"/>
    <cellStyle name="Обычный 8 2 6 33" xfId="48411"/>
    <cellStyle name="Обычный 8 2 6 33 2" xfId="48412"/>
    <cellStyle name="Обычный 8 2 6 34" xfId="48413"/>
    <cellStyle name="Обычный 8 2 6 34 2" xfId="48414"/>
    <cellStyle name="Обычный 8 2 6 35" xfId="48415"/>
    <cellStyle name="Обычный 8 2 6 4" xfId="48416"/>
    <cellStyle name="Обычный 8 2 6 4 2" xfId="48417"/>
    <cellStyle name="Обычный 8 2 6 5" xfId="48418"/>
    <cellStyle name="Обычный 8 2 6 5 2" xfId="48419"/>
    <cellStyle name="Обычный 8 2 6 6" xfId="48420"/>
    <cellStyle name="Обычный 8 2 6 6 2" xfId="48421"/>
    <cellStyle name="Обычный 8 2 6 7" xfId="48422"/>
    <cellStyle name="Обычный 8 2 6 7 2" xfId="48423"/>
    <cellStyle name="Обычный 8 2 6 8" xfId="48424"/>
    <cellStyle name="Обычный 8 2 6 8 2" xfId="48425"/>
    <cellStyle name="Обычный 8 2 6 9" xfId="48426"/>
    <cellStyle name="Обычный 8 2 6 9 2" xfId="48427"/>
    <cellStyle name="Обычный 8 2 7" xfId="48428"/>
    <cellStyle name="Обычный 8 2 7 2" xfId="48429"/>
    <cellStyle name="Обычный 8 2 8" xfId="48430"/>
    <cellStyle name="Обычный 8 2 8 2" xfId="48431"/>
    <cellStyle name="Обычный 8 2 9" xfId="48432"/>
    <cellStyle name="Обычный 8 2 9 2" xfId="48433"/>
    <cellStyle name="Обычный 8 3" xfId="48434"/>
    <cellStyle name="Обычный 8 3 10" xfId="48435"/>
    <cellStyle name="Обычный 8 3 10 2" xfId="48436"/>
    <cellStyle name="Обычный 8 3 11" xfId="48437"/>
    <cellStyle name="Обычный 8 3 11 2" xfId="48438"/>
    <cellStyle name="Обычный 8 3 12" xfId="48439"/>
    <cellStyle name="Обычный 8 3 12 2" xfId="48440"/>
    <cellStyle name="Обычный 8 3 13" xfId="48441"/>
    <cellStyle name="Обычный 8 3 13 2" xfId="48442"/>
    <cellStyle name="Обычный 8 3 14" xfId="48443"/>
    <cellStyle name="Обычный 8 3 14 2" xfId="48444"/>
    <cellStyle name="Обычный 8 3 15" xfId="48445"/>
    <cellStyle name="Обычный 8 3 15 2" xfId="48446"/>
    <cellStyle name="Обычный 8 3 16" xfId="48447"/>
    <cellStyle name="Обычный 8 3 16 2" xfId="48448"/>
    <cellStyle name="Обычный 8 3 17" xfId="48449"/>
    <cellStyle name="Обычный 8 3 17 2" xfId="48450"/>
    <cellStyle name="Обычный 8 3 18" xfId="48451"/>
    <cellStyle name="Обычный 8 3 18 2" xfId="48452"/>
    <cellStyle name="Обычный 8 3 19" xfId="48453"/>
    <cellStyle name="Обычный 8 3 19 2" xfId="48454"/>
    <cellStyle name="Обычный 8 3 2" xfId="48455"/>
    <cellStyle name="Обычный 8 3 2 10" xfId="48456"/>
    <cellStyle name="Обычный 8 3 2 10 2" xfId="48457"/>
    <cellStyle name="Обычный 8 3 2 11" xfId="48458"/>
    <cellStyle name="Обычный 8 3 2 11 2" xfId="48459"/>
    <cellStyle name="Обычный 8 3 2 12" xfId="48460"/>
    <cellStyle name="Обычный 8 3 2 12 2" xfId="48461"/>
    <cellStyle name="Обычный 8 3 2 13" xfId="48462"/>
    <cellStyle name="Обычный 8 3 2 13 2" xfId="48463"/>
    <cellStyle name="Обычный 8 3 2 14" xfId="48464"/>
    <cellStyle name="Обычный 8 3 2 14 2" xfId="48465"/>
    <cellStyle name="Обычный 8 3 2 15" xfId="48466"/>
    <cellStyle name="Обычный 8 3 2 15 2" xfId="48467"/>
    <cellStyle name="Обычный 8 3 2 16" xfId="48468"/>
    <cellStyle name="Обычный 8 3 2 16 2" xfId="48469"/>
    <cellStyle name="Обычный 8 3 2 17" xfId="48470"/>
    <cellStyle name="Обычный 8 3 2 17 2" xfId="48471"/>
    <cellStyle name="Обычный 8 3 2 18" xfId="48472"/>
    <cellStyle name="Обычный 8 3 2 18 2" xfId="48473"/>
    <cellStyle name="Обычный 8 3 2 19" xfId="48474"/>
    <cellStyle name="Обычный 8 3 2 19 2" xfId="48475"/>
    <cellStyle name="Обычный 8 3 2 2" xfId="48476"/>
    <cellStyle name="Обычный 8 3 2 2 10" xfId="48477"/>
    <cellStyle name="Обычный 8 3 2 2 10 2" xfId="48478"/>
    <cellStyle name="Обычный 8 3 2 2 11" xfId="48479"/>
    <cellStyle name="Обычный 8 3 2 2 11 2" xfId="48480"/>
    <cellStyle name="Обычный 8 3 2 2 12" xfId="48481"/>
    <cellStyle name="Обычный 8 3 2 2 12 2" xfId="48482"/>
    <cellStyle name="Обычный 8 3 2 2 13" xfId="48483"/>
    <cellStyle name="Обычный 8 3 2 2 13 2" xfId="48484"/>
    <cellStyle name="Обычный 8 3 2 2 14" xfId="48485"/>
    <cellStyle name="Обычный 8 3 2 2 14 2" xfId="48486"/>
    <cellStyle name="Обычный 8 3 2 2 15" xfId="48487"/>
    <cellStyle name="Обычный 8 3 2 2 15 2" xfId="48488"/>
    <cellStyle name="Обычный 8 3 2 2 16" xfId="48489"/>
    <cellStyle name="Обычный 8 3 2 2 16 2" xfId="48490"/>
    <cellStyle name="Обычный 8 3 2 2 17" xfId="48491"/>
    <cellStyle name="Обычный 8 3 2 2 17 2" xfId="48492"/>
    <cellStyle name="Обычный 8 3 2 2 18" xfId="48493"/>
    <cellStyle name="Обычный 8 3 2 2 18 2" xfId="48494"/>
    <cellStyle name="Обычный 8 3 2 2 19" xfId="48495"/>
    <cellStyle name="Обычный 8 3 2 2 19 2" xfId="48496"/>
    <cellStyle name="Обычный 8 3 2 2 2" xfId="48497"/>
    <cellStyle name="Обычный 8 3 2 2 2 2" xfId="48498"/>
    <cellStyle name="Обычный 8 3 2 2 20" xfId="48499"/>
    <cellStyle name="Обычный 8 3 2 2 20 2" xfId="48500"/>
    <cellStyle name="Обычный 8 3 2 2 21" xfId="48501"/>
    <cellStyle name="Обычный 8 3 2 2 21 2" xfId="48502"/>
    <cellStyle name="Обычный 8 3 2 2 22" xfId="48503"/>
    <cellStyle name="Обычный 8 3 2 2 22 2" xfId="48504"/>
    <cellStyle name="Обычный 8 3 2 2 23" xfId="48505"/>
    <cellStyle name="Обычный 8 3 2 2 23 2" xfId="48506"/>
    <cellStyle name="Обычный 8 3 2 2 24" xfId="48507"/>
    <cellStyle name="Обычный 8 3 2 2 24 2" xfId="48508"/>
    <cellStyle name="Обычный 8 3 2 2 25" xfId="48509"/>
    <cellStyle name="Обычный 8 3 2 2 25 2" xfId="48510"/>
    <cellStyle name="Обычный 8 3 2 2 26" xfId="48511"/>
    <cellStyle name="Обычный 8 3 2 2 26 2" xfId="48512"/>
    <cellStyle name="Обычный 8 3 2 2 27" xfId="48513"/>
    <cellStyle name="Обычный 8 3 2 2 27 2" xfId="48514"/>
    <cellStyle name="Обычный 8 3 2 2 28" xfId="48515"/>
    <cellStyle name="Обычный 8 3 2 2 28 2" xfId="48516"/>
    <cellStyle name="Обычный 8 3 2 2 29" xfId="48517"/>
    <cellStyle name="Обычный 8 3 2 2 29 2" xfId="48518"/>
    <cellStyle name="Обычный 8 3 2 2 3" xfId="48519"/>
    <cellStyle name="Обычный 8 3 2 2 3 2" xfId="48520"/>
    <cellStyle name="Обычный 8 3 2 2 30" xfId="48521"/>
    <cellStyle name="Обычный 8 3 2 2 30 2" xfId="48522"/>
    <cellStyle name="Обычный 8 3 2 2 31" xfId="48523"/>
    <cellStyle name="Обычный 8 3 2 2 31 2" xfId="48524"/>
    <cellStyle name="Обычный 8 3 2 2 32" xfId="48525"/>
    <cellStyle name="Обычный 8 3 2 2 32 2" xfId="48526"/>
    <cellStyle name="Обычный 8 3 2 2 33" xfId="48527"/>
    <cellStyle name="Обычный 8 3 2 2 33 2" xfId="48528"/>
    <cellStyle name="Обычный 8 3 2 2 34" xfId="48529"/>
    <cellStyle name="Обычный 8 3 2 2 34 2" xfId="48530"/>
    <cellStyle name="Обычный 8 3 2 2 35" xfId="48531"/>
    <cellStyle name="Обычный 8 3 2 2 4" xfId="48532"/>
    <cellStyle name="Обычный 8 3 2 2 4 2" xfId="48533"/>
    <cellStyle name="Обычный 8 3 2 2 5" xfId="48534"/>
    <cellStyle name="Обычный 8 3 2 2 5 2" xfId="48535"/>
    <cellStyle name="Обычный 8 3 2 2 6" xfId="48536"/>
    <cellStyle name="Обычный 8 3 2 2 6 2" xfId="48537"/>
    <cellStyle name="Обычный 8 3 2 2 7" xfId="48538"/>
    <cellStyle name="Обычный 8 3 2 2 7 2" xfId="48539"/>
    <cellStyle name="Обычный 8 3 2 2 8" xfId="48540"/>
    <cellStyle name="Обычный 8 3 2 2 8 2" xfId="48541"/>
    <cellStyle name="Обычный 8 3 2 2 9" xfId="48542"/>
    <cellStyle name="Обычный 8 3 2 2 9 2" xfId="48543"/>
    <cellStyle name="Обычный 8 3 2 20" xfId="48544"/>
    <cellStyle name="Обычный 8 3 2 20 2" xfId="48545"/>
    <cellStyle name="Обычный 8 3 2 21" xfId="48546"/>
    <cellStyle name="Обычный 8 3 2 21 2" xfId="48547"/>
    <cellStyle name="Обычный 8 3 2 22" xfId="48548"/>
    <cellStyle name="Обычный 8 3 2 22 2" xfId="48549"/>
    <cellStyle name="Обычный 8 3 2 23" xfId="48550"/>
    <cellStyle name="Обычный 8 3 2 23 2" xfId="48551"/>
    <cellStyle name="Обычный 8 3 2 24" xfId="48552"/>
    <cellStyle name="Обычный 8 3 2 24 2" xfId="48553"/>
    <cellStyle name="Обычный 8 3 2 25" xfId="48554"/>
    <cellStyle name="Обычный 8 3 2 25 2" xfId="48555"/>
    <cellStyle name="Обычный 8 3 2 26" xfId="48556"/>
    <cellStyle name="Обычный 8 3 2 26 2" xfId="48557"/>
    <cellStyle name="Обычный 8 3 2 27" xfId="48558"/>
    <cellStyle name="Обычный 8 3 2 27 2" xfId="48559"/>
    <cellStyle name="Обычный 8 3 2 28" xfId="48560"/>
    <cellStyle name="Обычный 8 3 2 28 2" xfId="48561"/>
    <cellStyle name="Обычный 8 3 2 29" xfId="48562"/>
    <cellStyle name="Обычный 8 3 2 29 2" xfId="48563"/>
    <cellStyle name="Обычный 8 3 2 3" xfId="48564"/>
    <cellStyle name="Обычный 8 3 2 3 2" xfId="48565"/>
    <cellStyle name="Обычный 8 3 2 30" xfId="48566"/>
    <cellStyle name="Обычный 8 3 2 30 2" xfId="48567"/>
    <cellStyle name="Обычный 8 3 2 31" xfId="48568"/>
    <cellStyle name="Обычный 8 3 2 31 2" xfId="48569"/>
    <cellStyle name="Обычный 8 3 2 32" xfId="48570"/>
    <cellStyle name="Обычный 8 3 2 32 2" xfId="48571"/>
    <cellStyle name="Обычный 8 3 2 33" xfId="48572"/>
    <cellStyle name="Обычный 8 3 2 33 2" xfId="48573"/>
    <cellStyle name="Обычный 8 3 2 34" xfId="48574"/>
    <cellStyle name="Обычный 8 3 2 34 2" xfId="48575"/>
    <cellStyle name="Обычный 8 3 2 35" xfId="48576"/>
    <cellStyle name="Обычный 8 3 2 35 2" xfId="48577"/>
    <cellStyle name="Обычный 8 3 2 36" xfId="48578"/>
    <cellStyle name="Обычный 8 3 2 36 2" xfId="48579"/>
    <cellStyle name="Обычный 8 3 2 37" xfId="48580"/>
    <cellStyle name="Обычный 8 3 2 4" xfId="48581"/>
    <cellStyle name="Обычный 8 3 2 4 2" xfId="48582"/>
    <cellStyle name="Обычный 8 3 2 5" xfId="48583"/>
    <cellStyle name="Обычный 8 3 2 5 2" xfId="48584"/>
    <cellStyle name="Обычный 8 3 2 6" xfId="48585"/>
    <cellStyle name="Обычный 8 3 2 6 2" xfId="48586"/>
    <cellStyle name="Обычный 8 3 2 7" xfId="48587"/>
    <cellStyle name="Обычный 8 3 2 7 2" xfId="48588"/>
    <cellStyle name="Обычный 8 3 2 8" xfId="48589"/>
    <cellStyle name="Обычный 8 3 2 8 2" xfId="48590"/>
    <cellStyle name="Обычный 8 3 2 9" xfId="48591"/>
    <cellStyle name="Обычный 8 3 2 9 2" xfId="48592"/>
    <cellStyle name="Обычный 8 3 20" xfId="48593"/>
    <cellStyle name="Обычный 8 3 20 2" xfId="48594"/>
    <cellStyle name="Обычный 8 3 21" xfId="48595"/>
    <cellStyle name="Обычный 8 3 21 2" xfId="48596"/>
    <cellStyle name="Обычный 8 3 22" xfId="48597"/>
    <cellStyle name="Обычный 8 3 22 2" xfId="48598"/>
    <cellStyle name="Обычный 8 3 23" xfId="48599"/>
    <cellStyle name="Обычный 8 3 23 2" xfId="48600"/>
    <cellStyle name="Обычный 8 3 24" xfId="48601"/>
    <cellStyle name="Обычный 8 3 24 2" xfId="48602"/>
    <cellStyle name="Обычный 8 3 25" xfId="48603"/>
    <cellStyle name="Обычный 8 3 25 2" xfId="48604"/>
    <cellStyle name="Обычный 8 3 26" xfId="48605"/>
    <cellStyle name="Обычный 8 3 26 2" xfId="48606"/>
    <cellStyle name="Обычный 8 3 27" xfId="48607"/>
    <cellStyle name="Обычный 8 3 27 2" xfId="48608"/>
    <cellStyle name="Обычный 8 3 28" xfId="48609"/>
    <cellStyle name="Обычный 8 3 28 2" xfId="48610"/>
    <cellStyle name="Обычный 8 3 29" xfId="48611"/>
    <cellStyle name="Обычный 8 3 29 2" xfId="48612"/>
    <cellStyle name="Обычный 8 3 3" xfId="48613"/>
    <cellStyle name="Обычный 8 3 3 10" xfId="48614"/>
    <cellStyle name="Обычный 8 3 3 10 2" xfId="48615"/>
    <cellStyle name="Обычный 8 3 3 11" xfId="48616"/>
    <cellStyle name="Обычный 8 3 3 11 2" xfId="48617"/>
    <cellStyle name="Обычный 8 3 3 12" xfId="48618"/>
    <cellStyle name="Обычный 8 3 3 12 2" xfId="48619"/>
    <cellStyle name="Обычный 8 3 3 13" xfId="48620"/>
    <cellStyle name="Обычный 8 3 3 13 2" xfId="48621"/>
    <cellStyle name="Обычный 8 3 3 14" xfId="48622"/>
    <cellStyle name="Обычный 8 3 3 14 2" xfId="48623"/>
    <cellStyle name="Обычный 8 3 3 15" xfId="48624"/>
    <cellStyle name="Обычный 8 3 3 15 2" xfId="48625"/>
    <cellStyle name="Обычный 8 3 3 16" xfId="48626"/>
    <cellStyle name="Обычный 8 3 3 16 2" xfId="48627"/>
    <cellStyle name="Обычный 8 3 3 17" xfId="48628"/>
    <cellStyle name="Обычный 8 3 3 17 2" xfId="48629"/>
    <cellStyle name="Обычный 8 3 3 18" xfId="48630"/>
    <cellStyle name="Обычный 8 3 3 18 2" xfId="48631"/>
    <cellStyle name="Обычный 8 3 3 19" xfId="48632"/>
    <cellStyle name="Обычный 8 3 3 19 2" xfId="48633"/>
    <cellStyle name="Обычный 8 3 3 2" xfId="48634"/>
    <cellStyle name="Обычный 8 3 3 2 2" xfId="48635"/>
    <cellStyle name="Обычный 8 3 3 20" xfId="48636"/>
    <cellStyle name="Обычный 8 3 3 20 2" xfId="48637"/>
    <cellStyle name="Обычный 8 3 3 21" xfId="48638"/>
    <cellStyle name="Обычный 8 3 3 21 2" xfId="48639"/>
    <cellStyle name="Обычный 8 3 3 22" xfId="48640"/>
    <cellStyle name="Обычный 8 3 3 22 2" xfId="48641"/>
    <cellStyle name="Обычный 8 3 3 23" xfId="48642"/>
    <cellStyle name="Обычный 8 3 3 23 2" xfId="48643"/>
    <cellStyle name="Обычный 8 3 3 24" xfId="48644"/>
    <cellStyle name="Обычный 8 3 3 24 2" xfId="48645"/>
    <cellStyle name="Обычный 8 3 3 25" xfId="48646"/>
    <cellStyle name="Обычный 8 3 3 25 2" xfId="48647"/>
    <cellStyle name="Обычный 8 3 3 26" xfId="48648"/>
    <cellStyle name="Обычный 8 3 3 26 2" xfId="48649"/>
    <cellStyle name="Обычный 8 3 3 27" xfId="48650"/>
    <cellStyle name="Обычный 8 3 3 27 2" xfId="48651"/>
    <cellStyle name="Обычный 8 3 3 28" xfId="48652"/>
    <cellStyle name="Обычный 8 3 3 28 2" xfId="48653"/>
    <cellStyle name="Обычный 8 3 3 29" xfId="48654"/>
    <cellStyle name="Обычный 8 3 3 29 2" xfId="48655"/>
    <cellStyle name="Обычный 8 3 3 3" xfId="48656"/>
    <cellStyle name="Обычный 8 3 3 3 2" xfId="48657"/>
    <cellStyle name="Обычный 8 3 3 30" xfId="48658"/>
    <cellStyle name="Обычный 8 3 3 30 2" xfId="48659"/>
    <cellStyle name="Обычный 8 3 3 31" xfId="48660"/>
    <cellStyle name="Обычный 8 3 3 31 2" xfId="48661"/>
    <cellStyle name="Обычный 8 3 3 32" xfId="48662"/>
    <cellStyle name="Обычный 8 3 3 32 2" xfId="48663"/>
    <cellStyle name="Обычный 8 3 3 33" xfId="48664"/>
    <cellStyle name="Обычный 8 3 3 33 2" xfId="48665"/>
    <cellStyle name="Обычный 8 3 3 34" xfId="48666"/>
    <cellStyle name="Обычный 8 3 3 34 2" xfId="48667"/>
    <cellStyle name="Обычный 8 3 3 35" xfId="48668"/>
    <cellStyle name="Обычный 8 3 3 4" xfId="48669"/>
    <cellStyle name="Обычный 8 3 3 4 2" xfId="48670"/>
    <cellStyle name="Обычный 8 3 3 5" xfId="48671"/>
    <cellStyle name="Обычный 8 3 3 5 2" xfId="48672"/>
    <cellStyle name="Обычный 8 3 3 6" xfId="48673"/>
    <cellStyle name="Обычный 8 3 3 6 2" xfId="48674"/>
    <cellStyle name="Обычный 8 3 3 7" xfId="48675"/>
    <cellStyle name="Обычный 8 3 3 7 2" xfId="48676"/>
    <cellStyle name="Обычный 8 3 3 8" xfId="48677"/>
    <cellStyle name="Обычный 8 3 3 8 2" xfId="48678"/>
    <cellStyle name="Обычный 8 3 3 9" xfId="48679"/>
    <cellStyle name="Обычный 8 3 3 9 2" xfId="48680"/>
    <cellStyle name="Обычный 8 3 30" xfId="48681"/>
    <cellStyle name="Обычный 8 3 30 2" xfId="48682"/>
    <cellStyle name="Обычный 8 3 31" xfId="48683"/>
    <cellStyle name="Обычный 8 3 31 2" xfId="48684"/>
    <cellStyle name="Обычный 8 3 32" xfId="48685"/>
    <cellStyle name="Обычный 8 3 32 2" xfId="48686"/>
    <cellStyle name="Обычный 8 3 33" xfId="48687"/>
    <cellStyle name="Обычный 8 3 33 2" xfId="48688"/>
    <cellStyle name="Обычный 8 3 34" xfId="48689"/>
    <cellStyle name="Обычный 8 3 34 2" xfId="48690"/>
    <cellStyle name="Обычный 8 3 35" xfId="48691"/>
    <cellStyle name="Обычный 8 3 35 2" xfId="48692"/>
    <cellStyle name="Обычный 8 3 36" xfId="48693"/>
    <cellStyle name="Обычный 8 3 36 2" xfId="48694"/>
    <cellStyle name="Обычный 8 3 37" xfId="48695"/>
    <cellStyle name="Обычный 8 3 37 2" xfId="48696"/>
    <cellStyle name="Обычный 8 3 38" xfId="48697"/>
    <cellStyle name="Обычный 8 3 4" xfId="48698"/>
    <cellStyle name="Обычный 8 3 4 2" xfId="48699"/>
    <cellStyle name="Обычный 8 3 5" xfId="48700"/>
    <cellStyle name="Обычный 8 3 5 2" xfId="48701"/>
    <cellStyle name="Обычный 8 3 6" xfId="48702"/>
    <cellStyle name="Обычный 8 3 6 2" xfId="48703"/>
    <cellStyle name="Обычный 8 3 7" xfId="48704"/>
    <cellStyle name="Обычный 8 3 7 2" xfId="48705"/>
    <cellStyle name="Обычный 8 3 8" xfId="48706"/>
    <cellStyle name="Обычный 8 3 8 2" xfId="48707"/>
    <cellStyle name="Обычный 8 3 9" xfId="48708"/>
    <cellStyle name="Обычный 8 3 9 2" xfId="48709"/>
    <cellStyle name="Обычный 8 4" xfId="48710"/>
    <cellStyle name="Обычный 8 4 10" xfId="48711"/>
    <cellStyle name="Обычный 8 4 10 2" xfId="48712"/>
    <cellStyle name="Обычный 8 4 11" xfId="48713"/>
    <cellStyle name="Обычный 8 4 11 2" xfId="48714"/>
    <cellStyle name="Обычный 8 4 12" xfId="48715"/>
    <cellStyle name="Обычный 8 4 12 2" xfId="48716"/>
    <cellStyle name="Обычный 8 4 13" xfId="48717"/>
    <cellStyle name="Обычный 8 4 13 2" xfId="48718"/>
    <cellStyle name="Обычный 8 4 14" xfId="48719"/>
    <cellStyle name="Обычный 8 4 14 2" xfId="48720"/>
    <cellStyle name="Обычный 8 4 15" xfId="48721"/>
    <cellStyle name="Обычный 8 4 15 2" xfId="48722"/>
    <cellStyle name="Обычный 8 4 16" xfId="48723"/>
    <cellStyle name="Обычный 8 4 16 2" xfId="48724"/>
    <cellStyle name="Обычный 8 4 17" xfId="48725"/>
    <cellStyle name="Обычный 8 4 17 2" xfId="48726"/>
    <cellStyle name="Обычный 8 4 18" xfId="48727"/>
    <cellStyle name="Обычный 8 4 18 2" xfId="48728"/>
    <cellStyle name="Обычный 8 4 19" xfId="48729"/>
    <cellStyle name="Обычный 8 4 19 2" xfId="48730"/>
    <cellStyle name="Обычный 8 4 2" xfId="48731"/>
    <cellStyle name="Обычный 8 4 2 10" xfId="48732"/>
    <cellStyle name="Обычный 8 4 2 10 2" xfId="48733"/>
    <cellStyle name="Обычный 8 4 2 11" xfId="48734"/>
    <cellStyle name="Обычный 8 4 2 11 2" xfId="48735"/>
    <cellStyle name="Обычный 8 4 2 12" xfId="48736"/>
    <cellStyle name="Обычный 8 4 2 12 2" xfId="48737"/>
    <cellStyle name="Обычный 8 4 2 13" xfId="48738"/>
    <cellStyle name="Обычный 8 4 2 13 2" xfId="48739"/>
    <cellStyle name="Обычный 8 4 2 14" xfId="48740"/>
    <cellStyle name="Обычный 8 4 2 14 2" xfId="48741"/>
    <cellStyle name="Обычный 8 4 2 15" xfId="48742"/>
    <cellStyle name="Обычный 8 4 2 15 2" xfId="48743"/>
    <cellStyle name="Обычный 8 4 2 16" xfId="48744"/>
    <cellStyle name="Обычный 8 4 2 16 2" xfId="48745"/>
    <cellStyle name="Обычный 8 4 2 17" xfId="48746"/>
    <cellStyle name="Обычный 8 4 2 17 2" xfId="48747"/>
    <cellStyle name="Обычный 8 4 2 18" xfId="48748"/>
    <cellStyle name="Обычный 8 4 2 18 2" xfId="48749"/>
    <cellStyle name="Обычный 8 4 2 19" xfId="48750"/>
    <cellStyle name="Обычный 8 4 2 19 2" xfId="48751"/>
    <cellStyle name="Обычный 8 4 2 2" xfId="48752"/>
    <cellStyle name="Обычный 8 4 2 2 10" xfId="48753"/>
    <cellStyle name="Обычный 8 4 2 2 10 2" xfId="48754"/>
    <cellStyle name="Обычный 8 4 2 2 11" xfId="48755"/>
    <cellStyle name="Обычный 8 4 2 2 11 2" xfId="48756"/>
    <cellStyle name="Обычный 8 4 2 2 12" xfId="48757"/>
    <cellStyle name="Обычный 8 4 2 2 12 2" xfId="48758"/>
    <cellStyle name="Обычный 8 4 2 2 13" xfId="48759"/>
    <cellStyle name="Обычный 8 4 2 2 13 2" xfId="48760"/>
    <cellStyle name="Обычный 8 4 2 2 14" xfId="48761"/>
    <cellStyle name="Обычный 8 4 2 2 14 2" xfId="48762"/>
    <cellStyle name="Обычный 8 4 2 2 15" xfId="48763"/>
    <cellStyle name="Обычный 8 4 2 2 15 2" xfId="48764"/>
    <cellStyle name="Обычный 8 4 2 2 16" xfId="48765"/>
    <cellStyle name="Обычный 8 4 2 2 16 2" xfId="48766"/>
    <cellStyle name="Обычный 8 4 2 2 17" xfId="48767"/>
    <cellStyle name="Обычный 8 4 2 2 17 2" xfId="48768"/>
    <cellStyle name="Обычный 8 4 2 2 18" xfId="48769"/>
    <cellStyle name="Обычный 8 4 2 2 18 2" xfId="48770"/>
    <cellStyle name="Обычный 8 4 2 2 19" xfId="48771"/>
    <cellStyle name="Обычный 8 4 2 2 19 2" xfId="48772"/>
    <cellStyle name="Обычный 8 4 2 2 2" xfId="48773"/>
    <cellStyle name="Обычный 8 4 2 2 2 2" xfId="48774"/>
    <cellStyle name="Обычный 8 4 2 2 20" xfId="48775"/>
    <cellStyle name="Обычный 8 4 2 2 20 2" xfId="48776"/>
    <cellStyle name="Обычный 8 4 2 2 21" xfId="48777"/>
    <cellStyle name="Обычный 8 4 2 2 21 2" xfId="48778"/>
    <cellStyle name="Обычный 8 4 2 2 22" xfId="48779"/>
    <cellStyle name="Обычный 8 4 2 2 22 2" xfId="48780"/>
    <cellStyle name="Обычный 8 4 2 2 23" xfId="48781"/>
    <cellStyle name="Обычный 8 4 2 2 23 2" xfId="48782"/>
    <cellStyle name="Обычный 8 4 2 2 24" xfId="48783"/>
    <cellStyle name="Обычный 8 4 2 2 24 2" xfId="48784"/>
    <cellStyle name="Обычный 8 4 2 2 25" xfId="48785"/>
    <cellStyle name="Обычный 8 4 2 2 25 2" xfId="48786"/>
    <cellStyle name="Обычный 8 4 2 2 26" xfId="48787"/>
    <cellStyle name="Обычный 8 4 2 2 26 2" xfId="48788"/>
    <cellStyle name="Обычный 8 4 2 2 27" xfId="48789"/>
    <cellStyle name="Обычный 8 4 2 2 27 2" xfId="48790"/>
    <cellStyle name="Обычный 8 4 2 2 28" xfId="48791"/>
    <cellStyle name="Обычный 8 4 2 2 28 2" xfId="48792"/>
    <cellStyle name="Обычный 8 4 2 2 29" xfId="48793"/>
    <cellStyle name="Обычный 8 4 2 2 29 2" xfId="48794"/>
    <cellStyle name="Обычный 8 4 2 2 3" xfId="48795"/>
    <cellStyle name="Обычный 8 4 2 2 3 2" xfId="48796"/>
    <cellStyle name="Обычный 8 4 2 2 30" xfId="48797"/>
    <cellStyle name="Обычный 8 4 2 2 30 2" xfId="48798"/>
    <cellStyle name="Обычный 8 4 2 2 31" xfId="48799"/>
    <cellStyle name="Обычный 8 4 2 2 31 2" xfId="48800"/>
    <cellStyle name="Обычный 8 4 2 2 32" xfId="48801"/>
    <cellStyle name="Обычный 8 4 2 2 32 2" xfId="48802"/>
    <cellStyle name="Обычный 8 4 2 2 33" xfId="48803"/>
    <cellStyle name="Обычный 8 4 2 2 33 2" xfId="48804"/>
    <cellStyle name="Обычный 8 4 2 2 34" xfId="48805"/>
    <cellStyle name="Обычный 8 4 2 2 34 2" xfId="48806"/>
    <cellStyle name="Обычный 8 4 2 2 35" xfId="48807"/>
    <cellStyle name="Обычный 8 4 2 2 4" xfId="48808"/>
    <cellStyle name="Обычный 8 4 2 2 4 2" xfId="48809"/>
    <cellStyle name="Обычный 8 4 2 2 5" xfId="48810"/>
    <cellStyle name="Обычный 8 4 2 2 5 2" xfId="48811"/>
    <cellStyle name="Обычный 8 4 2 2 6" xfId="48812"/>
    <cellStyle name="Обычный 8 4 2 2 6 2" xfId="48813"/>
    <cellStyle name="Обычный 8 4 2 2 7" xfId="48814"/>
    <cellStyle name="Обычный 8 4 2 2 7 2" xfId="48815"/>
    <cellStyle name="Обычный 8 4 2 2 8" xfId="48816"/>
    <cellStyle name="Обычный 8 4 2 2 8 2" xfId="48817"/>
    <cellStyle name="Обычный 8 4 2 2 9" xfId="48818"/>
    <cellStyle name="Обычный 8 4 2 2 9 2" xfId="48819"/>
    <cellStyle name="Обычный 8 4 2 20" xfId="48820"/>
    <cellStyle name="Обычный 8 4 2 20 2" xfId="48821"/>
    <cellStyle name="Обычный 8 4 2 21" xfId="48822"/>
    <cellStyle name="Обычный 8 4 2 21 2" xfId="48823"/>
    <cellStyle name="Обычный 8 4 2 22" xfId="48824"/>
    <cellStyle name="Обычный 8 4 2 22 2" xfId="48825"/>
    <cellStyle name="Обычный 8 4 2 23" xfId="48826"/>
    <cellStyle name="Обычный 8 4 2 23 2" xfId="48827"/>
    <cellStyle name="Обычный 8 4 2 24" xfId="48828"/>
    <cellStyle name="Обычный 8 4 2 24 2" xfId="48829"/>
    <cellStyle name="Обычный 8 4 2 25" xfId="48830"/>
    <cellStyle name="Обычный 8 4 2 25 2" xfId="48831"/>
    <cellStyle name="Обычный 8 4 2 26" xfId="48832"/>
    <cellStyle name="Обычный 8 4 2 26 2" xfId="48833"/>
    <cellStyle name="Обычный 8 4 2 27" xfId="48834"/>
    <cellStyle name="Обычный 8 4 2 27 2" xfId="48835"/>
    <cellStyle name="Обычный 8 4 2 28" xfId="48836"/>
    <cellStyle name="Обычный 8 4 2 28 2" xfId="48837"/>
    <cellStyle name="Обычный 8 4 2 29" xfId="48838"/>
    <cellStyle name="Обычный 8 4 2 29 2" xfId="48839"/>
    <cellStyle name="Обычный 8 4 2 3" xfId="48840"/>
    <cellStyle name="Обычный 8 4 2 3 2" xfId="48841"/>
    <cellStyle name="Обычный 8 4 2 30" xfId="48842"/>
    <cellStyle name="Обычный 8 4 2 30 2" xfId="48843"/>
    <cellStyle name="Обычный 8 4 2 31" xfId="48844"/>
    <cellStyle name="Обычный 8 4 2 31 2" xfId="48845"/>
    <cellStyle name="Обычный 8 4 2 32" xfId="48846"/>
    <cellStyle name="Обычный 8 4 2 32 2" xfId="48847"/>
    <cellStyle name="Обычный 8 4 2 33" xfId="48848"/>
    <cellStyle name="Обычный 8 4 2 33 2" xfId="48849"/>
    <cellStyle name="Обычный 8 4 2 34" xfId="48850"/>
    <cellStyle name="Обычный 8 4 2 34 2" xfId="48851"/>
    <cellStyle name="Обычный 8 4 2 35" xfId="48852"/>
    <cellStyle name="Обычный 8 4 2 35 2" xfId="48853"/>
    <cellStyle name="Обычный 8 4 2 36" xfId="48854"/>
    <cellStyle name="Обычный 8 4 2 36 2" xfId="48855"/>
    <cellStyle name="Обычный 8 4 2 37" xfId="48856"/>
    <cellStyle name="Обычный 8 4 2 4" xfId="48857"/>
    <cellStyle name="Обычный 8 4 2 4 2" xfId="48858"/>
    <cellStyle name="Обычный 8 4 2 5" xfId="48859"/>
    <cellStyle name="Обычный 8 4 2 5 2" xfId="48860"/>
    <cellStyle name="Обычный 8 4 2 6" xfId="48861"/>
    <cellStyle name="Обычный 8 4 2 6 2" xfId="48862"/>
    <cellStyle name="Обычный 8 4 2 7" xfId="48863"/>
    <cellStyle name="Обычный 8 4 2 7 2" xfId="48864"/>
    <cellStyle name="Обычный 8 4 2 8" xfId="48865"/>
    <cellStyle name="Обычный 8 4 2 8 2" xfId="48866"/>
    <cellStyle name="Обычный 8 4 2 9" xfId="48867"/>
    <cellStyle name="Обычный 8 4 2 9 2" xfId="48868"/>
    <cellStyle name="Обычный 8 4 20" xfId="48869"/>
    <cellStyle name="Обычный 8 4 20 2" xfId="48870"/>
    <cellStyle name="Обычный 8 4 21" xfId="48871"/>
    <cellStyle name="Обычный 8 4 21 2" xfId="48872"/>
    <cellStyle name="Обычный 8 4 22" xfId="48873"/>
    <cellStyle name="Обычный 8 4 22 2" xfId="48874"/>
    <cellStyle name="Обычный 8 4 23" xfId="48875"/>
    <cellStyle name="Обычный 8 4 23 2" xfId="48876"/>
    <cellStyle name="Обычный 8 4 24" xfId="48877"/>
    <cellStyle name="Обычный 8 4 24 2" xfId="48878"/>
    <cellStyle name="Обычный 8 4 25" xfId="48879"/>
    <cellStyle name="Обычный 8 4 25 2" xfId="48880"/>
    <cellStyle name="Обычный 8 4 26" xfId="48881"/>
    <cellStyle name="Обычный 8 4 26 2" xfId="48882"/>
    <cellStyle name="Обычный 8 4 27" xfId="48883"/>
    <cellStyle name="Обычный 8 4 27 2" xfId="48884"/>
    <cellStyle name="Обычный 8 4 28" xfId="48885"/>
    <cellStyle name="Обычный 8 4 28 2" xfId="48886"/>
    <cellStyle name="Обычный 8 4 29" xfId="48887"/>
    <cellStyle name="Обычный 8 4 29 2" xfId="48888"/>
    <cellStyle name="Обычный 8 4 3" xfId="48889"/>
    <cellStyle name="Обычный 8 4 3 10" xfId="48890"/>
    <cellStyle name="Обычный 8 4 3 10 2" xfId="48891"/>
    <cellStyle name="Обычный 8 4 3 11" xfId="48892"/>
    <cellStyle name="Обычный 8 4 3 11 2" xfId="48893"/>
    <cellStyle name="Обычный 8 4 3 12" xfId="48894"/>
    <cellStyle name="Обычный 8 4 3 12 2" xfId="48895"/>
    <cellStyle name="Обычный 8 4 3 13" xfId="48896"/>
    <cellStyle name="Обычный 8 4 3 13 2" xfId="48897"/>
    <cellStyle name="Обычный 8 4 3 14" xfId="48898"/>
    <cellStyle name="Обычный 8 4 3 14 2" xfId="48899"/>
    <cellStyle name="Обычный 8 4 3 15" xfId="48900"/>
    <cellStyle name="Обычный 8 4 3 15 2" xfId="48901"/>
    <cellStyle name="Обычный 8 4 3 16" xfId="48902"/>
    <cellStyle name="Обычный 8 4 3 16 2" xfId="48903"/>
    <cellStyle name="Обычный 8 4 3 17" xfId="48904"/>
    <cellStyle name="Обычный 8 4 3 17 2" xfId="48905"/>
    <cellStyle name="Обычный 8 4 3 18" xfId="48906"/>
    <cellStyle name="Обычный 8 4 3 18 2" xfId="48907"/>
    <cellStyle name="Обычный 8 4 3 19" xfId="48908"/>
    <cellStyle name="Обычный 8 4 3 19 2" xfId="48909"/>
    <cellStyle name="Обычный 8 4 3 2" xfId="48910"/>
    <cellStyle name="Обычный 8 4 3 2 2" xfId="48911"/>
    <cellStyle name="Обычный 8 4 3 20" xfId="48912"/>
    <cellStyle name="Обычный 8 4 3 20 2" xfId="48913"/>
    <cellStyle name="Обычный 8 4 3 21" xfId="48914"/>
    <cellStyle name="Обычный 8 4 3 21 2" xfId="48915"/>
    <cellStyle name="Обычный 8 4 3 22" xfId="48916"/>
    <cellStyle name="Обычный 8 4 3 22 2" xfId="48917"/>
    <cellStyle name="Обычный 8 4 3 23" xfId="48918"/>
    <cellStyle name="Обычный 8 4 3 23 2" xfId="48919"/>
    <cellStyle name="Обычный 8 4 3 24" xfId="48920"/>
    <cellStyle name="Обычный 8 4 3 24 2" xfId="48921"/>
    <cellStyle name="Обычный 8 4 3 25" xfId="48922"/>
    <cellStyle name="Обычный 8 4 3 25 2" xfId="48923"/>
    <cellStyle name="Обычный 8 4 3 26" xfId="48924"/>
    <cellStyle name="Обычный 8 4 3 26 2" xfId="48925"/>
    <cellStyle name="Обычный 8 4 3 27" xfId="48926"/>
    <cellStyle name="Обычный 8 4 3 27 2" xfId="48927"/>
    <cellStyle name="Обычный 8 4 3 28" xfId="48928"/>
    <cellStyle name="Обычный 8 4 3 28 2" xfId="48929"/>
    <cellStyle name="Обычный 8 4 3 29" xfId="48930"/>
    <cellStyle name="Обычный 8 4 3 29 2" xfId="48931"/>
    <cellStyle name="Обычный 8 4 3 3" xfId="48932"/>
    <cellStyle name="Обычный 8 4 3 3 2" xfId="48933"/>
    <cellStyle name="Обычный 8 4 3 30" xfId="48934"/>
    <cellStyle name="Обычный 8 4 3 30 2" xfId="48935"/>
    <cellStyle name="Обычный 8 4 3 31" xfId="48936"/>
    <cellStyle name="Обычный 8 4 3 31 2" xfId="48937"/>
    <cellStyle name="Обычный 8 4 3 32" xfId="48938"/>
    <cellStyle name="Обычный 8 4 3 32 2" xfId="48939"/>
    <cellStyle name="Обычный 8 4 3 33" xfId="48940"/>
    <cellStyle name="Обычный 8 4 3 33 2" xfId="48941"/>
    <cellStyle name="Обычный 8 4 3 34" xfId="48942"/>
    <cellStyle name="Обычный 8 4 3 34 2" xfId="48943"/>
    <cellStyle name="Обычный 8 4 3 35" xfId="48944"/>
    <cellStyle name="Обычный 8 4 3 4" xfId="48945"/>
    <cellStyle name="Обычный 8 4 3 4 2" xfId="48946"/>
    <cellStyle name="Обычный 8 4 3 5" xfId="48947"/>
    <cellStyle name="Обычный 8 4 3 5 2" xfId="48948"/>
    <cellStyle name="Обычный 8 4 3 6" xfId="48949"/>
    <cellStyle name="Обычный 8 4 3 6 2" xfId="48950"/>
    <cellStyle name="Обычный 8 4 3 7" xfId="48951"/>
    <cellStyle name="Обычный 8 4 3 7 2" xfId="48952"/>
    <cellStyle name="Обычный 8 4 3 8" xfId="48953"/>
    <cellStyle name="Обычный 8 4 3 8 2" xfId="48954"/>
    <cellStyle name="Обычный 8 4 3 9" xfId="48955"/>
    <cellStyle name="Обычный 8 4 3 9 2" xfId="48956"/>
    <cellStyle name="Обычный 8 4 30" xfId="48957"/>
    <cellStyle name="Обычный 8 4 30 2" xfId="48958"/>
    <cellStyle name="Обычный 8 4 31" xfId="48959"/>
    <cellStyle name="Обычный 8 4 31 2" xfId="48960"/>
    <cellStyle name="Обычный 8 4 32" xfId="48961"/>
    <cellStyle name="Обычный 8 4 32 2" xfId="48962"/>
    <cellStyle name="Обычный 8 4 33" xfId="48963"/>
    <cellStyle name="Обычный 8 4 33 2" xfId="48964"/>
    <cellStyle name="Обычный 8 4 34" xfId="48965"/>
    <cellStyle name="Обычный 8 4 34 2" xfId="48966"/>
    <cellStyle name="Обычный 8 4 35" xfId="48967"/>
    <cellStyle name="Обычный 8 4 35 2" xfId="48968"/>
    <cellStyle name="Обычный 8 4 36" xfId="48969"/>
    <cellStyle name="Обычный 8 4 36 2" xfId="48970"/>
    <cellStyle name="Обычный 8 4 37" xfId="48971"/>
    <cellStyle name="Обычный 8 4 37 2" xfId="48972"/>
    <cellStyle name="Обычный 8 4 38" xfId="48973"/>
    <cellStyle name="Обычный 8 4 4" xfId="48974"/>
    <cellStyle name="Обычный 8 4 4 2" xfId="48975"/>
    <cellStyle name="Обычный 8 4 5" xfId="48976"/>
    <cellStyle name="Обычный 8 4 5 2" xfId="48977"/>
    <cellStyle name="Обычный 8 4 6" xfId="48978"/>
    <cellStyle name="Обычный 8 4 6 2" xfId="48979"/>
    <cellStyle name="Обычный 8 4 7" xfId="48980"/>
    <cellStyle name="Обычный 8 4 7 2" xfId="48981"/>
    <cellStyle name="Обычный 8 4 8" xfId="48982"/>
    <cellStyle name="Обычный 8 4 8 2" xfId="48983"/>
    <cellStyle name="Обычный 8 4 9" xfId="48984"/>
    <cellStyle name="Обычный 8 4 9 2" xfId="48985"/>
    <cellStyle name="Обычный 8 5" xfId="48986"/>
    <cellStyle name="Обычный 8 5 10" xfId="48987"/>
    <cellStyle name="Обычный 8 5 10 2" xfId="48988"/>
    <cellStyle name="Обычный 8 5 11" xfId="48989"/>
    <cellStyle name="Обычный 8 5 11 2" xfId="48990"/>
    <cellStyle name="Обычный 8 5 12" xfId="48991"/>
    <cellStyle name="Обычный 8 5 12 2" xfId="48992"/>
    <cellStyle name="Обычный 8 5 13" xfId="48993"/>
    <cellStyle name="Обычный 8 5 13 2" xfId="48994"/>
    <cellStyle name="Обычный 8 5 14" xfId="48995"/>
    <cellStyle name="Обычный 8 5 14 2" xfId="48996"/>
    <cellStyle name="Обычный 8 5 15" xfId="48997"/>
    <cellStyle name="Обычный 8 5 15 2" xfId="48998"/>
    <cellStyle name="Обычный 8 5 16" xfId="48999"/>
    <cellStyle name="Обычный 8 5 16 2" xfId="49000"/>
    <cellStyle name="Обычный 8 5 17" xfId="49001"/>
    <cellStyle name="Обычный 8 5 17 2" xfId="49002"/>
    <cellStyle name="Обычный 8 5 18" xfId="49003"/>
    <cellStyle name="Обычный 8 5 18 2" xfId="49004"/>
    <cellStyle name="Обычный 8 5 19" xfId="49005"/>
    <cellStyle name="Обычный 8 5 19 2" xfId="49006"/>
    <cellStyle name="Обычный 8 5 2" xfId="49007"/>
    <cellStyle name="Обычный 8 5 2 10" xfId="49008"/>
    <cellStyle name="Обычный 8 5 2 10 2" xfId="49009"/>
    <cellStyle name="Обычный 8 5 2 11" xfId="49010"/>
    <cellStyle name="Обычный 8 5 2 11 2" xfId="49011"/>
    <cellStyle name="Обычный 8 5 2 12" xfId="49012"/>
    <cellStyle name="Обычный 8 5 2 12 2" xfId="49013"/>
    <cellStyle name="Обычный 8 5 2 13" xfId="49014"/>
    <cellStyle name="Обычный 8 5 2 13 2" xfId="49015"/>
    <cellStyle name="Обычный 8 5 2 14" xfId="49016"/>
    <cellStyle name="Обычный 8 5 2 14 2" xfId="49017"/>
    <cellStyle name="Обычный 8 5 2 15" xfId="49018"/>
    <cellStyle name="Обычный 8 5 2 15 2" xfId="49019"/>
    <cellStyle name="Обычный 8 5 2 16" xfId="49020"/>
    <cellStyle name="Обычный 8 5 2 16 2" xfId="49021"/>
    <cellStyle name="Обычный 8 5 2 17" xfId="49022"/>
    <cellStyle name="Обычный 8 5 2 17 2" xfId="49023"/>
    <cellStyle name="Обычный 8 5 2 18" xfId="49024"/>
    <cellStyle name="Обычный 8 5 2 18 2" xfId="49025"/>
    <cellStyle name="Обычный 8 5 2 19" xfId="49026"/>
    <cellStyle name="Обычный 8 5 2 19 2" xfId="49027"/>
    <cellStyle name="Обычный 8 5 2 2" xfId="49028"/>
    <cellStyle name="Обычный 8 5 2 2 10" xfId="49029"/>
    <cellStyle name="Обычный 8 5 2 2 10 2" xfId="49030"/>
    <cellStyle name="Обычный 8 5 2 2 11" xfId="49031"/>
    <cellStyle name="Обычный 8 5 2 2 11 2" xfId="49032"/>
    <cellStyle name="Обычный 8 5 2 2 12" xfId="49033"/>
    <cellStyle name="Обычный 8 5 2 2 12 2" xfId="49034"/>
    <cellStyle name="Обычный 8 5 2 2 13" xfId="49035"/>
    <cellStyle name="Обычный 8 5 2 2 13 2" xfId="49036"/>
    <cellStyle name="Обычный 8 5 2 2 14" xfId="49037"/>
    <cellStyle name="Обычный 8 5 2 2 14 2" xfId="49038"/>
    <cellStyle name="Обычный 8 5 2 2 15" xfId="49039"/>
    <cellStyle name="Обычный 8 5 2 2 15 2" xfId="49040"/>
    <cellStyle name="Обычный 8 5 2 2 16" xfId="49041"/>
    <cellStyle name="Обычный 8 5 2 2 16 2" xfId="49042"/>
    <cellStyle name="Обычный 8 5 2 2 17" xfId="49043"/>
    <cellStyle name="Обычный 8 5 2 2 17 2" xfId="49044"/>
    <cellStyle name="Обычный 8 5 2 2 18" xfId="49045"/>
    <cellStyle name="Обычный 8 5 2 2 18 2" xfId="49046"/>
    <cellStyle name="Обычный 8 5 2 2 19" xfId="49047"/>
    <cellStyle name="Обычный 8 5 2 2 19 2" xfId="49048"/>
    <cellStyle name="Обычный 8 5 2 2 2" xfId="49049"/>
    <cellStyle name="Обычный 8 5 2 2 2 2" xfId="49050"/>
    <cellStyle name="Обычный 8 5 2 2 20" xfId="49051"/>
    <cellStyle name="Обычный 8 5 2 2 20 2" xfId="49052"/>
    <cellStyle name="Обычный 8 5 2 2 21" xfId="49053"/>
    <cellStyle name="Обычный 8 5 2 2 21 2" xfId="49054"/>
    <cellStyle name="Обычный 8 5 2 2 22" xfId="49055"/>
    <cellStyle name="Обычный 8 5 2 2 22 2" xfId="49056"/>
    <cellStyle name="Обычный 8 5 2 2 23" xfId="49057"/>
    <cellStyle name="Обычный 8 5 2 2 23 2" xfId="49058"/>
    <cellStyle name="Обычный 8 5 2 2 24" xfId="49059"/>
    <cellStyle name="Обычный 8 5 2 2 24 2" xfId="49060"/>
    <cellStyle name="Обычный 8 5 2 2 25" xfId="49061"/>
    <cellStyle name="Обычный 8 5 2 2 25 2" xfId="49062"/>
    <cellStyle name="Обычный 8 5 2 2 26" xfId="49063"/>
    <cellStyle name="Обычный 8 5 2 2 26 2" xfId="49064"/>
    <cellStyle name="Обычный 8 5 2 2 27" xfId="49065"/>
    <cellStyle name="Обычный 8 5 2 2 27 2" xfId="49066"/>
    <cellStyle name="Обычный 8 5 2 2 28" xfId="49067"/>
    <cellStyle name="Обычный 8 5 2 2 28 2" xfId="49068"/>
    <cellStyle name="Обычный 8 5 2 2 29" xfId="49069"/>
    <cellStyle name="Обычный 8 5 2 2 29 2" xfId="49070"/>
    <cellStyle name="Обычный 8 5 2 2 3" xfId="49071"/>
    <cellStyle name="Обычный 8 5 2 2 3 2" xfId="49072"/>
    <cellStyle name="Обычный 8 5 2 2 30" xfId="49073"/>
    <cellStyle name="Обычный 8 5 2 2 30 2" xfId="49074"/>
    <cellStyle name="Обычный 8 5 2 2 31" xfId="49075"/>
    <cellStyle name="Обычный 8 5 2 2 31 2" xfId="49076"/>
    <cellStyle name="Обычный 8 5 2 2 32" xfId="49077"/>
    <cellStyle name="Обычный 8 5 2 2 32 2" xfId="49078"/>
    <cellStyle name="Обычный 8 5 2 2 33" xfId="49079"/>
    <cellStyle name="Обычный 8 5 2 2 33 2" xfId="49080"/>
    <cellStyle name="Обычный 8 5 2 2 34" xfId="49081"/>
    <cellStyle name="Обычный 8 5 2 2 34 2" xfId="49082"/>
    <cellStyle name="Обычный 8 5 2 2 35" xfId="49083"/>
    <cellStyle name="Обычный 8 5 2 2 4" xfId="49084"/>
    <cellStyle name="Обычный 8 5 2 2 4 2" xfId="49085"/>
    <cellStyle name="Обычный 8 5 2 2 5" xfId="49086"/>
    <cellStyle name="Обычный 8 5 2 2 5 2" xfId="49087"/>
    <cellStyle name="Обычный 8 5 2 2 6" xfId="49088"/>
    <cellStyle name="Обычный 8 5 2 2 6 2" xfId="49089"/>
    <cellStyle name="Обычный 8 5 2 2 7" xfId="49090"/>
    <cellStyle name="Обычный 8 5 2 2 7 2" xfId="49091"/>
    <cellStyle name="Обычный 8 5 2 2 8" xfId="49092"/>
    <cellStyle name="Обычный 8 5 2 2 8 2" xfId="49093"/>
    <cellStyle name="Обычный 8 5 2 2 9" xfId="49094"/>
    <cellStyle name="Обычный 8 5 2 2 9 2" xfId="49095"/>
    <cellStyle name="Обычный 8 5 2 20" xfId="49096"/>
    <cellStyle name="Обычный 8 5 2 20 2" xfId="49097"/>
    <cellStyle name="Обычный 8 5 2 21" xfId="49098"/>
    <cellStyle name="Обычный 8 5 2 21 2" xfId="49099"/>
    <cellStyle name="Обычный 8 5 2 22" xfId="49100"/>
    <cellStyle name="Обычный 8 5 2 22 2" xfId="49101"/>
    <cellStyle name="Обычный 8 5 2 23" xfId="49102"/>
    <cellStyle name="Обычный 8 5 2 23 2" xfId="49103"/>
    <cellStyle name="Обычный 8 5 2 24" xfId="49104"/>
    <cellStyle name="Обычный 8 5 2 24 2" xfId="49105"/>
    <cellStyle name="Обычный 8 5 2 25" xfId="49106"/>
    <cellStyle name="Обычный 8 5 2 25 2" xfId="49107"/>
    <cellStyle name="Обычный 8 5 2 26" xfId="49108"/>
    <cellStyle name="Обычный 8 5 2 26 2" xfId="49109"/>
    <cellStyle name="Обычный 8 5 2 27" xfId="49110"/>
    <cellStyle name="Обычный 8 5 2 27 2" xfId="49111"/>
    <cellStyle name="Обычный 8 5 2 28" xfId="49112"/>
    <cellStyle name="Обычный 8 5 2 28 2" xfId="49113"/>
    <cellStyle name="Обычный 8 5 2 29" xfId="49114"/>
    <cellStyle name="Обычный 8 5 2 29 2" xfId="49115"/>
    <cellStyle name="Обычный 8 5 2 3" xfId="49116"/>
    <cellStyle name="Обычный 8 5 2 3 2" xfId="49117"/>
    <cellStyle name="Обычный 8 5 2 30" xfId="49118"/>
    <cellStyle name="Обычный 8 5 2 30 2" xfId="49119"/>
    <cellStyle name="Обычный 8 5 2 31" xfId="49120"/>
    <cellStyle name="Обычный 8 5 2 31 2" xfId="49121"/>
    <cellStyle name="Обычный 8 5 2 32" xfId="49122"/>
    <cellStyle name="Обычный 8 5 2 32 2" xfId="49123"/>
    <cellStyle name="Обычный 8 5 2 33" xfId="49124"/>
    <cellStyle name="Обычный 8 5 2 33 2" xfId="49125"/>
    <cellStyle name="Обычный 8 5 2 34" xfId="49126"/>
    <cellStyle name="Обычный 8 5 2 34 2" xfId="49127"/>
    <cellStyle name="Обычный 8 5 2 35" xfId="49128"/>
    <cellStyle name="Обычный 8 5 2 35 2" xfId="49129"/>
    <cellStyle name="Обычный 8 5 2 36" xfId="49130"/>
    <cellStyle name="Обычный 8 5 2 36 2" xfId="49131"/>
    <cellStyle name="Обычный 8 5 2 37" xfId="49132"/>
    <cellStyle name="Обычный 8 5 2 4" xfId="49133"/>
    <cellStyle name="Обычный 8 5 2 4 2" xfId="49134"/>
    <cellStyle name="Обычный 8 5 2 5" xfId="49135"/>
    <cellStyle name="Обычный 8 5 2 5 2" xfId="49136"/>
    <cellStyle name="Обычный 8 5 2 6" xfId="49137"/>
    <cellStyle name="Обычный 8 5 2 6 2" xfId="49138"/>
    <cellStyle name="Обычный 8 5 2 7" xfId="49139"/>
    <cellStyle name="Обычный 8 5 2 7 2" xfId="49140"/>
    <cellStyle name="Обычный 8 5 2 8" xfId="49141"/>
    <cellStyle name="Обычный 8 5 2 8 2" xfId="49142"/>
    <cellStyle name="Обычный 8 5 2 9" xfId="49143"/>
    <cellStyle name="Обычный 8 5 2 9 2" xfId="49144"/>
    <cellStyle name="Обычный 8 5 20" xfId="49145"/>
    <cellStyle name="Обычный 8 5 20 2" xfId="49146"/>
    <cellStyle name="Обычный 8 5 21" xfId="49147"/>
    <cellStyle name="Обычный 8 5 21 2" xfId="49148"/>
    <cellStyle name="Обычный 8 5 22" xfId="49149"/>
    <cellStyle name="Обычный 8 5 22 2" xfId="49150"/>
    <cellStyle name="Обычный 8 5 23" xfId="49151"/>
    <cellStyle name="Обычный 8 5 23 2" xfId="49152"/>
    <cellStyle name="Обычный 8 5 24" xfId="49153"/>
    <cellStyle name="Обычный 8 5 24 2" xfId="49154"/>
    <cellStyle name="Обычный 8 5 25" xfId="49155"/>
    <cellStyle name="Обычный 8 5 25 2" xfId="49156"/>
    <cellStyle name="Обычный 8 5 26" xfId="49157"/>
    <cellStyle name="Обычный 8 5 26 2" xfId="49158"/>
    <cellStyle name="Обычный 8 5 27" xfId="49159"/>
    <cellStyle name="Обычный 8 5 27 2" xfId="49160"/>
    <cellStyle name="Обычный 8 5 28" xfId="49161"/>
    <cellStyle name="Обычный 8 5 28 2" xfId="49162"/>
    <cellStyle name="Обычный 8 5 29" xfId="49163"/>
    <cellStyle name="Обычный 8 5 29 2" xfId="49164"/>
    <cellStyle name="Обычный 8 5 3" xfId="49165"/>
    <cellStyle name="Обычный 8 5 3 10" xfId="49166"/>
    <cellStyle name="Обычный 8 5 3 10 2" xfId="49167"/>
    <cellStyle name="Обычный 8 5 3 11" xfId="49168"/>
    <cellStyle name="Обычный 8 5 3 11 2" xfId="49169"/>
    <cellStyle name="Обычный 8 5 3 12" xfId="49170"/>
    <cellStyle name="Обычный 8 5 3 12 2" xfId="49171"/>
    <cellStyle name="Обычный 8 5 3 13" xfId="49172"/>
    <cellStyle name="Обычный 8 5 3 13 2" xfId="49173"/>
    <cellStyle name="Обычный 8 5 3 14" xfId="49174"/>
    <cellStyle name="Обычный 8 5 3 14 2" xfId="49175"/>
    <cellStyle name="Обычный 8 5 3 15" xfId="49176"/>
    <cellStyle name="Обычный 8 5 3 15 2" xfId="49177"/>
    <cellStyle name="Обычный 8 5 3 16" xfId="49178"/>
    <cellStyle name="Обычный 8 5 3 16 2" xfId="49179"/>
    <cellStyle name="Обычный 8 5 3 17" xfId="49180"/>
    <cellStyle name="Обычный 8 5 3 17 2" xfId="49181"/>
    <cellStyle name="Обычный 8 5 3 18" xfId="49182"/>
    <cellStyle name="Обычный 8 5 3 18 2" xfId="49183"/>
    <cellStyle name="Обычный 8 5 3 19" xfId="49184"/>
    <cellStyle name="Обычный 8 5 3 19 2" xfId="49185"/>
    <cellStyle name="Обычный 8 5 3 2" xfId="49186"/>
    <cellStyle name="Обычный 8 5 3 2 2" xfId="49187"/>
    <cellStyle name="Обычный 8 5 3 20" xfId="49188"/>
    <cellStyle name="Обычный 8 5 3 20 2" xfId="49189"/>
    <cellStyle name="Обычный 8 5 3 21" xfId="49190"/>
    <cellStyle name="Обычный 8 5 3 21 2" xfId="49191"/>
    <cellStyle name="Обычный 8 5 3 22" xfId="49192"/>
    <cellStyle name="Обычный 8 5 3 22 2" xfId="49193"/>
    <cellStyle name="Обычный 8 5 3 23" xfId="49194"/>
    <cellStyle name="Обычный 8 5 3 23 2" xfId="49195"/>
    <cellStyle name="Обычный 8 5 3 24" xfId="49196"/>
    <cellStyle name="Обычный 8 5 3 24 2" xfId="49197"/>
    <cellStyle name="Обычный 8 5 3 25" xfId="49198"/>
    <cellStyle name="Обычный 8 5 3 25 2" xfId="49199"/>
    <cellStyle name="Обычный 8 5 3 26" xfId="49200"/>
    <cellStyle name="Обычный 8 5 3 26 2" xfId="49201"/>
    <cellStyle name="Обычный 8 5 3 27" xfId="49202"/>
    <cellStyle name="Обычный 8 5 3 27 2" xfId="49203"/>
    <cellStyle name="Обычный 8 5 3 28" xfId="49204"/>
    <cellStyle name="Обычный 8 5 3 28 2" xfId="49205"/>
    <cellStyle name="Обычный 8 5 3 29" xfId="49206"/>
    <cellStyle name="Обычный 8 5 3 29 2" xfId="49207"/>
    <cellStyle name="Обычный 8 5 3 3" xfId="49208"/>
    <cellStyle name="Обычный 8 5 3 3 2" xfId="49209"/>
    <cellStyle name="Обычный 8 5 3 30" xfId="49210"/>
    <cellStyle name="Обычный 8 5 3 30 2" xfId="49211"/>
    <cellStyle name="Обычный 8 5 3 31" xfId="49212"/>
    <cellStyle name="Обычный 8 5 3 31 2" xfId="49213"/>
    <cellStyle name="Обычный 8 5 3 32" xfId="49214"/>
    <cellStyle name="Обычный 8 5 3 32 2" xfId="49215"/>
    <cellStyle name="Обычный 8 5 3 33" xfId="49216"/>
    <cellStyle name="Обычный 8 5 3 33 2" xfId="49217"/>
    <cellStyle name="Обычный 8 5 3 34" xfId="49218"/>
    <cellStyle name="Обычный 8 5 3 34 2" xfId="49219"/>
    <cellStyle name="Обычный 8 5 3 35" xfId="49220"/>
    <cellStyle name="Обычный 8 5 3 4" xfId="49221"/>
    <cellStyle name="Обычный 8 5 3 4 2" xfId="49222"/>
    <cellStyle name="Обычный 8 5 3 5" xfId="49223"/>
    <cellStyle name="Обычный 8 5 3 5 2" xfId="49224"/>
    <cellStyle name="Обычный 8 5 3 6" xfId="49225"/>
    <cellStyle name="Обычный 8 5 3 6 2" xfId="49226"/>
    <cellStyle name="Обычный 8 5 3 7" xfId="49227"/>
    <cellStyle name="Обычный 8 5 3 7 2" xfId="49228"/>
    <cellStyle name="Обычный 8 5 3 8" xfId="49229"/>
    <cellStyle name="Обычный 8 5 3 8 2" xfId="49230"/>
    <cellStyle name="Обычный 8 5 3 9" xfId="49231"/>
    <cellStyle name="Обычный 8 5 3 9 2" xfId="49232"/>
    <cellStyle name="Обычный 8 5 30" xfId="49233"/>
    <cellStyle name="Обычный 8 5 30 2" xfId="49234"/>
    <cellStyle name="Обычный 8 5 31" xfId="49235"/>
    <cellStyle name="Обычный 8 5 31 2" xfId="49236"/>
    <cellStyle name="Обычный 8 5 32" xfId="49237"/>
    <cellStyle name="Обычный 8 5 32 2" xfId="49238"/>
    <cellStyle name="Обычный 8 5 33" xfId="49239"/>
    <cellStyle name="Обычный 8 5 33 2" xfId="49240"/>
    <cellStyle name="Обычный 8 5 34" xfId="49241"/>
    <cellStyle name="Обычный 8 5 34 2" xfId="49242"/>
    <cellStyle name="Обычный 8 5 35" xfId="49243"/>
    <cellStyle name="Обычный 8 5 35 2" xfId="49244"/>
    <cellStyle name="Обычный 8 5 36" xfId="49245"/>
    <cellStyle name="Обычный 8 5 36 2" xfId="49246"/>
    <cellStyle name="Обычный 8 5 37" xfId="49247"/>
    <cellStyle name="Обычный 8 5 37 2" xfId="49248"/>
    <cellStyle name="Обычный 8 5 38" xfId="49249"/>
    <cellStyle name="Обычный 8 5 4" xfId="49250"/>
    <cellStyle name="Обычный 8 5 4 2" xfId="49251"/>
    <cellStyle name="Обычный 8 5 5" xfId="49252"/>
    <cellStyle name="Обычный 8 5 5 2" xfId="49253"/>
    <cellStyle name="Обычный 8 5 6" xfId="49254"/>
    <cellStyle name="Обычный 8 5 6 2" xfId="49255"/>
    <cellStyle name="Обычный 8 5 7" xfId="49256"/>
    <cellStyle name="Обычный 8 5 7 2" xfId="49257"/>
    <cellStyle name="Обычный 8 5 8" xfId="49258"/>
    <cellStyle name="Обычный 8 5 8 2" xfId="49259"/>
    <cellStyle name="Обычный 8 5 9" xfId="49260"/>
    <cellStyle name="Обычный 8 5 9 2" xfId="49261"/>
    <cellStyle name="Обычный 8 6" xfId="49262"/>
    <cellStyle name="Обычный 8 6 10" xfId="49263"/>
    <cellStyle name="Обычный 8 6 10 2" xfId="49264"/>
    <cellStyle name="Обычный 8 6 11" xfId="49265"/>
    <cellStyle name="Обычный 8 6 11 2" xfId="49266"/>
    <cellStyle name="Обычный 8 6 12" xfId="49267"/>
    <cellStyle name="Обычный 8 6 12 2" xfId="49268"/>
    <cellStyle name="Обычный 8 6 13" xfId="49269"/>
    <cellStyle name="Обычный 8 6 13 2" xfId="49270"/>
    <cellStyle name="Обычный 8 6 14" xfId="49271"/>
    <cellStyle name="Обычный 8 6 14 2" xfId="49272"/>
    <cellStyle name="Обычный 8 6 15" xfId="49273"/>
    <cellStyle name="Обычный 8 6 15 2" xfId="49274"/>
    <cellStyle name="Обычный 8 6 16" xfId="49275"/>
    <cellStyle name="Обычный 8 6 16 2" xfId="49276"/>
    <cellStyle name="Обычный 8 6 17" xfId="49277"/>
    <cellStyle name="Обычный 8 6 17 2" xfId="49278"/>
    <cellStyle name="Обычный 8 6 18" xfId="49279"/>
    <cellStyle name="Обычный 8 6 18 2" xfId="49280"/>
    <cellStyle name="Обычный 8 6 19" xfId="49281"/>
    <cellStyle name="Обычный 8 6 19 2" xfId="49282"/>
    <cellStyle name="Обычный 8 6 2" xfId="49283"/>
    <cellStyle name="Обычный 8 6 2 10" xfId="49284"/>
    <cellStyle name="Обычный 8 6 2 10 2" xfId="49285"/>
    <cellStyle name="Обычный 8 6 2 11" xfId="49286"/>
    <cellStyle name="Обычный 8 6 2 11 2" xfId="49287"/>
    <cellStyle name="Обычный 8 6 2 12" xfId="49288"/>
    <cellStyle name="Обычный 8 6 2 12 2" xfId="49289"/>
    <cellStyle name="Обычный 8 6 2 13" xfId="49290"/>
    <cellStyle name="Обычный 8 6 2 13 2" xfId="49291"/>
    <cellStyle name="Обычный 8 6 2 14" xfId="49292"/>
    <cellStyle name="Обычный 8 6 2 14 2" xfId="49293"/>
    <cellStyle name="Обычный 8 6 2 15" xfId="49294"/>
    <cellStyle name="Обычный 8 6 2 15 2" xfId="49295"/>
    <cellStyle name="Обычный 8 6 2 16" xfId="49296"/>
    <cellStyle name="Обычный 8 6 2 16 2" xfId="49297"/>
    <cellStyle name="Обычный 8 6 2 17" xfId="49298"/>
    <cellStyle name="Обычный 8 6 2 17 2" xfId="49299"/>
    <cellStyle name="Обычный 8 6 2 18" xfId="49300"/>
    <cellStyle name="Обычный 8 6 2 18 2" xfId="49301"/>
    <cellStyle name="Обычный 8 6 2 19" xfId="49302"/>
    <cellStyle name="Обычный 8 6 2 19 2" xfId="49303"/>
    <cellStyle name="Обычный 8 6 2 2" xfId="49304"/>
    <cellStyle name="Обычный 8 6 2 2 2" xfId="49305"/>
    <cellStyle name="Обычный 8 6 2 20" xfId="49306"/>
    <cellStyle name="Обычный 8 6 2 20 2" xfId="49307"/>
    <cellStyle name="Обычный 8 6 2 21" xfId="49308"/>
    <cellStyle name="Обычный 8 6 2 21 2" xfId="49309"/>
    <cellStyle name="Обычный 8 6 2 22" xfId="49310"/>
    <cellStyle name="Обычный 8 6 2 22 2" xfId="49311"/>
    <cellStyle name="Обычный 8 6 2 23" xfId="49312"/>
    <cellStyle name="Обычный 8 6 2 23 2" xfId="49313"/>
    <cellStyle name="Обычный 8 6 2 24" xfId="49314"/>
    <cellStyle name="Обычный 8 6 2 24 2" xfId="49315"/>
    <cellStyle name="Обычный 8 6 2 25" xfId="49316"/>
    <cellStyle name="Обычный 8 6 2 25 2" xfId="49317"/>
    <cellStyle name="Обычный 8 6 2 26" xfId="49318"/>
    <cellStyle name="Обычный 8 6 2 26 2" xfId="49319"/>
    <cellStyle name="Обычный 8 6 2 27" xfId="49320"/>
    <cellStyle name="Обычный 8 6 2 27 2" xfId="49321"/>
    <cellStyle name="Обычный 8 6 2 28" xfId="49322"/>
    <cellStyle name="Обычный 8 6 2 28 2" xfId="49323"/>
    <cellStyle name="Обычный 8 6 2 29" xfId="49324"/>
    <cellStyle name="Обычный 8 6 2 29 2" xfId="49325"/>
    <cellStyle name="Обычный 8 6 2 3" xfId="49326"/>
    <cellStyle name="Обычный 8 6 2 3 2" xfId="49327"/>
    <cellStyle name="Обычный 8 6 2 30" xfId="49328"/>
    <cellStyle name="Обычный 8 6 2 30 2" xfId="49329"/>
    <cellStyle name="Обычный 8 6 2 31" xfId="49330"/>
    <cellStyle name="Обычный 8 6 2 31 2" xfId="49331"/>
    <cellStyle name="Обычный 8 6 2 32" xfId="49332"/>
    <cellStyle name="Обычный 8 6 2 32 2" xfId="49333"/>
    <cellStyle name="Обычный 8 6 2 33" xfId="49334"/>
    <cellStyle name="Обычный 8 6 2 33 2" xfId="49335"/>
    <cellStyle name="Обычный 8 6 2 34" xfId="49336"/>
    <cellStyle name="Обычный 8 6 2 34 2" xfId="49337"/>
    <cellStyle name="Обычный 8 6 2 35" xfId="49338"/>
    <cellStyle name="Обычный 8 6 2 4" xfId="49339"/>
    <cellStyle name="Обычный 8 6 2 4 2" xfId="49340"/>
    <cellStyle name="Обычный 8 6 2 5" xfId="49341"/>
    <cellStyle name="Обычный 8 6 2 5 2" xfId="49342"/>
    <cellStyle name="Обычный 8 6 2 6" xfId="49343"/>
    <cellStyle name="Обычный 8 6 2 6 2" xfId="49344"/>
    <cellStyle name="Обычный 8 6 2 7" xfId="49345"/>
    <cellStyle name="Обычный 8 6 2 7 2" xfId="49346"/>
    <cellStyle name="Обычный 8 6 2 8" xfId="49347"/>
    <cellStyle name="Обычный 8 6 2 8 2" xfId="49348"/>
    <cellStyle name="Обычный 8 6 2 9" xfId="49349"/>
    <cellStyle name="Обычный 8 6 2 9 2" xfId="49350"/>
    <cellStyle name="Обычный 8 6 20" xfId="49351"/>
    <cellStyle name="Обычный 8 6 20 2" xfId="49352"/>
    <cellStyle name="Обычный 8 6 21" xfId="49353"/>
    <cellStyle name="Обычный 8 6 21 2" xfId="49354"/>
    <cellStyle name="Обычный 8 6 22" xfId="49355"/>
    <cellStyle name="Обычный 8 6 22 2" xfId="49356"/>
    <cellStyle name="Обычный 8 6 23" xfId="49357"/>
    <cellStyle name="Обычный 8 6 23 2" xfId="49358"/>
    <cellStyle name="Обычный 8 6 24" xfId="49359"/>
    <cellStyle name="Обычный 8 6 24 2" xfId="49360"/>
    <cellStyle name="Обычный 8 6 25" xfId="49361"/>
    <cellStyle name="Обычный 8 6 25 2" xfId="49362"/>
    <cellStyle name="Обычный 8 6 26" xfId="49363"/>
    <cellStyle name="Обычный 8 6 26 2" xfId="49364"/>
    <cellStyle name="Обычный 8 6 27" xfId="49365"/>
    <cellStyle name="Обычный 8 6 27 2" xfId="49366"/>
    <cellStyle name="Обычный 8 6 28" xfId="49367"/>
    <cellStyle name="Обычный 8 6 28 2" xfId="49368"/>
    <cellStyle name="Обычный 8 6 29" xfId="49369"/>
    <cellStyle name="Обычный 8 6 29 2" xfId="49370"/>
    <cellStyle name="Обычный 8 6 3" xfId="49371"/>
    <cellStyle name="Обычный 8 6 3 2" xfId="49372"/>
    <cellStyle name="Обычный 8 6 30" xfId="49373"/>
    <cellStyle name="Обычный 8 6 30 2" xfId="49374"/>
    <cellStyle name="Обычный 8 6 31" xfId="49375"/>
    <cellStyle name="Обычный 8 6 31 2" xfId="49376"/>
    <cellStyle name="Обычный 8 6 32" xfId="49377"/>
    <cellStyle name="Обычный 8 6 32 2" xfId="49378"/>
    <cellStyle name="Обычный 8 6 33" xfId="49379"/>
    <cellStyle name="Обычный 8 6 33 2" xfId="49380"/>
    <cellStyle name="Обычный 8 6 34" xfId="49381"/>
    <cellStyle name="Обычный 8 6 34 2" xfId="49382"/>
    <cellStyle name="Обычный 8 6 35" xfId="49383"/>
    <cellStyle name="Обычный 8 6 35 2" xfId="49384"/>
    <cellStyle name="Обычный 8 6 36" xfId="49385"/>
    <cellStyle name="Обычный 8 6 36 2" xfId="49386"/>
    <cellStyle name="Обычный 8 6 37" xfId="49387"/>
    <cellStyle name="Обычный 8 6 4" xfId="49388"/>
    <cellStyle name="Обычный 8 6 4 2" xfId="49389"/>
    <cellStyle name="Обычный 8 6 5" xfId="49390"/>
    <cellStyle name="Обычный 8 6 5 2" xfId="49391"/>
    <cellStyle name="Обычный 8 6 6" xfId="49392"/>
    <cellStyle name="Обычный 8 6 6 2" xfId="49393"/>
    <cellStyle name="Обычный 8 6 7" xfId="49394"/>
    <cellStyle name="Обычный 8 6 7 2" xfId="49395"/>
    <cellStyle name="Обычный 8 6 8" xfId="49396"/>
    <cellStyle name="Обычный 8 6 8 2" xfId="49397"/>
    <cellStyle name="Обычный 8 6 9" xfId="49398"/>
    <cellStyle name="Обычный 8 6 9 2" xfId="49399"/>
    <cellStyle name="Обычный 8 7" xfId="49400"/>
    <cellStyle name="Обычный 8 7 10" xfId="49401"/>
    <cellStyle name="Обычный 8 7 10 2" xfId="49402"/>
    <cellStyle name="Обычный 8 7 11" xfId="49403"/>
    <cellStyle name="Обычный 8 7 11 2" xfId="49404"/>
    <cellStyle name="Обычный 8 7 12" xfId="49405"/>
    <cellStyle name="Обычный 8 7 12 2" xfId="49406"/>
    <cellStyle name="Обычный 8 7 13" xfId="49407"/>
    <cellStyle name="Обычный 8 7 13 2" xfId="49408"/>
    <cellStyle name="Обычный 8 7 14" xfId="49409"/>
    <cellStyle name="Обычный 8 7 14 2" xfId="49410"/>
    <cellStyle name="Обычный 8 7 15" xfId="49411"/>
    <cellStyle name="Обычный 8 7 15 2" xfId="49412"/>
    <cellStyle name="Обычный 8 7 16" xfId="49413"/>
    <cellStyle name="Обычный 8 7 16 2" xfId="49414"/>
    <cellStyle name="Обычный 8 7 17" xfId="49415"/>
    <cellStyle name="Обычный 8 7 17 2" xfId="49416"/>
    <cellStyle name="Обычный 8 7 18" xfId="49417"/>
    <cellStyle name="Обычный 8 7 18 2" xfId="49418"/>
    <cellStyle name="Обычный 8 7 19" xfId="49419"/>
    <cellStyle name="Обычный 8 7 19 2" xfId="49420"/>
    <cellStyle name="Обычный 8 7 2" xfId="49421"/>
    <cellStyle name="Обычный 8 7 2 10" xfId="49422"/>
    <cellStyle name="Обычный 8 7 2 10 2" xfId="49423"/>
    <cellStyle name="Обычный 8 7 2 11" xfId="49424"/>
    <cellStyle name="Обычный 8 7 2 11 2" xfId="49425"/>
    <cellStyle name="Обычный 8 7 2 12" xfId="49426"/>
    <cellStyle name="Обычный 8 7 2 12 2" xfId="49427"/>
    <cellStyle name="Обычный 8 7 2 13" xfId="49428"/>
    <cellStyle name="Обычный 8 7 2 13 2" xfId="49429"/>
    <cellStyle name="Обычный 8 7 2 14" xfId="49430"/>
    <cellStyle name="Обычный 8 7 2 14 2" xfId="49431"/>
    <cellStyle name="Обычный 8 7 2 15" xfId="49432"/>
    <cellStyle name="Обычный 8 7 2 15 2" xfId="49433"/>
    <cellStyle name="Обычный 8 7 2 16" xfId="49434"/>
    <cellStyle name="Обычный 8 7 2 16 2" xfId="49435"/>
    <cellStyle name="Обычный 8 7 2 17" xfId="49436"/>
    <cellStyle name="Обычный 8 7 2 17 2" xfId="49437"/>
    <cellStyle name="Обычный 8 7 2 18" xfId="49438"/>
    <cellStyle name="Обычный 8 7 2 18 2" xfId="49439"/>
    <cellStyle name="Обычный 8 7 2 19" xfId="49440"/>
    <cellStyle name="Обычный 8 7 2 19 2" xfId="49441"/>
    <cellStyle name="Обычный 8 7 2 2" xfId="49442"/>
    <cellStyle name="Обычный 8 7 2 2 2" xfId="49443"/>
    <cellStyle name="Обычный 8 7 2 20" xfId="49444"/>
    <cellStyle name="Обычный 8 7 2 20 2" xfId="49445"/>
    <cellStyle name="Обычный 8 7 2 21" xfId="49446"/>
    <cellStyle name="Обычный 8 7 2 21 2" xfId="49447"/>
    <cellStyle name="Обычный 8 7 2 22" xfId="49448"/>
    <cellStyle name="Обычный 8 7 2 22 2" xfId="49449"/>
    <cellStyle name="Обычный 8 7 2 23" xfId="49450"/>
    <cellStyle name="Обычный 8 7 2 23 2" xfId="49451"/>
    <cellStyle name="Обычный 8 7 2 24" xfId="49452"/>
    <cellStyle name="Обычный 8 7 2 24 2" xfId="49453"/>
    <cellStyle name="Обычный 8 7 2 25" xfId="49454"/>
    <cellStyle name="Обычный 8 7 2 25 2" xfId="49455"/>
    <cellStyle name="Обычный 8 7 2 26" xfId="49456"/>
    <cellStyle name="Обычный 8 7 2 26 2" xfId="49457"/>
    <cellStyle name="Обычный 8 7 2 27" xfId="49458"/>
    <cellStyle name="Обычный 8 7 2 27 2" xfId="49459"/>
    <cellStyle name="Обычный 8 7 2 28" xfId="49460"/>
    <cellStyle name="Обычный 8 7 2 28 2" xfId="49461"/>
    <cellStyle name="Обычный 8 7 2 29" xfId="49462"/>
    <cellStyle name="Обычный 8 7 2 29 2" xfId="49463"/>
    <cellStyle name="Обычный 8 7 2 3" xfId="49464"/>
    <cellStyle name="Обычный 8 7 2 3 2" xfId="49465"/>
    <cellStyle name="Обычный 8 7 2 30" xfId="49466"/>
    <cellStyle name="Обычный 8 7 2 30 2" xfId="49467"/>
    <cellStyle name="Обычный 8 7 2 31" xfId="49468"/>
    <cellStyle name="Обычный 8 7 2 31 2" xfId="49469"/>
    <cellStyle name="Обычный 8 7 2 32" xfId="49470"/>
    <cellStyle name="Обычный 8 7 2 32 2" xfId="49471"/>
    <cellStyle name="Обычный 8 7 2 33" xfId="49472"/>
    <cellStyle name="Обычный 8 7 2 33 2" xfId="49473"/>
    <cellStyle name="Обычный 8 7 2 34" xfId="49474"/>
    <cellStyle name="Обычный 8 7 2 34 2" xfId="49475"/>
    <cellStyle name="Обычный 8 7 2 35" xfId="49476"/>
    <cellStyle name="Обычный 8 7 2 4" xfId="49477"/>
    <cellStyle name="Обычный 8 7 2 4 2" xfId="49478"/>
    <cellStyle name="Обычный 8 7 2 5" xfId="49479"/>
    <cellStyle name="Обычный 8 7 2 5 2" xfId="49480"/>
    <cellStyle name="Обычный 8 7 2 6" xfId="49481"/>
    <cellStyle name="Обычный 8 7 2 6 2" xfId="49482"/>
    <cellStyle name="Обычный 8 7 2 7" xfId="49483"/>
    <cellStyle name="Обычный 8 7 2 7 2" xfId="49484"/>
    <cellStyle name="Обычный 8 7 2 8" xfId="49485"/>
    <cellStyle name="Обычный 8 7 2 8 2" xfId="49486"/>
    <cellStyle name="Обычный 8 7 2 9" xfId="49487"/>
    <cellStyle name="Обычный 8 7 2 9 2" xfId="49488"/>
    <cellStyle name="Обычный 8 7 20" xfId="49489"/>
    <cellStyle name="Обычный 8 7 20 2" xfId="49490"/>
    <cellStyle name="Обычный 8 7 21" xfId="49491"/>
    <cellStyle name="Обычный 8 7 21 2" xfId="49492"/>
    <cellStyle name="Обычный 8 7 22" xfId="49493"/>
    <cellStyle name="Обычный 8 7 22 2" xfId="49494"/>
    <cellStyle name="Обычный 8 7 23" xfId="49495"/>
    <cellStyle name="Обычный 8 7 23 2" xfId="49496"/>
    <cellStyle name="Обычный 8 7 24" xfId="49497"/>
    <cellStyle name="Обычный 8 7 24 2" xfId="49498"/>
    <cellStyle name="Обычный 8 7 25" xfId="49499"/>
    <cellStyle name="Обычный 8 7 25 2" xfId="49500"/>
    <cellStyle name="Обычный 8 7 26" xfId="49501"/>
    <cellStyle name="Обычный 8 7 26 2" xfId="49502"/>
    <cellStyle name="Обычный 8 7 27" xfId="49503"/>
    <cellStyle name="Обычный 8 7 27 2" xfId="49504"/>
    <cellStyle name="Обычный 8 7 28" xfId="49505"/>
    <cellStyle name="Обычный 8 7 28 2" xfId="49506"/>
    <cellStyle name="Обычный 8 7 29" xfId="49507"/>
    <cellStyle name="Обычный 8 7 29 2" xfId="49508"/>
    <cellStyle name="Обычный 8 7 3" xfId="49509"/>
    <cellStyle name="Обычный 8 7 3 2" xfId="49510"/>
    <cellStyle name="Обычный 8 7 30" xfId="49511"/>
    <cellStyle name="Обычный 8 7 30 2" xfId="49512"/>
    <cellStyle name="Обычный 8 7 31" xfId="49513"/>
    <cellStyle name="Обычный 8 7 31 2" xfId="49514"/>
    <cellStyle name="Обычный 8 7 32" xfId="49515"/>
    <cellStyle name="Обычный 8 7 32 2" xfId="49516"/>
    <cellStyle name="Обычный 8 7 33" xfId="49517"/>
    <cellStyle name="Обычный 8 7 33 2" xfId="49518"/>
    <cellStyle name="Обычный 8 7 34" xfId="49519"/>
    <cellStyle name="Обычный 8 7 34 2" xfId="49520"/>
    <cellStyle name="Обычный 8 7 35" xfId="49521"/>
    <cellStyle name="Обычный 8 7 35 2" xfId="49522"/>
    <cellStyle name="Обычный 8 7 36" xfId="49523"/>
    <cellStyle name="Обычный 8 7 36 2" xfId="49524"/>
    <cellStyle name="Обычный 8 7 37" xfId="49525"/>
    <cellStyle name="Обычный 8 7 4" xfId="49526"/>
    <cellStyle name="Обычный 8 7 4 2" xfId="49527"/>
    <cellStyle name="Обычный 8 7 5" xfId="49528"/>
    <cellStyle name="Обычный 8 7 5 2" xfId="49529"/>
    <cellStyle name="Обычный 8 7 6" xfId="49530"/>
    <cellStyle name="Обычный 8 7 6 2" xfId="49531"/>
    <cellStyle name="Обычный 8 7 7" xfId="49532"/>
    <cellStyle name="Обычный 8 7 7 2" xfId="49533"/>
    <cellStyle name="Обычный 8 7 8" xfId="49534"/>
    <cellStyle name="Обычный 8 7 8 2" xfId="49535"/>
    <cellStyle name="Обычный 8 7 9" xfId="49536"/>
    <cellStyle name="Обычный 8 7 9 2" xfId="49537"/>
    <cellStyle name="Обычный 8 8" xfId="49538"/>
    <cellStyle name="Обычный 8 8 10" xfId="49539"/>
    <cellStyle name="Обычный 8 8 10 2" xfId="49540"/>
    <cellStyle name="Обычный 8 8 11" xfId="49541"/>
    <cellStyle name="Обычный 8 8 11 2" xfId="49542"/>
    <cellStyle name="Обычный 8 8 12" xfId="49543"/>
    <cellStyle name="Обычный 8 8 12 2" xfId="49544"/>
    <cellStyle name="Обычный 8 8 13" xfId="49545"/>
    <cellStyle name="Обычный 8 8 13 2" xfId="49546"/>
    <cellStyle name="Обычный 8 8 14" xfId="49547"/>
    <cellStyle name="Обычный 8 8 14 2" xfId="49548"/>
    <cellStyle name="Обычный 8 8 15" xfId="49549"/>
    <cellStyle name="Обычный 8 8 15 2" xfId="49550"/>
    <cellStyle name="Обычный 8 8 16" xfId="49551"/>
    <cellStyle name="Обычный 8 8 16 2" xfId="49552"/>
    <cellStyle name="Обычный 8 8 17" xfId="49553"/>
    <cellStyle name="Обычный 8 8 17 2" xfId="49554"/>
    <cellStyle name="Обычный 8 8 18" xfId="49555"/>
    <cellStyle name="Обычный 8 8 18 2" xfId="49556"/>
    <cellStyle name="Обычный 8 8 19" xfId="49557"/>
    <cellStyle name="Обычный 8 8 19 2" xfId="49558"/>
    <cellStyle name="Обычный 8 8 2" xfId="49559"/>
    <cellStyle name="Обычный 8 8 2 10" xfId="49560"/>
    <cellStyle name="Обычный 8 8 2 10 2" xfId="49561"/>
    <cellStyle name="Обычный 8 8 2 11" xfId="49562"/>
    <cellStyle name="Обычный 8 8 2 11 2" xfId="49563"/>
    <cellStyle name="Обычный 8 8 2 12" xfId="49564"/>
    <cellStyle name="Обычный 8 8 2 12 2" xfId="49565"/>
    <cellStyle name="Обычный 8 8 2 13" xfId="49566"/>
    <cellStyle name="Обычный 8 8 2 13 2" xfId="49567"/>
    <cellStyle name="Обычный 8 8 2 14" xfId="49568"/>
    <cellStyle name="Обычный 8 8 2 14 2" xfId="49569"/>
    <cellStyle name="Обычный 8 8 2 15" xfId="49570"/>
    <cellStyle name="Обычный 8 8 2 15 2" xfId="49571"/>
    <cellStyle name="Обычный 8 8 2 16" xfId="49572"/>
    <cellStyle name="Обычный 8 8 2 16 2" xfId="49573"/>
    <cellStyle name="Обычный 8 8 2 17" xfId="49574"/>
    <cellStyle name="Обычный 8 8 2 17 2" xfId="49575"/>
    <cellStyle name="Обычный 8 8 2 18" xfId="49576"/>
    <cellStyle name="Обычный 8 8 2 18 2" xfId="49577"/>
    <cellStyle name="Обычный 8 8 2 19" xfId="49578"/>
    <cellStyle name="Обычный 8 8 2 19 2" xfId="49579"/>
    <cellStyle name="Обычный 8 8 2 2" xfId="49580"/>
    <cellStyle name="Обычный 8 8 2 2 2" xfId="49581"/>
    <cellStyle name="Обычный 8 8 2 20" xfId="49582"/>
    <cellStyle name="Обычный 8 8 2 20 2" xfId="49583"/>
    <cellStyle name="Обычный 8 8 2 21" xfId="49584"/>
    <cellStyle name="Обычный 8 8 2 21 2" xfId="49585"/>
    <cellStyle name="Обычный 8 8 2 22" xfId="49586"/>
    <cellStyle name="Обычный 8 8 2 22 2" xfId="49587"/>
    <cellStyle name="Обычный 8 8 2 23" xfId="49588"/>
    <cellStyle name="Обычный 8 8 2 23 2" xfId="49589"/>
    <cellStyle name="Обычный 8 8 2 24" xfId="49590"/>
    <cellStyle name="Обычный 8 8 2 24 2" xfId="49591"/>
    <cellStyle name="Обычный 8 8 2 25" xfId="49592"/>
    <cellStyle name="Обычный 8 8 2 25 2" xfId="49593"/>
    <cellStyle name="Обычный 8 8 2 26" xfId="49594"/>
    <cellStyle name="Обычный 8 8 2 26 2" xfId="49595"/>
    <cellStyle name="Обычный 8 8 2 27" xfId="49596"/>
    <cellStyle name="Обычный 8 8 2 27 2" xfId="49597"/>
    <cellStyle name="Обычный 8 8 2 28" xfId="49598"/>
    <cellStyle name="Обычный 8 8 2 28 2" xfId="49599"/>
    <cellStyle name="Обычный 8 8 2 29" xfId="49600"/>
    <cellStyle name="Обычный 8 8 2 29 2" xfId="49601"/>
    <cellStyle name="Обычный 8 8 2 3" xfId="49602"/>
    <cellStyle name="Обычный 8 8 2 3 2" xfId="49603"/>
    <cellStyle name="Обычный 8 8 2 30" xfId="49604"/>
    <cellStyle name="Обычный 8 8 2 30 2" xfId="49605"/>
    <cellStyle name="Обычный 8 8 2 31" xfId="49606"/>
    <cellStyle name="Обычный 8 8 2 31 2" xfId="49607"/>
    <cellStyle name="Обычный 8 8 2 32" xfId="49608"/>
    <cellStyle name="Обычный 8 8 2 32 2" xfId="49609"/>
    <cellStyle name="Обычный 8 8 2 33" xfId="49610"/>
    <cellStyle name="Обычный 8 8 2 33 2" xfId="49611"/>
    <cellStyle name="Обычный 8 8 2 34" xfId="49612"/>
    <cellStyle name="Обычный 8 8 2 34 2" xfId="49613"/>
    <cellStyle name="Обычный 8 8 2 35" xfId="49614"/>
    <cellStyle name="Обычный 8 8 2 4" xfId="49615"/>
    <cellStyle name="Обычный 8 8 2 4 2" xfId="49616"/>
    <cellStyle name="Обычный 8 8 2 5" xfId="49617"/>
    <cellStyle name="Обычный 8 8 2 5 2" xfId="49618"/>
    <cellStyle name="Обычный 8 8 2 6" xfId="49619"/>
    <cellStyle name="Обычный 8 8 2 6 2" xfId="49620"/>
    <cellStyle name="Обычный 8 8 2 7" xfId="49621"/>
    <cellStyle name="Обычный 8 8 2 7 2" xfId="49622"/>
    <cellStyle name="Обычный 8 8 2 8" xfId="49623"/>
    <cellStyle name="Обычный 8 8 2 8 2" xfId="49624"/>
    <cellStyle name="Обычный 8 8 2 9" xfId="49625"/>
    <cellStyle name="Обычный 8 8 2 9 2" xfId="49626"/>
    <cellStyle name="Обычный 8 8 20" xfId="49627"/>
    <cellStyle name="Обычный 8 8 20 2" xfId="49628"/>
    <cellStyle name="Обычный 8 8 21" xfId="49629"/>
    <cellStyle name="Обычный 8 8 21 2" xfId="49630"/>
    <cellStyle name="Обычный 8 8 22" xfId="49631"/>
    <cellStyle name="Обычный 8 8 22 2" xfId="49632"/>
    <cellStyle name="Обычный 8 8 23" xfId="49633"/>
    <cellStyle name="Обычный 8 8 23 2" xfId="49634"/>
    <cellStyle name="Обычный 8 8 24" xfId="49635"/>
    <cellStyle name="Обычный 8 8 24 2" xfId="49636"/>
    <cellStyle name="Обычный 8 8 25" xfId="49637"/>
    <cellStyle name="Обычный 8 8 25 2" xfId="49638"/>
    <cellStyle name="Обычный 8 8 26" xfId="49639"/>
    <cellStyle name="Обычный 8 8 26 2" xfId="49640"/>
    <cellStyle name="Обычный 8 8 27" xfId="49641"/>
    <cellStyle name="Обычный 8 8 27 2" xfId="49642"/>
    <cellStyle name="Обычный 8 8 28" xfId="49643"/>
    <cellStyle name="Обычный 8 8 28 2" xfId="49644"/>
    <cellStyle name="Обычный 8 8 29" xfId="49645"/>
    <cellStyle name="Обычный 8 8 29 2" xfId="49646"/>
    <cellStyle name="Обычный 8 8 3" xfId="49647"/>
    <cellStyle name="Обычный 8 8 3 2" xfId="49648"/>
    <cellStyle name="Обычный 8 8 30" xfId="49649"/>
    <cellStyle name="Обычный 8 8 30 2" xfId="49650"/>
    <cellStyle name="Обычный 8 8 31" xfId="49651"/>
    <cellStyle name="Обычный 8 8 31 2" xfId="49652"/>
    <cellStyle name="Обычный 8 8 32" xfId="49653"/>
    <cellStyle name="Обычный 8 8 32 2" xfId="49654"/>
    <cellStyle name="Обычный 8 8 33" xfId="49655"/>
    <cellStyle name="Обычный 8 8 33 2" xfId="49656"/>
    <cellStyle name="Обычный 8 8 34" xfId="49657"/>
    <cellStyle name="Обычный 8 8 34 2" xfId="49658"/>
    <cellStyle name="Обычный 8 8 35" xfId="49659"/>
    <cellStyle name="Обычный 8 8 35 2" xfId="49660"/>
    <cellStyle name="Обычный 8 8 36" xfId="49661"/>
    <cellStyle name="Обычный 8 8 36 2" xfId="49662"/>
    <cellStyle name="Обычный 8 8 37" xfId="49663"/>
    <cellStyle name="Обычный 8 8 4" xfId="49664"/>
    <cellStyle name="Обычный 8 8 4 2" xfId="49665"/>
    <cellStyle name="Обычный 8 8 5" xfId="49666"/>
    <cellStyle name="Обычный 8 8 5 2" xfId="49667"/>
    <cellStyle name="Обычный 8 8 6" xfId="49668"/>
    <cellStyle name="Обычный 8 8 6 2" xfId="49669"/>
    <cellStyle name="Обычный 8 8 7" xfId="49670"/>
    <cellStyle name="Обычный 8 8 7 2" xfId="49671"/>
    <cellStyle name="Обычный 8 8 8" xfId="49672"/>
    <cellStyle name="Обычный 8 8 8 2" xfId="49673"/>
    <cellStyle name="Обычный 8 8 9" xfId="49674"/>
    <cellStyle name="Обычный 8 8 9 2" xfId="49675"/>
    <cellStyle name="Обычный 8 9" xfId="49676"/>
    <cellStyle name="Обычный 8 9 10" xfId="49677"/>
    <cellStyle name="Обычный 8 9 10 2" xfId="49678"/>
    <cellStyle name="Обычный 8 9 11" xfId="49679"/>
    <cellStyle name="Обычный 8 9 11 2" xfId="49680"/>
    <cellStyle name="Обычный 8 9 12" xfId="49681"/>
    <cellStyle name="Обычный 8 9 12 2" xfId="49682"/>
    <cellStyle name="Обычный 8 9 13" xfId="49683"/>
    <cellStyle name="Обычный 8 9 13 2" xfId="49684"/>
    <cellStyle name="Обычный 8 9 14" xfId="49685"/>
    <cellStyle name="Обычный 8 9 14 2" xfId="49686"/>
    <cellStyle name="Обычный 8 9 15" xfId="49687"/>
    <cellStyle name="Обычный 8 9 15 2" xfId="49688"/>
    <cellStyle name="Обычный 8 9 16" xfId="49689"/>
    <cellStyle name="Обычный 8 9 16 2" xfId="49690"/>
    <cellStyle name="Обычный 8 9 17" xfId="49691"/>
    <cellStyle name="Обычный 8 9 17 2" xfId="49692"/>
    <cellStyle name="Обычный 8 9 18" xfId="49693"/>
    <cellStyle name="Обычный 8 9 18 2" xfId="49694"/>
    <cellStyle name="Обычный 8 9 19" xfId="49695"/>
    <cellStyle name="Обычный 8 9 19 2" xfId="49696"/>
    <cellStyle name="Обычный 8 9 2" xfId="49697"/>
    <cellStyle name="Обычный 8 9 2 10" xfId="49698"/>
    <cellStyle name="Обычный 8 9 2 10 2" xfId="49699"/>
    <cellStyle name="Обычный 8 9 2 11" xfId="49700"/>
    <cellStyle name="Обычный 8 9 2 11 2" xfId="49701"/>
    <cellStyle name="Обычный 8 9 2 12" xfId="49702"/>
    <cellStyle name="Обычный 8 9 2 12 2" xfId="49703"/>
    <cellStyle name="Обычный 8 9 2 13" xfId="49704"/>
    <cellStyle name="Обычный 8 9 2 13 2" xfId="49705"/>
    <cellStyle name="Обычный 8 9 2 14" xfId="49706"/>
    <cellStyle name="Обычный 8 9 2 14 2" xfId="49707"/>
    <cellStyle name="Обычный 8 9 2 15" xfId="49708"/>
    <cellStyle name="Обычный 8 9 2 15 2" xfId="49709"/>
    <cellStyle name="Обычный 8 9 2 16" xfId="49710"/>
    <cellStyle name="Обычный 8 9 2 16 2" xfId="49711"/>
    <cellStyle name="Обычный 8 9 2 17" xfId="49712"/>
    <cellStyle name="Обычный 8 9 2 17 2" xfId="49713"/>
    <cellStyle name="Обычный 8 9 2 18" xfId="49714"/>
    <cellStyle name="Обычный 8 9 2 18 2" xfId="49715"/>
    <cellStyle name="Обычный 8 9 2 19" xfId="49716"/>
    <cellStyle name="Обычный 8 9 2 19 2" xfId="49717"/>
    <cellStyle name="Обычный 8 9 2 2" xfId="49718"/>
    <cellStyle name="Обычный 8 9 2 2 2" xfId="49719"/>
    <cellStyle name="Обычный 8 9 2 20" xfId="49720"/>
    <cellStyle name="Обычный 8 9 2 20 2" xfId="49721"/>
    <cellStyle name="Обычный 8 9 2 21" xfId="49722"/>
    <cellStyle name="Обычный 8 9 2 21 2" xfId="49723"/>
    <cellStyle name="Обычный 8 9 2 22" xfId="49724"/>
    <cellStyle name="Обычный 8 9 2 22 2" xfId="49725"/>
    <cellStyle name="Обычный 8 9 2 23" xfId="49726"/>
    <cellStyle name="Обычный 8 9 2 23 2" xfId="49727"/>
    <cellStyle name="Обычный 8 9 2 24" xfId="49728"/>
    <cellStyle name="Обычный 8 9 2 24 2" xfId="49729"/>
    <cellStyle name="Обычный 8 9 2 25" xfId="49730"/>
    <cellStyle name="Обычный 8 9 2 25 2" xfId="49731"/>
    <cellStyle name="Обычный 8 9 2 26" xfId="49732"/>
    <cellStyle name="Обычный 8 9 2 26 2" xfId="49733"/>
    <cellStyle name="Обычный 8 9 2 27" xfId="49734"/>
    <cellStyle name="Обычный 8 9 2 27 2" xfId="49735"/>
    <cellStyle name="Обычный 8 9 2 28" xfId="49736"/>
    <cellStyle name="Обычный 8 9 2 28 2" xfId="49737"/>
    <cellStyle name="Обычный 8 9 2 29" xfId="49738"/>
    <cellStyle name="Обычный 8 9 2 29 2" xfId="49739"/>
    <cellStyle name="Обычный 8 9 2 3" xfId="49740"/>
    <cellStyle name="Обычный 8 9 2 3 2" xfId="49741"/>
    <cellStyle name="Обычный 8 9 2 30" xfId="49742"/>
    <cellStyle name="Обычный 8 9 2 30 2" xfId="49743"/>
    <cellStyle name="Обычный 8 9 2 31" xfId="49744"/>
    <cellStyle name="Обычный 8 9 2 31 2" xfId="49745"/>
    <cellStyle name="Обычный 8 9 2 32" xfId="49746"/>
    <cellStyle name="Обычный 8 9 2 32 2" xfId="49747"/>
    <cellStyle name="Обычный 8 9 2 33" xfId="49748"/>
    <cellStyle name="Обычный 8 9 2 33 2" xfId="49749"/>
    <cellStyle name="Обычный 8 9 2 34" xfId="49750"/>
    <cellStyle name="Обычный 8 9 2 34 2" xfId="49751"/>
    <cellStyle name="Обычный 8 9 2 35" xfId="49752"/>
    <cellStyle name="Обычный 8 9 2 4" xfId="49753"/>
    <cellStyle name="Обычный 8 9 2 4 2" xfId="49754"/>
    <cellStyle name="Обычный 8 9 2 5" xfId="49755"/>
    <cellStyle name="Обычный 8 9 2 5 2" xfId="49756"/>
    <cellStyle name="Обычный 8 9 2 6" xfId="49757"/>
    <cellStyle name="Обычный 8 9 2 6 2" xfId="49758"/>
    <cellStyle name="Обычный 8 9 2 7" xfId="49759"/>
    <cellStyle name="Обычный 8 9 2 7 2" xfId="49760"/>
    <cellStyle name="Обычный 8 9 2 8" xfId="49761"/>
    <cellStyle name="Обычный 8 9 2 8 2" xfId="49762"/>
    <cellStyle name="Обычный 8 9 2 9" xfId="49763"/>
    <cellStyle name="Обычный 8 9 2 9 2" xfId="49764"/>
    <cellStyle name="Обычный 8 9 20" xfId="49765"/>
    <cellStyle name="Обычный 8 9 20 2" xfId="49766"/>
    <cellStyle name="Обычный 8 9 21" xfId="49767"/>
    <cellStyle name="Обычный 8 9 21 2" xfId="49768"/>
    <cellStyle name="Обычный 8 9 22" xfId="49769"/>
    <cellStyle name="Обычный 8 9 22 2" xfId="49770"/>
    <cellStyle name="Обычный 8 9 23" xfId="49771"/>
    <cellStyle name="Обычный 8 9 23 2" xfId="49772"/>
    <cellStyle name="Обычный 8 9 24" xfId="49773"/>
    <cellStyle name="Обычный 8 9 24 2" xfId="49774"/>
    <cellStyle name="Обычный 8 9 25" xfId="49775"/>
    <cellStyle name="Обычный 8 9 25 2" xfId="49776"/>
    <cellStyle name="Обычный 8 9 26" xfId="49777"/>
    <cellStyle name="Обычный 8 9 26 2" xfId="49778"/>
    <cellStyle name="Обычный 8 9 27" xfId="49779"/>
    <cellStyle name="Обычный 8 9 27 2" xfId="49780"/>
    <cellStyle name="Обычный 8 9 28" xfId="49781"/>
    <cellStyle name="Обычный 8 9 28 2" xfId="49782"/>
    <cellStyle name="Обычный 8 9 29" xfId="49783"/>
    <cellStyle name="Обычный 8 9 29 2" xfId="49784"/>
    <cellStyle name="Обычный 8 9 3" xfId="49785"/>
    <cellStyle name="Обычный 8 9 3 2" xfId="49786"/>
    <cellStyle name="Обычный 8 9 30" xfId="49787"/>
    <cellStyle name="Обычный 8 9 30 2" xfId="49788"/>
    <cellStyle name="Обычный 8 9 31" xfId="49789"/>
    <cellStyle name="Обычный 8 9 31 2" xfId="49790"/>
    <cellStyle name="Обычный 8 9 32" xfId="49791"/>
    <cellStyle name="Обычный 8 9 32 2" xfId="49792"/>
    <cellStyle name="Обычный 8 9 33" xfId="49793"/>
    <cellStyle name="Обычный 8 9 33 2" xfId="49794"/>
    <cellStyle name="Обычный 8 9 34" xfId="49795"/>
    <cellStyle name="Обычный 8 9 34 2" xfId="49796"/>
    <cellStyle name="Обычный 8 9 35" xfId="49797"/>
    <cellStyle name="Обычный 8 9 35 2" xfId="49798"/>
    <cellStyle name="Обычный 8 9 36" xfId="49799"/>
    <cellStyle name="Обычный 8 9 36 2" xfId="49800"/>
    <cellStyle name="Обычный 8 9 37" xfId="49801"/>
    <cellStyle name="Обычный 8 9 4" xfId="49802"/>
    <cellStyle name="Обычный 8 9 4 2" xfId="49803"/>
    <cellStyle name="Обычный 8 9 5" xfId="49804"/>
    <cellStyle name="Обычный 8 9 5 2" xfId="49805"/>
    <cellStyle name="Обычный 8 9 6" xfId="49806"/>
    <cellStyle name="Обычный 8 9 6 2" xfId="49807"/>
    <cellStyle name="Обычный 8 9 7" xfId="49808"/>
    <cellStyle name="Обычный 8 9 7 2" xfId="49809"/>
    <cellStyle name="Обычный 8 9 8" xfId="49810"/>
    <cellStyle name="Обычный 8 9 8 2" xfId="49811"/>
    <cellStyle name="Обычный 8 9 9" xfId="49812"/>
    <cellStyle name="Обычный 8 9 9 2" xfId="49813"/>
    <cellStyle name="Обычный 80" xfId="49814"/>
    <cellStyle name="Обычный 81" xfId="49815"/>
    <cellStyle name="Обычный 82" xfId="49816"/>
    <cellStyle name="Обычный 83" xfId="49817"/>
    <cellStyle name="Обычный 84" xfId="49818"/>
    <cellStyle name="Обычный 85" xfId="49819"/>
    <cellStyle name="Обычный 86" xfId="49820"/>
    <cellStyle name="Обычный 87" xfId="49821"/>
    <cellStyle name="Обычный 88" xfId="49822"/>
    <cellStyle name="Обычный 89" xfId="49823"/>
    <cellStyle name="Обычный 9" xfId="49824"/>
    <cellStyle name="Обычный 9 2" xfId="49825"/>
    <cellStyle name="Обычный 9 2 2" xfId="49826"/>
    <cellStyle name="Обычный 9 2 3" xfId="49827"/>
    <cellStyle name="Обычный 9 3" xfId="49828"/>
    <cellStyle name="Обычный 9 3 2" xfId="49829"/>
    <cellStyle name="Обычный 9 4" xfId="49830"/>
    <cellStyle name="Обычный 9 4 2" xfId="49831"/>
    <cellStyle name="Обычный 9 5" xfId="49832"/>
    <cellStyle name="Обычный 9 6" xfId="49833"/>
    <cellStyle name="Обычный 90" xfId="49834"/>
    <cellStyle name="Обычный 91" xfId="49835"/>
    <cellStyle name="Обычный 92" xfId="49836"/>
    <cellStyle name="Обычный 93" xfId="49837"/>
    <cellStyle name="Обычный 94" xfId="49838"/>
    <cellStyle name="Обычный 95" xfId="49839"/>
    <cellStyle name="Обычный 96" xfId="49840"/>
    <cellStyle name="Обычный 97" xfId="49841"/>
    <cellStyle name="Обычный 98" xfId="49842"/>
    <cellStyle name="Обычный 99" xfId="49843"/>
    <cellStyle name="Обычный_Форматы по компаниям_last" xfId="8"/>
    <cellStyle name="Ошибка" xfId="49844"/>
    <cellStyle name="Ошибка 2" xfId="49845"/>
    <cellStyle name="Ошибка 3" xfId="49846"/>
    <cellStyle name="Параметры автоформата" xfId="49847"/>
    <cellStyle name="Плохой 10" xfId="49848"/>
    <cellStyle name="Плохой 2" xfId="49849"/>
    <cellStyle name="Плохой 2 2" xfId="49850"/>
    <cellStyle name="Плохой 2 3" xfId="49851"/>
    <cellStyle name="Плохой 3" xfId="49852"/>
    <cellStyle name="Плохой 3 2" xfId="49853"/>
    <cellStyle name="Плохой 3 3" xfId="49854"/>
    <cellStyle name="Плохой 4" xfId="49855"/>
    <cellStyle name="Плохой 4 2" xfId="49856"/>
    <cellStyle name="Плохой 5" xfId="49857"/>
    <cellStyle name="Плохой 5 2" xfId="49858"/>
    <cellStyle name="Плохой 6" xfId="49859"/>
    <cellStyle name="Плохой 6 2" xfId="49860"/>
    <cellStyle name="Плохой 7" xfId="49861"/>
    <cellStyle name="Плохой 7 2" xfId="49862"/>
    <cellStyle name="Плохой 8" xfId="49863"/>
    <cellStyle name="Плохой 8 2" xfId="49864"/>
    <cellStyle name="Плохой 9" xfId="49865"/>
    <cellStyle name="Плохой 9 2" xfId="49866"/>
    <cellStyle name="По центру с переносом" xfId="49867"/>
    <cellStyle name="По ширине с переносом" xfId="49868"/>
    <cellStyle name="Подгруппа" xfId="49869"/>
    <cellStyle name="Подгруппа 2" xfId="49870"/>
    <cellStyle name="Подгруппа 3" xfId="49871"/>
    <cellStyle name="Поле ввода" xfId="49872"/>
    <cellStyle name="Поле ввода 2" xfId="49873"/>
    <cellStyle name="Поле ввода 3" xfId="49874"/>
    <cellStyle name="Поле ввода 4" xfId="49875"/>
    <cellStyle name="Пояснение 10" xfId="49876"/>
    <cellStyle name="Пояснение 2" xfId="49877"/>
    <cellStyle name="Пояснение 2 2" xfId="49878"/>
    <cellStyle name="Пояснение 2 3" xfId="49879"/>
    <cellStyle name="Пояснение 3" xfId="49880"/>
    <cellStyle name="Пояснение 3 2" xfId="49881"/>
    <cellStyle name="Пояснение 3 3" xfId="49882"/>
    <cellStyle name="Пояснение 4" xfId="49883"/>
    <cellStyle name="Пояснение 4 2" xfId="49884"/>
    <cellStyle name="Пояснение 5" xfId="49885"/>
    <cellStyle name="Пояснение 5 2" xfId="49886"/>
    <cellStyle name="Пояснение 6" xfId="49887"/>
    <cellStyle name="Пояснение 6 2" xfId="49888"/>
    <cellStyle name="Пояснение 7" xfId="49889"/>
    <cellStyle name="Пояснение 7 2" xfId="49890"/>
    <cellStyle name="Пояснение 8" xfId="49891"/>
    <cellStyle name="Пояснение 8 2" xfId="49892"/>
    <cellStyle name="Пояснение 9" xfId="49893"/>
    <cellStyle name="Пояснение 9 2" xfId="49894"/>
    <cellStyle name="Примечание 10" xfId="49895"/>
    <cellStyle name="Примечание 10 2" xfId="49896"/>
    <cellStyle name="Примечание 10 2 2" xfId="49897"/>
    <cellStyle name="Примечание 10 2 3" xfId="49898"/>
    <cellStyle name="Примечание 10 3" xfId="49899"/>
    <cellStyle name="Примечание 10 3 2" xfId="49900"/>
    <cellStyle name="Примечание 10 3 3" xfId="49901"/>
    <cellStyle name="Примечание 10 4" xfId="49902"/>
    <cellStyle name="Примечание 10 5" xfId="49903"/>
    <cellStyle name="Примечание 10_46EE.2011(v1.0)" xfId="49904"/>
    <cellStyle name="Примечание 11" xfId="49905"/>
    <cellStyle name="Примечание 11 2" xfId="49906"/>
    <cellStyle name="Примечание 11 2 2" xfId="49907"/>
    <cellStyle name="Примечание 11 2 3" xfId="49908"/>
    <cellStyle name="Примечание 11 3" xfId="49909"/>
    <cellStyle name="Примечание 11 3 2" xfId="49910"/>
    <cellStyle name="Примечание 11 3 3" xfId="49911"/>
    <cellStyle name="Примечание 11 4" xfId="49912"/>
    <cellStyle name="Примечание 11 5" xfId="49913"/>
    <cellStyle name="Примечание 11_46EE.2011(v1.0)" xfId="49914"/>
    <cellStyle name="Примечание 12" xfId="49915"/>
    <cellStyle name="Примечание 12 2" xfId="49916"/>
    <cellStyle name="Примечание 12 2 2" xfId="49917"/>
    <cellStyle name="Примечание 12 2 3" xfId="49918"/>
    <cellStyle name="Примечание 12 3" xfId="49919"/>
    <cellStyle name="Примечание 12 3 2" xfId="49920"/>
    <cellStyle name="Примечание 12 3 3" xfId="49921"/>
    <cellStyle name="Примечание 12 4" xfId="49922"/>
    <cellStyle name="Примечание 12 5" xfId="49923"/>
    <cellStyle name="Примечание 12_46EE.2011(v1.0)" xfId="49924"/>
    <cellStyle name="Примечание 13" xfId="49925"/>
    <cellStyle name="Примечание 14" xfId="49926"/>
    <cellStyle name="Примечание 15" xfId="49927"/>
    <cellStyle name="Примечание 16" xfId="49928"/>
    <cellStyle name="Примечание 17" xfId="49929"/>
    <cellStyle name="Примечание 18" xfId="49930"/>
    <cellStyle name="Примечание 19" xfId="49931"/>
    <cellStyle name="Примечание 2" xfId="49932"/>
    <cellStyle name="Примечание 2 10" xfId="49933"/>
    <cellStyle name="Примечание 2 11" xfId="49934"/>
    <cellStyle name="Примечание 2 12" xfId="49935"/>
    <cellStyle name="Примечание 2 13" xfId="49936"/>
    <cellStyle name="Примечание 2 16" xfId="49937"/>
    <cellStyle name="Примечание 2 2" xfId="49938"/>
    <cellStyle name="Примечание 2 2 10" xfId="49939"/>
    <cellStyle name="Примечание 2 2 11" xfId="49940"/>
    <cellStyle name="Примечание 2 2 12" xfId="49941"/>
    <cellStyle name="Примечание 2 2 2" xfId="49942"/>
    <cellStyle name="Примечание 2 2 2 2" xfId="49943"/>
    <cellStyle name="Примечание 2 2 2 2 2" xfId="49944"/>
    <cellStyle name="Примечание 2 2 2 2 3" xfId="49945"/>
    <cellStyle name="Примечание 2 2 2 2 4" xfId="49946"/>
    <cellStyle name="Примечание 2 2 2 3" xfId="49947"/>
    <cellStyle name="Примечание 2 2 2 4" xfId="49948"/>
    <cellStyle name="Примечание 2 2 2 5" xfId="49949"/>
    <cellStyle name="Примечание 2 2 2 6" xfId="49950"/>
    <cellStyle name="Примечание 2 2 2 7" xfId="49951"/>
    <cellStyle name="Примечание 2 2 2 8" xfId="49952"/>
    <cellStyle name="Примечание 2 2 3" xfId="49953"/>
    <cellStyle name="Примечание 2 2 3 2" xfId="49954"/>
    <cellStyle name="Примечание 2 2 3 2 2" xfId="49955"/>
    <cellStyle name="Примечание 2 2 3 2 3" xfId="49956"/>
    <cellStyle name="Примечание 2 2 3 2 4" xfId="49957"/>
    <cellStyle name="Примечание 2 2 3 3" xfId="49958"/>
    <cellStyle name="Примечание 2 2 3 4" xfId="49959"/>
    <cellStyle name="Примечание 2 2 3 5" xfId="49960"/>
    <cellStyle name="Примечание 2 2 3 6" xfId="49961"/>
    <cellStyle name="Примечание 2 2 3 7" xfId="49962"/>
    <cellStyle name="Примечание 2 2 4" xfId="49963"/>
    <cellStyle name="Примечание 2 2 4 2" xfId="49964"/>
    <cellStyle name="Примечание 2 2 4 2 2" xfId="49965"/>
    <cellStyle name="Примечание 2 2 4 2 3" xfId="49966"/>
    <cellStyle name="Примечание 2 2 4 2 4" xfId="49967"/>
    <cellStyle name="Примечание 2 2 4 3" xfId="49968"/>
    <cellStyle name="Примечание 2 2 5" xfId="49969"/>
    <cellStyle name="Примечание 2 2 5 2" xfId="49970"/>
    <cellStyle name="Примечание 2 2 5 2 2" xfId="49971"/>
    <cellStyle name="Примечание 2 2 5 2 3" xfId="49972"/>
    <cellStyle name="Примечание 2 2 5 2 4" xfId="49973"/>
    <cellStyle name="Примечание 2 2 5 3" xfId="49974"/>
    <cellStyle name="Примечание 2 2 6" xfId="49975"/>
    <cellStyle name="Примечание 2 2 6 2" xfId="49976"/>
    <cellStyle name="Примечание 2 2 6 2 2" xfId="49977"/>
    <cellStyle name="Примечание 2 2 6 2 3" xfId="49978"/>
    <cellStyle name="Примечание 2 2 6 2 4" xfId="49979"/>
    <cellStyle name="Примечание 2 2 6 3" xfId="49980"/>
    <cellStyle name="Примечание 2 2 7" xfId="49981"/>
    <cellStyle name="Примечание 2 2 7 2" xfId="49982"/>
    <cellStyle name="Примечание 2 2 7 2 2" xfId="49983"/>
    <cellStyle name="Примечание 2 2 7 2 3" xfId="49984"/>
    <cellStyle name="Примечание 2 2 7 2 4" xfId="49985"/>
    <cellStyle name="Примечание 2 2 7 3" xfId="49986"/>
    <cellStyle name="Примечание 2 2 8" xfId="49987"/>
    <cellStyle name="Примечание 2 2 8 2" xfId="49988"/>
    <cellStyle name="Примечание 2 2 8 3" xfId="49989"/>
    <cellStyle name="Примечание 2 2 8 4" xfId="49990"/>
    <cellStyle name="Примечание 2 2 9" xfId="49991"/>
    <cellStyle name="Примечание 2 3" xfId="49992"/>
    <cellStyle name="Примечание 2 3 10" xfId="49993"/>
    <cellStyle name="Примечание 2 3 2" xfId="49994"/>
    <cellStyle name="Примечание 2 3 2 2" xfId="49995"/>
    <cellStyle name="Примечание 2 3 2 2 2" xfId="49996"/>
    <cellStyle name="Примечание 2 3 2 2 3" xfId="49997"/>
    <cellStyle name="Примечание 2 3 2 2 4" xfId="49998"/>
    <cellStyle name="Примечание 2 3 2 3" xfId="49999"/>
    <cellStyle name="Примечание 2 3 3" xfId="50000"/>
    <cellStyle name="Примечание 2 3 3 2" xfId="50001"/>
    <cellStyle name="Примечание 2 3 3 2 2" xfId="50002"/>
    <cellStyle name="Примечание 2 3 3 2 3" xfId="50003"/>
    <cellStyle name="Примечание 2 3 3 2 4" xfId="50004"/>
    <cellStyle name="Примечание 2 3 3 3" xfId="50005"/>
    <cellStyle name="Примечание 2 3 4" xfId="50006"/>
    <cellStyle name="Примечание 2 3 4 2" xfId="50007"/>
    <cellStyle name="Примечание 2 3 4 2 2" xfId="50008"/>
    <cellStyle name="Примечание 2 3 4 2 3" xfId="50009"/>
    <cellStyle name="Примечание 2 3 4 2 4" xfId="50010"/>
    <cellStyle name="Примечание 2 3 4 3" xfId="50011"/>
    <cellStyle name="Примечание 2 3 5" xfId="50012"/>
    <cellStyle name="Примечание 2 3 5 2" xfId="50013"/>
    <cellStyle name="Примечание 2 3 5 2 2" xfId="50014"/>
    <cellStyle name="Примечание 2 3 5 2 3" xfId="50015"/>
    <cellStyle name="Примечание 2 3 5 2 4" xfId="50016"/>
    <cellStyle name="Примечание 2 3 5 3" xfId="50017"/>
    <cellStyle name="Примечание 2 3 6" xfId="50018"/>
    <cellStyle name="Примечание 2 3 6 2" xfId="50019"/>
    <cellStyle name="Примечание 2 3 6 3" xfId="50020"/>
    <cellStyle name="Примечание 2 3 6 4" xfId="50021"/>
    <cellStyle name="Примечание 2 3 7" xfId="50022"/>
    <cellStyle name="Примечание 2 3 8" xfId="50023"/>
    <cellStyle name="Примечание 2 3 9" xfId="50024"/>
    <cellStyle name="Примечание 2 4" xfId="50025"/>
    <cellStyle name="Примечание 2 4 2" xfId="50026"/>
    <cellStyle name="Примечание 2 4 3" xfId="50027"/>
    <cellStyle name="Примечание 2 4 4" xfId="50028"/>
    <cellStyle name="Примечание 2 4 5" xfId="50029"/>
    <cellStyle name="Примечание 2 4 6" xfId="50030"/>
    <cellStyle name="Примечание 2 4 7" xfId="50031"/>
    <cellStyle name="Примечание 2 4 8" xfId="50032"/>
    <cellStyle name="Примечание 2 4 9" xfId="50033"/>
    <cellStyle name="Примечание 2 5" xfId="50034"/>
    <cellStyle name="Примечание 2 5 2" xfId="50035"/>
    <cellStyle name="Примечание 2 5 3" xfId="50036"/>
    <cellStyle name="Примечание 2 5 4" xfId="50037"/>
    <cellStyle name="Примечание 2 6" xfId="50038"/>
    <cellStyle name="Примечание 2 6 2" xfId="50039"/>
    <cellStyle name="Примечание 2 6 3" xfId="50040"/>
    <cellStyle name="Примечание 2 6 4" xfId="50041"/>
    <cellStyle name="Примечание 2 7" xfId="50042"/>
    <cellStyle name="Примечание 2 7 2" xfId="50043"/>
    <cellStyle name="Примечание 2 7 3" xfId="50044"/>
    <cellStyle name="Примечание 2 7 4" xfId="50045"/>
    <cellStyle name="Примечание 2 8" xfId="50046"/>
    <cellStyle name="Примечание 2 8 2" xfId="50047"/>
    <cellStyle name="Примечание 2 8 3" xfId="50048"/>
    <cellStyle name="Примечание 2 8 4" xfId="50049"/>
    <cellStyle name="Примечание 2 9" xfId="50050"/>
    <cellStyle name="Примечание 2 9 2" xfId="50051"/>
    <cellStyle name="Примечание 2 9 3" xfId="50052"/>
    <cellStyle name="Примечание 2 9 4" xfId="50053"/>
    <cellStyle name="Примечание 2_46EE.2011(v1.0)" xfId="50054"/>
    <cellStyle name="Примечание 20" xfId="50055"/>
    <cellStyle name="Примечание 21" xfId="50056"/>
    <cellStyle name="Примечание 22" xfId="50057"/>
    <cellStyle name="Примечание 23" xfId="50058"/>
    <cellStyle name="Примечание 24" xfId="50059"/>
    <cellStyle name="Примечание 25" xfId="50060"/>
    <cellStyle name="Примечание 26" xfId="50061"/>
    <cellStyle name="Примечание 27" xfId="50062"/>
    <cellStyle name="Примечание 28" xfId="50063"/>
    <cellStyle name="Примечание 3" xfId="50064"/>
    <cellStyle name="Примечание 3 10" xfId="50065"/>
    <cellStyle name="Примечание 3 11" xfId="50066"/>
    <cellStyle name="Примечание 3 12" xfId="50067"/>
    <cellStyle name="Примечание 3 2" xfId="50068"/>
    <cellStyle name="Примечание 3 2 10" xfId="50069"/>
    <cellStyle name="Примечание 3 2 11" xfId="50070"/>
    <cellStyle name="Примечание 3 2 2" xfId="50071"/>
    <cellStyle name="Примечание 3 2 2 2" xfId="50072"/>
    <cellStyle name="Примечание 3 2 2 3" xfId="50073"/>
    <cellStyle name="Примечание 3 2 2 4" xfId="50074"/>
    <cellStyle name="Примечание 3 2 2 5" xfId="50075"/>
    <cellStyle name="Примечание 3 2 2 6" xfId="50076"/>
    <cellStyle name="Примечание 3 2 2 7" xfId="50077"/>
    <cellStyle name="Примечание 3 2 2 8" xfId="50078"/>
    <cellStyle name="Примечание 3 2 3" xfId="50079"/>
    <cellStyle name="Примечание 3 2 3 2" xfId="50080"/>
    <cellStyle name="Примечание 3 2 3 3" xfId="50081"/>
    <cellStyle name="Примечание 3 2 3 4" xfId="50082"/>
    <cellStyle name="Примечание 3 2 3 5" xfId="50083"/>
    <cellStyle name="Примечание 3 2 3 6" xfId="50084"/>
    <cellStyle name="Примечание 3 2 4" xfId="50085"/>
    <cellStyle name="Примечание 3 2 5" xfId="50086"/>
    <cellStyle name="Примечание 3 2 6" xfId="50087"/>
    <cellStyle name="Примечание 3 2 7" xfId="50088"/>
    <cellStyle name="Примечание 3 2 8" xfId="50089"/>
    <cellStyle name="Примечание 3 2 9" xfId="50090"/>
    <cellStyle name="Примечание 3 3" xfId="50091"/>
    <cellStyle name="Примечание 3 3 10" xfId="50092"/>
    <cellStyle name="Примечание 3 3 2" xfId="50093"/>
    <cellStyle name="Примечание 3 3 2 2" xfId="50094"/>
    <cellStyle name="Примечание 3 3 3" xfId="50095"/>
    <cellStyle name="Примечание 3 3 4" xfId="50096"/>
    <cellStyle name="Примечание 3 3 5" xfId="50097"/>
    <cellStyle name="Примечание 3 3 6" xfId="50098"/>
    <cellStyle name="Примечание 3 3 7" xfId="50099"/>
    <cellStyle name="Примечание 3 3 8" xfId="50100"/>
    <cellStyle name="Примечание 3 3 9" xfId="50101"/>
    <cellStyle name="Примечание 3 4" xfId="50102"/>
    <cellStyle name="Примечание 3 4 2" xfId="50103"/>
    <cellStyle name="Примечание 3 4 3" xfId="50104"/>
    <cellStyle name="Примечание 3 4 4" xfId="50105"/>
    <cellStyle name="Примечание 3 4 5" xfId="50106"/>
    <cellStyle name="Примечание 3 4 6" xfId="50107"/>
    <cellStyle name="Примечание 3 4 7" xfId="50108"/>
    <cellStyle name="Примечание 3 4 8" xfId="50109"/>
    <cellStyle name="Примечание 3 4 9" xfId="50110"/>
    <cellStyle name="Примечание 3 5" xfId="50111"/>
    <cellStyle name="Примечание 3 5 2" xfId="50112"/>
    <cellStyle name="Примечание 3 5 3" xfId="50113"/>
    <cellStyle name="Примечание 3 5 4" xfId="50114"/>
    <cellStyle name="Примечание 3 6" xfId="50115"/>
    <cellStyle name="Примечание 3 6 2" xfId="50116"/>
    <cellStyle name="Примечание 3 6 3" xfId="50117"/>
    <cellStyle name="Примечание 3 6 4" xfId="50118"/>
    <cellStyle name="Примечание 3 7" xfId="50119"/>
    <cellStyle name="Примечание 3 7 2" xfId="50120"/>
    <cellStyle name="Примечание 3 7 3" xfId="50121"/>
    <cellStyle name="Примечание 3 7 4" xfId="50122"/>
    <cellStyle name="Примечание 3 8" xfId="50123"/>
    <cellStyle name="Примечание 3 8 2" xfId="50124"/>
    <cellStyle name="Примечание 3 8 3" xfId="50125"/>
    <cellStyle name="Примечание 3 8 4" xfId="50126"/>
    <cellStyle name="Примечание 3 9" xfId="50127"/>
    <cellStyle name="Примечание 3 9 2" xfId="50128"/>
    <cellStyle name="Примечание 3 9 3" xfId="50129"/>
    <cellStyle name="Примечание 3 9 4" xfId="50130"/>
    <cellStyle name="Примечание 3_46EE.2011(v1.0)" xfId="50131"/>
    <cellStyle name="Примечание 4" xfId="50132"/>
    <cellStyle name="Примечание 4 10" xfId="50133"/>
    <cellStyle name="Примечание 4 11" xfId="50134"/>
    <cellStyle name="Примечание 4 2" xfId="50135"/>
    <cellStyle name="Примечание 4 2 2" xfId="50136"/>
    <cellStyle name="Примечание 4 2 3" xfId="50137"/>
    <cellStyle name="Примечание 4 3" xfId="50138"/>
    <cellStyle name="Примечание 4 3 2" xfId="50139"/>
    <cellStyle name="Примечание 4 3 3" xfId="50140"/>
    <cellStyle name="Примечание 4 4" xfId="50141"/>
    <cellStyle name="Примечание 4 4 2" xfId="50142"/>
    <cellStyle name="Примечание 4 4 3" xfId="50143"/>
    <cellStyle name="Примечание 4 5" xfId="50144"/>
    <cellStyle name="Примечание 4 5 2" xfId="50145"/>
    <cellStyle name="Примечание 4 5 3" xfId="50146"/>
    <cellStyle name="Примечание 4 6" xfId="50147"/>
    <cellStyle name="Примечание 4 6 2" xfId="50148"/>
    <cellStyle name="Примечание 4 6 3" xfId="50149"/>
    <cellStyle name="Примечание 4 7" xfId="50150"/>
    <cellStyle name="Примечание 4 7 2" xfId="50151"/>
    <cellStyle name="Примечание 4 7 3" xfId="50152"/>
    <cellStyle name="Примечание 4 8" xfId="50153"/>
    <cellStyle name="Примечание 4 8 2" xfId="50154"/>
    <cellStyle name="Примечание 4 8 3" xfId="50155"/>
    <cellStyle name="Примечание 4 9" xfId="50156"/>
    <cellStyle name="Примечание 4 9 2" xfId="50157"/>
    <cellStyle name="Примечание 4 9 3" xfId="50158"/>
    <cellStyle name="Примечание 4_46EE.2011(v1.0)" xfId="50159"/>
    <cellStyle name="Примечание 5" xfId="50160"/>
    <cellStyle name="Примечание 5 10" xfId="50161"/>
    <cellStyle name="Примечание 5 11" xfId="50162"/>
    <cellStyle name="Примечание 5 2" xfId="50163"/>
    <cellStyle name="Примечание 5 2 2" xfId="50164"/>
    <cellStyle name="Примечание 5 2 3" xfId="50165"/>
    <cellStyle name="Примечание 5 3" xfId="50166"/>
    <cellStyle name="Примечание 5 3 2" xfId="50167"/>
    <cellStyle name="Примечание 5 3 3" xfId="50168"/>
    <cellStyle name="Примечание 5 4" xfId="50169"/>
    <cellStyle name="Примечание 5 4 2" xfId="50170"/>
    <cellStyle name="Примечание 5 4 3" xfId="50171"/>
    <cellStyle name="Примечание 5 5" xfId="50172"/>
    <cellStyle name="Примечание 5 5 2" xfId="50173"/>
    <cellStyle name="Примечание 5 5 3" xfId="50174"/>
    <cellStyle name="Примечание 5 6" xfId="50175"/>
    <cellStyle name="Примечание 5 6 2" xfId="50176"/>
    <cellStyle name="Примечание 5 6 3" xfId="50177"/>
    <cellStyle name="Примечание 5 7" xfId="50178"/>
    <cellStyle name="Примечание 5 7 2" xfId="50179"/>
    <cellStyle name="Примечание 5 7 3" xfId="50180"/>
    <cellStyle name="Примечание 5 8" xfId="50181"/>
    <cellStyle name="Примечание 5 8 2" xfId="50182"/>
    <cellStyle name="Примечание 5 8 3" xfId="50183"/>
    <cellStyle name="Примечание 5 9" xfId="50184"/>
    <cellStyle name="Примечание 5 9 2" xfId="50185"/>
    <cellStyle name="Примечание 5 9 3" xfId="50186"/>
    <cellStyle name="Примечание 5_46EE.2011(v1.0)" xfId="50187"/>
    <cellStyle name="Примечание 6" xfId="50188"/>
    <cellStyle name="Примечание 6 2" xfId="50189"/>
    <cellStyle name="Примечание 6 2 2" xfId="50190"/>
    <cellStyle name="Примечание 6 2 3" xfId="50191"/>
    <cellStyle name="Примечание 6 3" xfId="50192"/>
    <cellStyle name="Примечание 6 4" xfId="50193"/>
    <cellStyle name="Примечание 6_46EE.2011(v1.0)" xfId="50194"/>
    <cellStyle name="Примечание 7" xfId="50195"/>
    <cellStyle name="Примечание 7 2" xfId="50196"/>
    <cellStyle name="Примечание 7 2 2" xfId="50197"/>
    <cellStyle name="Примечание 7 2 3" xfId="50198"/>
    <cellStyle name="Примечание 7 3" xfId="50199"/>
    <cellStyle name="Примечание 7 4" xfId="50200"/>
    <cellStyle name="Примечание 7_46EE.2011(v1.0)" xfId="50201"/>
    <cellStyle name="Примечание 8" xfId="50202"/>
    <cellStyle name="Примечание 8 2" xfId="50203"/>
    <cellStyle name="Примечание 8 2 2" xfId="50204"/>
    <cellStyle name="Примечание 8 2 3" xfId="50205"/>
    <cellStyle name="Примечание 8 3" xfId="50206"/>
    <cellStyle name="Примечание 8 4" xfId="50207"/>
    <cellStyle name="Примечание 8_46EE.2011(v1.0)" xfId="50208"/>
    <cellStyle name="Примечание 9" xfId="50209"/>
    <cellStyle name="Примечание 9 2" xfId="50210"/>
    <cellStyle name="Примечание 9 2 2" xfId="50211"/>
    <cellStyle name="Примечание 9 2 3" xfId="50212"/>
    <cellStyle name="Примечание 9 3" xfId="50213"/>
    <cellStyle name="Примечание 9 4" xfId="50214"/>
    <cellStyle name="Примечание 9_46EE.2011(v1.0)" xfId="50215"/>
    <cellStyle name="Продукт" xfId="50216"/>
    <cellStyle name="Процентный 10" xfId="50217"/>
    <cellStyle name="Процентный 10 10" xfId="50218"/>
    <cellStyle name="Процентный 10 10 2" xfId="50219"/>
    <cellStyle name="Процентный 10 11" xfId="50220"/>
    <cellStyle name="Процентный 10 11 2" xfId="50221"/>
    <cellStyle name="Процентный 10 12" xfId="50222"/>
    <cellStyle name="Процентный 10 12 2" xfId="50223"/>
    <cellStyle name="Процентный 10 13" xfId="50224"/>
    <cellStyle name="Процентный 10 13 2" xfId="50225"/>
    <cellStyle name="Процентный 10 14" xfId="50226"/>
    <cellStyle name="Процентный 10 14 2" xfId="50227"/>
    <cellStyle name="Процентный 10 15" xfId="50228"/>
    <cellStyle name="Процентный 10 15 2" xfId="50229"/>
    <cellStyle name="Процентный 10 16" xfId="50230"/>
    <cellStyle name="Процентный 10 16 2" xfId="50231"/>
    <cellStyle name="Процентный 10 17" xfId="50232"/>
    <cellStyle name="Процентный 10 17 2" xfId="50233"/>
    <cellStyle name="Процентный 10 18" xfId="50234"/>
    <cellStyle name="Процентный 10 18 2" xfId="50235"/>
    <cellStyle name="Процентный 10 19" xfId="50236"/>
    <cellStyle name="Процентный 10 19 2" xfId="50237"/>
    <cellStyle name="Процентный 10 2" xfId="50238"/>
    <cellStyle name="Процентный 10 2 2" xfId="50239"/>
    <cellStyle name="Процентный 10 2 2 2" xfId="50240"/>
    <cellStyle name="Процентный 10 2 3" xfId="50241"/>
    <cellStyle name="Процентный 10 2 4" xfId="50242"/>
    <cellStyle name="Процентный 10 2 5" xfId="50243"/>
    <cellStyle name="Процентный 10 20" xfId="50244"/>
    <cellStyle name="Процентный 10 20 2" xfId="50245"/>
    <cellStyle name="Процентный 10 21" xfId="50246"/>
    <cellStyle name="Процентный 10 21 2" xfId="50247"/>
    <cellStyle name="Процентный 10 22" xfId="50248"/>
    <cellStyle name="Процентный 10 22 2" xfId="50249"/>
    <cellStyle name="Процентный 10 23" xfId="50250"/>
    <cellStyle name="Процентный 10 23 2" xfId="50251"/>
    <cellStyle name="Процентный 10 24" xfId="50252"/>
    <cellStyle name="Процентный 10 24 2" xfId="50253"/>
    <cellStyle name="Процентный 10 25" xfId="50254"/>
    <cellStyle name="Процентный 10 25 2" xfId="50255"/>
    <cellStyle name="Процентный 10 26" xfId="50256"/>
    <cellStyle name="Процентный 10 26 2" xfId="50257"/>
    <cellStyle name="Процентный 10 27" xfId="50258"/>
    <cellStyle name="Процентный 10 27 2" xfId="50259"/>
    <cellStyle name="Процентный 10 28" xfId="50260"/>
    <cellStyle name="Процентный 10 28 2" xfId="50261"/>
    <cellStyle name="Процентный 10 29" xfId="50262"/>
    <cellStyle name="Процентный 10 29 2" xfId="50263"/>
    <cellStyle name="Процентный 10 3" xfId="50264"/>
    <cellStyle name="Процентный 10 3 2" xfId="50265"/>
    <cellStyle name="Процентный 10 30" xfId="50266"/>
    <cellStyle name="Процентный 10 30 2" xfId="50267"/>
    <cellStyle name="Процентный 10 31" xfId="50268"/>
    <cellStyle name="Процентный 10 31 2" xfId="50269"/>
    <cellStyle name="Процентный 10 32" xfId="50270"/>
    <cellStyle name="Процентный 10 32 2" xfId="50271"/>
    <cellStyle name="Процентный 10 33" xfId="50272"/>
    <cellStyle name="Процентный 10 33 2" xfId="50273"/>
    <cellStyle name="Процентный 10 34" xfId="50274"/>
    <cellStyle name="Процентный 10 34 2" xfId="50275"/>
    <cellStyle name="Процентный 10 35" xfId="50276"/>
    <cellStyle name="Процентный 10 35 2" xfId="50277"/>
    <cellStyle name="Процентный 10 36" xfId="50278"/>
    <cellStyle name="Процентный 10 4" xfId="50279"/>
    <cellStyle name="Процентный 10 4 2" xfId="50280"/>
    <cellStyle name="Процентный 10 5" xfId="50281"/>
    <cellStyle name="Процентный 10 5 2" xfId="50282"/>
    <cellStyle name="Процентный 10 6" xfId="50283"/>
    <cellStyle name="Процентный 10 6 2" xfId="50284"/>
    <cellStyle name="Процентный 10 7" xfId="50285"/>
    <cellStyle name="Процентный 10 7 2" xfId="50286"/>
    <cellStyle name="Процентный 10 8" xfId="50287"/>
    <cellStyle name="Процентный 10 8 2" xfId="50288"/>
    <cellStyle name="Процентный 10 9" xfId="50289"/>
    <cellStyle name="Процентный 10 9 2" xfId="50290"/>
    <cellStyle name="Процентный 11" xfId="50291"/>
    <cellStyle name="Процентный 11 2" xfId="50292"/>
    <cellStyle name="Процентный 12" xfId="50293"/>
    <cellStyle name="Процентный 12 2" xfId="50294"/>
    <cellStyle name="Процентный 12 3" xfId="50295"/>
    <cellStyle name="Процентный 13" xfId="50296"/>
    <cellStyle name="Процентный 14" xfId="50297"/>
    <cellStyle name="Процентный 15" xfId="50298"/>
    <cellStyle name="Процентный 16" xfId="50299"/>
    <cellStyle name="Процентный 2" xfId="50300"/>
    <cellStyle name="Процентный 2 10" xfId="50301"/>
    <cellStyle name="Процентный 2 10 2" xfId="50302"/>
    <cellStyle name="Процентный 2 11" xfId="50303"/>
    <cellStyle name="Процентный 2 11 2" xfId="50304"/>
    <cellStyle name="Процентный 2 12" xfId="50305"/>
    <cellStyle name="Процентный 2 12 2" xfId="50306"/>
    <cellStyle name="Процентный 2 13" xfId="50307"/>
    <cellStyle name="Процентный 2 13 2" xfId="50308"/>
    <cellStyle name="Процентный 2 14" xfId="50309"/>
    <cellStyle name="Процентный 2 14 2" xfId="50310"/>
    <cellStyle name="Процентный 2 15" xfId="50311"/>
    <cellStyle name="Процентный 2 15 2" xfId="50312"/>
    <cellStyle name="Процентный 2 16" xfId="50313"/>
    <cellStyle name="Процентный 2 17" xfId="50314"/>
    <cellStyle name="Процентный 2 18" xfId="50315"/>
    <cellStyle name="Процентный 2 19" xfId="50316"/>
    <cellStyle name="Процентный 2 2" xfId="50317"/>
    <cellStyle name="Процентный 2 2 10" xfId="50318"/>
    <cellStyle name="Процентный 2 2 11" xfId="50319"/>
    <cellStyle name="Процентный 2 2 12" xfId="50320"/>
    <cellStyle name="Процентный 2 2 13" xfId="50321"/>
    <cellStyle name="Процентный 2 2 13 2" xfId="50322"/>
    <cellStyle name="Процентный 2 2 14" xfId="50323"/>
    <cellStyle name="Процентный 2 2 15" xfId="50324"/>
    <cellStyle name="Процентный 2 2 16" xfId="50325"/>
    <cellStyle name="Процентный 2 2 17" xfId="50326"/>
    <cellStyle name="Процентный 2 2 18" xfId="50327"/>
    <cellStyle name="Процентный 2 2 19" xfId="50328"/>
    <cellStyle name="Процентный 2 2 2" xfId="50329"/>
    <cellStyle name="Процентный 2 2 2 10" xfId="50330"/>
    <cellStyle name="Процентный 2 2 2 11" xfId="50331"/>
    <cellStyle name="Процентный 2 2 2 2" xfId="50332"/>
    <cellStyle name="Процентный 2 2 2 2 2" xfId="50333"/>
    <cellStyle name="Процентный 2 2 2 2 3" xfId="50334"/>
    <cellStyle name="Процентный 2 2 2 2 4" xfId="50335"/>
    <cellStyle name="Процентный 2 2 2 2 5" xfId="50336"/>
    <cellStyle name="Процентный 2 2 2 3" xfId="50337"/>
    <cellStyle name="Процентный 2 2 2 4" xfId="50338"/>
    <cellStyle name="Процентный 2 2 2 5" xfId="50339"/>
    <cellStyle name="Процентный 2 2 2 6" xfId="50340"/>
    <cellStyle name="Процентный 2 2 2 7" xfId="50341"/>
    <cellStyle name="Процентный 2 2 2 8" xfId="50342"/>
    <cellStyle name="Процентный 2 2 2 9" xfId="50343"/>
    <cellStyle name="Процентный 2 2 20" xfId="50344"/>
    <cellStyle name="Процентный 2 2 21" xfId="50345"/>
    <cellStyle name="Процентный 2 2 22" xfId="50346"/>
    <cellStyle name="Процентный 2 2 3" xfId="50347"/>
    <cellStyle name="Процентный 2 2 3 2" xfId="50348"/>
    <cellStyle name="Процентный 2 2 4" xfId="50349"/>
    <cellStyle name="Процентный 2 2 4 2" xfId="50350"/>
    <cellStyle name="Процентный 2 2 5" xfId="50351"/>
    <cellStyle name="Процентный 2 2 5 2" xfId="50352"/>
    <cellStyle name="Процентный 2 2 6" xfId="50353"/>
    <cellStyle name="Процентный 2 2 7" xfId="50354"/>
    <cellStyle name="Процентный 2 2 8" xfId="50355"/>
    <cellStyle name="Процентный 2 2 9" xfId="50356"/>
    <cellStyle name="Процентный 2 20" xfId="50357"/>
    <cellStyle name="Процентный 2 21" xfId="50358"/>
    <cellStyle name="Процентный 2 22" xfId="50359"/>
    <cellStyle name="Процентный 2 23" xfId="50360"/>
    <cellStyle name="Процентный 2 24" xfId="50361"/>
    <cellStyle name="Процентный 2 25" xfId="50362"/>
    <cellStyle name="Процентный 2 26" xfId="50363"/>
    <cellStyle name="Процентный 2 27" xfId="50364"/>
    <cellStyle name="Процентный 2 3" xfId="50365"/>
    <cellStyle name="Процентный 2 3 2" xfId="50366"/>
    <cellStyle name="Процентный 2 3 3" xfId="50367"/>
    <cellStyle name="Процентный 2 3 4" xfId="50368"/>
    <cellStyle name="Процентный 2 3 5" xfId="50369"/>
    <cellStyle name="Процентный 2 3 6" xfId="50370"/>
    <cellStyle name="Процентный 2 3 7" xfId="50371"/>
    <cellStyle name="Процентный 2 4" xfId="50372"/>
    <cellStyle name="Процентный 2 4 2" xfId="50373"/>
    <cellStyle name="Процентный 2 4 2 2" xfId="50374"/>
    <cellStyle name="Процентный 2 4 3" xfId="50375"/>
    <cellStyle name="Процентный 2 4 4" xfId="50376"/>
    <cellStyle name="Процентный 2 4 5" xfId="50377"/>
    <cellStyle name="Процентный 2 4 6" xfId="50378"/>
    <cellStyle name="Процентный 2 4 7" xfId="50379"/>
    <cellStyle name="Процентный 2 5" xfId="50380"/>
    <cellStyle name="Процентный 2 5 2" xfId="50381"/>
    <cellStyle name="Процентный 2 5 3" xfId="50382"/>
    <cellStyle name="Процентный 2 5 4" xfId="50383"/>
    <cellStyle name="Процентный 2 5 5" xfId="50384"/>
    <cellStyle name="Процентный 2 5 6" xfId="50385"/>
    <cellStyle name="Процентный 2 5 7" xfId="50386"/>
    <cellStyle name="Процентный 2 6" xfId="50387"/>
    <cellStyle name="Процентный 2 6 2" xfId="50388"/>
    <cellStyle name="Процентный 2 6 3" xfId="50389"/>
    <cellStyle name="Процентный 2 6 4" xfId="50390"/>
    <cellStyle name="Процентный 2 7" xfId="50391"/>
    <cellStyle name="Процентный 2 7 2" xfId="50392"/>
    <cellStyle name="Процентный 2 7 3" xfId="50393"/>
    <cellStyle name="Процентный 2 7 4" xfId="50394"/>
    <cellStyle name="Процентный 2 8" xfId="50395"/>
    <cellStyle name="Процентный 2 8 2" xfId="50396"/>
    <cellStyle name="Процентный 2 8 3" xfId="50397"/>
    <cellStyle name="Процентный 2 8 4" xfId="50398"/>
    <cellStyle name="Процентный 2 9" xfId="50399"/>
    <cellStyle name="Процентный 2 9 2" xfId="50400"/>
    <cellStyle name="Процентный 3" xfId="50401"/>
    <cellStyle name="Процентный 3 2" xfId="50402"/>
    <cellStyle name="Процентный 3 2 2" xfId="50403"/>
    <cellStyle name="Процентный 3 2 3" xfId="50404"/>
    <cellStyle name="Процентный 3 2 4" xfId="50405"/>
    <cellStyle name="Процентный 3 3" xfId="50406"/>
    <cellStyle name="Процентный 3 3 2" xfId="50407"/>
    <cellStyle name="Процентный 3 4" xfId="50408"/>
    <cellStyle name="Процентный 3 4 2" xfId="50409"/>
    <cellStyle name="Процентный 3 5" xfId="50410"/>
    <cellStyle name="Процентный 3 6" xfId="50411"/>
    <cellStyle name="Процентный 3 7" xfId="50412"/>
    <cellStyle name="Процентный 4" xfId="50413"/>
    <cellStyle name="Процентный 4 2" xfId="50414"/>
    <cellStyle name="Процентный 4 2 2" xfId="50415"/>
    <cellStyle name="Процентный 4 2 3" xfId="50416"/>
    <cellStyle name="Процентный 4 3" xfId="50417"/>
    <cellStyle name="Процентный 4 3 2" xfId="50418"/>
    <cellStyle name="Процентный 4 4" xfId="50419"/>
    <cellStyle name="Процентный 5" xfId="50420"/>
    <cellStyle name="Процентный 5 2" xfId="50421"/>
    <cellStyle name="Процентный 5 2 2" xfId="50422"/>
    <cellStyle name="Процентный 5 3" xfId="50423"/>
    <cellStyle name="Процентный 5 4" xfId="50424"/>
    <cellStyle name="Процентный 5 5" xfId="50425"/>
    <cellStyle name="Процентный 5 6" xfId="50426"/>
    <cellStyle name="Процентный 6" xfId="50427"/>
    <cellStyle name="Процентный 6 2" xfId="50428"/>
    <cellStyle name="Процентный 6 2 2" xfId="50429"/>
    <cellStyle name="Процентный 6 3" xfId="50430"/>
    <cellStyle name="Процентный 6 4" xfId="50431"/>
    <cellStyle name="Процентный 7" xfId="50432"/>
    <cellStyle name="Процентный 7 2" xfId="50433"/>
    <cellStyle name="Процентный 7 3" xfId="50434"/>
    <cellStyle name="Процентный 7 4" xfId="50435"/>
    <cellStyle name="Процентный 8" xfId="50436"/>
    <cellStyle name="Процентный 8 10" xfId="50437"/>
    <cellStyle name="Процентный 8 10 2" xfId="50438"/>
    <cellStyle name="Процентный 8 11" xfId="50439"/>
    <cellStyle name="Процентный 8 11 2" xfId="50440"/>
    <cellStyle name="Процентный 8 12" xfId="50441"/>
    <cellStyle name="Процентный 8 12 2" xfId="50442"/>
    <cellStyle name="Процентный 8 13" xfId="50443"/>
    <cellStyle name="Процентный 8 13 2" xfId="50444"/>
    <cellStyle name="Процентный 8 14" xfId="50445"/>
    <cellStyle name="Процентный 8 14 2" xfId="50446"/>
    <cellStyle name="Процентный 8 15" xfId="50447"/>
    <cellStyle name="Процентный 8 15 2" xfId="50448"/>
    <cellStyle name="Процентный 8 16" xfId="50449"/>
    <cellStyle name="Процентный 8 16 2" xfId="50450"/>
    <cellStyle name="Процентный 8 17" xfId="50451"/>
    <cellStyle name="Процентный 8 17 2" xfId="50452"/>
    <cellStyle name="Процентный 8 18" xfId="50453"/>
    <cellStyle name="Процентный 8 18 2" xfId="50454"/>
    <cellStyle name="Процентный 8 19" xfId="50455"/>
    <cellStyle name="Процентный 8 19 2" xfId="50456"/>
    <cellStyle name="Процентный 8 2" xfId="50457"/>
    <cellStyle name="Процентный 8 2 10" xfId="50458"/>
    <cellStyle name="Процентный 8 2 10 2" xfId="50459"/>
    <cellStyle name="Процентный 8 2 11" xfId="50460"/>
    <cellStyle name="Процентный 8 2 11 2" xfId="50461"/>
    <cellStyle name="Процентный 8 2 12" xfId="50462"/>
    <cellStyle name="Процентный 8 2 12 2" xfId="50463"/>
    <cellStyle name="Процентный 8 2 13" xfId="50464"/>
    <cellStyle name="Процентный 8 2 13 2" xfId="50465"/>
    <cellStyle name="Процентный 8 2 14" xfId="50466"/>
    <cellStyle name="Процентный 8 2 14 2" xfId="50467"/>
    <cellStyle name="Процентный 8 2 15" xfId="50468"/>
    <cellStyle name="Процентный 8 2 15 2" xfId="50469"/>
    <cellStyle name="Процентный 8 2 16" xfId="50470"/>
    <cellStyle name="Процентный 8 2 16 2" xfId="50471"/>
    <cellStyle name="Процентный 8 2 17" xfId="50472"/>
    <cellStyle name="Процентный 8 2 17 2" xfId="50473"/>
    <cellStyle name="Процентный 8 2 18" xfId="50474"/>
    <cellStyle name="Процентный 8 2 18 2" xfId="50475"/>
    <cellStyle name="Процентный 8 2 19" xfId="50476"/>
    <cellStyle name="Процентный 8 2 19 2" xfId="50477"/>
    <cellStyle name="Процентный 8 2 2" xfId="50478"/>
    <cellStyle name="Процентный 8 2 2 2" xfId="50479"/>
    <cellStyle name="Процентный 8 2 20" xfId="50480"/>
    <cellStyle name="Процентный 8 2 20 2" xfId="50481"/>
    <cellStyle name="Процентный 8 2 21" xfId="50482"/>
    <cellStyle name="Процентный 8 2 21 2" xfId="50483"/>
    <cellStyle name="Процентный 8 2 22" xfId="50484"/>
    <cellStyle name="Процентный 8 2 22 2" xfId="50485"/>
    <cellStyle name="Процентный 8 2 23" xfId="50486"/>
    <cellStyle name="Процентный 8 2 23 2" xfId="50487"/>
    <cellStyle name="Процентный 8 2 24" xfId="50488"/>
    <cellStyle name="Процентный 8 2 24 2" xfId="50489"/>
    <cellStyle name="Процентный 8 2 25" xfId="50490"/>
    <cellStyle name="Процентный 8 2 25 2" xfId="50491"/>
    <cellStyle name="Процентный 8 2 26" xfId="50492"/>
    <cellStyle name="Процентный 8 2 26 2" xfId="50493"/>
    <cellStyle name="Процентный 8 2 27" xfId="50494"/>
    <cellStyle name="Процентный 8 2 27 2" xfId="50495"/>
    <cellStyle name="Процентный 8 2 28" xfId="50496"/>
    <cellStyle name="Процентный 8 2 28 2" xfId="50497"/>
    <cellStyle name="Процентный 8 2 29" xfId="50498"/>
    <cellStyle name="Процентный 8 2 29 2" xfId="50499"/>
    <cellStyle name="Процентный 8 2 3" xfId="50500"/>
    <cellStyle name="Процентный 8 2 3 2" xfId="50501"/>
    <cellStyle name="Процентный 8 2 30" xfId="50502"/>
    <cellStyle name="Процентный 8 2 30 2" xfId="50503"/>
    <cellStyle name="Процентный 8 2 31" xfId="50504"/>
    <cellStyle name="Процентный 8 2 31 2" xfId="50505"/>
    <cellStyle name="Процентный 8 2 32" xfId="50506"/>
    <cellStyle name="Процентный 8 2 32 2" xfId="50507"/>
    <cellStyle name="Процентный 8 2 33" xfId="50508"/>
    <cellStyle name="Процентный 8 2 33 2" xfId="50509"/>
    <cellStyle name="Процентный 8 2 34" xfId="50510"/>
    <cellStyle name="Процентный 8 2 34 2" xfId="50511"/>
    <cellStyle name="Процентный 8 2 35" xfId="50512"/>
    <cellStyle name="Процентный 8 2 35 2" xfId="50513"/>
    <cellStyle name="Процентный 8 2 36" xfId="50514"/>
    <cellStyle name="Процентный 8 2 4" xfId="50515"/>
    <cellStyle name="Процентный 8 2 4 2" xfId="50516"/>
    <cellStyle name="Процентный 8 2 5" xfId="50517"/>
    <cellStyle name="Процентный 8 2 5 2" xfId="50518"/>
    <cellStyle name="Процентный 8 2 6" xfId="50519"/>
    <cellStyle name="Процентный 8 2 6 2" xfId="50520"/>
    <cellStyle name="Процентный 8 2 7" xfId="50521"/>
    <cellStyle name="Процентный 8 2 7 2" xfId="50522"/>
    <cellStyle name="Процентный 8 2 8" xfId="50523"/>
    <cellStyle name="Процентный 8 2 8 2" xfId="50524"/>
    <cellStyle name="Процентный 8 2 9" xfId="50525"/>
    <cellStyle name="Процентный 8 2 9 2" xfId="50526"/>
    <cellStyle name="Процентный 8 20" xfId="50527"/>
    <cellStyle name="Процентный 8 20 2" xfId="50528"/>
    <cellStyle name="Процентный 8 21" xfId="50529"/>
    <cellStyle name="Процентный 8 21 2" xfId="50530"/>
    <cellStyle name="Процентный 8 22" xfId="50531"/>
    <cellStyle name="Процентный 8 22 2" xfId="50532"/>
    <cellStyle name="Процентный 8 23" xfId="50533"/>
    <cellStyle name="Процентный 8 23 2" xfId="50534"/>
    <cellStyle name="Процентный 8 24" xfId="50535"/>
    <cellStyle name="Процентный 8 24 2" xfId="50536"/>
    <cellStyle name="Процентный 8 25" xfId="50537"/>
    <cellStyle name="Процентный 8 25 2" xfId="50538"/>
    <cellStyle name="Процентный 8 26" xfId="50539"/>
    <cellStyle name="Процентный 8 26 2" xfId="50540"/>
    <cellStyle name="Процентный 8 27" xfId="50541"/>
    <cellStyle name="Процентный 8 27 2" xfId="50542"/>
    <cellStyle name="Процентный 8 28" xfId="50543"/>
    <cellStyle name="Процентный 8 28 2" xfId="50544"/>
    <cellStyle name="Процентный 8 29" xfId="50545"/>
    <cellStyle name="Процентный 8 29 2" xfId="50546"/>
    <cellStyle name="Процентный 8 3" xfId="50547"/>
    <cellStyle name="Процентный 8 3 2" xfId="50548"/>
    <cellStyle name="Процентный 8 3 2 2" xfId="50549"/>
    <cellStyle name="Процентный 8 3 3" xfId="50550"/>
    <cellStyle name="Процентный 8 30" xfId="50551"/>
    <cellStyle name="Процентный 8 30 2" xfId="50552"/>
    <cellStyle name="Процентный 8 31" xfId="50553"/>
    <cellStyle name="Процентный 8 31 2" xfId="50554"/>
    <cellStyle name="Процентный 8 32" xfId="50555"/>
    <cellStyle name="Процентный 8 32 2" xfId="50556"/>
    <cellStyle name="Процентный 8 33" xfId="50557"/>
    <cellStyle name="Процентный 8 33 2" xfId="50558"/>
    <cellStyle name="Процентный 8 34" xfId="50559"/>
    <cellStyle name="Процентный 8 34 2" xfId="50560"/>
    <cellStyle name="Процентный 8 35" xfId="50561"/>
    <cellStyle name="Процентный 8 35 2" xfId="50562"/>
    <cellStyle name="Процентный 8 36" xfId="50563"/>
    <cellStyle name="Процентный 8 36 2" xfId="50564"/>
    <cellStyle name="Процентный 8 37" xfId="50565"/>
    <cellStyle name="Процентный 8 4" xfId="50566"/>
    <cellStyle name="Процентный 8 4 2" xfId="50567"/>
    <cellStyle name="Процентный 8 5" xfId="50568"/>
    <cellStyle name="Процентный 8 5 2" xfId="50569"/>
    <cellStyle name="Процентный 8 6" xfId="50570"/>
    <cellStyle name="Процентный 8 6 2" xfId="50571"/>
    <cellStyle name="Процентный 8 7" xfId="50572"/>
    <cellStyle name="Процентный 8 7 2" xfId="50573"/>
    <cellStyle name="Процентный 8 8" xfId="50574"/>
    <cellStyle name="Процентный 8 8 2" xfId="50575"/>
    <cellStyle name="Процентный 8 9" xfId="50576"/>
    <cellStyle name="Процентный 8 9 2" xfId="50577"/>
    <cellStyle name="Процентный 9" xfId="50578"/>
    <cellStyle name="Процентный 9 10" xfId="50579"/>
    <cellStyle name="Процентный 9 10 2" xfId="50580"/>
    <cellStyle name="Процентный 9 11" xfId="50581"/>
    <cellStyle name="Процентный 9 11 2" xfId="50582"/>
    <cellStyle name="Процентный 9 12" xfId="50583"/>
    <cellStyle name="Процентный 9 12 2" xfId="50584"/>
    <cellStyle name="Процентный 9 13" xfId="50585"/>
    <cellStyle name="Процентный 9 13 2" xfId="50586"/>
    <cellStyle name="Процентный 9 14" xfId="50587"/>
    <cellStyle name="Процентный 9 14 2" xfId="50588"/>
    <cellStyle name="Процентный 9 15" xfId="50589"/>
    <cellStyle name="Процентный 9 15 2" xfId="50590"/>
    <cellStyle name="Процентный 9 16" xfId="50591"/>
    <cellStyle name="Процентный 9 16 2" xfId="50592"/>
    <cellStyle name="Процентный 9 17" xfId="50593"/>
    <cellStyle name="Процентный 9 17 2" xfId="50594"/>
    <cellStyle name="Процентный 9 18" xfId="50595"/>
    <cellStyle name="Процентный 9 18 2" xfId="50596"/>
    <cellStyle name="Процентный 9 19" xfId="50597"/>
    <cellStyle name="Процентный 9 19 2" xfId="50598"/>
    <cellStyle name="Процентный 9 2" xfId="50599"/>
    <cellStyle name="Процентный 9 2 2" xfId="50600"/>
    <cellStyle name="Процентный 9 20" xfId="50601"/>
    <cellStyle name="Процентный 9 20 2" xfId="50602"/>
    <cellStyle name="Процентный 9 21" xfId="50603"/>
    <cellStyle name="Процентный 9 21 2" xfId="50604"/>
    <cellStyle name="Процентный 9 22" xfId="50605"/>
    <cellStyle name="Процентный 9 22 2" xfId="50606"/>
    <cellStyle name="Процентный 9 23" xfId="50607"/>
    <cellStyle name="Процентный 9 23 2" xfId="50608"/>
    <cellStyle name="Процентный 9 24" xfId="50609"/>
    <cellStyle name="Процентный 9 24 2" xfId="50610"/>
    <cellStyle name="Процентный 9 25" xfId="50611"/>
    <cellStyle name="Процентный 9 25 2" xfId="50612"/>
    <cellStyle name="Процентный 9 26" xfId="50613"/>
    <cellStyle name="Процентный 9 26 2" xfId="50614"/>
    <cellStyle name="Процентный 9 27" xfId="50615"/>
    <cellStyle name="Процентный 9 27 2" xfId="50616"/>
    <cellStyle name="Процентный 9 28" xfId="50617"/>
    <cellStyle name="Процентный 9 28 2" xfId="50618"/>
    <cellStyle name="Процентный 9 29" xfId="50619"/>
    <cellStyle name="Процентный 9 29 2" xfId="50620"/>
    <cellStyle name="Процентный 9 3" xfId="50621"/>
    <cellStyle name="Процентный 9 3 2" xfId="50622"/>
    <cellStyle name="Процентный 9 30" xfId="50623"/>
    <cellStyle name="Процентный 9 30 2" xfId="50624"/>
    <cellStyle name="Процентный 9 31" xfId="50625"/>
    <cellStyle name="Процентный 9 31 2" xfId="50626"/>
    <cellStyle name="Процентный 9 32" xfId="50627"/>
    <cellStyle name="Процентный 9 32 2" xfId="50628"/>
    <cellStyle name="Процентный 9 33" xfId="50629"/>
    <cellStyle name="Процентный 9 33 2" xfId="50630"/>
    <cellStyle name="Процентный 9 34" xfId="50631"/>
    <cellStyle name="Процентный 9 34 2" xfId="50632"/>
    <cellStyle name="Процентный 9 35" xfId="50633"/>
    <cellStyle name="Процентный 9 35 2" xfId="50634"/>
    <cellStyle name="Процентный 9 36" xfId="50635"/>
    <cellStyle name="Процентный 9 4" xfId="50636"/>
    <cellStyle name="Процентный 9 4 2" xfId="50637"/>
    <cellStyle name="Процентный 9 5" xfId="50638"/>
    <cellStyle name="Процентный 9 5 2" xfId="50639"/>
    <cellStyle name="Процентный 9 6" xfId="50640"/>
    <cellStyle name="Процентный 9 6 2" xfId="50641"/>
    <cellStyle name="Процентный 9 7" xfId="50642"/>
    <cellStyle name="Процентный 9 7 2" xfId="50643"/>
    <cellStyle name="Процентный 9 8" xfId="50644"/>
    <cellStyle name="Процентный 9 8 2" xfId="50645"/>
    <cellStyle name="Процентный 9 9" xfId="50646"/>
    <cellStyle name="Процентный 9 9 2" xfId="50647"/>
    <cellStyle name="Разница" xfId="50648"/>
    <cellStyle name="Разница 2" xfId="50649"/>
    <cellStyle name="Разница 3" xfId="50650"/>
    <cellStyle name="Рамки" xfId="50651"/>
    <cellStyle name="Рамки 2" xfId="50652"/>
    <cellStyle name="Рамки 3" xfId="50653"/>
    <cellStyle name="Сверхулин" xfId="50654"/>
    <cellStyle name="Сводная таблица" xfId="50655"/>
    <cellStyle name="Связанная ячейка 10" xfId="50656"/>
    <cellStyle name="Связанная ячейка 2" xfId="50657"/>
    <cellStyle name="Связанная ячейка 2 2" xfId="50658"/>
    <cellStyle name="Связанная ячейка 2 3" xfId="50659"/>
    <cellStyle name="Связанная ячейка 2_46EE.2011(v1.0)" xfId="50660"/>
    <cellStyle name="Связанная ячейка 3" xfId="50661"/>
    <cellStyle name="Связанная ячейка 3 2" xfId="50662"/>
    <cellStyle name="Связанная ячейка 3 3" xfId="50663"/>
    <cellStyle name="Связанная ячейка 3_46EE.2011(v1.0)" xfId="50664"/>
    <cellStyle name="Связанная ячейка 4" xfId="50665"/>
    <cellStyle name="Связанная ячейка 4 2" xfId="50666"/>
    <cellStyle name="Связанная ячейка 4_46EE.2011(v1.0)" xfId="50667"/>
    <cellStyle name="Связанная ячейка 5" xfId="50668"/>
    <cellStyle name="Связанная ячейка 5 2" xfId="50669"/>
    <cellStyle name="Связанная ячейка 5_46EE.2011(v1.0)" xfId="50670"/>
    <cellStyle name="Связанная ячейка 6" xfId="50671"/>
    <cellStyle name="Связанная ячейка 6 2" xfId="50672"/>
    <cellStyle name="Связанная ячейка 6_46EE.2011(v1.0)" xfId="50673"/>
    <cellStyle name="Связанная ячейка 7" xfId="50674"/>
    <cellStyle name="Связанная ячейка 7 2" xfId="50675"/>
    <cellStyle name="Связанная ячейка 7_46EE.2011(v1.0)" xfId="50676"/>
    <cellStyle name="Связанная ячейка 8" xfId="50677"/>
    <cellStyle name="Связанная ячейка 8 2" xfId="50678"/>
    <cellStyle name="Связанная ячейка 8_46EE.2011(v1.0)" xfId="50679"/>
    <cellStyle name="Связанная ячейка 9" xfId="50680"/>
    <cellStyle name="Связанная ячейка 9 2" xfId="50681"/>
    <cellStyle name="Связанная ячейка 9_46EE.2011(v1.0)" xfId="50682"/>
    <cellStyle name="Стиль 1" xfId="50683"/>
    <cellStyle name="Стиль 1 10" xfId="50684"/>
    <cellStyle name="Стиль 1 11" xfId="50685"/>
    <cellStyle name="Стиль 1 12" xfId="50686"/>
    <cellStyle name="Стиль 1 2" xfId="50687"/>
    <cellStyle name="Стиль 1 2 2" xfId="50688"/>
    <cellStyle name="Стиль 1 2 2 2" xfId="50689"/>
    <cellStyle name="Стиль 1 2 2 3" xfId="50690"/>
    <cellStyle name="Стиль 1 2 2 4" xfId="50691"/>
    <cellStyle name="Стиль 1 2 3" xfId="50692"/>
    <cellStyle name="Стиль 1 2 4" xfId="50693"/>
    <cellStyle name="Стиль 1 2 4 2" xfId="50694"/>
    <cellStyle name="Стиль 1 2 5" xfId="50695"/>
    <cellStyle name="Стиль 1 2 6" xfId="50696"/>
    <cellStyle name="Стиль 1 2 7" xfId="50697"/>
    <cellStyle name="Стиль 1 2 8" xfId="50698"/>
    <cellStyle name="Стиль 1 2_46EP.2012(v0.1)" xfId="50699"/>
    <cellStyle name="Стиль 1 3" xfId="50700"/>
    <cellStyle name="Стиль 1 3 2" xfId="50701"/>
    <cellStyle name="Стиль 1 3 2 2" xfId="50702"/>
    <cellStyle name="Стиль 1 3 3" xfId="50703"/>
    <cellStyle name="Стиль 1 3 4" xfId="50704"/>
    <cellStyle name="Стиль 1 4" xfId="50705"/>
    <cellStyle name="Стиль 1 5" xfId="50706"/>
    <cellStyle name="Стиль 1 6" xfId="50707"/>
    <cellStyle name="Стиль 1 7" xfId="50708"/>
    <cellStyle name="Стиль 1 8" xfId="50709"/>
    <cellStyle name="Стиль 1 8 2" xfId="50710"/>
    <cellStyle name="Стиль 1 9" xfId="50711"/>
    <cellStyle name="Стиль 1 9 2" xfId="50712"/>
    <cellStyle name="Стиль 1_Новая инструкция1_фст" xfId="50713"/>
    <cellStyle name="Стиль 10" xfId="50714"/>
    <cellStyle name="Стиль 11" xfId="50715"/>
    <cellStyle name="Стиль 12" xfId="50716"/>
    <cellStyle name="Стиль 13" xfId="50717"/>
    <cellStyle name="Стиль 14" xfId="50718"/>
    <cellStyle name="Стиль 15" xfId="50719"/>
    <cellStyle name="Стиль 16" xfId="50720"/>
    <cellStyle name="Стиль 17" xfId="50721"/>
    <cellStyle name="Стиль 18" xfId="50722"/>
    <cellStyle name="Стиль 2" xfId="50723"/>
    <cellStyle name="Стиль 2 2" xfId="50724"/>
    <cellStyle name="Стиль 2 3" xfId="50725"/>
    <cellStyle name="Стиль 2 4" xfId="50726"/>
    <cellStyle name="Стиль 2 5" xfId="50727"/>
    <cellStyle name="Стиль 3" xfId="50728"/>
    <cellStyle name="Стиль 3 2" xfId="50729"/>
    <cellStyle name="Стиль 3 3" xfId="50730"/>
    <cellStyle name="Стиль 3 4" xfId="50731"/>
    <cellStyle name="Стиль 3 5" xfId="50732"/>
    <cellStyle name="Стиль 4" xfId="50733"/>
    <cellStyle name="Стиль 4 2" xfId="50734"/>
    <cellStyle name="Стиль 4 3" xfId="50735"/>
    <cellStyle name="Стиль 4 4" xfId="50736"/>
    <cellStyle name="Стиль 4 5" xfId="50737"/>
    <cellStyle name="Стиль 5" xfId="50738"/>
    <cellStyle name="Стиль 5 2" xfId="50739"/>
    <cellStyle name="Стиль 5 3" xfId="50740"/>
    <cellStyle name="Стиль 5 4" xfId="50741"/>
    <cellStyle name="Стиль 5 5" xfId="50742"/>
    <cellStyle name="Стиль 6" xfId="50743"/>
    <cellStyle name="Стиль 7" xfId="50744"/>
    <cellStyle name="Стиль 8" xfId="50745"/>
    <cellStyle name="Стиль 9" xfId="50746"/>
    <cellStyle name="Субсчет" xfId="50747"/>
    <cellStyle name="Счет" xfId="50748"/>
    <cellStyle name="ТаблицаТекст" xfId="50749"/>
    <cellStyle name="ТаблицаТекст 2" xfId="50750"/>
    <cellStyle name="ТЕКСТ" xfId="50751"/>
    <cellStyle name="ТЕКСТ 10" xfId="50752"/>
    <cellStyle name="ТЕКСТ 2" xfId="50753"/>
    <cellStyle name="ТЕКСТ 3" xfId="50754"/>
    <cellStyle name="ТЕКСТ 4" xfId="50755"/>
    <cellStyle name="ТЕКСТ 5" xfId="50756"/>
    <cellStyle name="ТЕКСТ 6" xfId="50757"/>
    <cellStyle name="ТЕКСТ 7" xfId="50758"/>
    <cellStyle name="ТЕКСТ 8" xfId="50759"/>
    <cellStyle name="ТЕКСТ 9" xfId="50760"/>
    <cellStyle name="Текст предупреждения 10" xfId="50761"/>
    <cellStyle name="Текст предупреждения 2" xfId="50762"/>
    <cellStyle name="Текст предупреждения 2 2" xfId="50763"/>
    <cellStyle name="Текст предупреждения 2 3" xfId="50764"/>
    <cellStyle name="Текст предупреждения 3" xfId="50765"/>
    <cellStyle name="Текст предупреждения 3 2" xfId="50766"/>
    <cellStyle name="Текст предупреждения 3 3" xfId="50767"/>
    <cellStyle name="Текст предупреждения 4" xfId="50768"/>
    <cellStyle name="Текст предупреждения 4 2" xfId="50769"/>
    <cellStyle name="Текст предупреждения 5" xfId="50770"/>
    <cellStyle name="Текст предупреждения 5 2" xfId="50771"/>
    <cellStyle name="Текст предупреждения 6" xfId="50772"/>
    <cellStyle name="Текст предупреждения 6 2" xfId="50773"/>
    <cellStyle name="Текст предупреждения 7" xfId="50774"/>
    <cellStyle name="Текст предупреждения 7 2" xfId="50775"/>
    <cellStyle name="Текст предупреждения 8" xfId="50776"/>
    <cellStyle name="Текст предупреждения 8 2" xfId="50777"/>
    <cellStyle name="Текст предупреждения 9" xfId="50778"/>
    <cellStyle name="Текст предупреждения 9 2" xfId="50779"/>
    <cellStyle name="Текстовый" xfId="50780"/>
    <cellStyle name="Текстовый 10" xfId="50781"/>
    <cellStyle name="Текстовый 2" xfId="50782"/>
    <cellStyle name="Текстовый 3" xfId="50783"/>
    <cellStyle name="Текстовый 4" xfId="50784"/>
    <cellStyle name="Текстовый 5" xfId="50785"/>
    <cellStyle name="Текстовый 6" xfId="50786"/>
    <cellStyle name="Текстовый 7" xfId="50787"/>
    <cellStyle name="Текстовый 8" xfId="50788"/>
    <cellStyle name="Текстовый 9" xfId="50789"/>
    <cellStyle name="Текстовый_1" xfId="50790"/>
    <cellStyle name="тонны" xfId="50791"/>
    <cellStyle name="Тысячи [0]_21.10" xfId="50792"/>
    <cellStyle name="Тысячи [а]" xfId="50793"/>
    <cellStyle name="Тысячи [а] 2" xfId="50794"/>
    <cellStyle name="Тысячи [а] 3" xfId="50795"/>
    <cellStyle name="Тысячи [а] 4" xfId="50796"/>
    <cellStyle name="Тысячи [а] 5" xfId="50797"/>
    <cellStyle name="Тысячи_21.10" xfId="50798"/>
    <cellStyle name="ФИКСИРОВАННЫЙ" xfId="50799"/>
    <cellStyle name="ФИКСИРОВАННЫЙ 2" xfId="50800"/>
    <cellStyle name="ФИКСИРОВАННЫЙ 3" xfId="50801"/>
    <cellStyle name="ФИКСИРОВАННЫЙ 4" xfId="50802"/>
    <cellStyle name="ФИКСИРОВАННЫЙ 5" xfId="50803"/>
    <cellStyle name="ФИКСИРОВАННЫЙ 6" xfId="50804"/>
    <cellStyle name="ФИКСИРОВАННЫЙ 7" xfId="50805"/>
    <cellStyle name="ФИКСИРОВАННЫЙ 8" xfId="50806"/>
    <cellStyle name="ФИКСИРОВАННЫЙ 9" xfId="50807"/>
    <cellStyle name="ФИКСИРОВАННЫЙ_1" xfId="50808"/>
    <cellStyle name="Финансовый [0] 2" xfId="50809"/>
    <cellStyle name="Финансовый [0] 2 2" xfId="50810"/>
    <cellStyle name="Финансовый 10" xfId="50811"/>
    <cellStyle name="Финансовый 10 2" xfId="50812"/>
    <cellStyle name="Финансовый 10 2 2" xfId="50813"/>
    <cellStyle name="Финансовый 10 3" xfId="50814"/>
    <cellStyle name="Финансовый 11" xfId="50815"/>
    <cellStyle name="Финансовый 11 2" xfId="50816"/>
    <cellStyle name="Финансовый 11 3" xfId="50817"/>
    <cellStyle name="Финансовый 11 4" xfId="50818"/>
    <cellStyle name="Финансовый 12" xfId="50819"/>
    <cellStyle name="Финансовый 12 2" xfId="50820"/>
    <cellStyle name="Финансовый 12 3" xfId="50821"/>
    <cellStyle name="Финансовый 13" xfId="50822"/>
    <cellStyle name="Финансовый 13 2" xfId="50823"/>
    <cellStyle name="Финансовый 13 3" xfId="50824"/>
    <cellStyle name="Финансовый 14" xfId="50825"/>
    <cellStyle name="Финансовый 14 2" xfId="50826"/>
    <cellStyle name="Финансовый 15" xfId="50827"/>
    <cellStyle name="Финансовый 16" xfId="50828"/>
    <cellStyle name="Финансовый 17" xfId="50829"/>
    <cellStyle name="Финансовый 18" xfId="50830"/>
    <cellStyle name="Финансовый 19" xfId="50831"/>
    <cellStyle name="Финансовый 2" xfId="50832"/>
    <cellStyle name="Финансовый 2 10" xfId="50833"/>
    <cellStyle name="Финансовый 2 10 2" xfId="50834"/>
    <cellStyle name="Финансовый 2 10 2 2" xfId="50835"/>
    <cellStyle name="Финансовый 2 10 3" xfId="50836"/>
    <cellStyle name="Финансовый 2 10 4" xfId="50837"/>
    <cellStyle name="Финансовый 2 10 5" xfId="50838"/>
    <cellStyle name="Финансовый 2 11" xfId="50839"/>
    <cellStyle name="Финансовый 2 11 2" xfId="50840"/>
    <cellStyle name="Финансовый 2 11 2 2" xfId="50841"/>
    <cellStyle name="Финансовый 2 11 3" xfId="50842"/>
    <cellStyle name="Финансовый 2 11 4" xfId="50843"/>
    <cellStyle name="Финансовый 2 11 5" xfId="50844"/>
    <cellStyle name="Финансовый 2 12" xfId="50845"/>
    <cellStyle name="Финансовый 2 12 2" xfId="50846"/>
    <cellStyle name="Финансовый 2 12 2 2" xfId="50847"/>
    <cellStyle name="Финансовый 2 12 3" xfId="50848"/>
    <cellStyle name="Финансовый 2 12 4" xfId="50849"/>
    <cellStyle name="Финансовый 2 12 5" xfId="50850"/>
    <cellStyle name="Финансовый 2 13" xfId="50851"/>
    <cellStyle name="Финансовый 2 13 2" xfId="50852"/>
    <cellStyle name="Финансовый 2 13 3" xfId="50853"/>
    <cellStyle name="Финансовый 2 13 4" xfId="50854"/>
    <cellStyle name="Финансовый 2 14" xfId="50855"/>
    <cellStyle name="Финансовый 2 14 2" xfId="50856"/>
    <cellStyle name="Финансовый 2 14 3" xfId="50857"/>
    <cellStyle name="Финансовый 2 14 4" xfId="50858"/>
    <cellStyle name="Финансовый 2 15" xfId="50859"/>
    <cellStyle name="Финансовый 2 15 2" xfId="50860"/>
    <cellStyle name="Финансовый 2 15 3" xfId="50861"/>
    <cellStyle name="Финансовый 2 16" xfId="50862"/>
    <cellStyle name="Финансовый 2 17" xfId="50863"/>
    <cellStyle name="Финансовый 2 18" xfId="50864"/>
    <cellStyle name="Финансовый 2 19" xfId="50865"/>
    <cellStyle name="Финансовый 2 2" xfId="50866"/>
    <cellStyle name="Финансовый 2 2 10" xfId="50867"/>
    <cellStyle name="Финансовый 2 2 10 2" xfId="50868"/>
    <cellStyle name="Финансовый 2 2 10 3" xfId="50869"/>
    <cellStyle name="Финансовый 2 2 11" xfId="50870"/>
    <cellStyle name="Финансовый 2 2 11 2" xfId="50871"/>
    <cellStyle name="Финансовый 2 2 11 3" xfId="50872"/>
    <cellStyle name="Финансовый 2 2 12" xfId="50873"/>
    <cellStyle name="Финансовый 2 2 12 2" xfId="50874"/>
    <cellStyle name="Финансовый 2 2 12 3" xfId="50875"/>
    <cellStyle name="Финансовый 2 2 13" xfId="50876"/>
    <cellStyle name="Финансовый 2 2 13 2" xfId="50877"/>
    <cellStyle name="Финансовый 2 2 13 3" xfId="50878"/>
    <cellStyle name="Финансовый 2 2 14" xfId="50879"/>
    <cellStyle name="Финансовый 2 2 15" xfId="50880"/>
    <cellStyle name="Финансовый 2 2 16" xfId="50881"/>
    <cellStyle name="Финансовый 2 2 17" xfId="50882"/>
    <cellStyle name="Финансовый 2 2 18" xfId="50883"/>
    <cellStyle name="Финансовый 2 2 2" xfId="50884"/>
    <cellStyle name="Финансовый 2 2 2 10" xfId="50885"/>
    <cellStyle name="Финансовый 2 2 2 10 2" xfId="50886"/>
    <cellStyle name="Финансовый 2 2 2 11" xfId="50887"/>
    <cellStyle name="Финансовый 2 2 2 11 2" xfId="50888"/>
    <cellStyle name="Финансовый 2 2 2 12" xfId="50889"/>
    <cellStyle name="Финансовый 2 2 2 12 2" xfId="50890"/>
    <cellStyle name="Финансовый 2 2 2 13" xfId="50891"/>
    <cellStyle name="Финансовый 2 2 2 13 2" xfId="50892"/>
    <cellStyle name="Финансовый 2 2 2 14" xfId="50893"/>
    <cellStyle name="Финансовый 2 2 2 15" xfId="50894"/>
    <cellStyle name="Финансовый 2 2 2 2" xfId="50895"/>
    <cellStyle name="Финансовый 2 2 2 2 10" xfId="50896"/>
    <cellStyle name="Финансовый 2 2 2 2 10 2" xfId="50897"/>
    <cellStyle name="Финансовый 2 2 2 2 11" xfId="50898"/>
    <cellStyle name="Финансовый 2 2 2 2 11 2" xfId="50899"/>
    <cellStyle name="Финансовый 2 2 2 2 12" xfId="50900"/>
    <cellStyle name="Финансовый 2 2 2 2 2" xfId="50901"/>
    <cellStyle name="Финансовый 2 2 2 2 2 10" xfId="50902"/>
    <cellStyle name="Финансовый 2 2 2 2 2 10 2" xfId="50903"/>
    <cellStyle name="Финансовый 2 2 2 2 2 11" xfId="50904"/>
    <cellStyle name="Финансовый 2 2 2 2 2 11 2" xfId="50905"/>
    <cellStyle name="Финансовый 2 2 2 2 2 12" xfId="50906"/>
    <cellStyle name="Финансовый 2 2 2 2 2 12 2" xfId="50907"/>
    <cellStyle name="Финансовый 2 2 2 2 2 13" xfId="50908"/>
    <cellStyle name="Финансовый 2 2 2 2 2 2" xfId="50909"/>
    <cellStyle name="Финансовый 2 2 2 2 2 2 2" xfId="50910"/>
    <cellStyle name="Финансовый 2 2 2 2 2 2 2 2" xfId="50911"/>
    <cellStyle name="Финансовый 2 2 2 2 2 2 2 2 2" xfId="50912"/>
    <cellStyle name="Финансовый 2 2 2 2 2 2 2 2 2 2" xfId="50913"/>
    <cellStyle name="Финансовый 2 2 2 2 2 2 2 2 2 3" xfId="50914"/>
    <cellStyle name="Финансовый 2 2 2 2 2 2 2 2 3" xfId="50915"/>
    <cellStyle name="Финансовый 2 2 2 2 2 2 2 2 3 2" xfId="50916"/>
    <cellStyle name="Финансовый 2 2 2 2 2 2 2 2 4" xfId="50917"/>
    <cellStyle name="Финансовый 2 2 2 2 2 2 2 2 4 2" xfId="50918"/>
    <cellStyle name="Финансовый 2 2 2 2 2 2 2 2 5" xfId="50919"/>
    <cellStyle name="Финансовый 2 2 2 2 2 2 2 2 5 2" xfId="50920"/>
    <cellStyle name="Финансовый 2 2 2 2 2 2 2 2 6" xfId="50921"/>
    <cellStyle name="Финансовый 2 2 2 2 2 2 2 2 6 2" xfId="50922"/>
    <cellStyle name="Финансовый 2 2 2 2 2 2 2 2 7" xfId="50923"/>
    <cellStyle name="Финансовый 2 2 2 2 2 2 2 2 7 2" xfId="50924"/>
    <cellStyle name="Финансовый 2 2 2 2 2 2 2 2 8" xfId="50925"/>
    <cellStyle name="Финансовый 2 2 2 2 2 2 2 3" xfId="50926"/>
    <cellStyle name="Финансовый 2 2 2 2 2 2 2 3 2" xfId="50927"/>
    <cellStyle name="Финансовый 2 2 2 2 2 2 2 4" xfId="50928"/>
    <cellStyle name="Финансовый 2 2 2 2 2 2 2 4 2" xfId="50929"/>
    <cellStyle name="Финансовый 2 2 2 2 2 2 2 5" xfId="50930"/>
    <cellStyle name="Финансовый 2 2 2 2 2 2 2 5 2" xfId="50931"/>
    <cellStyle name="Финансовый 2 2 2 2 2 2 2 6" xfId="50932"/>
    <cellStyle name="Финансовый 2 2 2 2 2 2 2 6 2" xfId="50933"/>
    <cellStyle name="Финансовый 2 2 2 2 2 2 2 7" xfId="50934"/>
    <cellStyle name="Финансовый 2 2 2 2 2 2 2 7 2" xfId="50935"/>
    <cellStyle name="Финансовый 2 2 2 2 2 2 2 8" xfId="50936"/>
    <cellStyle name="Финансовый 2 2 2 2 2 2 2 8 2" xfId="50937"/>
    <cellStyle name="Финансовый 2 2 2 2 2 2 2 9" xfId="50938"/>
    <cellStyle name="Финансовый 2 2 2 2 2 2 3" xfId="50939"/>
    <cellStyle name="Финансовый 2 2 2 2 2 2 3 2" xfId="50940"/>
    <cellStyle name="Финансовый 2 2 2 2 2 2 4" xfId="50941"/>
    <cellStyle name="Финансовый 2 2 2 2 2 2 4 2" xfId="50942"/>
    <cellStyle name="Финансовый 2 2 2 2 2 2 5" xfId="50943"/>
    <cellStyle name="Финансовый 2 2 2 2 2 2 5 2" xfId="50944"/>
    <cellStyle name="Финансовый 2 2 2 2 2 2 6" xfId="50945"/>
    <cellStyle name="Финансовый 2 2 2 2 2 2 6 2" xfId="50946"/>
    <cellStyle name="Финансовый 2 2 2 2 2 2 7" xfId="50947"/>
    <cellStyle name="Финансовый 2 2 2 2 2 2 7 2" xfId="50948"/>
    <cellStyle name="Финансовый 2 2 2 2 2 2 8" xfId="50949"/>
    <cellStyle name="Финансовый 2 2 2 2 2 3" xfId="50950"/>
    <cellStyle name="Финансовый 2 2 2 2 2 3 2" xfId="50951"/>
    <cellStyle name="Финансовый 2 2 2 2 2 4" xfId="50952"/>
    <cellStyle name="Финансовый 2 2 2 2 2 4 2" xfId="50953"/>
    <cellStyle name="Финансовый 2 2 2 2 2 5" xfId="50954"/>
    <cellStyle name="Финансовый 2 2 2 2 2 5 2" xfId="50955"/>
    <cellStyle name="Финансовый 2 2 2 2 2 6" xfId="50956"/>
    <cellStyle name="Финансовый 2 2 2 2 2 6 2" xfId="50957"/>
    <cellStyle name="Финансовый 2 2 2 2 2 7" xfId="50958"/>
    <cellStyle name="Финансовый 2 2 2 2 2 7 2" xfId="50959"/>
    <cellStyle name="Финансовый 2 2 2 2 2 8" xfId="50960"/>
    <cellStyle name="Финансовый 2 2 2 2 2 8 2" xfId="50961"/>
    <cellStyle name="Финансовый 2 2 2 2 2 9" xfId="50962"/>
    <cellStyle name="Финансовый 2 2 2 2 2 9 2" xfId="50963"/>
    <cellStyle name="Финансовый 2 2 2 2 3" xfId="50964"/>
    <cellStyle name="Финансовый 2 2 2 2 3 2" xfId="50965"/>
    <cellStyle name="Финансовый 2 2 2 2 3 2 2" xfId="50966"/>
    <cellStyle name="Финансовый 2 2 2 2 3 2 2 2" xfId="50967"/>
    <cellStyle name="Финансовый 2 2 2 2 3 2 2 2 2" xfId="50968"/>
    <cellStyle name="Финансовый 2 2 2 2 3 2 2 3" xfId="50969"/>
    <cellStyle name="Финансовый 2 2 2 2 3 2 3" xfId="50970"/>
    <cellStyle name="Финансовый 2 2 2 2 3 3" xfId="50971"/>
    <cellStyle name="Финансовый 2 2 2 2 3 3 2" xfId="50972"/>
    <cellStyle name="Финансовый 2 2 2 2 3 4" xfId="50973"/>
    <cellStyle name="Финансовый 2 2 2 2 4" xfId="50974"/>
    <cellStyle name="Финансовый 2 2 2 2 4 2" xfId="50975"/>
    <cellStyle name="Финансовый 2 2 2 2 4 2 2" xfId="50976"/>
    <cellStyle name="Финансовый 2 2 2 2 4 3" xfId="50977"/>
    <cellStyle name="Финансовый 2 2 2 2 5" xfId="50978"/>
    <cellStyle name="Финансовый 2 2 2 2 5 2" xfId="50979"/>
    <cellStyle name="Финансовый 2 2 2 2 5 2 2" xfId="50980"/>
    <cellStyle name="Финансовый 2 2 2 2 5 3" xfId="50981"/>
    <cellStyle name="Финансовый 2 2 2 2 6" xfId="50982"/>
    <cellStyle name="Финансовый 2 2 2 2 6 2" xfId="50983"/>
    <cellStyle name="Финансовый 2 2 2 2 6 2 2" xfId="50984"/>
    <cellStyle name="Финансовый 2 2 2 2 6 3" xfId="50985"/>
    <cellStyle name="Финансовый 2 2 2 2 7" xfId="50986"/>
    <cellStyle name="Финансовый 2 2 2 2 7 2" xfId="50987"/>
    <cellStyle name="Финансовый 2 2 2 2 8" xfId="50988"/>
    <cellStyle name="Финансовый 2 2 2 2 8 2" xfId="50989"/>
    <cellStyle name="Финансовый 2 2 2 2 9" xfId="50990"/>
    <cellStyle name="Финансовый 2 2 2 2 9 2" xfId="50991"/>
    <cellStyle name="Финансовый 2 2 2 3" xfId="50992"/>
    <cellStyle name="Финансовый 2 2 2 3 2" xfId="50993"/>
    <cellStyle name="Финансовый 2 2 2 3 2 2" xfId="50994"/>
    <cellStyle name="Финансовый 2 2 2 3 2 2 2" xfId="50995"/>
    <cellStyle name="Финансовый 2 2 2 3 2 2 3" xfId="50996"/>
    <cellStyle name="Финансовый 2 2 2 3 2 3" xfId="50997"/>
    <cellStyle name="Финансовый 2 2 2 3 2 3 2" xfId="50998"/>
    <cellStyle name="Финансовый 2 2 2 3 2 4" xfId="50999"/>
    <cellStyle name="Финансовый 2 2 2 3 3" xfId="51000"/>
    <cellStyle name="Финансовый 2 2 2 4" xfId="51001"/>
    <cellStyle name="Финансовый 2 2 2 4 2" xfId="51002"/>
    <cellStyle name="Финансовый 2 2 2 4 3" xfId="51003"/>
    <cellStyle name="Финансовый 2 2 2 5" xfId="51004"/>
    <cellStyle name="Финансовый 2 2 2 5 2" xfId="51005"/>
    <cellStyle name="Финансовый 2 2 2 5 3" xfId="51006"/>
    <cellStyle name="Финансовый 2 2 2 6" xfId="51007"/>
    <cellStyle name="Финансовый 2 2 2 6 2" xfId="51008"/>
    <cellStyle name="Финансовый 2 2 2 6 3" xfId="51009"/>
    <cellStyle name="Финансовый 2 2 2 7" xfId="51010"/>
    <cellStyle name="Финансовый 2 2 2 7 2" xfId="51011"/>
    <cellStyle name="Финансовый 2 2 2 8" xfId="51012"/>
    <cellStyle name="Финансовый 2 2 2 8 2" xfId="51013"/>
    <cellStyle name="Финансовый 2 2 2 9" xfId="51014"/>
    <cellStyle name="Финансовый 2 2 2 9 2" xfId="51015"/>
    <cellStyle name="Финансовый 2 2 3" xfId="51016"/>
    <cellStyle name="Финансовый 2 2 3 2" xfId="51017"/>
    <cellStyle name="Финансовый 2 2 3 2 2" xfId="51018"/>
    <cellStyle name="Финансовый 2 2 3 2 2 2" xfId="51019"/>
    <cellStyle name="Финансовый 2 2 3 2 2 2 2" xfId="51020"/>
    <cellStyle name="Финансовый 2 2 3 2 2 2 3" xfId="51021"/>
    <cellStyle name="Финансовый 2 2 3 2 2 3" xfId="51022"/>
    <cellStyle name="Финансовый 2 2 3 2 2 3 2" xfId="51023"/>
    <cellStyle name="Финансовый 2 2 3 2 2 4" xfId="51024"/>
    <cellStyle name="Финансовый 2 2 3 2 3" xfId="51025"/>
    <cellStyle name="Финансовый 2 2 3 3" xfId="51026"/>
    <cellStyle name="Финансовый 2 2 3 3 2" xfId="51027"/>
    <cellStyle name="Финансовый 2 2 3 4" xfId="51028"/>
    <cellStyle name="Финансовый 2 2 3 4 2" xfId="51029"/>
    <cellStyle name="Финансовый 2 2 3 5" xfId="51030"/>
    <cellStyle name="Финансовый 2 2 3 5 2" xfId="51031"/>
    <cellStyle name="Финансовый 2 2 3 6" xfId="51032"/>
    <cellStyle name="Финансовый 2 2 3 6 2" xfId="51033"/>
    <cellStyle name="Финансовый 2 2 3 7" xfId="51034"/>
    <cellStyle name="Финансовый 2 2 3 7 2" xfId="51035"/>
    <cellStyle name="Финансовый 2 2 3 8" xfId="51036"/>
    <cellStyle name="Финансовый 2 2 4" xfId="51037"/>
    <cellStyle name="Финансовый 2 2 4 2" xfId="51038"/>
    <cellStyle name="Финансовый 2 2 4 2 2" xfId="51039"/>
    <cellStyle name="Финансовый 2 2 4 2 2 2" xfId="51040"/>
    <cellStyle name="Финансовый 2 2 4 2 2 2 2" xfId="51041"/>
    <cellStyle name="Финансовый 2 2 4 2 2 3" xfId="51042"/>
    <cellStyle name="Финансовый 2 2 4 2 3" xfId="51043"/>
    <cellStyle name="Финансовый 2 2 4 3" xfId="51044"/>
    <cellStyle name="Финансовый 2 2 4 3 2" xfId="51045"/>
    <cellStyle name="Финансовый 2 2 4 4" xfId="51046"/>
    <cellStyle name="Финансовый 2 2 5" xfId="51047"/>
    <cellStyle name="Финансовый 2 2 5 2" xfId="51048"/>
    <cellStyle name="Финансовый 2 2 5 2 2" xfId="51049"/>
    <cellStyle name="Финансовый 2 2 5 3" xfId="51050"/>
    <cellStyle name="Финансовый 2 2 6" xfId="51051"/>
    <cellStyle name="Финансовый 2 2 6 2" xfId="51052"/>
    <cellStyle name="Финансовый 2 2 6 2 2" xfId="51053"/>
    <cellStyle name="Финансовый 2 2 6 3" xfId="51054"/>
    <cellStyle name="Финансовый 2 2 7" xfId="51055"/>
    <cellStyle name="Финансовый 2 2 7 2" xfId="51056"/>
    <cellStyle name="Финансовый 2 2 7 2 2" xfId="51057"/>
    <cellStyle name="Финансовый 2 2 7 3" xfId="51058"/>
    <cellStyle name="Финансовый 2 2 8" xfId="51059"/>
    <cellStyle name="Финансовый 2 2 8 2" xfId="51060"/>
    <cellStyle name="Финансовый 2 2 8 3" xfId="51061"/>
    <cellStyle name="Финансовый 2 2 9" xfId="51062"/>
    <cellStyle name="Финансовый 2 2 9 2" xfId="51063"/>
    <cellStyle name="Финансовый 2 2 9 3" xfId="51064"/>
    <cellStyle name="Финансовый 2 2_INDEX.STATION.2012(v1.0)_" xfId="51065"/>
    <cellStyle name="Финансовый 2 20" xfId="51066"/>
    <cellStyle name="Финансовый 2 21" xfId="51067"/>
    <cellStyle name="Финансовый 2 22" xfId="51068"/>
    <cellStyle name="Финансовый 2 23" xfId="51069"/>
    <cellStyle name="Финансовый 2 24" xfId="51070"/>
    <cellStyle name="Финансовый 2 3" xfId="51071"/>
    <cellStyle name="Финансовый 2 3 2" xfId="51072"/>
    <cellStyle name="Финансовый 2 3 2 2" xfId="51073"/>
    <cellStyle name="Финансовый 2 3 2 2 2" xfId="51074"/>
    <cellStyle name="Финансовый 2 3 2 2 2 2" xfId="51075"/>
    <cellStyle name="Финансовый 2 3 2 2 2 2 2" xfId="51076"/>
    <cellStyle name="Финансовый 2 3 2 2 2 2 3" xfId="51077"/>
    <cellStyle name="Финансовый 2 3 2 2 2 3" xfId="51078"/>
    <cellStyle name="Финансовый 2 3 2 2 2 3 2" xfId="51079"/>
    <cellStyle name="Финансовый 2 3 2 2 2 4" xfId="51080"/>
    <cellStyle name="Финансовый 2 3 2 2 3" xfId="51081"/>
    <cellStyle name="Финансовый 2 3 2 3" xfId="51082"/>
    <cellStyle name="Финансовый 2 3 2 3 2" xfId="51083"/>
    <cellStyle name="Финансовый 2 3 2 4" xfId="51084"/>
    <cellStyle name="Финансовый 2 3 2 4 2" xfId="51085"/>
    <cellStyle name="Финансовый 2 3 2 5" xfId="51086"/>
    <cellStyle name="Финансовый 2 3 2 5 2" xfId="51087"/>
    <cellStyle name="Финансовый 2 3 2 6" xfId="51088"/>
    <cellStyle name="Финансовый 2 3 2 6 2" xfId="51089"/>
    <cellStyle name="Финансовый 2 3 2 7" xfId="51090"/>
    <cellStyle name="Финансовый 2 3 2 7 2" xfId="51091"/>
    <cellStyle name="Финансовый 2 3 2 8" xfId="51092"/>
    <cellStyle name="Финансовый 2 3 3" xfId="51093"/>
    <cellStyle name="Финансовый 2 3 3 2" xfId="51094"/>
    <cellStyle name="Финансовый 2 3 3 2 2" xfId="51095"/>
    <cellStyle name="Финансовый 2 3 3 2 2 2" xfId="51096"/>
    <cellStyle name="Финансовый 2 3 3 2 2 2 2" xfId="51097"/>
    <cellStyle name="Финансовый 2 3 3 2 2 3" xfId="51098"/>
    <cellStyle name="Финансовый 2 3 3 2 3" xfId="51099"/>
    <cellStyle name="Финансовый 2 3 3 3" xfId="51100"/>
    <cellStyle name="Финансовый 2 3 3 3 2" xfId="51101"/>
    <cellStyle name="Финансовый 2 3 3 4" xfId="51102"/>
    <cellStyle name="Финансовый 2 3 4" xfId="51103"/>
    <cellStyle name="Финансовый 2 3 4 2" xfId="51104"/>
    <cellStyle name="Финансовый 2 3 4 2 2" xfId="51105"/>
    <cellStyle name="Финансовый 2 3 4 3" xfId="51106"/>
    <cellStyle name="Финансовый 2 3 5" xfId="51107"/>
    <cellStyle name="Финансовый 2 3 5 2" xfId="51108"/>
    <cellStyle name="Финансовый 2 3 5 2 2" xfId="51109"/>
    <cellStyle name="Финансовый 2 3 5 3" xfId="51110"/>
    <cellStyle name="Финансовый 2 3 6" xfId="51111"/>
    <cellStyle name="Финансовый 2 3 6 2" xfId="51112"/>
    <cellStyle name="Финансовый 2 3 6 2 2" xfId="51113"/>
    <cellStyle name="Финансовый 2 3 6 3" xfId="51114"/>
    <cellStyle name="Финансовый 2 3 7" xfId="51115"/>
    <cellStyle name="Финансовый 2 3 8" xfId="51116"/>
    <cellStyle name="Финансовый 2 3 9" xfId="51117"/>
    <cellStyle name="Финансовый 2 4" xfId="51118"/>
    <cellStyle name="Финансовый 2 4 2" xfId="51119"/>
    <cellStyle name="Финансовый 2 4 2 2" xfId="51120"/>
    <cellStyle name="Финансовый 2 4 2 2 2" xfId="51121"/>
    <cellStyle name="Финансовый 2 4 2 2 3" xfId="51122"/>
    <cellStyle name="Финансовый 2 4 2 3" xfId="51123"/>
    <cellStyle name="Финансовый 2 4 2 3 2" xfId="51124"/>
    <cellStyle name="Финансовый 2 4 2 4" xfId="51125"/>
    <cellStyle name="Финансовый 2 4 3" xfId="51126"/>
    <cellStyle name="Финансовый 2 4 4" xfId="51127"/>
    <cellStyle name="Финансовый 2 5" xfId="51128"/>
    <cellStyle name="Финансовый 2 5 2" xfId="51129"/>
    <cellStyle name="Финансовый 2 5 2 2" xfId="51130"/>
    <cellStyle name="Финансовый 2 5 3" xfId="51131"/>
    <cellStyle name="Финансовый 2 5 4" xfId="51132"/>
    <cellStyle name="Финансовый 2 5 5" xfId="51133"/>
    <cellStyle name="Финансовый 2 6" xfId="51134"/>
    <cellStyle name="Финансовый 2 6 2" xfId="51135"/>
    <cellStyle name="Финансовый 2 6 2 2" xfId="51136"/>
    <cellStyle name="Финансовый 2 6 3" xfId="51137"/>
    <cellStyle name="Финансовый 2 6 4" xfId="51138"/>
    <cellStyle name="Финансовый 2 6 5" xfId="51139"/>
    <cellStyle name="Финансовый 2 7" xfId="51140"/>
    <cellStyle name="Финансовый 2 7 2" xfId="51141"/>
    <cellStyle name="Финансовый 2 7 2 2" xfId="51142"/>
    <cellStyle name="Финансовый 2 7 3" xfId="51143"/>
    <cellStyle name="Финансовый 2 7 4" xfId="51144"/>
    <cellStyle name="Финансовый 2 7 5" xfId="51145"/>
    <cellStyle name="Финансовый 2 8" xfId="51146"/>
    <cellStyle name="Финансовый 2 8 2" xfId="51147"/>
    <cellStyle name="Финансовый 2 8 2 2" xfId="51148"/>
    <cellStyle name="Финансовый 2 8 3" xfId="51149"/>
    <cellStyle name="Финансовый 2 8 4" xfId="51150"/>
    <cellStyle name="Финансовый 2 8 5" xfId="51151"/>
    <cellStyle name="Финансовый 2 9" xfId="51152"/>
    <cellStyle name="Финансовый 2 9 2" xfId="51153"/>
    <cellStyle name="Финансовый 2 9 2 2" xfId="51154"/>
    <cellStyle name="Финансовый 2 9 3" xfId="51155"/>
    <cellStyle name="Финансовый 2 9 4" xfId="51156"/>
    <cellStyle name="Финансовый 2 9 5" xfId="51157"/>
    <cellStyle name="Финансовый 2_46EE.2011(v1.0)" xfId="51158"/>
    <cellStyle name="Финансовый 20" xfId="51159"/>
    <cellStyle name="Финансовый 21" xfId="51160"/>
    <cellStyle name="Финансовый 22" xfId="51161"/>
    <cellStyle name="Финансовый 22 2" xfId="51162"/>
    <cellStyle name="Финансовый 23" xfId="51163"/>
    <cellStyle name="Финансовый 24" xfId="51164"/>
    <cellStyle name="Финансовый 25" xfId="51165"/>
    <cellStyle name="Финансовый 26" xfId="51166"/>
    <cellStyle name="Финансовый 27" xfId="51167"/>
    <cellStyle name="Финансовый 28" xfId="51168"/>
    <cellStyle name="Финансовый 3" xfId="51169"/>
    <cellStyle name="Финансовый 3 2" xfId="51170"/>
    <cellStyle name="Финансовый 3 2 2" xfId="51171"/>
    <cellStyle name="Финансовый 3 2 2 2" xfId="51172"/>
    <cellStyle name="Финансовый 3 2 3" xfId="51173"/>
    <cellStyle name="Финансовый 3 2 4" xfId="51174"/>
    <cellStyle name="Финансовый 3 3" xfId="51175"/>
    <cellStyle name="Финансовый 3 3 2" xfId="51176"/>
    <cellStyle name="Финансовый 3 3 3" xfId="51177"/>
    <cellStyle name="Финансовый 3 3 4" xfId="51178"/>
    <cellStyle name="Финансовый 3 4" xfId="51179"/>
    <cellStyle name="Финансовый 3 4 2" xfId="51180"/>
    <cellStyle name="Финансовый 3 5" xfId="51181"/>
    <cellStyle name="Финансовый 3 6" xfId="51182"/>
    <cellStyle name="Финансовый 3 7" xfId="51183"/>
    <cellStyle name="Финансовый 3_INDEX.STATION.2012(v1.0)_" xfId="51184"/>
    <cellStyle name="Финансовый 39" xfId="51185"/>
    <cellStyle name="Финансовый 4" xfId="51186"/>
    <cellStyle name="Финансовый 4 2" xfId="51187"/>
    <cellStyle name="Финансовый 4 2 2" xfId="51188"/>
    <cellStyle name="Финансовый 4 2 3" xfId="51189"/>
    <cellStyle name="Финансовый 4 3" xfId="51190"/>
    <cellStyle name="Финансовый 4 4" xfId="51191"/>
    <cellStyle name="Финансовый 4 5" xfId="51192"/>
    <cellStyle name="Финансовый 5" xfId="51193"/>
    <cellStyle name="Финансовый 5 2" xfId="51194"/>
    <cellStyle name="Финансовый 5 2 2" xfId="51195"/>
    <cellStyle name="Финансовый 5 2 3" xfId="51196"/>
    <cellStyle name="Финансовый 5 3" xfId="51197"/>
    <cellStyle name="Финансовый 5 4" xfId="51198"/>
    <cellStyle name="Финансовый 5 5" xfId="51199"/>
    <cellStyle name="Финансовый 6" xfId="51200"/>
    <cellStyle name="Финансовый 6 2" xfId="51201"/>
    <cellStyle name="Финансовый 6 3" xfId="51202"/>
    <cellStyle name="Финансовый 7" xfId="51203"/>
    <cellStyle name="Финансовый 7 2" xfId="51204"/>
    <cellStyle name="Финансовый 8" xfId="51205"/>
    <cellStyle name="Финансовый 8 2" xfId="51206"/>
    <cellStyle name="Финансовый 9" xfId="51207"/>
    <cellStyle name="Финансовый 9 2" xfId="51208"/>
    <cellStyle name="Финансовый0[0]_FU_bal" xfId="51209"/>
    <cellStyle name="Формула" xfId="51210"/>
    <cellStyle name="Формула 2" xfId="51211"/>
    <cellStyle name="Формула 2 2" xfId="51212"/>
    <cellStyle name="Формула 3" xfId="51213"/>
    <cellStyle name="Формула 4" xfId="51214"/>
    <cellStyle name="Формула 5" xfId="51215"/>
    <cellStyle name="Формула 6" xfId="51216"/>
    <cellStyle name="Формула 7" xfId="51217"/>
    <cellStyle name="Формула 8" xfId="51218"/>
    <cellStyle name="Формула_A РТ 2009 Рязаньэнерго" xfId="51219"/>
    <cellStyle name="ФормулаВБ" xfId="51220"/>
    <cellStyle name="ФормулаВБ 2" xfId="51221"/>
    <cellStyle name="ФормулаВБ 2 2" xfId="51222"/>
    <cellStyle name="ФормулаВБ 2 2 2" xfId="51223"/>
    <cellStyle name="ФормулаВБ 2 2 2 10" xfId="51224"/>
    <cellStyle name="ФормулаВБ 2 2 2 11" xfId="51225"/>
    <cellStyle name="ФормулаВБ 2 2 2 12" xfId="51226"/>
    <cellStyle name="ФормулаВБ 2 2 2 13" xfId="51227"/>
    <cellStyle name="ФормулаВБ 2 2 2 14" xfId="51228"/>
    <cellStyle name="ФормулаВБ 2 2 2 15" xfId="51229"/>
    <cellStyle name="ФормулаВБ 2 2 2 16" xfId="51230"/>
    <cellStyle name="ФормулаВБ 2 2 2 17" xfId="51231"/>
    <cellStyle name="ФормулаВБ 2 2 2 18" xfId="51232"/>
    <cellStyle name="ФормулаВБ 2 2 2 19" xfId="51233"/>
    <cellStyle name="ФормулаВБ 2 2 2 2" xfId="51234"/>
    <cellStyle name="ФормулаВБ 2 2 2 2 10" xfId="51235"/>
    <cellStyle name="ФормулаВБ 2 2 2 2 11" xfId="51236"/>
    <cellStyle name="ФормулаВБ 2 2 2 2 12" xfId="51237"/>
    <cellStyle name="ФормулаВБ 2 2 2 2 13" xfId="51238"/>
    <cellStyle name="ФормулаВБ 2 2 2 2 14" xfId="51239"/>
    <cellStyle name="ФормулаВБ 2 2 2 2 15" xfId="51240"/>
    <cellStyle name="ФормулаВБ 2 2 2 2 16" xfId="51241"/>
    <cellStyle name="ФормулаВБ 2 2 2 2 17" xfId="51242"/>
    <cellStyle name="ФормулаВБ 2 2 2 2 18" xfId="51243"/>
    <cellStyle name="ФормулаВБ 2 2 2 2 19" xfId="51244"/>
    <cellStyle name="ФормулаВБ 2 2 2 2 2" xfId="51245"/>
    <cellStyle name="ФормулаВБ 2 2 2 2 20" xfId="51246"/>
    <cellStyle name="ФормулаВБ 2 2 2 2 21" xfId="51247"/>
    <cellStyle name="ФормулаВБ 2 2 2 2 22" xfId="51248"/>
    <cellStyle name="ФормулаВБ 2 2 2 2 23" xfId="51249"/>
    <cellStyle name="ФормулаВБ 2 2 2 2 24" xfId="51250"/>
    <cellStyle name="ФормулаВБ 2 2 2 2 25" xfId="51251"/>
    <cellStyle name="ФормулаВБ 2 2 2 2 26" xfId="51252"/>
    <cellStyle name="ФормулаВБ 2 2 2 2 27" xfId="51253"/>
    <cellStyle name="ФормулаВБ 2 2 2 2 28" xfId="51254"/>
    <cellStyle name="ФормулаВБ 2 2 2 2 29" xfId="51255"/>
    <cellStyle name="ФормулаВБ 2 2 2 2 3" xfId="51256"/>
    <cellStyle name="ФормулаВБ 2 2 2 2 30" xfId="51257"/>
    <cellStyle name="ФормулаВБ 2 2 2 2 31" xfId="51258"/>
    <cellStyle name="ФормулаВБ 2 2 2 2 32" xfId="51259"/>
    <cellStyle name="ФормулаВБ 2 2 2 2 33" xfId="51260"/>
    <cellStyle name="ФормулаВБ 2 2 2 2 34" xfId="51261"/>
    <cellStyle name="ФормулаВБ 2 2 2 2 35" xfId="51262"/>
    <cellStyle name="ФормулаВБ 2 2 2 2 36" xfId="51263"/>
    <cellStyle name="ФормулаВБ 2 2 2 2 37" xfId="51264"/>
    <cellStyle name="ФормулаВБ 2 2 2 2 38" xfId="51265"/>
    <cellStyle name="ФормулаВБ 2 2 2 2 39" xfId="51266"/>
    <cellStyle name="ФормулаВБ 2 2 2 2 4" xfId="51267"/>
    <cellStyle name="ФормулаВБ 2 2 2 2 40" xfId="51268"/>
    <cellStyle name="ФормулаВБ 2 2 2 2 41" xfId="51269"/>
    <cellStyle name="ФормулаВБ 2 2 2 2 42" xfId="51270"/>
    <cellStyle name="ФормулаВБ 2 2 2 2 43" xfId="51271"/>
    <cellStyle name="ФормулаВБ 2 2 2 2 44" xfId="51272"/>
    <cellStyle name="ФормулаВБ 2 2 2 2 45" xfId="51273"/>
    <cellStyle name="ФормулаВБ 2 2 2 2 46" xfId="51274"/>
    <cellStyle name="ФормулаВБ 2 2 2 2 47" xfId="51275"/>
    <cellStyle name="ФормулаВБ 2 2 2 2 48" xfId="51276"/>
    <cellStyle name="ФормулаВБ 2 2 2 2 49" xfId="51277"/>
    <cellStyle name="ФормулаВБ 2 2 2 2 5" xfId="51278"/>
    <cellStyle name="ФормулаВБ 2 2 2 2 50" xfId="51279"/>
    <cellStyle name="ФормулаВБ 2 2 2 2 51" xfId="51280"/>
    <cellStyle name="ФормулаВБ 2 2 2 2 52" xfId="51281"/>
    <cellStyle name="ФормулаВБ 2 2 2 2 53" xfId="51282"/>
    <cellStyle name="ФормулаВБ 2 2 2 2 54" xfId="51283"/>
    <cellStyle name="ФормулаВБ 2 2 2 2 55" xfId="51284"/>
    <cellStyle name="ФормулаВБ 2 2 2 2 56" xfId="51285"/>
    <cellStyle name="ФормулаВБ 2 2 2 2 57" xfId="51286"/>
    <cellStyle name="ФормулаВБ 2 2 2 2 58" xfId="51287"/>
    <cellStyle name="ФормулаВБ 2 2 2 2 59" xfId="51288"/>
    <cellStyle name="ФормулаВБ 2 2 2 2 6" xfId="51289"/>
    <cellStyle name="ФормулаВБ 2 2 2 2 60" xfId="51290"/>
    <cellStyle name="ФормулаВБ 2 2 2 2 61" xfId="51291"/>
    <cellStyle name="ФормулаВБ 2 2 2 2 62" xfId="51292"/>
    <cellStyle name="ФормулаВБ 2 2 2 2 63" xfId="51293"/>
    <cellStyle name="ФормулаВБ 2 2 2 2 64" xfId="51294"/>
    <cellStyle name="ФормулаВБ 2 2 2 2 65" xfId="51295"/>
    <cellStyle name="ФормулаВБ 2 2 2 2 7" xfId="51296"/>
    <cellStyle name="ФормулаВБ 2 2 2 2 8" xfId="51297"/>
    <cellStyle name="ФормулаВБ 2 2 2 2 9" xfId="51298"/>
    <cellStyle name="ФормулаВБ 2 2 2 20" xfId="51299"/>
    <cellStyle name="ФормулаВБ 2 2 2 21" xfId="51300"/>
    <cellStyle name="ФормулаВБ 2 2 2 22" xfId="51301"/>
    <cellStyle name="ФормулаВБ 2 2 2 23" xfId="51302"/>
    <cellStyle name="ФормулаВБ 2 2 2 24" xfId="51303"/>
    <cellStyle name="ФормулаВБ 2 2 2 25" xfId="51304"/>
    <cellStyle name="ФормулаВБ 2 2 2 3" xfId="51305"/>
    <cellStyle name="ФормулаВБ 2 2 2 3 2" xfId="51306"/>
    <cellStyle name="ФормулаВБ 2 2 2 3 3" xfId="51307"/>
    <cellStyle name="ФормулаВБ 2 2 2 4" xfId="51308"/>
    <cellStyle name="ФормулаВБ 2 2 2 5" xfId="51309"/>
    <cellStyle name="ФормулаВБ 2 2 2 6" xfId="51310"/>
    <cellStyle name="ФормулаВБ 2 2 2 7" xfId="51311"/>
    <cellStyle name="ФормулаВБ 2 2 2 8" xfId="51312"/>
    <cellStyle name="ФормулаВБ 2 2 2 9" xfId="51313"/>
    <cellStyle name="ФормулаВБ 2 2 3" xfId="51314"/>
    <cellStyle name="ФормулаВБ 2 2 3 10" xfId="51315"/>
    <cellStyle name="ФормулаВБ 2 2 3 11" xfId="51316"/>
    <cellStyle name="ФормулаВБ 2 2 3 12" xfId="51317"/>
    <cellStyle name="ФормулаВБ 2 2 3 13" xfId="51318"/>
    <cellStyle name="ФормулаВБ 2 2 3 14" xfId="51319"/>
    <cellStyle name="ФормулаВБ 2 2 3 15" xfId="51320"/>
    <cellStyle name="ФормулаВБ 2 2 3 16" xfId="51321"/>
    <cellStyle name="ФормулаВБ 2 2 3 17" xfId="51322"/>
    <cellStyle name="ФормулаВБ 2 2 3 18" xfId="51323"/>
    <cellStyle name="ФормулаВБ 2 2 3 19" xfId="51324"/>
    <cellStyle name="ФормулаВБ 2 2 3 2" xfId="51325"/>
    <cellStyle name="ФормулаВБ 2 2 3 2 10" xfId="51326"/>
    <cellStyle name="ФормулаВБ 2 2 3 2 11" xfId="51327"/>
    <cellStyle name="ФормулаВБ 2 2 3 2 12" xfId="51328"/>
    <cellStyle name="ФормулаВБ 2 2 3 2 13" xfId="51329"/>
    <cellStyle name="ФормулаВБ 2 2 3 2 14" xfId="51330"/>
    <cellStyle name="ФормулаВБ 2 2 3 2 15" xfId="51331"/>
    <cellStyle name="ФормулаВБ 2 2 3 2 16" xfId="51332"/>
    <cellStyle name="ФормулаВБ 2 2 3 2 17" xfId="51333"/>
    <cellStyle name="ФормулаВБ 2 2 3 2 18" xfId="51334"/>
    <cellStyle name="ФормулаВБ 2 2 3 2 19" xfId="51335"/>
    <cellStyle name="ФормулаВБ 2 2 3 2 2" xfId="51336"/>
    <cellStyle name="ФормулаВБ 2 2 3 2 20" xfId="51337"/>
    <cellStyle name="ФормулаВБ 2 2 3 2 21" xfId="51338"/>
    <cellStyle name="ФормулаВБ 2 2 3 2 22" xfId="51339"/>
    <cellStyle name="ФормулаВБ 2 2 3 2 23" xfId="51340"/>
    <cellStyle name="ФормулаВБ 2 2 3 2 24" xfId="51341"/>
    <cellStyle name="ФормулаВБ 2 2 3 2 25" xfId="51342"/>
    <cellStyle name="ФормулаВБ 2 2 3 2 26" xfId="51343"/>
    <cellStyle name="ФормулаВБ 2 2 3 2 27" xfId="51344"/>
    <cellStyle name="ФормулаВБ 2 2 3 2 28" xfId="51345"/>
    <cellStyle name="ФормулаВБ 2 2 3 2 29" xfId="51346"/>
    <cellStyle name="ФормулаВБ 2 2 3 2 3" xfId="51347"/>
    <cellStyle name="ФормулаВБ 2 2 3 2 30" xfId="51348"/>
    <cellStyle name="ФормулаВБ 2 2 3 2 31" xfId="51349"/>
    <cellStyle name="ФормулаВБ 2 2 3 2 32" xfId="51350"/>
    <cellStyle name="ФормулаВБ 2 2 3 2 33" xfId="51351"/>
    <cellStyle name="ФормулаВБ 2 2 3 2 34" xfId="51352"/>
    <cellStyle name="ФормулаВБ 2 2 3 2 35" xfId="51353"/>
    <cellStyle name="ФормулаВБ 2 2 3 2 36" xfId="51354"/>
    <cellStyle name="ФормулаВБ 2 2 3 2 37" xfId="51355"/>
    <cellStyle name="ФормулаВБ 2 2 3 2 38" xfId="51356"/>
    <cellStyle name="ФормулаВБ 2 2 3 2 39" xfId="51357"/>
    <cellStyle name="ФормулаВБ 2 2 3 2 4" xfId="51358"/>
    <cellStyle name="ФормулаВБ 2 2 3 2 40" xfId="51359"/>
    <cellStyle name="ФормулаВБ 2 2 3 2 41" xfId="51360"/>
    <cellStyle name="ФормулаВБ 2 2 3 2 42" xfId="51361"/>
    <cellStyle name="ФормулаВБ 2 2 3 2 43" xfId="51362"/>
    <cellStyle name="ФормулаВБ 2 2 3 2 44" xfId="51363"/>
    <cellStyle name="ФормулаВБ 2 2 3 2 45" xfId="51364"/>
    <cellStyle name="ФормулаВБ 2 2 3 2 46" xfId="51365"/>
    <cellStyle name="ФормулаВБ 2 2 3 2 47" xfId="51366"/>
    <cellStyle name="ФормулаВБ 2 2 3 2 48" xfId="51367"/>
    <cellStyle name="ФормулаВБ 2 2 3 2 49" xfId="51368"/>
    <cellStyle name="ФормулаВБ 2 2 3 2 5" xfId="51369"/>
    <cellStyle name="ФормулаВБ 2 2 3 2 50" xfId="51370"/>
    <cellStyle name="ФормулаВБ 2 2 3 2 51" xfId="51371"/>
    <cellStyle name="ФормулаВБ 2 2 3 2 52" xfId="51372"/>
    <cellStyle name="ФормулаВБ 2 2 3 2 53" xfId="51373"/>
    <cellStyle name="ФормулаВБ 2 2 3 2 54" xfId="51374"/>
    <cellStyle name="ФормулаВБ 2 2 3 2 55" xfId="51375"/>
    <cellStyle name="ФормулаВБ 2 2 3 2 56" xfId="51376"/>
    <cellStyle name="ФормулаВБ 2 2 3 2 57" xfId="51377"/>
    <cellStyle name="ФормулаВБ 2 2 3 2 58" xfId="51378"/>
    <cellStyle name="ФормулаВБ 2 2 3 2 59" xfId="51379"/>
    <cellStyle name="ФормулаВБ 2 2 3 2 6" xfId="51380"/>
    <cellStyle name="ФормулаВБ 2 2 3 2 60" xfId="51381"/>
    <cellStyle name="ФормулаВБ 2 2 3 2 61" xfId="51382"/>
    <cellStyle name="ФормулаВБ 2 2 3 2 62" xfId="51383"/>
    <cellStyle name="ФормулаВБ 2 2 3 2 63" xfId="51384"/>
    <cellStyle name="ФормулаВБ 2 2 3 2 7" xfId="51385"/>
    <cellStyle name="ФормулаВБ 2 2 3 2 8" xfId="51386"/>
    <cellStyle name="ФормулаВБ 2 2 3 2 9" xfId="51387"/>
    <cellStyle name="ФормулаВБ 2 2 3 20" xfId="51388"/>
    <cellStyle name="ФормулаВБ 2 2 3 21" xfId="51389"/>
    <cellStyle name="ФормулаВБ 2 2 3 22" xfId="51390"/>
    <cellStyle name="ФормулаВБ 2 2 3 23" xfId="51391"/>
    <cellStyle name="ФормулаВБ 2 2 3 24" xfId="51392"/>
    <cellStyle name="ФормулаВБ 2 2 3 25" xfId="51393"/>
    <cellStyle name="ФормулаВБ 2 2 3 26" xfId="51394"/>
    <cellStyle name="ФормулаВБ 2 2 3 27" xfId="51395"/>
    <cellStyle name="ФормулаВБ 2 2 3 28" xfId="51396"/>
    <cellStyle name="ФормулаВБ 2 2 3 29" xfId="51397"/>
    <cellStyle name="ФормулаВБ 2 2 3 3" xfId="51398"/>
    <cellStyle name="ФормулаВБ 2 2 3 3 10" xfId="51399"/>
    <cellStyle name="ФормулаВБ 2 2 3 3 11" xfId="51400"/>
    <cellStyle name="ФормулаВБ 2 2 3 3 12" xfId="51401"/>
    <cellStyle name="ФормулаВБ 2 2 3 3 13" xfId="51402"/>
    <cellStyle name="ФормулаВБ 2 2 3 3 14" xfId="51403"/>
    <cellStyle name="ФормулаВБ 2 2 3 3 15" xfId="51404"/>
    <cellStyle name="ФормулаВБ 2 2 3 3 16" xfId="51405"/>
    <cellStyle name="ФормулаВБ 2 2 3 3 17" xfId="51406"/>
    <cellStyle name="ФормулаВБ 2 2 3 3 18" xfId="51407"/>
    <cellStyle name="ФормулаВБ 2 2 3 3 19" xfId="51408"/>
    <cellStyle name="ФормулаВБ 2 2 3 3 2" xfId="51409"/>
    <cellStyle name="ФормулаВБ 2 2 3 3 20" xfId="51410"/>
    <cellStyle name="ФормулаВБ 2 2 3 3 21" xfId="51411"/>
    <cellStyle name="ФормулаВБ 2 2 3 3 22" xfId="51412"/>
    <cellStyle name="ФормулаВБ 2 2 3 3 23" xfId="51413"/>
    <cellStyle name="ФормулаВБ 2 2 3 3 24" xfId="51414"/>
    <cellStyle name="ФормулаВБ 2 2 3 3 25" xfId="51415"/>
    <cellStyle name="ФормулаВБ 2 2 3 3 26" xfId="51416"/>
    <cellStyle name="ФормулаВБ 2 2 3 3 27" xfId="51417"/>
    <cellStyle name="ФормулаВБ 2 2 3 3 28" xfId="51418"/>
    <cellStyle name="ФормулаВБ 2 2 3 3 29" xfId="51419"/>
    <cellStyle name="ФормулаВБ 2 2 3 3 3" xfId="51420"/>
    <cellStyle name="ФормулаВБ 2 2 3 3 30" xfId="51421"/>
    <cellStyle name="ФормулаВБ 2 2 3 3 31" xfId="51422"/>
    <cellStyle name="ФормулаВБ 2 2 3 3 32" xfId="51423"/>
    <cellStyle name="ФормулаВБ 2 2 3 3 33" xfId="51424"/>
    <cellStyle name="ФормулаВБ 2 2 3 3 34" xfId="51425"/>
    <cellStyle name="ФормулаВБ 2 2 3 3 35" xfId="51426"/>
    <cellStyle name="ФормулаВБ 2 2 3 3 36" xfId="51427"/>
    <cellStyle name="ФормулаВБ 2 2 3 3 37" xfId="51428"/>
    <cellStyle name="ФормулаВБ 2 2 3 3 38" xfId="51429"/>
    <cellStyle name="ФормулаВБ 2 2 3 3 39" xfId="51430"/>
    <cellStyle name="ФормулаВБ 2 2 3 3 4" xfId="51431"/>
    <cellStyle name="ФормулаВБ 2 2 3 3 40" xfId="51432"/>
    <cellStyle name="ФормулаВБ 2 2 3 3 41" xfId="51433"/>
    <cellStyle name="ФормулаВБ 2 2 3 3 42" xfId="51434"/>
    <cellStyle name="ФормулаВБ 2 2 3 3 43" xfId="51435"/>
    <cellStyle name="ФормулаВБ 2 2 3 3 44" xfId="51436"/>
    <cellStyle name="ФормулаВБ 2 2 3 3 45" xfId="51437"/>
    <cellStyle name="ФормулаВБ 2 2 3 3 46" xfId="51438"/>
    <cellStyle name="ФормулаВБ 2 2 3 3 47" xfId="51439"/>
    <cellStyle name="ФормулаВБ 2 2 3 3 48" xfId="51440"/>
    <cellStyle name="ФормулаВБ 2 2 3 3 49" xfId="51441"/>
    <cellStyle name="ФормулаВБ 2 2 3 3 5" xfId="51442"/>
    <cellStyle name="ФормулаВБ 2 2 3 3 50" xfId="51443"/>
    <cellStyle name="ФормулаВБ 2 2 3 3 51" xfId="51444"/>
    <cellStyle name="ФормулаВБ 2 2 3 3 52" xfId="51445"/>
    <cellStyle name="ФормулаВБ 2 2 3 3 53" xfId="51446"/>
    <cellStyle name="ФормулаВБ 2 2 3 3 54" xfId="51447"/>
    <cellStyle name="ФормулаВБ 2 2 3 3 55" xfId="51448"/>
    <cellStyle name="ФормулаВБ 2 2 3 3 56" xfId="51449"/>
    <cellStyle name="ФормулаВБ 2 2 3 3 57" xfId="51450"/>
    <cellStyle name="ФормулаВБ 2 2 3 3 58" xfId="51451"/>
    <cellStyle name="ФормулаВБ 2 2 3 3 59" xfId="51452"/>
    <cellStyle name="ФормулаВБ 2 2 3 3 6" xfId="51453"/>
    <cellStyle name="ФормулаВБ 2 2 3 3 60" xfId="51454"/>
    <cellStyle name="ФормулаВБ 2 2 3 3 61" xfId="51455"/>
    <cellStyle name="ФормулаВБ 2 2 3 3 62" xfId="51456"/>
    <cellStyle name="ФормулаВБ 2 2 3 3 63" xfId="51457"/>
    <cellStyle name="ФормулаВБ 2 2 3 3 64" xfId="51458"/>
    <cellStyle name="ФормулаВБ 2 2 3 3 7" xfId="51459"/>
    <cellStyle name="ФормулаВБ 2 2 3 3 8" xfId="51460"/>
    <cellStyle name="ФормулаВБ 2 2 3 3 9" xfId="51461"/>
    <cellStyle name="ФормулаВБ 2 2 3 30" xfId="51462"/>
    <cellStyle name="ФормулаВБ 2 2 3 31" xfId="51463"/>
    <cellStyle name="ФормулаВБ 2 2 3 32" xfId="51464"/>
    <cellStyle name="ФормулаВБ 2 2 3 33" xfId="51465"/>
    <cellStyle name="ФормулаВБ 2 2 3 34" xfId="51466"/>
    <cellStyle name="ФормулаВБ 2 2 3 35" xfId="51467"/>
    <cellStyle name="ФормулаВБ 2 2 3 36" xfId="51468"/>
    <cellStyle name="ФормулаВБ 2 2 3 37" xfId="51469"/>
    <cellStyle name="ФормулаВБ 2 2 3 38" xfId="51470"/>
    <cellStyle name="ФормулаВБ 2 2 3 39" xfId="51471"/>
    <cellStyle name="ФормулаВБ 2 2 3 4" xfId="51472"/>
    <cellStyle name="ФормулаВБ 2 2 3 40" xfId="51473"/>
    <cellStyle name="ФормулаВБ 2 2 3 41" xfId="51474"/>
    <cellStyle name="ФормулаВБ 2 2 3 42" xfId="51475"/>
    <cellStyle name="ФормулаВБ 2 2 3 5" xfId="51476"/>
    <cellStyle name="ФормулаВБ 2 2 3 6" xfId="51477"/>
    <cellStyle name="ФормулаВБ 2 2 3 7" xfId="51478"/>
    <cellStyle name="ФормулаВБ 2 2 3 8" xfId="51479"/>
    <cellStyle name="ФормулаВБ 2 2 3 9" xfId="51480"/>
    <cellStyle name="ФормулаВБ 2 2 4" xfId="51481"/>
    <cellStyle name="ФормулаВБ 2 2 4 10" xfId="51482"/>
    <cellStyle name="ФормулаВБ 2 2 4 11" xfId="51483"/>
    <cellStyle name="ФормулаВБ 2 2 4 12" xfId="51484"/>
    <cellStyle name="ФормулаВБ 2 2 4 13" xfId="51485"/>
    <cellStyle name="ФормулаВБ 2 2 4 14" xfId="51486"/>
    <cellStyle name="ФормулаВБ 2 2 4 15" xfId="51487"/>
    <cellStyle name="ФормулаВБ 2 2 4 16" xfId="51488"/>
    <cellStyle name="ФормулаВБ 2 2 4 17" xfId="51489"/>
    <cellStyle name="ФормулаВБ 2 2 4 18" xfId="51490"/>
    <cellStyle name="ФормулаВБ 2 2 4 19" xfId="51491"/>
    <cellStyle name="ФормулаВБ 2 2 4 2" xfId="51492"/>
    <cellStyle name="ФормулаВБ 2 2 4 2 10" xfId="51493"/>
    <cellStyle name="ФормулаВБ 2 2 4 2 11" xfId="51494"/>
    <cellStyle name="ФормулаВБ 2 2 4 2 12" xfId="51495"/>
    <cellStyle name="ФормулаВБ 2 2 4 2 13" xfId="51496"/>
    <cellStyle name="ФормулаВБ 2 2 4 2 14" xfId="51497"/>
    <cellStyle name="ФормулаВБ 2 2 4 2 15" xfId="51498"/>
    <cellStyle name="ФормулаВБ 2 2 4 2 16" xfId="51499"/>
    <cellStyle name="ФормулаВБ 2 2 4 2 17" xfId="51500"/>
    <cellStyle name="ФормулаВБ 2 2 4 2 18" xfId="51501"/>
    <cellStyle name="ФормулаВБ 2 2 4 2 19" xfId="51502"/>
    <cellStyle name="ФормулаВБ 2 2 4 2 2" xfId="51503"/>
    <cellStyle name="ФормулаВБ 2 2 4 2 20" xfId="51504"/>
    <cellStyle name="ФормулаВБ 2 2 4 2 21" xfId="51505"/>
    <cellStyle name="ФормулаВБ 2 2 4 2 22" xfId="51506"/>
    <cellStyle name="ФормулаВБ 2 2 4 2 23" xfId="51507"/>
    <cellStyle name="ФормулаВБ 2 2 4 2 24" xfId="51508"/>
    <cellStyle name="ФормулаВБ 2 2 4 2 25" xfId="51509"/>
    <cellStyle name="ФормулаВБ 2 2 4 2 26" xfId="51510"/>
    <cellStyle name="ФормулаВБ 2 2 4 2 27" xfId="51511"/>
    <cellStyle name="ФормулаВБ 2 2 4 2 28" xfId="51512"/>
    <cellStyle name="ФормулаВБ 2 2 4 2 29" xfId="51513"/>
    <cellStyle name="ФормулаВБ 2 2 4 2 3" xfId="51514"/>
    <cellStyle name="ФормулаВБ 2 2 4 2 30" xfId="51515"/>
    <cellStyle name="ФормулаВБ 2 2 4 2 31" xfId="51516"/>
    <cellStyle name="ФормулаВБ 2 2 4 2 32" xfId="51517"/>
    <cellStyle name="ФормулаВБ 2 2 4 2 33" xfId="51518"/>
    <cellStyle name="ФормулаВБ 2 2 4 2 34" xfId="51519"/>
    <cellStyle name="ФормулаВБ 2 2 4 2 35" xfId="51520"/>
    <cellStyle name="ФормулаВБ 2 2 4 2 36" xfId="51521"/>
    <cellStyle name="ФормулаВБ 2 2 4 2 37" xfId="51522"/>
    <cellStyle name="ФормулаВБ 2 2 4 2 38" xfId="51523"/>
    <cellStyle name="ФормулаВБ 2 2 4 2 39" xfId="51524"/>
    <cellStyle name="ФормулаВБ 2 2 4 2 4" xfId="51525"/>
    <cellStyle name="ФормулаВБ 2 2 4 2 40" xfId="51526"/>
    <cellStyle name="ФормулаВБ 2 2 4 2 41" xfId="51527"/>
    <cellStyle name="ФормулаВБ 2 2 4 2 42" xfId="51528"/>
    <cellStyle name="ФормулаВБ 2 2 4 2 43" xfId="51529"/>
    <cellStyle name="ФормулаВБ 2 2 4 2 44" xfId="51530"/>
    <cellStyle name="ФормулаВБ 2 2 4 2 45" xfId="51531"/>
    <cellStyle name="ФормулаВБ 2 2 4 2 46" xfId="51532"/>
    <cellStyle name="ФормулаВБ 2 2 4 2 47" xfId="51533"/>
    <cellStyle name="ФормулаВБ 2 2 4 2 48" xfId="51534"/>
    <cellStyle name="ФормулаВБ 2 2 4 2 49" xfId="51535"/>
    <cellStyle name="ФормулаВБ 2 2 4 2 5" xfId="51536"/>
    <cellStyle name="ФормулаВБ 2 2 4 2 50" xfId="51537"/>
    <cellStyle name="ФормулаВБ 2 2 4 2 51" xfId="51538"/>
    <cellStyle name="ФормулаВБ 2 2 4 2 52" xfId="51539"/>
    <cellStyle name="ФормулаВБ 2 2 4 2 53" xfId="51540"/>
    <cellStyle name="ФормулаВБ 2 2 4 2 54" xfId="51541"/>
    <cellStyle name="ФормулаВБ 2 2 4 2 55" xfId="51542"/>
    <cellStyle name="ФормулаВБ 2 2 4 2 56" xfId="51543"/>
    <cellStyle name="ФормулаВБ 2 2 4 2 57" xfId="51544"/>
    <cellStyle name="ФормулаВБ 2 2 4 2 58" xfId="51545"/>
    <cellStyle name="ФормулаВБ 2 2 4 2 59" xfId="51546"/>
    <cellStyle name="ФормулаВБ 2 2 4 2 6" xfId="51547"/>
    <cellStyle name="ФормулаВБ 2 2 4 2 60" xfId="51548"/>
    <cellStyle name="ФормулаВБ 2 2 4 2 61" xfId="51549"/>
    <cellStyle name="ФормулаВБ 2 2 4 2 62" xfId="51550"/>
    <cellStyle name="ФормулаВБ 2 2 4 2 63" xfId="51551"/>
    <cellStyle name="ФормулаВБ 2 2 4 2 64" xfId="51552"/>
    <cellStyle name="ФормулаВБ 2 2 4 2 65" xfId="51553"/>
    <cellStyle name="ФормулаВБ 2 2 4 2 7" xfId="51554"/>
    <cellStyle name="ФормулаВБ 2 2 4 2 8" xfId="51555"/>
    <cellStyle name="ФормулаВБ 2 2 4 2 9" xfId="51556"/>
    <cellStyle name="ФормулаВБ 2 2 4 20" xfId="51557"/>
    <cellStyle name="ФормулаВБ 2 2 4 21" xfId="51558"/>
    <cellStyle name="ФормулаВБ 2 2 4 22" xfId="51559"/>
    <cellStyle name="ФормулаВБ 2 2 4 23" xfId="51560"/>
    <cellStyle name="ФормулаВБ 2 2 4 24" xfId="51561"/>
    <cellStyle name="ФормулаВБ 2 2 4 25" xfId="51562"/>
    <cellStyle name="ФормулаВБ 2 2 4 26" xfId="51563"/>
    <cellStyle name="ФормулаВБ 2 2 4 27" xfId="51564"/>
    <cellStyle name="ФормулаВБ 2 2 4 28" xfId="51565"/>
    <cellStyle name="ФормулаВБ 2 2 4 29" xfId="51566"/>
    <cellStyle name="ФормулаВБ 2 2 4 3" xfId="51567"/>
    <cellStyle name="ФормулаВБ 2 2 4 3 2" xfId="51568"/>
    <cellStyle name="ФормулаВБ 2 2 4 3 3" xfId="51569"/>
    <cellStyle name="ФормулаВБ 2 2 4 30" xfId="51570"/>
    <cellStyle name="ФормулаВБ 2 2 4 31" xfId="51571"/>
    <cellStyle name="ФормулаВБ 2 2 4 32" xfId="51572"/>
    <cellStyle name="ФормулаВБ 2 2 4 33" xfId="51573"/>
    <cellStyle name="ФормулаВБ 2 2 4 34" xfId="51574"/>
    <cellStyle name="ФормулаВБ 2 2 4 35" xfId="51575"/>
    <cellStyle name="ФормулаВБ 2 2 4 36" xfId="51576"/>
    <cellStyle name="ФормулаВБ 2 2 4 37" xfId="51577"/>
    <cellStyle name="ФормулаВБ 2 2 4 38" xfId="51578"/>
    <cellStyle name="ФормулаВБ 2 2 4 39" xfId="51579"/>
    <cellStyle name="ФормулаВБ 2 2 4 4" xfId="51580"/>
    <cellStyle name="ФормулаВБ 2 2 4 40" xfId="51581"/>
    <cellStyle name="ФормулаВБ 2 2 4 41" xfId="51582"/>
    <cellStyle name="ФормулаВБ 2 2 4 42" xfId="51583"/>
    <cellStyle name="ФормулаВБ 2 2 4 5" xfId="51584"/>
    <cellStyle name="ФормулаВБ 2 2 4 6" xfId="51585"/>
    <cellStyle name="ФормулаВБ 2 2 4 7" xfId="51586"/>
    <cellStyle name="ФормулаВБ 2 2 4 8" xfId="51587"/>
    <cellStyle name="ФормулаВБ 2 2 4 9" xfId="51588"/>
    <cellStyle name="ФормулаВБ 2 2 5" xfId="51589"/>
    <cellStyle name="ФормулаВБ 2 2 5 10" xfId="51590"/>
    <cellStyle name="ФормулаВБ 2 2 5 11" xfId="51591"/>
    <cellStyle name="ФормулаВБ 2 2 5 12" xfId="51592"/>
    <cellStyle name="ФормулаВБ 2 2 5 13" xfId="51593"/>
    <cellStyle name="ФормулаВБ 2 2 5 14" xfId="51594"/>
    <cellStyle name="ФормулаВБ 2 2 5 15" xfId="51595"/>
    <cellStyle name="ФормулаВБ 2 2 5 16" xfId="51596"/>
    <cellStyle name="ФормулаВБ 2 2 5 17" xfId="51597"/>
    <cellStyle name="ФормулаВБ 2 2 5 18" xfId="51598"/>
    <cellStyle name="ФормулаВБ 2 2 5 19" xfId="51599"/>
    <cellStyle name="ФормулаВБ 2 2 5 2" xfId="51600"/>
    <cellStyle name="ФормулаВБ 2 2 5 2 10" xfId="51601"/>
    <cellStyle name="ФормулаВБ 2 2 5 2 11" xfId="51602"/>
    <cellStyle name="ФормулаВБ 2 2 5 2 12" xfId="51603"/>
    <cellStyle name="ФормулаВБ 2 2 5 2 13" xfId="51604"/>
    <cellStyle name="ФормулаВБ 2 2 5 2 14" xfId="51605"/>
    <cellStyle name="ФормулаВБ 2 2 5 2 15" xfId="51606"/>
    <cellStyle name="ФормулаВБ 2 2 5 2 16" xfId="51607"/>
    <cellStyle name="ФормулаВБ 2 2 5 2 17" xfId="51608"/>
    <cellStyle name="ФормулаВБ 2 2 5 2 18" xfId="51609"/>
    <cellStyle name="ФормулаВБ 2 2 5 2 19" xfId="51610"/>
    <cellStyle name="ФормулаВБ 2 2 5 2 2" xfId="51611"/>
    <cellStyle name="ФормулаВБ 2 2 5 2 20" xfId="51612"/>
    <cellStyle name="ФормулаВБ 2 2 5 2 21" xfId="51613"/>
    <cellStyle name="ФормулаВБ 2 2 5 2 22" xfId="51614"/>
    <cellStyle name="ФормулаВБ 2 2 5 2 23" xfId="51615"/>
    <cellStyle name="ФормулаВБ 2 2 5 2 24" xfId="51616"/>
    <cellStyle name="ФормулаВБ 2 2 5 2 25" xfId="51617"/>
    <cellStyle name="ФормулаВБ 2 2 5 2 26" xfId="51618"/>
    <cellStyle name="ФормулаВБ 2 2 5 2 27" xfId="51619"/>
    <cellStyle name="ФормулаВБ 2 2 5 2 28" xfId="51620"/>
    <cellStyle name="ФормулаВБ 2 2 5 2 29" xfId="51621"/>
    <cellStyle name="ФормулаВБ 2 2 5 2 3" xfId="51622"/>
    <cellStyle name="ФормулаВБ 2 2 5 2 30" xfId="51623"/>
    <cellStyle name="ФормулаВБ 2 2 5 2 31" xfId="51624"/>
    <cellStyle name="ФормулаВБ 2 2 5 2 32" xfId="51625"/>
    <cellStyle name="ФормулаВБ 2 2 5 2 33" xfId="51626"/>
    <cellStyle name="ФормулаВБ 2 2 5 2 34" xfId="51627"/>
    <cellStyle name="ФормулаВБ 2 2 5 2 35" xfId="51628"/>
    <cellStyle name="ФормулаВБ 2 2 5 2 36" xfId="51629"/>
    <cellStyle name="ФормулаВБ 2 2 5 2 37" xfId="51630"/>
    <cellStyle name="ФормулаВБ 2 2 5 2 38" xfId="51631"/>
    <cellStyle name="ФормулаВБ 2 2 5 2 39" xfId="51632"/>
    <cellStyle name="ФормулаВБ 2 2 5 2 4" xfId="51633"/>
    <cellStyle name="ФормулаВБ 2 2 5 2 40" xfId="51634"/>
    <cellStyle name="ФормулаВБ 2 2 5 2 41" xfId="51635"/>
    <cellStyle name="ФормулаВБ 2 2 5 2 42" xfId="51636"/>
    <cellStyle name="ФормулаВБ 2 2 5 2 43" xfId="51637"/>
    <cellStyle name="ФормулаВБ 2 2 5 2 44" xfId="51638"/>
    <cellStyle name="ФормулаВБ 2 2 5 2 45" xfId="51639"/>
    <cellStyle name="ФормулаВБ 2 2 5 2 46" xfId="51640"/>
    <cellStyle name="ФормулаВБ 2 2 5 2 47" xfId="51641"/>
    <cellStyle name="ФормулаВБ 2 2 5 2 48" xfId="51642"/>
    <cellStyle name="ФормулаВБ 2 2 5 2 49" xfId="51643"/>
    <cellStyle name="ФормулаВБ 2 2 5 2 5" xfId="51644"/>
    <cellStyle name="ФормулаВБ 2 2 5 2 50" xfId="51645"/>
    <cellStyle name="ФормулаВБ 2 2 5 2 51" xfId="51646"/>
    <cellStyle name="ФормулаВБ 2 2 5 2 52" xfId="51647"/>
    <cellStyle name="ФормулаВБ 2 2 5 2 53" xfId="51648"/>
    <cellStyle name="ФормулаВБ 2 2 5 2 54" xfId="51649"/>
    <cellStyle name="ФормулаВБ 2 2 5 2 55" xfId="51650"/>
    <cellStyle name="ФормулаВБ 2 2 5 2 56" xfId="51651"/>
    <cellStyle name="ФормулаВБ 2 2 5 2 57" xfId="51652"/>
    <cellStyle name="ФормулаВБ 2 2 5 2 58" xfId="51653"/>
    <cellStyle name="ФормулаВБ 2 2 5 2 59" xfId="51654"/>
    <cellStyle name="ФормулаВБ 2 2 5 2 6" xfId="51655"/>
    <cellStyle name="ФормулаВБ 2 2 5 2 60" xfId="51656"/>
    <cellStyle name="ФормулаВБ 2 2 5 2 61" xfId="51657"/>
    <cellStyle name="ФормулаВБ 2 2 5 2 62" xfId="51658"/>
    <cellStyle name="ФормулаВБ 2 2 5 2 63" xfId="51659"/>
    <cellStyle name="ФормулаВБ 2 2 5 2 64" xfId="51660"/>
    <cellStyle name="ФормулаВБ 2 2 5 2 65" xfId="51661"/>
    <cellStyle name="ФормулаВБ 2 2 5 2 66" xfId="51662"/>
    <cellStyle name="ФормулаВБ 2 2 5 2 7" xfId="51663"/>
    <cellStyle name="ФормулаВБ 2 2 5 2 8" xfId="51664"/>
    <cellStyle name="ФормулаВБ 2 2 5 2 9" xfId="51665"/>
    <cellStyle name="ФормулаВБ 2 2 5 20" xfId="51666"/>
    <cellStyle name="ФормулаВБ 2 2 5 21" xfId="51667"/>
    <cellStyle name="ФормулаВБ 2 2 5 22" xfId="51668"/>
    <cellStyle name="ФормулаВБ 2 2 5 23" xfId="51669"/>
    <cellStyle name="ФормулаВБ 2 2 5 24" xfId="51670"/>
    <cellStyle name="ФормулаВБ 2 2 5 25" xfId="51671"/>
    <cellStyle name="ФормулаВБ 2 2 5 26" xfId="51672"/>
    <cellStyle name="ФормулаВБ 2 2 5 27" xfId="51673"/>
    <cellStyle name="ФормулаВБ 2 2 5 28" xfId="51674"/>
    <cellStyle name="ФормулаВБ 2 2 5 29" xfId="51675"/>
    <cellStyle name="ФормулаВБ 2 2 5 3" xfId="51676"/>
    <cellStyle name="ФормулаВБ 2 2 5 30" xfId="51677"/>
    <cellStyle name="ФормулаВБ 2 2 5 31" xfId="51678"/>
    <cellStyle name="ФормулаВБ 2 2 5 32" xfId="51679"/>
    <cellStyle name="ФормулаВБ 2 2 5 33" xfId="51680"/>
    <cellStyle name="ФормулаВБ 2 2 5 34" xfId="51681"/>
    <cellStyle name="ФормулаВБ 2 2 5 35" xfId="51682"/>
    <cellStyle name="ФормулаВБ 2 2 5 36" xfId="51683"/>
    <cellStyle name="ФормулаВБ 2 2 5 37" xfId="51684"/>
    <cellStyle name="ФормулаВБ 2 2 5 38" xfId="51685"/>
    <cellStyle name="ФормулаВБ 2 2 5 39" xfId="51686"/>
    <cellStyle name="ФормулаВБ 2 2 5 4" xfId="51687"/>
    <cellStyle name="ФормулаВБ 2 2 5 40" xfId="51688"/>
    <cellStyle name="ФормулаВБ 2 2 5 41" xfId="51689"/>
    <cellStyle name="ФормулаВБ 2 2 5 5" xfId="51690"/>
    <cellStyle name="ФормулаВБ 2 2 5 6" xfId="51691"/>
    <cellStyle name="ФормулаВБ 2 2 5 7" xfId="51692"/>
    <cellStyle name="ФормулаВБ 2 2 5 8" xfId="51693"/>
    <cellStyle name="ФормулаВБ 2 2 5 9" xfId="51694"/>
    <cellStyle name="ФормулаВБ 2 2 6" xfId="51695"/>
    <cellStyle name="ФормулаВБ 2 2 6 2" xfId="51696"/>
    <cellStyle name="ФормулаВБ 2 2 7" xfId="51697"/>
    <cellStyle name="ФормулаВБ 2 2 8" xfId="51698"/>
    <cellStyle name="ФормулаВБ 2 3" xfId="51699"/>
    <cellStyle name="ФормулаВБ 2 3 10" xfId="51700"/>
    <cellStyle name="ФормулаВБ 2 3 11" xfId="51701"/>
    <cellStyle name="ФормулаВБ 2 3 12" xfId="51702"/>
    <cellStyle name="ФормулаВБ 2 3 13" xfId="51703"/>
    <cellStyle name="ФормулаВБ 2 3 14" xfId="51704"/>
    <cellStyle name="ФормулаВБ 2 3 15" xfId="51705"/>
    <cellStyle name="ФормулаВБ 2 3 16" xfId="51706"/>
    <cellStyle name="ФормулаВБ 2 3 17" xfId="51707"/>
    <cellStyle name="ФормулаВБ 2 3 18" xfId="51708"/>
    <cellStyle name="ФормулаВБ 2 3 19" xfId="51709"/>
    <cellStyle name="ФормулаВБ 2 3 2" xfId="51710"/>
    <cellStyle name="ФормулаВБ 2 3 2 10" xfId="51711"/>
    <cellStyle name="ФормулаВБ 2 3 2 11" xfId="51712"/>
    <cellStyle name="ФормулаВБ 2 3 2 12" xfId="51713"/>
    <cellStyle name="ФормулаВБ 2 3 2 13" xfId="51714"/>
    <cellStyle name="ФормулаВБ 2 3 2 14" xfId="51715"/>
    <cellStyle name="ФормулаВБ 2 3 2 15" xfId="51716"/>
    <cellStyle name="ФормулаВБ 2 3 2 16" xfId="51717"/>
    <cellStyle name="ФормулаВБ 2 3 2 17" xfId="51718"/>
    <cellStyle name="ФормулаВБ 2 3 2 18" xfId="51719"/>
    <cellStyle name="ФормулаВБ 2 3 2 19" xfId="51720"/>
    <cellStyle name="ФормулаВБ 2 3 2 2" xfId="51721"/>
    <cellStyle name="ФормулаВБ 2 3 2 20" xfId="51722"/>
    <cellStyle name="ФормулаВБ 2 3 2 21" xfId="51723"/>
    <cellStyle name="ФормулаВБ 2 3 2 22" xfId="51724"/>
    <cellStyle name="ФормулаВБ 2 3 2 23" xfId="51725"/>
    <cellStyle name="ФормулаВБ 2 3 2 24" xfId="51726"/>
    <cellStyle name="ФормулаВБ 2 3 2 25" xfId="51727"/>
    <cellStyle name="ФормулаВБ 2 3 2 26" xfId="51728"/>
    <cellStyle name="ФормулаВБ 2 3 2 27" xfId="51729"/>
    <cellStyle name="ФормулаВБ 2 3 2 28" xfId="51730"/>
    <cellStyle name="ФормулаВБ 2 3 2 29" xfId="51731"/>
    <cellStyle name="ФормулаВБ 2 3 2 3" xfId="51732"/>
    <cellStyle name="ФормулаВБ 2 3 2 30" xfId="51733"/>
    <cellStyle name="ФормулаВБ 2 3 2 31" xfId="51734"/>
    <cellStyle name="ФормулаВБ 2 3 2 32" xfId="51735"/>
    <cellStyle name="ФормулаВБ 2 3 2 33" xfId="51736"/>
    <cellStyle name="ФормулаВБ 2 3 2 34" xfId="51737"/>
    <cellStyle name="ФормулаВБ 2 3 2 35" xfId="51738"/>
    <cellStyle name="ФормулаВБ 2 3 2 36" xfId="51739"/>
    <cellStyle name="ФормулаВБ 2 3 2 37" xfId="51740"/>
    <cellStyle name="ФормулаВБ 2 3 2 38" xfId="51741"/>
    <cellStyle name="ФормулаВБ 2 3 2 39" xfId="51742"/>
    <cellStyle name="ФормулаВБ 2 3 2 4" xfId="51743"/>
    <cellStyle name="ФормулаВБ 2 3 2 40" xfId="51744"/>
    <cellStyle name="ФормулаВБ 2 3 2 41" xfId="51745"/>
    <cellStyle name="ФормулаВБ 2 3 2 42" xfId="51746"/>
    <cellStyle name="ФормулаВБ 2 3 2 43" xfId="51747"/>
    <cellStyle name="ФормулаВБ 2 3 2 44" xfId="51748"/>
    <cellStyle name="ФормулаВБ 2 3 2 45" xfId="51749"/>
    <cellStyle name="ФормулаВБ 2 3 2 46" xfId="51750"/>
    <cellStyle name="ФормулаВБ 2 3 2 47" xfId="51751"/>
    <cellStyle name="ФормулаВБ 2 3 2 48" xfId="51752"/>
    <cellStyle name="ФормулаВБ 2 3 2 49" xfId="51753"/>
    <cellStyle name="ФормулаВБ 2 3 2 5" xfId="51754"/>
    <cellStyle name="ФормулаВБ 2 3 2 50" xfId="51755"/>
    <cellStyle name="ФормулаВБ 2 3 2 51" xfId="51756"/>
    <cellStyle name="ФормулаВБ 2 3 2 52" xfId="51757"/>
    <cellStyle name="ФормулаВБ 2 3 2 53" xfId="51758"/>
    <cellStyle name="ФормулаВБ 2 3 2 54" xfId="51759"/>
    <cellStyle name="ФормулаВБ 2 3 2 55" xfId="51760"/>
    <cellStyle name="ФормулаВБ 2 3 2 56" xfId="51761"/>
    <cellStyle name="ФормулаВБ 2 3 2 57" xfId="51762"/>
    <cellStyle name="ФормулаВБ 2 3 2 58" xfId="51763"/>
    <cellStyle name="ФормулаВБ 2 3 2 59" xfId="51764"/>
    <cellStyle name="ФормулаВБ 2 3 2 6" xfId="51765"/>
    <cellStyle name="ФормулаВБ 2 3 2 60" xfId="51766"/>
    <cellStyle name="ФормулаВБ 2 3 2 61" xfId="51767"/>
    <cellStyle name="ФормулаВБ 2 3 2 62" xfId="51768"/>
    <cellStyle name="ФормулаВБ 2 3 2 63" xfId="51769"/>
    <cellStyle name="ФормулаВБ 2 3 2 64" xfId="51770"/>
    <cellStyle name="ФормулаВБ 2 3 2 65" xfId="51771"/>
    <cellStyle name="ФормулаВБ 2 3 2 66" xfId="51772"/>
    <cellStyle name="ФормулаВБ 2 3 2 7" xfId="51773"/>
    <cellStyle name="ФормулаВБ 2 3 2 8" xfId="51774"/>
    <cellStyle name="ФормулаВБ 2 3 2 9" xfId="51775"/>
    <cellStyle name="ФормулаВБ 2 3 20" xfId="51776"/>
    <cellStyle name="ФормулаВБ 2 3 21" xfId="51777"/>
    <cellStyle name="ФормулаВБ 2 3 22" xfId="51778"/>
    <cellStyle name="ФормулаВБ 2 3 23" xfId="51779"/>
    <cellStyle name="ФормулаВБ 2 3 24" xfId="51780"/>
    <cellStyle name="ФормулаВБ 2 3 25" xfId="51781"/>
    <cellStyle name="ФормулаВБ 2 3 26" xfId="51782"/>
    <cellStyle name="ФормулаВБ 2 3 27" xfId="51783"/>
    <cellStyle name="ФормулаВБ 2 3 28" xfId="51784"/>
    <cellStyle name="ФормулаВБ 2 3 29" xfId="51785"/>
    <cellStyle name="ФормулаВБ 2 3 3" xfId="51786"/>
    <cellStyle name="ФормулаВБ 2 3 30" xfId="51787"/>
    <cellStyle name="ФормулаВБ 2 3 31" xfId="51788"/>
    <cellStyle name="ФормулаВБ 2 3 32" xfId="51789"/>
    <cellStyle name="ФормулаВБ 2 3 33" xfId="51790"/>
    <cellStyle name="ФормулаВБ 2 3 34" xfId="51791"/>
    <cellStyle name="ФормулаВБ 2 3 35" xfId="51792"/>
    <cellStyle name="ФормулаВБ 2 3 36" xfId="51793"/>
    <cellStyle name="ФормулаВБ 2 3 37" xfId="51794"/>
    <cellStyle name="ФормулаВБ 2 3 38" xfId="51795"/>
    <cellStyle name="ФормулаВБ 2 3 39" xfId="51796"/>
    <cellStyle name="ФормулаВБ 2 3 4" xfId="51797"/>
    <cellStyle name="ФормулаВБ 2 3 40" xfId="51798"/>
    <cellStyle name="ФормулаВБ 2 3 41" xfId="51799"/>
    <cellStyle name="ФормулаВБ 2 3 5" xfId="51800"/>
    <cellStyle name="ФормулаВБ 2 3 6" xfId="51801"/>
    <cellStyle name="ФормулаВБ 2 3 7" xfId="51802"/>
    <cellStyle name="ФормулаВБ 2 3 8" xfId="51803"/>
    <cellStyle name="ФормулаВБ 2 3 9" xfId="51804"/>
    <cellStyle name="ФормулаВБ 2 4" xfId="51805"/>
    <cellStyle name="ФормулаВБ 2 4 10" xfId="51806"/>
    <cellStyle name="ФормулаВБ 2 4 11" xfId="51807"/>
    <cellStyle name="ФормулаВБ 2 4 12" xfId="51808"/>
    <cellStyle name="ФормулаВБ 2 4 13" xfId="51809"/>
    <cellStyle name="ФормулаВБ 2 4 14" xfId="51810"/>
    <cellStyle name="ФормулаВБ 2 4 15" xfId="51811"/>
    <cellStyle name="ФормулаВБ 2 4 16" xfId="51812"/>
    <cellStyle name="ФормулаВБ 2 4 17" xfId="51813"/>
    <cellStyle name="ФормулаВБ 2 4 18" xfId="51814"/>
    <cellStyle name="ФормулаВБ 2 4 19" xfId="51815"/>
    <cellStyle name="ФормулаВБ 2 4 2" xfId="51816"/>
    <cellStyle name="ФормулаВБ 2 4 2 10" xfId="51817"/>
    <cellStyle name="ФормулаВБ 2 4 2 11" xfId="51818"/>
    <cellStyle name="ФормулаВБ 2 4 2 12" xfId="51819"/>
    <cellStyle name="ФормулаВБ 2 4 2 13" xfId="51820"/>
    <cellStyle name="ФормулаВБ 2 4 2 14" xfId="51821"/>
    <cellStyle name="ФормулаВБ 2 4 2 15" xfId="51822"/>
    <cellStyle name="ФормулаВБ 2 4 2 16" xfId="51823"/>
    <cellStyle name="ФормулаВБ 2 4 2 17" xfId="51824"/>
    <cellStyle name="ФормулаВБ 2 4 2 18" xfId="51825"/>
    <cellStyle name="ФормулаВБ 2 4 2 19" xfId="51826"/>
    <cellStyle name="ФормулаВБ 2 4 2 2" xfId="51827"/>
    <cellStyle name="ФормулаВБ 2 4 2 20" xfId="51828"/>
    <cellStyle name="ФормулаВБ 2 4 2 21" xfId="51829"/>
    <cellStyle name="ФормулаВБ 2 4 2 22" xfId="51830"/>
    <cellStyle name="ФормулаВБ 2 4 2 23" xfId="51831"/>
    <cellStyle name="ФормулаВБ 2 4 2 24" xfId="51832"/>
    <cellStyle name="ФормулаВБ 2 4 2 25" xfId="51833"/>
    <cellStyle name="ФормулаВБ 2 4 2 26" xfId="51834"/>
    <cellStyle name="ФормулаВБ 2 4 2 27" xfId="51835"/>
    <cellStyle name="ФормулаВБ 2 4 2 28" xfId="51836"/>
    <cellStyle name="ФормулаВБ 2 4 2 29" xfId="51837"/>
    <cellStyle name="ФормулаВБ 2 4 2 3" xfId="51838"/>
    <cellStyle name="ФормулаВБ 2 4 2 30" xfId="51839"/>
    <cellStyle name="ФормулаВБ 2 4 2 31" xfId="51840"/>
    <cellStyle name="ФормулаВБ 2 4 2 32" xfId="51841"/>
    <cellStyle name="ФормулаВБ 2 4 2 33" xfId="51842"/>
    <cellStyle name="ФормулаВБ 2 4 2 34" xfId="51843"/>
    <cellStyle name="ФормулаВБ 2 4 2 35" xfId="51844"/>
    <cellStyle name="ФормулаВБ 2 4 2 36" xfId="51845"/>
    <cellStyle name="ФормулаВБ 2 4 2 37" xfId="51846"/>
    <cellStyle name="ФормулаВБ 2 4 2 38" xfId="51847"/>
    <cellStyle name="ФормулаВБ 2 4 2 39" xfId="51848"/>
    <cellStyle name="ФормулаВБ 2 4 2 4" xfId="51849"/>
    <cellStyle name="ФормулаВБ 2 4 2 40" xfId="51850"/>
    <cellStyle name="ФормулаВБ 2 4 2 41" xfId="51851"/>
    <cellStyle name="ФормулаВБ 2 4 2 42" xfId="51852"/>
    <cellStyle name="ФормулаВБ 2 4 2 43" xfId="51853"/>
    <cellStyle name="ФормулаВБ 2 4 2 44" xfId="51854"/>
    <cellStyle name="ФормулаВБ 2 4 2 45" xfId="51855"/>
    <cellStyle name="ФормулаВБ 2 4 2 46" xfId="51856"/>
    <cellStyle name="ФормулаВБ 2 4 2 47" xfId="51857"/>
    <cellStyle name="ФормулаВБ 2 4 2 48" xfId="51858"/>
    <cellStyle name="ФормулаВБ 2 4 2 49" xfId="51859"/>
    <cellStyle name="ФормулаВБ 2 4 2 5" xfId="51860"/>
    <cellStyle name="ФормулаВБ 2 4 2 50" xfId="51861"/>
    <cellStyle name="ФормулаВБ 2 4 2 51" xfId="51862"/>
    <cellStyle name="ФормулаВБ 2 4 2 52" xfId="51863"/>
    <cellStyle name="ФормулаВБ 2 4 2 53" xfId="51864"/>
    <cellStyle name="ФормулаВБ 2 4 2 54" xfId="51865"/>
    <cellStyle name="ФормулаВБ 2 4 2 55" xfId="51866"/>
    <cellStyle name="ФормулаВБ 2 4 2 56" xfId="51867"/>
    <cellStyle name="ФормулаВБ 2 4 2 57" xfId="51868"/>
    <cellStyle name="ФормулаВБ 2 4 2 58" xfId="51869"/>
    <cellStyle name="ФормулаВБ 2 4 2 59" xfId="51870"/>
    <cellStyle name="ФормулаВБ 2 4 2 6" xfId="51871"/>
    <cellStyle name="ФормулаВБ 2 4 2 60" xfId="51872"/>
    <cellStyle name="ФормулаВБ 2 4 2 61" xfId="51873"/>
    <cellStyle name="ФормулаВБ 2 4 2 62" xfId="51874"/>
    <cellStyle name="ФормулаВБ 2 4 2 63" xfId="51875"/>
    <cellStyle name="ФормулаВБ 2 4 2 64" xfId="51876"/>
    <cellStyle name="ФормулаВБ 2 4 2 65" xfId="51877"/>
    <cellStyle name="ФормулаВБ 2 4 2 66" xfId="51878"/>
    <cellStyle name="ФормулаВБ 2 4 2 7" xfId="51879"/>
    <cellStyle name="ФормулаВБ 2 4 2 8" xfId="51880"/>
    <cellStyle name="ФормулаВБ 2 4 2 9" xfId="51881"/>
    <cellStyle name="ФормулаВБ 2 4 20" xfId="51882"/>
    <cellStyle name="ФормулаВБ 2 4 21" xfId="51883"/>
    <cellStyle name="ФормулаВБ 2 4 22" xfId="51884"/>
    <cellStyle name="ФормулаВБ 2 4 23" xfId="51885"/>
    <cellStyle name="ФормулаВБ 2 4 24" xfId="51886"/>
    <cellStyle name="ФормулаВБ 2 4 25" xfId="51887"/>
    <cellStyle name="ФормулаВБ 2 4 26" xfId="51888"/>
    <cellStyle name="ФормулаВБ 2 4 27" xfId="51889"/>
    <cellStyle name="ФормулаВБ 2 4 28" xfId="51890"/>
    <cellStyle name="ФормулаВБ 2 4 29" xfId="51891"/>
    <cellStyle name="ФормулаВБ 2 4 3" xfId="51892"/>
    <cellStyle name="ФормулаВБ 2 4 30" xfId="51893"/>
    <cellStyle name="ФормулаВБ 2 4 31" xfId="51894"/>
    <cellStyle name="ФормулаВБ 2 4 32" xfId="51895"/>
    <cellStyle name="ФормулаВБ 2 4 33" xfId="51896"/>
    <cellStyle name="ФормулаВБ 2 4 34" xfId="51897"/>
    <cellStyle name="ФормулаВБ 2 4 35" xfId="51898"/>
    <cellStyle name="ФормулаВБ 2 4 36" xfId="51899"/>
    <cellStyle name="ФормулаВБ 2 4 37" xfId="51900"/>
    <cellStyle name="ФормулаВБ 2 4 38" xfId="51901"/>
    <cellStyle name="ФормулаВБ 2 4 39" xfId="51902"/>
    <cellStyle name="ФормулаВБ 2 4 4" xfId="51903"/>
    <cellStyle name="ФормулаВБ 2 4 40" xfId="51904"/>
    <cellStyle name="ФормулаВБ 2 4 41" xfId="51905"/>
    <cellStyle name="ФормулаВБ 2 4 5" xfId="51906"/>
    <cellStyle name="ФормулаВБ 2 4 6" xfId="51907"/>
    <cellStyle name="ФормулаВБ 2 4 7" xfId="51908"/>
    <cellStyle name="ФормулаВБ 2 4 8" xfId="51909"/>
    <cellStyle name="ФормулаВБ 2 4 9" xfId="51910"/>
    <cellStyle name="ФормулаВБ 2 5" xfId="51911"/>
    <cellStyle name="ФормулаВБ 3" xfId="51912"/>
    <cellStyle name="ФормулаВБ 3 10" xfId="51913"/>
    <cellStyle name="ФормулаВБ 3 11" xfId="51914"/>
    <cellStyle name="ФормулаВБ 3 12" xfId="51915"/>
    <cellStyle name="ФормулаВБ 3 13" xfId="51916"/>
    <cellStyle name="ФормулаВБ 3 14" xfId="51917"/>
    <cellStyle name="ФормулаВБ 3 15" xfId="51918"/>
    <cellStyle name="ФормулаВБ 3 16" xfId="51919"/>
    <cellStyle name="ФормулаВБ 3 17" xfId="51920"/>
    <cellStyle name="ФормулаВБ 3 18" xfId="51921"/>
    <cellStyle name="ФормулаВБ 3 19" xfId="51922"/>
    <cellStyle name="ФормулаВБ 3 2" xfId="51923"/>
    <cellStyle name="ФормулаВБ 3 2 10" xfId="51924"/>
    <cellStyle name="ФормулаВБ 3 2 11" xfId="51925"/>
    <cellStyle name="ФормулаВБ 3 2 12" xfId="51926"/>
    <cellStyle name="ФормулаВБ 3 2 13" xfId="51927"/>
    <cellStyle name="ФормулаВБ 3 2 14" xfId="51928"/>
    <cellStyle name="ФормулаВБ 3 2 15" xfId="51929"/>
    <cellStyle name="ФормулаВБ 3 2 16" xfId="51930"/>
    <cellStyle name="ФормулаВБ 3 2 17" xfId="51931"/>
    <cellStyle name="ФормулаВБ 3 2 18" xfId="51932"/>
    <cellStyle name="ФормулаВБ 3 2 19" xfId="51933"/>
    <cellStyle name="ФормулаВБ 3 2 2" xfId="51934"/>
    <cellStyle name="ФормулаВБ 3 2 2 10" xfId="51935"/>
    <cellStyle name="ФормулаВБ 3 2 2 11" xfId="51936"/>
    <cellStyle name="ФормулаВБ 3 2 2 12" xfId="51937"/>
    <cellStyle name="ФормулаВБ 3 2 2 13" xfId="51938"/>
    <cellStyle name="ФормулаВБ 3 2 2 14" xfId="51939"/>
    <cellStyle name="ФормулаВБ 3 2 2 15" xfId="51940"/>
    <cellStyle name="ФормулаВБ 3 2 2 16" xfId="51941"/>
    <cellStyle name="ФормулаВБ 3 2 2 17" xfId="51942"/>
    <cellStyle name="ФормулаВБ 3 2 2 18" xfId="51943"/>
    <cellStyle name="ФормулаВБ 3 2 2 19" xfId="51944"/>
    <cellStyle name="ФормулаВБ 3 2 2 2" xfId="51945"/>
    <cellStyle name="ФормулаВБ 3 2 2 20" xfId="51946"/>
    <cellStyle name="ФормулаВБ 3 2 2 21" xfId="51947"/>
    <cellStyle name="ФормулаВБ 3 2 2 22" xfId="51948"/>
    <cellStyle name="ФормулаВБ 3 2 2 23" xfId="51949"/>
    <cellStyle name="ФормулаВБ 3 2 2 24" xfId="51950"/>
    <cellStyle name="ФормулаВБ 3 2 2 25" xfId="51951"/>
    <cellStyle name="ФормулаВБ 3 2 2 26" xfId="51952"/>
    <cellStyle name="ФормулаВБ 3 2 2 27" xfId="51953"/>
    <cellStyle name="ФормулаВБ 3 2 2 28" xfId="51954"/>
    <cellStyle name="ФормулаВБ 3 2 2 29" xfId="51955"/>
    <cellStyle name="ФормулаВБ 3 2 2 3" xfId="51956"/>
    <cellStyle name="ФормулаВБ 3 2 2 30" xfId="51957"/>
    <cellStyle name="ФормулаВБ 3 2 2 31" xfId="51958"/>
    <cellStyle name="ФормулаВБ 3 2 2 32" xfId="51959"/>
    <cellStyle name="ФормулаВБ 3 2 2 33" xfId="51960"/>
    <cellStyle name="ФормулаВБ 3 2 2 34" xfId="51961"/>
    <cellStyle name="ФормулаВБ 3 2 2 35" xfId="51962"/>
    <cellStyle name="ФормулаВБ 3 2 2 36" xfId="51963"/>
    <cellStyle name="ФормулаВБ 3 2 2 37" xfId="51964"/>
    <cellStyle name="ФормулаВБ 3 2 2 38" xfId="51965"/>
    <cellStyle name="ФормулаВБ 3 2 2 39" xfId="51966"/>
    <cellStyle name="ФормулаВБ 3 2 2 4" xfId="51967"/>
    <cellStyle name="ФормулаВБ 3 2 2 40" xfId="51968"/>
    <cellStyle name="ФормулаВБ 3 2 2 41" xfId="51969"/>
    <cellStyle name="ФормулаВБ 3 2 2 42" xfId="51970"/>
    <cellStyle name="ФормулаВБ 3 2 2 43" xfId="51971"/>
    <cellStyle name="ФормулаВБ 3 2 2 44" xfId="51972"/>
    <cellStyle name="ФормулаВБ 3 2 2 45" xfId="51973"/>
    <cellStyle name="ФормулаВБ 3 2 2 46" xfId="51974"/>
    <cellStyle name="ФормулаВБ 3 2 2 47" xfId="51975"/>
    <cellStyle name="ФормулаВБ 3 2 2 48" xfId="51976"/>
    <cellStyle name="ФормулаВБ 3 2 2 49" xfId="51977"/>
    <cellStyle name="ФормулаВБ 3 2 2 5" xfId="51978"/>
    <cellStyle name="ФормулаВБ 3 2 2 50" xfId="51979"/>
    <cellStyle name="ФормулаВБ 3 2 2 51" xfId="51980"/>
    <cellStyle name="ФормулаВБ 3 2 2 52" xfId="51981"/>
    <cellStyle name="ФормулаВБ 3 2 2 53" xfId="51982"/>
    <cellStyle name="ФормулаВБ 3 2 2 54" xfId="51983"/>
    <cellStyle name="ФормулаВБ 3 2 2 55" xfId="51984"/>
    <cellStyle name="ФормулаВБ 3 2 2 56" xfId="51985"/>
    <cellStyle name="ФормулаВБ 3 2 2 57" xfId="51986"/>
    <cellStyle name="ФормулаВБ 3 2 2 58" xfId="51987"/>
    <cellStyle name="ФормулаВБ 3 2 2 59" xfId="51988"/>
    <cellStyle name="ФормулаВБ 3 2 2 6" xfId="51989"/>
    <cellStyle name="ФормулаВБ 3 2 2 60" xfId="51990"/>
    <cellStyle name="ФормулаВБ 3 2 2 61" xfId="51991"/>
    <cellStyle name="ФормулаВБ 3 2 2 62" xfId="51992"/>
    <cellStyle name="ФормулаВБ 3 2 2 63" xfId="51993"/>
    <cellStyle name="ФормулаВБ 3 2 2 7" xfId="51994"/>
    <cellStyle name="ФормулаВБ 3 2 2 8" xfId="51995"/>
    <cellStyle name="ФормулаВБ 3 2 2 9" xfId="51996"/>
    <cellStyle name="ФормулаВБ 3 2 20" xfId="51997"/>
    <cellStyle name="ФормулаВБ 3 2 21" xfId="51998"/>
    <cellStyle name="ФормулаВБ 3 2 22" xfId="51999"/>
    <cellStyle name="ФормулаВБ 3 2 23" xfId="52000"/>
    <cellStyle name="ФормулаВБ 3 2 24" xfId="52001"/>
    <cellStyle name="ФормулаВБ 3 2 25" xfId="52002"/>
    <cellStyle name="ФормулаВБ 3 2 26" xfId="52003"/>
    <cellStyle name="ФормулаВБ 3 2 27" xfId="52004"/>
    <cellStyle name="ФормулаВБ 3 2 28" xfId="52005"/>
    <cellStyle name="ФормулаВБ 3 2 29" xfId="52006"/>
    <cellStyle name="ФормулаВБ 3 2 3" xfId="52007"/>
    <cellStyle name="ФормулаВБ 3 2 3 10" xfId="52008"/>
    <cellStyle name="ФормулаВБ 3 2 3 11" xfId="52009"/>
    <cellStyle name="ФормулаВБ 3 2 3 12" xfId="52010"/>
    <cellStyle name="ФормулаВБ 3 2 3 13" xfId="52011"/>
    <cellStyle name="ФормулаВБ 3 2 3 14" xfId="52012"/>
    <cellStyle name="ФормулаВБ 3 2 3 15" xfId="52013"/>
    <cellStyle name="ФормулаВБ 3 2 3 16" xfId="52014"/>
    <cellStyle name="ФормулаВБ 3 2 3 17" xfId="52015"/>
    <cellStyle name="ФормулаВБ 3 2 3 18" xfId="52016"/>
    <cellStyle name="ФормулаВБ 3 2 3 19" xfId="52017"/>
    <cellStyle name="ФормулаВБ 3 2 3 2" xfId="52018"/>
    <cellStyle name="ФормулаВБ 3 2 3 20" xfId="52019"/>
    <cellStyle name="ФормулаВБ 3 2 3 21" xfId="52020"/>
    <cellStyle name="ФормулаВБ 3 2 3 22" xfId="52021"/>
    <cellStyle name="ФормулаВБ 3 2 3 23" xfId="52022"/>
    <cellStyle name="ФормулаВБ 3 2 3 24" xfId="52023"/>
    <cellStyle name="ФормулаВБ 3 2 3 25" xfId="52024"/>
    <cellStyle name="ФормулаВБ 3 2 3 26" xfId="52025"/>
    <cellStyle name="ФормулаВБ 3 2 3 27" xfId="52026"/>
    <cellStyle name="ФормулаВБ 3 2 3 28" xfId="52027"/>
    <cellStyle name="ФормулаВБ 3 2 3 29" xfId="52028"/>
    <cellStyle name="ФормулаВБ 3 2 3 3" xfId="52029"/>
    <cellStyle name="ФормулаВБ 3 2 3 30" xfId="52030"/>
    <cellStyle name="ФормулаВБ 3 2 3 31" xfId="52031"/>
    <cellStyle name="ФормулаВБ 3 2 3 32" xfId="52032"/>
    <cellStyle name="ФормулаВБ 3 2 3 33" xfId="52033"/>
    <cellStyle name="ФормулаВБ 3 2 3 34" xfId="52034"/>
    <cellStyle name="ФормулаВБ 3 2 3 35" xfId="52035"/>
    <cellStyle name="ФормулаВБ 3 2 3 36" xfId="52036"/>
    <cellStyle name="ФормулаВБ 3 2 3 37" xfId="52037"/>
    <cellStyle name="ФормулаВБ 3 2 3 38" xfId="52038"/>
    <cellStyle name="ФормулаВБ 3 2 3 39" xfId="52039"/>
    <cellStyle name="ФормулаВБ 3 2 3 4" xfId="52040"/>
    <cellStyle name="ФормулаВБ 3 2 3 40" xfId="52041"/>
    <cellStyle name="ФормулаВБ 3 2 3 41" xfId="52042"/>
    <cellStyle name="ФормулаВБ 3 2 3 42" xfId="52043"/>
    <cellStyle name="ФормулаВБ 3 2 3 43" xfId="52044"/>
    <cellStyle name="ФормулаВБ 3 2 3 44" xfId="52045"/>
    <cellStyle name="ФормулаВБ 3 2 3 45" xfId="52046"/>
    <cellStyle name="ФормулаВБ 3 2 3 46" xfId="52047"/>
    <cellStyle name="ФормулаВБ 3 2 3 47" xfId="52048"/>
    <cellStyle name="ФормулаВБ 3 2 3 48" xfId="52049"/>
    <cellStyle name="ФормулаВБ 3 2 3 49" xfId="52050"/>
    <cellStyle name="ФормулаВБ 3 2 3 5" xfId="52051"/>
    <cellStyle name="ФормулаВБ 3 2 3 50" xfId="52052"/>
    <cellStyle name="ФормулаВБ 3 2 3 51" xfId="52053"/>
    <cellStyle name="ФормулаВБ 3 2 3 52" xfId="52054"/>
    <cellStyle name="ФормулаВБ 3 2 3 53" xfId="52055"/>
    <cellStyle name="ФормулаВБ 3 2 3 54" xfId="52056"/>
    <cellStyle name="ФормулаВБ 3 2 3 55" xfId="52057"/>
    <cellStyle name="ФормулаВБ 3 2 3 56" xfId="52058"/>
    <cellStyle name="ФормулаВБ 3 2 3 57" xfId="52059"/>
    <cellStyle name="ФормулаВБ 3 2 3 58" xfId="52060"/>
    <cellStyle name="ФормулаВБ 3 2 3 59" xfId="52061"/>
    <cellStyle name="ФормулаВБ 3 2 3 6" xfId="52062"/>
    <cellStyle name="ФормулаВБ 3 2 3 60" xfId="52063"/>
    <cellStyle name="ФормулаВБ 3 2 3 61" xfId="52064"/>
    <cellStyle name="ФормулаВБ 3 2 3 62" xfId="52065"/>
    <cellStyle name="ФормулаВБ 3 2 3 63" xfId="52066"/>
    <cellStyle name="ФормулаВБ 3 2 3 64" xfId="52067"/>
    <cellStyle name="ФормулаВБ 3 2 3 7" xfId="52068"/>
    <cellStyle name="ФормулаВБ 3 2 3 8" xfId="52069"/>
    <cellStyle name="ФормулаВБ 3 2 3 9" xfId="52070"/>
    <cellStyle name="ФормулаВБ 3 2 30" xfId="52071"/>
    <cellStyle name="ФормулаВБ 3 2 31" xfId="52072"/>
    <cellStyle name="ФормулаВБ 3 2 32" xfId="52073"/>
    <cellStyle name="ФормулаВБ 3 2 33" xfId="52074"/>
    <cellStyle name="ФормулаВБ 3 2 34" xfId="52075"/>
    <cellStyle name="ФормулаВБ 3 2 35" xfId="52076"/>
    <cellStyle name="ФормулаВБ 3 2 36" xfId="52077"/>
    <cellStyle name="ФормулаВБ 3 2 37" xfId="52078"/>
    <cellStyle name="ФормулаВБ 3 2 38" xfId="52079"/>
    <cellStyle name="ФормулаВБ 3 2 39" xfId="52080"/>
    <cellStyle name="ФормулаВБ 3 2 4" xfId="52081"/>
    <cellStyle name="ФормулаВБ 3 2 40" xfId="52082"/>
    <cellStyle name="ФормулаВБ 3 2 41" xfId="52083"/>
    <cellStyle name="ФормулаВБ 3 2 42" xfId="52084"/>
    <cellStyle name="ФормулаВБ 3 2 43" xfId="52085"/>
    <cellStyle name="ФормулаВБ 3 2 5" xfId="52086"/>
    <cellStyle name="ФормулаВБ 3 2 6" xfId="52087"/>
    <cellStyle name="ФормулаВБ 3 2 7" xfId="52088"/>
    <cellStyle name="ФормулаВБ 3 2 8" xfId="52089"/>
    <cellStyle name="ФормулаВБ 3 2 9" xfId="52090"/>
    <cellStyle name="ФормулаВБ 3 20" xfId="52091"/>
    <cellStyle name="ФормулаВБ 3 21" xfId="52092"/>
    <cellStyle name="ФормулаВБ 3 22" xfId="52093"/>
    <cellStyle name="ФормулаВБ 3 23" xfId="52094"/>
    <cellStyle name="ФормулаВБ 3 24" xfId="52095"/>
    <cellStyle name="ФормулаВБ 3 25" xfId="52096"/>
    <cellStyle name="ФормулаВБ 3 26" xfId="52097"/>
    <cellStyle name="ФормулаВБ 3 27" xfId="52098"/>
    <cellStyle name="ФормулаВБ 3 28" xfId="52099"/>
    <cellStyle name="ФормулаВБ 3 29" xfId="52100"/>
    <cellStyle name="ФормулаВБ 3 3" xfId="52101"/>
    <cellStyle name="ФормулаВБ 3 3 10" xfId="52102"/>
    <cellStyle name="ФормулаВБ 3 3 11" xfId="52103"/>
    <cellStyle name="ФормулаВБ 3 3 12" xfId="52104"/>
    <cellStyle name="ФормулаВБ 3 3 13" xfId="52105"/>
    <cellStyle name="ФормулаВБ 3 3 14" xfId="52106"/>
    <cellStyle name="ФормулаВБ 3 3 15" xfId="52107"/>
    <cellStyle name="ФормулаВБ 3 3 16" xfId="52108"/>
    <cellStyle name="ФормулаВБ 3 3 17" xfId="52109"/>
    <cellStyle name="ФормулаВБ 3 3 18" xfId="52110"/>
    <cellStyle name="ФормулаВБ 3 3 19" xfId="52111"/>
    <cellStyle name="ФормулаВБ 3 3 2" xfId="52112"/>
    <cellStyle name="ФормулаВБ 3 3 2 10" xfId="52113"/>
    <cellStyle name="ФормулаВБ 3 3 2 11" xfId="52114"/>
    <cellStyle name="ФормулаВБ 3 3 2 12" xfId="52115"/>
    <cellStyle name="ФормулаВБ 3 3 2 13" xfId="52116"/>
    <cellStyle name="ФормулаВБ 3 3 2 14" xfId="52117"/>
    <cellStyle name="ФормулаВБ 3 3 2 15" xfId="52118"/>
    <cellStyle name="ФормулаВБ 3 3 2 16" xfId="52119"/>
    <cellStyle name="ФормулаВБ 3 3 2 17" xfId="52120"/>
    <cellStyle name="ФормулаВБ 3 3 2 18" xfId="52121"/>
    <cellStyle name="ФормулаВБ 3 3 2 19" xfId="52122"/>
    <cellStyle name="ФормулаВБ 3 3 2 2" xfId="52123"/>
    <cellStyle name="ФормулаВБ 3 3 2 20" xfId="52124"/>
    <cellStyle name="ФормулаВБ 3 3 2 21" xfId="52125"/>
    <cellStyle name="ФормулаВБ 3 3 2 22" xfId="52126"/>
    <cellStyle name="ФормулаВБ 3 3 2 23" xfId="52127"/>
    <cellStyle name="ФормулаВБ 3 3 2 24" xfId="52128"/>
    <cellStyle name="ФормулаВБ 3 3 2 25" xfId="52129"/>
    <cellStyle name="ФормулаВБ 3 3 2 26" xfId="52130"/>
    <cellStyle name="ФормулаВБ 3 3 2 27" xfId="52131"/>
    <cellStyle name="ФормулаВБ 3 3 2 28" xfId="52132"/>
    <cellStyle name="ФормулаВБ 3 3 2 29" xfId="52133"/>
    <cellStyle name="ФормулаВБ 3 3 2 3" xfId="52134"/>
    <cellStyle name="ФормулаВБ 3 3 2 30" xfId="52135"/>
    <cellStyle name="ФормулаВБ 3 3 2 31" xfId="52136"/>
    <cellStyle name="ФормулаВБ 3 3 2 32" xfId="52137"/>
    <cellStyle name="ФормулаВБ 3 3 2 33" xfId="52138"/>
    <cellStyle name="ФормулаВБ 3 3 2 34" xfId="52139"/>
    <cellStyle name="ФормулаВБ 3 3 2 35" xfId="52140"/>
    <cellStyle name="ФормулаВБ 3 3 2 36" xfId="52141"/>
    <cellStyle name="ФормулаВБ 3 3 2 37" xfId="52142"/>
    <cellStyle name="ФормулаВБ 3 3 2 38" xfId="52143"/>
    <cellStyle name="ФормулаВБ 3 3 2 39" xfId="52144"/>
    <cellStyle name="ФормулаВБ 3 3 2 4" xfId="52145"/>
    <cellStyle name="ФормулаВБ 3 3 2 40" xfId="52146"/>
    <cellStyle name="ФормулаВБ 3 3 2 41" xfId="52147"/>
    <cellStyle name="ФормулаВБ 3 3 2 42" xfId="52148"/>
    <cellStyle name="ФормулаВБ 3 3 2 43" xfId="52149"/>
    <cellStyle name="ФормулаВБ 3 3 2 44" xfId="52150"/>
    <cellStyle name="ФормулаВБ 3 3 2 45" xfId="52151"/>
    <cellStyle name="ФормулаВБ 3 3 2 46" xfId="52152"/>
    <cellStyle name="ФормулаВБ 3 3 2 47" xfId="52153"/>
    <cellStyle name="ФормулаВБ 3 3 2 48" xfId="52154"/>
    <cellStyle name="ФормулаВБ 3 3 2 49" xfId="52155"/>
    <cellStyle name="ФормулаВБ 3 3 2 5" xfId="52156"/>
    <cellStyle name="ФормулаВБ 3 3 2 50" xfId="52157"/>
    <cellStyle name="ФормулаВБ 3 3 2 51" xfId="52158"/>
    <cellStyle name="ФормулаВБ 3 3 2 52" xfId="52159"/>
    <cellStyle name="ФормулаВБ 3 3 2 53" xfId="52160"/>
    <cellStyle name="ФормулаВБ 3 3 2 54" xfId="52161"/>
    <cellStyle name="ФормулаВБ 3 3 2 55" xfId="52162"/>
    <cellStyle name="ФормулаВБ 3 3 2 56" xfId="52163"/>
    <cellStyle name="ФормулаВБ 3 3 2 57" xfId="52164"/>
    <cellStyle name="ФормулаВБ 3 3 2 58" xfId="52165"/>
    <cellStyle name="ФормулаВБ 3 3 2 59" xfId="52166"/>
    <cellStyle name="ФормулаВБ 3 3 2 6" xfId="52167"/>
    <cellStyle name="ФормулаВБ 3 3 2 60" xfId="52168"/>
    <cellStyle name="ФормулаВБ 3 3 2 61" xfId="52169"/>
    <cellStyle name="ФормулаВБ 3 3 2 62" xfId="52170"/>
    <cellStyle name="ФормулаВБ 3 3 2 63" xfId="52171"/>
    <cellStyle name="ФормулаВБ 3 3 2 64" xfId="52172"/>
    <cellStyle name="ФормулаВБ 3 3 2 65" xfId="52173"/>
    <cellStyle name="ФормулаВБ 3 3 2 66" xfId="52174"/>
    <cellStyle name="ФормулаВБ 3 3 2 7" xfId="52175"/>
    <cellStyle name="ФормулаВБ 3 3 2 8" xfId="52176"/>
    <cellStyle name="ФормулаВБ 3 3 2 9" xfId="52177"/>
    <cellStyle name="ФормулаВБ 3 3 20" xfId="52178"/>
    <cellStyle name="ФормулаВБ 3 3 21" xfId="52179"/>
    <cellStyle name="ФормулаВБ 3 3 22" xfId="52180"/>
    <cellStyle name="ФормулаВБ 3 3 23" xfId="52181"/>
    <cellStyle name="ФормулаВБ 3 3 24" xfId="52182"/>
    <cellStyle name="ФормулаВБ 3 3 25" xfId="52183"/>
    <cellStyle name="ФормулаВБ 3 3 26" xfId="52184"/>
    <cellStyle name="ФормулаВБ 3 3 27" xfId="52185"/>
    <cellStyle name="ФормулаВБ 3 3 28" xfId="52186"/>
    <cellStyle name="ФормулаВБ 3 3 29" xfId="52187"/>
    <cellStyle name="ФормулаВБ 3 3 3" xfId="52188"/>
    <cellStyle name="ФормулаВБ 3 3 30" xfId="52189"/>
    <cellStyle name="ФормулаВБ 3 3 31" xfId="52190"/>
    <cellStyle name="ФормулаВБ 3 3 32" xfId="52191"/>
    <cellStyle name="ФормулаВБ 3 3 33" xfId="52192"/>
    <cellStyle name="ФормулаВБ 3 3 34" xfId="52193"/>
    <cellStyle name="ФормулаВБ 3 3 35" xfId="52194"/>
    <cellStyle name="ФормулаВБ 3 3 36" xfId="52195"/>
    <cellStyle name="ФормулаВБ 3 3 37" xfId="52196"/>
    <cellStyle name="ФормулаВБ 3 3 38" xfId="52197"/>
    <cellStyle name="ФормулаВБ 3 3 39" xfId="52198"/>
    <cellStyle name="ФормулаВБ 3 3 4" xfId="52199"/>
    <cellStyle name="ФормулаВБ 3 3 40" xfId="52200"/>
    <cellStyle name="ФормулаВБ 3 3 41" xfId="52201"/>
    <cellStyle name="ФормулаВБ 3 3 5" xfId="52202"/>
    <cellStyle name="ФормулаВБ 3 3 6" xfId="52203"/>
    <cellStyle name="ФормулаВБ 3 3 7" xfId="52204"/>
    <cellStyle name="ФормулаВБ 3 3 8" xfId="52205"/>
    <cellStyle name="ФормулаВБ 3 3 9" xfId="52206"/>
    <cellStyle name="ФормулаВБ 3 30" xfId="52207"/>
    <cellStyle name="ФормулаВБ 3 31" xfId="52208"/>
    <cellStyle name="ФормулаВБ 3 32" xfId="52209"/>
    <cellStyle name="ФормулаВБ 3 33" xfId="52210"/>
    <cellStyle name="ФормулаВБ 3 34" xfId="52211"/>
    <cellStyle name="ФормулаВБ 3 35" xfId="52212"/>
    <cellStyle name="ФормулаВБ 3 36" xfId="52213"/>
    <cellStyle name="ФормулаВБ 3 37" xfId="52214"/>
    <cellStyle name="ФормулаВБ 3 38" xfId="52215"/>
    <cellStyle name="ФормулаВБ 3 39" xfId="52216"/>
    <cellStyle name="ФормулаВБ 3 4" xfId="52217"/>
    <cellStyle name="ФормулаВБ 3 4 10" xfId="52218"/>
    <cellStyle name="ФормулаВБ 3 4 11" xfId="52219"/>
    <cellStyle name="ФормулаВБ 3 4 12" xfId="52220"/>
    <cellStyle name="ФормулаВБ 3 4 13" xfId="52221"/>
    <cellStyle name="ФормулаВБ 3 4 14" xfId="52222"/>
    <cellStyle name="ФормулаВБ 3 4 15" xfId="52223"/>
    <cellStyle name="ФормулаВБ 3 4 16" xfId="52224"/>
    <cellStyle name="ФормулаВБ 3 4 17" xfId="52225"/>
    <cellStyle name="ФормулаВБ 3 4 18" xfId="52226"/>
    <cellStyle name="ФормулаВБ 3 4 19" xfId="52227"/>
    <cellStyle name="ФормулаВБ 3 4 2" xfId="52228"/>
    <cellStyle name="ФормулаВБ 3 4 2 10" xfId="52229"/>
    <cellStyle name="ФормулаВБ 3 4 2 11" xfId="52230"/>
    <cellStyle name="ФормулаВБ 3 4 2 12" xfId="52231"/>
    <cellStyle name="ФормулаВБ 3 4 2 13" xfId="52232"/>
    <cellStyle name="ФормулаВБ 3 4 2 14" xfId="52233"/>
    <cellStyle name="ФормулаВБ 3 4 2 15" xfId="52234"/>
    <cellStyle name="ФормулаВБ 3 4 2 16" xfId="52235"/>
    <cellStyle name="ФормулаВБ 3 4 2 17" xfId="52236"/>
    <cellStyle name="ФормулаВБ 3 4 2 18" xfId="52237"/>
    <cellStyle name="ФормулаВБ 3 4 2 19" xfId="52238"/>
    <cellStyle name="ФормулаВБ 3 4 2 2" xfId="52239"/>
    <cellStyle name="ФормулаВБ 3 4 2 20" xfId="52240"/>
    <cellStyle name="ФормулаВБ 3 4 2 21" xfId="52241"/>
    <cellStyle name="ФормулаВБ 3 4 2 22" xfId="52242"/>
    <cellStyle name="ФормулаВБ 3 4 2 23" xfId="52243"/>
    <cellStyle name="ФормулаВБ 3 4 2 24" xfId="52244"/>
    <cellStyle name="ФормулаВБ 3 4 2 25" xfId="52245"/>
    <cellStyle name="ФормулаВБ 3 4 2 26" xfId="52246"/>
    <cellStyle name="ФормулаВБ 3 4 2 27" xfId="52247"/>
    <cellStyle name="ФормулаВБ 3 4 2 28" xfId="52248"/>
    <cellStyle name="ФормулаВБ 3 4 2 29" xfId="52249"/>
    <cellStyle name="ФормулаВБ 3 4 2 3" xfId="52250"/>
    <cellStyle name="ФормулаВБ 3 4 2 30" xfId="52251"/>
    <cellStyle name="ФормулаВБ 3 4 2 31" xfId="52252"/>
    <cellStyle name="ФормулаВБ 3 4 2 32" xfId="52253"/>
    <cellStyle name="ФормулаВБ 3 4 2 33" xfId="52254"/>
    <cellStyle name="ФормулаВБ 3 4 2 34" xfId="52255"/>
    <cellStyle name="ФормулаВБ 3 4 2 35" xfId="52256"/>
    <cellStyle name="ФормулаВБ 3 4 2 36" xfId="52257"/>
    <cellStyle name="ФормулаВБ 3 4 2 37" xfId="52258"/>
    <cellStyle name="ФормулаВБ 3 4 2 38" xfId="52259"/>
    <cellStyle name="ФормулаВБ 3 4 2 39" xfId="52260"/>
    <cellStyle name="ФормулаВБ 3 4 2 4" xfId="52261"/>
    <cellStyle name="ФормулаВБ 3 4 2 40" xfId="52262"/>
    <cellStyle name="ФормулаВБ 3 4 2 41" xfId="52263"/>
    <cellStyle name="ФормулаВБ 3 4 2 42" xfId="52264"/>
    <cellStyle name="ФормулаВБ 3 4 2 43" xfId="52265"/>
    <cellStyle name="ФормулаВБ 3 4 2 44" xfId="52266"/>
    <cellStyle name="ФормулаВБ 3 4 2 45" xfId="52267"/>
    <cellStyle name="ФормулаВБ 3 4 2 46" xfId="52268"/>
    <cellStyle name="ФормулаВБ 3 4 2 47" xfId="52269"/>
    <cellStyle name="ФормулаВБ 3 4 2 48" xfId="52270"/>
    <cellStyle name="ФормулаВБ 3 4 2 49" xfId="52271"/>
    <cellStyle name="ФормулаВБ 3 4 2 5" xfId="52272"/>
    <cellStyle name="ФормулаВБ 3 4 2 50" xfId="52273"/>
    <cellStyle name="ФормулаВБ 3 4 2 51" xfId="52274"/>
    <cellStyle name="ФормулаВБ 3 4 2 52" xfId="52275"/>
    <cellStyle name="ФормулаВБ 3 4 2 53" xfId="52276"/>
    <cellStyle name="ФормулаВБ 3 4 2 54" xfId="52277"/>
    <cellStyle name="ФормулаВБ 3 4 2 55" xfId="52278"/>
    <cellStyle name="ФормулаВБ 3 4 2 56" xfId="52279"/>
    <cellStyle name="ФормулаВБ 3 4 2 57" xfId="52280"/>
    <cellStyle name="ФормулаВБ 3 4 2 58" xfId="52281"/>
    <cellStyle name="ФормулаВБ 3 4 2 59" xfId="52282"/>
    <cellStyle name="ФормулаВБ 3 4 2 6" xfId="52283"/>
    <cellStyle name="ФормулаВБ 3 4 2 60" xfId="52284"/>
    <cellStyle name="ФормулаВБ 3 4 2 61" xfId="52285"/>
    <cellStyle name="ФормулаВБ 3 4 2 62" xfId="52286"/>
    <cellStyle name="ФормулаВБ 3 4 2 63" xfId="52287"/>
    <cellStyle name="ФормулаВБ 3 4 2 64" xfId="52288"/>
    <cellStyle name="ФормулаВБ 3 4 2 65" xfId="52289"/>
    <cellStyle name="ФормулаВБ 3 4 2 66" xfId="52290"/>
    <cellStyle name="ФормулаВБ 3 4 2 7" xfId="52291"/>
    <cellStyle name="ФормулаВБ 3 4 2 8" xfId="52292"/>
    <cellStyle name="ФормулаВБ 3 4 2 9" xfId="52293"/>
    <cellStyle name="ФормулаВБ 3 4 20" xfId="52294"/>
    <cellStyle name="ФормулаВБ 3 4 21" xfId="52295"/>
    <cellStyle name="ФормулаВБ 3 4 22" xfId="52296"/>
    <cellStyle name="ФормулаВБ 3 4 23" xfId="52297"/>
    <cellStyle name="ФормулаВБ 3 4 24" xfId="52298"/>
    <cellStyle name="ФормулаВБ 3 4 25" xfId="52299"/>
    <cellStyle name="ФормулаВБ 3 4 26" xfId="52300"/>
    <cellStyle name="ФормулаВБ 3 4 27" xfId="52301"/>
    <cellStyle name="ФормулаВБ 3 4 28" xfId="52302"/>
    <cellStyle name="ФормулаВБ 3 4 29" xfId="52303"/>
    <cellStyle name="ФормулаВБ 3 4 3" xfId="52304"/>
    <cellStyle name="ФормулаВБ 3 4 30" xfId="52305"/>
    <cellStyle name="ФормулаВБ 3 4 31" xfId="52306"/>
    <cellStyle name="ФормулаВБ 3 4 32" xfId="52307"/>
    <cellStyle name="ФормулаВБ 3 4 33" xfId="52308"/>
    <cellStyle name="ФормулаВБ 3 4 34" xfId="52309"/>
    <cellStyle name="ФормулаВБ 3 4 35" xfId="52310"/>
    <cellStyle name="ФормулаВБ 3 4 36" xfId="52311"/>
    <cellStyle name="ФормулаВБ 3 4 37" xfId="52312"/>
    <cellStyle name="ФормулаВБ 3 4 38" xfId="52313"/>
    <cellStyle name="ФормулаВБ 3 4 39" xfId="52314"/>
    <cellStyle name="ФормулаВБ 3 4 4" xfId="52315"/>
    <cellStyle name="ФормулаВБ 3 4 40" xfId="52316"/>
    <cellStyle name="ФормулаВБ 3 4 41" xfId="52317"/>
    <cellStyle name="ФормулаВБ 3 4 5" xfId="52318"/>
    <cellStyle name="ФормулаВБ 3 4 6" xfId="52319"/>
    <cellStyle name="ФормулаВБ 3 4 7" xfId="52320"/>
    <cellStyle name="ФормулаВБ 3 4 8" xfId="52321"/>
    <cellStyle name="ФормулаВБ 3 4 9" xfId="52322"/>
    <cellStyle name="ФормулаВБ 3 40" xfId="52323"/>
    <cellStyle name="ФормулаВБ 3 41" xfId="52324"/>
    <cellStyle name="ФормулаВБ 3 42" xfId="52325"/>
    <cellStyle name="ФормулаВБ 3 43" xfId="52326"/>
    <cellStyle name="ФормулаВБ 3 44" xfId="52327"/>
    <cellStyle name="ФормулаВБ 3 45" xfId="52328"/>
    <cellStyle name="ФормулаВБ 3 46" xfId="52329"/>
    <cellStyle name="ФормулаВБ 3 5" xfId="52330"/>
    <cellStyle name="ФормулаВБ 3 5 10" xfId="52331"/>
    <cellStyle name="ФормулаВБ 3 5 11" xfId="52332"/>
    <cellStyle name="ФормулаВБ 3 5 12" xfId="52333"/>
    <cellStyle name="ФормулаВБ 3 5 13" xfId="52334"/>
    <cellStyle name="ФормулаВБ 3 5 14" xfId="52335"/>
    <cellStyle name="ФормулаВБ 3 5 15" xfId="52336"/>
    <cellStyle name="ФормулаВБ 3 5 16" xfId="52337"/>
    <cellStyle name="ФормулаВБ 3 5 17" xfId="52338"/>
    <cellStyle name="ФормулаВБ 3 5 18" xfId="52339"/>
    <cellStyle name="ФормулаВБ 3 5 19" xfId="52340"/>
    <cellStyle name="ФормулаВБ 3 5 2" xfId="52341"/>
    <cellStyle name="ФормулаВБ 3 5 20" xfId="52342"/>
    <cellStyle name="ФормулаВБ 3 5 21" xfId="52343"/>
    <cellStyle name="ФормулаВБ 3 5 22" xfId="52344"/>
    <cellStyle name="ФормулаВБ 3 5 23" xfId="52345"/>
    <cellStyle name="ФормулаВБ 3 5 24" xfId="52346"/>
    <cellStyle name="ФормулаВБ 3 5 25" xfId="52347"/>
    <cellStyle name="ФормулаВБ 3 5 26" xfId="52348"/>
    <cellStyle name="ФормулаВБ 3 5 27" xfId="52349"/>
    <cellStyle name="ФормулаВБ 3 5 28" xfId="52350"/>
    <cellStyle name="ФормулаВБ 3 5 29" xfId="52351"/>
    <cellStyle name="ФормулаВБ 3 5 3" xfId="52352"/>
    <cellStyle name="ФормулаВБ 3 5 30" xfId="52353"/>
    <cellStyle name="ФормулаВБ 3 5 31" xfId="52354"/>
    <cellStyle name="ФормулаВБ 3 5 32" xfId="52355"/>
    <cellStyle name="ФормулаВБ 3 5 33" xfId="52356"/>
    <cellStyle name="ФормулаВБ 3 5 34" xfId="52357"/>
    <cellStyle name="ФормулаВБ 3 5 35" xfId="52358"/>
    <cellStyle name="ФормулаВБ 3 5 36" xfId="52359"/>
    <cellStyle name="ФормулаВБ 3 5 37" xfId="52360"/>
    <cellStyle name="ФормулаВБ 3 5 38" xfId="52361"/>
    <cellStyle name="ФормулаВБ 3 5 39" xfId="52362"/>
    <cellStyle name="ФормулаВБ 3 5 4" xfId="52363"/>
    <cellStyle name="ФормулаВБ 3 5 40" xfId="52364"/>
    <cellStyle name="ФормулаВБ 3 5 41" xfId="52365"/>
    <cellStyle name="ФормулаВБ 3 5 42" xfId="52366"/>
    <cellStyle name="ФормулаВБ 3 5 43" xfId="52367"/>
    <cellStyle name="ФормулаВБ 3 5 44" xfId="52368"/>
    <cellStyle name="ФормулаВБ 3 5 45" xfId="52369"/>
    <cellStyle name="ФормулаВБ 3 5 46" xfId="52370"/>
    <cellStyle name="ФормулаВБ 3 5 47" xfId="52371"/>
    <cellStyle name="ФормулаВБ 3 5 48" xfId="52372"/>
    <cellStyle name="ФормулаВБ 3 5 49" xfId="52373"/>
    <cellStyle name="ФормулаВБ 3 5 5" xfId="52374"/>
    <cellStyle name="ФормулаВБ 3 5 50" xfId="52375"/>
    <cellStyle name="ФормулаВБ 3 5 51" xfId="52376"/>
    <cellStyle name="ФормулаВБ 3 5 52" xfId="52377"/>
    <cellStyle name="ФормулаВБ 3 5 53" xfId="52378"/>
    <cellStyle name="ФормулаВБ 3 5 54" xfId="52379"/>
    <cellStyle name="ФормулаВБ 3 5 55" xfId="52380"/>
    <cellStyle name="ФормулаВБ 3 5 56" xfId="52381"/>
    <cellStyle name="ФормулаВБ 3 5 57" xfId="52382"/>
    <cellStyle name="ФормулаВБ 3 5 58" xfId="52383"/>
    <cellStyle name="ФормулаВБ 3 5 59" xfId="52384"/>
    <cellStyle name="ФормулаВБ 3 5 6" xfId="52385"/>
    <cellStyle name="ФормулаВБ 3 5 60" xfId="52386"/>
    <cellStyle name="ФормулаВБ 3 5 61" xfId="52387"/>
    <cellStyle name="ФормулаВБ 3 5 62" xfId="52388"/>
    <cellStyle name="ФормулаВБ 3 5 63" xfId="52389"/>
    <cellStyle name="ФормулаВБ 3 5 7" xfId="52390"/>
    <cellStyle name="ФормулаВБ 3 5 8" xfId="52391"/>
    <cellStyle name="ФормулаВБ 3 5 9" xfId="52392"/>
    <cellStyle name="ФормулаВБ 3 6" xfId="52393"/>
    <cellStyle name="ФормулаВБ 3 7" xfId="52394"/>
    <cellStyle name="ФормулаВБ 3 8" xfId="52395"/>
    <cellStyle name="ФормулаВБ 3 9" xfId="52396"/>
    <cellStyle name="ФормулаВБ 4" xfId="52397"/>
    <cellStyle name="ФормулаВБ 4 10" xfId="52398"/>
    <cellStyle name="ФормулаВБ 4 11" xfId="52399"/>
    <cellStyle name="ФормулаВБ 4 12" xfId="52400"/>
    <cellStyle name="ФормулаВБ 4 13" xfId="52401"/>
    <cellStyle name="ФормулаВБ 4 14" xfId="52402"/>
    <cellStyle name="ФормулаВБ 4 15" xfId="52403"/>
    <cellStyle name="ФормулаВБ 4 16" xfId="52404"/>
    <cellStyle name="ФормулаВБ 4 17" xfId="52405"/>
    <cellStyle name="ФормулаВБ 4 18" xfId="52406"/>
    <cellStyle name="ФормулаВБ 4 19" xfId="52407"/>
    <cellStyle name="ФормулаВБ 4 2" xfId="52408"/>
    <cellStyle name="ФормулаВБ 4 2 10" xfId="52409"/>
    <cellStyle name="ФормулаВБ 4 2 11" xfId="52410"/>
    <cellStyle name="ФормулаВБ 4 2 12" xfId="52411"/>
    <cellStyle name="ФормулаВБ 4 2 13" xfId="52412"/>
    <cellStyle name="ФормулаВБ 4 2 14" xfId="52413"/>
    <cellStyle name="ФормулаВБ 4 2 15" xfId="52414"/>
    <cellStyle name="ФормулаВБ 4 2 16" xfId="52415"/>
    <cellStyle name="ФормулаВБ 4 2 17" xfId="52416"/>
    <cellStyle name="ФормулаВБ 4 2 18" xfId="52417"/>
    <cellStyle name="ФормулаВБ 4 2 19" xfId="52418"/>
    <cellStyle name="ФормулаВБ 4 2 2" xfId="52419"/>
    <cellStyle name="ФормулаВБ 4 2 20" xfId="52420"/>
    <cellStyle name="ФормулаВБ 4 2 21" xfId="52421"/>
    <cellStyle name="ФормулаВБ 4 2 22" xfId="52422"/>
    <cellStyle name="ФормулаВБ 4 2 23" xfId="52423"/>
    <cellStyle name="ФормулаВБ 4 2 24" xfId="52424"/>
    <cellStyle name="ФормулаВБ 4 2 25" xfId="52425"/>
    <cellStyle name="ФормулаВБ 4 2 26" xfId="52426"/>
    <cellStyle name="ФормулаВБ 4 2 27" xfId="52427"/>
    <cellStyle name="ФормулаВБ 4 2 28" xfId="52428"/>
    <cellStyle name="ФормулаВБ 4 2 29" xfId="52429"/>
    <cellStyle name="ФормулаВБ 4 2 3" xfId="52430"/>
    <cellStyle name="ФормулаВБ 4 2 30" xfId="52431"/>
    <cellStyle name="ФормулаВБ 4 2 31" xfId="52432"/>
    <cellStyle name="ФормулаВБ 4 2 32" xfId="52433"/>
    <cellStyle name="ФормулаВБ 4 2 33" xfId="52434"/>
    <cellStyle name="ФормулаВБ 4 2 34" xfId="52435"/>
    <cellStyle name="ФормулаВБ 4 2 35" xfId="52436"/>
    <cellStyle name="ФормулаВБ 4 2 36" xfId="52437"/>
    <cellStyle name="ФормулаВБ 4 2 37" xfId="52438"/>
    <cellStyle name="ФормулаВБ 4 2 38" xfId="52439"/>
    <cellStyle name="ФормулаВБ 4 2 39" xfId="52440"/>
    <cellStyle name="ФормулаВБ 4 2 4" xfId="52441"/>
    <cellStyle name="ФормулаВБ 4 2 40" xfId="52442"/>
    <cellStyle name="ФормулаВБ 4 2 41" xfId="52443"/>
    <cellStyle name="ФормулаВБ 4 2 42" xfId="52444"/>
    <cellStyle name="ФормулаВБ 4 2 43" xfId="52445"/>
    <cellStyle name="ФормулаВБ 4 2 44" xfId="52446"/>
    <cellStyle name="ФормулаВБ 4 2 45" xfId="52447"/>
    <cellStyle name="ФормулаВБ 4 2 46" xfId="52448"/>
    <cellStyle name="ФормулаВБ 4 2 47" xfId="52449"/>
    <cellStyle name="ФормулаВБ 4 2 48" xfId="52450"/>
    <cellStyle name="ФормулаВБ 4 2 49" xfId="52451"/>
    <cellStyle name="ФормулаВБ 4 2 5" xfId="52452"/>
    <cellStyle name="ФормулаВБ 4 2 50" xfId="52453"/>
    <cellStyle name="ФормулаВБ 4 2 51" xfId="52454"/>
    <cellStyle name="ФормулаВБ 4 2 52" xfId="52455"/>
    <cellStyle name="ФормулаВБ 4 2 53" xfId="52456"/>
    <cellStyle name="ФормулаВБ 4 2 54" xfId="52457"/>
    <cellStyle name="ФормулаВБ 4 2 55" xfId="52458"/>
    <cellStyle name="ФормулаВБ 4 2 56" xfId="52459"/>
    <cellStyle name="ФормулаВБ 4 2 57" xfId="52460"/>
    <cellStyle name="ФормулаВБ 4 2 58" xfId="52461"/>
    <cellStyle name="ФормулаВБ 4 2 59" xfId="52462"/>
    <cellStyle name="ФормулаВБ 4 2 6" xfId="52463"/>
    <cellStyle name="ФормулаВБ 4 2 60" xfId="52464"/>
    <cellStyle name="ФормулаВБ 4 2 61" xfId="52465"/>
    <cellStyle name="ФормулаВБ 4 2 62" xfId="52466"/>
    <cellStyle name="ФормулаВБ 4 2 63" xfId="52467"/>
    <cellStyle name="ФормулаВБ 4 2 64" xfId="52468"/>
    <cellStyle name="ФормулаВБ 4 2 65" xfId="52469"/>
    <cellStyle name="ФормулаВБ 4 2 66" xfId="52470"/>
    <cellStyle name="ФормулаВБ 4 2 7" xfId="52471"/>
    <cellStyle name="ФормулаВБ 4 2 8" xfId="52472"/>
    <cellStyle name="ФормулаВБ 4 2 9" xfId="52473"/>
    <cellStyle name="ФормулаВБ 4 20" xfId="52474"/>
    <cellStyle name="ФормулаВБ 4 21" xfId="52475"/>
    <cellStyle name="ФормулаВБ 4 22" xfId="52476"/>
    <cellStyle name="ФормулаВБ 4 23" xfId="52477"/>
    <cellStyle name="ФормулаВБ 4 24" xfId="52478"/>
    <cellStyle name="ФормулаВБ 4 25" xfId="52479"/>
    <cellStyle name="ФормулаВБ 4 26" xfId="52480"/>
    <cellStyle name="ФормулаВБ 4 27" xfId="52481"/>
    <cellStyle name="ФормулаВБ 4 28" xfId="52482"/>
    <cellStyle name="ФормулаВБ 4 29" xfId="52483"/>
    <cellStyle name="ФормулаВБ 4 3" xfId="52484"/>
    <cellStyle name="ФормулаВБ 4 30" xfId="52485"/>
    <cellStyle name="ФормулаВБ 4 31" xfId="52486"/>
    <cellStyle name="ФормулаВБ 4 32" xfId="52487"/>
    <cellStyle name="ФормулаВБ 4 33" xfId="52488"/>
    <cellStyle name="ФормулаВБ 4 34" xfId="52489"/>
    <cellStyle name="ФормулаВБ 4 35" xfId="52490"/>
    <cellStyle name="ФормулаВБ 4 36" xfId="52491"/>
    <cellStyle name="ФормулаВБ 4 37" xfId="52492"/>
    <cellStyle name="ФормулаВБ 4 38" xfId="52493"/>
    <cellStyle name="ФормулаВБ 4 39" xfId="52494"/>
    <cellStyle name="ФормулаВБ 4 4" xfId="52495"/>
    <cellStyle name="ФормулаВБ 4 40" xfId="52496"/>
    <cellStyle name="ФормулаВБ 4 41" xfId="52497"/>
    <cellStyle name="ФормулаВБ 4 42" xfId="52498"/>
    <cellStyle name="ФормулаВБ 4 5" xfId="52499"/>
    <cellStyle name="ФормулаВБ 4 6" xfId="52500"/>
    <cellStyle name="ФормулаВБ 4 7" xfId="52501"/>
    <cellStyle name="ФормулаВБ 4 8" xfId="52502"/>
    <cellStyle name="ФормулаВБ 4 9" xfId="52503"/>
    <cellStyle name="ФормулаВБ 5" xfId="52504"/>
    <cellStyle name="ФормулаВБ 5 10" xfId="52505"/>
    <cellStyle name="ФормулаВБ 5 11" xfId="52506"/>
    <cellStyle name="ФормулаВБ 5 12" xfId="52507"/>
    <cellStyle name="ФормулаВБ 5 13" xfId="52508"/>
    <cellStyle name="ФормулаВБ 5 14" xfId="52509"/>
    <cellStyle name="ФормулаВБ 5 15" xfId="52510"/>
    <cellStyle name="ФормулаВБ 5 16" xfId="52511"/>
    <cellStyle name="ФормулаВБ 5 17" xfId="52512"/>
    <cellStyle name="ФормулаВБ 5 18" xfId="52513"/>
    <cellStyle name="ФормулаВБ 5 19" xfId="52514"/>
    <cellStyle name="ФормулаВБ 5 2" xfId="52515"/>
    <cellStyle name="ФормулаВБ 5 2 10" xfId="52516"/>
    <cellStyle name="ФормулаВБ 5 2 11" xfId="52517"/>
    <cellStyle name="ФормулаВБ 5 2 12" xfId="52518"/>
    <cellStyle name="ФормулаВБ 5 2 13" xfId="52519"/>
    <cellStyle name="ФормулаВБ 5 2 14" xfId="52520"/>
    <cellStyle name="ФормулаВБ 5 2 15" xfId="52521"/>
    <cellStyle name="ФормулаВБ 5 2 16" xfId="52522"/>
    <cellStyle name="ФормулаВБ 5 2 17" xfId="52523"/>
    <cellStyle name="ФормулаВБ 5 2 18" xfId="52524"/>
    <cellStyle name="ФормулаВБ 5 2 19" xfId="52525"/>
    <cellStyle name="ФормулаВБ 5 2 2" xfId="52526"/>
    <cellStyle name="ФормулаВБ 5 2 20" xfId="52527"/>
    <cellStyle name="ФормулаВБ 5 2 21" xfId="52528"/>
    <cellStyle name="ФормулаВБ 5 2 22" xfId="52529"/>
    <cellStyle name="ФормулаВБ 5 2 23" xfId="52530"/>
    <cellStyle name="ФормулаВБ 5 2 24" xfId="52531"/>
    <cellStyle name="ФормулаВБ 5 2 25" xfId="52532"/>
    <cellStyle name="ФормулаВБ 5 2 26" xfId="52533"/>
    <cellStyle name="ФормулаВБ 5 2 27" xfId="52534"/>
    <cellStyle name="ФормулаВБ 5 2 28" xfId="52535"/>
    <cellStyle name="ФормулаВБ 5 2 29" xfId="52536"/>
    <cellStyle name="ФормулаВБ 5 2 3" xfId="52537"/>
    <cellStyle name="ФормулаВБ 5 2 30" xfId="52538"/>
    <cellStyle name="ФормулаВБ 5 2 31" xfId="52539"/>
    <cellStyle name="ФормулаВБ 5 2 32" xfId="52540"/>
    <cellStyle name="ФормулаВБ 5 2 33" xfId="52541"/>
    <cellStyle name="ФормулаВБ 5 2 34" xfId="52542"/>
    <cellStyle name="ФормулаВБ 5 2 35" xfId="52543"/>
    <cellStyle name="ФормулаВБ 5 2 36" xfId="52544"/>
    <cellStyle name="ФормулаВБ 5 2 37" xfId="52545"/>
    <cellStyle name="ФормулаВБ 5 2 38" xfId="52546"/>
    <cellStyle name="ФормулаВБ 5 2 39" xfId="52547"/>
    <cellStyle name="ФормулаВБ 5 2 4" xfId="52548"/>
    <cellStyle name="ФормулаВБ 5 2 40" xfId="52549"/>
    <cellStyle name="ФормулаВБ 5 2 41" xfId="52550"/>
    <cellStyle name="ФормулаВБ 5 2 42" xfId="52551"/>
    <cellStyle name="ФормулаВБ 5 2 43" xfId="52552"/>
    <cellStyle name="ФормулаВБ 5 2 44" xfId="52553"/>
    <cellStyle name="ФормулаВБ 5 2 45" xfId="52554"/>
    <cellStyle name="ФормулаВБ 5 2 46" xfId="52555"/>
    <cellStyle name="ФормулаВБ 5 2 47" xfId="52556"/>
    <cellStyle name="ФормулаВБ 5 2 48" xfId="52557"/>
    <cellStyle name="ФормулаВБ 5 2 49" xfId="52558"/>
    <cellStyle name="ФормулаВБ 5 2 5" xfId="52559"/>
    <cellStyle name="ФормулаВБ 5 2 50" xfId="52560"/>
    <cellStyle name="ФормулаВБ 5 2 51" xfId="52561"/>
    <cellStyle name="ФормулаВБ 5 2 52" xfId="52562"/>
    <cellStyle name="ФормулаВБ 5 2 53" xfId="52563"/>
    <cellStyle name="ФормулаВБ 5 2 54" xfId="52564"/>
    <cellStyle name="ФормулаВБ 5 2 55" xfId="52565"/>
    <cellStyle name="ФормулаВБ 5 2 56" xfId="52566"/>
    <cellStyle name="ФормулаВБ 5 2 57" xfId="52567"/>
    <cellStyle name="ФормулаВБ 5 2 58" xfId="52568"/>
    <cellStyle name="ФормулаВБ 5 2 59" xfId="52569"/>
    <cellStyle name="ФормулаВБ 5 2 6" xfId="52570"/>
    <cellStyle name="ФормулаВБ 5 2 60" xfId="52571"/>
    <cellStyle name="ФормулаВБ 5 2 61" xfId="52572"/>
    <cellStyle name="ФормулаВБ 5 2 62" xfId="52573"/>
    <cellStyle name="ФормулаВБ 5 2 63" xfId="52574"/>
    <cellStyle name="ФормулаВБ 5 2 64" xfId="52575"/>
    <cellStyle name="ФормулаВБ 5 2 65" xfId="52576"/>
    <cellStyle name="ФормулаВБ 5 2 66" xfId="52577"/>
    <cellStyle name="ФормулаВБ 5 2 7" xfId="52578"/>
    <cellStyle name="ФормулаВБ 5 2 8" xfId="52579"/>
    <cellStyle name="ФормулаВБ 5 2 9" xfId="52580"/>
    <cellStyle name="ФормулаВБ 5 20" xfId="52581"/>
    <cellStyle name="ФормулаВБ 5 21" xfId="52582"/>
    <cellStyle name="ФормулаВБ 5 22" xfId="52583"/>
    <cellStyle name="ФормулаВБ 5 23" xfId="52584"/>
    <cellStyle name="ФормулаВБ 5 24" xfId="52585"/>
    <cellStyle name="ФормулаВБ 5 25" xfId="52586"/>
    <cellStyle name="ФормулаВБ 5 26" xfId="52587"/>
    <cellStyle name="ФормулаВБ 5 27" xfId="52588"/>
    <cellStyle name="ФормулаВБ 5 28" xfId="52589"/>
    <cellStyle name="ФормулаВБ 5 29" xfId="52590"/>
    <cellStyle name="ФормулаВБ 5 3" xfId="52591"/>
    <cellStyle name="ФормулаВБ 5 30" xfId="52592"/>
    <cellStyle name="ФормулаВБ 5 31" xfId="52593"/>
    <cellStyle name="ФормулаВБ 5 32" xfId="52594"/>
    <cellStyle name="ФормулаВБ 5 33" xfId="52595"/>
    <cellStyle name="ФормулаВБ 5 34" xfId="52596"/>
    <cellStyle name="ФормулаВБ 5 35" xfId="52597"/>
    <cellStyle name="ФормулаВБ 5 36" xfId="52598"/>
    <cellStyle name="ФормулаВБ 5 37" xfId="52599"/>
    <cellStyle name="ФормулаВБ 5 38" xfId="52600"/>
    <cellStyle name="ФормулаВБ 5 39" xfId="52601"/>
    <cellStyle name="ФормулаВБ 5 4" xfId="52602"/>
    <cellStyle name="ФормулаВБ 5 40" xfId="52603"/>
    <cellStyle name="ФормулаВБ 5 41" xfId="52604"/>
    <cellStyle name="ФормулаВБ 5 42" xfId="52605"/>
    <cellStyle name="ФормулаВБ 5 5" xfId="52606"/>
    <cellStyle name="ФормулаВБ 5 6" xfId="52607"/>
    <cellStyle name="ФормулаВБ 5 7" xfId="52608"/>
    <cellStyle name="ФормулаВБ 5 8" xfId="52609"/>
    <cellStyle name="ФормулаВБ 5 9" xfId="52610"/>
    <cellStyle name="ФормулаВБ 6" xfId="52611"/>
    <cellStyle name="ФормулаВБ 7" xfId="52612"/>
    <cellStyle name="ФормулаВБ 8" xfId="52613"/>
    <cellStyle name="ФормулаВБ_Мониторинг инвестиций" xfId="52614"/>
    <cellStyle name="ФормулаНаКонтроль" xfId="52615"/>
    <cellStyle name="ФормулаНаКонтроль 10" xfId="52616"/>
    <cellStyle name="ФормулаНаКонтроль 11" xfId="52617"/>
    <cellStyle name="ФормулаНаКонтроль 12" xfId="52618"/>
    <cellStyle name="ФормулаНаКонтроль 2" xfId="52619"/>
    <cellStyle name="ФормулаНаКонтроль 2 10" xfId="52620"/>
    <cellStyle name="ФормулаНаКонтроль 2 11" xfId="52621"/>
    <cellStyle name="ФормулаНаКонтроль 2 2" xfId="52622"/>
    <cellStyle name="ФормулаНаКонтроль 2 2 2" xfId="52623"/>
    <cellStyle name="ФормулаНаКонтроль 2 2 2 2" xfId="52624"/>
    <cellStyle name="ФормулаНаКонтроль 2 2 2 3" xfId="52625"/>
    <cellStyle name="ФормулаНаКонтроль 2 2 2 4" xfId="52626"/>
    <cellStyle name="ФормулаНаКонтроль 2 2 3" xfId="52627"/>
    <cellStyle name="ФормулаНаКонтроль 2 2 4" xfId="52628"/>
    <cellStyle name="ФормулаНаКонтроль 2 2 5" xfId="52629"/>
    <cellStyle name="ФормулаНаКонтроль 2 2 6" xfId="52630"/>
    <cellStyle name="ФормулаНаКонтроль 2 2 7" xfId="52631"/>
    <cellStyle name="ФормулаНаКонтроль 2 2 8" xfId="52632"/>
    <cellStyle name="ФормулаНаКонтроль 2 3" xfId="52633"/>
    <cellStyle name="ФормулаНаКонтроль 2 3 2" xfId="52634"/>
    <cellStyle name="ФормулаНаКонтроль 2 3 2 2" xfId="52635"/>
    <cellStyle name="ФормулаНаКонтроль 2 3 2 3" xfId="52636"/>
    <cellStyle name="ФормулаНаКонтроль 2 3 2 4" xfId="52637"/>
    <cellStyle name="ФормулаНаКонтроль 2 3 3" xfId="52638"/>
    <cellStyle name="ФормулаНаКонтроль 2 3 4" xfId="52639"/>
    <cellStyle name="ФормулаНаКонтроль 2 3 5" xfId="52640"/>
    <cellStyle name="ФормулаНаКонтроль 2 3 6" xfId="52641"/>
    <cellStyle name="ФормулаНаКонтроль 2 4" xfId="52642"/>
    <cellStyle name="ФормулаНаКонтроль 2 4 2" xfId="52643"/>
    <cellStyle name="ФормулаНаКонтроль 2 4 2 2" xfId="52644"/>
    <cellStyle name="ФормулаНаКонтроль 2 4 2 3" xfId="52645"/>
    <cellStyle name="ФормулаНаКонтроль 2 4 2 4" xfId="52646"/>
    <cellStyle name="ФормулаНаКонтроль 2 4 3" xfId="52647"/>
    <cellStyle name="ФормулаНаКонтроль 2 4 4" xfId="52648"/>
    <cellStyle name="ФормулаНаКонтроль 2 4 5" xfId="52649"/>
    <cellStyle name="ФормулаНаКонтроль 2 5" xfId="52650"/>
    <cellStyle name="ФормулаНаКонтроль 2 5 2" xfId="52651"/>
    <cellStyle name="ФормулаНаКонтроль 2 5 2 2" xfId="52652"/>
    <cellStyle name="ФормулаНаКонтроль 2 5 2 3" xfId="52653"/>
    <cellStyle name="ФормулаНаКонтроль 2 5 2 4" xfId="52654"/>
    <cellStyle name="ФормулаНаКонтроль 2 5 3" xfId="52655"/>
    <cellStyle name="ФормулаНаКонтроль 2 5 4" xfId="52656"/>
    <cellStyle name="ФормулаНаКонтроль 2 5 5" xfId="52657"/>
    <cellStyle name="ФормулаНаКонтроль 2 6" xfId="52658"/>
    <cellStyle name="ФормулаНаКонтроль 2 6 2" xfId="52659"/>
    <cellStyle name="ФормулаНаКонтроль 2 6 2 2" xfId="52660"/>
    <cellStyle name="ФормулаНаКонтроль 2 6 2 3" xfId="52661"/>
    <cellStyle name="ФормулаНаКонтроль 2 6 2 4" xfId="52662"/>
    <cellStyle name="ФормулаНаКонтроль 2 6 3" xfId="52663"/>
    <cellStyle name="ФормулаНаКонтроль 2 6 4" xfId="52664"/>
    <cellStyle name="ФормулаНаКонтроль 2 6 5" xfId="52665"/>
    <cellStyle name="ФормулаНаКонтроль 2 7" xfId="52666"/>
    <cellStyle name="ФормулаНаКонтроль 2 7 2" xfId="52667"/>
    <cellStyle name="ФормулаНаКонтроль 2 7 2 2" xfId="52668"/>
    <cellStyle name="ФормулаНаКонтроль 2 7 2 3" xfId="52669"/>
    <cellStyle name="ФормулаНаКонтроль 2 7 2 4" xfId="52670"/>
    <cellStyle name="ФормулаНаКонтроль 2 7 3" xfId="52671"/>
    <cellStyle name="ФормулаНаКонтроль 2 7 4" xfId="52672"/>
    <cellStyle name="ФормулаНаКонтроль 2 7 5" xfId="52673"/>
    <cellStyle name="ФормулаНаКонтроль 2 8" xfId="52674"/>
    <cellStyle name="ФормулаНаКонтроль 2 8 2" xfId="52675"/>
    <cellStyle name="ФормулаНаКонтроль 2 8 3" xfId="52676"/>
    <cellStyle name="ФормулаНаКонтроль 2 8 4" xfId="52677"/>
    <cellStyle name="ФормулаНаКонтроль 2 9" xfId="52678"/>
    <cellStyle name="ФормулаНаКонтроль 3" xfId="52679"/>
    <cellStyle name="ФормулаНаКонтроль 3 2" xfId="52680"/>
    <cellStyle name="ФормулаНаКонтроль 3 3" xfId="52681"/>
    <cellStyle name="ФормулаНаКонтроль 3 4" xfId="52682"/>
    <cellStyle name="ФормулаНаКонтроль 3 5" xfId="52683"/>
    <cellStyle name="ФормулаНаКонтроль 3 6" xfId="52684"/>
    <cellStyle name="ФормулаНаКонтроль 3 7" xfId="52685"/>
    <cellStyle name="ФормулаНаКонтроль 3 8" xfId="52686"/>
    <cellStyle name="ФормулаНаКонтроль 4" xfId="52687"/>
    <cellStyle name="ФормулаНаКонтроль 4 2" xfId="52688"/>
    <cellStyle name="ФормулаНаКонтроль 4 3" xfId="52689"/>
    <cellStyle name="ФормулаНаКонтроль 4 4" xfId="52690"/>
    <cellStyle name="ФормулаНаКонтроль 4 5" xfId="52691"/>
    <cellStyle name="ФормулаНаКонтроль 4 6" xfId="52692"/>
    <cellStyle name="ФормулаНаКонтроль 5" xfId="52693"/>
    <cellStyle name="ФормулаНаКонтроль 5 2" xfId="52694"/>
    <cellStyle name="ФормулаНаКонтроль 5 3" xfId="52695"/>
    <cellStyle name="ФормулаНаКонтроль 5 4" xfId="52696"/>
    <cellStyle name="ФормулаНаКонтроль 5 5" xfId="52697"/>
    <cellStyle name="ФормулаНаКонтроль 5 6" xfId="52698"/>
    <cellStyle name="ФормулаНаКонтроль 6" xfId="52699"/>
    <cellStyle name="ФормулаНаКонтроль 7" xfId="52700"/>
    <cellStyle name="ФормулаНаКонтроль 8" xfId="52701"/>
    <cellStyle name="ФормулаНаКонтроль 9" xfId="52702"/>
    <cellStyle name="Формулы" xfId="52703"/>
    <cellStyle name="Формулы 2" xfId="52704"/>
    <cellStyle name="Формулы 3" xfId="52705"/>
    <cellStyle name="Формулы 4" xfId="52706"/>
    <cellStyle name="Формулы 5" xfId="52707"/>
    <cellStyle name="Хороший 10" xfId="52708"/>
    <cellStyle name="Хороший 2" xfId="52709"/>
    <cellStyle name="Хороший 2 2" xfId="52710"/>
    <cellStyle name="Хороший 2 3" xfId="52711"/>
    <cellStyle name="Хороший 3" xfId="52712"/>
    <cellStyle name="Хороший 3 2" xfId="52713"/>
    <cellStyle name="Хороший 3 3" xfId="52714"/>
    <cellStyle name="Хороший 4" xfId="52715"/>
    <cellStyle name="Хороший 4 2" xfId="52716"/>
    <cellStyle name="Хороший 5" xfId="52717"/>
    <cellStyle name="Хороший 5 2" xfId="52718"/>
    <cellStyle name="Хороший 6" xfId="52719"/>
    <cellStyle name="Хороший 6 2" xfId="52720"/>
    <cellStyle name="Хороший 7" xfId="52721"/>
    <cellStyle name="Хороший 7 2" xfId="52722"/>
    <cellStyle name="Хороший 8" xfId="52723"/>
    <cellStyle name="Хороший 8 2" xfId="52724"/>
    <cellStyle name="Хороший 9" xfId="52725"/>
    <cellStyle name="Хороший 9 2" xfId="52726"/>
    <cellStyle name="Цена_продукта" xfId="52727"/>
    <cellStyle name="Цифры по центру с десятыми" xfId="52728"/>
    <cellStyle name="Цифры по центру с десятыми 2" xfId="52729"/>
    <cellStyle name="Цифры по центру с десятыми 3" xfId="52730"/>
    <cellStyle name="число" xfId="52731"/>
    <cellStyle name="Џђћ–…ќ’ќ›‰" xfId="52732"/>
    <cellStyle name="Џђћ–…ќ’ќ›‰ 10" xfId="52733"/>
    <cellStyle name="Џђћ–…ќ’ќ›‰ 11" xfId="52734"/>
    <cellStyle name="Џђћ–…ќ’ќ›‰ 12" xfId="52735"/>
    <cellStyle name="Џђћ–…ќ’ќ›‰ 13" xfId="52736"/>
    <cellStyle name="Џђћ–…ќ’ќ›‰ 2" xfId="52737"/>
    <cellStyle name="Џђћ–…ќ’ќ›‰ 2 2" xfId="52738"/>
    <cellStyle name="Џђћ–…ќ’ќ›‰ 2 3" xfId="52739"/>
    <cellStyle name="Џђћ–…ќ’ќ›‰ 2 4" xfId="52740"/>
    <cellStyle name="Џђћ–…ќ’ќ›‰ 2 5" xfId="52741"/>
    <cellStyle name="Џђћ–…ќ’ќ›‰ 2 6" xfId="52742"/>
    <cellStyle name="Џђћ–…ќ’ќ›‰ 3" xfId="52743"/>
    <cellStyle name="Џђћ–…ќ’ќ›‰ 3 2" xfId="52744"/>
    <cellStyle name="Џђћ–…ќ’ќ›‰ 3 3" xfId="52745"/>
    <cellStyle name="Џђћ–…ќ’ќ›‰ 4" xfId="52746"/>
    <cellStyle name="Џђћ–…ќ’ќ›‰ 4 2" xfId="52747"/>
    <cellStyle name="Џђћ–…ќ’ќ›‰ 4 3" xfId="52748"/>
    <cellStyle name="Џђћ–…ќ’ќ›‰ 5" xfId="52749"/>
    <cellStyle name="Џђћ–…ќ’ќ›‰ 6" xfId="52750"/>
    <cellStyle name="Џђћ–…ќ’ќ›‰ 7" xfId="52751"/>
    <cellStyle name="Џђћ–…ќ’ќ›‰ 8" xfId="52752"/>
    <cellStyle name="Џђћ–…ќ’ќ›‰ 9" xfId="52753"/>
    <cellStyle name="Џђћ–…ќ’ќ›‰_04_Розничные  форматы к БП_ЧИТА" xfId="52754"/>
    <cellStyle name="Шапка" xfId="52755"/>
    <cellStyle name="Шапка 2" xfId="52756"/>
    <cellStyle name="Шапка 3" xfId="52757"/>
    <cellStyle name="Шапка таблицы" xfId="52758"/>
    <cellStyle name="Шапка таблицы 2" xfId="52759"/>
    <cellStyle name="Шапка таблицы 3" xfId="52760"/>
    <cellStyle name="ШАУ" xfId="52761"/>
    <cellStyle name="ШАУ 10" xfId="52762"/>
    <cellStyle name="ШАУ 10 2" xfId="52763"/>
    <cellStyle name="ШАУ 10 2 2" xfId="52764"/>
    <cellStyle name="ШАУ 10 2 3" xfId="52765"/>
    <cellStyle name="ШАУ 10 2 4" xfId="52766"/>
    <cellStyle name="ШАУ 10 2 5" xfId="52767"/>
    <cellStyle name="ШАУ 10 2 6" xfId="52768"/>
    <cellStyle name="ШАУ 10 2 7" xfId="52769"/>
    <cellStyle name="ШАУ 10 3" xfId="52770"/>
    <cellStyle name="ШАУ 10 3 2" xfId="52771"/>
    <cellStyle name="ШАУ 10 3 3" xfId="52772"/>
    <cellStyle name="ШАУ 10 3 4" xfId="52773"/>
    <cellStyle name="ШАУ 10 3 5" xfId="52774"/>
    <cellStyle name="ШАУ 10 3 6" xfId="52775"/>
    <cellStyle name="ШАУ 10 4" xfId="52776"/>
    <cellStyle name="ШАУ 10 5" xfId="52777"/>
    <cellStyle name="ШАУ 10 6" xfId="52778"/>
    <cellStyle name="ШАУ 10 7" xfId="52779"/>
    <cellStyle name="ШАУ 10 8" xfId="52780"/>
    <cellStyle name="ШАУ 11" xfId="52781"/>
    <cellStyle name="ШАУ 11 2" xfId="52782"/>
    <cellStyle name="ШАУ 11 2 2" xfId="52783"/>
    <cellStyle name="ШАУ 11 2 3" xfId="52784"/>
    <cellStyle name="ШАУ 11 2 4" xfId="52785"/>
    <cellStyle name="ШАУ 11 2 5" xfId="52786"/>
    <cellStyle name="ШАУ 11 2 6" xfId="52787"/>
    <cellStyle name="ШАУ 11 2 7" xfId="52788"/>
    <cellStyle name="ШАУ 11 3" xfId="52789"/>
    <cellStyle name="ШАУ 11 3 2" xfId="52790"/>
    <cellStyle name="ШАУ 11 3 3" xfId="52791"/>
    <cellStyle name="ШАУ 11 3 4" xfId="52792"/>
    <cellStyle name="ШАУ 11 3 5" xfId="52793"/>
    <cellStyle name="ШАУ 11 3 6" xfId="52794"/>
    <cellStyle name="ШАУ 11 4" xfId="52795"/>
    <cellStyle name="ШАУ 11 5" xfId="52796"/>
    <cellStyle name="ШАУ 11 6" xfId="52797"/>
    <cellStyle name="ШАУ 11 7" xfId="52798"/>
    <cellStyle name="ШАУ 11 8" xfId="52799"/>
    <cellStyle name="ШАУ 12" xfId="52800"/>
    <cellStyle name="ШАУ 12 2" xfId="52801"/>
    <cellStyle name="ШАУ 12 2 2" xfId="52802"/>
    <cellStyle name="ШАУ 12 2 3" xfId="52803"/>
    <cellStyle name="ШАУ 12 2 4" xfId="52804"/>
    <cellStyle name="ШАУ 12 2 5" xfId="52805"/>
    <cellStyle name="ШАУ 12 2 6" xfId="52806"/>
    <cellStyle name="ШАУ 12 2 7" xfId="52807"/>
    <cellStyle name="ШАУ 12 3" xfId="52808"/>
    <cellStyle name="ШАУ 12 3 2" xfId="52809"/>
    <cellStyle name="ШАУ 12 3 3" xfId="52810"/>
    <cellStyle name="ШАУ 12 3 4" xfId="52811"/>
    <cellStyle name="ШАУ 12 3 5" xfId="52812"/>
    <cellStyle name="ШАУ 12 3 6" xfId="52813"/>
    <cellStyle name="ШАУ 12 4" xfId="52814"/>
    <cellStyle name="ШАУ 12 5" xfId="52815"/>
    <cellStyle name="ШАУ 12 6" xfId="52816"/>
    <cellStyle name="ШАУ 12 7" xfId="52817"/>
    <cellStyle name="ШАУ 12 8" xfId="52818"/>
    <cellStyle name="ШАУ 13" xfId="52819"/>
    <cellStyle name="ШАУ 13 2" xfId="52820"/>
    <cellStyle name="ШАУ 13 2 2" xfId="52821"/>
    <cellStyle name="ШАУ 13 2 3" xfId="52822"/>
    <cellStyle name="ШАУ 13 2 4" xfId="52823"/>
    <cellStyle name="ШАУ 13 2 5" xfId="52824"/>
    <cellStyle name="ШАУ 13 2 6" xfId="52825"/>
    <cellStyle name="ШАУ 13 2 7" xfId="52826"/>
    <cellStyle name="ШАУ 13 3" xfId="52827"/>
    <cellStyle name="ШАУ 13 3 2" xfId="52828"/>
    <cellStyle name="ШАУ 13 3 3" xfId="52829"/>
    <cellStyle name="ШАУ 13 3 4" xfId="52830"/>
    <cellStyle name="ШАУ 13 3 5" xfId="52831"/>
    <cellStyle name="ШАУ 13 3 6" xfId="52832"/>
    <cellStyle name="ШАУ 13 4" xfId="52833"/>
    <cellStyle name="ШАУ 13 5" xfId="52834"/>
    <cellStyle name="ШАУ 13 6" xfId="52835"/>
    <cellStyle name="ШАУ 13 7" xfId="52836"/>
    <cellStyle name="ШАУ 13 8" xfId="52837"/>
    <cellStyle name="ШАУ 14" xfId="52838"/>
    <cellStyle name="ШАУ 14 2" xfId="52839"/>
    <cellStyle name="ШАУ 14 2 2" xfId="52840"/>
    <cellStyle name="ШАУ 14 2 3" xfId="52841"/>
    <cellStyle name="ШАУ 14 2 4" xfId="52842"/>
    <cellStyle name="ШАУ 14 2 5" xfId="52843"/>
    <cellStyle name="ШАУ 14 2 6" xfId="52844"/>
    <cellStyle name="ШАУ 14 2 7" xfId="52845"/>
    <cellStyle name="ШАУ 14 3" xfId="52846"/>
    <cellStyle name="ШАУ 14 3 2" xfId="52847"/>
    <cellStyle name="ШАУ 14 3 3" xfId="52848"/>
    <cellStyle name="ШАУ 14 3 4" xfId="52849"/>
    <cellStyle name="ШАУ 14 3 5" xfId="52850"/>
    <cellStyle name="ШАУ 14 3 6" xfId="52851"/>
    <cellStyle name="ШАУ 14 4" xfId="52852"/>
    <cellStyle name="ШАУ 14 5" xfId="52853"/>
    <cellStyle name="ШАУ 14 6" xfId="52854"/>
    <cellStyle name="ШАУ 14 7" xfId="52855"/>
    <cellStyle name="ШАУ 14 8" xfId="52856"/>
    <cellStyle name="ШАУ 15" xfId="52857"/>
    <cellStyle name="ШАУ 15 2" xfId="52858"/>
    <cellStyle name="ШАУ 15 2 2" xfId="52859"/>
    <cellStyle name="ШАУ 15 2 3" xfId="52860"/>
    <cellStyle name="ШАУ 15 2 4" xfId="52861"/>
    <cellStyle name="ШАУ 15 2 5" xfId="52862"/>
    <cellStyle name="ШАУ 15 2 6" xfId="52863"/>
    <cellStyle name="ШАУ 15 2 7" xfId="52864"/>
    <cellStyle name="ШАУ 15 3" xfId="52865"/>
    <cellStyle name="ШАУ 15 3 2" xfId="52866"/>
    <cellStyle name="ШАУ 15 3 3" xfId="52867"/>
    <cellStyle name="ШАУ 15 3 4" xfId="52868"/>
    <cellStyle name="ШАУ 15 3 5" xfId="52869"/>
    <cellStyle name="ШАУ 15 3 6" xfId="52870"/>
    <cellStyle name="ШАУ 15 4" xfId="52871"/>
    <cellStyle name="ШАУ 15 5" xfId="52872"/>
    <cellStyle name="ШАУ 15 6" xfId="52873"/>
    <cellStyle name="ШАУ 15 7" xfId="52874"/>
    <cellStyle name="ШАУ 15 8" xfId="52875"/>
    <cellStyle name="ШАУ 16" xfId="52876"/>
    <cellStyle name="ШАУ 16 2" xfId="52877"/>
    <cellStyle name="ШАУ 16 2 2" xfId="52878"/>
    <cellStyle name="ШАУ 16 2 3" xfId="52879"/>
    <cellStyle name="ШАУ 16 2 4" xfId="52880"/>
    <cellStyle name="ШАУ 16 2 5" xfId="52881"/>
    <cellStyle name="ШАУ 16 2 6" xfId="52882"/>
    <cellStyle name="ШАУ 16 2 7" xfId="52883"/>
    <cellStyle name="ШАУ 16 3" xfId="52884"/>
    <cellStyle name="ШАУ 16 3 2" xfId="52885"/>
    <cellStyle name="ШАУ 16 3 3" xfId="52886"/>
    <cellStyle name="ШАУ 16 3 4" xfId="52887"/>
    <cellStyle name="ШАУ 16 3 5" xfId="52888"/>
    <cellStyle name="ШАУ 16 3 6" xfId="52889"/>
    <cellStyle name="ШАУ 16 4" xfId="52890"/>
    <cellStyle name="ШАУ 16 5" xfId="52891"/>
    <cellStyle name="ШАУ 16 6" xfId="52892"/>
    <cellStyle name="ШАУ 16 7" xfId="52893"/>
    <cellStyle name="ШАУ 16 8" xfId="52894"/>
    <cellStyle name="ШАУ 17" xfId="52895"/>
    <cellStyle name="ШАУ 17 2" xfId="52896"/>
    <cellStyle name="ШАУ 17 2 2" xfId="52897"/>
    <cellStyle name="ШАУ 17 2 3" xfId="52898"/>
    <cellStyle name="ШАУ 17 2 4" xfId="52899"/>
    <cellStyle name="ШАУ 17 2 5" xfId="52900"/>
    <cellStyle name="ШАУ 17 2 6" xfId="52901"/>
    <cellStyle name="ШАУ 17 2 7" xfId="52902"/>
    <cellStyle name="ШАУ 17 3" xfId="52903"/>
    <cellStyle name="ШАУ 17 3 2" xfId="52904"/>
    <cellStyle name="ШАУ 17 3 3" xfId="52905"/>
    <cellStyle name="ШАУ 17 3 4" xfId="52906"/>
    <cellStyle name="ШАУ 17 3 5" xfId="52907"/>
    <cellStyle name="ШАУ 17 3 6" xfId="52908"/>
    <cellStyle name="ШАУ 17 4" xfId="52909"/>
    <cellStyle name="ШАУ 17 5" xfId="52910"/>
    <cellStyle name="ШАУ 17 6" xfId="52911"/>
    <cellStyle name="ШАУ 17 7" xfId="52912"/>
    <cellStyle name="ШАУ 17 8" xfId="52913"/>
    <cellStyle name="ШАУ 18" xfId="52914"/>
    <cellStyle name="ШАУ 18 2" xfId="52915"/>
    <cellStyle name="ШАУ 18 2 2" xfId="52916"/>
    <cellStyle name="ШАУ 18 2 3" xfId="52917"/>
    <cellStyle name="ШАУ 18 2 4" xfId="52918"/>
    <cellStyle name="ШАУ 18 2 5" xfId="52919"/>
    <cellStyle name="ШАУ 18 2 6" xfId="52920"/>
    <cellStyle name="ШАУ 18 2 7" xfId="52921"/>
    <cellStyle name="ШАУ 18 3" xfId="52922"/>
    <cellStyle name="ШАУ 18 3 2" xfId="52923"/>
    <cellStyle name="ШАУ 18 3 3" xfId="52924"/>
    <cellStyle name="ШАУ 18 3 4" xfId="52925"/>
    <cellStyle name="ШАУ 18 3 5" xfId="52926"/>
    <cellStyle name="ШАУ 18 3 6" xfId="52927"/>
    <cellStyle name="ШАУ 18 4" xfId="52928"/>
    <cellStyle name="ШАУ 18 5" xfId="52929"/>
    <cellStyle name="ШАУ 18 6" xfId="52930"/>
    <cellStyle name="ШАУ 18 7" xfId="52931"/>
    <cellStyle name="ШАУ 18 8" xfId="52932"/>
    <cellStyle name="ШАУ 19" xfId="52933"/>
    <cellStyle name="ШАУ 19 2" xfId="52934"/>
    <cellStyle name="ШАУ 19 2 2" xfId="52935"/>
    <cellStyle name="ШАУ 19 2 3" xfId="52936"/>
    <cellStyle name="ШАУ 19 2 4" xfId="52937"/>
    <cellStyle name="ШАУ 19 2 5" xfId="52938"/>
    <cellStyle name="ШАУ 19 2 6" xfId="52939"/>
    <cellStyle name="ШАУ 19 2 7" xfId="52940"/>
    <cellStyle name="ШАУ 19 3" xfId="52941"/>
    <cellStyle name="ШАУ 19 3 2" xfId="52942"/>
    <cellStyle name="ШАУ 19 3 3" xfId="52943"/>
    <cellStyle name="ШАУ 19 3 4" xfId="52944"/>
    <cellStyle name="ШАУ 19 3 5" xfId="52945"/>
    <cellStyle name="ШАУ 19 3 6" xfId="52946"/>
    <cellStyle name="ШАУ 19 4" xfId="52947"/>
    <cellStyle name="ШАУ 19 5" xfId="52948"/>
    <cellStyle name="ШАУ 19 6" xfId="52949"/>
    <cellStyle name="ШАУ 19 7" xfId="52950"/>
    <cellStyle name="ШАУ 19 8" xfId="52951"/>
    <cellStyle name="ШАУ 2" xfId="52952"/>
    <cellStyle name="ШАУ 2 2" xfId="52953"/>
    <cellStyle name="ШАУ 2 2 2" xfId="52954"/>
    <cellStyle name="ШАУ 2 2 3" xfId="52955"/>
    <cellStyle name="ШАУ 2 2 4" xfId="52956"/>
    <cellStyle name="ШАУ 2 2 5" xfId="52957"/>
    <cellStyle name="ШАУ 2 2 6" xfId="52958"/>
    <cellStyle name="ШАУ 2 2 7" xfId="52959"/>
    <cellStyle name="ШАУ 2 3" xfId="52960"/>
    <cellStyle name="ШАУ 2 3 2" xfId="52961"/>
    <cellStyle name="ШАУ 2 3 3" xfId="52962"/>
    <cellStyle name="ШАУ 2 3 4" xfId="52963"/>
    <cellStyle name="ШАУ 2 3 5" xfId="52964"/>
    <cellStyle name="ШАУ 2 3 6" xfId="52965"/>
    <cellStyle name="ШАУ 2 4" xfId="52966"/>
    <cellStyle name="ШАУ 2 5" xfId="52967"/>
    <cellStyle name="ШАУ 2 6" xfId="52968"/>
    <cellStyle name="ШАУ 2 7" xfId="52969"/>
    <cellStyle name="ШАУ 2 8" xfId="52970"/>
    <cellStyle name="ШАУ 20" xfId="52971"/>
    <cellStyle name="ШАУ 20 2" xfId="52972"/>
    <cellStyle name="ШАУ 20 2 2" xfId="52973"/>
    <cellStyle name="ШАУ 20 2 3" xfId="52974"/>
    <cellStyle name="ШАУ 20 2 4" xfId="52975"/>
    <cellStyle name="ШАУ 20 2 5" xfId="52976"/>
    <cellStyle name="ШАУ 20 2 6" xfId="52977"/>
    <cellStyle name="ШАУ 20 2 7" xfId="52978"/>
    <cellStyle name="ШАУ 20 3" xfId="52979"/>
    <cellStyle name="ШАУ 20 3 2" xfId="52980"/>
    <cellStyle name="ШАУ 20 3 3" xfId="52981"/>
    <cellStyle name="ШАУ 20 3 4" xfId="52982"/>
    <cellStyle name="ШАУ 20 3 5" xfId="52983"/>
    <cellStyle name="ШАУ 20 3 6" xfId="52984"/>
    <cellStyle name="ШАУ 20 4" xfId="52985"/>
    <cellStyle name="ШАУ 20 5" xfId="52986"/>
    <cellStyle name="ШАУ 20 6" xfId="52987"/>
    <cellStyle name="ШАУ 20 7" xfId="52988"/>
    <cellStyle name="ШАУ 20 8" xfId="52989"/>
    <cellStyle name="ШАУ 21" xfId="52990"/>
    <cellStyle name="ШАУ 21 2" xfId="52991"/>
    <cellStyle name="ШАУ 21 3" xfId="52992"/>
    <cellStyle name="ШАУ 21 4" xfId="52993"/>
    <cellStyle name="ШАУ 21 5" xfId="52994"/>
    <cellStyle name="ШАУ 21 6" xfId="52995"/>
    <cellStyle name="ШАУ 21 7" xfId="52996"/>
    <cellStyle name="ШАУ 22" xfId="52997"/>
    <cellStyle name="ШАУ 22 2" xfId="52998"/>
    <cellStyle name="ШАУ 22 3" xfId="52999"/>
    <cellStyle name="ШАУ 22 4" xfId="53000"/>
    <cellStyle name="ШАУ 22 5" xfId="53001"/>
    <cellStyle name="ШАУ 22 6" xfId="53002"/>
    <cellStyle name="ШАУ 23" xfId="53003"/>
    <cellStyle name="ШАУ 24" xfId="53004"/>
    <cellStyle name="ШАУ 25" xfId="53005"/>
    <cellStyle name="ШАУ 26" xfId="53006"/>
    <cellStyle name="ШАУ 27" xfId="53007"/>
    <cellStyle name="ШАУ 28" xfId="53008"/>
    <cellStyle name="ШАУ 29" xfId="53009"/>
    <cellStyle name="ШАУ 3" xfId="53010"/>
    <cellStyle name="ШАУ 3 2" xfId="53011"/>
    <cellStyle name="ШАУ 3 2 2" xfId="53012"/>
    <cellStyle name="ШАУ 3 2 3" xfId="53013"/>
    <cellStyle name="ШАУ 3 2 4" xfId="53014"/>
    <cellStyle name="ШАУ 3 2 5" xfId="53015"/>
    <cellStyle name="ШАУ 3 2 6" xfId="53016"/>
    <cellStyle name="ШАУ 3 2 7" xfId="53017"/>
    <cellStyle name="ШАУ 3 3" xfId="53018"/>
    <cellStyle name="ШАУ 3 3 2" xfId="53019"/>
    <cellStyle name="ШАУ 3 3 3" xfId="53020"/>
    <cellStyle name="ШАУ 3 3 4" xfId="53021"/>
    <cellStyle name="ШАУ 3 3 5" xfId="53022"/>
    <cellStyle name="ШАУ 3 3 6" xfId="53023"/>
    <cellStyle name="ШАУ 3 4" xfId="53024"/>
    <cellStyle name="ШАУ 3 5" xfId="53025"/>
    <cellStyle name="ШАУ 3 6" xfId="53026"/>
    <cellStyle name="ШАУ 3 7" xfId="53027"/>
    <cellStyle name="ШАУ 3 8" xfId="53028"/>
    <cellStyle name="ШАУ 30" xfId="53029"/>
    <cellStyle name="ШАУ 4" xfId="53030"/>
    <cellStyle name="ШАУ 4 2" xfId="53031"/>
    <cellStyle name="ШАУ 4 2 2" xfId="53032"/>
    <cellStyle name="ШАУ 4 2 3" xfId="53033"/>
    <cellStyle name="ШАУ 4 2 4" xfId="53034"/>
    <cellStyle name="ШАУ 4 2 5" xfId="53035"/>
    <cellStyle name="ШАУ 4 2 6" xfId="53036"/>
    <cellStyle name="ШАУ 4 2 7" xfId="53037"/>
    <cellStyle name="ШАУ 4 3" xfId="53038"/>
    <cellStyle name="ШАУ 4 3 2" xfId="53039"/>
    <cellStyle name="ШАУ 4 3 3" xfId="53040"/>
    <cellStyle name="ШАУ 4 3 4" xfId="53041"/>
    <cellStyle name="ШАУ 4 3 5" xfId="53042"/>
    <cellStyle name="ШАУ 4 3 6" xfId="53043"/>
    <cellStyle name="ШАУ 4 4" xfId="53044"/>
    <cellStyle name="ШАУ 4 5" xfId="53045"/>
    <cellStyle name="ШАУ 4 6" xfId="53046"/>
    <cellStyle name="ШАУ 4 7" xfId="53047"/>
    <cellStyle name="ШАУ 4 8" xfId="53048"/>
    <cellStyle name="ШАУ 5" xfId="53049"/>
    <cellStyle name="ШАУ 5 2" xfId="53050"/>
    <cellStyle name="ШАУ 5 2 2" xfId="53051"/>
    <cellStyle name="ШАУ 5 2 3" xfId="53052"/>
    <cellStyle name="ШАУ 5 2 4" xfId="53053"/>
    <cellStyle name="ШАУ 5 2 5" xfId="53054"/>
    <cellStyle name="ШАУ 5 2 6" xfId="53055"/>
    <cellStyle name="ШАУ 5 2 7" xfId="53056"/>
    <cellStyle name="ШАУ 5 3" xfId="53057"/>
    <cellStyle name="ШАУ 5 3 2" xfId="53058"/>
    <cellStyle name="ШАУ 5 3 3" xfId="53059"/>
    <cellStyle name="ШАУ 5 3 4" xfId="53060"/>
    <cellStyle name="ШАУ 5 3 5" xfId="53061"/>
    <cellStyle name="ШАУ 5 3 6" xfId="53062"/>
    <cellStyle name="ШАУ 5 4" xfId="53063"/>
    <cellStyle name="ШАУ 5 5" xfId="53064"/>
    <cellStyle name="ШАУ 5 6" xfId="53065"/>
    <cellStyle name="ШАУ 5 7" xfId="53066"/>
    <cellStyle name="ШАУ 5 8" xfId="53067"/>
    <cellStyle name="ШАУ 6" xfId="53068"/>
    <cellStyle name="ШАУ 6 2" xfId="53069"/>
    <cellStyle name="ШАУ 6 2 2" xfId="53070"/>
    <cellStyle name="ШАУ 6 2 3" xfId="53071"/>
    <cellStyle name="ШАУ 6 2 4" xfId="53072"/>
    <cellStyle name="ШАУ 6 2 5" xfId="53073"/>
    <cellStyle name="ШАУ 6 2 6" xfId="53074"/>
    <cellStyle name="ШАУ 6 2 7" xfId="53075"/>
    <cellStyle name="ШАУ 6 3" xfId="53076"/>
    <cellStyle name="ШАУ 6 3 2" xfId="53077"/>
    <cellStyle name="ШАУ 6 3 3" xfId="53078"/>
    <cellStyle name="ШАУ 6 3 4" xfId="53079"/>
    <cellStyle name="ШАУ 6 3 5" xfId="53080"/>
    <cellStyle name="ШАУ 6 3 6" xfId="53081"/>
    <cellStyle name="ШАУ 6 4" xfId="53082"/>
    <cellStyle name="ШАУ 6 5" xfId="53083"/>
    <cellStyle name="ШАУ 6 6" xfId="53084"/>
    <cellStyle name="ШАУ 6 7" xfId="53085"/>
    <cellStyle name="ШАУ 6 8" xfId="53086"/>
    <cellStyle name="ШАУ 7" xfId="53087"/>
    <cellStyle name="ШАУ 7 2" xfId="53088"/>
    <cellStyle name="ШАУ 7 2 2" xfId="53089"/>
    <cellStyle name="ШАУ 7 2 3" xfId="53090"/>
    <cellStyle name="ШАУ 7 2 4" xfId="53091"/>
    <cellStyle name="ШАУ 7 2 5" xfId="53092"/>
    <cellStyle name="ШАУ 7 2 6" xfId="53093"/>
    <cellStyle name="ШАУ 7 2 7" xfId="53094"/>
    <cellStyle name="ШАУ 7 3" xfId="53095"/>
    <cellStyle name="ШАУ 7 3 2" xfId="53096"/>
    <cellStyle name="ШАУ 7 3 3" xfId="53097"/>
    <cellStyle name="ШАУ 7 3 4" xfId="53098"/>
    <cellStyle name="ШАУ 7 3 5" xfId="53099"/>
    <cellStyle name="ШАУ 7 3 6" xfId="53100"/>
    <cellStyle name="ШАУ 7 4" xfId="53101"/>
    <cellStyle name="ШАУ 7 5" xfId="53102"/>
    <cellStyle name="ШАУ 7 6" xfId="53103"/>
    <cellStyle name="ШАУ 7 7" xfId="53104"/>
    <cellStyle name="ШАУ 7 8" xfId="53105"/>
    <cellStyle name="ШАУ 8" xfId="53106"/>
    <cellStyle name="ШАУ 8 2" xfId="53107"/>
    <cellStyle name="ШАУ 8 2 2" xfId="53108"/>
    <cellStyle name="ШАУ 8 2 3" xfId="53109"/>
    <cellStyle name="ШАУ 8 2 4" xfId="53110"/>
    <cellStyle name="ШАУ 8 2 5" xfId="53111"/>
    <cellStyle name="ШАУ 8 2 6" xfId="53112"/>
    <cellStyle name="ШАУ 8 2 7" xfId="53113"/>
    <cellStyle name="ШАУ 8 3" xfId="53114"/>
    <cellStyle name="ШАУ 8 3 2" xfId="53115"/>
    <cellStyle name="ШАУ 8 3 3" xfId="53116"/>
    <cellStyle name="ШАУ 8 3 4" xfId="53117"/>
    <cellStyle name="ШАУ 8 3 5" xfId="53118"/>
    <cellStyle name="ШАУ 8 3 6" xfId="53119"/>
    <cellStyle name="ШАУ 8 4" xfId="53120"/>
    <cellStyle name="ШАУ 8 5" xfId="53121"/>
    <cellStyle name="ШАУ 8 6" xfId="53122"/>
    <cellStyle name="ШАУ 8 7" xfId="53123"/>
    <cellStyle name="ШАУ 8 8" xfId="53124"/>
    <cellStyle name="ШАУ 9" xfId="53125"/>
    <cellStyle name="ШАУ 9 2" xfId="53126"/>
    <cellStyle name="ШАУ 9 2 2" xfId="53127"/>
    <cellStyle name="ШАУ 9 2 3" xfId="53128"/>
    <cellStyle name="ШАУ 9 2 4" xfId="53129"/>
    <cellStyle name="ШАУ 9 2 5" xfId="53130"/>
    <cellStyle name="ШАУ 9 2 6" xfId="53131"/>
    <cellStyle name="ШАУ 9 2 7" xfId="53132"/>
    <cellStyle name="ШАУ 9 3" xfId="53133"/>
    <cellStyle name="ШАУ 9 3 2" xfId="53134"/>
    <cellStyle name="ШАУ 9 3 3" xfId="53135"/>
    <cellStyle name="ШАУ 9 3 4" xfId="53136"/>
    <cellStyle name="ШАУ 9 3 5" xfId="53137"/>
    <cellStyle name="ШАУ 9 3 6" xfId="53138"/>
    <cellStyle name="ШАУ 9 4" xfId="53139"/>
    <cellStyle name="ШАУ 9 5" xfId="53140"/>
    <cellStyle name="ШАУ 9 6" xfId="53141"/>
    <cellStyle name="ШАУ 9 7" xfId="53142"/>
    <cellStyle name="ШАУ 9 8" xfId="53143"/>
    <cellStyle name="ܘ_x0008_" xfId="53144"/>
    <cellStyle name="ܘ_x0008_ 2" xfId="53145"/>
    <cellStyle name="ܘ_x0008_?䈌Ȏ㘛䤀ጛܛ_x0008_?䨐Ȏ㘛䤀ጛܛ_x0008_?䉜Ȏ㘛伀ᤛ" xfId="53146"/>
    <cellStyle name="ܘ_x0008_?䈌Ȏ㘛䤀ጛܛ_x0008_?䨐Ȏ㘛䤀ጛܛ_x0008_?䉜Ȏ㘛伀ᤛ 1" xfId="53147"/>
    <cellStyle name="ܘ_x0008_?䈌Ȏ㘛䤀ጛܛ_x0008_?䨐Ȏ㘛䤀ጛܛ_x0008_?䉜Ȏ㘛伀ᤛ 1 2" xfId="53148"/>
    <cellStyle name="ܘ_x0008_?䈌Ȏ㘛䤀ጛܛ_x0008_?䨐Ȏ㘛䤀ጛܛ_x0008_?䉜Ȏ㘛伀ᤛ 2" xfId="53149"/>
    <cellStyle name="ܛ_x0008_" xfId="53150"/>
    <cellStyle name="ܛ_x0008_ 2" xfId="53151"/>
    <cellStyle name="ܛ_x0008_ 2 2" xfId="53152"/>
    <cellStyle name="ܛ_x0008_ 3" xfId="53153"/>
    <cellStyle name="ܛ_x0008_ 4" xfId="53154"/>
    <cellStyle name="ܛ_x0008_ 5" xfId="53155"/>
    <cellStyle name="ܛ_x0008_?䉜Ȏ㘛伀ᤛܛ_x0008_?偬Ȏ?ഀ഍č_x0001_?䊴Ȏ?ကတĐ_x0001_Ҡ" xfId="53156"/>
    <cellStyle name="ܛ_x0008_?䉜Ȏ㘛伀ᤛܛ_x0008_?偬Ȏ?ഀ഍č_x0001_?䊴Ȏ?ကတĐ_x0001_Ҡ 1" xfId="53157"/>
    <cellStyle name="ܛ_x0008_?䉜Ȏ㘛伀ᤛܛ_x0008_?偬Ȏ?ഀ഍č_x0001_?䊴Ȏ?ကတĐ_x0001_Ҡ 1 2" xfId="53158"/>
    <cellStyle name="ܛ_x0008_?䉜Ȏ㘛伀ᤛܛ_x0008_?偬Ȏ?ഀ഍č_x0001_?䊴Ȏ?ကတĐ_x0001_Ҡ 1 2 2" xfId="53159"/>
    <cellStyle name="ܛ_x0008_?䉜Ȏ㘛伀ᤛܛ_x0008_?偬Ȏ?ഀ഍č_x0001_?䊴Ȏ?ကတĐ_x0001_Ҡ 1 3" xfId="53160"/>
    <cellStyle name="ܛ_x0008_?䉜Ȏ㘛伀ᤛܛ_x0008_?偬Ȏ?ഀ഍č_x0001_?䊴Ȏ?ကတĐ_x0001_Ҡ 1 4" xfId="53161"/>
    <cellStyle name="ܛ_x0008_?䉜Ȏ㘛伀ᤛܛ_x0008_?偬Ȏ?ഀ഍č_x0001_?䊴Ȏ?ကတĐ_x0001_Ҡ 1 5" xfId="53162"/>
    <cellStyle name="ܛ_x0008_?䉜Ȏ㘛伀ᤛܛ_x0008_?偬Ȏ?ഀ഍č_x0001_?䊴Ȏ?ကတĐ_x0001_Ҡ 1_СВОД" xfId="53163"/>
    <cellStyle name="ܛ_x0008_?䉜Ȏ㘛伀ᤛܛ_x0008_?偬Ȏ?ഀ഍č_x0001_?䊴Ȏ?ကတĐ_x0001_Ҡ 2" xfId="53164"/>
    <cellStyle name="ܛ_x0008_?䉜Ȏ㘛伀ᤛܛ_x0008_?偬Ȏ?ഀ഍č_x0001_?䊴Ȏ?ကတĐ_x0001_Ҡ 2 2" xfId="53165"/>
    <cellStyle name="ܛ_x0008_?䉜Ȏ㘛伀ᤛܛ_x0008_?偬Ȏ?ഀ഍č_x0001_?䊴Ȏ?ကတĐ_x0001_Ҡ 3" xfId="53166"/>
    <cellStyle name="ܛ_x0008_?䉜Ȏ㘛伀ᤛܛ_x0008_?偬Ȏ?ഀ഍č_x0001_?䊴Ȏ?ကတĐ_x0001_Ҡ 4" xfId="53167"/>
    <cellStyle name="ܛ_x0008_?䉜Ȏ㘛伀ᤛܛ_x0008_?偬Ȏ?ഀ഍č_x0001_?䊴Ȏ?ကတĐ_x0001_Ҡ 5" xfId="53168"/>
    <cellStyle name="ܛ_x0008_?䉜Ȏ㘛伀ᤛܛ_x0008_?偬Ȏ?ഀ഍č_x0001_?䊴Ȏ?ကတĐ_x0001_Ҡ_БДР С44о БДДС ок03" xfId="53169"/>
    <cellStyle name="ܛ_x0008__01_СЭ_БП скорр2009" xfId="53170"/>
    <cellStyle name="標準_PL-CF sheet" xfId="53171"/>
    <cellStyle name="㐀കܒ_x0008_" xfId="53172"/>
    <cellStyle name="㐀കܒ_x0008_ 2" xfId="53173"/>
    <cellStyle name="㐀കܒ_x0008_ 2 2" xfId="53174"/>
    <cellStyle name="㐀കܒ_x0008_ 3" xfId="53175"/>
    <cellStyle name="㐀കܒ_x0008_ 4" xfId="53176"/>
    <cellStyle name="㐀കܒ_x0008_ 5" xfId="53177"/>
    <cellStyle name="㐀കܒ_x0008_?䆴Ȏ㘛伀ᤛܛ_x0008_?䧀Ȏ〘䤀ᤘ" xfId="53178"/>
    <cellStyle name="㐀കܒ_x0008_?䆴Ȏ㘛伀ᤛܛ_x0008_?䧀Ȏ〘䤀ᤘ 1" xfId="53179"/>
    <cellStyle name="㐀കܒ_x0008_?䆴Ȏ㘛伀ᤛܛ_x0008_?䧀Ȏ〘䤀ᤘ 1 2" xfId="53180"/>
    <cellStyle name="㐀കܒ_x0008_?䆴Ȏ㘛伀ᤛܛ_x0008_?䧀Ȏ〘䤀ᤘ 1 2 2" xfId="53181"/>
    <cellStyle name="㐀കܒ_x0008_?䆴Ȏ㘛伀ᤛܛ_x0008_?䧀Ȏ〘䤀ᤘ 1 3" xfId="53182"/>
    <cellStyle name="㐀കܒ_x0008_?䆴Ȏ㘛伀ᤛܛ_x0008_?䧀Ȏ〘䤀ᤘ 1 4" xfId="53183"/>
    <cellStyle name="㐀കܒ_x0008_?䆴Ȏ㘛伀ᤛܛ_x0008_?䧀Ȏ〘䤀ᤘ 1 5" xfId="53184"/>
    <cellStyle name="㐀കܒ_x0008_?䆴Ȏ㘛伀ᤛܛ_x0008_?䧀Ȏ〘䤀ᤘ 1_СВОД" xfId="53185"/>
    <cellStyle name="㐀കܒ_x0008_?䆴Ȏ㘛伀ᤛܛ_x0008_?䧀Ȏ〘䤀ᤘ 2" xfId="53186"/>
    <cellStyle name="㐀കܒ_x0008_?䆴Ȏ㘛伀ᤛܛ_x0008_?䧀Ȏ〘䤀ᤘ 2 2" xfId="53187"/>
    <cellStyle name="㐀കܒ_x0008_?䆴Ȏ㘛伀ᤛܛ_x0008_?䧀Ȏ〘䤀ᤘ 3" xfId="53188"/>
    <cellStyle name="㐀കܒ_x0008_?䆴Ȏ㘛伀ᤛܛ_x0008_?䧀Ȏ〘䤀ᤘ 4" xfId="53189"/>
    <cellStyle name="㐀കܒ_x0008_?䆴Ȏ㘛伀ᤛܛ_x0008_?䧀Ȏ〘䤀ᤘ 5" xfId="53190"/>
    <cellStyle name="㐀കܒ_x0008_?䆴Ȏ㘛伀ᤛܛ_x0008_?䧀Ȏ〘䤀ᤘ_БДР С44о БДДС ок03" xfId="53191"/>
    <cellStyle name="㐀കܒ_x0008__по отраслям ээ 2008" xfId="53192"/>
    <cellStyle name="㼿" xfId="53193"/>
    <cellStyle name="㼿 2" xfId="53194"/>
    <cellStyle name="㼿 3" xfId="53195"/>
    <cellStyle name="㼿 4" xfId="53196"/>
    <cellStyle name="㼿?" xfId="53197"/>
    <cellStyle name="㼿? 2" xfId="53198"/>
    <cellStyle name="㼿㼿" xfId="53199"/>
    <cellStyle name="㼿㼿 2" xfId="53200"/>
    <cellStyle name="㼿㼿?" xfId="53201"/>
    <cellStyle name="㼿㼿? 2" xfId="53202"/>
    <cellStyle name="㼿㼿? 2 2" xfId="53203"/>
    <cellStyle name="㼿㼿? 2 2 2" xfId="53204"/>
    <cellStyle name="㼿㼿? 2 3" xfId="53205"/>
    <cellStyle name="㼿㼿? 2 4" xfId="53206"/>
    <cellStyle name="㼿㼿? 2 5" xfId="53207"/>
    <cellStyle name="㼿㼿? 2 6" xfId="53208"/>
    <cellStyle name="㼿㼿? 2 7" xfId="53209"/>
    <cellStyle name="㼿㼿? 2 8" xfId="53210"/>
    <cellStyle name="㼿㼿? 3" xfId="53211"/>
    <cellStyle name="㼿㼿? 3 2" xfId="53212"/>
    <cellStyle name="㼿㼿? 3 3" xfId="53213"/>
    <cellStyle name="㼿㼿? 3 4" xfId="53214"/>
    <cellStyle name="㼿㼿? 3 5" xfId="53215"/>
    <cellStyle name="㼿㼿? 3 6" xfId="53216"/>
    <cellStyle name="㼿㼿? 4" xfId="53217"/>
    <cellStyle name="㼿㼿? 5" xfId="53218"/>
    <cellStyle name="㼿㼿? 6" xfId="53219"/>
    <cellStyle name="㼿㼿? 7" xfId="53220"/>
    <cellStyle name="㼿㼿? 8" xfId="53221"/>
    <cellStyle name="㼿㼿? 9" xfId="53222"/>
    <cellStyle name="㼿㼿?_1_БИЗНЕС_свой формат(стар.разбивка на 3333,597264)" xfId="53223"/>
    <cellStyle name="㼿㼿㼿" xfId="53224"/>
    <cellStyle name="㼿㼿㼿 2" xfId="53225"/>
    <cellStyle name="㼿㼿㼿 2 2" xfId="53226"/>
    <cellStyle name="㼿㼿㼿 2 2 2" xfId="53227"/>
    <cellStyle name="㼿㼿㼿 2 3" xfId="53228"/>
    <cellStyle name="㼿㼿㼿?" xfId="53229"/>
    <cellStyle name="㼿㼿㼿? 2" xfId="53230"/>
    <cellStyle name="㼿㼿㼿㼿" xfId="53231"/>
    <cellStyle name="㼿㼿㼿㼿?" xfId="53232"/>
    <cellStyle name="㼿㼿㼿㼿㼿" xfId="53233"/>
    <cellStyle name="㼿㼿㼿㼿㼿 2" xfId="53234"/>
    <cellStyle name="㼿㼿㼿㼿㼿 3" xfId="53235"/>
    <cellStyle name="㼿㼿㼿㼿㼿?" xfId="53236"/>
    <cellStyle name="㼿㼿㼿㼿㼿㼿?" xfId="53237"/>
    <cellStyle name="㼿㼿㼿㼿㼿㼿㼿㼿" xfId="53238"/>
    <cellStyle name="㼿㼿㼿㼿㼿㼿㼿㼿㼿" xfId="53239"/>
    <cellStyle name="㼿㼿㼿㼿㼿㼿㼿㼿㼿?" xfId="53240"/>
    <cellStyle name="㼿㼿㼿㼿㼿㼿㼿㼿㼿? 2" xfId="53241"/>
    <cellStyle name="㼿㼿㼿㼿㼿㼿㼿㼿㼿? 3" xfId="53242"/>
    <cellStyle name="㼿㼿㼿㼿㼿㼿㼿㼿㼿? 4" xfId="53243"/>
    <cellStyle name="㼿㼿㼿㼿㼿㼿㼿㼿㼿? 5" xfId="53244"/>
    <cellStyle name="㼿㼿㼿㼿㼿㼿㼿㼿㼿?_01_2011_цмро" xfId="53245"/>
    <cellStyle name="㼿㼿㼿㼿㼿㼿㼿㼿㼿㼿" xfId="53246"/>
    <cellStyle name="䁺_x0001_" xfId="5324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2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ordovan_yui\Desktop\&#1082;%20&#1090;&#1072;&#1088;&#1080;&#1092;&#1091;\FORM3.2015%20&#1041;&#1091;&#1088;&#1103;&#1090;&#1101;&#1085;&#1077;&#1088;&#1075;&#1086;(v2.0.1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dromanenko\&#1056;&#1072;&#1073;&#1086;&#1095;&#1080;&#1081;%20&#1089;&#1090;&#1086;&#1083;\&#1055;&#1083;&#1072;&#1085;%20&#1085;&#1072;%202008-2010(13.6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nts%20and%20Settings\Administrator\Local%20Settings\Temporary%20Internet%20Files\Content.IE5\OZ4WAL3W\&#1088;&#1072;&#1089;&#1095;&#1077;&#1090;%20&#1089;&#1090;&#1088;&#1072;&#1085;&#1099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&#1044;&#1069;&#1055;\&#1054;&#1073;&#1097;&#1072;&#1103;\&#1058;&#1069;&#1055;\2008\&#1058;&#1069;&#1055;%20&#1080;&#1089;&#1093;&#1086;&#1076;&#1085;&#1080;&#1082;+%20&#1073;&#1072;&#1083;&#1072;&#1085;&#1089;70-30+&#1073;&#1089;%20fin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&#1040;&#1076;&#1084;&#1080;&#1085;&#1080;&#1089;&#1090;&#1088;&#1072;&#1090;&#1086;&#1088;\Local%20Settings\Temporary%20Internet%20Files\Content.IE5\ODK74FK3\proverk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6\!!!%20&#1041;&#1055;%202016\&#1060;&#1072;&#1082;&#1090;%201%20&#1082;&#1074;\&#1056;&#1072;&#1073;&#1086;&#1095;&#1072;&#1103;\11.05.2016\&#1057;&#1073;&#1099;&#1090;_&#1055;&#1077;&#1088;&#1089;&#1086;&#1085;&#1072;&#1083;_&#1041;&#1091;&#1088;&#1103;&#1090;&#1080;&#1103;_1%20&#1082;&#1074;%202016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ntForms1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&#1052;&#1086;&#1080;%20&#1076;&#1086;&#1082;&#1091;&#1084;&#1077;&#1085;&#1090;&#1099;\&#1073;&#1072;&#1083;&#1072;&#1085;&#1089;%20&#1087;&#1090;&#1075;&#1082;%20&#1085;&#1072;%202005&#1075;.%20&#1085;&#1077;&#1076;&#1086;&#1076;.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~1\Ogaraeva.FST\LOCALS~1\Temp\Rar$DI00.860\Documents%20and%20Settings\Shumeev\Local%20Settings\Temporary%20Internet%20Files\OLKAB4\Form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veliyeva_ev\Documents\&#1058;&#1041;&#1056;%202018%20&#1075;\7.%20&#1056;&#1072;&#1089;&#1093;&#1086;&#1076;&#1099;%20&#1080;&#1079;%20&#1087;&#1088;&#1080;&#1073;&#1099;&#1083;&#1080;\&#1050;&#1086;&#1087;&#1080;&#1103;%20&#1056;&#1077;&#1077;&#1089;&#1090;&#1088;%20&#1082;&#1088;&#1077;&#1076;&#1080;&#1090;&#1086;&#1088;&#1089;&#1082;&#1080;&#1093;%20&#1080;&#1089;&#1082;&#1086;&#1074;%20&#1082;%20&#1040;&#1054;%20&#1063;&#1080;&#1090;&#1072;&#1101;&#1085;&#1077;&#1088;&#1075;&#1086;&#1089;&#1073;&#1099;&#1090;%20(&#1056;&#1077;&#1089;&#1087;&#1091;&#1073;&#1083;&#1080;&#1082;&#1072;%20&#1041;&#1091;&#1088;&#1103;&#1090;&#1080;&#1103;)%20&#1102;&#1088;&#1080;&#1089;&#1090;&#1099;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41;&#1055;\Nika\&#1058;&#1072;&#1073;&#1083;&#1080;&#1094;&#1072;%20&#1087;&#1086;%20&#1085;&#1086;&#1088;&#1084;&#1072;&#1090;&#1080;&#1074;&#1072;&#1084;%20&#1074;&#1086;&#1076;&#1072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&#1048;&#1085;&#1092;&#1086;&#1088;&#1084;&#1072;&#1094;&#1080;&#1103;%20&#1087;&#1086;%20&#1073;&#1080;&#1079;&#1085;&#1077;&#1089;-&#1087;&#1083;&#1072;&#1085;&#1080;&#1088;&#1086;&#1074;&#1072;&#1085;&#1080;&#1102;\2014\&#1041;&#1055;%202014\&#1092;&#1072;&#1082;&#1090;\1%20&#1082;&#1074;&#1072;&#1088;&#1090;&#1072;&#1083;\&#1057;&#1073;&#1099;&#1090;_&#1069;&#1080;&#1060;_2014%20&#1087;&#1086;&#1089;&#1083;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Lu07/E/i/&#1086;&#1090;&#1095;&#1077;&#1090;&#1099;2003/&#1088;&#1072;&#1089;&#1089;&#1099;&#1083;&#1082;&#1072;%20&#1048;&#1053;&#1069;&#1048;/&#1057;&#1080;&#1073;&#1080;&#1088;&#1100;/For%20Bezik%20&#1057;&#1090;&#1088;&#1072;&#1090;&#1077;&#1075;-1130-&#1080;&#1102;&#1083;&#110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Lu07/E/i/&#1086;&#1090;&#1095;&#1077;&#1090;&#1099;2003/&#1088;&#1072;&#1089;&#1089;&#1099;&#1083;&#1082;&#1072;%20&#1048;&#1053;&#1069;&#1048;/&#1042;&#1086;&#1083;&#1075;&#1072;/For%20Bezik%20&#1057;&#1090;&#1088;&#1072;&#1090;&#1077;&#1075;-1130-&#1080;&#1102;&#1083;&#110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ovnikova\BTI\&#1052;&#1086;&#1080;%20&#1076;&#1086;&#1082;&#1091;&#1084;&#1077;&#1085;&#1090;&#1099;\2000%20&#1075;&#1086;&#1076;\&#1057;&#1090;&#1072;&#1085;&#1076;&#1072;&#1088;&#1090;\&#1050;&#1085;&#1080;&#1075;&#1072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Documents%20and%20Settings\&#1040;&#1076;&#1084;&#1080;&#1085;&#1080;&#1089;&#1090;&#1088;&#1072;&#1090;&#1086;&#1088;\&#1056;&#1072;&#1073;&#1086;&#1095;&#1080;&#1081;%20&#1089;&#1090;&#1086;&#1083;\&#1057;&#1087;&#1088;&#1072;&#1074;&#1082;&#1080;%20&#1080;%20&#1058;&#1072;&#1088;&#1080;&#1092;%20&#1087;&#1086;&#1082;&#1091;&#1087;&#1082;&#1080;\&#1057;&#1087;&#1088;&#1072;&#1074;&#1082;&#1072;%20&#1076;&#1083;&#1103;%20&#1088;&#1077;&#1075;&#1080;&#1086;&#1085;&#1086;&#1074;%20ver6_3&#1053;&#1086;&#1088;&#1084;&#10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82;&#1086;&#1088;&#1089;&#1089;&#1080;&#1089;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veliyeva_ev\Documents\&#1058;&#1041;&#1056;%202017&#1075;\&#1050;&#1085;&#1080;&#1075;&#1072;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veliyeva_ev\Downloads\&#1071;&#1053;&#1042;&#1040;&#1056;&#1068;%20%20%20&#1041;&#1069;&#1057;&#1073;_&#1053;&#1086;&#1074;&#1072;&#1103;%2046EE.ST(v1.0)2%20&#1103;&#1085;&#1074;&#1072;&#1088;&#1100;%202014%20&#1080;&#1089;&#1087;&#1088;&#1072;&#1074;&#1083;&#1077;&#1085;&#1086;%2026.03%20(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2;&#1086;&#1080;%20&#1076;&#1086;&#1082;&#1091;&#1084;&#1077;&#1085;&#1090;&#1099;\&#1057;&#1074;&#1086;&#1076;%20&#1057;&#1069;\&#1060;&#1080;&#1085;&#1072;&#1085;&#1089;&#1099;\&#1042;&#1089;&#1090;&#1091;&#1087;&#1080;&#1090;&#1077;&#1083;&#1100;&#1085;&#1099;&#1081;%20&#1057;&#1069;\&#1041;&#1072;&#1083;&#1072;&#1085;&#1089;\&#1042;&#1057;&#1071;&#1063;&#1048;&#1053;&#1040;%20&#1053;&#1040;%20&#1088;&#1072;&#1073;&#1086;&#1095;&#1077;&#1084;%20&#1089;&#1090;&#1086;&#1083;&#1077;\2006\&#1074;&#1072;&#1088;&#1080;&#1072;&#1085;&#1090;&#1099;%20&#1073;&#1102;&#1076;&#1078;&#1077;&#1090;&#1072;%202006%20&#1075;\&#1054;&#1073;&#1085;&#1086;&#1074;&#1083;&#1077;&#1085;&#1080;&#1103;%20&#1050;&#1069;&#1064;%20&#1075;&#1086;&#1076;%20&#1087;&#1086;%20&#1092;&#1072;&#1082;&#1090;&#1086;&#1088;&#1072;&#1084;\&#1080;&#1079;&#1084;%2032%20(v%204.1)\&#1082;&#1086;&#1088;&#1088;&#1082;&#1072;%20&#1073;&#1077;&#1079;%20&#1080;&#1079;&#1084;&#1077;&#1085;&#1077;&#1085;&#1080;&#1081;%20&#1057;&#1044;%20&#1055;&#1088;&#1080;&#1083;_1\&#1073;&#1099;&#1083;&#1086;-&#1089;&#1090;&#1072;&#1083;&#1086;%20(v%204.1)_2%20(&#1087;&#1086;&#1089;&#1083;&#1077;%20&#1042;&#1044;&#1042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Кедровск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Инструкция"/>
      <sheetName val="Лог обновления"/>
      <sheetName val="Титульный"/>
      <sheetName val="Справочник ГТП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I квартал"/>
      <sheetName val="II квартал"/>
      <sheetName val="III квартал"/>
      <sheetName val="IV квартал"/>
      <sheetName val="Год"/>
      <sheetName val="Ф9"/>
      <sheetName val="Ф10"/>
      <sheetName val="Комментарии"/>
      <sheetName val="Проверка"/>
      <sheetName val="et_union_ver"/>
      <sheetName val="et_union_hor"/>
      <sheetName val="modReestr"/>
      <sheetName val="modfrmReestr"/>
      <sheetName val="modfrmReestrGTP"/>
      <sheetName val="TEHSHEET"/>
      <sheetName val="AllSheetsInThisWorkbook"/>
      <sheetName val="modInstruction"/>
      <sheetName val="modUpdTemplMain"/>
      <sheetName val="modfrmCheckUpdates"/>
      <sheetName val="REESTR_GTP"/>
      <sheetName val="REESTR_CONSUMERS"/>
      <sheetName val="modClassifierValidate"/>
      <sheetName val="modHyp"/>
      <sheetName val="modList01"/>
      <sheetName val="modList00"/>
      <sheetName val="modList02"/>
    </sheetNames>
    <sheetDataSet>
      <sheetData sheetId="0"/>
      <sheetData sheetId="1"/>
      <sheetData sheetId="2"/>
      <sheetData sheetId="3">
        <row r="9">
          <cell r="F9">
            <v>2015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План на 2008-2010(13.6)"/>
    </sheetNames>
    <sheetDataSet>
      <sheetData sheetId="0"/>
      <sheetData sheetId="1">
        <row r="13">
          <cell r="G13">
            <v>2592878.8413</v>
          </cell>
          <cell r="J13">
            <v>2916988.6964625004</v>
          </cell>
          <cell r="L13">
            <v>2916988.6964625004</v>
          </cell>
          <cell r="N13">
            <v>0</v>
          </cell>
          <cell r="P13">
            <v>2314815.2607</v>
          </cell>
          <cell r="T13">
            <v>3062256.1638279594</v>
          </cell>
          <cell r="V13">
            <v>3281612.283520313</v>
          </cell>
          <cell r="AD13">
            <v>3390027.8650152627</v>
          </cell>
          <cell r="AF13">
            <v>3760727.6769142784</v>
          </cell>
        </row>
        <row r="14">
          <cell r="G14">
            <v>3415.06</v>
          </cell>
          <cell r="J14">
            <v>3415.06</v>
          </cell>
          <cell r="L14">
            <v>3415.06</v>
          </cell>
          <cell r="N14">
            <v>0</v>
          </cell>
          <cell r="P14">
            <v>2713.2939999999999</v>
          </cell>
          <cell r="T14">
            <v>3186.7837</v>
          </cell>
          <cell r="V14">
            <v>3415.06</v>
          </cell>
          <cell r="AD14">
            <v>3078.4331000000002</v>
          </cell>
          <cell r="AF14">
            <v>3415.06</v>
          </cell>
        </row>
        <row r="15">
          <cell r="G15">
            <v>75.924840011595705</v>
          </cell>
          <cell r="H15">
            <v>1.125</v>
          </cell>
          <cell r="I15">
            <v>1.125</v>
          </cell>
          <cell r="J15">
            <v>85.415445013045172</v>
          </cell>
          <cell r="L15">
            <v>85.415445013045172</v>
          </cell>
          <cell r="N15">
            <v>0</v>
          </cell>
          <cell r="P15">
            <v>85.313838481933772</v>
          </cell>
          <cell r="R15">
            <v>1.125</v>
          </cell>
          <cell r="S15">
            <v>1.125</v>
          </cell>
          <cell r="T15">
            <v>96.092375639675822</v>
          </cell>
          <cell r="V15">
            <v>96.092375639675822</v>
          </cell>
          <cell r="AB15">
            <v>1.1459999999999999</v>
          </cell>
          <cell r="AC15">
            <v>1.1459999999999999</v>
          </cell>
          <cell r="AD15">
            <v>110.12186248306848</v>
          </cell>
          <cell r="AF15">
            <v>110.12186248306848</v>
          </cell>
        </row>
        <row r="16">
          <cell r="G16">
            <v>441244.07010000001</v>
          </cell>
          <cell r="J16">
            <v>498626.78195000003</v>
          </cell>
          <cell r="L16">
            <v>498626.78195000003</v>
          </cell>
          <cell r="N16">
            <v>0</v>
          </cell>
          <cell r="P16">
            <v>471301.58520000003</v>
          </cell>
          <cell r="T16">
            <v>408540.78937716177</v>
          </cell>
          <cell r="V16">
            <v>414259.06577099999</v>
          </cell>
          <cell r="AD16">
            <v>439728.41243762907</v>
          </cell>
          <cell r="AF16">
            <v>448708.99645461503</v>
          </cell>
        </row>
        <row r="17">
          <cell r="G17">
            <v>94127.332399999999</v>
          </cell>
          <cell r="H17">
            <v>1.1970000000000001</v>
          </cell>
          <cell r="I17">
            <v>1.1970000000000001</v>
          </cell>
          <cell r="J17">
            <v>117194.9013</v>
          </cell>
          <cell r="L17">
            <v>117194.9013</v>
          </cell>
          <cell r="N17">
            <v>0</v>
          </cell>
          <cell r="P17">
            <v>90711.414799999999</v>
          </cell>
          <cell r="R17">
            <v>0</v>
          </cell>
          <cell r="S17">
            <v>0</v>
          </cell>
          <cell r="T17">
            <v>0</v>
          </cell>
          <cell r="V17">
            <v>0</v>
          </cell>
          <cell r="AB17">
            <v>0</v>
          </cell>
          <cell r="AC17">
            <v>0</v>
          </cell>
          <cell r="AD17">
            <v>0</v>
          </cell>
          <cell r="AF17">
            <v>0</v>
          </cell>
        </row>
        <row r="18">
          <cell r="G18">
            <v>345199.5857</v>
          </cell>
          <cell r="J18">
            <v>379757.25185</v>
          </cell>
          <cell r="L18">
            <v>379757.25185</v>
          </cell>
          <cell r="N18">
            <v>0</v>
          </cell>
          <cell r="P18">
            <v>379249</v>
          </cell>
          <cell r="T18">
            <v>406933.12737716176</v>
          </cell>
          <cell r="V18">
            <v>412651.40377099998</v>
          </cell>
          <cell r="AD18">
            <v>438189.78193762904</v>
          </cell>
          <cell r="AF18">
            <v>447170.365954615</v>
          </cell>
        </row>
        <row r="19">
          <cell r="G19">
            <v>273999.67170000001</v>
          </cell>
          <cell r="H19">
            <v>1.093</v>
          </cell>
          <cell r="I19">
            <v>1.093</v>
          </cell>
          <cell r="J19">
            <v>299657.34860000003</v>
          </cell>
          <cell r="L19">
            <v>299657.34860000003</v>
          </cell>
          <cell r="N19">
            <v>0</v>
          </cell>
          <cell r="P19">
            <v>299482</v>
          </cell>
          <cell r="R19">
            <v>1.0920000000000001</v>
          </cell>
          <cell r="S19">
            <v>1.0920000000000001</v>
          </cell>
          <cell r="T19">
            <v>327104.7071</v>
          </cell>
          <cell r="V19">
            <v>327104.7071</v>
          </cell>
          <cell r="AB19">
            <v>1.089</v>
          </cell>
          <cell r="AC19">
            <v>1.089</v>
          </cell>
          <cell r="AD19">
            <v>356063.13400000002</v>
          </cell>
          <cell r="AF19">
            <v>356063.13400000002</v>
          </cell>
        </row>
        <row r="20">
          <cell r="G20">
            <v>71199.914000000004</v>
          </cell>
          <cell r="J20">
            <v>80099.903250000003</v>
          </cell>
          <cell r="L20">
            <v>80099.903250000003</v>
          </cell>
          <cell r="N20">
            <v>0</v>
          </cell>
          <cell r="P20">
            <v>79767</v>
          </cell>
          <cell r="T20">
            <v>79828.420277161727</v>
          </cell>
          <cell r="V20">
            <v>85546.696671000012</v>
          </cell>
          <cell r="AD20">
            <v>82126.647937629037</v>
          </cell>
          <cell r="AF20">
            <v>91107.231954614996</v>
          </cell>
        </row>
        <row r="21">
          <cell r="G21">
            <v>92.9</v>
          </cell>
          <cell r="J21">
            <v>92.9</v>
          </cell>
          <cell r="L21">
            <v>92.9</v>
          </cell>
          <cell r="N21">
            <v>0</v>
          </cell>
          <cell r="P21">
            <v>92.9</v>
          </cell>
          <cell r="T21">
            <v>86.690200000000004</v>
          </cell>
          <cell r="V21">
            <v>92.9</v>
          </cell>
          <cell r="AD21">
            <v>83.742699999999999</v>
          </cell>
          <cell r="AF21">
            <v>92.9</v>
          </cell>
        </row>
        <row r="22">
          <cell r="G22">
            <v>76.641457481162533</v>
          </cell>
          <cell r="H22">
            <v>1.125</v>
          </cell>
          <cell r="I22">
            <v>1.125</v>
          </cell>
          <cell r="J22">
            <v>86.221639666307851</v>
          </cell>
          <cell r="L22">
            <v>86.221639666307851</v>
          </cell>
          <cell r="N22">
            <v>0</v>
          </cell>
          <cell r="P22">
            <v>85.863293864370277</v>
          </cell>
          <cell r="R22">
            <v>1.0680000000000001</v>
          </cell>
          <cell r="S22">
            <v>1.0680000000000001</v>
          </cell>
          <cell r="T22">
            <v>92.084711163616788</v>
          </cell>
          <cell r="V22">
            <v>92.084711163616788</v>
          </cell>
          <cell r="AB22">
            <v>1.0649999999999999</v>
          </cell>
          <cell r="AC22">
            <v>1.0649999999999999</v>
          </cell>
          <cell r="AD22">
            <v>98.07021738925188</v>
          </cell>
          <cell r="AF22">
            <v>98.07021738925188</v>
          </cell>
        </row>
        <row r="23">
          <cell r="G23">
            <v>1917.152</v>
          </cell>
          <cell r="H23">
            <v>0.90200000000000002</v>
          </cell>
          <cell r="I23">
            <v>0.90200000000000002</v>
          </cell>
          <cell r="J23">
            <v>1674.6288</v>
          </cell>
          <cell r="L23">
            <v>1674.6288</v>
          </cell>
          <cell r="N23">
            <v>0</v>
          </cell>
          <cell r="P23">
            <v>1341.1704</v>
          </cell>
          <cell r="R23">
            <v>0.99399999999999999</v>
          </cell>
          <cell r="S23">
            <v>0.99399999999999999</v>
          </cell>
          <cell r="T23">
            <v>1607.662</v>
          </cell>
          <cell r="V23">
            <v>1607.662</v>
          </cell>
          <cell r="AB23">
            <v>0.98599999999999999</v>
          </cell>
          <cell r="AC23">
            <v>0.98599999999999999</v>
          </cell>
          <cell r="AD23">
            <v>1538.6305</v>
          </cell>
          <cell r="AF23">
            <v>1538.6305</v>
          </cell>
        </row>
        <row r="24">
          <cell r="G24">
            <v>3034122.9114000001</v>
          </cell>
          <cell r="J24">
            <v>3415615.4784125006</v>
          </cell>
          <cell r="L24">
            <v>3415615.4784125006</v>
          </cell>
          <cell r="N24">
            <v>0</v>
          </cell>
          <cell r="P24">
            <v>2786116.8459000001</v>
          </cell>
          <cell r="T24">
            <v>3470796.9532051212</v>
          </cell>
          <cell r="V24">
            <v>3695871.349291313</v>
          </cell>
          <cell r="AD24">
            <v>3829756.2774528917</v>
          </cell>
          <cell r="AF24">
            <v>4209436.6733688936</v>
          </cell>
        </row>
        <row r="28">
          <cell r="G28">
            <v>0</v>
          </cell>
          <cell r="J28">
            <v>0</v>
          </cell>
          <cell r="L28">
            <v>0</v>
          </cell>
          <cell r="N28">
            <v>0</v>
          </cell>
          <cell r="P28">
            <v>0</v>
          </cell>
          <cell r="T28">
            <v>0</v>
          </cell>
          <cell r="V28">
            <v>0</v>
          </cell>
          <cell r="AD28">
            <v>0</v>
          </cell>
          <cell r="AF28">
            <v>0</v>
          </cell>
          <cell r="AL28">
            <v>-91152</v>
          </cell>
        </row>
        <row r="29">
          <cell r="G29">
            <v>0</v>
          </cell>
          <cell r="L29">
            <v>0</v>
          </cell>
          <cell r="N29">
            <v>0</v>
          </cell>
          <cell r="P29">
            <v>0</v>
          </cell>
          <cell r="V29">
            <v>0</v>
          </cell>
          <cell r="AF29">
            <v>0</v>
          </cell>
        </row>
        <row r="30">
          <cell r="G30">
            <v>0</v>
          </cell>
          <cell r="H30">
            <v>1.07</v>
          </cell>
          <cell r="I30">
            <v>1.1200000000000001</v>
          </cell>
          <cell r="J30">
            <v>0</v>
          </cell>
          <cell r="L30">
            <v>0</v>
          </cell>
          <cell r="N30">
            <v>0</v>
          </cell>
          <cell r="P30">
            <v>0</v>
          </cell>
          <cell r="R30">
            <v>1.0680000000000001</v>
          </cell>
          <cell r="S30">
            <v>1.125</v>
          </cell>
          <cell r="T30">
            <v>0</v>
          </cell>
          <cell r="V30">
            <v>0</v>
          </cell>
          <cell r="AB30">
            <v>1.0649999999999999</v>
          </cell>
          <cell r="AC30">
            <v>1.135</v>
          </cell>
          <cell r="AD30">
            <v>0</v>
          </cell>
          <cell r="AF30">
            <v>0</v>
          </cell>
        </row>
        <row r="31">
          <cell r="G31">
            <v>35347.699999999997</v>
          </cell>
          <cell r="H31">
            <v>1.125</v>
          </cell>
          <cell r="I31">
            <v>1.125</v>
          </cell>
          <cell r="J31">
            <v>39766.162499999999</v>
          </cell>
          <cell r="L31">
            <v>39766.162499999999</v>
          </cell>
          <cell r="N31">
            <v>0</v>
          </cell>
          <cell r="P31">
            <v>41277.300000000003</v>
          </cell>
          <cell r="R31">
            <v>1.125</v>
          </cell>
          <cell r="S31">
            <v>1.125</v>
          </cell>
          <cell r="T31">
            <v>44736.932812499996</v>
          </cell>
          <cell r="V31">
            <v>44736.932812499996</v>
          </cell>
          <cell r="AB31">
            <v>1.1459999999999999</v>
          </cell>
          <cell r="AC31">
            <v>1.1459999999999999</v>
          </cell>
          <cell r="AD31">
            <v>51268.525003124989</v>
          </cell>
          <cell r="AF31">
            <v>51268.525003124989</v>
          </cell>
        </row>
        <row r="32">
          <cell r="G32">
            <v>596365.5</v>
          </cell>
          <cell r="H32">
            <v>1.07</v>
          </cell>
          <cell r="I32">
            <v>1.07</v>
          </cell>
          <cell r="J32">
            <v>638111.08500000008</v>
          </cell>
          <cell r="L32">
            <v>638111.08500000008</v>
          </cell>
          <cell r="N32">
            <v>0</v>
          </cell>
          <cell r="P32">
            <v>671701.70239999995</v>
          </cell>
          <cell r="R32">
            <v>1.0680000000000001</v>
          </cell>
          <cell r="S32">
            <v>1.0680000000000001</v>
          </cell>
          <cell r="T32">
            <v>681502.63878000015</v>
          </cell>
          <cell r="V32">
            <v>681502.63878000015</v>
          </cell>
          <cell r="AB32">
            <v>1.0649999999999999</v>
          </cell>
          <cell r="AC32">
            <v>1.0649999999999999</v>
          </cell>
          <cell r="AD32">
            <v>725800.31030070013</v>
          </cell>
          <cell r="AF32">
            <v>725800.31030070013</v>
          </cell>
        </row>
        <row r="33">
          <cell r="G33">
            <v>147438.9</v>
          </cell>
          <cell r="H33">
            <v>1.07</v>
          </cell>
          <cell r="I33">
            <v>1.07</v>
          </cell>
          <cell r="J33">
            <v>157759.62299999999</v>
          </cell>
          <cell r="L33">
            <v>157759.62299999999</v>
          </cell>
          <cell r="N33">
            <v>0</v>
          </cell>
          <cell r="P33">
            <v>177275.1862</v>
          </cell>
          <cell r="R33">
            <v>1.0680000000000001</v>
          </cell>
          <cell r="S33">
            <v>1.0680000000000001</v>
          </cell>
          <cell r="T33">
            <v>168487.27736400001</v>
          </cell>
          <cell r="V33">
            <v>168487.27736400001</v>
          </cell>
          <cell r="AB33">
            <v>1.0649999999999999</v>
          </cell>
          <cell r="AC33">
            <v>1.0649999999999999</v>
          </cell>
          <cell r="AD33">
            <v>179438.95039265999</v>
          </cell>
          <cell r="AF33">
            <v>179438.95039265999</v>
          </cell>
        </row>
        <row r="34">
          <cell r="G34">
            <v>215442.5</v>
          </cell>
          <cell r="H34">
            <v>1.02</v>
          </cell>
          <cell r="I34">
            <v>1.07</v>
          </cell>
          <cell r="J34">
            <v>219751.35</v>
          </cell>
          <cell r="L34">
            <v>230523.47500000001</v>
          </cell>
          <cell r="N34">
            <v>0</v>
          </cell>
          <cell r="P34">
            <v>257959.39499999999</v>
          </cell>
          <cell r="R34">
            <v>1.02</v>
          </cell>
          <cell r="S34">
            <v>1.0680000000000001</v>
          </cell>
          <cell r="T34">
            <v>235133.94450000001</v>
          </cell>
          <cell r="V34">
            <v>246199.07130000001</v>
          </cell>
          <cell r="AB34">
            <v>1.02</v>
          </cell>
          <cell r="AC34">
            <v>1.0649999999999999</v>
          </cell>
          <cell r="AD34">
            <v>251123.05272600002</v>
          </cell>
          <cell r="AF34">
            <v>262202.01093450002</v>
          </cell>
        </row>
        <row r="35">
          <cell r="G35">
            <v>585454.30000000005</v>
          </cell>
          <cell r="H35">
            <v>1.07</v>
          </cell>
          <cell r="I35">
            <v>1.07</v>
          </cell>
          <cell r="J35">
            <v>626436.10100000014</v>
          </cell>
          <cell r="L35">
            <v>626436.10100000014</v>
          </cell>
          <cell r="N35">
            <v>0</v>
          </cell>
          <cell r="P35">
            <v>629223.31799999997</v>
          </cell>
          <cell r="R35">
            <v>1.0680000000000001</v>
          </cell>
          <cell r="S35">
            <v>1.0680000000000001</v>
          </cell>
          <cell r="T35">
            <v>625265.19240000006</v>
          </cell>
          <cell r="V35">
            <v>625265.19240000006</v>
          </cell>
          <cell r="AB35">
            <v>1.0649999999999999</v>
          </cell>
          <cell r="AC35">
            <v>1.0649999999999999</v>
          </cell>
          <cell r="AD35">
            <v>623508.82949999999</v>
          </cell>
          <cell r="AF35">
            <v>623508.82949999999</v>
          </cell>
        </row>
        <row r="36">
          <cell r="G36">
            <v>0</v>
          </cell>
          <cell r="N36">
            <v>0</v>
          </cell>
          <cell r="P36">
            <v>98349.4</v>
          </cell>
        </row>
        <row r="37">
          <cell r="G37">
            <v>27869</v>
          </cell>
          <cell r="N37">
            <v>0</v>
          </cell>
          <cell r="P37">
            <v>0</v>
          </cell>
        </row>
        <row r="38">
          <cell r="G38">
            <v>309045.09999999998</v>
          </cell>
          <cell r="J38">
            <v>306977.75700000004</v>
          </cell>
          <cell r="L38">
            <v>329127.75700000004</v>
          </cell>
          <cell r="N38">
            <v>0</v>
          </cell>
          <cell r="P38">
            <v>506097.33400000003</v>
          </cell>
          <cell r="T38">
            <v>327852.24447600002</v>
          </cell>
          <cell r="V38">
            <v>350002.24447600002</v>
          </cell>
          <cell r="AD38">
            <v>349162.64036694</v>
          </cell>
          <cell r="AF38">
            <v>371312.64036694</v>
          </cell>
        </row>
        <row r="39">
          <cell r="G39">
            <v>22150</v>
          </cell>
          <cell r="H39">
            <v>1.07</v>
          </cell>
          <cell r="I39">
            <v>1.07</v>
          </cell>
          <cell r="J39">
            <v>0</v>
          </cell>
          <cell r="L39">
            <v>22150</v>
          </cell>
          <cell r="N39">
            <v>0</v>
          </cell>
          <cell r="P39">
            <v>257027</v>
          </cell>
          <cell r="R39">
            <v>1.0680000000000001</v>
          </cell>
          <cell r="S39">
            <v>1.0680000000000001</v>
          </cell>
          <cell r="T39">
            <v>0</v>
          </cell>
          <cell r="V39">
            <v>22150</v>
          </cell>
          <cell r="AB39">
            <v>1.0649999999999999</v>
          </cell>
          <cell r="AC39">
            <v>1.0649999999999999</v>
          </cell>
          <cell r="AD39">
            <v>0</v>
          </cell>
          <cell r="AF39">
            <v>22150</v>
          </cell>
        </row>
        <row r="41">
          <cell r="G41">
            <v>22150</v>
          </cell>
          <cell r="H41">
            <v>0</v>
          </cell>
          <cell r="I41">
            <v>1</v>
          </cell>
          <cell r="J41">
            <v>0</v>
          </cell>
          <cell r="L41">
            <v>22150</v>
          </cell>
          <cell r="N41">
            <v>0</v>
          </cell>
          <cell r="P41">
            <v>257027</v>
          </cell>
          <cell r="R41">
            <v>0</v>
          </cell>
          <cell r="S41">
            <v>1</v>
          </cell>
          <cell r="T41">
            <v>0</v>
          </cell>
          <cell r="V41">
            <v>22150</v>
          </cell>
          <cell r="AB41">
            <v>0</v>
          </cell>
          <cell r="AC41">
            <v>1</v>
          </cell>
          <cell r="AD41">
            <v>0</v>
          </cell>
          <cell r="AF41">
            <v>22150</v>
          </cell>
        </row>
        <row r="42">
          <cell r="G42">
            <v>253111.3</v>
          </cell>
          <cell r="H42">
            <v>1.07</v>
          </cell>
          <cell r="I42">
            <v>1.07</v>
          </cell>
          <cell r="J42">
            <v>270829.09100000001</v>
          </cell>
          <cell r="L42">
            <v>270829.09100000001</v>
          </cell>
          <cell r="N42">
            <v>0</v>
          </cell>
          <cell r="P42">
            <v>138461.86799999999</v>
          </cell>
          <cell r="R42">
            <v>1.0680000000000001</v>
          </cell>
          <cell r="S42">
            <v>1.0680000000000001</v>
          </cell>
          <cell r="T42">
            <v>289245.46918800002</v>
          </cell>
          <cell r="V42">
            <v>289245.46918800002</v>
          </cell>
          <cell r="AB42">
            <v>1.0649999999999999</v>
          </cell>
          <cell r="AC42">
            <v>1.0649999999999999</v>
          </cell>
          <cell r="AD42">
            <v>308046.42468522</v>
          </cell>
          <cell r="AF42">
            <v>308046.42468522</v>
          </cell>
        </row>
        <row r="43">
          <cell r="G43">
            <v>33783.800000000003</v>
          </cell>
          <cell r="H43">
            <v>1.07</v>
          </cell>
          <cell r="I43">
            <v>1.07</v>
          </cell>
          <cell r="J43">
            <v>36148.666000000005</v>
          </cell>
          <cell r="L43">
            <v>36148.666000000005</v>
          </cell>
          <cell r="N43">
            <v>0</v>
          </cell>
          <cell r="P43">
            <v>110608.466</v>
          </cell>
          <cell r="R43">
            <v>1.0680000000000001</v>
          </cell>
          <cell r="S43">
            <v>1.0680000000000001</v>
          </cell>
          <cell r="T43">
            <v>38606.775288000004</v>
          </cell>
          <cell r="V43">
            <v>38606.775288000004</v>
          </cell>
          <cell r="AB43">
            <v>1.0649999999999999</v>
          </cell>
          <cell r="AC43">
            <v>1.0649999999999999</v>
          </cell>
          <cell r="AD43">
            <v>41116.215681720001</v>
          </cell>
          <cell r="AF43">
            <v>41116.215681720001</v>
          </cell>
        </row>
        <row r="44">
          <cell r="G44">
            <v>1861225</v>
          </cell>
          <cell r="J44">
            <v>1988802.0785000001</v>
          </cell>
          <cell r="L44">
            <v>2021724.2035000001</v>
          </cell>
          <cell r="N44">
            <v>0</v>
          </cell>
          <cell r="P44">
            <v>2381883.6355999997</v>
          </cell>
          <cell r="T44">
            <v>2082978.2303325003</v>
          </cell>
          <cell r="V44">
            <v>2116193.3571325</v>
          </cell>
          <cell r="AD44">
            <v>2180302.308289425</v>
          </cell>
          <cell r="AF44">
            <v>2213531.2664979249</v>
          </cell>
        </row>
        <row r="46">
          <cell r="G46">
            <v>4895347.9113999996</v>
          </cell>
          <cell r="J46">
            <v>5404417.5569125004</v>
          </cell>
          <cell r="L46">
            <v>5437339.6819125004</v>
          </cell>
          <cell r="N46">
            <v>0</v>
          </cell>
          <cell r="P46">
            <v>5168000.4814999998</v>
          </cell>
          <cell r="T46">
            <v>5553775.1835376211</v>
          </cell>
          <cell r="V46">
            <v>5812064.7064238135</v>
          </cell>
          <cell r="AD46">
            <v>6010058.5857423171</v>
          </cell>
          <cell r="AF46">
            <v>6422967.9398668185</v>
          </cell>
        </row>
        <row r="48">
          <cell r="G48">
            <v>2877.4</v>
          </cell>
          <cell r="J48">
            <v>2878.04</v>
          </cell>
          <cell r="L48">
            <v>2878.04</v>
          </cell>
          <cell r="N48">
            <v>0</v>
          </cell>
          <cell r="P48">
            <v>2564.3090000000002</v>
          </cell>
          <cell r="T48">
            <v>2685.6603</v>
          </cell>
          <cell r="V48">
            <v>2878.04</v>
          </cell>
          <cell r="AD48">
            <v>2594.3478</v>
          </cell>
          <cell r="AF48">
            <v>2878.04</v>
          </cell>
        </row>
        <row r="50">
          <cell r="G50">
            <v>170.13094847431708</v>
          </cell>
          <cell r="J50">
            <v>187.78118292006019</v>
          </cell>
          <cell r="L50">
            <v>188.92509075316883</v>
          </cell>
          <cell r="N50">
            <v>0</v>
          </cell>
          <cell r="P50">
            <v>201.53579313179495</v>
          </cell>
          <cell r="T50">
            <v>206.79365828722348</v>
          </cell>
          <cell r="V50">
            <v>201.94523725951737</v>
          </cell>
          <cell r="AD50">
            <v>231.65970984084387</v>
          </cell>
          <cell r="AF50">
            <v>223.17160080703599</v>
          </cell>
        </row>
        <row r="51">
          <cell r="J51">
            <v>0</v>
          </cell>
          <cell r="L51">
            <v>0</v>
          </cell>
          <cell r="T51">
            <v>0</v>
          </cell>
          <cell r="V51">
            <v>0</v>
          </cell>
          <cell r="AD51">
            <v>0</v>
          </cell>
          <cell r="AF51">
            <v>0</v>
          </cell>
        </row>
        <row r="52">
          <cell r="J52">
            <v>0</v>
          </cell>
          <cell r="L52">
            <v>0</v>
          </cell>
          <cell r="T52">
            <v>0</v>
          </cell>
          <cell r="V52">
            <v>0</v>
          </cell>
          <cell r="AD52">
            <v>0</v>
          </cell>
          <cell r="AF52">
            <v>0</v>
          </cell>
        </row>
        <row r="53">
          <cell r="G53">
            <v>4895347.9113999996</v>
          </cell>
          <cell r="J53">
            <v>5404417.5569125004</v>
          </cell>
          <cell r="L53">
            <v>5437339.6819125004</v>
          </cell>
          <cell r="N53">
            <v>0</v>
          </cell>
          <cell r="P53">
            <v>5168000.4814999998</v>
          </cell>
          <cell r="T53">
            <v>5553775.1835376211</v>
          </cell>
          <cell r="V53">
            <v>5812064.7064238135</v>
          </cell>
          <cell r="AD53">
            <v>6010058.5857423171</v>
          </cell>
          <cell r="AF53">
            <v>6422967.9398668185</v>
          </cell>
        </row>
        <row r="54">
          <cell r="G54">
            <v>170.13094847431708</v>
          </cell>
          <cell r="J54">
            <v>187.78118292006019</v>
          </cell>
          <cell r="L54">
            <v>188.92509075316883</v>
          </cell>
          <cell r="N54">
            <v>0</v>
          </cell>
          <cell r="P54">
            <v>201.53579313179495</v>
          </cell>
          <cell r="T54">
            <v>206.79365828722348</v>
          </cell>
          <cell r="V54">
            <v>201.94523725951737</v>
          </cell>
          <cell r="AD54">
            <v>231.65970984084387</v>
          </cell>
          <cell r="AF54">
            <v>223.17160080703599</v>
          </cell>
        </row>
        <row r="55">
          <cell r="G55">
            <v>163.25450000000001</v>
          </cell>
        </row>
        <row r="56">
          <cell r="G56">
            <v>166.31489999999999</v>
          </cell>
        </row>
        <row r="58">
          <cell r="G58">
            <v>0</v>
          </cell>
          <cell r="H58">
            <v>1.1200000000000001</v>
          </cell>
          <cell r="I58">
            <v>1.1399999999999999</v>
          </cell>
          <cell r="J58">
            <v>0</v>
          </cell>
          <cell r="L58">
            <v>0</v>
          </cell>
          <cell r="R58">
            <v>1.0539000000000001</v>
          </cell>
          <cell r="S58">
            <v>1.1499999999999999</v>
          </cell>
          <cell r="T58">
            <v>0</v>
          </cell>
          <cell r="V58">
            <v>0</v>
          </cell>
          <cell r="AB58">
            <v>1.1788000000000001</v>
          </cell>
          <cell r="AC58">
            <v>1.18</v>
          </cell>
          <cell r="AD58">
            <v>0</v>
          </cell>
          <cell r="AF58">
            <v>0</v>
          </cell>
        </row>
        <row r="59">
          <cell r="G59">
            <v>168</v>
          </cell>
          <cell r="J59">
            <v>0</v>
          </cell>
          <cell r="T59">
            <v>0</v>
          </cell>
          <cell r="AD59">
            <v>0</v>
          </cell>
        </row>
        <row r="60">
          <cell r="G60">
            <v>171</v>
          </cell>
          <cell r="L60">
            <v>0</v>
          </cell>
          <cell r="V60">
            <v>0</v>
          </cell>
          <cell r="AF60">
            <v>0</v>
          </cell>
        </row>
        <row r="61">
          <cell r="G61">
            <v>0</v>
          </cell>
        </row>
      </sheetData>
      <sheetData sheetId="2"/>
      <sheetData sheetId="3"/>
      <sheetData sheetId="4">
        <row r="5">
          <cell r="G5">
            <v>2640748.6253999998</v>
          </cell>
          <cell r="L5">
            <v>4785545.3426999999</v>
          </cell>
        </row>
        <row r="6">
          <cell r="G6">
            <v>2606781.1754000001</v>
          </cell>
          <cell r="L6">
            <v>370044.15610000002</v>
          </cell>
        </row>
        <row r="7">
          <cell r="G7">
            <v>2606781.1754000001</v>
          </cell>
          <cell r="L7">
            <v>0</v>
          </cell>
        </row>
        <row r="8">
          <cell r="G8">
            <v>3415.06</v>
          </cell>
          <cell r="L8">
            <v>370044.15610000002</v>
          </cell>
        </row>
        <row r="9">
          <cell r="G9">
            <v>763.3193</v>
          </cell>
        </row>
        <row r="10">
          <cell r="G10">
            <v>0</v>
          </cell>
        </row>
        <row r="11">
          <cell r="G11">
            <v>0</v>
          </cell>
        </row>
        <row r="12">
          <cell r="L12">
            <v>1751422.4313000001</v>
          </cell>
        </row>
        <row r="13">
          <cell r="L13">
            <v>1344545.2035999999</v>
          </cell>
        </row>
        <row r="14">
          <cell r="L14">
            <v>354996.22769999999</v>
          </cell>
        </row>
        <row r="15">
          <cell r="L15">
            <v>0</v>
          </cell>
        </row>
        <row r="16">
          <cell r="G16">
            <v>33967.449999999997</v>
          </cell>
          <cell r="L16">
            <v>-51881</v>
          </cell>
        </row>
        <row r="17">
          <cell r="G17">
            <v>427737.61379999999</v>
          </cell>
          <cell r="L17">
            <v>0</v>
          </cell>
        </row>
        <row r="18">
          <cell r="G18">
            <v>112467.4618</v>
          </cell>
          <cell r="L18">
            <v>2664078.7552999998</v>
          </cell>
        </row>
        <row r="19">
          <cell r="G19">
            <v>186241.8</v>
          </cell>
          <cell r="L19">
            <v>759.43820000000005</v>
          </cell>
        </row>
        <row r="20">
          <cell r="L20">
            <v>2877.4</v>
          </cell>
        </row>
        <row r="21">
          <cell r="G21">
            <v>1088343.3754</v>
          </cell>
          <cell r="L21">
            <v>3507.96</v>
          </cell>
        </row>
        <row r="22">
          <cell r="L22">
            <v>3415.06</v>
          </cell>
        </row>
        <row r="23">
          <cell r="G23">
            <v>435258.14059999998</v>
          </cell>
          <cell r="L23">
            <v>92.9</v>
          </cell>
        </row>
        <row r="24">
          <cell r="G24">
            <v>96038.128500000006</v>
          </cell>
        </row>
        <row r="25">
          <cell r="G25">
            <v>337309.25449999998</v>
          </cell>
        </row>
        <row r="26">
          <cell r="G26">
            <v>266396.89240000001</v>
          </cell>
        </row>
        <row r="27">
          <cell r="G27">
            <v>70912.362099999998</v>
          </cell>
        </row>
        <row r="28">
          <cell r="G28">
            <v>92.9</v>
          </cell>
        </row>
        <row r="29">
          <cell r="G29">
            <v>1910.7575999999999</v>
          </cell>
        </row>
        <row r="30">
          <cell r="G30">
            <v>653085.23479999998</v>
          </cell>
        </row>
        <row r="32">
          <cell r="G32">
            <v>4455538.8764000004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4455538.8764000004</v>
          </cell>
        </row>
        <row r="37">
          <cell r="G37">
            <v>0</v>
          </cell>
        </row>
        <row r="39">
          <cell r="G39">
            <v>0</v>
          </cell>
        </row>
        <row r="40">
          <cell r="G40">
            <v>245223.42920000001</v>
          </cell>
        </row>
        <row r="41">
          <cell r="G41">
            <v>22847.452600000001</v>
          </cell>
        </row>
        <row r="42">
          <cell r="G42">
            <v>268070.88179999997</v>
          </cell>
        </row>
        <row r="43">
          <cell r="G43">
            <v>-63000</v>
          </cell>
        </row>
        <row r="45">
          <cell r="G45">
            <v>4786609.7582</v>
          </cell>
        </row>
        <row r="47">
          <cell r="G47">
            <v>2878.04</v>
          </cell>
        </row>
        <row r="49">
          <cell r="G49">
            <v>166.31489999999999</v>
          </cell>
        </row>
        <row r="52">
          <cell r="G52">
            <v>2181511.8366</v>
          </cell>
        </row>
        <row r="53">
          <cell r="G53">
            <v>2181211.8366</v>
          </cell>
        </row>
        <row r="54">
          <cell r="G54">
            <v>2181211.8366</v>
          </cell>
        </row>
        <row r="55">
          <cell r="G55">
            <v>2878.3049999999998</v>
          </cell>
        </row>
        <row r="56">
          <cell r="G56">
            <v>75.781099999999995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131.91990000000001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300</v>
          </cell>
        </row>
        <row r="64">
          <cell r="G64">
            <v>90744.3</v>
          </cell>
        </row>
        <row r="65">
          <cell r="G65">
            <v>23748</v>
          </cell>
        </row>
        <row r="66">
          <cell r="G66">
            <v>8254</v>
          </cell>
        </row>
        <row r="67">
          <cell r="G67">
            <v>2194857.6584000001</v>
          </cell>
        </row>
        <row r="68">
          <cell r="G68">
            <v>247035.1299</v>
          </cell>
        </row>
        <row r="70">
          <cell r="G70">
            <v>80796.429900000003</v>
          </cell>
        </row>
        <row r="71">
          <cell r="G71">
            <v>79218.810899999997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1577.6190999999999</v>
          </cell>
        </row>
        <row r="78">
          <cell r="G78">
            <v>166238.70000000001</v>
          </cell>
        </row>
        <row r="80">
          <cell r="G80">
            <v>4746150.9248000002</v>
          </cell>
        </row>
        <row r="81">
          <cell r="G81">
            <v>0</v>
          </cell>
        </row>
        <row r="82">
          <cell r="G82">
            <v>27869</v>
          </cell>
        </row>
        <row r="83">
          <cell r="G83">
            <v>4718281.9248000002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175297</v>
          </cell>
        </row>
        <row r="89">
          <cell r="G89">
            <v>1540</v>
          </cell>
        </row>
        <row r="90">
          <cell r="G90">
            <v>176837</v>
          </cell>
        </row>
        <row r="91">
          <cell r="G91">
            <v>4895118.9248000002</v>
          </cell>
        </row>
        <row r="93">
          <cell r="G93">
            <v>2597.848</v>
          </cell>
        </row>
        <row r="94">
          <cell r="G94">
            <v>3415.0549999999998</v>
          </cell>
        </row>
        <row r="95">
          <cell r="G95">
            <v>2878.3049999999998</v>
          </cell>
        </row>
        <row r="96">
          <cell r="G96">
            <v>536.75</v>
          </cell>
        </row>
        <row r="97">
          <cell r="G97">
            <v>170.06950000000001</v>
          </cell>
        </row>
        <row r="100">
          <cell r="G100">
            <v>446743.22230000002</v>
          </cell>
        </row>
        <row r="101">
          <cell r="G101">
            <v>411695.52230000001</v>
          </cell>
        </row>
        <row r="102">
          <cell r="G102">
            <v>411695.52230000001</v>
          </cell>
        </row>
        <row r="103">
          <cell r="G103">
            <v>536.77</v>
          </cell>
        </row>
        <row r="104">
          <cell r="G104">
            <v>76.698700000000002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35047.699999999997</v>
          </cell>
        </row>
        <row r="112">
          <cell r="G112">
            <v>505621.2</v>
          </cell>
        </row>
        <row r="113">
          <cell r="G113">
            <v>123690.9</v>
          </cell>
        </row>
        <row r="114">
          <cell r="G114">
            <v>207188.5</v>
          </cell>
        </row>
        <row r="115">
          <cell r="G115">
            <v>0</v>
          </cell>
        </row>
        <row r="116">
          <cell r="G116">
            <v>779405.73609999998</v>
          </cell>
        </row>
        <row r="118">
          <cell r="G118">
            <v>360190.1361</v>
          </cell>
        </row>
        <row r="119">
          <cell r="G119">
            <v>14991.9861</v>
          </cell>
        </row>
        <row r="120">
          <cell r="G120">
            <v>344904</v>
          </cell>
        </row>
        <row r="121">
          <cell r="G121">
            <v>274000</v>
          </cell>
        </row>
        <row r="122">
          <cell r="G122">
            <v>70904</v>
          </cell>
        </row>
        <row r="123">
          <cell r="G123">
            <v>92.9</v>
          </cell>
        </row>
        <row r="125">
          <cell r="G125">
            <v>294.14999999999998</v>
          </cell>
        </row>
        <row r="126">
          <cell r="G126">
            <v>419215.6</v>
          </cell>
        </row>
        <row r="128">
          <cell r="G128">
            <v>2062649.5584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2062649.5584</v>
          </cell>
        </row>
        <row r="133">
          <cell r="G133">
            <v>22150</v>
          </cell>
        </row>
        <row r="135">
          <cell r="G135">
            <v>22150</v>
          </cell>
        </row>
        <row r="136">
          <cell r="G136">
            <v>77814.3</v>
          </cell>
        </row>
        <row r="137">
          <cell r="G137">
            <v>32243.8</v>
          </cell>
        </row>
        <row r="138">
          <cell r="G138">
            <v>132208.1</v>
          </cell>
        </row>
        <row r="139">
          <cell r="G139">
            <v>2194857.6584000001</v>
          </cell>
        </row>
        <row r="141">
          <cell r="G141">
            <v>3415.1</v>
          </cell>
        </row>
        <row r="143">
          <cell r="G143">
            <v>2878.33</v>
          </cell>
        </row>
        <row r="144">
          <cell r="G144">
            <v>536.77</v>
          </cell>
        </row>
        <row r="145">
          <cell r="G145">
            <v>76.254599999999996</v>
          </cell>
        </row>
        <row r="149">
          <cell r="G149">
            <v>0</v>
          </cell>
        </row>
        <row r="150">
          <cell r="G150">
            <v>0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0</v>
          </cell>
        </row>
        <row r="161">
          <cell r="G161">
            <v>0</v>
          </cell>
        </row>
        <row r="162">
          <cell r="G162">
            <v>0</v>
          </cell>
        </row>
        <row r="163">
          <cell r="G163">
            <v>0</v>
          </cell>
        </row>
        <row r="164">
          <cell r="G164">
            <v>0</v>
          </cell>
        </row>
        <row r="165">
          <cell r="G165">
            <v>0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0</v>
          </cell>
        </row>
        <row r="177">
          <cell r="G177">
            <v>0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0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0</v>
          </cell>
        </row>
        <row r="186">
          <cell r="G186">
            <v>0</v>
          </cell>
        </row>
        <row r="187">
          <cell r="G187">
            <v>0</v>
          </cell>
        </row>
        <row r="188">
          <cell r="G188">
            <v>0</v>
          </cell>
        </row>
        <row r="190">
          <cell r="G190">
            <v>0</v>
          </cell>
        </row>
        <row r="192">
          <cell r="G192">
            <v>0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9">
          <cell r="G219">
            <v>0</v>
          </cell>
        </row>
        <row r="220">
          <cell r="G220">
            <v>0</v>
          </cell>
        </row>
        <row r="221"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  <row r="226">
          <cell r="G226">
            <v>0</v>
          </cell>
        </row>
        <row r="228">
          <cell r="G228">
            <v>0</v>
          </cell>
        </row>
        <row r="230">
          <cell r="G230">
            <v>0</v>
          </cell>
        </row>
        <row r="232">
          <cell r="G232">
            <v>0</v>
          </cell>
        </row>
      </sheetData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УФ-6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clone"/>
      <sheetName val="Свод по регионам"/>
      <sheetName val="Заголовок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</sheetNames>
    <sheetDataSet>
      <sheetData sheetId="0" refreshError="1">
        <row r="8">
          <cell r="G8">
            <v>12550382.6187</v>
          </cell>
          <cell r="H8">
            <v>12550382.6187</v>
          </cell>
          <cell r="I8">
            <v>789239.2794</v>
          </cell>
          <cell r="J8">
            <v>0</v>
          </cell>
          <cell r="K8">
            <v>789239.2794</v>
          </cell>
          <cell r="L8">
            <v>117109.09639999999</v>
          </cell>
          <cell r="M8">
            <v>3732.0171999999998</v>
          </cell>
          <cell r="N8">
            <v>668398.16579999996</v>
          </cell>
          <cell r="O8">
            <v>3233470.5200999998</v>
          </cell>
          <cell r="P8">
            <v>2920527</v>
          </cell>
          <cell r="Q8">
            <v>312943.52010000002</v>
          </cell>
          <cell r="R8">
            <v>0</v>
          </cell>
          <cell r="S8">
            <v>0</v>
          </cell>
          <cell r="T8">
            <v>0</v>
          </cell>
          <cell r="U8">
            <v>8527672.8191999998</v>
          </cell>
          <cell r="V8">
            <v>816.21320000000003</v>
          </cell>
          <cell r="W8">
            <v>772.50149999999996</v>
          </cell>
          <cell r="X8">
            <v>9331.5499999999993</v>
          </cell>
          <cell r="Y8">
            <v>10447.85</v>
          </cell>
          <cell r="Z8">
            <v>10141.549999999999</v>
          </cell>
          <cell r="AA8">
            <v>410</v>
          </cell>
        </row>
        <row r="9">
          <cell r="G9">
            <v>5498457.9024</v>
          </cell>
          <cell r="H9">
            <v>5498457.9024</v>
          </cell>
          <cell r="I9">
            <v>415359.5526</v>
          </cell>
          <cell r="J9">
            <v>0</v>
          </cell>
          <cell r="K9">
            <v>415359.5526</v>
          </cell>
          <cell r="L9">
            <v>49722.9421</v>
          </cell>
          <cell r="M9">
            <v>1558.8749</v>
          </cell>
          <cell r="N9">
            <v>364077.73560000001</v>
          </cell>
          <cell r="O9">
            <v>1500122.6577999999</v>
          </cell>
          <cell r="P9">
            <v>763077.43500000006</v>
          </cell>
          <cell r="Q9">
            <v>315485.15240000002</v>
          </cell>
          <cell r="R9">
            <v>421560.07040000003</v>
          </cell>
          <cell r="S9">
            <v>0</v>
          </cell>
          <cell r="T9">
            <v>0</v>
          </cell>
          <cell r="U9">
            <v>3582975.6919999998</v>
          </cell>
          <cell r="V9">
            <v>827.6739</v>
          </cell>
          <cell r="W9">
            <v>728.48590000000002</v>
          </cell>
          <cell r="X9">
            <v>3723.1</v>
          </cell>
          <cell r="Y9">
            <v>4328.97</v>
          </cell>
          <cell r="Z9">
            <v>4085.7</v>
          </cell>
          <cell r="AA9">
            <v>243.27</v>
          </cell>
        </row>
        <row r="10">
          <cell r="G10">
            <v>7662951.7280999999</v>
          </cell>
          <cell r="H10">
            <v>7662951.7280999999</v>
          </cell>
          <cell r="I10">
            <v>440293.77879999997</v>
          </cell>
          <cell r="J10">
            <v>0</v>
          </cell>
          <cell r="K10">
            <v>440293.77879999997</v>
          </cell>
          <cell r="L10">
            <v>80103.777000000002</v>
          </cell>
          <cell r="M10">
            <v>2157.2934</v>
          </cell>
          <cell r="N10">
            <v>358032.7084</v>
          </cell>
          <cell r="O10">
            <v>2328963.4246</v>
          </cell>
          <cell r="P10">
            <v>1442731.7202000001</v>
          </cell>
          <cell r="Q10">
            <v>692233.31889999995</v>
          </cell>
          <cell r="R10">
            <v>167998.3855</v>
          </cell>
          <cell r="S10">
            <v>-26000</v>
          </cell>
          <cell r="T10">
            <v>0</v>
          </cell>
          <cell r="U10">
            <v>4893694.5247</v>
          </cell>
          <cell r="V10">
            <v>754.7921</v>
          </cell>
          <cell r="W10">
            <v>705.4579</v>
          </cell>
          <cell r="X10">
            <v>5364.9</v>
          </cell>
          <cell r="Y10">
            <v>6483.5</v>
          </cell>
          <cell r="Z10">
            <v>6258.5</v>
          </cell>
          <cell r="AA10">
            <v>225</v>
          </cell>
        </row>
        <row r="11">
          <cell r="G11">
            <v>9470763.4067000002</v>
          </cell>
          <cell r="H11">
            <v>9470763.4067000002</v>
          </cell>
          <cell r="I11">
            <v>741812.96059999999</v>
          </cell>
          <cell r="J11">
            <v>0</v>
          </cell>
          <cell r="K11">
            <v>741812.96059999999</v>
          </cell>
          <cell r="L11">
            <v>98810.714300000007</v>
          </cell>
          <cell r="M11">
            <v>2661.8530999999998</v>
          </cell>
          <cell r="N11">
            <v>640340.39320000005</v>
          </cell>
          <cell r="O11">
            <v>2570533.6546</v>
          </cell>
          <cell r="P11">
            <v>1643674.6078999999</v>
          </cell>
          <cell r="Q11">
            <v>352176.31969999999</v>
          </cell>
          <cell r="R11">
            <v>574682.72699999996</v>
          </cell>
          <cell r="S11">
            <v>0</v>
          </cell>
          <cell r="T11">
            <v>0</v>
          </cell>
          <cell r="U11">
            <v>6158416.7915000003</v>
          </cell>
          <cell r="V11">
            <v>758.60789999999997</v>
          </cell>
          <cell r="W11">
            <v>727.90920000000006</v>
          </cell>
          <cell r="X11">
            <v>6537</v>
          </cell>
          <cell r="Y11">
            <v>8118.05</v>
          </cell>
          <cell r="Z11">
            <v>7918.3</v>
          </cell>
          <cell r="AA11">
            <v>199.75</v>
          </cell>
        </row>
        <row r="12">
          <cell r="G12">
            <v>5449426.8413000004</v>
          </cell>
          <cell r="H12">
            <v>5449426.8413000004</v>
          </cell>
          <cell r="I12">
            <v>237521.65470000001</v>
          </cell>
          <cell r="J12">
            <v>0</v>
          </cell>
          <cell r="K12">
            <v>237521.65470000001</v>
          </cell>
          <cell r="L12">
            <v>48327.814599999998</v>
          </cell>
          <cell r="M12">
            <v>1567.0081</v>
          </cell>
          <cell r="N12">
            <v>187626.83199999999</v>
          </cell>
          <cell r="O12">
            <v>1624581.4907</v>
          </cell>
          <cell r="P12">
            <v>672660</v>
          </cell>
          <cell r="Q12">
            <v>199617.565</v>
          </cell>
          <cell r="R12">
            <v>752303.92570000002</v>
          </cell>
          <cell r="S12">
            <v>0</v>
          </cell>
          <cell r="T12">
            <v>0</v>
          </cell>
          <cell r="U12">
            <v>3587323.6959000002</v>
          </cell>
          <cell r="V12">
            <v>923.226</v>
          </cell>
          <cell r="W12">
            <v>849.44190000000003</v>
          </cell>
          <cell r="X12">
            <v>3389.71</v>
          </cell>
          <cell r="Y12">
            <v>3885.64</v>
          </cell>
          <cell r="Z12">
            <v>3790.35</v>
          </cell>
          <cell r="AA12">
            <v>95.29</v>
          </cell>
        </row>
        <row r="13">
          <cell r="G13">
            <v>5005269.1846000003</v>
          </cell>
          <cell r="H13">
            <v>5005269.1846000003</v>
          </cell>
          <cell r="I13">
            <v>624612.48759999999</v>
          </cell>
          <cell r="J13">
            <v>333433.8</v>
          </cell>
          <cell r="K13">
            <v>374076.58390000003</v>
          </cell>
          <cell r="L13">
            <v>51950.903200000001</v>
          </cell>
          <cell r="M13">
            <v>1198.627</v>
          </cell>
          <cell r="N13">
            <v>320927.05369999999</v>
          </cell>
          <cell r="O13">
            <v>1686990.0785000001</v>
          </cell>
          <cell r="P13">
            <v>1385898.5799</v>
          </cell>
          <cell r="Q13">
            <v>193107.3224</v>
          </cell>
          <cell r="R13">
            <v>107984.1762</v>
          </cell>
          <cell r="S13">
            <v>0</v>
          </cell>
          <cell r="T13">
            <v>0</v>
          </cell>
          <cell r="U13">
            <v>2693666.6184999999</v>
          </cell>
          <cell r="V13">
            <v>665.41499999999996</v>
          </cell>
          <cell r="W13">
            <v>605.33299999999997</v>
          </cell>
          <cell r="X13">
            <v>3326.8</v>
          </cell>
          <cell r="Y13">
            <v>4048.1</v>
          </cell>
          <cell r="Z13">
            <v>3908.8</v>
          </cell>
          <cell r="AA13">
            <v>139.30000000000001</v>
          </cell>
        </row>
        <row r="14">
          <cell r="G14">
            <v>3871475.2555999998</v>
          </cell>
          <cell r="H14">
            <v>3871475.2555999998</v>
          </cell>
          <cell r="I14">
            <v>211336.726</v>
          </cell>
          <cell r="J14">
            <v>0</v>
          </cell>
          <cell r="K14">
            <v>211335.726</v>
          </cell>
          <cell r="L14">
            <v>36695.097000000002</v>
          </cell>
          <cell r="M14">
            <v>1099.2019</v>
          </cell>
          <cell r="N14">
            <v>173541.4271</v>
          </cell>
          <cell r="O14">
            <v>1153799.2792</v>
          </cell>
          <cell r="P14">
            <v>1029483</v>
          </cell>
          <cell r="Q14">
            <v>124316.2792</v>
          </cell>
          <cell r="R14">
            <v>0</v>
          </cell>
          <cell r="S14">
            <v>0</v>
          </cell>
          <cell r="T14">
            <v>0</v>
          </cell>
          <cell r="U14">
            <v>-1362049.1598</v>
          </cell>
          <cell r="V14">
            <v>-194578.45139999999</v>
          </cell>
          <cell r="W14">
            <v>733.29650000000004</v>
          </cell>
          <cell r="X14">
            <v>2508.37</v>
          </cell>
          <cell r="Y14">
            <v>7</v>
          </cell>
          <cell r="Z14">
            <v>3073.07</v>
          </cell>
          <cell r="AA14">
            <v>166.8</v>
          </cell>
        </row>
        <row r="15">
          <cell r="G15">
            <v>6251902.0334000001</v>
          </cell>
          <cell r="H15">
            <v>6251902.0334000001</v>
          </cell>
          <cell r="I15">
            <v>470883.53730000003</v>
          </cell>
          <cell r="J15">
            <v>0</v>
          </cell>
          <cell r="K15">
            <v>470883.53730000003</v>
          </cell>
          <cell r="L15">
            <v>67886.428599999999</v>
          </cell>
          <cell r="M15">
            <v>1808.8036999999999</v>
          </cell>
          <cell r="N15">
            <v>401188.30499999999</v>
          </cell>
          <cell r="O15">
            <v>1660644.4971</v>
          </cell>
          <cell r="P15">
            <v>1475428.2217000001</v>
          </cell>
          <cell r="Q15">
            <v>177269.59890000001</v>
          </cell>
          <cell r="R15">
            <v>7946.6764999999996</v>
          </cell>
          <cell r="S15">
            <v>0</v>
          </cell>
          <cell r="T15">
            <v>0</v>
          </cell>
          <cell r="U15">
            <v>4120373.9989999998</v>
          </cell>
          <cell r="V15">
            <v>707.18309999999997</v>
          </cell>
          <cell r="W15">
            <v>665.01980000000003</v>
          </cell>
          <cell r="X15">
            <v>4832.46</v>
          </cell>
          <cell r="Y15">
            <v>5826.46</v>
          </cell>
          <cell r="Z15">
            <v>5644.89</v>
          </cell>
          <cell r="AA15">
            <v>181.57</v>
          </cell>
        </row>
        <row r="16">
          <cell r="G16">
            <v>9048819.5743000004</v>
          </cell>
          <cell r="H16">
            <v>9048819.5743000004</v>
          </cell>
          <cell r="I16">
            <v>624078.05429999996</v>
          </cell>
          <cell r="J16">
            <v>17525.28</v>
          </cell>
          <cell r="K16">
            <v>611332.39430000004</v>
          </cell>
          <cell r="L16">
            <v>95430.712299999999</v>
          </cell>
          <cell r="M16">
            <v>2762.4220999999998</v>
          </cell>
          <cell r="N16">
            <v>513139.2599</v>
          </cell>
          <cell r="O16">
            <v>2085724.2975999999</v>
          </cell>
          <cell r="P16">
            <v>1117303.952</v>
          </cell>
          <cell r="Q16">
            <v>292569.46010000003</v>
          </cell>
          <cell r="R16">
            <v>675850.88549999997</v>
          </cell>
          <cell r="S16">
            <v>0</v>
          </cell>
          <cell r="T16">
            <v>0</v>
          </cell>
          <cell r="U16">
            <v>6339017.2224000003</v>
          </cell>
          <cell r="V16">
            <v>828.35029999999995</v>
          </cell>
          <cell r="W16">
            <v>754.99030000000005</v>
          </cell>
          <cell r="X16">
            <v>6461.1</v>
          </cell>
          <cell r="Y16">
            <v>7652.58</v>
          </cell>
          <cell r="Z16">
            <v>7409.82</v>
          </cell>
          <cell r="AA16">
            <v>242.76</v>
          </cell>
        </row>
        <row r="17">
          <cell r="G17">
            <v>48176518.647699997</v>
          </cell>
          <cell r="H17">
            <v>48176518.647699997</v>
          </cell>
          <cell r="I17">
            <v>3754520.3470999999</v>
          </cell>
          <cell r="J17">
            <v>0</v>
          </cell>
          <cell r="K17">
            <v>3754520.3470999999</v>
          </cell>
          <cell r="L17">
            <v>450405.79810000001</v>
          </cell>
          <cell r="M17">
            <v>12770.4756</v>
          </cell>
          <cell r="N17">
            <v>3291344.0734000001</v>
          </cell>
          <cell r="O17">
            <v>15308059.0462</v>
          </cell>
          <cell r="P17">
            <v>27311690.078499999</v>
          </cell>
          <cell r="Q17">
            <v>1652214.0077</v>
          </cell>
          <cell r="R17">
            <v>0</v>
          </cell>
          <cell r="S17">
            <v>0</v>
          </cell>
          <cell r="T17">
            <v>-13655845.039999999</v>
          </cell>
          <cell r="U17">
            <v>29113939.2544</v>
          </cell>
          <cell r="V17">
            <v>732.37180000000001</v>
          </cell>
          <cell r="W17">
            <v>687.71609999999998</v>
          </cell>
          <cell r="X17">
            <v>32824.5</v>
          </cell>
          <cell r="Y17">
            <v>39752.949999999997</v>
          </cell>
          <cell r="Z17">
            <v>39033.5</v>
          </cell>
          <cell r="AA17">
            <v>719.45</v>
          </cell>
        </row>
        <row r="18">
          <cell r="G18">
            <v>3418999.213</v>
          </cell>
          <cell r="H18">
            <v>3418999.213</v>
          </cell>
          <cell r="I18">
            <v>228152.3493</v>
          </cell>
          <cell r="J18">
            <v>0</v>
          </cell>
          <cell r="K18">
            <v>228152.3493</v>
          </cell>
          <cell r="L18">
            <v>34041.235099999998</v>
          </cell>
          <cell r="M18">
            <v>869.28750000000002</v>
          </cell>
          <cell r="N18">
            <v>193241.82670000001</v>
          </cell>
          <cell r="O18">
            <v>1205679.1668</v>
          </cell>
          <cell r="P18">
            <v>1096145.7315</v>
          </cell>
          <cell r="Q18">
            <v>109533.4353</v>
          </cell>
          <cell r="R18">
            <v>0</v>
          </cell>
          <cell r="S18">
            <v>0</v>
          </cell>
          <cell r="T18">
            <v>0</v>
          </cell>
          <cell r="U18">
            <v>1985167.6969000001</v>
          </cell>
          <cell r="V18">
            <v>704.39729999999997</v>
          </cell>
          <cell r="W18">
            <v>665.59</v>
          </cell>
          <cell r="X18">
            <v>2325.9499999999998</v>
          </cell>
          <cell r="Y18">
            <v>2818.25</v>
          </cell>
          <cell r="Z18">
            <v>2727.65</v>
          </cell>
          <cell r="AA18">
            <v>90.6</v>
          </cell>
        </row>
        <row r="19">
          <cell r="G19">
            <v>5438842.6375000002</v>
          </cell>
          <cell r="H19">
            <v>5438842.6375000002</v>
          </cell>
          <cell r="I19">
            <v>1186401.7345</v>
          </cell>
          <cell r="J19">
            <v>1130038.94</v>
          </cell>
          <cell r="K19">
            <v>304750.79930000001</v>
          </cell>
          <cell r="L19">
            <v>59848.098400000003</v>
          </cell>
          <cell r="M19">
            <v>1214.385</v>
          </cell>
          <cell r="N19">
            <v>243688.31589999999</v>
          </cell>
          <cell r="O19">
            <v>1405518.4394</v>
          </cell>
          <cell r="P19">
            <v>921622</v>
          </cell>
          <cell r="Q19">
            <v>134715.29120000001</v>
          </cell>
          <cell r="R19">
            <v>349181.1482</v>
          </cell>
          <cell r="S19">
            <v>0</v>
          </cell>
          <cell r="T19">
            <v>0</v>
          </cell>
          <cell r="U19">
            <v>2846922.4635999999</v>
          </cell>
          <cell r="V19">
            <v>763.48329999999999</v>
          </cell>
          <cell r="W19">
            <v>687.75660000000005</v>
          </cell>
          <cell r="X19">
            <v>4438.6099999999997</v>
          </cell>
          <cell r="Y19">
            <v>3728.86</v>
          </cell>
          <cell r="Z19">
            <v>3170.76</v>
          </cell>
          <cell r="AA19">
            <v>136.1</v>
          </cell>
        </row>
        <row r="20">
          <cell r="G20">
            <v>5439942.2211999996</v>
          </cell>
          <cell r="H20">
            <v>5439942.2211999996</v>
          </cell>
          <cell r="I20">
            <v>347133.58240000001</v>
          </cell>
          <cell r="J20">
            <v>0</v>
          </cell>
          <cell r="K20">
            <v>347133.58240000001</v>
          </cell>
          <cell r="L20">
            <v>49191.346100000002</v>
          </cell>
          <cell r="M20">
            <v>1504.9148</v>
          </cell>
          <cell r="N20">
            <v>296437.32150000002</v>
          </cell>
          <cell r="O20">
            <v>1644413.2634000001</v>
          </cell>
          <cell r="P20">
            <v>1431424</v>
          </cell>
          <cell r="Q20">
            <v>212989.2634</v>
          </cell>
          <cell r="R20">
            <v>0</v>
          </cell>
          <cell r="S20">
            <v>0</v>
          </cell>
          <cell r="T20">
            <v>0</v>
          </cell>
          <cell r="U20">
            <v>3448395.3753999998</v>
          </cell>
          <cell r="V20">
            <v>809.779</v>
          </cell>
          <cell r="W20">
            <v>721.82320000000004</v>
          </cell>
          <cell r="X20">
            <v>3520.14</v>
          </cell>
          <cell r="Y20">
            <v>4258.4399999999996</v>
          </cell>
          <cell r="Z20">
            <v>4133.8</v>
          </cell>
          <cell r="AA20">
            <v>124.82</v>
          </cell>
        </row>
        <row r="21">
          <cell r="G21">
            <v>4786609.7582</v>
          </cell>
          <cell r="H21">
            <v>4786609.7582</v>
          </cell>
          <cell r="I21">
            <v>298273.59370000003</v>
          </cell>
          <cell r="J21">
            <v>0</v>
          </cell>
          <cell r="K21">
            <v>298273.59370000003</v>
          </cell>
          <cell r="L21">
            <v>42426.225700000003</v>
          </cell>
          <cell r="M21">
            <v>1223.9419</v>
          </cell>
          <cell r="N21">
            <v>254623.42610000001</v>
          </cell>
          <cell r="O21">
            <v>1683630.4313000001</v>
          </cell>
          <cell r="P21">
            <v>1328634.2035999999</v>
          </cell>
          <cell r="Q21">
            <v>354996.22769999999</v>
          </cell>
          <cell r="R21">
            <v>0</v>
          </cell>
          <cell r="S21">
            <v>0</v>
          </cell>
          <cell r="T21">
            <v>0</v>
          </cell>
          <cell r="U21">
            <v>2804705.7332000001</v>
          </cell>
          <cell r="V21">
            <v>799.52610000000004</v>
          </cell>
          <cell r="W21">
            <v>763.3193</v>
          </cell>
          <cell r="X21">
            <v>2878.04</v>
          </cell>
          <cell r="Y21">
            <v>3507.96</v>
          </cell>
          <cell r="Z21">
            <v>3414.46</v>
          </cell>
          <cell r="AA21">
            <v>92.9</v>
          </cell>
        </row>
        <row r="22">
          <cell r="G22">
            <v>7031403.8021</v>
          </cell>
          <cell r="H22">
            <v>7031403.8021</v>
          </cell>
          <cell r="I22">
            <v>486669.5379</v>
          </cell>
          <cell r="J22">
            <v>0</v>
          </cell>
          <cell r="K22">
            <v>486669.5379</v>
          </cell>
          <cell r="L22">
            <v>65394.416400000002</v>
          </cell>
          <cell r="M22">
            <v>1882.9296999999999</v>
          </cell>
          <cell r="N22">
            <v>419392.19179999997</v>
          </cell>
          <cell r="O22">
            <v>2229294.7662</v>
          </cell>
          <cell r="P22">
            <v>1640318.6521000001</v>
          </cell>
          <cell r="Q22">
            <v>374236.82260000001</v>
          </cell>
          <cell r="R22">
            <v>214739.29149999999</v>
          </cell>
          <cell r="S22">
            <v>0</v>
          </cell>
          <cell r="T22">
            <v>0</v>
          </cell>
          <cell r="U22">
            <v>4315439.4979999997</v>
          </cell>
          <cell r="V22">
            <v>768.25049999999999</v>
          </cell>
          <cell r="W22">
            <v>686.88329999999996</v>
          </cell>
          <cell r="X22">
            <v>4204.3</v>
          </cell>
          <cell r="Y22">
            <v>5617.23</v>
          </cell>
          <cell r="Z22">
            <v>5415.8</v>
          </cell>
          <cell r="AA22">
            <v>185.07</v>
          </cell>
        </row>
        <row r="23">
          <cell r="G23">
            <v>10509784.8949</v>
          </cell>
          <cell r="H23">
            <v>10509784.8949</v>
          </cell>
          <cell r="I23">
            <v>514147.08679999999</v>
          </cell>
          <cell r="J23">
            <v>0</v>
          </cell>
          <cell r="K23">
            <v>514147.08679999999</v>
          </cell>
          <cell r="L23">
            <v>105879.3186</v>
          </cell>
          <cell r="M23">
            <v>3309.9218000000001</v>
          </cell>
          <cell r="N23">
            <v>404957.84639999998</v>
          </cell>
          <cell r="O23">
            <v>2424372.0724999998</v>
          </cell>
          <cell r="P23">
            <v>1760392.3563000001</v>
          </cell>
          <cell r="Q23">
            <v>437813.17460000003</v>
          </cell>
          <cell r="R23">
            <v>226166.5416</v>
          </cell>
          <cell r="S23">
            <v>0</v>
          </cell>
          <cell r="T23">
            <v>0</v>
          </cell>
          <cell r="U23">
            <v>7571265.7356000002</v>
          </cell>
          <cell r="V23">
            <v>870.43949999999995</v>
          </cell>
          <cell r="W23">
            <v>808.98209999999995</v>
          </cell>
          <cell r="X23">
            <v>7189.91</v>
          </cell>
          <cell r="Y23">
            <v>8698.2099999999991</v>
          </cell>
          <cell r="Z23">
            <v>8471.2199999999993</v>
          </cell>
          <cell r="AA23">
            <v>226.99</v>
          </cell>
        </row>
        <row r="24">
          <cell r="G24">
            <v>8509116.0681999996</v>
          </cell>
          <cell r="H24">
            <v>8509116.0681999996</v>
          </cell>
          <cell r="I24">
            <v>395635.60639999999</v>
          </cell>
          <cell r="J24">
            <v>0</v>
          </cell>
          <cell r="K24">
            <v>395635.60639999999</v>
          </cell>
          <cell r="L24">
            <v>86086.103499999997</v>
          </cell>
          <cell r="M24">
            <v>2712.7687000000001</v>
          </cell>
          <cell r="N24">
            <v>306836.73420000001</v>
          </cell>
          <cell r="O24">
            <v>1909258.2962</v>
          </cell>
          <cell r="P24">
            <v>1403023.0536</v>
          </cell>
          <cell r="Q24">
            <v>167044.05739999999</v>
          </cell>
          <cell r="R24">
            <v>339191.18520000001</v>
          </cell>
          <cell r="S24">
            <v>0</v>
          </cell>
          <cell r="T24">
            <v>0</v>
          </cell>
          <cell r="U24">
            <v>6204222.1655999999</v>
          </cell>
          <cell r="V24">
            <v>841.45929999999998</v>
          </cell>
          <cell r="W24">
            <v>809.9162</v>
          </cell>
          <cell r="X24">
            <v>6203.3</v>
          </cell>
          <cell r="Y24">
            <v>7373.17</v>
          </cell>
          <cell r="Z24">
            <v>7117.92</v>
          </cell>
          <cell r="AA24">
            <v>228.77</v>
          </cell>
        </row>
        <row r="25">
          <cell r="G25">
            <v>52971961.675999999</v>
          </cell>
          <cell r="H25">
            <v>52971961.675999999</v>
          </cell>
          <cell r="I25">
            <v>643520.14580000006</v>
          </cell>
          <cell r="J25">
            <v>0</v>
          </cell>
          <cell r="K25">
            <v>643520.14580000006</v>
          </cell>
          <cell r="L25">
            <v>499525.516</v>
          </cell>
          <cell r="M25">
            <v>15829.001200000001</v>
          </cell>
          <cell r="N25">
            <v>128165.6286</v>
          </cell>
          <cell r="O25">
            <v>16337670.346000001</v>
          </cell>
          <cell r="P25">
            <v>13861606.352</v>
          </cell>
          <cell r="Q25">
            <v>2476063.9939999999</v>
          </cell>
          <cell r="R25">
            <v>0</v>
          </cell>
          <cell r="S25">
            <v>0</v>
          </cell>
          <cell r="T25">
            <v>0</v>
          </cell>
          <cell r="U25">
            <v>35990771.184199996</v>
          </cell>
          <cell r="V25">
            <v>844.81309999999996</v>
          </cell>
          <cell r="W25">
            <v>764.40449999999998</v>
          </cell>
          <cell r="X25">
            <v>36929.699999999997</v>
          </cell>
          <cell r="Y25">
            <v>42602.05</v>
          </cell>
          <cell r="Z25">
            <v>41792.699999999997</v>
          </cell>
          <cell r="AA25">
            <v>809.4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щностьФедотов2008"/>
      <sheetName val="Борисенко мощность"/>
      <sheetName val="Баланс мощности 2007"/>
      <sheetName val="Потери 2007"/>
      <sheetName val="Баланс энергии 2007"/>
      <sheetName val="АО-энергоээ2007"/>
      <sheetName val="ОЭМК100 + БГДК"/>
      <sheetName val="2008 прогноз"/>
      <sheetName val="прогнозный баланс"/>
      <sheetName val="2008 энергия БСК"/>
      <sheetName val="2008 мощность БСК"/>
      <sheetName val="сети 2008"/>
      <sheetName val="Регионы"/>
    </sheetNames>
    <sheetDataSet>
      <sheetData sheetId="0" refreshError="1"/>
      <sheetData sheetId="1" refreshError="1"/>
      <sheetData sheetId="2" refreshError="1">
        <row r="18">
          <cell r="D18">
            <v>190</v>
          </cell>
          <cell r="E18">
            <v>125.22</v>
          </cell>
          <cell r="F18">
            <v>125.22</v>
          </cell>
          <cell r="G18">
            <v>88</v>
          </cell>
          <cell r="H18">
            <v>37.22</v>
          </cell>
          <cell r="J18">
            <v>1434.94</v>
          </cell>
          <cell r="M18">
            <v>92.52000000000001</v>
          </cell>
          <cell r="N18">
            <v>1527.46</v>
          </cell>
          <cell r="P18">
            <v>1560.16</v>
          </cell>
          <cell r="S18">
            <v>190</v>
          </cell>
          <cell r="T18">
            <v>138.19999999999999</v>
          </cell>
          <cell r="U18">
            <v>138.19999999999999</v>
          </cell>
          <cell r="V18">
            <v>100.3</v>
          </cell>
          <cell r="W18">
            <v>37.9</v>
          </cell>
          <cell r="Y18">
            <v>1488.9</v>
          </cell>
          <cell r="AB18">
            <v>96.69</v>
          </cell>
          <cell r="AC18">
            <v>1585.5900000000001</v>
          </cell>
          <cell r="AE18">
            <v>1627.1000000000001</v>
          </cell>
          <cell r="AH18">
            <v>190</v>
          </cell>
          <cell r="AI18">
            <v>131.88</v>
          </cell>
          <cell r="AJ18">
            <v>131.88</v>
          </cell>
          <cell r="AK18">
            <v>98.5</v>
          </cell>
          <cell r="AL18">
            <v>33.380000000000003</v>
          </cell>
          <cell r="AN18">
            <v>1442.6100000000001</v>
          </cell>
          <cell r="AQ18">
            <v>93.569999999999979</v>
          </cell>
          <cell r="AR18">
            <v>1536.18</v>
          </cell>
          <cell r="AT18">
            <v>1574.49</v>
          </cell>
          <cell r="AW18">
            <v>190</v>
          </cell>
          <cell r="AX18">
            <v>111.44</v>
          </cell>
          <cell r="AY18">
            <v>111.44</v>
          </cell>
          <cell r="AZ18">
            <v>81.099999999999994</v>
          </cell>
          <cell r="BA18">
            <v>30.340000000000003</v>
          </cell>
          <cell r="BC18">
            <v>1335.82</v>
          </cell>
          <cell r="BF18">
            <v>86.16</v>
          </cell>
          <cell r="BG18">
            <v>1421.98</v>
          </cell>
          <cell r="BI18">
            <v>1447.26</v>
          </cell>
          <cell r="BL18">
            <v>190</v>
          </cell>
          <cell r="BM18">
            <v>78.539999999999992</v>
          </cell>
          <cell r="BN18">
            <v>78.539999999999992</v>
          </cell>
          <cell r="BO18">
            <v>49.5</v>
          </cell>
          <cell r="BP18">
            <v>29.040000000000003</v>
          </cell>
          <cell r="BR18">
            <v>1298.0100000000002</v>
          </cell>
          <cell r="BU18">
            <v>82.05</v>
          </cell>
          <cell r="BV18">
            <v>1380.0600000000002</v>
          </cell>
          <cell r="BX18">
            <v>1376.5500000000002</v>
          </cell>
          <cell r="CA18">
            <v>190</v>
          </cell>
          <cell r="CB18">
            <v>83.89</v>
          </cell>
          <cell r="CC18">
            <v>83.89</v>
          </cell>
          <cell r="CD18">
            <v>50.5</v>
          </cell>
          <cell r="CE18">
            <v>33.39</v>
          </cell>
          <cell r="CG18">
            <v>1297.25</v>
          </cell>
          <cell r="CJ18">
            <v>82.56</v>
          </cell>
          <cell r="CK18">
            <v>1379.81</v>
          </cell>
          <cell r="CM18">
            <v>1381.14</v>
          </cell>
          <cell r="CP18">
            <v>190</v>
          </cell>
          <cell r="CQ18">
            <v>43.58</v>
          </cell>
          <cell r="CR18">
            <v>43.58</v>
          </cell>
          <cell r="CS18">
            <v>13.6</v>
          </cell>
          <cell r="CT18">
            <v>29.98</v>
          </cell>
          <cell r="CV18">
            <v>1309.0000000000002</v>
          </cell>
          <cell r="CY18">
            <v>80.889999999999986</v>
          </cell>
          <cell r="CZ18">
            <v>1389.8900000000003</v>
          </cell>
          <cell r="DB18">
            <v>1352.5800000000002</v>
          </cell>
          <cell r="DE18">
            <v>190</v>
          </cell>
          <cell r="DF18">
            <v>90.32</v>
          </cell>
          <cell r="DG18">
            <v>90.32</v>
          </cell>
          <cell r="DH18">
            <v>61.5</v>
          </cell>
          <cell r="DI18">
            <v>28.82</v>
          </cell>
          <cell r="DK18">
            <v>1265.42</v>
          </cell>
          <cell r="DN18">
            <v>80.900000000000006</v>
          </cell>
          <cell r="DO18">
            <v>1346.3200000000002</v>
          </cell>
          <cell r="DQ18">
            <v>1355.74</v>
          </cell>
          <cell r="DT18">
            <v>190</v>
          </cell>
          <cell r="DU18">
            <v>100.58000000000001</v>
          </cell>
          <cell r="DV18">
            <v>100.58000000000001</v>
          </cell>
          <cell r="DW18">
            <v>69.900000000000006</v>
          </cell>
          <cell r="DX18">
            <v>30.68</v>
          </cell>
          <cell r="DZ18">
            <v>1278.22</v>
          </cell>
          <cell r="EC18">
            <v>82.139999999999986</v>
          </cell>
          <cell r="ED18">
            <v>1360.3600000000001</v>
          </cell>
          <cell r="EF18">
            <v>1378.8</v>
          </cell>
          <cell r="EI18">
            <v>190</v>
          </cell>
          <cell r="EJ18">
            <v>115.22</v>
          </cell>
          <cell r="EK18">
            <v>115.22</v>
          </cell>
          <cell r="EL18">
            <v>82.8</v>
          </cell>
          <cell r="EM18">
            <v>32.42</v>
          </cell>
          <cell r="EO18">
            <v>1388.02</v>
          </cell>
          <cell r="ER18">
            <v>89.40000000000002</v>
          </cell>
          <cell r="ES18">
            <v>1477.42</v>
          </cell>
          <cell r="EU18">
            <v>1503.24</v>
          </cell>
          <cell r="EX18">
            <v>190</v>
          </cell>
          <cell r="EY18">
            <v>134.54</v>
          </cell>
          <cell r="EZ18">
            <v>134.54</v>
          </cell>
          <cell r="FA18">
            <v>99.4</v>
          </cell>
          <cell r="FB18">
            <v>35.14</v>
          </cell>
          <cell r="FD18">
            <v>1435.88</v>
          </cell>
          <cell r="FG18">
            <v>93.310000000000016</v>
          </cell>
          <cell r="FH18">
            <v>1529.19</v>
          </cell>
          <cell r="FJ18">
            <v>1570.42</v>
          </cell>
          <cell r="FM18">
            <v>223</v>
          </cell>
          <cell r="FN18">
            <v>161.77000000000001</v>
          </cell>
          <cell r="FO18">
            <v>161.77000000000001</v>
          </cell>
          <cell r="FP18">
            <v>128.6</v>
          </cell>
          <cell r="FQ18">
            <v>33.17</v>
          </cell>
          <cell r="FS18">
            <v>1425.57</v>
          </cell>
          <cell r="FV18">
            <v>94.149999999999991</v>
          </cell>
          <cell r="FW18">
            <v>1519.72</v>
          </cell>
          <cell r="FY18">
            <v>1587.34</v>
          </cell>
          <cell r="GD18">
            <v>192.75</v>
          </cell>
          <cell r="GE18">
            <v>109.59833333333336</v>
          </cell>
          <cell r="GF18">
            <v>76.975000000000009</v>
          </cell>
          <cell r="GG18">
            <v>76.975000000000009</v>
          </cell>
          <cell r="GH18">
            <v>32.623333333333328</v>
          </cell>
          <cell r="GJ18">
            <v>1366.6366666666665</v>
          </cell>
          <cell r="GM18">
            <v>87.861666666666636</v>
          </cell>
          <cell r="GN18">
            <v>1454.4983333333332</v>
          </cell>
          <cell r="GP18">
            <v>1476.2350000000004</v>
          </cell>
        </row>
        <row r="19">
          <cell r="GJ19">
            <v>0</v>
          </cell>
        </row>
        <row r="20">
          <cell r="D20">
            <v>30</v>
          </cell>
          <cell r="E20">
            <v>21</v>
          </cell>
          <cell r="F20">
            <v>21</v>
          </cell>
          <cell r="G20">
            <v>21</v>
          </cell>
          <cell r="J20">
            <v>-13.9</v>
          </cell>
          <cell r="N20">
            <v>-13.9</v>
          </cell>
          <cell r="P20">
            <v>7.1</v>
          </cell>
          <cell r="S20">
            <v>30</v>
          </cell>
          <cell r="T20">
            <v>21</v>
          </cell>
          <cell r="U20">
            <v>21</v>
          </cell>
          <cell r="V20">
            <v>21</v>
          </cell>
          <cell r="Y20">
            <v>-14.3</v>
          </cell>
          <cell r="AC20">
            <v>-14.3</v>
          </cell>
          <cell r="AE20">
            <v>6.7</v>
          </cell>
          <cell r="AH20">
            <v>30</v>
          </cell>
          <cell r="AI20">
            <v>22</v>
          </cell>
          <cell r="AJ20">
            <v>22</v>
          </cell>
          <cell r="AK20">
            <v>22</v>
          </cell>
          <cell r="AN20">
            <v>-15</v>
          </cell>
          <cell r="AR20">
            <v>-15</v>
          </cell>
          <cell r="AT20">
            <v>7</v>
          </cell>
          <cell r="AW20">
            <v>30</v>
          </cell>
          <cell r="AX20">
            <v>15</v>
          </cell>
          <cell r="AY20">
            <v>15</v>
          </cell>
          <cell r="AZ20">
            <v>15</v>
          </cell>
          <cell r="BC20">
            <v>-10.1</v>
          </cell>
          <cell r="BG20">
            <v>-10.1</v>
          </cell>
          <cell r="BI20">
            <v>4.9000000000000004</v>
          </cell>
          <cell r="BL20">
            <v>30</v>
          </cell>
          <cell r="BM20">
            <v>7.5</v>
          </cell>
          <cell r="BN20">
            <v>7.5</v>
          </cell>
          <cell r="BO20">
            <v>7.5</v>
          </cell>
          <cell r="BR20">
            <v>-4.8</v>
          </cell>
          <cell r="BV20">
            <v>-4.8</v>
          </cell>
          <cell r="BX20">
            <v>2.7</v>
          </cell>
          <cell r="CA20">
            <v>30</v>
          </cell>
          <cell r="CB20">
            <v>0.5</v>
          </cell>
          <cell r="CC20">
            <v>0.5</v>
          </cell>
          <cell r="CD20">
            <v>0.5</v>
          </cell>
          <cell r="CG20">
            <v>-0.1</v>
          </cell>
          <cell r="CK20">
            <v>-0.1</v>
          </cell>
          <cell r="CM20">
            <v>0.4</v>
          </cell>
          <cell r="CP20">
            <v>30</v>
          </cell>
          <cell r="CQ20">
            <v>6</v>
          </cell>
          <cell r="CR20">
            <v>6</v>
          </cell>
          <cell r="CS20">
            <v>6</v>
          </cell>
          <cell r="CV20">
            <v>-3.8</v>
          </cell>
          <cell r="CZ20">
            <v>-3.8</v>
          </cell>
          <cell r="DB20">
            <v>2.2000000000000002</v>
          </cell>
          <cell r="DE20">
            <v>30</v>
          </cell>
          <cell r="DF20">
            <v>7.5</v>
          </cell>
          <cell r="DG20">
            <v>7.5</v>
          </cell>
          <cell r="DH20">
            <v>7.5</v>
          </cell>
          <cell r="DK20">
            <v>-4.8</v>
          </cell>
          <cell r="DO20">
            <v>-4.8</v>
          </cell>
          <cell r="DQ20">
            <v>2.7</v>
          </cell>
          <cell r="DT20">
            <v>30</v>
          </cell>
          <cell r="DU20">
            <v>8</v>
          </cell>
          <cell r="DV20">
            <v>8</v>
          </cell>
          <cell r="DW20">
            <v>8</v>
          </cell>
          <cell r="DZ20">
            <v>-5.2</v>
          </cell>
          <cell r="ED20">
            <v>-5.2</v>
          </cell>
          <cell r="EF20">
            <v>2.8</v>
          </cell>
          <cell r="EI20">
            <v>30</v>
          </cell>
          <cell r="EJ20">
            <v>17</v>
          </cell>
          <cell r="EK20">
            <v>17</v>
          </cell>
          <cell r="EL20">
            <v>17</v>
          </cell>
          <cell r="EO20">
            <v>-11.5</v>
          </cell>
          <cell r="ES20">
            <v>-11.5</v>
          </cell>
          <cell r="EU20">
            <v>5.5</v>
          </cell>
          <cell r="EX20">
            <v>30</v>
          </cell>
          <cell r="EY20">
            <v>22</v>
          </cell>
          <cell r="EZ20">
            <v>22</v>
          </cell>
          <cell r="FA20">
            <v>22</v>
          </cell>
          <cell r="FD20">
            <v>-15.4</v>
          </cell>
          <cell r="FH20">
            <v>-15.4</v>
          </cell>
          <cell r="FJ20">
            <v>6.6</v>
          </cell>
          <cell r="FM20">
            <v>63</v>
          </cell>
          <cell r="FN20">
            <v>50.5</v>
          </cell>
          <cell r="FO20">
            <v>50.5</v>
          </cell>
          <cell r="FP20">
            <v>50.5</v>
          </cell>
          <cell r="FS20">
            <v>-41.2</v>
          </cell>
          <cell r="FW20">
            <v>-41.2</v>
          </cell>
          <cell r="FY20">
            <v>9.3000000000000007</v>
          </cell>
          <cell r="GD20">
            <v>32.75</v>
          </cell>
          <cell r="GE20">
            <v>16.5</v>
          </cell>
          <cell r="GF20">
            <v>16.5</v>
          </cell>
          <cell r="GG20">
            <v>16.5</v>
          </cell>
          <cell r="GJ20">
            <v>-11.675000000000001</v>
          </cell>
          <cell r="GN20">
            <v>-11.675000000000001</v>
          </cell>
          <cell r="GP20">
            <v>4.8250000000000002</v>
          </cell>
        </row>
        <row r="21">
          <cell r="D21">
            <v>46</v>
          </cell>
          <cell r="E21">
            <v>21</v>
          </cell>
          <cell r="F21">
            <v>21</v>
          </cell>
          <cell r="G21">
            <v>21</v>
          </cell>
          <cell r="J21">
            <v>-16.2</v>
          </cell>
          <cell r="N21">
            <v>-16.2</v>
          </cell>
          <cell r="P21">
            <v>4.8</v>
          </cell>
          <cell r="S21">
            <v>46</v>
          </cell>
          <cell r="T21">
            <v>19.3</v>
          </cell>
          <cell r="U21">
            <v>19.3</v>
          </cell>
          <cell r="V21">
            <v>19.3</v>
          </cell>
          <cell r="Y21">
            <v>-14.9</v>
          </cell>
          <cell r="AC21">
            <v>-14.9</v>
          </cell>
          <cell r="AE21">
            <v>4.4000000000000004</v>
          </cell>
          <cell r="AH21">
            <v>46</v>
          </cell>
          <cell r="AI21">
            <v>16.5</v>
          </cell>
          <cell r="AJ21">
            <v>16.5</v>
          </cell>
          <cell r="AK21">
            <v>16.5</v>
          </cell>
          <cell r="AN21">
            <v>-12.7</v>
          </cell>
          <cell r="AR21">
            <v>-12.7</v>
          </cell>
          <cell r="AT21">
            <v>3.8</v>
          </cell>
          <cell r="AW21">
            <v>46</v>
          </cell>
          <cell r="AX21">
            <v>11.1</v>
          </cell>
          <cell r="AY21">
            <v>11.1</v>
          </cell>
          <cell r="AZ21">
            <v>11.1</v>
          </cell>
          <cell r="BC21">
            <v>-8.6</v>
          </cell>
          <cell r="BG21">
            <v>-8.6</v>
          </cell>
          <cell r="BI21">
            <v>2.5</v>
          </cell>
          <cell r="BL21">
            <v>46</v>
          </cell>
          <cell r="BM21">
            <v>6</v>
          </cell>
          <cell r="BN21">
            <v>6</v>
          </cell>
          <cell r="BO21">
            <v>6</v>
          </cell>
          <cell r="BR21">
            <v>-4.7</v>
          </cell>
          <cell r="BV21">
            <v>-4.7</v>
          </cell>
          <cell r="BX21">
            <v>1.3</v>
          </cell>
          <cell r="CA21">
            <v>46</v>
          </cell>
          <cell r="CB21">
            <v>0</v>
          </cell>
          <cell r="CC21">
            <v>0</v>
          </cell>
          <cell r="CD21">
            <v>0</v>
          </cell>
          <cell r="CG21">
            <v>0</v>
          </cell>
          <cell r="CK21">
            <v>0</v>
          </cell>
          <cell r="CM21">
            <v>0</v>
          </cell>
          <cell r="CP21">
            <v>46</v>
          </cell>
          <cell r="CQ21">
            <v>6</v>
          </cell>
          <cell r="CR21">
            <v>6</v>
          </cell>
          <cell r="CS21">
            <v>6</v>
          </cell>
          <cell r="CV21">
            <v>-4.8</v>
          </cell>
          <cell r="CZ21">
            <v>-4.8</v>
          </cell>
          <cell r="DB21">
            <v>1.2</v>
          </cell>
          <cell r="DE21">
            <v>46</v>
          </cell>
          <cell r="DF21">
            <v>6</v>
          </cell>
          <cell r="DG21">
            <v>6</v>
          </cell>
          <cell r="DH21">
            <v>6</v>
          </cell>
          <cell r="DK21">
            <v>-4.8</v>
          </cell>
          <cell r="DO21">
            <v>-4.8</v>
          </cell>
          <cell r="DQ21">
            <v>1.2</v>
          </cell>
          <cell r="DT21">
            <v>46</v>
          </cell>
          <cell r="DU21">
            <v>6.9</v>
          </cell>
          <cell r="DV21">
            <v>6.9</v>
          </cell>
          <cell r="DW21">
            <v>6.9</v>
          </cell>
          <cell r="DZ21">
            <v>-5.5</v>
          </cell>
          <cell r="ED21">
            <v>-5.5</v>
          </cell>
          <cell r="EF21">
            <v>1.4</v>
          </cell>
          <cell r="EI21">
            <v>46</v>
          </cell>
          <cell r="EJ21">
            <v>10.8</v>
          </cell>
          <cell r="EK21">
            <v>10.8</v>
          </cell>
          <cell r="EL21">
            <v>10.8</v>
          </cell>
          <cell r="EO21">
            <v>-8.5</v>
          </cell>
          <cell r="ES21">
            <v>-8.5</v>
          </cell>
          <cell r="EU21">
            <v>2.2999999999999998</v>
          </cell>
          <cell r="EX21">
            <v>46</v>
          </cell>
          <cell r="EY21">
            <v>17.399999999999999</v>
          </cell>
          <cell r="EZ21">
            <v>17.399999999999999</v>
          </cell>
          <cell r="FA21">
            <v>17.399999999999999</v>
          </cell>
          <cell r="FD21">
            <v>-13.7</v>
          </cell>
          <cell r="FH21">
            <v>-13.7</v>
          </cell>
          <cell r="FJ21">
            <v>3.7</v>
          </cell>
          <cell r="FM21">
            <v>46</v>
          </cell>
          <cell r="FN21">
            <v>18.100000000000001</v>
          </cell>
          <cell r="FO21">
            <v>18.100000000000001</v>
          </cell>
          <cell r="FP21">
            <v>18.100000000000001</v>
          </cell>
          <cell r="FS21">
            <v>-13.900000000000002</v>
          </cell>
          <cell r="FW21">
            <v>-13.900000000000002</v>
          </cell>
          <cell r="FY21">
            <v>4.2</v>
          </cell>
          <cell r="GD21">
            <v>46</v>
          </cell>
          <cell r="GE21">
            <v>11.591666666666663</v>
          </cell>
          <cell r="GF21">
            <v>11.591666666666663</v>
          </cell>
          <cell r="GG21">
            <v>11.591666666666663</v>
          </cell>
          <cell r="GJ21">
            <v>-9.0250000000000004</v>
          </cell>
          <cell r="GN21">
            <v>-9.0250000000000004</v>
          </cell>
          <cell r="GP21">
            <v>2.5666666666666669</v>
          </cell>
        </row>
        <row r="22">
          <cell r="D22">
            <v>66</v>
          </cell>
          <cell r="E22">
            <v>46</v>
          </cell>
          <cell r="F22">
            <v>46</v>
          </cell>
          <cell r="G22">
            <v>46</v>
          </cell>
          <cell r="J22">
            <v>-41.7</v>
          </cell>
          <cell r="N22">
            <v>-41.7</v>
          </cell>
          <cell r="P22">
            <v>4.3</v>
          </cell>
          <cell r="S22">
            <v>66</v>
          </cell>
          <cell r="T22">
            <v>60</v>
          </cell>
          <cell r="U22">
            <v>60</v>
          </cell>
          <cell r="V22">
            <v>60</v>
          </cell>
          <cell r="Y22">
            <v>-55.7</v>
          </cell>
          <cell r="AC22">
            <v>-55.7</v>
          </cell>
          <cell r="AE22">
            <v>4.3</v>
          </cell>
          <cell r="AH22">
            <v>66</v>
          </cell>
          <cell r="AI22">
            <v>60</v>
          </cell>
          <cell r="AJ22">
            <v>60</v>
          </cell>
          <cell r="AK22">
            <v>60</v>
          </cell>
          <cell r="AN22">
            <v>-55.7</v>
          </cell>
          <cell r="AR22">
            <v>-55.7</v>
          </cell>
          <cell r="AT22">
            <v>4.3</v>
          </cell>
          <cell r="AW22">
            <v>66</v>
          </cell>
          <cell r="AX22">
            <v>55</v>
          </cell>
          <cell r="AY22">
            <v>55</v>
          </cell>
          <cell r="AZ22">
            <v>55</v>
          </cell>
          <cell r="BC22">
            <v>-50.7</v>
          </cell>
          <cell r="BG22">
            <v>-50.7</v>
          </cell>
          <cell r="BI22">
            <v>4.3</v>
          </cell>
          <cell r="BL22">
            <v>66</v>
          </cell>
          <cell r="BM22">
            <v>36</v>
          </cell>
          <cell r="BN22">
            <v>36</v>
          </cell>
          <cell r="BO22">
            <v>36</v>
          </cell>
          <cell r="BR22">
            <v>-31.8</v>
          </cell>
          <cell r="BV22">
            <v>-31.8</v>
          </cell>
          <cell r="BX22">
            <v>4.2</v>
          </cell>
          <cell r="CA22">
            <v>66</v>
          </cell>
          <cell r="CB22">
            <v>50</v>
          </cell>
          <cell r="CC22">
            <v>50</v>
          </cell>
          <cell r="CD22">
            <v>50</v>
          </cell>
          <cell r="CG22">
            <v>-45.8</v>
          </cell>
          <cell r="CK22">
            <v>-45.8</v>
          </cell>
          <cell r="CM22">
            <v>4.2</v>
          </cell>
          <cell r="CP22">
            <v>66</v>
          </cell>
          <cell r="CQ22">
            <v>1.6</v>
          </cell>
          <cell r="CR22">
            <v>1.6</v>
          </cell>
          <cell r="CS22">
            <v>1.6</v>
          </cell>
          <cell r="CV22">
            <v>-1.1000000000000001</v>
          </cell>
          <cell r="CZ22">
            <v>-1.1000000000000001</v>
          </cell>
          <cell r="DB22">
            <v>0.5</v>
          </cell>
          <cell r="DE22">
            <v>66</v>
          </cell>
          <cell r="DF22">
            <v>48</v>
          </cell>
          <cell r="DG22">
            <v>48</v>
          </cell>
          <cell r="DH22">
            <v>48</v>
          </cell>
          <cell r="DK22">
            <v>-43.8</v>
          </cell>
          <cell r="DO22">
            <v>-43.8</v>
          </cell>
          <cell r="DQ22">
            <v>4.2</v>
          </cell>
          <cell r="DT22">
            <v>66</v>
          </cell>
          <cell r="DU22">
            <v>55</v>
          </cell>
          <cell r="DV22">
            <v>55</v>
          </cell>
          <cell r="DW22">
            <v>55</v>
          </cell>
          <cell r="DZ22">
            <v>-50.7</v>
          </cell>
          <cell r="ED22">
            <v>-50.7</v>
          </cell>
          <cell r="EF22">
            <v>4.3</v>
          </cell>
          <cell r="EI22">
            <v>66</v>
          </cell>
          <cell r="EJ22">
            <v>55</v>
          </cell>
          <cell r="EK22">
            <v>55</v>
          </cell>
          <cell r="EL22">
            <v>55</v>
          </cell>
          <cell r="EO22">
            <v>-50.7</v>
          </cell>
          <cell r="ES22">
            <v>-50.7</v>
          </cell>
          <cell r="EU22">
            <v>4.3</v>
          </cell>
          <cell r="EX22">
            <v>66</v>
          </cell>
          <cell r="EY22">
            <v>60</v>
          </cell>
          <cell r="EZ22">
            <v>60</v>
          </cell>
          <cell r="FA22">
            <v>60</v>
          </cell>
          <cell r="FD22">
            <v>-55.7</v>
          </cell>
          <cell r="FH22">
            <v>-55.7</v>
          </cell>
          <cell r="FJ22">
            <v>4.3</v>
          </cell>
          <cell r="FM22">
            <v>66</v>
          </cell>
          <cell r="FN22">
            <v>60</v>
          </cell>
          <cell r="FO22">
            <v>60</v>
          </cell>
          <cell r="FP22">
            <v>60</v>
          </cell>
          <cell r="FS22">
            <v>-55.7</v>
          </cell>
          <cell r="FW22">
            <v>-55.7</v>
          </cell>
          <cell r="FY22">
            <v>4.3</v>
          </cell>
          <cell r="GD22">
            <v>66</v>
          </cell>
          <cell r="GE22">
            <v>48.883333333333333</v>
          </cell>
          <cell r="GF22">
            <v>48.883333333333333</v>
          </cell>
          <cell r="GG22">
            <v>48.883333333333333</v>
          </cell>
          <cell r="GJ22">
            <v>-44.925000000000004</v>
          </cell>
          <cell r="GN22">
            <v>-44.925000000000004</v>
          </cell>
          <cell r="GP22">
            <v>3.9583333333333321</v>
          </cell>
        </row>
        <row r="23">
          <cell r="J23">
            <v>905.36</v>
          </cell>
          <cell r="M23">
            <v>54.32</v>
          </cell>
          <cell r="N23">
            <v>959.68000000000006</v>
          </cell>
          <cell r="P23">
            <v>905.36</v>
          </cell>
          <cell r="Y23">
            <v>978.2</v>
          </cell>
          <cell r="AB23">
            <v>58.69</v>
          </cell>
          <cell r="AC23">
            <v>1036.8900000000001</v>
          </cell>
          <cell r="AE23">
            <v>978.2</v>
          </cell>
          <cell r="AN23">
            <v>919.49</v>
          </cell>
          <cell r="AQ23">
            <v>55.17</v>
          </cell>
          <cell r="AR23">
            <v>974.66</v>
          </cell>
          <cell r="AT23">
            <v>919.49</v>
          </cell>
          <cell r="BC23">
            <v>792.66</v>
          </cell>
          <cell r="BF23">
            <v>47.56</v>
          </cell>
          <cell r="BG23">
            <v>840.22</v>
          </cell>
          <cell r="BI23">
            <v>792.66</v>
          </cell>
          <cell r="BR23">
            <v>712.45</v>
          </cell>
          <cell r="BU23">
            <v>42.75</v>
          </cell>
          <cell r="BV23">
            <v>755.2</v>
          </cell>
          <cell r="BX23">
            <v>712.45</v>
          </cell>
          <cell r="CG23">
            <v>707.64</v>
          </cell>
          <cell r="CJ23">
            <v>42.46</v>
          </cell>
          <cell r="CK23">
            <v>750.1</v>
          </cell>
          <cell r="CM23">
            <v>707.64</v>
          </cell>
          <cell r="CV23">
            <v>669.78</v>
          </cell>
          <cell r="CY23">
            <v>40.19</v>
          </cell>
          <cell r="CZ23">
            <v>709.97</v>
          </cell>
          <cell r="DB23">
            <v>669.78</v>
          </cell>
          <cell r="DK23">
            <v>666.74</v>
          </cell>
          <cell r="DN23">
            <v>40</v>
          </cell>
          <cell r="DO23">
            <v>706.74</v>
          </cell>
          <cell r="DQ23">
            <v>666.74</v>
          </cell>
          <cell r="DZ23">
            <v>707.4</v>
          </cell>
          <cell r="EC23">
            <v>42.44</v>
          </cell>
          <cell r="ED23">
            <v>749.83999999999992</v>
          </cell>
          <cell r="EF23">
            <v>707.4</v>
          </cell>
          <cell r="EO23">
            <v>811.74</v>
          </cell>
          <cell r="ER23">
            <v>48.7</v>
          </cell>
          <cell r="ES23">
            <v>860.44</v>
          </cell>
          <cell r="EU23">
            <v>811.74</v>
          </cell>
          <cell r="FD23">
            <v>876.82</v>
          </cell>
          <cell r="FG23">
            <v>52.61</v>
          </cell>
          <cell r="FH23">
            <v>929.43000000000006</v>
          </cell>
          <cell r="FJ23">
            <v>876.82</v>
          </cell>
          <cell r="FS23">
            <v>892.54</v>
          </cell>
          <cell r="FV23">
            <v>53.55</v>
          </cell>
          <cell r="FW23">
            <v>946.08999999999992</v>
          </cell>
          <cell r="FY23">
            <v>892.54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J23">
            <v>803.40166666666676</v>
          </cell>
          <cell r="GM23">
            <v>48.20333333333334</v>
          </cell>
          <cell r="GN23">
            <v>851.60500000000002</v>
          </cell>
          <cell r="GP23">
            <v>803.40166666666676</v>
          </cell>
        </row>
        <row r="24"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J24">
            <v>0</v>
          </cell>
          <cell r="GM24">
            <v>0</v>
          </cell>
          <cell r="GN24">
            <v>0</v>
          </cell>
          <cell r="GP24">
            <v>0</v>
          </cell>
        </row>
        <row r="25">
          <cell r="J25">
            <v>8.82</v>
          </cell>
          <cell r="N25">
            <v>8.82</v>
          </cell>
          <cell r="Y25">
            <v>9.6</v>
          </cell>
          <cell r="AC25">
            <v>9.6</v>
          </cell>
          <cell r="AN25">
            <v>8.2799999999999994</v>
          </cell>
          <cell r="AR25">
            <v>8.2799999999999994</v>
          </cell>
          <cell r="BC25">
            <v>6.74</v>
          </cell>
          <cell r="BG25">
            <v>6.74</v>
          </cell>
          <cell r="BR25">
            <v>5.44</v>
          </cell>
          <cell r="BV25">
            <v>5.44</v>
          </cell>
          <cell r="CG25">
            <v>9.7899999999999991</v>
          </cell>
          <cell r="CK25">
            <v>9.7899999999999991</v>
          </cell>
          <cell r="CV25">
            <v>6.38</v>
          </cell>
          <cell r="CZ25">
            <v>6.38</v>
          </cell>
          <cell r="DK25">
            <v>5.22</v>
          </cell>
          <cell r="DO25">
            <v>5.22</v>
          </cell>
          <cell r="DZ25">
            <v>7.08</v>
          </cell>
          <cell r="ED25">
            <v>7.08</v>
          </cell>
          <cell r="EO25">
            <v>7.12</v>
          </cell>
          <cell r="ES25">
            <v>7.12</v>
          </cell>
          <cell r="FD25">
            <v>6.74</v>
          </cell>
          <cell r="FH25">
            <v>6.74</v>
          </cell>
          <cell r="FS25">
            <v>4.7699999999999996</v>
          </cell>
          <cell r="FW25">
            <v>4.7699999999999996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J25">
            <v>7.1649999999999991</v>
          </cell>
          <cell r="GM25">
            <v>0</v>
          </cell>
          <cell r="GN25">
            <v>7.1649999999999991</v>
          </cell>
          <cell r="GP25">
            <v>0</v>
          </cell>
        </row>
        <row r="26">
          <cell r="J26">
            <v>896.54</v>
          </cell>
          <cell r="M26">
            <v>54.32</v>
          </cell>
          <cell r="N26">
            <v>950.86</v>
          </cell>
          <cell r="Y26">
            <v>968.6</v>
          </cell>
          <cell r="AB26">
            <v>58.69</v>
          </cell>
          <cell r="AC26">
            <v>1027.2900000000002</v>
          </cell>
          <cell r="AN26">
            <v>911.21</v>
          </cell>
          <cell r="AQ26">
            <v>55.17</v>
          </cell>
          <cell r="AR26">
            <v>966.38</v>
          </cell>
          <cell r="BC26">
            <v>785.92</v>
          </cell>
          <cell r="BF26">
            <v>47.56</v>
          </cell>
          <cell r="BG26">
            <v>833.48</v>
          </cell>
          <cell r="BR26">
            <v>707.01</v>
          </cell>
          <cell r="BU26">
            <v>42.75</v>
          </cell>
          <cell r="BV26">
            <v>749.76</v>
          </cell>
          <cell r="CG26">
            <v>697.85</v>
          </cell>
          <cell r="CJ26">
            <v>42.46</v>
          </cell>
          <cell r="CK26">
            <v>740.31000000000006</v>
          </cell>
          <cell r="CV26">
            <v>663.4</v>
          </cell>
          <cell r="CY26">
            <v>40.19</v>
          </cell>
          <cell r="CZ26">
            <v>703.59</v>
          </cell>
          <cell r="DK26">
            <v>661.52</v>
          </cell>
          <cell r="DN26">
            <v>40</v>
          </cell>
          <cell r="DO26">
            <v>701.52</v>
          </cell>
          <cell r="DZ26">
            <v>700.31999999999994</v>
          </cell>
          <cell r="EC26">
            <v>42.44</v>
          </cell>
          <cell r="ED26">
            <v>742.75999999999988</v>
          </cell>
          <cell r="EO26">
            <v>804.62</v>
          </cell>
          <cell r="ER26">
            <v>48.7</v>
          </cell>
          <cell r="ES26">
            <v>853.32</v>
          </cell>
          <cell r="FD26">
            <v>870.08</v>
          </cell>
          <cell r="FG26">
            <v>52.61</v>
          </cell>
          <cell r="FH26">
            <v>922.69</v>
          </cell>
          <cell r="FS26">
            <v>887.77</v>
          </cell>
          <cell r="FV26">
            <v>53.55</v>
          </cell>
          <cell r="FW26">
            <v>941.31999999999994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J26">
            <v>796.23666666666668</v>
          </cell>
          <cell r="GM26">
            <v>48.20333333333334</v>
          </cell>
          <cell r="GN26">
            <v>844.44</v>
          </cell>
          <cell r="GP26">
            <v>0</v>
          </cell>
        </row>
        <row r="27">
          <cell r="D27">
            <v>12</v>
          </cell>
          <cell r="E27">
            <v>8.82</v>
          </cell>
          <cell r="F27">
            <v>8.82</v>
          </cell>
          <cell r="H27">
            <v>8.82</v>
          </cell>
          <cell r="J27">
            <v>-8.82</v>
          </cell>
          <cell r="K27" t="str">
            <v>*)</v>
          </cell>
          <cell r="N27">
            <v>-8.82</v>
          </cell>
          <cell r="O27" t="str">
            <v>*)</v>
          </cell>
          <cell r="P27">
            <v>0</v>
          </cell>
          <cell r="S27">
            <v>12</v>
          </cell>
          <cell r="T27">
            <v>9.6</v>
          </cell>
          <cell r="U27">
            <v>9.6</v>
          </cell>
          <cell r="W27">
            <v>9.6</v>
          </cell>
          <cell r="Y27">
            <v>-9.6</v>
          </cell>
          <cell r="Z27" t="str">
            <v>*)</v>
          </cell>
          <cell r="AC27">
            <v>-9.6</v>
          </cell>
          <cell r="AD27" t="str">
            <v>*)</v>
          </cell>
          <cell r="AE27">
            <v>0</v>
          </cell>
          <cell r="AH27">
            <v>12</v>
          </cell>
          <cell r="AI27">
            <v>8.2799999999999994</v>
          </cell>
          <cell r="AJ27">
            <v>8.2799999999999994</v>
          </cell>
          <cell r="AL27">
            <v>8.2799999999999994</v>
          </cell>
          <cell r="AN27">
            <v>-8.2799999999999994</v>
          </cell>
          <cell r="AO27" t="str">
            <v>*)</v>
          </cell>
          <cell r="AR27">
            <v>-8.2799999999999994</v>
          </cell>
          <cell r="AS27" t="str">
            <v>*)</v>
          </cell>
          <cell r="AT27">
            <v>0</v>
          </cell>
          <cell r="AW27">
            <v>12</v>
          </cell>
          <cell r="AX27">
            <v>6.74</v>
          </cell>
          <cell r="AY27">
            <v>6.74</v>
          </cell>
          <cell r="BA27">
            <v>6.74</v>
          </cell>
          <cell r="BC27">
            <v>-6.74</v>
          </cell>
          <cell r="BG27">
            <v>-6.74</v>
          </cell>
          <cell r="BI27">
            <v>0</v>
          </cell>
          <cell r="BL27">
            <v>12</v>
          </cell>
          <cell r="BM27">
            <v>5.44</v>
          </cell>
          <cell r="BN27">
            <v>5.44</v>
          </cell>
          <cell r="BP27">
            <v>5.44</v>
          </cell>
          <cell r="BR27">
            <v>-5.44</v>
          </cell>
          <cell r="BV27">
            <v>-5.44</v>
          </cell>
          <cell r="BX27">
            <v>0</v>
          </cell>
          <cell r="CA27">
            <v>12</v>
          </cell>
          <cell r="CB27">
            <v>9.7899999999999991</v>
          </cell>
          <cell r="CC27">
            <v>9.7899999999999991</v>
          </cell>
          <cell r="CE27">
            <v>9.7899999999999991</v>
          </cell>
          <cell r="CG27">
            <v>-9.7899999999999991</v>
          </cell>
          <cell r="CK27">
            <v>-9.7899999999999991</v>
          </cell>
          <cell r="CM27">
            <v>0</v>
          </cell>
          <cell r="CP27">
            <v>12</v>
          </cell>
          <cell r="CQ27">
            <v>6.38</v>
          </cell>
          <cell r="CR27">
            <v>6.38</v>
          </cell>
          <cell r="CT27">
            <v>6.38</v>
          </cell>
          <cell r="CV27">
            <v>-6.38</v>
          </cell>
          <cell r="CZ27">
            <v>-6.38</v>
          </cell>
          <cell r="DB27">
            <v>0</v>
          </cell>
          <cell r="DE27">
            <v>12</v>
          </cell>
          <cell r="DF27">
            <v>5.22</v>
          </cell>
          <cell r="DG27">
            <v>5.22</v>
          </cell>
          <cell r="DI27">
            <v>5.22</v>
          </cell>
          <cell r="DK27">
            <v>-5.22</v>
          </cell>
          <cell r="DO27">
            <v>-5.22</v>
          </cell>
          <cell r="DQ27">
            <v>0</v>
          </cell>
          <cell r="DT27">
            <v>12</v>
          </cell>
          <cell r="DU27">
            <v>7.08</v>
          </cell>
          <cell r="DV27">
            <v>7.08</v>
          </cell>
          <cell r="DX27">
            <v>7.08</v>
          </cell>
          <cell r="DZ27">
            <v>-7.08</v>
          </cell>
          <cell r="ED27">
            <v>-7.08</v>
          </cell>
          <cell r="EF27">
            <v>0</v>
          </cell>
          <cell r="EI27">
            <v>12</v>
          </cell>
          <cell r="EJ27">
            <v>7.12</v>
          </cell>
          <cell r="EK27">
            <v>7.12</v>
          </cell>
          <cell r="EM27">
            <v>7.12</v>
          </cell>
          <cell r="EO27">
            <v>-7.12</v>
          </cell>
          <cell r="EP27" t="str">
            <v>*)</v>
          </cell>
          <cell r="ES27">
            <v>-7.12</v>
          </cell>
          <cell r="ET27" t="str">
            <v>*)</v>
          </cell>
          <cell r="EU27">
            <v>0</v>
          </cell>
          <cell r="EX27">
            <v>12</v>
          </cell>
          <cell r="EY27">
            <v>6.74</v>
          </cell>
          <cell r="EZ27">
            <v>6.74</v>
          </cell>
          <cell r="FB27">
            <v>6.74</v>
          </cell>
          <cell r="FD27">
            <v>-6.74</v>
          </cell>
          <cell r="FE27" t="str">
            <v>*)</v>
          </cell>
          <cell r="FH27">
            <v>-6.74</v>
          </cell>
          <cell r="FI27" t="str">
            <v>*)</v>
          </cell>
          <cell r="FJ27">
            <v>0</v>
          </cell>
          <cell r="FM27">
            <v>12</v>
          </cell>
          <cell r="FN27">
            <v>4.7699999999999996</v>
          </cell>
          <cell r="FO27">
            <v>4.7699999999999996</v>
          </cell>
          <cell r="FQ27">
            <v>4.7699999999999996</v>
          </cell>
          <cell r="FS27">
            <v>-4.7699999999999996</v>
          </cell>
          <cell r="FT27" t="str">
            <v>*)</v>
          </cell>
          <cell r="FW27">
            <v>-4.7699999999999996</v>
          </cell>
          <cell r="FX27" t="str">
            <v>*)</v>
          </cell>
          <cell r="FY27">
            <v>0</v>
          </cell>
          <cell r="GD27">
            <v>12</v>
          </cell>
          <cell r="GE27">
            <v>7.1649999999999991</v>
          </cell>
          <cell r="GF27">
            <v>0</v>
          </cell>
          <cell r="GG27">
            <v>0</v>
          </cell>
          <cell r="GH27">
            <v>7.1649999999999991</v>
          </cell>
          <cell r="GJ27">
            <v>-7.1649999999999991</v>
          </cell>
          <cell r="GM27">
            <v>0</v>
          </cell>
          <cell r="GN27">
            <v>-7.1649999999999991</v>
          </cell>
          <cell r="GP27">
            <v>0</v>
          </cell>
        </row>
        <row r="28">
          <cell r="D28">
            <v>36</v>
          </cell>
          <cell r="E28">
            <v>28.4</v>
          </cell>
          <cell r="F28">
            <v>28.4</v>
          </cell>
          <cell r="H28">
            <v>28.4</v>
          </cell>
          <cell r="J28">
            <v>-27.5</v>
          </cell>
          <cell r="N28">
            <v>-27.5</v>
          </cell>
          <cell r="P28">
            <v>0.9</v>
          </cell>
          <cell r="S28">
            <v>36</v>
          </cell>
          <cell r="T28">
            <v>28.3</v>
          </cell>
          <cell r="U28">
            <v>28.3</v>
          </cell>
          <cell r="W28">
            <v>28.3</v>
          </cell>
          <cell r="Y28">
            <v>-27.5</v>
          </cell>
          <cell r="AC28">
            <v>-27.5</v>
          </cell>
          <cell r="AE28">
            <v>0.8</v>
          </cell>
          <cell r="AH28">
            <v>36</v>
          </cell>
          <cell r="AI28">
            <v>25.1</v>
          </cell>
          <cell r="AJ28">
            <v>25.1</v>
          </cell>
          <cell r="AL28">
            <v>25.1</v>
          </cell>
          <cell r="AN28">
            <v>-24.400000000000002</v>
          </cell>
          <cell r="AR28">
            <v>-24.400000000000002</v>
          </cell>
          <cell r="AT28">
            <v>0.7</v>
          </cell>
          <cell r="AW28">
            <v>36</v>
          </cell>
          <cell r="AX28">
            <v>23.6</v>
          </cell>
          <cell r="AY28">
            <v>23.6</v>
          </cell>
          <cell r="BA28">
            <v>23.6</v>
          </cell>
          <cell r="BC28">
            <v>-22.900000000000002</v>
          </cell>
          <cell r="BG28">
            <v>-22.900000000000002</v>
          </cell>
          <cell r="BI28">
            <v>0.7</v>
          </cell>
          <cell r="BL28">
            <v>36</v>
          </cell>
          <cell r="BM28">
            <v>23.6</v>
          </cell>
          <cell r="BN28">
            <v>23.6</v>
          </cell>
          <cell r="BP28">
            <v>23.6</v>
          </cell>
          <cell r="BR28">
            <v>-22.900000000000002</v>
          </cell>
          <cell r="BV28">
            <v>-22.900000000000002</v>
          </cell>
          <cell r="BX28">
            <v>0.7</v>
          </cell>
          <cell r="CA28">
            <v>36</v>
          </cell>
          <cell r="CB28">
            <v>23.6</v>
          </cell>
          <cell r="CC28">
            <v>23.6</v>
          </cell>
          <cell r="CE28">
            <v>23.6</v>
          </cell>
          <cell r="CG28">
            <v>-22.900000000000002</v>
          </cell>
          <cell r="CK28">
            <v>-22.900000000000002</v>
          </cell>
          <cell r="CM28">
            <v>0.7</v>
          </cell>
          <cell r="CP28">
            <v>36</v>
          </cell>
          <cell r="CQ28">
            <v>23.6</v>
          </cell>
          <cell r="CR28">
            <v>23.6</v>
          </cell>
          <cell r="CT28">
            <v>23.6</v>
          </cell>
          <cell r="CV28">
            <v>-22.900000000000002</v>
          </cell>
          <cell r="CZ28">
            <v>-22.900000000000002</v>
          </cell>
          <cell r="DB28">
            <v>0.7</v>
          </cell>
          <cell r="DE28">
            <v>36</v>
          </cell>
          <cell r="DF28">
            <v>23.6</v>
          </cell>
          <cell r="DG28">
            <v>23.6</v>
          </cell>
          <cell r="DI28">
            <v>23.6</v>
          </cell>
          <cell r="DK28">
            <v>-22.900000000000002</v>
          </cell>
          <cell r="DO28">
            <v>-22.900000000000002</v>
          </cell>
          <cell r="DQ28">
            <v>0.7</v>
          </cell>
          <cell r="DT28">
            <v>36</v>
          </cell>
          <cell r="DU28">
            <v>23.6</v>
          </cell>
          <cell r="DV28">
            <v>23.6</v>
          </cell>
          <cell r="DX28">
            <v>23.6</v>
          </cell>
          <cell r="DZ28">
            <v>-22.900000000000002</v>
          </cell>
          <cell r="ED28">
            <v>-22.900000000000002</v>
          </cell>
          <cell r="EF28">
            <v>0.7</v>
          </cell>
          <cell r="EI28">
            <v>36</v>
          </cell>
          <cell r="EJ28">
            <v>25.3</v>
          </cell>
          <cell r="EK28">
            <v>25.3</v>
          </cell>
          <cell r="EM28">
            <v>25.3</v>
          </cell>
          <cell r="EO28">
            <v>-24.6</v>
          </cell>
          <cell r="ES28">
            <v>-24.6</v>
          </cell>
          <cell r="EU28">
            <v>0.7</v>
          </cell>
          <cell r="EX28">
            <v>36</v>
          </cell>
          <cell r="EY28">
            <v>28.4</v>
          </cell>
          <cell r="EZ28">
            <v>28.4</v>
          </cell>
          <cell r="FB28">
            <v>28.4</v>
          </cell>
          <cell r="FD28">
            <v>-27.599999999999998</v>
          </cell>
          <cell r="FH28">
            <v>-27.599999999999998</v>
          </cell>
          <cell r="FJ28">
            <v>0.8</v>
          </cell>
          <cell r="FM28">
            <v>36</v>
          </cell>
          <cell r="FN28">
            <v>28.4</v>
          </cell>
          <cell r="FO28">
            <v>28.4</v>
          </cell>
          <cell r="FQ28">
            <v>28.4</v>
          </cell>
          <cell r="FS28">
            <v>-27.599999999999998</v>
          </cell>
          <cell r="FW28">
            <v>-27.599999999999998</v>
          </cell>
          <cell r="FY28">
            <v>0.8</v>
          </cell>
          <cell r="GD28">
            <v>36</v>
          </cell>
          <cell r="GE28">
            <v>25.458333333333329</v>
          </cell>
          <cell r="GF28">
            <v>0</v>
          </cell>
          <cell r="GG28">
            <v>0</v>
          </cell>
          <cell r="GH28">
            <v>25.458333333333329</v>
          </cell>
          <cell r="GJ28">
            <v>-24.716666666666669</v>
          </cell>
          <cell r="GM28">
            <v>0</v>
          </cell>
          <cell r="GN28">
            <v>-24.716666666666669</v>
          </cell>
          <cell r="GP28">
            <v>0.74166666666666681</v>
          </cell>
        </row>
        <row r="29">
          <cell r="J29">
            <v>347</v>
          </cell>
          <cell r="M29">
            <v>20.8</v>
          </cell>
          <cell r="N29">
            <v>367.8</v>
          </cell>
          <cell r="P29">
            <v>347</v>
          </cell>
          <cell r="Y29">
            <v>340</v>
          </cell>
          <cell r="AB29">
            <v>20.399999999999999</v>
          </cell>
          <cell r="AC29">
            <v>360.4</v>
          </cell>
          <cell r="AE29">
            <v>340</v>
          </cell>
          <cell r="AN29">
            <v>345</v>
          </cell>
          <cell r="AQ29">
            <v>20.7</v>
          </cell>
          <cell r="AR29">
            <v>365.7</v>
          </cell>
          <cell r="AT29">
            <v>345</v>
          </cell>
          <cell r="BC29">
            <v>343</v>
          </cell>
          <cell r="BF29">
            <v>20.6</v>
          </cell>
          <cell r="BG29">
            <v>363.6</v>
          </cell>
          <cell r="BI29">
            <v>343</v>
          </cell>
          <cell r="BR29">
            <v>360</v>
          </cell>
          <cell r="BU29">
            <v>21.6</v>
          </cell>
          <cell r="BV29">
            <v>381.6</v>
          </cell>
          <cell r="BX29">
            <v>360</v>
          </cell>
          <cell r="CG29">
            <v>365</v>
          </cell>
          <cell r="CJ29">
            <v>21.9</v>
          </cell>
          <cell r="CK29">
            <v>386.9</v>
          </cell>
          <cell r="CM29">
            <v>365</v>
          </cell>
          <cell r="CV29">
            <v>371</v>
          </cell>
          <cell r="CY29">
            <v>22.3</v>
          </cell>
          <cell r="CZ29">
            <v>393.3</v>
          </cell>
          <cell r="DB29">
            <v>371</v>
          </cell>
          <cell r="DK29">
            <v>371</v>
          </cell>
          <cell r="DN29">
            <v>22.3</v>
          </cell>
          <cell r="DO29">
            <v>393.3</v>
          </cell>
          <cell r="DQ29">
            <v>371</v>
          </cell>
          <cell r="DZ29">
            <v>355</v>
          </cell>
          <cell r="EC29">
            <v>21.3</v>
          </cell>
          <cell r="ED29">
            <v>376.3</v>
          </cell>
          <cell r="EF29">
            <v>355</v>
          </cell>
          <cell r="EO29">
            <v>378</v>
          </cell>
          <cell r="ER29">
            <v>22.7</v>
          </cell>
          <cell r="ES29">
            <v>400.7</v>
          </cell>
          <cell r="EU29">
            <v>378</v>
          </cell>
          <cell r="FD29">
            <v>379</v>
          </cell>
          <cell r="FG29">
            <v>22.7</v>
          </cell>
          <cell r="FH29">
            <v>401.7</v>
          </cell>
          <cell r="FJ29">
            <v>379</v>
          </cell>
          <cell r="FS29">
            <v>378</v>
          </cell>
          <cell r="FV29">
            <v>22.7</v>
          </cell>
          <cell r="FW29">
            <v>400.7</v>
          </cell>
          <cell r="FY29">
            <v>378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J29">
            <v>361</v>
          </cell>
          <cell r="GM29">
            <v>21.666666666666668</v>
          </cell>
          <cell r="GN29">
            <v>382.66666666666669</v>
          </cell>
          <cell r="GP29">
            <v>361</v>
          </cell>
        </row>
        <row r="30">
          <cell r="J30">
            <v>290.7</v>
          </cell>
          <cell r="M30">
            <v>17.399999999999999</v>
          </cell>
          <cell r="N30">
            <v>308.09999999999997</v>
          </cell>
          <cell r="P30">
            <v>290.7</v>
          </cell>
          <cell r="Y30">
            <v>292.7</v>
          </cell>
          <cell r="AB30">
            <v>17.600000000000001</v>
          </cell>
          <cell r="AC30">
            <v>310.3</v>
          </cell>
          <cell r="AE30">
            <v>292.7</v>
          </cell>
          <cell r="AN30">
            <v>294.2</v>
          </cell>
          <cell r="AQ30">
            <v>17.7</v>
          </cell>
          <cell r="AR30">
            <v>311.89999999999998</v>
          </cell>
          <cell r="AT30">
            <v>294.2</v>
          </cell>
          <cell r="BC30">
            <v>299.2</v>
          </cell>
          <cell r="BF30">
            <v>18</v>
          </cell>
          <cell r="BG30">
            <v>317.2</v>
          </cell>
          <cell r="BI30">
            <v>299.2</v>
          </cell>
          <cell r="BR30">
            <v>295.2</v>
          </cell>
          <cell r="BU30">
            <v>17.7</v>
          </cell>
          <cell r="BV30">
            <v>312.89999999999998</v>
          </cell>
          <cell r="BX30">
            <v>295.2</v>
          </cell>
          <cell r="CG30">
            <v>303.2</v>
          </cell>
          <cell r="CJ30">
            <v>18.2</v>
          </cell>
          <cell r="CK30">
            <v>321.39999999999998</v>
          </cell>
          <cell r="CM30">
            <v>303.2</v>
          </cell>
          <cell r="CV30">
            <v>307.2</v>
          </cell>
          <cell r="CY30">
            <v>18.399999999999999</v>
          </cell>
          <cell r="CZ30">
            <v>325.59999999999997</v>
          </cell>
          <cell r="DB30">
            <v>307.2</v>
          </cell>
          <cell r="DK30">
            <v>309.2</v>
          </cell>
          <cell r="DN30">
            <v>18.600000000000001</v>
          </cell>
          <cell r="DO30">
            <v>327.8</v>
          </cell>
          <cell r="DQ30">
            <v>309.2</v>
          </cell>
          <cell r="DZ30">
            <v>307.2</v>
          </cell>
          <cell r="EC30">
            <v>18.399999999999999</v>
          </cell>
          <cell r="ED30">
            <v>325.59999999999997</v>
          </cell>
          <cell r="EF30">
            <v>307.2</v>
          </cell>
          <cell r="EO30">
            <v>300.7</v>
          </cell>
          <cell r="ER30">
            <v>18</v>
          </cell>
          <cell r="ES30">
            <v>318.7</v>
          </cell>
          <cell r="EU30">
            <v>300.7</v>
          </cell>
          <cell r="FD30">
            <v>299.2</v>
          </cell>
          <cell r="FG30">
            <v>18</v>
          </cell>
          <cell r="FH30">
            <v>317.2</v>
          </cell>
          <cell r="FJ30">
            <v>299.2</v>
          </cell>
          <cell r="FS30">
            <v>298.2</v>
          </cell>
          <cell r="FV30">
            <v>17.899999999999999</v>
          </cell>
          <cell r="FW30">
            <v>316.09999999999997</v>
          </cell>
          <cell r="FY30">
            <v>298.2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J30">
            <v>299.74166666666662</v>
          </cell>
          <cell r="GM30">
            <v>17.991666666666667</v>
          </cell>
          <cell r="GN30">
            <v>317.73333333333329</v>
          </cell>
          <cell r="GP30">
            <v>299.74166666666662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Справочники"/>
    </sheetNames>
    <sheetDataSet>
      <sheetData sheetId="0"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3">
          <cell r="J33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50">
          <cell r="K50">
            <v>0</v>
          </cell>
          <cell r="L50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П-2-12-П"/>
      <sheetName val="Tarif_300_6_2004 для фэк скорр"/>
      <sheetName val="Баланс мощности 2007"/>
      <sheetName val="Сво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Enums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Ф-1 (для АО-энерго)"/>
      <sheetName val="Ф-2 (для АО-энерго)"/>
      <sheetName val="перекрестка"/>
      <sheetName val="Свод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Титульный лист"/>
      <sheetName val="См.1"/>
      <sheetName val="4НКУ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иски"/>
      <sheetName val="Титул"/>
      <sheetName val="Содержание"/>
      <sheetName val="П1"/>
      <sheetName val="П2"/>
      <sheetName val="П3"/>
      <sheetName val="П4"/>
      <sheetName val="В3"/>
      <sheetName val="Лист1"/>
    </sheetNames>
    <sheetDataSet>
      <sheetData sheetId="0"/>
      <sheetData sheetId="1">
        <row r="79">
          <cell r="B79" t="str">
            <v>Энергетика, генерация</v>
          </cell>
        </row>
        <row r="80">
          <cell r="B80" t="str">
            <v>Энергетика, сбыт</v>
          </cell>
        </row>
        <row r="81">
          <cell r="B81" t="str">
            <v>Энергетика, сети</v>
          </cell>
        </row>
        <row r="82">
          <cell r="B82" t="str">
            <v>Биллинг</v>
          </cell>
        </row>
        <row r="83">
          <cell r="B83" t="str">
            <v>Управление жилым фондом</v>
          </cell>
        </row>
        <row r="84">
          <cell r="B84" t="str">
            <v>Машиностроение</v>
          </cell>
        </row>
        <row r="85">
          <cell r="B85" t="str">
            <v>Строительство</v>
          </cell>
        </row>
        <row r="86">
          <cell r="B86" t="str">
            <v>Инжиниринг</v>
          </cell>
        </row>
        <row r="87">
          <cell r="B87" t="str">
            <v>Проведение конкурентных процедур</v>
          </cell>
        </row>
        <row r="88">
          <cell r="B88" t="str">
            <v>Перевозки</v>
          </cell>
        </row>
        <row r="89">
          <cell r="B89" t="str">
            <v>Добыча угля</v>
          </cell>
        </row>
        <row r="90">
          <cell r="B90" t="str">
            <v>Сельское хозяйство</v>
          </cell>
        </row>
        <row r="91">
          <cell r="B91" t="str">
            <v>Развлечения</v>
          </cell>
        </row>
        <row r="92">
          <cell r="B92" t="str">
            <v>Сервис</v>
          </cell>
        </row>
        <row r="96">
          <cell r="B96">
            <v>40909</v>
          </cell>
        </row>
        <row r="97">
          <cell r="B97">
            <v>40940</v>
          </cell>
        </row>
        <row r="98">
          <cell r="B98">
            <v>40969</v>
          </cell>
        </row>
        <row r="99">
          <cell r="B99">
            <v>41000</v>
          </cell>
        </row>
        <row r="100">
          <cell r="B100">
            <v>41030</v>
          </cell>
        </row>
        <row r="101">
          <cell r="B101">
            <v>41061</v>
          </cell>
        </row>
        <row r="102">
          <cell r="B102">
            <v>41091</v>
          </cell>
        </row>
        <row r="103">
          <cell r="B103">
            <v>41122</v>
          </cell>
        </row>
        <row r="104">
          <cell r="B104">
            <v>41153</v>
          </cell>
        </row>
        <row r="105">
          <cell r="B105">
            <v>41183</v>
          </cell>
        </row>
        <row r="106">
          <cell r="B106">
            <v>41214</v>
          </cell>
        </row>
        <row r="107">
          <cell r="B107">
            <v>41244</v>
          </cell>
        </row>
        <row r="108">
          <cell r="B108" t="str">
            <v>I квартал 2012 г.</v>
          </cell>
        </row>
        <row r="109">
          <cell r="B109" t="str">
            <v>II квартал 2012 г.</v>
          </cell>
        </row>
        <row r="110">
          <cell r="B110" t="str">
            <v>III квартал 2012 г.</v>
          </cell>
        </row>
        <row r="111">
          <cell r="B111" t="str">
            <v>IV квартал 2012 г.</v>
          </cell>
        </row>
        <row r="112">
          <cell r="B112" t="str">
            <v>6 месяцев 2012 г.</v>
          </cell>
        </row>
        <row r="113">
          <cell r="B113" t="str">
            <v>9 месяцев 2012 г.</v>
          </cell>
        </row>
        <row r="114">
          <cell r="B114" t="str">
            <v>2012 год</v>
          </cell>
        </row>
        <row r="115">
          <cell r="B115">
            <v>41275</v>
          </cell>
        </row>
        <row r="116">
          <cell r="B116">
            <v>41306</v>
          </cell>
        </row>
        <row r="117">
          <cell r="B117">
            <v>41334</v>
          </cell>
        </row>
        <row r="118">
          <cell r="B118">
            <v>41365</v>
          </cell>
        </row>
        <row r="119">
          <cell r="B119">
            <v>41395</v>
          </cell>
        </row>
        <row r="120">
          <cell r="B120">
            <v>41426</v>
          </cell>
        </row>
        <row r="121">
          <cell r="B121">
            <v>41456</v>
          </cell>
        </row>
        <row r="122">
          <cell r="B122">
            <v>41487</v>
          </cell>
        </row>
        <row r="123">
          <cell r="B123">
            <v>41518</v>
          </cell>
        </row>
        <row r="124">
          <cell r="B124">
            <v>41548</v>
          </cell>
        </row>
        <row r="125">
          <cell r="B125">
            <v>41579</v>
          </cell>
        </row>
        <row r="126">
          <cell r="B126">
            <v>41609</v>
          </cell>
        </row>
        <row r="127">
          <cell r="B127" t="str">
            <v>I квартал 2013 г.</v>
          </cell>
        </row>
        <row r="128">
          <cell r="B128" t="str">
            <v>II квартал 2013 г.</v>
          </cell>
        </row>
        <row r="129">
          <cell r="B129" t="str">
            <v>III квартал 2013 г.</v>
          </cell>
        </row>
        <row r="130">
          <cell r="B130" t="str">
            <v>IV квартал 2013 г.</v>
          </cell>
        </row>
        <row r="131">
          <cell r="B131" t="str">
            <v>6 месяцев 2013 г.</v>
          </cell>
        </row>
        <row r="132">
          <cell r="B132" t="str">
            <v>9 месяцев 2013 г.</v>
          </cell>
        </row>
        <row r="133">
          <cell r="B133" t="str">
            <v>2013 год</v>
          </cell>
        </row>
        <row r="136">
          <cell r="B136" t="str">
            <v>2010 год</v>
          </cell>
        </row>
        <row r="137">
          <cell r="B137" t="str">
            <v>2011 год</v>
          </cell>
        </row>
        <row r="138">
          <cell r="B138" t="str">
            <v>2012 год</v>
          </cell>
        </row>
        <row r="139">
          <cell r="B139" t="str">
            <v>2013 год</v>
          </cell>
        </row>
        <row r="140">
          <cell r="B140" t="str">
            <v>2014 год</v>
          </cell>
        </row>
        <row r="141">
          <cell r="B141" t="str">
            <v>2015 год</v>
          </cell>
        </row>
        <row r="142">
          <cell r="B142" t="str">
            <v>2016 год</v>
          </cell>
        </row>
        <row r="143">
          <cell r="B143" t="str">
            <v>2017 год</v>
          </cell>
        </row>
        <row r="144">
          <cell r="B144" t="str">
            <v>2018 год</v>
          </cell>
        </row>
        <row r="147">
          <cell r="B147" t="str">
            <v>Первоначальный</v>
          </cell>
        </row>
        <row r="148">
          <cell r="B148" t="str">
            <v>Скорректированный</v>
          </cell>
        </row>
        <row r="151">
          <cell r="B151" t="str">
            <v>январь</v>
          </cell>
        </row>
        <row r="152">
          <cell r="B152" t="str">
            <v>февраль</v>
          </cell>
        </row>
        <row r="153">
          <cell r="B153" t="str">
            <v>март</v>
          </cell>
        </row>
        <row r="154">
          <cell r="B154" t="str">
            <v>апрель</v>
          </cell>
        </row>
        <row r="155">
          <cell r="B155" t="str">
            <v>май</v>
          </cell>
        </row>
        <row r="156">
          <cell r="B156" t="str">
            <v>июнь</v>
          </cell>
        </row>
        <row r="157">
          <cell r="B157" t="str">
            <v>июль</v>
          </cell>
        </row>
        <row r="158">
          <cell r="B158" t="str">
            <v>август</v>
          </cell>
        </row>
        <row r="159">
          <cell r="B159" t="str">
            <v>сентябрь</v>
          </cell>
        </row>
        <row r="160">
          <cell r="B160" t="str">
            <v>октябрь</v>
          </cell>
        </row>
        <row r="161">
          <cell r="B161" t="str">
            <v>ноябрь</v>
          </cell>
        </row>
        <row r="162">
          <cell r="B162" t="str">
            <v>декабрь</v>
          </cell>
        </row>
      </sheetData>
      <sheetData sheetId="2"/>
      <sheetData sheetId="3"/>
      <sheetData sheetId="4">
        <row r="29">
          <cell r="E29">
            <v>20601.812610000001</v>
          </cell>
        </row>
      </sheetData>
      <sheetData sheetId="5"/>
      <sheetData sheetId="6"/>
      <sheetData sheetId="7"/>
      <sheetData sheetId="8">
        <row r="33">
          <cell r="E33">
            <v>0</v>
          </cell>
        </row>
      </sheetData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Модуль2"/>
      <sheetName val="УП-32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SMetstrait"/>
      <sheetName val="2001"/>
      <sheetName val="_FES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Ком потери"/>
      <sheetName val="материалы"/>
      <sheetName val="Справочно"/>
      <sheetName val="t_Настройки"/>
      <sheetName val="ИТОГИ  по Н,Р,Э,Q"/>
      <sheetName val="Инфо"/>
      <sheetName val="СОК накладные (ТК-Бишкек)"/>
      <sheetName val="2013б_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 меню"/>
      <sheetName val="Исполнение"/>
      <sheetName val="Constants"/>
      <sheetName val="ToolsButton"/>
      <sheetName val="Список"/>
      <sheetName val="ФиктивныйДокумент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Журнал ошибок"/>
      <sheetName val="27"/>
      <sheetName val="28"/>
      <sheetName val="sQueriesOut"/>
      <sheetName val="Итоги"/>
      <sheetName val="FooterList"/>
      <sheetName val="ОС"/>
      <sheetName val="НМА"/>
      <sheetName val="ТМЦ"/>
      <sheetName val="Товары отгруженные"/>
      <sheetName val="Расходы будущих периодов"/>
      <sheetName val="Ценные бумаги"/>
      <sheetName val="ДЗ"/>
      <sheetName val="КЗ"/>
      <sheetName val="Финансовые вложения"/>
      <sheetName val="Незавершенное строительство"/>
      <sheetName val="Займы и кредиты"/>
      <sheetName val="Незавершенное производство"/>
      <sheetName val="Доходы будущих периодов"/>
      <sheetName val="Резервы"/>
      <sheetName val="Прочие оборотные активы"/>
      <sheetName val="Прочие краткосроч. обязат."/>
      <sheetName val="Счета в банках"/>
      <sheetName val="ТМЦ на отв. хранении"/>
      <sheetName val="Материалы в переработке"/>
      <sheetName val="Товары на комиссии"/>
      <sheetName val="Оборудование для монтажа"/>
      <sheetName val="Спис. задолж. неплат. деб."/>
      <sheetName val="Обеспечения"/>
      <sheetName val="Земельные участки"/>
      <sheetName val="Иные обязательства"/>
      <sheetName val="Перечень договоров"/>
      <sheetName val="ОНА(ОНО)"/>
      <sheetName val="Enums"/>
      <sheetName val="БФ-2-13-П"/>
      <sheetName val="Лист"/>
      <sheetName val="навигация"/>
      <sheetName val="Т12"/>
      <sheetName val="Т3"/>
      <sheetName val="Реестр платежей"/>
      <sheetName val="Справочники"/>
      <sheetName val="присоединение и пропуск трафика"/>
      <sheetName val="Прочие доходы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>
        <row r="1">
          <cell r="A1" t="str">
            <v>БМСК</v>
          </cell>
          <cell r="X1">
            <v>216</v>
          </cell>
          <cell r="AC1" t="str">
            <v>АЭС</v>
          </cell>
        </row>
        <row r="2">
          <cell r="A2" t="str">
            <v>БСК</v>
          </cell>
          <cell r="AC2" t="str">
            <v>БТС</v>
          </cell>
        </row>
        <row r="3">
          <cell r="A3" t="str">
            <v>ТЭК</v>
          </cell>
          <cell r="AC3" t="str">
            <v>БТЭЦ</v>
          </cell>
        </row>
        <row r="4">
          <cell r="A4" t="str">
            <v>УК</v>
          </cell>
          <cell r="AC4" t="str">
            <v>БЭР</v>
          </cell>
        </row>
        <row r="5">
          <cell r="A5" t="str">
            <v>ЭСК</v>
          </cell>
          <cell r="AC5" t="str">
            <v>БЭС</v>
          </cell>
        </row>
        <row r="6">
          <cell r="AC6" t="str">
            <v>ВТС</v>
          </cell>
        </row>
        <row r="7">
          <cell r="AC7" t="str">
            <v>ВЭС</v>
          </cell>
        </row>
        <row r="8">
          <cell r="AC8" t="str">
            <v>ГТС</v>
          </cell>
        </row>
        <row r="9">
          <cell r="AC9" t="str">
            <v>ГТЭЦ</v>
          </cell>
        </row>
        <row r="10">
          <cell r="AC10" t="str">
            <v>ГЭС</v>
          </cell>
        </row>
        <row r="11">
          <cell r="AC11" t="str">
            <v>МЭС</v>
          </cell>
        </row>
        <row r="12">
          <cell r="AC12" t="str">
            <v>СЭС</v>
          </cell>
        </row>
        <row r="13">
          <cell r="AC13" t="str">
            <v>Упр</v>
          </cell>
        </row>
        <row r="14">
          <cell r="AC14" t="str">
            <v>УЭС</v>
          </cell>
        </row>
        <row r="15">
          <cell r="AC15" t="str">
            <v>ЭИС</v>
          </cell>
        </row>
        <row r="16">
          <cell r="AC16" t="str">
            <v>Эн_сб</v>
          </cell>
        </row>
        <row r="17">
          <cell r="AC17" t="str">
            <v>ЮЭС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. Прог.баланс"/>
      <sheetName val="Справочники"/>
      <sheetName val="Заголовок"/>
      <sheetName val="ИТОГИ  по Н,Р,Э,Q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9-1"/>
      <sheetName val="1997"/>
      <sheetName val="1998"/>
      <sheetName val="хар-ка земли 1 "/>
      <sheetName val="Коррект"/>
      <sheetName val="FEK 2002.Н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13"/>
      <sheetName val="обслуживание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Регионы"/>
      <sheetName val="Лист13"/>
      <sheetName val="навигация"/>
      <sheetName val="Баланс мощности 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 t="str">
            <v>Агинский Бурятский автономный округ</v>
          </cell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Бурятия"/>
      <sheetName val="Копия Реестр кредиторских исков"/>
    </sheetNames>
    <sheetDataSet>
      <sheetData sheetId="0"/>
      <sheetData sheetId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С"/>
      <sheetName val="ЧСВ"/>
      <sheetName val="МСВ"/>
      <sheetName val="ТСж"/>
      <sheetName val="свод"/>
      <sheetName val="подогрев ГВС"/>
      <sheetName val="ХОВ"/>
      <sheetName val="Вода"/>
      <sheetName val="Вода для ГВС"/>
      <sheetName val="Стоки"/>
      <sheetName val="расчет_свод"/>
      <sheetName val="Отопление"/>
      <sheetName val="Свод план тепло"/>
      <sheetName val="даты"/>
      <sheetName val="Таблица по нормативам вода"/>
      <sheetName val="Кедровский"/>
      <sheetName val="Январ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!"/>
      <sheetName val="Списки"/>
      <sheetName val="Титул"/>
      <sheetName val="Содержание"/>
      <sheetName val="ЛС"/>
      <sheetName val="Общ"/>
      <sheetName val="PI1"/>
      <sheetName val="PI2"/>
      <sheetName val="PI3"/>
      <sheetName val="RU1"/>
      <sheetName val="RU3"/>
      <sheetName val="RU1.1"/>
      <sheetName val="УФ1"/>
      <sheetName val="УФ1.1"/>
      <sheetName val="УФ2"/>
      <sheetName val="М1"/>
      <sheetName val="В1"/>
      <sheetName val="В2"/>
      <sheetName val="В3"/>
      <sheetName val="В4"/>
      <sheetName val="В5"/>
      <sheetName val="В7"/>
      <sheetName val="В8"/>
      <sheetName val="В9"/>
      <sheetName val="В10"/>
      <sheetName val="В11"/>
      <sheetName val="В12"/>
      <sheetName val="В13"/>
      <sheetName val="В14"/>
      <sheetName val="Сбыт_ЭиФ_2014 посл"/>
    </sheetNames>
    <sheetDataSet>
      <sheetData sheetId="0"/>
      <sheetData sheetId="1">
        <row r="67">
          <cell r="B67" t="str">
            <v>январь</v>
          </cell>
        </row>
        <row r="68">
          <cell r="B68" t="str">
            <v>февраль</v>
          </cell>
        </row>
        <row r="69">
          <cell r="B69" t="str">
            <v>март</v>
          </cell>
        </row>
        <row r="70">
          <cell r="B70" t="str">
            <v>апрель</v>
          </cell>
        </row>
        <row r="71">
          <cell r="B71" t="str">
            <v>май</v>
          </cell>
        </row>
        <row r="72">
          <cell r="B72" t="str">
            <v>июнь</v>
          </cell>
        </row>
        <row r="73">
          <cell r="B73" t="str">
            <v>июль</v>
          </cell>
        </row>
        <row r="74">
          <cell r="B74" t="str">
            <v>август</v>
          </cell>
        </row>
        <row r="75">
          <cell r="B75" t="str">
            <v>сентябрь</v>
          </cell>
        </row>
        <row r="76">
          <cell r="B76" t="str">
            <v>октябрь</v>
          </cell>
        </row>
        <row r="77">
          <cell r="B77" t="str">
            <v>ноябрь</v>
          </cell>
        </row>
        <row r="78">
          <cell r="B78" t="str">
            <v>декабрь</v>
          </cell>
        </row>
      </sheetData>
      <sheetData sheetId="2">
        <row r="21">
          <cell r="H21" t="str">
            <v>ОАО "Читаэнергосбыт"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1">
          <cell r="E51">
            <v>736.28906645675602</v>
          </cell>
        </row>
      </sheetData>
      <sheetData sheetId="13"/>
      <sheetData sheetId="14"/>
      <sheetData sheetId="15">
        <row r="40">
          <cell r="E40">
            <v>207.3566101694912</v>
          </cell>
        </row>
      </sheetData>
      <sheetData sheetId="16"/>
      <sheetData sheetId="17"/>
      <sheetData sheetId="18">
        <row r="28">
          <cell r="E28">
            <v>33482.781454006159</v>
          </cell>
        </row>
      </sheetData>
      <sheetData sheetId="19">
        <row r="17">
          <cell r="E17">
            <v>0</v>
          </cell>
        </row>
      </sheetData>
      <sheetData sheetId="20"/>
      <sheetData sheetId="21"/>
      <sheetData sheetId="22">
        <row r="18">
          <cell r="E18">
            <v>2941.1416900000004</v>
          </cell>
        </row>
      </sheetData>
      <sheetData sheetId="23"/>
      <sheetData sheetId="24"/>
      <sheetData sheetId="25">
        <row r="16">
          <cell r="E16">
            <v>0</v>
          </cell>
        </row>
      </sheetData>
      <sheetData sheetId="26"/>
      <sheetData sheetId="27"/>
      <sheetData sheetId="28"/>
      <sheetData sheetId="2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Лист13"/>
      <sheetName val="Регионы"/>
      <sheetName val="Лист1"/>
      <sheetName val="Т12"/>
      <sheetName val="2007"/>
      <sheetName val="НП-2-12-П"/>
      <sheetName val="Контрагенты"/>
      <sheetName val="ИТ-бюджет"/>
      <sheetName val="план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Лист1"/>
      <sheetName val="Регионы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быль 3кв"/>
      <sheetName val="Бюджет доходов 3кв"/>
      <sheetName val="БПр (3 кв)"/>
      <sheetName val="Прибыль (6мес)"/>
      <sheetName val="Исп БПр (6мес)"/>
      <sheetName val="прибыль, сс 6 мес"/>
      <sheetName val="6 мес по сферам"/>
      <sheetName val="1.1."/>
      <sheetName val="1.2."/>
      <sheetName val="2.1."/>
      <sheetName val="2.2."/>
      <sheetName val="2.3."/>
      <sheetName val="2.4."/>
      <sheetName val="3.1."/>
      <sheetName val="3.2."/>
      <sheetName val="3.3."/>
      <sheetName val="4.1."/>
      <sheetName val="4.1.1."/>
      <sheetName val="4.2."/>
      <sheetName val="4.2.1."/>
      <sheetName val="4.3."/>
      <sheetName val="4.4."/>
      <sheetName val="4.5."/>
      <sheetName val="4.6."/>
      <sheetName val="4.7."/>
      <sheetName val="4.8."/>
      <sheetName val="4.9."/>
      <sheetName val="4.9. 1."/>
      <sheetName val="4.9. 2."/>
      <sheetName val="5.1. Э"/>
      <sheetName val="5.1. (1)"/>
      <sheetName val="5.1. (2)"/>
      <sheetName val="5.1. (3)"/>
      <sheetName val="5.1. (4)"/>
      <sheetName val="5.2. Т"/>
      <sheetName val="5.2. (т1)"/>
      <sheetName val="5.2. (т2)"/>
      <sheetName val="5.2. (т3)"/>
      <sheetName val="5.2. (т4)"/>
      <sheetName val="5.3. итог"/>
      <sheetName val="6.1."/>
      <sheetName val="УЗ-27"/>
      <sheetName val="1кв"/>
      <sheetName val="2кв"/>
      <sheetName val="3кв"/>
      <sheetName val="4кв"/>
      <sheetName val="Лист1"/>
      <sheetName val="Лист2"/>
      <sheetName val="Лист3"/>
      <sheetName val="Графики_Гкал,тыс.руб."/>
      <sheetName val="5.1."/>
      <sheetName val="5.1_январь"/>
      <sheetName val="5.1_февраль"/>
      <sheetName val="5.1_март"/>
      <sheetName val="2.1.1кв"/>
      <sheetName val="2.1.2кв"/>
      <sheetName val="2.1.3кв"/>
      <sheetName val="2.1.4кв"/>
      <sheetName val="2.2.1кв"/>
      <sheetName val="2.2.2кв"/>
      <sheetName val="2.2.3кв"/>
      <sheetName val="2.2.4кв"/>
      <sheetName val="2.3.1кв"/>
      <sheetName val="2.3.2кв"/>
      <sheetName val="2.3.3кв"/>
      <sheetName val="2.3.4кв"/>
      <sheetName val="2.4.1кв"/>
      <sheetName val="2.4.2кв"/>
      <sheetName val="2.4.3кв"/>
      <sheetName val="2.4.4кв"/>
      <sheetName val="4.1. 1."/>
      <sheetName val="4.2. 1."/>
      <sheetName val="4.9.эл"/>
      <sheetName val="4.9.тепл"/>
      <sheetName val="5.1.1"/>
      <sheetName val="5.1.2"/>
      <sheetName val="5.1.3"/>
      <sheetName val="5.1.4"/>
      <sheetName val="5.2"/>
      <sheetName val="5.2.1"/>
      <sheetName val="5.2.2"/>
      <sheetName val="5.2.3"/>
      <sheetName val="5.2.4"/>
      <sheetName val="5.3"/>
      <sheetName val="5.3.1"/>
      <sheetName val="5.3.2"/>
      <sheetName val="5.3.3"/>
      <sheetName val="5.3.4"/>
      <sheetName val="Сведения об Обществе"/>
      <sheetName val="А-1"/>
      <sheetName val="А-2"/>
      <sheetName val="А-3"/>
      <sheetName val="М-4"/>
      <sheetName val="М-5"/>
      <sheetName val="М-6"/>
      <sheetName val="М-7"/>
      <sheetName val="М-8"/>
      <sheetName val="М-9"/>
      <sheetName val="М-10"/>
      <sheetName val="М-11"/>
      <sheetName val="М-12"/>
      <sheetName val="M-13"/>
      <sheetName val="М-14"/>
      <sheetName val="П-15"/>
      <sheetName val="П-16"/>
      <sheetName val="П-17"/>
      <sheetName val="П-18"/>
      <sheetName val="П-19"/>
      <sheetName val="П-20"/>
      <sheetName val="УЗ-21"/>
      <sheetName val="УЗ-22"/>
      <sheetName val="УЗ-23"/>
      <sheetName val="УЗ-24"/>
      <sheetName val="УЗ-25"/>
      <sheetName val="УЗ-26"/>
      <sheetName val="УП-28"/>
      <sheetName val="УП-29"/>
      <sheetName val="УП-30"/>
      <sheetName val="УП-31"/>
      <sheetName val="УП-32"/>
      <sheetName val="УП-33"/>
      <sheetName val="УИ-34"/>
      <sheetName val="УИ-35"/>
      <sheetName val="УИ-36"/>
      <sheetName val="УИ-37"/>
      <sheetName val="УИ-38"/>
      <sheetName val="УИ-39"/>
      <sheetName val="И-40"/>
      <sheetName val="И-41"/>
      <sheetName val="И-42"/>
      <sheetName val="И-43"/>
      <sheetName val="УС-44"/>
      <sheetName val="УС-45"/>
      <sheetName val="УС-46"/>
      <sheetName val="УС-47"/>
      <sheetName val="УС-48"/>
      <sheetName val="УФ-49"/>
      <sheetName val="УФ-50"/>
      <sheetName val="УФ-51"/>
      <sheetName val="УФ-52"/>
      <sheetName val="УФ-53"/>
      <sheetName val="УФ-54"/>
      <sheetName val="УФ-55"/>
      <sheetName val="УФ-56"/>
      <sheetName val="УФ-57"/>
      <sheetName val="УФ-58"/>
      <sheetName val="УФ-59"/>
      <sheetName val="УФ-60"/>
      <sheetName val="УФ-61"/>
      <sheetName val="УФ-62"/>
      <sheetName val="Модуль2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Диаграмма2"/>
      <sheetName val="#ССЫЛКА"/>
      <sheetName val="3"/>
      <sheetName val="4"/>
      <sheetName val="№ П1.17"/>
      <sheetName val="ДЭ  июль35 кВ. "/>
      <sheetName val="ДЭ  июль10 кВ."/>
      <sheetName val="ДЭ  июль всего"/>
      <sheetName val="ОПП июль "/>
      <sheetName val="Итого июль"/>
      <sheetName val="и 40 9 мес."/>
      <sheetName val="энбл 4"/>
      <sheetName val="расп по корр 1 кв"/>
      <sheetName val="И-40-м"/>
      <sheetName val="И 41  1 кв 2003"/>
      <sheetName val="2003 И-42"/>
      <sheetName val="2003 и-43 9мес.( план)"/>
      <sheetName val="2003и-43 9мес.(факт 2 вар)"/>
      <sheetName val="2003и-43 (9 мес. факт)"/>
      <sheetName val=" 2003 и-43 4 кв"/>
      <sheetName val="2003 И-43 год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1"/>
      <sheetName val="Книга1"/>
      <sheetName val="FES"/>
      <sheetName val="konoplin - Личное представление"/>
      <sheetName val="Справочный счет за 2006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Баланс ээ"/>
      <sheetName val="Баланс мощности"/>
      <sheetName val="regs"/>
    </sheet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23">
          <cell r="A23" t="str">
            <v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79">
          <cell r="A79" t="str">
            <v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16">
          <cell r="A16" t="str">
            <v>Передача электроэнергии</v>
          </cell>
        </row>
        <row r="26">
          <cell r="A26" t="str">
            <v>Производство теплоэнергии</v>
          </cell>
        </row>
        <row r="32">
          <cell r="A32" t="str">
            <v>Производство теплоэнергии</v>
          </cell>
        </row>
        <row r="38">
          <cell r="A38" t="str">
            <v>Производство теплоэнергии</v>
          </cell>
        </row>
        <row r="48">
          <cell r="A48" t="str">
            <v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>Производство электроэнергии</v>
          </cell>
        </row>
        <row r="13">
          <cell r="A13" t="str">
            <v>Передача электроэнергии</v>
          </cell>
        </row>
        <row r="21">
          <cell r="A21" t="str">
            <v>Производство теплоэнергии</v>
          </cell>
        </row>
        <row r="39">
          <cell r="A39" t="str">
            <v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6">
          <cell r="B36" t="str">
            <v>Число часов использования заявленной
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
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2">
          <cell r="B22" t="str">
            <v>Полезный отпуск теплоэнергии ЭСО, всего</v>
          </cell>
        </row>
        <row r="25">
          <cell r="B25" t="str">
            <v>Мощность потерь</v>
          </cell>
        </row>
        <row r="37">
          <cell r="B37" t="str">
            <v>Потери теплоэнергии в сети ЭСО</v>
          </cell>
        </row>
        <row r="39">
          <cell r="B39" t="str">
            <v>Полезный отпуск теплоэнергии ЭСО, всего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>Поставщики электроэнергии</v>
          </cell>
        </row>
        <row r="90">
          <cell r="A90" t="str">
            <v>Базовые потребители электроэнергии</v>
          </cell>
        </row>
        <row r="120">
          <cell r="A120" t="str">
            <v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>Поставщики теплоэнергии</v>
          </cell>
        </row>
        <row r="281">
          <cell r="B281">
            <v>2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  <row r="330">
          <cell r="A330" t="str">
            <v>Прочие потребители теплоэнергии</v>
          </cell>
        </row>
        <row r="331">
          <cell r="B331">
            <v>3</v>
          </cell>
        </row>
        <row r="400">
          <cell r="A400" t="str">
            <v>Потери теплоэнергии в сети ЭСО</v>
          </cell>
        </row>
        <row r="410">
          <cell r="A410" t="str">
            <v>Фиксированный средний одноставочный тариф: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Свод по регионам"/>
      <sheetName val="clone"/>
      <sheetName val="Белгородская область"/>
      <sheetName val="Брянская область"/>
      <sheetName val="Владимирская область"/>
      <sheetName val="Воронежская область"/>
      <sheetName val="Ивановская область"/>
      <sheetName val="Калужская область"/>
      <sheetName val="Костромская область"/>
      <sheetName val="Курская область"/>
      <sheetName val="Липецкая область"/>
      <sheetName val="Московская область"/>
      <sheetName val="Орловская область"/>
      <sheetName val="Рязанская область"/>
      <sheetName val="Смоленская область"/>
      <sheetName val="Тамбовская область"/>
      <sheetName val="Тверская область"/>
      <sheetName val="Тульская область"/>
      <sheetName val="Ярославская область"/>
      <sheetName val="г.Москва"/>
      <sheetName val="Республика Карелия"/>
      <sheetName val="Республика Коми"/>
      <sheetName val="Архангельская область"/>
      <sheetName val="Ненецкий автономный округ"/>
      <sheetName val="Вологодская область"/>
      <sheetName val="Калининградская область"/>
      <sheetName val="Ленинградская область"/>
      <sheetName val="Мурманская область"/>
      <sheetName val="Новгородская область"/>
      <sheetName val="Псковская область"/>
      <sheetName val="г.Санкт-Петербург"/>
      <sheetName val="Республика Адыгея"/>
      <sheetName val="Республика Дагестан"/>
      <sheetName val="Республика Ингушетия"/>
      <sheetName val="Кабардино-Балкарская республика"/>
      <sheetName val="Республика Калмыкия"/>
      <sheetName val="Карачаево-Черкесская республика"/>
      <sheetName val="РСОА"/>
      <sheetName val="Краснодарский край"/>
      <sheetName val="Астраханская область"/>
      <sheetName val="Волгоградская область"/>
      <sheetName val="Ростовская область"/>
      <sheetName val="Чеченская республика"/>
      <sheetName val="Ставропольский край"/>
      <sheetName val="Республика Башкортостан"/>
      <sheetName val="Республика Марий Эл"/>
      <sheetName val="Республика Мордовия"/>
      <sheetName val="Удмуртская республика"/>
      <sheetName val="Чувашская республика"/>
      <sheetName val="Кировская область"/>
      <sheetName val="Нижегородская область"/>
      <sheetName val="Оренбургская область"/>
      <sheetName val="Пензенская область"/>
      <sheetName val="Пермский край"/>
      <sheetName val="Самарская область"/>
      <sheetName val="Саратовская область"/>
      <sheetName val="Ульяновская область"/>
      <sheetName val="Республика Татарстан"/>
      <sheetName val="Курганская область"/>
      <sheetName val="Свердловская область"/>
      <sheetName val="Тюменская область"/>
      <sheetName val="Челябинская область"/>
      <sheetName val="ХМАО"/>
      <sheetName val="ЯНАО"/>
      <sheetName val="Республика Алтай"/>
      <sheetName val="Республика Бурятия"/>
      <sheetName val="Республика Тыва"/>
      <sheetName val="Республика Хакасия"/>
      <sheetName val="Алтайский край"/>
      <sheetName val="Красноярский край"/>
      <sheetName val="Кемеровская область"/>
      <sheetName val="Новосибирская область"/>
      <sheetName val="Омская область"/>
      <sheetName val="Томская область"/>
      <sheetName val="Иркутская область"/>
      <sheetName val="УО Бурятский АО"/>
      <sheetName val="Читинская область"/>
      <sheetName val="Агинский Бурятский АО"/>
      <sheetName val="Таймырский АО"/>
      <sheetName val="Республика Саха (Якутия)"/>
      <sheetName val="Приморский край"/>
      <sheetName val="Хабаровский край"/>
      <sheetName val="Амурская область"/>
      <sheetName val="Камчатская область"/>
      <sheetName val="Корякский автономный округ"/>
      <sheetName val="Магаданская область"/>
      <sheetName val="Сахалинская область"/>
      <sheetName val="Еврейская автономная область"/>
      <sheetName val="Чукотский автономный округ"/>
      <sheetName val="г.Байконур"/>
      <sheetName val="Лист3"/>
      <sheetName val="Лист13"/>
    </sheetNames>
    <sheetDataSet>
      <sheetData sheetId="0">
        <row r="3">
          <cell r="E3" t="str">
            <v>Вологодская область</v>
          </cell>
        </row>
      </sheetData>
      <sheetData sheetId="1">
        <row r="3">
          <cell r="E3" t="str">
            <v>Республика Дагестан</v>
          </cell>
        </row>
        <row r="122">
          <cell r="E122" t="str">
            <v>Да</v>
          </cell>
        </row>
        <row r="123">
          <cell r="E123" t="str">
            <v>Нет</v>
          </cell>
        </row>
      </sheetData>
      <sheetData sheetId="2">
        <row r="4">
          <cell r="C4" t="str">
            <v>Липецкая область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5">
          <cell r="D5" t="str">
            <v>Использовать</v>
          </cell>
        </row>
        <row r="6">
          <cell r="D6" t="str">
            <v>Не использовать</v>
          </cell>
        </row>
      </sheetData>
      <sheetData sheetId="9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Справочники"/>
    </sheetNames>
    <sheetDataSet>
      <sheetData sheetId="0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"/>
      <sheetName val="Книга3"/>
    </sheetNames>
    <definedNames>
      <definedName name="cv" refersTo="#ССЫЛКА!"/>
      <definedName name="dfrgtt" refersTo="#ССЫЛКА!"/>
      <definedName name="hhhhhhhhhhhhhhhhhhhhhhhhhhhhhhhhhhhhhhhhhhhhhhhhhhhhhhhhhhhhhh" refersTo="#ССЫЛКА!"/>
      <definedName name="N" refersTo="#ССЫЛКА!"/>
      <definedName name="qq" refersTo="#ССЫЛКА!"/>
      <definedName name="rt" refersTo="#ССЫЛКА!"/>
      <definedName name="абон.пл" refersTo="#ССЫЛКА!"/>
      <definedName name="авт" refersTo="#ССЫЛКА!"/>
      <definedName name="ан" refersTo="#ССЫЛКА!"/>
      <definedName name="анализ" refersTo="#ССЫЛКА!"/>
      <definedName name="гш" refersTo="#ССЫЛКА!"/>
      <definedName name="дд" refersTo="#ССЫЛКА!"/>
      <definedName name="дщ" refersTo="#ССЫЛКА!"/>
      <definedName name="дщл" refersTo="#ССЫЛКА!"/>
      <definedName name="екргерр" refersTo="#ССЫЛКА!"/>
      <definedName name="епке" refersTo="#ССЫЛКА!"/>
      <definedName name="зщ" refersTo="#ССЫЛКА!"/>
      <definedName name="итрорпим" refersTo="#ССЫЛКА!"/>
      <definedName name="лл" refersTo="#ССЫЛКА!"/>
      <definedName name="лш" refersTo="#ССЫЛКА!"/>
      <definedName name="лщд" refersTo="#ССЫЛКА!"/>
      <definedName name="Нояб" refersTo="#ССЫЛКА!"/>
      <definedName name="Ноябрь" refersTo="#ССЫЛКА!"/>
      <definedName name="нщшрдл" refersTo="#ССЫЛКА!"/>
      <definedName name="олрлпо" refersTo="#ССЫЛКА!"/>
      <definedName name="план" refersTo="#ССЫЛКА!"/>
      <definedName name="пр" refersTo="#ССЫЛКА!"/>
      <definedName name="пром." refersTo="#ССЫЛКА!"/>
      <definedName name="проч" refersTo="#ССЫЛКА!"/>
      <definedName name="проч.расх" refersTo="#ССЫЛКА!"/>
      <definedName name="расх" refersTo="#ССЫЛКА!"/>
      <definedName name="РГРЭС" refersTo="#ССЫЛКА!"/>
      <definedName name="рем" refersTo="#ССЫЛКА!"/>
      <definedName name="ропопопмо" refersTo="#ССЫЛКА!"/>
      <definedName name="сель" refersTo="#ССЫЛКА!"/>
      <definedName name="сельск.хоз" refersTo="#ССЫЛКА!"/>
      <definedName name="ссссс" refersTo="#ССЫЛКА!"/>
      <definedName name="Т7_тепло" refersTo="#ССЫЛКА!"/>
      <definedName name="тов" refersTo="#ССЫЛКА!"/>
      <definedName name="три" refersTo="#ССЫЛКА!"/>
      <definedName name="усчукапир" refersTo="#ССЫЛКА!"/>
      <definedName name="УФ" refersTo="#ССЫЛКА!"/>
      <definedName name="фф" refersTo="#ССЫЛКА!"/>
      <definedName name="х" refersTo="#ССЫЛКА!"/>
      <definedName name="цуа" refersTo="#ССЫЛКА!"/>
      <definedName name="ывы" refersTo="#ССЫЛКА!"/>
      <definedName name="яя" refersTo="#ССЫЛКА!"/>
    </definedNames>
    <sheetDataSet>
      <sheetData sheetId="0">
        <row r="25">
          <cell r="G25">
            <v>332622.49936039827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Раздел I. А"/>
      <sheetName val="Раздел I. Б"/>
      <sheetName val="Раздел I. В"/>
      <sheetName val="Раздел II. А"/>
      <sheetName val="Раздел II. Б"/>
      <sheetName val="Раздел III"/>
      <sheetName val="Раздел IV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_12"/>
      <sheetName val="mod_13"/>
      <sheetName val="mod_21"/>
      <sheetName val="mod_22"/>
      <sheetName val="mod_31"/>
      <sheetName val="mod_41"/>
      <sheetName val="modComm"/>
      <sheetName val="modButton"/>
      <sheetName val="REESTR_ORG"/>
      <sheetName val="modfrmCheckUpdates"/>
      <sheetName val="REESTR_MO"/>
      <sheetName val="modfrmReestr"/>
      <sheetName val="modReestr"/>
      <sheetName val="modListProv"/>
      <sheetName val="modUpdTemplMain"/>
      <sheetName val="modDoubleClick"/>
      <sheetName val="modHyperlink"/>
      <sheetName val="modfrmDateChoose"/>
    </sheetNames>
    <sheetDataSet>
      <sheetData sheetId="0">
        <row r="3">
          <cell r="B3" t="e">
            <v>#NAME?</v>
          </cell>
        </row>
      </sheetData>
      <sheetData sheetId="1" refreshError="1"/>
      <sheetData sheetId="2">
        <row r="16">
          <cell r="G16" t="str">
            <v>Филиал ОАО "МРСК Сибири" - "Бурятэнерго"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E2" t="str">
            <v>январь</v>
          </cell>
          <cell r="F2">
            <v>2013</v>
          </cell>
          <cell r="G2" t="str">
            <v>Да</v>
          </cell>
          <cell r="H2" t="str">
            <v>с ОРЭМ</v>
          </cell>
        </row>
        <row r="3">
          <cell r="E3" t="str">
            <v>февраль</v>
          </cell>
          <cell r="F3">
            <v>2014</v>
          </cell>
          <cell r="G3" t="str">
            <v>Нет</v>
          </cell>
          <cell r="H3" t="str">
            <v xml:space="preserve">от ГП первого уровня </v>
          </cell>
        </row>
        <row r="4">
          <cell r="E4" t="str">
            <v>март</v>
          </cell>
          <cell r="F4">
            <v>2015</v>
          </cell>
          <cell r="H4" t="str">
            <v>с ОРЭМ и от ГП первого уровня</v>
          </cell>
        </row>
        <row r="5">
          <cell r="E5" t="str">
            <v>апрель</v>
          </cell>
          <cell r="F5">
            <v>2016</v>
          </cell>
        </row>
        <row r="6">
          <cell r="E6" t="str">
            <v>май</v>
          </cell>
        </row>
        <row r="7">
          <cell r="E7" t="str">
            <v>июнь</v>
          </cell>
        </row>
        <row r="8">
          <cell r="E8" t="str">
            <v>июль</v>
          </cell>
        </row>
        <row r="9">
          <cell r="E9" t="str">
            <v>август</v>
          </cell>
        </row>
        <row r="10">
          <cell r="E10" t="str">
            <v>сентябрь</v>
          </cell>
        </row>
        <row r="11">
          <cell r="E11" t="str">
            <v>октябрь</v>
          </cell>
        </row>
        <row r="12">
          <cell r="E12" t="str">
            <v>ноябрь</v>
          </cell>
        </row>
        <row r="13">
          <cell r="E13" t="str">
            <v>декабрь</v>
          </cell>
        </row>
        <row r="14">
          <cell r="E14" t="str">
            <v>год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">
          <cell r="D2" t="str">
            <v>Баргузинский муниципальный район</v>
          </cell>
        </row>
        <row r="3">
          <cell r="D3" t="str">
            <v>Баунтовский Эвенкийский муниципальный район</v>
          </cell>
        </row>
        <row r="4">
          <cell r="D4" t="str">
            <v>Бичурский муниципальный район</v>
          </cell>
        </row>
        <row r="5">
          <cell r="D5" t="str">
            <v>Город Северобайкальск</v>
          </cell>
        </row>
        <row r="6">
          <cell r="D6" t="str">
            <v>Город Улан-Удэ</v>
          </cell>
        </row>
        <row r="7">
          <cell r="D7" t="str">
            <v>Джидинский муниципальный район</v>
          </cell>
        </row>
        <row r="8">
          <cell r="D8" t="str">
            <v>Еравнинский муниципальный район</v>
          </cell>
        </row>
        <row r="9">
          <cell r="D9" t="str">
            <v>Заиграевский муниципальный район</v>
          </cell>
        </row>
        <row r="10">
          <cell r="D10" t="str">
            <v>Закаменский муниципальный район</v>
          </cell>
        </row>
        <row r="11">
          <cell r="D11" t="str">
            <v>Иволгинский муниципальный район</v>
          </cell>
        </row>
        <row r="12">
          <cell r="D12" t="str">
            <v>Кабанский муниципальный район</v>
          </cell>
        </row>
        <row r="13">
          <cell r="D13" t="str">
            <v>Кижингинский муниципальный район</v>
          </cell>
        </row>
        <row r="14">
          <cell r="D14" t="str">
            <v>Курумканский муниципальный район</v>
          </cell>
        </row>
        <row r="15">
          <cell r="D15" t="str">
            <v>Кяхтинский муниципальный район</v>
          </cell>
        </row>
        <row r="16">
          <cell r="D16" t="str">
            <v>Муйский муниципальный район</v>
          </cell>
        </row>
        <row r="17">
          <cell r="D17" t="str">
            <v>Мухоршибирский муниципальный район</v>
          </cell>
        </row>
        <row r="18">
          <cell r="D18" t="str">
            <v>Окинский муниципальный район</v>
          </cell>
        </row>
        <row r="19">
          <cell r="D19" t="str">
            <v>Прибайкальский муниципальный район</v>
          </cell>
        </row>
        <row r="20">
          <cell r="D20" t="str">
            <v>Северо-Байкальский муниципальный район</v>
          </cell>
        </row>
        <row r="21">
          <cell r="D21" t="str">
            <v>Селенгинский муниципальный район</v>
          </cell>
        </row>
        <row r="22">
          <cell r="D22" t="str">
            <v>Тарбагатайский муниципальный район</v>
          </cell>
        </row>
        <row r="23">
          <cell r="D23" t="str">
            <v>Тункинский муниципальный район</v>
          </cell>
        </row>
        <row r="24">
          <cell r="D24" t="str">
            <v>Хоринский муниципальный район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Д Прил 1"/>
      <sheetName val="Корректировка с коммент"/>
      <sheetName val="Перечень корректировок"/>
      <sheetName val="Кэш покварт было-стало"/>
      <sheetName val="было-стало (v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BR39"/>
  <sheetViews>
    <sheetView tabSelected="1" zoomScale="75" zoomScaleNormal="75" workbookViewId="0">
      <selection activeCell="AG4" sqref="AG3:AG4"/>
    </sheetView>
  </sheetViews>
  <sheetFormatPr defaultColWidth="12" defaultRowHeight="15.6"/>
  <cols>
    <col min="1" max="1" width="6.6640625" style="5" customWidth="1"/>
    <col min="2" max="2" width="23.33203125" style="10" customWidth="1"/>
    <col min="3" max="3" width="14.5546875" style="5" customWidth="1"/>
    <col min="4" max="6" width="6.33203125" style="5" customWidth="1"/>
    <col min="7" max="12" width="4.44140625" style="11" customWidth="1"/>
    <col min="13" max="13" width="4.44140625" style="3" customWidth="1"/>
    <col min="14" max="14" width="5.44140625" style="1" customWidth="1"/>
    <col min="15" max="15" width="9" style="1" customWidth="1"/>
    <col min="16" max="16" width="4.6640625" style="1" customWidth="1"/>
    <col min="17" max="18" width="7.33203125" style="1" customWidth="1"/>
    <col min="19" max="29" width="4.109375" style="1" customWidth="1"/>
    <col min="30" max="30" width="9.6640625" style="1" customWidth="1"/>
    <col min="31" max="33" width="6.6640625" style="1" customWidth="1"/>
    <col min="34" max="34" width="6.6640625" style="5" customWidth="1"/>
    <col min="35" max="36" width="6.44140625" style="5" customWidth="1"/>
    <col min="37" max="39" width="4.5546875" style="5" customWidth="1"/>
    <col min="40" max="69" width="8.109375" style="5" customWidth="1"/>
    <col min="70" max="70" width="9.33203125" style="5" customWidth="1"/>
    <col min="71" max="16384" width="12" style="5"/>
  </cols>
  <sheetData>
    <row r="1" spans="1:70" ht="18">
      <c r="A1" s="1"/>
      <c r="B1" s="2"/>
      <c r="C1" s="1"/>
      <c r="D1" s="1"/>
      <c r="E1" s="1"/>
      <c r="F1" s="1"/>
      <c r="G1" s="3"/>
      <c r="H1" s="3"/>
      <c r="I1" s="3"/>
      <c r="J1" s="3"/>
      <c r="K1" s="3"/>
      <c r="L1" s="3"/>
      <c r="AC1" s="4" t="s">
        <v>0</v>
      </c>
      <c r="AH1" s="1"/>
      <c r="AI1" s="1"/>
      <c r="AJ1" s="1"/>
    </row>
    <row r="2" spans="1:70" ht="18">
      <c r="A2" s="1"/>
      <c r="B2" s="2"/>
      <c r="C2" s="1"/>
      <c r="D2" s="1"/>
      <c r="E2" s="1"/>
      <c r="F2" s="1"/>
      <c r="G2" s="3"/>
      <c r="H2" s="3"/>
      <c r="I2" s="3"/>
      <c r="J2" s="3"/>
      <c r="K2" s="3"/>
      <c r="L2" s="3"/>
      <c r="AC2" s="6" t="s">
        <v>1</v>
      </c>
      <c r="AH2" s="1"/>
      <c r="AI2" s="1"/>
      <c r="AJ2" s="1"/>
    </row>
    <row r="3" spans="1:70" ht="18">
      <c r="A3" s="1"/>
      <c r="B3" s="2"/>
      <c r="C3" s="1"/>
      <c r="D3" s="1"/>
      <c r="E3" s="1"/>
      <c r="F3" s="1"/>
      <c r="G3" s="3"/>
      <c r="H3" s="3"/>
      <c r="I3" s="3"/>
      <c r="J3" s="3"/>
      <c r="K3" s="3"/>
      <c r="L3" s="3"/>
      <c r="AC3" s="6"/>
      <c r="AH3" s="1"/>
      <c r="AI3" s="1"/>
      <c r="AJ3" s="1"/>
    </row>
    <row r="4" spans="1:70" ht="17.399999999999999">
      <c r="A4" s="431" t="s">
        <v>2</v>
      </c>
      <c r="B4" s="431"/>
      <c r="C4" s="431"/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431"/>
      <c r="AB4" s="431"/>
      <c r="AC4" s="431"/>
      <c r="AH4" s="1"/>
      <c r="AI4" s="1"/>
      <c r="AJ4" s="1"/>
    </row>
    <row r="5" spans="1:70" ht="17.399999999999999">
      <c r="A5" s="432"/>
      <c r="B5" s="432"/>
      <c r="C5" s="432"/>
      <c r="D5" s="432"/>
      <c r="E5" s="432"/>
      <c r="F5" s="432"/>
      <c r="G5" s="432"/>
      <c r="H5" s="432"/>
      <c r="I5" s="432"/>
      <c r="J5" s="432"/>
      <c r="K5" s="432"/>
      <c r="L5" s="432"/>
      <c r="M5" s="432"/>
      <c r="N5" s="432"/>
      <c r="O5" s="432"/>
      <c r="P5" s="432"/>
      <c r="Q5" s="432"/>
      <c r="R5" s="432"/>
      <c r="S5" s="432"/>
      <c r="T5" s="432"/>
      <c r="U5" s="432"/>
      <c r="V5" s="432"/>
      <c r="W5" s="432"/>
      <c r="X5" s="432"/>
      <c r="Y5" s="432"/>
      <c r="Z5" s="432"/>
      <c r="AA5" s="432"/>
      <c r="AB5" s="432"/>
      <c r="AC5" s="432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</row>
    <row r="6" spans="1:70" ht="18">
      <c r="A6" s="433" t="s">
        <v>3</v>
      </c>
      <c r="B6" s="433"/>
      <c r="C6" s="433"/>
      <c r="D6" s="433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</row>
    <row r="7" spans="1:70" ht="27" customHeight="1">
      <c r="A7" s="434" t="s">
        <v>4</v>
      </c>
      <c r="B7" s="434"/>
      <c r="C7" s="434"/>
      <c r="D7" s="434"/>
      <c r="E7" s="434"/>
      <c r="F7" s="434"/>
      <c r="G7" s="434"/>
      <c r="H7" s="434"/>
      <c r="I7" s="434"/>
      <c r="J7" s="434"/>
      <c r="K7" s="434"/>
      <c r="L7" s="434"/>
      <c r="M7" s="434"/>
      <c r="N7" s="434"/>
      <c r="O7" s="434"/>
      <c r="P7" s="434"/>
      <c r="Q7" s="434"/>
      <c r="R7" s="434"/>
      <c r="S7" s="434"/>
      <c r="T7" s="434"/>
      <c r="U7" s="434"/>
      <c r="V7" s="434"/>
      <c r="W7" s="434"/>
      <c r="X7" s="434"/>
      <c r="Y7" s="434"/>
      <c r="Z7" s="434"/>
      <c r="AA7" s="434"/>
      <c r="AB7" s="434"/>
      <c r="AC7" s="434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</row>
    <row r="8" spans="1:70">
      <c r="A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Q8" s="12"/>
    </row>
    <row r="9" spans="1:70" ht="78" customHeight="1">
      <c r="A9" s="435" t="s">
        <v>5</v>
      </c>
      <c r="B9" s="435" t="s">
        <v>6</v>
      </c>
      <c r="C9" s="435" t="s">
        <v>7</v>
      </c>
      <c r="D9" s="436" t="s">
        <v>8</v>
      </c>
      <c r="E9" s="436" t="s">
        <v>9</v>
      </c>
      <c r="F9" s="435" t="s">
        <v>10</v>
      </c>
      <c r="G9" s="435"/>
      <c r="H9" s="446" t="s">
        <v>11</v>
      </c>
      <c r="I9" s="446"/>
      <c r="J9" s="446"/>
      <c r="K9" s="446"/>
      <c r="L9" s="446"/>
      <c r="M9" s="446"/>
      <c r="N9" s="447" t="s">
        <v>12</v>
      </c>
      <c r="O9" s="435" t="s">
        <v>13</v>
      </c>
      <c r="P9" s="435"/>
      <c r="Q9" s="450" t="s">
        <v>14</v>
      </c>
      <c r="R9" s="451"/>
      <c r="S9" s="452"/>
      <c r="T9" s="435" t="s">
        <v>15</v>
      </c>
      <c r="U9" s="435"/>
      <c r="V9" s="435"/>
      <c r="W9" s="435"/>
      <c r="X9" s="435"/>
      <c r="Y9" s="435"/>
      <c r="Z9" s="435"/>
      <c r="AA9" s="435"/>
      <c r="AB9" s="435"/>
      <c r="AC9" s="435"/>
      <c r="AD9" s="435" t="s">
        <v>16</v>
      </c>
      <c r="AE9" s="435"/>
      <c r="AF9" s="435"/>
      <c r="AG9" s="435"/>
      <c r="AH9" s="435"/>
      <c r="AI9" s="435"/>
      <c r="AJ9" s="435"/>
      <c r="AK9" s="435"/>
      <c r="AL9" s="435"/>
      <c r="AM9" s="435"/>
      <c r="AN9" s="435"/>
      <c r="AO9" s="435"/>
      <c r="AP9" s="435"/>
      <c r="AQ9" s="435"/>
      <c r="AR9" s="435"/>
      <c r="AS9" s="435"/>
      <c r="AT9" s="435"/>
      <c r="AU9" s="435"/>
      <c r="AV9" s="435"/>
      <c r="AW9" s="435"/>
      <c r="AX9" s="435"/>
      <c r="AY9" s="435"/>
      <c r="AZ9" s="435"/>
      <c r="BA9" s="435"/>
      <c r="BB9" s="435"/>
      <c r="BC9" s="435"/>
      <c r="BD9" s="435"/>
      <c r="BE9" s="435"/>
      <c r="BF9" s="435"/>
      <c r="BG9" s="435"/>
      <c r="BH9" s="435"/>
      <c r="BI9" s="435"/>
      <c r="BJ9" s="435"/>
      <c r="BK9" s="435"/>
      <c r="BL9" s="435"/>
      <c r="BM9" s="435"/>
      <c r="BN9" s="435"/>
      <c r="BO9" s="435"/>
      <c r="BP9" s="435"/>
      <c r="BQ9" s="435"/>
      <c r="BR9" s="437" t="s">
        <v>17</v>
      </c>
    </row>
    <row r="10" spans="1:70" ht="150" customHeight="1">
      <c r="A10" s="435"/>
      <c r="B10" s="435"/>
      <c r="C10" s="435"/>
      <c r="D10" s="436"/>
      <c r="E10" s="436"/>
      <c r="F10" s="435"/>
      <c r="G10" s="435"/>
      <c r="H10" s="440" t="s">
        <v>18</v>
      </c>
      <c r="I10" s="441"/>
      <c r="J10" s="442"/>
      <c r="K10" s="443" t="s">
        <v>19</v>
      </c>
      <c r="L10" s="444"/>
      <c r="M10" s="445"/>
      <c r="N10" s="448"/>
      <c r="O10" s="435"/>
      <c r="P10" s="435"/>
      <c r="Q10" s="453"/>
      <c r="R10" s="454"/>
      <c r="S10" s="455"/>
      <c r="T10" s="435" t="s">
        <v>20</v>
      </c>
      <c r="U10" s="435"/>
      <c r="V10" s="435"/>
      <c r="W10" s="435"/>
      <c r="X10" s="435"/>
      <c r="Y10" s="435" t="s">
        <v>21</v>
      </c>
      <c r="Z10" s="435"/>
      <c r="AA10" s="435"/>
      <c r="AB10" s="435"/>
      <c r="AC10" s="435"/>
      <c r="AD10" s="428" t="s">
        <v>22</v>
      </c>
      <c r="AE10" s="429"/>
      <c r="AF10" s="429"/>
      <c r="AG10" s="429"/>
      <c r="AH10" s="430"/>
      <c r="AI10" s="428" t="s">
        <v>23</v>
      </c>
      <c r="AJ10" s="429"/>
      <c r="AK10" s="429"/>
      <c r="AL10" s="429"/>
      <c r="AM10" s="430"/>
      <c r="AN10" s="428" t="s">
        <v>24</v>
      </c>
      <c r="AO10" s="429"/>
      <c r="AP10" s="429"/>
      <c r="AQ10" s="429"/>
      <c r="AR10" s="430"/>
      <c r="AS10" s="428" t="s">
        <v>25</v>
      </c>
      <c r="AT10" s="429"/>
      <c r="AU10" s="429"/>
      <c r="AV10" s="429"/>
      <c r="AW10" s="430"/>
      <c r="AX10" s="428" t="s">
        <v>26</v>
      </c>
      <c r="AY10" s="429"/>
      <c r="AZ10" s="429"/>
      <c r="BA10" s="429"/>
      <c r="BB10" s="430"/>
      <c r="BC10" s="428" t="s">
        <v>27</v>
      </c>
      <c r="BD10" s="429"/>
      <c r="BE10" s="429"/>
      <c r="BF10" s="429"/>
      <c r="BG10" s="430"/>
      <c r="BH10" s="428" t="s">
        <v>28</v>
      </c>
      <c r="BI10" s="429"/>
      <c r="BJ10" s="429"/>
      <c r="BK10" s="429"/>
      <c r="BL10" s="430"/>
      <c r="BM10" s="428" t="s">
        <v>29</v>
      </c>
      <c r="BN10" s="429"/>
      <c r="BO10" s="429"/>
      <c r="BP10" s="429"/>
      <c r="BQ10" s="430"/>
      <c r="BR10" s="438"/>
    </row>
    <row r="11" spans="1:70" ht="409.6">
      <c r="A11" s="435"/>
      <c r="B11" s="435"/>
      <c r="C11" s="435"/>
      <c r="D11" s="436"/>
      <c r="E11" s="436"/>
      <c r="F11" s="13" t="s">
        <v>30</v>
      </c>
      <c r="G11" s="14" t="s">
        <v>19</v>
      </c>
      <c r="H11" s="15" t="s">
        <v>31</v>
      </c>
      <c r="I11" s="15" t="s">
        <v>32</v>
      </c>
      <c r="J11" s="15" t="s">
        <v>33</v>
      </c>
      <c r="K11" s="15" t="s">
        <v>31</v>
      </c>
      <c r="L11" s="15" t="s">
        <v>32</v>
      </c>
      <c r="M11" s="15" t="s">
        <v>33</v>
      </c>
      <c r="N11" s="449"/>
      <c r="O11" s="16" t="s">
        <v>18</v>
      </c>
      <c r="P11" s="16" t="s">
        <v>19</v>
      </c>
      <c r="Q11" s="17" t="s">
        <v>34</v>
      </c>
      <c r="R11" s="17" t="s">
        <v>35</v>
      </c>
      <c r="S11" s="15" t="s">
        <v>36</v>
      </c>
      <c r="T11" s="15" t="s">
        <v>37</v>
      </c>
      <c r="U11" s="15" t="s">
        <v>38</v>
      </c>
      <c r="V11" s="15" t="s">
        <v>39</v>
      </c>
      <c r="W11" s="18" t="s">
        <v>40</v>
      </c>
      <c r="X11" s="18" t="s">
        <v>41</v>
      </c>
      <c r="Y11" s="15" t="s">
        <v>37</v>
      </c>
      <c r="Z11" s="15" t="s">
        <v>38</v>
      </c>
      <c r="AA11" s="15" t="s">
        <v>39</v>
      </c>
      <c r="AB11" s="18" t="s">
        <v>40</v>
      </c>
      <c r="AC11" s="18" t="s">
        <v>41</v>
      </c>
      <c r="AD11" s="17" t="s">
        <v>37</v>
      </c>
      <c r="AE11" s="17" t="s">
        <v>38</v>
      </c>
      <c r="AF11" s="17" t="s">
        <v>39</v>
      </c>
      <c r="AG11" s="16" t="s">
        <v>40</v>
      </c>
      <c r="AH11" s="16" t="s">
        <v>41</v>
      </c>
      <c r="AI11" s="17" t="s">
        <v>37</v>
      </c>
      <c r="AJ11" s="17" t="s">
        <v>38</v>
      </c>
      <c r="AK11" s="17" t="s">
        <v>39</v>
      </c>
      <c r="AL11" s="16" t="s">
        <v>40</v>
      </c>
      <c r="AM11" s="16" t="s">
        <v>41</v>
      </c>
      <c r="AN11" s="17" t="s">
        <v>37</v>
      </c>
      <c r="AO11" s="17" t="s">
        <v>38</v>
      </c>
      <c r="AP11" s="17" t="s">
        <v>39</v>
      </c>
      <c r="AQ11" s="16" t="s">
        <v>40</v>
      </c>
      <c r="AR11" s="16" t="s">
        <v>41</v>
      </c>
      <c r="AS11" s="17" t="s">
        <v>37</v>
      </c>
      <c r="AT11" s="17" t="s">
        <v>38</v>
      </c>
      <c r="AU11" s="17" t="s">
        <v>39</v>
      </c>
      <c r="AV11" s="16" t="s">
        <v>40</v>
      </c>
      <c r="AW11" s="16" t="s">
        <v>41</v>
      </c>
      <c r="AX11" s="17" t="s">
        <v>37</v>
      </c>
      <c r="AY11" s="17" t="s">
        <v>38</v>
      </c>
      <c r="AZ11" s="17" t="s">
        <v>39</v>
      </c>
      <c r="BA11" s="16" t="s">
        <v>40</v>
      </c>
      <c r="BB11" s="16" t="s">
        <v>41</v>
      </c>
      <c r="BC11" s="17" t="s">
        <v>37</v>
      </c>
      <c r="BD11" s="17" t="s">
        <v>38</v>
      </c>
      <c r="BE11" s="17" t="s">
        <v>39</v>
      </c>
      <c r="BF11" s="16" t="s">
        <v>40</v>
      </c>
      <c r="BG11" s="16" t="s">
        <v>41</v>
      </c>
      <c r="BH11" s="17" t="s">
        <v>37</v>
      </c>
      <c r="BI11" s="17" t="s">
        <v>38</v>
      </c>
      <c r="BJ11" s="17" t="s">
        <v>39</v>
      </c>
      <c r="BK11" s="16" t="s">
        <v>40</v>
      </c>
      <c r="BL11" s="16" t="s">
        <v>41</v>
      </c>
      <c r="BM11" s="17" t="s">
        <v>37</v>
      </c>
      <c r="BN11" s="17" t="s">
        <v>38</v>
      </c>
      <c r="BO11" s="17" t="s">
        <v>39</v>
      </c>
      <c r="BP11" s="16" t="s">
        <v>40</v>
      </c>
      <c r="BQ11" s="17" t="s">
        <v>41</v>
      </c>
      <c r="BR11" s="439"/>
    </row>
    <row r="12" spans="1:70" ht="31.2">
      <c r="A12" s="19">
        <v>1</v>
      </c>
      <c r="B12" s="19">
        <v>2</v>
      </c>
      <c r="C12" s="19">
        <v>3</v>
      </c>
      <c r="D12" s="19">
        <v>4</v>
      </c>
      <c r="E12" s="19">
        <v>5</v>
      </c>
      <c r="F12" s="19">
        <v>6</v>
      </c>
      <c r="G12" s="20">
        <v>7</v>
      </c>
      <c r="H12" s="20">
        <v>8</v>
      </c>
      <c r="I12" s="20">
        <v>9</v>
      </c>
      <c r="J12" s="20">
        <v>10</v>
      </c>
      <c r="K12" s="20">
        <v>11</v>
      </c>
      <c r="L12" s="20">
        <v>12</v>
      </c>
      <c r="M12" s="20">
        <v>13</v>
      </c>
      <c r="N12" s="19">
        <v>14</v>
      </c>
      <c r="O12" s="19">
        <v>15</v>
      </c>
      <c r="P12" s="19">
        <v>16</v>
      </c>
      <c r="Q12" s="19">
        <v>17</v>
      </c>
      <c r="R12" s="19">
        <v>18</v>
      </c>
      <c r="S12" s="19">
        <v>19</v>
      </c>
      <c r="T12" s="19">
        <v>20</v>
      </c>
      <c r="U12" s="19">
        <v>21</v>
      </c>
      <c r="V12" s="19">
        <v>22</v>
      </c>
      <c r="W12" s="19">
        <v>23</v>
      </c>
      <c r="X12" s="19">
        <v>24</v>
      </c>
      <c r="Y12" s="19">
        <v>25</v>
      </c>
      <c r="Z12" s="19">
        <v>26</v>
      </c>
      <c r="AA12" s="19">
        <v>27</v>
      </c>
      <c r="AB12" s="19">
        <v>28</v>
      </c>
      <c r="AC12" s="19">
        <v>29</v>
      </c>
      <c r="AD12" s="21" t="s">
        <v>42</v>
      </c>
      <c r="AE12" s="21" t="s">
        <v>43</v>
      </c>
      <c r="AF12" s="21" t="s">
        <v>44</v>
      </c>
      <c r="AG12" s="21" t="s">
        <v>45</v>
      </c>
      <c r="AH12" s="21" t="s">
        <v>46</v>
      </c>
      <c r="AI12" s="21" t="s">
        <v>47</v>
      </c>
      <c r="AJ12" s="21" t="s">
        <v>48</v>
      </c>
      <c r="AK12" s="21" t="s">
        <v>49</v>
      </c>
      <c r="AL12" s="21" t="s">
        <v>50</v>
      </c>
      <c r="AM12" s="21" t="s">
        <v>51</v>
      </c>
      <c r="AN12" s="21" t="s">
        <v>52</v>
      </c>
      <c r="AO12" s="21" t="s">
        <v>53</v>
      </c>
      <c r="AP12" s="21" t="s">
        <v>54</v>
      </c>
      <c r="AQ12" s="21" t="s">
        <v>55</v>
      </c>
      <c r="AR12" s="21" t="s">
        <v>56</v>
      </c>
      <c r="AS12" s="21" t="s">
        <v>57</v>
      </c>
      <c r="AT12" s="21" t="s">
        <v>58</v>
      </c>
      <c r="AU12" s="21" t="s">
        <v>59</v>
      </c>
      <c r="AV12" s="21" t="s">
        <v>60</v>
      </c>
      <c r="AW12" s="21" t="s">
        <v>61</v>
      </c>
      <c r="AX12" s="21" t="s">
        <v>62</v>
      </c>
      <c r="AY12" s="21" t="s">
        <v>63</v>
      </c>
      <c r="AZ12" s="21" t="s">
        <v>64</v>
      </c>
      <c r="BA12" s="21" t="s">
        <v>65</v>
      </c>
      <c r="BB12" s="21" t="s">
        <v>66</v>
      </c>
      <c r="BC12" s="21" t="s">
        <v>67</v>
      </c>
      <c r="BD12" s="21" t="s">
        <v>68</v>
      </c>
      <c r="BE12" s="21" t="s">
        <v>69</v>
      </c>
      <c r="BF12" s="21" t="s">
        <v>70</v>
      </c>
      <c r="BG12" s="21" t="s">
        <v>71</v>
      </c>
      <c r="BH12" s="19">
        <v>31</v>
      </c>
      <c r="BI12" s="19">
        <v>32</v>
      </c>
      <c r="BJ12" s="19">
        <v>33</v>
      </c>
      <c r="BK12" s="19">
        <v>34</v>
      </c>
      <c r="BL12" s="19">
        <v>35</v>
      </c>
      <c r="BM12" s="19">
        <v>36</v>
      </c>
      <c r="BN12" s="19">
        <v>37</v>
      </c>
      <c r="BO12" s="19">
        <v>38</v>
      </c>
      <c r="BP12" s="19">
        <v>39</v>
      </c>
      <c r="BQ12" s="19">
        <v>40</v>
      </c>
      <c r="BR12" s="19">
        <v>41</v>
      </c>
    </row>
    <row r="13" spans="1:70" ht="62.4">
      <c r="A13" s="22" t="s">
        <v>72</v>
      </c>
      <c r="B13" s="23" t="s">
        <v>73</v>
      </c>
      <c r="C13" s="24" t="s">
        <v>74</v>
      </c>
      <c r="D13" s="25" t="s">
        <v>75</v>
      </c>
      <c r="E13" s="25">
        <f>E18</f>
        <v>2019</v>
      </c>
      <c r="F13" s="25">
        <f>F18</f>
        <v>2021</v>
      </c>
      <c r="G13" s="26" t="s">
        <v>75</v>
      </c>
      <c r="H13" s="26" t="s">
        <v>75</v>
      </c>
      <c r="I13" s="26" t="s">
        <v>75</v>
      </c>
      <c r="J13" s="26" t="s">
        <v>75</v>
      </c>
      <c r="K13" s="26" t="s">
        <v>75</v>
      </c>
      <c r="L13" s="26" t="s">
        <v>75</v>
      </c>
      <c r="M13" s="26" t="s">
        <v>75</v>
      </c>
      <c r="N13" s="25">
        <f t="shared" ref="N13:O13" si="0">N14+N15+N16+N17+N18</f>
        <v>0</v>
      </c>
      <c r="O13" s="27">
        <f t="shared" si="0"/>
        <v>44.110523999999998</v>
      </c>
      <c r="P13" s="27" t="s">
        <v>75</v>
      </c>
      <c r="Q13" s="27">
        <f>O13-N13</f>
        <v>44.110523999999998</v>
      </c>
      <c r="R13" s="27">
        <f>O13-N13</f>
        <v>44.110523999999998</v>
      </c>
      <c r="S13" s="27" t="s">
        <v>75</v>
      </c>
      <c r="T13" s="27" t="s">
        <v>75</v>
      </c>
      <c r="U13" s="27" t="s">
        <v>75</v>
      </c>
      <c r="V13" s="27" t="s">
        <v>75</v>
      </c>
      <c r="W13" s="27" t="s">
        <v>75</v>
      </c>
      <c r="X13" s="27" t="s">
        <v>75</v>
      </c>
      <c r="Y13" s="27" t="s">
        <v>75</v>
      </c>
      <c r="Z13" s="27" t="s">
        <v>75</v>
      </c>
      <c r="AA13" s="27" t="s">
        <v>75</v>
      </c>
      <c r="AB13" s="27" t="s">
        <v>75</v>
      </c>
      <c r="AC13" s="27" t="s">
        <v>75</v>
      </c>
      <c r="AD13" s="27">
        <f t="shared" ref="AD13" si="1">AD14+AD15+AD16+AD17+AD18</f>
        <v>6.589067</v>
      </c>
      <c r="AE13" s="27">
        <f t="shared" ref="AD13:AH27" si="2">AE19</f>
        <v>0</v>
      </c>
      <c r="AF13" s="27">
        <f t="shared" si="2"/>
        <v>0</v>
      </c>
      <c r="AG13" s="27">
        <f t="shared" ref="AG13" si="3">AG14+AG15+AG16+AG17+AG18</f>
        <v>6.589067</v>
      </c>
      <c r="AH13" s="27">
        <f t="shared" ref="AH13" si="4">AH19</f>
        <v>0</v>
      </c>
      <c r="AI13" s="27" t="s">
        <v>75</v>
      </c>
      <c r="AJ13" s="27" t="s">
        <v>75</v>
      </c>
      <c r="AK13" s="27" t="s">
        <v>75</v>
      </c>
      <c r="AL13" s="27" t="s">
        <v>75</v>
      </c>
      <c r="AM13" s="27" t="s">
        <v>75</v>
      </c>
      <c r="AN13" s="27">
        <f t="shared" ref="AN13" si="5">AN14+AN15+AN16+AN17+AN18</f>
        <v>14.778321</v>
      </c>
      <c r="AO13" s="27">
        <v>0</v>
      </c>
      <c r="AP13" s="27">
        <v>0</v>
      </c>
      <c r="AQ13" s="27">
        <f t="shared" ref="AQ13" si="6">AQ14+AQ15+AQ16+AQ17+AQ18</f>
        <v>14.778321</v>
      </c>
      <c r="AR13" s="27">
        <v>0</v>
      </c>
      <c r="AS13" s="27" t="s">
        <v>75</v>
      </c>
      <c r="AT13" s="27" t="s">
        <v>75</v>
      </c>
      <c r="AU13" s="27" t="s">
        <v>75</v>
      </c>
      <c r="AV13" s="27" t="s">
        <v>75</v>
      </c>
      <c r="AW13" s="27" t="s">
        <v>75</v>
      </c>
      <c r="AX13" s="27">
        <f t="shared" ref="AX13" si="7">AX14+AX15+AX16+AX17+AX18</f>
        <v>22.743136</v>
      </c>
      <c r="AY13" s="27">
        <v>0</v>
      </c>
      <c r="AZ13" s="27">
        <v>0</v>
      </c>
      <c r="BA13" s="27">
        <f t="shared" ref="BA13" si="8">BA14+BA15+BA16+BA17+BA18</f>
        <v>22.743136</v>
      </c>
      <c r="BB13" s="27">
        <v>0</v>
      </c>
      <c r="BC13" s="27" t="s">
        <v>75</v>
      </c>
      <c r="BD13" s="27" t="s">
        <v>75</v>
      </c>
      <c r="BE13" s="27" t="s">
        <v>75</v>
      </c>
      <c r="BF13" s="27" t="s">
        <v>75</v>
      </c>
      <c r="BG13" s="27" t="s">
        <v>75</v>
      </c>
      <c r="BH13" s="27">
        <f>AD13+AN13+AX13</f>
        <v>44.110523999999998</v>
      </c>
      <c r="BI13" s="27">
        <f t="shared" ref="BI13:BL27" si="9">AE13+AO13+AY13</f>
        <v>0</v>
      </c>
      <c r="BJ13" s="27">
        <f t="shared" si="9"/>
        <v>0</v>
      </c>
      <c r="BK13" s="27">
        <f t="shared" si="9"/>
        <v>44.110523999999998</v>
      </c>
      <c r="BL13" s="27">
        <f t="shared" si="9"/>
        <v>0</v>
      </c>
      <c r="BM13" s="28" t="s">
        <v>75</v>
      </c>
      <c r="BN13" s="28" t="s">
        <v>75</v>
      </c>
      <c r="BO13" s="28" t="s">
        <v>75</v>
      </c>
      <c r="BP13" s="28" t="s">
        <v>75</v>
      </c>
      <c r="BQ13" s="28" t="s">
        <v>75</v>
      </c>
      <c r="BR13" s="28" t="s">
        <v>75</v>
      </c>
    </row>
    <row r="14" spans="1:70">
      <c r="A14" s="22" t="s">
        <v>76</v>
      </c>
      <c r="B14" s="23" t="s">
        <v>77</v>
      </c>
      <c r="C14" s="24" t="s">
        <v>74</v>
      </c>
      <c r="D14" s="25" t="s">
        <v>75</v>
      </c>
      <c r="E14" s="25" t="s">
        <v>75</v>
      </c>
      <c r="F14" s="25" t="s">
        <v>75</v>
      </c>
      <c r="G14" s="26" t="s">
        <v>75</v>
      </c>
      <c r="H14" s="26" t="s">
        <v>75</v>
      </c>
      <c r="I14" s="26" t="s">
        <v>75</v>
      </c>
      <c r="J14" s="26" t="s">
        <v>75</v>
      </c>
      <c r="K14" s="26" t="s">
        <v>75</v>
      </c>
      <c r="L14" s="26" t="s">
        <v>75</v>
      </c>
      <c r="M14" s="26" t="s">
        <v>75</v>
      </c>
      <c r="N14" s="25">
        <f t="shared" ref="N14:O18" si="10">N20</f>
        <v>0</v>
      </c>
      <c r="O14" s="27">
        <f t="shared" si="10"/>
        <v>0</v>
      </c>
      <c r="P14" s="27" t="s">
        <v>75</v>
      </c>
      <c r="Q14" s="27">
        <f t="shared" ref="Q14:Q27" si="11">O14-N14</f>
        <v>0</v>
      </c>
      <c r="R14" s="27">
        <f t="shared" ref="R14:R27" si="12">O14-N14</f>
        <v>0</v>
      </c>
      <c r="S14" s="27" t="s">
        <v>75</v>
      </c>
      <c r="T14" s="27" t="s">
        <v>75</v>
      </c>
      <c r="U14" s="27" t="s">
        <v>75</v>
      </c>
      <c r="V14" s="27" t="s">
        <v>75</v>
      </c>
      <c r="W14" s="27" t="s">
        <v>75</v>
      </c>
      <c r="X14" s="27" t="s">
        <v>75</v>
      </c>
      <c r="Y14" s="27" t="s">
        <v>75</v>
      </c>
      <c r="Z14" s="27" t="s">
        <v>75</v>
      </c>
      <c r="AA14" s="27" t="s">
        <v>75</v>
      </c>
      <c r="AB14" s="27" t="s">
        <v>75</v>
      </c>
      <c r="AC14" s="27" t="s">
        <v>75</v>
      </c>
      <c r="AD14" s="27">
        <f t="shared" si="2"/>
        <v>0</v>
      </c>
      <c r="AE14" s="27">
        <f t="shared" si="2"/>
        <v>0</v>
      </c>
      <c r="AF14" s="27">
        <f t="shared" si="2"/>
        <v>0</v>
      </c>
      <c r="AG14" s="27">
        <f t="shared" si="2"/>
        <v>0</v>
      </c>
      <c r="AH14" s="27">
        <f t="shared" si="2"/>
        <v>0</v>
      </c>
      <c r="AI14" s="27" t="s">
        <v>75</v>
      </c>
      <c r="AJ14" s="27" t="s">
        <v>75</v>
      </c>
      <c r="AK14" s="27" t="s">
        <v>75</v>
      </c>
      <c r="AL14" s="27" t="s">
        <v>75</v>
      </c>
      <c r="AM14" s="27" t="s">
        <v>75</v>
      </c>
      <c r="AN14" s="27">
        <f t="shared" ref="AN14:AN18" si="13">AN20</f>
        <v>0</v>
      </c>
      <c r="AO14" s="27">
        <v>0</v>
      </c>
      <c r="AP14" s="27">
        <v>0</v>
      </c>
      <c r="AQ14" s="27">
        <f t="shared" ref="AQ14:AQ18" si="14">AQ20</f>
        <v>0</v>
      </c>
      <c r="AR14" s="27">
        <v>0</v>
      </c>
      <c r="AS14" s="27" t="s">
        <v>75</v>
      </c>
      <c r="AT14" s="27" t="s">
        <v>75</v>
      </c>
      <c r="AU14" s="27" t="s">
        <v>75</v>
      </c>
      <c r="AV14" s="27" t="s">
        <v>75</v>
      </c>
      <c r="AW14" s="27" t="s">
        <v>75</v>
      </c>
      <c r="AX14" s="27">
        <f t="shared" ref="AX14:AX18" si="15">AX20</f>
        <v>0</v>
      </c>
      <c r="AY14" s="27">
        <v>0</v>
      </c>
      <c r="AZ14" s="27">
        <v>0</v>
      </c>
      <c r="BA14" s="27">
        <f t="shared" ref="BA14:BA18" si="16">BA20</f>
        <v>0</v>
      </c>
      <c r="BB14" s="27">
        <v>0</v>
      </c>
      <c r="BC14" s="27" t="s">
        <v>75</v>
      </c>
      <c r="BD14" s="27" t="s">
        <v>75</v>
      </c>
      <c r="BE14" s="27" t="s">
        <v>75</v>
      </c>
      <c r="BF14" s="27" t="s">
        <v>75</v>
      </c>
      <c r="BG14" s="27" t="s">
        <v>75</v>
      </c>
      <c r="BH14" s="27">
        <f t="shared" ref="BH14:BH27" si="17">AD14+AN14+AX14</f>
        <v>0</v>
      </c>
      <c r="BI14" s="27">
        <f t="shared" si="9"/>
        <v>0</v>
      </c>
      <c r="BJ14" s="27">
        <f t="shared" si="9"/>
        <v>0</v>
      </c>
      <c r="BK14" s="27">
        <f t="shared" si="9"/>
        <v>0</v>
      </c>
      <c r="BL14" s="27">
        <f t="shared" si="9"/>
        <v>0</v>
      </c>
      <c r="BM14" s="28" t="s">
        <v>75</v>
      </c>
      <c r="BN14" s="28" t="s">
        <v>75</v>
      </c>
      <c r="BO14" s="28" t="s">
        <v>75</v>
      </c>
      <c r="BP14" s="28" t="s">
        <v>75</v>
      </c>
      <c r="BQ14" s="28" t="s">
        <v>75</v>
      </c>
      <c r="BR14" s="28" t="s">
        <v>75</v>
      </c>
    </row>
    <row r="15" spans="1:70" ht="62.4">
      <c r="A15" s="22" t="s">
        <v>78</v>
      </c>
      <c r="B15" s="23" t="s">
        <v>79</v>
      </c>
      <c r="C15" s="24" t="s">
        <v>74</v>
      </c>
      <c r="D15" s="25" t="s">
        <v>75</v>
      </c>
      <c r="E15" s="25" t="s">
        <v>75</v>
      </c>
      <c r="F15" s="25" t="s">
        <v>75</v>
      </c>
      <c r="G15" s="26" t="s">
        <v>75</v>
      </c>
      <c r="H15" s="26" t="s">
        <v>75</v>
      </c>
      <c r="I15" s="26" t="s">
        <v>75</v>
      </c>
      <c r="J15" s="26" t="s">
        <v>75</v>
      </c>
      <c r="K15" s="26" t="s">
        <v>75</v>
      </c>
      <c r="L15" s="26" t="s">
        <v>75</v>
      </c>
      <c r="M15" s="26" t="s">
        <v>75</v>
      </c>
      <c r="N15" s="25">
        <f t="shared" si="10"/>
        <v>0</v>
      </c>
      <c r="O15" s="27">
        <f t="shared" si="10"/>
        <v>0</v>
      </c>
      <c r="P15" s="27" t="s">
        <v>75</v>
      </c>
      <c r="Q15" s="27">
        <f t="shared" si="11"/>
        <v>0</v>
      </c>
      <c r="R15" s="27">
        <f t="shared" si="12"/>
        <v>0</v>
      </c>
      <c r="S15" s="27" t="s">
        <v>75</v>
      </c>
      <c r="T15" s="27" t="s">
        <v>75</v>
      </c>
      <c r="U15" s="27" t="s">
        <v>75</v>
      </c>
      <c r="V15" s="27" t="s">
        <v>75</v>
      </c>
      <c r="W15" s="27" t="s">
        <v>75</v>
      </c>
      <c r="X15" s="27" t="s">
        <v>75</v>
      </c>
      <c r="Y15" s="27" t="s">
        <v>75</v>
      </c>
      <c r="Z15" s="27" t="s">
        <v>75</v>
      </c>
      <c r="AA15" s="27" t="s">
        <v>75</v>
      </c>
      <c r="AB15" s="27" t="s">
        <v>75</v>
      </c>
      <c r="AC15" s="27" t="s">
        <v>75</v>
      </c>
      <c r="AD15" s="27">
        <f t="shared" si="2"/>
        <v>0</v>
      </c>
      <c r="AE15" s="27">
        <f t="shared" si="2"/>
        <v>0</v>
      </c>
      <c r="AF15" s="27">
        <f t="shared" si="2"/>
        <v>0</v>
      </c>
      <c r="AG15" s="27">
        <f t="shared" si="2"/>
        <v>0</v>
      </c>
      <c r="AH15" s="27">
        <f t="shared" si="2"/>
        <v>0</v>
      </c>
      <c r="AI15" s="27" t="s">
        <v>75</v>
      </c>
      <c r="AJ15" s="27" t="s">
        <v>75</v>
      </c>
      <c r="AK15" s="27" t="s">
        <v>75</v>
      </c>
      <c r="AL15" s="27" t="s">
        <v>75</v>
      </c>
      <c r="AM15" s="27" t="s">
        <v>75</v>
      </c>
      <c r="AN15" s="27">
        <f t="shared" si="13"/>
        <v>0</v>
      </c>
      <c r="AO15" s="27">
        <v>0</v>
      </c>
      <c r="AP15" s="27">
        <v>0</v>
      </c>
      <c r="AQ15" s="27">
        <f t="shared" si="14"/>
        <v>0</v>
      </c>
      <c r="AR15" s="27">
        <v>0</v>
      </c>
      <c r="AS15" s="27" t="s">
        <v>75</v>
      </c>
      <c r="AT15" s="27" t="s">
        <v>75</v>
      </c>
      <c r="AU15" s="27" t="s">
        <v>75</v>
      </c>
      <c r="AV15" s="27" t="s">
        <v>75</v>
      </c>
      <c r="AW15" s="27" t="s">
        <v>75</v>
      </c>
      <c r="AX15" s="27">
        <f t="shared" si="15"/>
        <v>0</v>
      </c>
      <c r="AY15" s="27">
        <v>0</v>
      </c>
      <c r="AZ15" s="27">
        <v>0</v>
      </c>
      <c r="BA15" s="27">
        <f t="shared" si="16"/>
        <v>0</v>
      </c>
      <c r="BB15" s="27">
        <v>0</v>
      </c>
      <c r="BC15" s="27" t="s">
        <v>75</v>
      </c>
      <c r="BD15" s="27" t="s">
        <v>75</v>
      </c>
      <c r="BE15" s="27" t="s">
        <v>75</v>
      </c>
      <c r="BF15" s="27" t="s">
        <v>75</v>
      </c>
      <c r="BG15" s="27" t="s">
        <v>75</v>
      </c>
      <c r="BH15" s="27">
        <f t="shared" si="17"/>
        <v>0</v>
      </c>
      <c r="BI15" s="27">
        <f t="shared" si="9"/>
        <v>0</v>
      </c>
      <c r="BJ15" s="27">
        <f t="shared" si="9"/>
        <v>0</v>
      </c>
      <c r="BK15" s="27">
        <f t="shared" si="9"/>
        <v>0</v>
      </c>
      <c r="BL15" s="27">
        <f t="shared" si="9"/>
        <v>0</v>
      </c>
      <c r="BM15" s="28" t="s">
        <v>75</v>
      </c>
      <c r="BN15" s="28" t="s">
        <v>75</v>
      </c>
      <c r="BO15" s="28" t="s">
        <v>75</v>
      </c>
      <c r="BP15" s="28" t="s">
        <v>75</v>
      </c>
      <c r="BQ15" s="28" t="s">
        <v>75</v>
      </c>
      <c r="BR15" s="28" t="s">
        <v>75</v>
      </c>
    </row>
    <row r="16" spans="1:70" ht="46.8">
      <c r="A16" s="22" t="s">
        <v>80</v>
      </c>
      <c r="B16" s="23" t="s">
        <v>81</v>
      </c>
      <c r="C16" s="24" t="s">
        <v>74</v>
      </c>
      <c r="D16" s="25" t="s">
        <v>75</v>
      </c>
      <c r="E16" s="25" t="s">
        <v>75</v>
      </c>
      <c r="F16" s="25" t="s">
        <v>75</v>
      </c>
      <c r="G16" s="26" t="s">
        <v>75</v>
      </c>
      <c r="H16" s="26" t="s">
        <v>75</v>
      </c>
      <c r="I16" s="26" t="s">
        <v>75</v>
      </c>
      <c r="J16" s="26" t="s">
        <v>75</v>
      </c>
      <c r="K16" s="26" t="s">
        <v>75</v>
      </c>
      <c r="L16" s="26" t="s">
        <v>75</v>
      </c>
      <c r="M16" s="26" t="s">
        <v>75</v>
      </c>
      <c r="N16" s="25">
        <f t="shared" si="10"/>
        <v>0</v>
      </c>
      <c r="O16" s="27">
        <f t="shared" si="10"/>
        <v>0</v>
      </c>
      <c r="P16" s="27" t="s">
        <v>75</v>
      </c>
      <c r="Q16" s="27">
        <f t="shared" si="11"/>
        <v>0</v>
      </c>
      <c r="R16" s="27">
        <f t="shared" si="12"/>
        <v>0</v>
      </c>
      <c r="S16" s="27" t="s">
        <v>75</v>
      </c>
      <c r="T16" s="27" t="s">
        <v>75</v>
      </c>
      <c r="U16" s="27" t="s">
        <v>75</v>
      </c>
      <c r="V16" s="27" t="s">
        <v>75</v>
      </c>
      <c r="W16" s="27" t="s">
        <v>75</v>
      </c>
      <c r="X16" s="27" t="s">
        <v>75</v>
      </c>
      <c r="Y16" s="27" t="s">
        <v>75</v>
      </c>
      <c r="Z16" s="27" t="s">
        <v>75</v>
      </c>
      <c r="AA16" s="27" t="s">
        <v>75</v>
      </c>
      <c r="AB16" s="27" t="s">
        <v>75</v>
      </c>
      <c r="AC16" s="27" t="s">
        <v>75</v>
      </c>
      <c r="AD16" s="27">
        <f t="shared" si="2"/>
        <v>0</v>
      </c>
      <c r="AE16" s="27">
        <f t="shared" si="2"/>
        <v>0</v>
      </c>
      <c r="AF16" s="27">
        <f t="shared" si="2"/>
        <v>0</v>
      </c>
      <c r="AG16" s="27">
        <f t="shared" si="2"/>
        <v>0</v>
      </c>
      <c r="AH16" s="27">
        <f t="shared" si="2"/>
        <v>0</v>
      </c>
      <c r="AI16" s="27" t="s">
        <v>75</v>
      </c>
      <c r="AJ16" s="27" t="s">
        <v>75</v>
      </c>
      <c r="AK16" s="27" t="s">
        <v>75</v>
      </c>
      <c r="AL16" s="27" t="s">
        <v>75</v>
      </c>
      <c r="AM16" s="27" t="s">
        <v>75</v>
      </c>
      <c r="AN16" s="27">
        <f t="shared" si="13"/>
        <v>0</v>
      </c>
      <c r="AO16" s="27">
        <v>0</v>
      </c>
      <c r="AP16" s="27">
        <v>0</v>
      </c>
      <c r="AQ16" s="27">
        <f t="shared" si="14"/>
        <v>0</v>
      </c>
      <c r="AR16" s="27">
        <v>0</v>
      </c>
      <c r="AS16" s="27" t="s">
        <v>75</v>
      </c>
      <c r="AT16" s="27" t="s">
        <v>75</v>
      </c>
      <c r="AU16" s="27" t="s">
        <v>75</v>
      </c>
      <c r="AV16" s="27" t="s">
        <v>75</v>
      </c>
      <c r="AW16" s="27" t="s">
        <v>75</v>
      </c>
      <c r="AX16" s="27">
        <f t="shared" si="15"/>
        <v>0</v>
      </c>
      <c r="AY16" s="27">
        <v>0</v>
      </c>
      <c r="AZ16" s="27">
        <v>0</v>
      </c>
      <c r="BA16" s="27">
        <f t="shared" si="16"/>
        <v>0</v>
      </c>
      <c r="BB16" s="27">
        <v>0</v>
      </c>
      <c r="BC16" s="27" t="s">
        <v>75</v>
      </c>
      <c r="BD16" s="27" t="s">
        <v>75</v>
      </c>
      <c r="BE16" s="27" t="s">
        <v>75</v>
      </c>
      <c r="BF16" s="27" t="s">
        <v>75</v>
      </c>
      <c r="BG16" s="27" t="s">
        <v>75</v>
      </c>
      <c r="BH16" s="27">
        <f t="shared" si="17"/>
        <v>0</v>
      </c>
      <c r="BI16" s="27">
        <f t="shared" si="9"/>
        <v>0</v>
      </c>
      <c r="BJ16" s="27">
        <f t="shared" si="9"/>
        <v>0</v>
      </c>
      <c r="BK16" s="27">
        <f t="shared" si="9"/>
        <v>0</v>
      </c>
      <c r="BL16" s="27">
        <f t="shared" si="9"/>
        <v>0</v>
      </c>
      <c r="BM16" s="28" t="s">
        <v>75</v>
      </c>
      <c r="BN16" s="28" t="s">
        <v>75</v>
      </c>
      <c r="BO16" s="28" t="s">
        <v>75</v>
      </c>
      <c r="BP16" s="28" t="s">
        <v>75</v>
      </c>
      <c r="BQ16" s="28" t="s">
        <v>75</v>
      </c>
      <c r="BR16" s="28" t="s">
        <v>75</v>
      </c>
    </row>
    <row r="17" spans="1:70" ht="78">
      <c r="A17" s="22" t="s">
        <v>82</v>
      </c>
      <c r="B17" s="23" t="s">
        <v>83</v>
      </c>
      <c r="C17" s="24" t="s">
        <v>74</v>
      </c>
      <c r="D17" s="25" t="s">
        <v>75</v>
      </c>
      <c r="E17" s="25" t="s">
        <v>75</v>
      </c>
      <c r="F17" s="25" t="s">
        <v>75</v>
      </c>
      <c r="G17" s="26" t="s">
        <v>75</v>
      </c>
      <c r="H17" s="26" t="s">
        <v>75</v>
      </c>
      <c r="I17" s="26" t="s">
        <v>75</v>
      </c>
      <c r="J17" s="26" t="s">
        <v>75</v>
      </c>
      <c r="K17" s="26" t="s">
        <v>75</v>
      </c>
      <c r="L17" s="26" t="s">
        <v>75</v>
      </c>
      <c r="M17" s="26" t="s">
        <v>75</v>
      </c>
      <c r="N17" s="25">
        <f t="shared" si="10"/>
        <v>0</v>
      </c>
      <c r="O17" s="27">
        <f t="shared" si="10"/>
        <v>0</v>
      </c>
      <c r="P17" s="27" t="s">
        <v>75</v>
      </c>
      <c r="Q17" s="27">
        <f t="shared" si="11"/>
        <v>0</v>
      </c>
      <c r="R17" s="27">
        <f t="shared" si="12"/>
        <v>0</v>
      </c>
      <c r="S17" s="27" t="s">
        <v>75</v>
      </c>
      <c r="T17" s="27" t="s">
        <v>75</v>
      </c>
      <c r="U17" s="27" t="s">
        <v>75</v>
      </c>
      <c r="V17" s="27" t="s">
        <v>75</v>
      </c>
      <c r="W17" s="27" t="s">
        <v>75</v>
      </c>
      <c r="X17" s="27" t="s">
        <v>75</v>
      </c>
      <c r="Y17" s="27" t="s">
        <v>75</v>
      </c>
      <c r="Z17" s="27" t="s">
        <v>75</v>
      </c>
      <c r="AA17" s="27" t="s">
        <v>75</v>
      </c>
      <c r="AB17" s="27" t="s">
        <v>75</v>
      </c>
      <c r="AC17" s="27" t="s">
        <v>75</v>
      </c>
      <c r="AD17" s="27">
        <f t="shared" si="2"/>
        <v>0</v>
      </c>
      <c r="AE17" s="27">
        <f t="shared" si="2"/>
        <v>0</v>
      </c>
      <c r="AF17" s="27">
        <f t="shared" si="2"/>
        <v>0</v>
      </c>
      <c r="AG17" s="27">
        <f t="shared" si="2"/>
        <v>0</v>
      </c>
      <c r="AH17" s="27">
        <f t="shared" si="2"/>
        <v>0</v>
      </c>
      <c r="AI17" s="27" t="s">
        <v>75</v>
      </c>
      <c r="AJ17" s="27" t="s">
        <v>75</v>
      </c>
      <c r="AK17" s="27" t="s">
        <v>75</v>
      </c>
      <c r="AL17" s="27" t="s">
        <v>75</v>
      </c>
      <c r="AM17" s="27" t="s">
        <v>75</v>
      </c>
      <c r="AN17" s="27">
        <f t="shared" si="13"/>
        <v>0</v>
      </c>
      <c r="AO17" s="27">
        <v>0</v>
      </c>
      <c r="AP17" s="27">
        <v>0</v>
      </c>
      <c r="AQ17" s="27">
        <f t="shared" si="14"/>
        <v>0</v>
      </c>
      <c r="AR17" s="27">
        <v>0</v>
      </c>
      <c r="AS17" s="27" t="s">
        <v>75</v>
      </c>
      <c r="AT17" s="27" t="s">
        <v>75</v>
      </c>
      <c r="AU17" s="27" t="s">
        <v>75</v>
      </c>
      <c r="AV17" s="27" t="s">
        <v>75</v>
      </c>
      <c r="AW17" s="27" t="s">
        <v>75</v>
      </c>
      <c r="AX17" s="27">
        <f t="shared" si="15"/>
        <v>0</v>
      </c>
      <c r="AY17" s="27">
        <v>0</v>
      </c>
      <c r="AZ17" s="27">
        <v>0</v>
      </c>
      <c r="BA17" s="27">
        <f t="shared" si="16"/>
        <v>0</v>
      </c>
      <c r="BB17" s="27">
        <v>0</v>
      </c>
      <c r="BC17" s="27" t="s">
        <v>75</v>
      </c>
      <c r="BD17" s="27" t="s">
        <v>75</v>
      </c>
      <c r="BE17" s="27" t="s">
        <v>75</v>
      </c>
      <c r="BF17" s="27" t="s">
        <v>75</v>
      </c>
      <c r="BG17" s="27" t="s">
        <v>75</v>
      </c>
      <c r="BH17" s="27">
        <f t="shared" si="17"/>
        <v>0</v>
      </c>
      <c r="BI17" s="27">
        <f t="shared" si="9"/>
        <v>0</v>
      </c>
      <c r="BJ17" s="27">
        <f t="shared" si="9"/>
        <v>0</v>
      </c>
      <c r="BK17" s="27">
        <f t="shared" si="9"/>
        <v>0</v>
      </c>
      <c r="BL17" s="27">
        <f t="shared" si="9"/>
        <v>0</v>
      </c>
      <c r="BM17" s="28" t="s">
        <v>75</v>
      </c>
      <c r="BN17" s="28" t="s">
        <v>75</v>
      </c>
      <c r="BO17" s="28" t="s">
        <v>75</v>
      </c>
      <c r="BP17" s="28" t="s">
        <v>75</v>
      </c>
      <c r="BQ17" s="28" t="s">
        <v>75</v>
      </c>
      <c r="BR17" s="28" t="s">
        <v>75</v>
      </c>
    </row>
    <row r="18" spans="1:70" ht="46.8">
      <c r="A18" s="22" t="s">
        <v>84</v>
      </c>
      <c r="B18" s="23" t="s">
        <v>85</v>
      </c>
      <c r="C18" s="24" t="s">
        <v>74</v>
      </c>
      <c r="D18" s="25" t="s">
        <v>75</v>
      </c>
      <c r="E18" s="25">
        <f>E25</f>
        <v>2019</v>
      </c>
      <c r="F18" s="25">
        <f>F26</f>
        <v>2021</v>
      </c>
      <c r="G18" s="26" t="s">
        <v>75</v>
      </c>
      <c r="H18" s="26" t="s">
        <v>75</v>
      </c>
      <c r="I18" s="26" t="s">
        <v>75</v>
      </c>
      <c r="J18" s="26" t="s">
        <v>75</v>
      </c>
      <c r="K18" s="26" t="s">
        <v>75</v>
      </c>
      <c r="L18" s="26" t="s">
        <v>75</v>
      </c>
      <c r="M18" s="26" t="s">
        <v>75</v>
      </c>
      <c r="N18" s="25">
        <f t="shared" si="10"/>
        <v>0</v>
      </c>
      <c r="O18" s="27">
        <f t="shared" si="10"/>
        <v>44.110523999999998</v>
      </c>
      <c r="P18" s="27" t="s">
        <v>75</v>
      </c>
      <c r="Q18" s="27">
        <f t="shared" si="11"/>
        <v>44.110523999999998</v>
      </c>
      <c r="R18" s="27">
        <f t="shared" si="12"/>
        <v>44.110523999999998</v>
      </c>
      <c r="S18" s="27" t="s">
        <v>75</v>
      </c>
      <c r="T18" s="27" t="s">
        <v>75</v>
      </c>
      <c r="U18" s="27" t="s">
        <v>75</v>
      </c>
      <c r="V18" s="27" t="s">
        <v>75</v>
      </c>
      <c r="W18" s="27" t="s">
        <v>75</v>
      </c>
      <c r="X18" s="27" t="s">
        <v>75</v>
      </c>
      <c r="Y18" s="27" t="s">
        <v>75</v>
      </c>
      <c r="Z18" s="27" t="s">
        <v>75</v>
      </c>
      <c r="AA18" s="27" t="s">
        <v>75</v>
      </c>
      <c r="AB18" s="27" t="s">
        <v>75</v>
      </c>
      <c r="AC18" s="27" t="s">
        <v>75</v>
      </c>
      <c r="AD18" s="27">
        <f t="shared" si="2"/>
        <v>6.589067</v>
      </c>
      <c r="AE18" s="27">
        <f t="shared" si="2"/>
        <v>0</v>
      </c>
      <c r="AF18" s="27">
        <f t="shared" si="2"/>
        <v>0</v>
      </c>
      <c r="AG18" s="27">
        <f t="shared" si="2"/>
        <v>6.589067</v>
      </c>
      <c r="AH18" s="27">
        <f t="shared" si="2"/>
        <v>0</v>
      </c>
      <c r="AI18" s="27" t="s">
        <v>75</v>
      </c>
      <c r="AJ18" s="27" t="s">
        <v>75</v>
      </c>
      <c r="AK18" s="27" t="s">
        <v>75</v>
      </c>
      <c r="AL18" s="27" t="s">
        <v>75</v>
      </c>
      <c r="AM18" s="27" t="s">
        <v>75</v>
      </c>
      <c r="AN18" s="27">
        <f t="shared" si="13"/>
        <v>14.778321</v>
      </c>
      <c r="AO18" s="27">
        <v>0</v>
      </c>
      <c r="AP18" s="27">
        <v>0</v>
      </c>
      <c r="AQ18" s="27">
        <f t="shared" si="14"/>
        <v>14.778321</v>
      </c>
      <c r="AR18" s="27">
        <v>0</v>
      </c>
      <c r="AS18" s="27" t="s">
        <v>75</v>
      </c>
      <c r="AT18" s="27" t="s">
        <v>75</v>
      </c>
      <c r="AU18" s="27" t="s">
        <v>75</v>
      </c>
      <c r="AV18" s="27" t="s">
        <v>75</v>
      </c>
      <c r="AW18" s="27" t="s">
        <v>75</v>
      </c>
      <c r="AX18" s="27">
        <f t="shared" si="15"/>
        <v>22.743136</v>
      </c>
      <c r="AY18" s="27">
        <v>0</v>
      </c>
      <c r="AZ18" s="27">
        <v>0</v>
      </c>
      <c r="BA18" s="27">
        <f t="shared" si="16"/>
        <v>22.743136</v>
      </c>
      <c r="BB18" s="27">
        <v>0</v>
      </c>
      <c r="BC18" s="27" t="s">
        <v>75</v>
      </c>
      <c r="BD18" s="27" t="s">
        <v>75</v>
      </c>
      <c r="BE18" s="27" t="s">
        <v>75</v>
      </c>
      <c r="BF18" s="27" t="s">
        <v>75</v>
      </c>
      <c r="BG18" s="27" t="s">
        <v>75</v>
      </c>
      <c r="BH18" s="27">
        <f t="shared" si="17"/>
        <v>44.110523999999998</v>
      </c>
      <c r="BI18" s="27">
        <f t="shared" si="9"/>
        <v>0</v>
      </c>
      <c r="BJ18" s="27">
        <f t="shared" si="9"/>
        <v>0</v>
      </c>
      <c r="BK18" s="27">
        <f t="shared" si="9"/>
        <v>44.110523999999998</v>
      </c>
      <c r="BL18" s="27">
        <f t="shared" si="9"/>
        <v>0</v>
      </c>
      <c r="BM18" s="28" t="s">
        <v>75</v>
      </c>
      <c r="BN18" s="28" t="s">
        <v>75</v>
      </c>
      <c r="BO18" s="28" t="s">
        <v>75</v>
      </c>
      <c r="BP18" s="28" t="s">
        <v>75</v>
      </c>
      <c r="BQ18" s="28" t="s">
        <v>75</v>
      </c>
      <c r="BR18" s="28" t="s">
        <v>75</v>
      </c>
    </row>
    <row r="19" spans="1:70">
      <c r="A19" s="29" t="s">
        <v>86</v>
      </c>
      <c r="B19" s="30" t="s">
        <v>87</v>
      </c>
      <c r="C19" s="24" t="s">
        <v>74</v>
      </c>
      <c r="D19" s="25" t="s">
        <v>75</v>
      </c>
      <c r="E19" s="25">
        <f>E18</f>
        <v>2019</v>
      </c>
      <c r="F19" s="25">
        <f>F18</f>
        <v>2021</v>
      </c>
      <c r="G19" s="26" t="s">
        <v>75</v>
      </c>
      <c r="H19" s="26" t="s">
        <v>75</v>
      </c>
      <c r="I19" s="26" t="s">
        <v>75</v>
      </c>
      <c r="J19" s="26" t="s">
        <v>75</v>
      </c>
      <c r="K19" s="26" t="s">
        <v>75</v>
      </c>
      <c r="L19" s="26" t="s">
        <v>75</v>
      </c>
      <c r="M19" s="26" t="s">
        <v>75</v>
      </c>
      <c r="N19" s="25">
        <v>0</v>
      </c>
      <c r="O19" s="27">
        <f>O20+O21+O22+O23+O24</f>
        <v>44.110523999999998</v>
      </c>
      <c r="P19" s="27" t="s">
        <v>75</v>
      </c>
      <c r="Q19" s="27">
        <f t="shared" si="11"/>
        <v>44.110523999999998</v>
      </c>
      <c r="R19" s="27">
        <f t="shared" si="12"/>
        <v>44.110523999999998</v>
      </c>
      <c r="S19" s="27" t="s">
        <v>75</v>
      </c>
      <c r="T19" s="27" t="s">
        <v>75</v>
      </c>
      <c r="U19" s="27" t="s">
        <v>75</v>
      </c>
      <c r="V19" s="27" t="s">
        <v>75</v>
      </c>
      <c r="W19" s="27" t="s">
        <v>75</v>
      </c>
      <c r="X19" s="27" t="s">
        <v>75</v>
      </c>
      <c r="Y19" s="27" t="s">
        <v>75</v>
      </c>
      <c r="Z19" s="27" t="s">
        <v>75</v>
      </c>
      <c r="AA19" s="27" t="s">
        <v>75</v>
      </c>
      <c r="AB19" s="27" t="s">
        <v>75</v>
      </c>
      <c r="AC19" s="27" t="s">
        <v>75</v>
      </c>
      <c r="AD19" s="27">
        <f>AD20+AD21+AD22+AD23+AD24</f>
        <v>6.589067</v>
      </c>
      <c r="AE19" s="27">
        <f t="shared" si="2"/>
        <v>0</v>
      </c>
      <c r="AF19" s="27">
        <f t="shared" si="2"/>
        <v>0</v>
      </c>
      <c r="AG19" s="27">
        <f>AG20+AG21+AG22+AG23+AG24</f>
        <v>6.589067</v>
      </c>
      <c r="AH19" s="27">
        <f t="shared" si="2"/>
        <v>0</v>
      </c>
      <c r="AI19" s="27" t="s">
        <v>75</v>
      </c>
      <c r="AJ19" s="27" t="s">
        <v>75</v>
      </c>
      <c r="AK19" s="27" t="s">
        <v>75</v>
      </c>
      <c r="AL19" s="27" t="s">
        <v>75</v>
      </c>
      <c r="AM19" s="27" t="s">
        <v>75</v>
      </c>
      <c r="AN19" s="27">
        <f>AN20+AN21+AN22+AN23+AN24</f>
        <v>14.778321</v>
      </c>
      <c r="AO19" s="27">
        <v>0</v>
      </c>
      <c r="AP19" s="27">
        <v>0</v>
      </c>
      <c r="AQ19" s="27">
        <f>AQ20+AQ21+AQ22+AQ23+AQ24</f>
        <v>14.778321</v>
      </c>
      <c r="AR19" s="27">
        <v>0</v>
      </c>
      <c r="AS19" s="27" t="s">
        <v>75</v>
      </c>
      <c r="AT19" s="27" t="s">
        <v>75</v>
      </c>
      <c r="AU19" s="27" t="s">
        <v>75</v>
      </c>
      <c r="AV19" s="27" t="s">
        <v>75</v>
      </c>
      <c r="AW19" s="27" t="s">
        <v>75</v>
      </c>
      <c r="AX19" s="27">
        <f>AX20+AX21+AX22+AX23+AX24</f>
        <v>22.743136</v>
      </c>
      <c r="AY19" s="27">
        <v>0</v>
      </c>
      <c r="AZ19" s="27">
        <v>0</v>
      </c>
      <c r="BA19" s="27">
        <f>BA20+BA21+BA22+BA23+BA24</f>
        <v>22.743136</v>
      </c>
      <c r="BB19" s="27">
        <v>0</v>
      </c>
      <c r="BC19" s="27" t="s">
        <v>75</v>
      </c>
      <c r="BD19" s="27" t="s">
        <v>75</v>
      </c>
      <c r="BE19" s="27" t="s">
        <v>75</v>
      </c>
      <c r="BF19" s="27" t="s">
        <v>75</v>
      </c>
      <c r="BG19" s="27" t="s">
        <v>75</v>
      </c>
      <c r="BH19" s="27">
        <f t="shared" si="17"/>
        <v>44.110523999999998</v>
      </c>
      <c r="BI19" s="27">
        <f t="shared" si="9"/>
        <v>0</v>
      </c>
      <c r="BJ19" s="27">
        <f t="shared" si="9"/>
        <v>0</v>
      </c>
      <c r="BK19" s="27">
        <f t="shared" si="9"/>
        <v>44.110523999999998</v>
      </c>
      <c r="BL19" s="27">
        <f t="shared" si="9"/>
        <v>0</v>
      </c>
      <c r="BM19" s="28" t="s">
        <v>75</v>
      </c>
      <c r="BN19" s="28" t="s">
        <v>75</v>
      </c>
      <c r="BO19" s="28" t="s">
        <v>75</v>
      </c>
      <c r="BP19" s="28" t="s">
        <v>75</v>
      </c>
      <c r="BQ19" s="28" t="s">
        <v>75</v>
      </c>
      <c r="BR19" s="28" t="s">
        <v>75</v>
      </c>
    </row>
    <row r="20" spans="1:70">
      <c r="A20" s="22" t="s">
        <v>88</v>
      </c>
      <c r="B20" s="23" t="s">
        <v>77</v>
      </c>
      <c r="C20" s="24" t="s">
        <v>74</v>
      </c>
      <c r="D20" s="25" t="s">
        <v>75</v>
      </c>
      <c r="E20" s="25"/>
      <c r="F20" s="25"/>
      <c r="G20" s="26" t="s">
        <v>75</v>
      </c>
      <c r="H20" s="26" t="s">
        <v>75</v>
      </c>
      <c r="I20" s="26" t="s">
        <v>75</v>
      </c>
      <c r="J20" s="26" t="s">
        <v>75</v>
      </c>
      <c r="K20" s="26" t="s">
        <v>75</v>
      </c>
      <c r="L20" s="26" t="s">
        <v>75</v>
      </c>
      <c r="M20" s="26" t="s">
        <v>75</v>
      </c>
      <c r="N20" s="25">
        <v>0</v>
      </c>
      <c r="O20" s="27">
        <v>0</v>
      </c>
      <c r="P20" s="27" t="s">
        <v>75</v>
      </c>
      <c r="Q20" s="27">
        <f t="shared" si="11"/>
        <v>0</v>
      </c>
      <c r="R20" s="27">
        <f t="shared" si="12"/>
        <v>0</v>
      </c>
      <c r="S20" s="27" t="s">
        <v>75</v>
      </c>
      <c r="T20" s="27" t="s">
        <v>75</v>
      </c>
      <c r="U20" s="27" t="s">
        <v>75</v>
      </c>
      <c r="V20" s="27" t="s">
        <v>75</v>
      </c>
      <c r="W20" s="27" t="s">
        <v>75</v>
      </c>
      <c r="X20" s="27" t="s">
        <v>75</v>
      </c>
      <c r="Y20" s="27" t="s">
        <v>75</v>
      </c>
      <c r="Z20" s="27" t="s">
        <v>75</v>
      </c>
      <c r="AA20" s="27" t="s">
        <v>75</v>
      </c>
      <c r="AB20" s="27" t="s">
        <v>75</v>
      </c>
      <c r="AC20" s="27" t="s">
        <v>75</v>
      </c>
      <c r="AD20" s="27">
        <v>0</v>
      </c>
      <c r="AE20" s="27">
        <f t="shared" si="2"/>
        <v>0</v>
      </c>
      <c r="AF20" s="27">
        <f t="shared" si="2"/>
        <v>0</v>
      </c>
      <c r="AG20" s="27">
        <v>0</v>
      </c>
      <c r="AH20" s="27">
        <f t="shared" si="2"/>
        <v>0</v>
      </c>
      <c r="AI20" s="27" t="s">
        <v>75</v>
      </c>
      <c r="AJ20" s="27" t="s">
        <v>75</v>
      </c>
      <c r="AK20" s="27" t="s">
        <v>75</v>
      </c>
      <c r="AL20" s="27" t="s">
        <v>75</v>
      </c>
      <c r="AM20" s="27" t="s">
        <v>75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 t="s">
        <v>75</v>
      </c>
      <c r="AT20" s="27" t="s">
        <v>75</v>
      </c>
      <c r="AU20" s="27" t="s">
        <v>75</v>
      </c>
      <c r="AV20" s="27" t="s">
        <v>75</v>
      </c>
      <c r="AW20" s="27" t="s">
        <v>75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 t="s">
        <v>75</v>
      </c>
      <c r="BD20" s="27" t="s">
        <v>75</v>
      </c>
      <c r="BE20" s="27" t="s">
        <v>75</v>
      </c>
      <c r="BF20" s="27" t="s">
        <v>75</v>
      </c>
      <c r="BG20" s="27" t="s">
        <v>75</v>
      </c>
      <c r="BH20" s="27">
        <f t="shared" si="17"/>
        <v>0</v>
      </c>
      <c r="BI20" s="27">
        <f t="shared" si="9"/>
        <v>0</v>
      </c>
      <c r="BJ20" s="27">
        <f t="shared" si="9"/>
        <v>0</v>
      </c>
      <c r="BK20" s="27">
        <f t="shared" si="9"/>
        <v>0</v>
      </c>
      <c r="BL20" s="27">
        <f t="shared" si="9"/>
        <v>0</v>
      </c>
      <c r="BM20" s="28" t="s">
        <v>75</v>
      </c>
      <c r="BN20" s="28" t="s">
        <v>75</v>
      </c>
      <c r="BO20" s="28" t="s">
        <v>75</v>
      </c>
      <c r="BP20" s="28" t="s">
        <v>75</v>
      </c>
      <c r="BQ20" s="28" t="s">
        <v>75</v>
      </c>
      <c r="BR20" s="28" t="s">
        <v>75</v>
      </c>
    </row>
    <row r="21" spans="1:70" ht="62.4">
      <c r="A21" s="22" t="s">
        <v>89</v>
      </c>
      <c r="B21" s="23" t="s">
        <v>79</v>
      </c>
      <c r="C21" s="24" t="s">
        <v>74</v>
      </c>
      <c r="D21" s="25" t="s">
        <v>75</v>
      </c>
      <c r="E21" s="25" t="s">
        <v>75</v>
      </c>
      <c r="F21" s="25" t="s">
        <v>75</v>
      </c>
      <c r="G21" s="26" t="s">
        <v>75</v>
      </c>
      <c r="H21" s="26" t="s">
        <v>75</v>
      </c>
      <c r="I21" s="26" t="s">
        <v>75</v>
      </c>
      <c r="J21" s="26" t="s">
        <v>75</v>
      </c>
      <c r="K21" s="26" t="s">
        <v>75</v>
      </c>
      <c r="L21" s="26" t="s">
        <v>75</v>
      </c>
      <c r="M21" s="26" t="s">
        <v>75</v>
      </c>
      <c r="N21" s="25">
        <v>0</v>
      </c>
      <c r="O21" s="27">
        <v>0</v>
      </c>
      <c r="P21" s="27" t="s">
        <v>75</v>
      </c>
      <c r="Q21" s="27">
        <f t="shared" si="11"/>
        <v>0</v>
      </c>
      <c r="R21" s="27">
        <f t="shared" si="12"/>
        <v>0</v>
      </c>
      <c r="S21" s="27" t="s">
        <v>75</v>
      </c>
      <c r="T21" s="27" t="s">
        <v>75</v>
      </c>
      <c r="U21" s="27" t="s">
        <v>75</v>
      </c>
      <c r="V21" s="27" t="s">
        <v>75</v>
      </c>
      <c r="W21" s="27" t="s">
        <v>75</v>
      </c>
      <c r="X21" s="27" t="s">
        <v>75</v>
      </c>
      <c r="Y21" s="27" t="s">
        <v>75</v>
      </c>
      <c r="Z21" s="27" t="s">
        <v>75</v>
      </c>
      <c r="AA21" s="27" t="s">
        <v>75</v>
      </c>
      <c r="AB21" s="27" t="s">
        <v>75</v>
      </c>
      <c r="AC21" s="27" t="s">
        <v>75</v>
      </c>
      <c r="AD21" s="27">
        <v>0</v>
      </c>
      <c r="AE21" s="27">
        <v>0</v>
      </c>
      <c r="AF21" s="27">
        <v>0</v>
      </c>
      <c r="AG21" s="27">
        <v>0</v>
      </c>
      <c r="AH21" s="27">
        <v>0</v>
      </c>
      <c r="AI21" s="27" t="s">
        <v>75</v>
      </c>
      <c r="AJ21" s="27" t="s">
        <v>75</v>
      </c>
      <c r="AK21" s="27" t="s">
        <v>75</v>
      </c>
      <c r="AL21" s="27" t="s">
        <v>75</v>
      </c>
      <c r="AM21" s="27" t="s">
        <v>75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 t="s">
        <v>75</v>
      </c>
      <c r="AT21" s="27" t="s">
        <v>75</v>
      </c>
      <c r="AU21" s="27" t="s">
        <v>75</v>
      </c>
      <c r="AV21" s="27" t="s">
        <v>75</v>
      </c>
      <c r="AW21" s="27" t="s">
        <v>75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 t="s">
        <v>75</v>
      </c>
      <c r="BD21" s="27" t="s">
        <v>75</v>
      </c>
      <c r="BE21" s="27" t="s">
        <v>75</v>
      </c>
      <c r="BF21" s="27" t="s">
        <v>75</v>
      </c>
      <c r="BG21" s="27" t="s">
        <v>75</v>
      </c>
      <c r="BH21" s="27">
        <f t="shared" si="17"/>
        <v>0</v>
      </c>
      <c r="BI21" s="27">
        <f t="shared" si="9"/>
        <v>0</v>
      </c>
      <c r="BJ21" s="27">
        <f t="shared" si="9"/>
        <v>0</v>
      </c>
      <c r="BK21" s="27">
        <f t="shared" si="9"/>
        <v>0</v>
      </c>
      <c r="BL21" s="27">
        <f t="shared" si="9"/>
        <v>0</v>
      </c>
      <c r="BM21" s="28" t="s">
        <v>75</v>
      </c>
      <c r="BN21" s="28" t="s">
        <v>75</v>
      </c>
      <c r="BO21" s="28" t="s">
        <v>75</v>
      </c>
      <c r="BP21" s="28" t="s">
        <v>75</v>
      </c>
      <c r="BQ21" s="28" t="s">
        <v>75</v>
      </c>
      <c r="BR21" s="28" t="s">
        <v>75</v>
      </c>
    </row>
    <row r="22" spans="1:70" ht="46.8">
      <c r="A22" s="22" t="s">
        <v>90</v>
      </c>
      <c r="B22" s="23" t="s">
        <v>81</v>
      </c>
      <c r="C22" s="24" t="s">
        <v>74</v>
      </c>
      <c r="D22" s="25" t="s">
        <v>75</v>
      </c>
      <c r="E22" s="25" t="s">
        <v>75</v>
      </c>
      <c r="F22" s="25" t="s">
        <v>75</v>
      </c>
      <c r="G22" s="26" t="s">
        <v>75</v>
      </c>
      <c r="H22" s="26" t="s">
        <v>75</v>
      </c>
      <c r="I22" s="26" t="s">
        <v>75</v>
      </c>
      <c r="J22" s="26" t="s">
        <v>75</v>
      </c>
      <c r="K22" s="26" t="s">
        <v>75</v>
      </c>
      <c r="L22" s="26" t="s">
        <v>75</v>
      </c>
      <c r="M22" s="26" t="s">
        <v>75</v>
      </c>
      <c r="N22" s="25">
        <v>0</v>
      </c>
      <c r="O22" s="27">
        <v>0</v>
      </c>
      <c r="P22" s="27" t="s">
        <v>75</v>
      </c>
      <c r="Q22" s="27">
        <f t="shared" si="11"/>
        <v>0</v>
      </c>
      <c r="R22" s="27">
        <f t="shared" si="12"/>
        <v>0</v>
      </c>
      <c r="S22" s="27" t="s">
        <v>75</v>
      </c>
      <c r="T22" s="27" t="s">
        <v>75</v>
      </c>
      <c r="U22" s="27" t="s">
        <v>75</v>
      </c>
      <c r="V22" s="27" t="s">
        <v>75</v>
      </c>
      <c r="W22" s="27" t="s">
        <v>75</v>
      </c>
      <c r="X22" s="27" t="s">
        <v>75</v>
      </c>
      <c r="Y22" s="27" t="s">
        <v>75</v>
      </c>
      <c r="Z22" s="27" t="s">
        <v>75</v>
      </c>
      <c r="AA22" s="27" t="s">
        <v>75</v>
      </c>
      <c r="AB22" s="27" t="s">
        <v>75</v>
      </c>
      <c r="AC22" s="27" t="s">
        <v>75</v>
      </c>
      <c r="AD22" s="27">
        <v>0</v>
      </c>
      <c r="AE22" s="27">
        <f t="shared" ref="AE22:AF26" si="18">AE27</f>
        <v>0</v>
      </c>
      <c r="AF22" s="27">
        <f t="shared" si="18"/>
        <v>0</v>
      </c>
      <c r="AG22" s="27">
        <v>0</v>
      </c>
      <c r="AH22" s="27">
        <f t="shared" ref="AH22:AH25" si="19">AH27</f>
        <v>0</v>
      </c>
      <c r="AI22" s="27" t="s">
        <v>75</v>
      </c>
      <c r="AJ22" s="27" t="s">
        <v>75</v>
      </c>
      <c r="AK22" s="27" t="s">
        <v>75</v>
      </c>
      <c r="AL22" s="27" t="s">
        <v>75</v>
      </c>
      <c r="AM22" s="27" t="s">
        <v>75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 t="s">
        <v>75</v>
      </c>
      <c r="AT22" s="27" t="s">
        <v>75</v>
      </c>
      <c r="AU22" s="27" t="s">
        <v>75</v>
      </c>
      <c r="AV22" s="27" t="s">
        <v>75</v>
      </c>
      <c r="AW22" s="27" t="s">
        <v>75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 t="s">
        <v>75</v>
      </c>
      <c r="BD22" s="27" t="s">
        <v>75</v>
      </c>
      <c r="BE22" s="27" t="s">
        <v>75</v>
      </c>
      <c r="BF22" s="27" t="s">
        <v>75</v>
      </c>
      <c r="BG22" s="27" t="s">
        <v>75</v>
      </c>
      <c r="BH22" s="27">
        <f t="shared" si="17"/>
        <v>0</v>
      </c>
      <c r="BI22" s="27">
        <f t="shared" si="9"/>
        <v>0</v>
      </c>
      <c r="BJ22" s="27">
        <f t="shared" si="9"/>
        <v>0</v>
      </c>
      <c r="BK22" s="27">
        <f t="shared" si="9"/>
        <v>0</v>
      </c>
      <c r="BL22" s="27">
        <f t="shared" si="9"/>
        <v>0</v>
      </c>
      <c r="BM22" s="28" t="s">
        <v>75</v>
      </c>
      <c r="BN22" s="28" t="s">
        <v>75</v>
      </c>
      <c r="BO22" s="28" t="s">
        <v>75</v>
      </c>
      <c r="BP22" s="28" t="s">
        <v>75</v>
      </c>
      <c r="BQ22" s="28" t="s">
        <v>75</v>
      </c>
      <c r="BR22" s="28" t="s">
        <v>75</v>
      </c>
    </row>
    <row r="23" spans="1:70" ht="78">
      <c r="A23" s="22" t="s">
        <v>91</v>
      </c>
      <c r="B23" s="23" t="s">
        <v>83</v>
      </c>
      <c r="C23" s="24" t="s">
        <v>74</v>
      </c>
      <c r="D23" s="25" t="s">
        <v>75</v>
      </c>
      <c r="E23" s="25" t="s">
        <v>75</v>
      </c>
      <c r="F23" s="25" t="s">
        <v>75</v>
      </c>
      <c r="G23" s="26" t="s">
        <v>75</v>
      </c>
      <c r="H23" s="26" t="s">
        <v>75</v>
      </c>
      <c r="I23" s="26" t="s">
        <v>75</v>
      </c>
      <c r="J23" s="26" t="s">
        <v>75</v>
      </c>
      <c r="K23" s="26" t="s">
        <v>75</v>
      </c>
      <c r="L23" s="26" t="s">
        <v>75</v>
      </c>
      <c r="M23" s="26" t="s">
        <v>75</v>
      </c>
      <c r="N23" s="25">
        <v>0</v>
      </c>
      <c r="O23" s="27">
        <v>0</v>
      </c>
      <c r="P23" s="27" t="s">
        <v>75</v>
      </c>
      <c r="Q23" s="27">
        <f t="shared" si="11"/>
        <v>0</v>
      </c>
      <c r="R23" s="27">
        <f t="shared" si="12"/>
        <v>0</v>
      </c>
      <c r="S23" s="27" t="s">
        <v>75</v>
      </c>
      <c r="T23" s="27" t="s">
        <v>75</v>
      </c>
      <c r="U23" s="27" t="s">
        <v>75</v>
      </c>
      <c r="V23" s="27" t="s">
        <v>75</v>
      </c>
      <c r="W23" s="27" t="s">
        <v>75</v>
      </c>
      <c r="X23" s="27" t="s">
        <v>75</v>
      </c>
      <c r="Y23" s="27" t="s">
        <v>75</v>
      </c>
      <c r="Z23" s="27" t="s">
        <v>75</v>
      </c>
      <c r="AA23" s="27" t="s">
        <v>75</v>
      </c>
      <c r="AB23" s="27" t="s">
        <v>75</v>
      </c>
      <c r="AC23" s="27" t="s">
        <v>75</v>
      </c>
      <c r="AD23" s="27">
        <v>0</v>
      </c>
      <c r="AE23" s="27">
        <f t="shared" si="18"/>
        <v>0</v>
      </c>
      <c r="AF23" s="27">
        <f t="shared" si="18"/>
        <v>0</v>
      </c>
      <c r="AG23" s="27">
        <v>0</v>
      </c>
      <c r="AH23" s="27">
        <f t="shared" si="19"/>
        <v>0</v>
      </c>
      <c r="AI23" s="27" t="s">
        <v>75</v>
      </c>
      <c r="AJ23" s="27" t="s">
        <v>75</v>
      </c>
      <c r="AK23" s="27" t="s">
        <v>75</v>
      </c>
      <c r="AL23" s="27" t="s">
        <v>75</v>
      </c>
      <c r="AM23" s="27" t="s">
        <v>75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 t="s">
        <v>75</v>
      </c>
      <c r="AT23" s="27" t="s">
        <v>75</v>
      </c>
      <c r="AU23" s="27" t="s">
        <v>75</v>
      </c>
      <c r="AV23" s="27" t="s">
        <v>75</v>
      </c>
      <c r="AW23" s="27" t="s">
        <v>75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 t="s">
        <v>75</v>
      </c>
      <c r="BD23" s="27" t="s">
        <v>75</v>
      </c>
      <c r="BE23" s="27" t="s">
        <v>75</v>
      </c>
      <c r="BF23" s="27" t="s">
        <v>75</v>
      </c>
      <c r="BG23" s="27" t="s">
        <v>75</v>
      </c>
      <c r="BH23" s="27">
        <f t="shared" si="17"/>
        <v>0</v>
      </c>
      <c r="BI23" s="27">
        <f t="shared" si="9"/>
        <v>0</v>
      </c>
      <c r="BJ23" s="27">
        <f t="shared" si="9"/>
        <v>0</v>
      </c>
      <c r="BK23" s="27">
        <f t="shared" si="9"/>
        <v>0</v>
      </c>
      <c r="BL23" s="27">
        <f t="shared" si="9"/>
        <v>0</v>
      </c>
      <c r="BM23" s="28" t="s">
        <v>75</v>
      </c>
      <c r="BN23" s="28" t="s">
        <v>75</v>
      </c>
      <c r="BO23" s="28" t="s">
        <v>75</v>
      </c>
      <c r="BP23" s="28" t="s">
        <v>75</v>
      </c>
      <c r="BQ23" s="28" t="s">
        <v>75</v>
      </c>
      <c r="BR23" s="28" t="s">
        <v>75</v>
      </c>
    </row>
    <row r="24" spans="1:70" ht="46.8">
      <c r="A24" s="22" t="s">
        <v>92</v>
      </c>
      <c r="B24" s="23" t="s">
        <v>85</v>
      </c>
      <c r="C24" s="24" t="s">
        <v>74</v>
      </c>
      <c r="D24" s="25" t="s">
        <v>75</v>
      </c>
      <c r="E24" s="25" t="s">
        <v>75</v>
      </c>
      <c r="F24" s="25" t="s">
        <v>75</v>
      </c>
      <c r="G24" s="26" t="s">
        <v>75</v>
      </c>
      <c r="H24" s="26" t="s">
        <v>75</v>
      </c>
      <c r="I24" s="26" t="s">
        <v>75</v>
      </c>
      <c r="J24" s="26" t="s">
        <v>75</v>
      </c>
      <c r="K24" s="26" t="s">
        <v>75</v>
      </c>
      <c r="L24" s="26" t="s">
        <v>75</v>
      </c>
      <c r="M24" s="26" t="s">
        <v>75</v>
      </c>
      <c r="N24" s="25">
        <v>0</v>
      </c>
      <c r="O24" s="27">
        <f>O25+O26+O27</f>
        <v>44.110523999999998</v>
      </c>
      <c r="P24" s="27" t="s">
        <v>75</v>
      </c>
      <c r="Q24" s="27">
        <f t="shared" si="11"/>
        <v>44.110523999999998</v>
      </c>
      <c r="R24" s="27">
        <f t="shared" si="12"/>
        <v>44.110523999999998</v>
      </c>
      <c r="S24" s="27" t="s">
        <v>75</v>
      </c>
      <c r="T24" s="27" t="s">
        <v>75</v>
      </c>
      <c r="U24" s="27" t="s">
        <v>75</v>
      </c>
      <c r="V24" s="27" t="s">
        <v>75</v>
      </c>
      <c r="W24" s="27" t="s">
        <v>75</v>
      </c>
      <c r="X24" s="27" t="s">
        <v>75</v>
      </c>
      <c r="Y24" s="27" t="s">
        <v>75</v>
      </c>
      <c r="Z24" s="27" t="s">
        <v>75</v>
      </c>
      <c r="AA24" s="27" t="s">
        <v>75</v>
      </c>
      <c r="AB24" s="27" t="s">
        <v>75</v>
      </c>
      <c r="AC24" s="27" t="s">
        <v>75</v>
      </c>
      <c r="AD24" s="27">
        <f>AD25+AD26+AD27</f>
        <v>6.589067</v>
      </c>
      <c r="AE24" s="27">
        <f t="shared" si="18"/>
        <v>0</v>
      </c>
      <c r="AF24" s="27">
        <f t="shared" si="18"/>
        <v>0</v>
      </c>
      <c r="AG24" s="27">
        <f>AG25+AG26+AG27</f>
        <v>6.589067</v>
      </c>
      <c r="AH24" s="27">
        <f t="shared" si="19"/>
        <v>0</v>
      </c>
      <c r="AI24" s="27" t="s">
        <v>75</v>
      </c>
      <c r="AJ24" s="27" t="s">
        <v>75</v>
      </c>
      <c r="AK24" s="27" t="s">
        <v>75</v>
      </c>
      <c r="AL24" s="27" t="s">
        <v>75</v>
      </c>
      <c r="AM24" s="27" t="s">
        <v>75</v>
      </c>
      <c r="AN24" s="27">
        <f>AN25+AN26+AN27</f>
        <v>14.778321</v>
      </c>
      <c r="AO24" s="27">
        <v>0</v>
      </c>
      <c r="AP24" s="27">
        <v>0</v>
      </c>
      <c r="AQ24" s="27">
        <f>AQ25+AQ26+AQ27</f>
        <v>14.778321</v>
      </c>
      <c r="AR24" s="27">
        <v>0</v>
      </c>
      <c r="AS24" s="27" t="s">
        <v>75</v>
      </c>
      <c r="AT24" s="27" t="s">
        <v>75</v>
      </c>
      <c r="AU24" s="27" t="s">
        <v>75</v>
      </c>
      <c r="AV24" s="27" t="s">
        <v>75</v>
      </c>
      <c r="AW24" s="27" t="s">
        <v>75</v>
      </c>
      <c r="AX24" s="27">
        <f>AX25+AX26+AX27</f>
        <v>22.743136</v>
      </c>
      <c r="AY24" s="27">
        <v>0</v>
      </c>
      <c r="AZ24" s="27">
        <v>0</v>
      </c>
      <c r="BA24" s="27">
        <f>BA25+BA26+BA27</f>
        <v>22.743136</v>
      </c>
      <c r="BB24" s="27">
        <v>0</v>
      </c>
      <c r="BC24" s="27" t="s">
        <v>75</v>
      </c>
      <c r="BD24" s="27" t="s">
        <v>75</v>
      </c>
      <c r="BE24" s="27" t="s">
        <v>75</v>
      </c>
      <c r="BF24" s="27" t="s">
        <v>75</v>
      </c>
      <c r="BG24" s="27" t="s">
        <v>75</v>
      </c>
      <c r="BH24" s="27">
        <f t="shared" si="17"/>
        <v>44.110523999999998</v>
      </c>
      <c r="BI24" s="27">
        <f t="shared" si="9"/>
        <v>0</v>
      </c>
      <c r="BJ24" s="27">
        <f t="shared" si="9"/>
        <v>0</v>
      </c>
      <c r="BK24" s="27">
        <f t="shared" si="9"/>
        <v>44.110523999999998</v>
      </c>
      <c r="BL24" s="27">
        <f t="shared" si="9"/>
        <v>0</v>
      </c>
      <c r="BM24" s="28" t="s">
        <v>75</v>
      </c>
      <c r="BN24" s="28" t="s">
        <v>75</v>
      </c>
      <c r="BO24" s="28" t="s">
        <v>75</v>
      </c>
      <c r="BP24" s="28" t="s">
        <v>75</v>
      </c>
      <c r="BQ24" s="28" t="s">
        <v>75</v>
      </c>
      <c r="BR24" s="28" t="s">
        <v>75</v>
      </c>
    </row>
    <row r="25" spans="1:70" ht="55.2">
      <c r="A25" s="22" t="s">
        <v>93</v>
      </c>
      <c r="B25" s="31" t="s">
        <v>94</v>
      </c>
      <c r="C25" s="24" t="s">
        <v>95</v>
      </c>
      <c r="D25" s="25" t="s">
        <v>75</v>
      </c>
      <c r="E25" s="25">
        <v>2019</v>
      </c>
      <c r="F25" s="25">
        <v>2019</v>
      </c>
      <c r="G25" s="26" t="s">
        <v>75</v>
      </c>
      <c r="H25" s="26" t="s">
        <v>75</v>
      </c>
      <c r="I25" s="26" t="s">
        <v>75</v>
      </c>
      <c r="J25" s="26" t="s">
        <v>75</v>
      </c>
      <c r="K25" s="26" t="s">
        <v>75</v>
      </c>
      <c r="L25" s="26" t="s">
        <v>75</v>
      </c>
      <c r="M25" s="26" t="s">
        <v>75</v>
      </c>
      <c r="N25" s="25">
        <v>0</v>
      </c>
      <c r="O25" s="27">
        <v>6.589067</v>
      </c>
      <c r="P25" s="27" t="s">
        <v>75</v>
      </c>
      <c r="Q25" s="27">
        <f t="shared" si="11"/>
        <v>6.589067</v>
      </c>
      <c r="R25" s="27">
        <f t="shared" si="12"/>
        <v>6.589067</v>
      </c>
      <c r="S25" s="27" t="s">
        <v>75</v>
      </c>
      <c r="T25" s="27" t="s">
        <v>75</v>
      </c>
      <c r="U25" s="27" t="s">
        <v>75</v>
      </c>
      <c r="V25" s="27" t="s">
        <v>75</v>
      </c>
      <c r="W25" s="27" t="s">
        <v>75</v>
      </c>
      <c r="X25" s="27" t="s">
        <v>75</v>
      </c>
      <c r="Y25" s="27" t="s">
        <v>75</v>
      </c>
      <c r="Z25" s="27" t="s">
        <v>75</v>
      </c>
      <c r="AA25" s="27" t="s">
        <v>75</v>
      </c>
      <c r="AB25" s="27" t="s">
        <v>75</v>
      </c>
      <c r="AC25" s="27" t="s">
        <v>75</v>
      </c>
      <c r="AD25" s="27">
        <f>O25</f>
        <v>6.589067</v>
      </c>
      <c r="AE25" s="27">
        <f t="shared" si="18"/>
        <v>0</v>
      </c>
      <c r="AF25" s="27">
        <f t="shared" si="18"/>
        <v>0</v>
      </c>
      <c r="AG25" s="27">
        <f>AD25</f>
        <v>6.589067</v>
      </c>
      <c r="AH25" s="27">
        <f t="shared" si="19"/>
        <v>0</v>
      </c>
      <c r="AI25" s="27" t="s">
        <v>75</v>
      </c>
      <c r="AJ25" s="27" t="s">
        <v>75</v>
      </c>
      <c r="AK25" s="27" t="s">
        <v>75</v>
      </c>
      <c r="AL25" s="27" t="s">
        <v>75</v>
      </c>
      <c r="AM25" s="27" t="s">
        <v>75</v>
      </c>
      <c r="AN25" s="27">
        <v>0</v>
      </c>
      <c r="AO25" s="27">
        <v>0</v>
      </c>
      <c r="AP25" s="27">
        <v>0</v>
      </c>
      <c r="AQ25" s="27">
        <v>0</v>
      </c>
      <c r="AR25" s="27">
        <v>0</v>
      </c>
      <c r="AS25" s="27" t="s">
        <v>75</v>
      </c>
      <c r="AT25" s="27" t="s">
        <v>75</v>
      </c>
      <c r="AU25" s="27" t="s">
        <v>75</v>
      </c>
      <c r="AV25" s="27" t="s">
        <v>75</v>
      </c>
      <c r="AW25" s="27" t="s">
        <v>75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 t="s">
        <v>75</v>
      </c>
      <c r="BD25" s="27" t="s">
        <v>75</v>
      </c>
      <c r="BE25" s="27" t="s">
        <v>75</v>
      </c>
      <c r="BF25" s="27" t="s">
        <v>75</v>
      </c>
      <c r="BG25" s="27" t="s">
        <v>75</v>
      </c>
      <c r="BH25" s="27">
        <f t="shared" si="17"/>
        <v>6.589067</v>
      </c>
      <c r="BI25" s="27">
        <f t="shared" si="9"/>
        <v>0</v>
      </c>
      <c r="BJ25" s="27">
        <f t="shared" si="9"/>
        <v>0</v>
      </c>
      <c r="BK25" s="27">
        <f t="shared" si="9"/>
        <v>6.589067</v>
      </c>
      <c r="BL25" s="27">
        <f t="shared" si="9"/>
        <v>0</v>
      </c>
      <c r="BM25" s="28" t="s">
        <v>75</v>
      </c>
      <c r="BN25" s="28" t="s">
        <v>75</v>
      </c>
      <c r="BO25" s="28" t="s">
        <v>75</v>
      </c>
      <c r="BP25" s="28" t="s">
        <v>75</v>
      </c>
      <c r="BQ25" s="28" t="s">
        <v>75</v>
      </c>
      <c r="BR25" s="28" t="s">
        <v>75</v>
      </c>
    </row>
    <row r="26" spans="1:70" s="1" customFormat="1" ht="55.2">
      <c r="A26" s="32" t="s">
        <v>96</v>
      </c>
      <c r="B26" s="33" t="s">
        <v>97</v>
      </c>
      <c r="C26" s="24" t="s">
        <v>98</v>
      </c>
      <c r="D26" s="25" t="s">
        <v>75</v>
      </c>
      <c r="E26" s="25">
        <v>2020</v>
      </c>
      <c r="F26" s="25">
        <v>2021</v>
      </c>
      <c r="G26" s="26" t="s">
        <v>75</v>
      </c>
      <c r="H26" s="26" t="s">
        <v>75</v>
      </c>
      <c r="I26" s="26" t="s">
        <v>75</v>
      </c>
      <c r="J26" s="26" t="s">
        <v>75</v>
      </c>
      <c r="K26" s="26" t="s">
        <v>75</v>
      </c>
      <c r="L26" s="26" t="s">
        <v>75</v>
      </c>
      <c r="M26" s="26" t="s">
        <v>75</v>
      </c>
      <c r="N26" s="25">
        <v>0</v>
      </c>
      <c r="O26" s="27">
        <v>26.184963</v>
      </c>
      <c r="P26" s="27" t="s">
        <v>75</v>
      </c>
      <c r="Q26" s="27">
        <f t="shared" si="11"/>
        <v>26.184963</v>
      </c>
      <c r="R26" s="27">
        <f t="shared" si="12"/>
        <v>26.184963</v>
      </c>
      <c r="S26" s="27" t="s">
        <v>75</v>
      </c>
      <c r="T26" s="27" t="s">
        <v>75</v>
      </c>
      <c r="U26" s="27" t="s">
        <v>75</v>
      </c>
      <c r="V26" s="27" t="s">
        <v>75</v>
      </c>
      <c r="W26" s="27" t="s">
        <v>75</v>
      </c>
      <c r="X26" s="27" t="s">
        <v>75</v>
      </c>
      <c r="Y26" s="27" t="s">
        <v>75</v>
      </c>
      <c r="Z26" s="27" t="s">
        <v>75</v>
      </c>
      <c r="AA26" s="27" t="s">
        <v>75</v>
      </c>
      <c r="AB26" s="27" t="s">
        <v>75</v>
      </c>
      <c r="AC26" s="27" t="s">
        <v>75</v>
      </c>
      <c r="AD26" s="27">
        <f>AD31</f>
        <v>0</v>
      </c>
      <c r="AE26" s="27">
        <f t="shared" si="18"/>
        <v>0</v>
      </c>
      <c r="AF26" s="27">
        <f t="shared" si="18"/>
        <v>0</v>
      </c>
      <c r="AG26" s="27">
        <f>AG31</f>
        <v>0</v>
      </c>
      <c r="AH26" s="27">
        <f>AH31</f>
        <v>0</v>
      </c>
      <c r="AI26" s="27" t="s">
        <v>75</v>
      </c>
      <c r="AJ26" s="27" t="s">
        <v>75</v>
      </c>
      <c r="AK26" s="27" t="s">
        <v>75</v>
      </c>
      <c r="AL26" s="27" t="s">
        <v>75</v>
      </c>
      <c r="AM26" s="27" t="s">
        <v>75</v>
      </c>
      <c r="AN26" s="27">
        <v>4.2909220000000001</v>
      </c>
      <c r="AO26" s="27">
        <v>0</v>
      </c>
      <c r="AP26" s="27">
        <v>0</v>
      </c>
      <c r="AQ26" s="27">
        <v>4.2909220000000001</v>
      </c>
      <c r="AR26" s="27">
        <v>0</v>
      </c>
      <c r="AS26" s="27" t="s">
        <v>75</v>
      </c>
      <c r="AT26" s="27" t="s">
        <v>75</v>
      </c>
      <c r="AU26" s="27" t="s">
        <v>75</v>
      </c>
      <c r="AV26" s="27" t="s">
        <v>75</v>
      </c>
      <c r="AW26" s="27" t="s">
        <v>75</v>
      </c>
      <c r="AX26" s="27">
        <v>21.894041000000001</v>
      </c>
      <c r="AY26" s="27">
        <v>0</v>
      </c>
      <c r="AZ26" s="27">
        <v>0</v>
      </c>
      <c r="BA26" s="27">
        <v>21.894041000000001</v>
      </c>
      <c r="BB26" s="27">
        <v>0</v>
      </c>
      <c r="BC26" s="27" t="s">
        <v>75</v>
      </c>
      <c r="BD26" s="27" t="s">
        <v>75</v>
      </c>
      <c r="BE26" s="27" t="s">
        <v>75</v>
      </c>
      <c r="BF26" s="27" t="s">
        <v>75</v>
      </c>
      <c r="BG26" s="27" t="s">
        <v>75</v>
      </c>
      <c r="BH26" s="27">
        <f t="shared" si="17"/>
        <v>26.184963000000003</v>
      </c>
      <c r="BI26" s="27">
        <f t="shared" si="9"/>
        <v>0</v>
      </c>
      <c r="BJ26" s="27">
        <f t="shared" si="9"/>
        <v>0</v>
      </c>
      <c r="BK26" s="27">
        <f t="shared" si="9"/>
        <v>26.184963000000003</v>
      </c>
      <c r="BL26" s="27">
        <f t="shared" si="9"/>
        <v>0</v>
      </c>
      <c r="BM26" s="27" t="s">
        <v>75</v>
      </c>
      <c r="BN26" s="27" t="s">
        <v>75</v>
      </c>
      <c r="BO26" s="27" t="s">
        <v>75</v>
      </c>
      <c r="BP26" s="27" t="s">
        <v>75</v>
      </c>
      <c r="BQ26" s="27" t="s">
        <v>75</v>
      </c>
      <c r="BR26" s="27" t="s">
        <v>75</v>
      </c>
    </row>
    <row r="27" spans="1:70" ht="82.8">
      <c r="A27" s="22" t="s">
        <v>99</v>
      </c>
      <c r="B27" s="31" t="s">
        <v>100</v>
      </c>
      <c r="C27" s="24" t="s">
        <v>101</v>
      </c>
      <c r="D27" s="25" t="s">
        <v>75</v>
      </c>
      <c r="E27" s="25">
        <v>2020</v>
      </c>
      <c r="F27" s="25">
        <v>2021</v>
      </c>
      <c r="G27" s="26" t="s">
        <v>75</v>
      </c>
      <c r="H27" s="26" t="s">
        <v>75</v>
      </c>
      <c r="I27" s="26" t="s">
        <v>75</v>
      </c>
      <c r="J27" s="26" t="s">
        <v>75</v>
      </c>
      <c r="K27" s="26" t="s">
        <v>75</v>
      </c>
      <c r="L27" s="26" t="s">
        <v>75</v>
      </c>
      <c r="M27" s="26" t="s">
        <v>75</v>
      </c>
      <c r="N27" s="25">
        <v>0</v>
      </c>
      <c r="O27" s="27">
        <v>11.336494</v>
      </c>
      <c r="P27" s="27" t="s">
        <v>75</v>
      </c>
      <c r="Q27" s="27">
        <f t="shared" si="11"/>
        <v>11.336494</v>
      </c>
      <c r="R27" s="27">
        <f t="shared" si="12"/>
        <v>11.336494</v>
      </c>
      <c r="S27" s="27" t="s">
        <v>75</v>
      </c>
      <c r="T27" s="27" t="s">
        <v>75</v>
      </c>
      <c r="U27" s="27" t="s">
        <v>75</v>
      </c>
      <c r="V27" s="27" t="s">
        <v>75</v>
      </c>
      <c r="W27" s="27" t="s">
        <v>75</v>
      </c>
      <c r="X27" s="27" t="s">
        <v>75</v>
      </c>
      <c r="Y27" s="27" t="s">
        <v>75</v>
      </c>
      <c r="Z27" s="27" t="s">
        <v>75</v>
      </c>
      <c r="AA27" s="27" t="s">
        <v>75</v>
      </c>
      <c r="AB27" s="27" t="s">
        <v>75</v>
      </c>
      <c r="AC27" s="27" t="s">
        <v>75</v>
      </c>
      <c r="AD27" s="27">
        <f t="shared" ref="AD27" si="20">AD33</f>
        <v>0</v>
      </c>
      <c r="AE27" s="27">
        <f t="shared" si="2"/>
        <v>0</v>
      </c>
      <c r="AF27" s="27">
        <f t="shared" si="2"/>
        <v>0</v>
      </c>
      <c r="AG27" s="27">
        <f t="shared" si="2"/>
        <v>0</v>
      </c>
      <c r="AH27" s="27">
        <f t="shared" si="2"/>
        <v>0</v>
      </c>
      <c r="AI27" s="27" t="s">
        <v>75</v>
      </c>
      <c r="AJ27" s="27" t="s">
        <v>75</v>
      </c>
      <c r="AK27" s="27" t="s">
        <v>75</v>
      </c>
      <c r="AL27" s="27" t="s">
        <v>75</v>
      </c>
      <c r="AM27" s="27" t="s">
        <v>75</v>
      </c>
      <c r="AN27" s="27">
        <v>10.487399</v>
      </c>
      <c r="AO27" s="27">
        <v>0</v>
      </c>
      <c r="AP27" s="27">
        <v>0</v>
      </c>
      <c r="AQ27" s="27">
        <v>10.487399</v>
      </c>
      <c r="AR27" s="27">
        <v>0</v>
      </c>
      <c r="AS27" s="27" t="s">
        <v>75</v>
      </c>
      <c r="AT27" s="27" t="s">
        <v>75</v>
      </c>
      <c r="AU27" s="27" t="s">
        <v>75</v>
      </c>
      <c r="AV27" s="27" t="s">
        <v>75</v>
      </c>
      <c r="AW27" s="27" t="s">
        <v>75</v>
      </c>
      <c r="AX27" s="27">
        <v>0.84909500000000004</v>
      </c>
      <c r="AY27" s="27">
        <v>0</v>
      </c>
      <c r="AZ27" s="27">
        <v>0</v>
      </c>
      <c r="BA27" s="27">
        <v>0.84909500000000004</v>
      </c>
      <c r="BB27" s="27">
        <v>0</v>
      </c>
      <c r="BC27" s="27" t="s">
        <v>75</v>
      </c>
      <c r="BD27" s="27" t="s">
        <v>75</v>
      </c>
      <c r="BE27" s="27" t="s">
        <v>75</v>
      </c>
      <c r="BF27" s="27" t="s">
        <v>75</v>
      </c>
      <c r="BG27" s="27" t="s">
        <v>75</v>
      </c>
      <c r="BH27" s="27">
        <f t="shared" si="17"/>
        <v>11.336494</v>
      </c>
      <c r="BI27" s="27">
        <f t="shared" si="9"/>
        <v>0</v>
      </c>
      <c r="BJ27" s="27">
        <f t="shared" si="9"/>
        <v>0</v>
      </c>
      <c r="BK27" s="27">
        <f t="shared" si="9"/>
        <v>11.336494</v>
      </c>
      <c r="BL27" s="27">
        <f t="shared" si="9"/>
        <v>0</v>
      </c>
      <c r="BM27" s="28" t="s">
        <v>75</v>
      </c>
      <c r="BN27" s="28" t="s">
        <v>75</v>
      </c>
      <c r="BO27" s="28" t="s">
        <v>75</v>
      </c>
      <c r="BP27" s="28" t="s">
        <v>75</v>
      </c>
      <c r="BQ27" s="28" t="s">
        <v>75</v>
      </c>
      <c r="BR27" s="28" t="s">
        <v>75</v>
      </c>
    </row>
    <row r="28" spans="1:70">
      <c r="A28" s="457" t="s">
        <v>102</v>
      </c>
      <c r="B28" s="457"/>
      <c r="C28" s="457"/>
      <c r="D28" s="457"/>
      <c r="E28" s="457"/>
      <c r="F28" s="457"/>
      <c r="G28" s="457"/>
      <c r="H28" s="457"/>
      <c r="I28" s="457"/>
      <c r="J28" s="457"/>
      <c r="K28" s="457"/>
      <c r="L28" s="457"/>
      <c r="M28" s="457"/>
      <c r="N28" s="457"/>
      <c r="O28" s="457"/>
      <c r="P28" s="457"/>
    </row>
    <row r="29" spans="1:70">
      <c r="A29" s="456" t="s">
        <v>103</v>
      </c>
      <c r="B29" s="456"/>
      <c r="C29" s="456"/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</row>
    <row r="30" spans="1:70">
      <c r="A30" s="456" t="s">
        <v>104</v>
      </c>
      <c r="B30" s="456"/>
      <c r="C30" s="456"/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</row>
    <row r="31" spans="1:70">
      <c r="A31" s="456" t="s">
        <v>105</v>
      </c>
      <c r="B31" s="456"/>
      <c r="C31" s="456"/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</row>
    <row r="32" spans="1:70">
      <c r="B32" s="457"/>
      <c r="C32" s="457"/>
      <c r="D32" s="457"/>
      <c r="E32" s="457"/>
      <c r="F32" s="457"/>
      <c r="G32" s="457"/>
      <c r="H32" s="457"/>
      <c r="I32" s="457"/>
      <c r="J32" s="457"/>
      <c r="K32" s="457"/>
      <c r="L32" s="457"/>
      <c r="M32" s="457"/>
      <c r="N32" s="457"/>
      <c r="O32" s="457"/>
      <c r="P32" s="457"/>
      <c r="Q32" s="457"/>
    </row>
    <row r="33" spans="2:17">
      <c r="B33" s="34"/>
      <c r="C33" s="35"/>
      <c r="D33" s="1"/>
      <c r="E33" s="1"/>
      <c r="F33" s="1"/>
      <c r="G33" s="3"/>
      <c r="H33" s="3"/>
      <c r="I33" s="3"/>
      <c r="J33" s="3"/>
      <c r="K33" s="3"/>
      <c r="L33" s="3"/>
    </row>
    <row r="34" spans="2:17">
      <c r="B34" s="457"/>
      <c r="C34" s="457"/>
      <c r="D34" s="457"/>
      <c r="E34" s="457"/>
      <c r="F34" s="457"/>
      <c r="G34" s="457"/>
      <c r="H34" s="457"/>
      <c r="I34" s="457"/>
      <c r="J34" s="457"/>
      <c r="K34" s="457"/>
      <c r="L34" s="457"/>
      <c r="M34" s="457"/>
      <c r="N34" s="457"/>
      <c r="O34" s="457"/>
      <c r="P34" s="457"/>
      <c r="Q34" s="457"/>
    </row>
    <row r="35" spans="2:17">
      <c r="B35" s="456"/>
      <c r="C35" s="456"/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456"/>
      <c r="P35" s="456"/>
      <c r="Q35" s="456"/>
    </row>
    <row r="36" spans="2:17">
      <c r="B36" s="457"/>
      <c r="C36" s="457"/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57"/>
      <c r="O36" s="457"/>
      <c r="P36" s="457"/>
      <c r="Q36" s="457"/>
    </row>
    <row r="37" spans="2:17">
      <c r="B37" s="458"/>
      <c r="C37" s="458"/>
      <c r="D37" s="458"/>
      <c r="E37" s="458"/>
      <c r="F37" s="458"/>
      <c r="G37" s="458"/>
      <c r="H37" s="458"/>
      <c r="I37" s="458"/>
      <c r="J37" s="458"/>
      <c r="K37" s="458"/>
      <c r="L37" s="458"/>
      <c r="M37" s="458"/>
      <c r="N37" s="458"/>
      <c r="O37" s="458"/>
      <c r="P37" s="458"/>
      <c r="Q37" s="458"/>
    </row>
    <row r="38" spans="2:17">
      <c r="B38" s="34"/>
      <c r="C38" s="1"/>
      <c r="D38" s="1"/>
      <c r="E38" s="1"/>
      <c r="F38" s="1"/>
      <c r="G38" s="3"/>
      <c r="H38" s="3"/>
      <c r="I38" s="3"/>
      <c r="J38" s="3"/>
      <c r="K38" s="3"/>
      <c r="L38" s="3"/>
    </row>
    <row r="39" spans="2:17">
      <c r="B39" s="459"/>
      <c r="C39" s="459"/>
      <c r="D39" s="459"/>
      <c r="E39" s="459"/>
      <c r="F39" s="459"/>
      <c r="G39" s="459"/>
      <c r="H39" s="459"/>
      <c r="I39" s="459"/>
      <c r="J39" s="459"/>
      <c r="K39" s="459"/>
      <c r="L39" s="459"/>
      <c r="M39" s="459"/>
      <c r="N39" s="459"/>
      <c r="O39" s="459"/>
      <c r="P39" s="459"/>
      <c r="Q39" s="459"/>
    </row>
  </sheetData>
  <mergeCells count="39">
    <mergeCell ref="B35:Q35"/>
    <mergeCell ref="B36:Q36"/>
    <mergeCell ref="B37:Q37"/>
    <mergeCell ref="B39:Q39"/>
    <mergeCell ref="A28:P28"/>
    <mergeCell ref="A29:P29"/>
    <mergeCell ref="A30:P30"/>
    <mergeCell ref="A31:P31"/>
    <mergeCell ref="B32:Q32"/>
    <mergeCell ref="B34:Q34"/>
    <mergeCell ref="BR9:BR11"/>
    <mergeCell ref="H10:J10"/>
    <mergeCell ref="K10:M10"/>
    <mergeCell ref="T10:X10"/>
    <mergeCell ref="Y10:AC10"/>
    <mergeCell ref="AD10:AH10"/>
    <mergeCell ref="AI10:AM10"/>
    <mergeCell ref="AN10:AR10"/>
    <mergeCell ref="AS10:AW10"/>
    <mergeCell ref="AX10:BB10"/>
    <mergeCell ref="H9:M9"/>
    <mergeCell ref="N9:N11"/>
    <mergeCell ref="O9:P10"/>
    <mergeCell ref="Q9:S10"/>
    <mergeCell ref="T9:AC9"/>
    <mergeCell ref="AD9:BQ9"/>
    <mergeCell ref="BC10:BG10"/>
    <mergeCell ref="BH10:BL10"/>
    <mergeCell ref="BM10:BQ10"/>
    <mergeCell ref="A4:AC4"/>
    <mergeCell ref="A5:AC5"/>
    <mergeCell ref="A6:AC6"/>
    <mergeCell ref="A7:AC7"/>
    <mergeCell ref="A9:A11"/>
    <mergeCell ref="B9:B11"/>
    <mergeCell ref="C9:C11"/>
    <mergeCell ref="D9:D11"/>
    <mergeCell ref="E9:E11"/>
    <mergeCell ref="F9:G10"/>
  </mergeCells>
  <printOptions horizontalCentered="1" verticalCentered="1"/>
  <pageMargins left="0.23622047244094491" right="0.23622047244094491" top="0.74803149606299213" bottom="0.55118110236220474" header="0" footer="0"/>
  <pageSetup paperSize="9" scale="28" fitToWidth="0" orientation="landscape" r:id="rId1"/>
  <headerFooter alignWithMargins="0">
    <oddHeader>&amp;L&amp;"Arial,обычный"&amp;6Подготовлено с использованием системы ГАРАНТ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R81"/>
  <sheetViews>
    <sheetView workbookViewId="0">
      <selection activeCell="C15" sqref="C15"/>
    </sheetView>
  </sheetViews>
  <sheetFormatPr defaultRowHeight="13.8"/>
  <cols>
    <col min="1" max="1" width="12" style="234" customWidth="1"/>
    <col min="2" max="2" width="42.6640625" style="146" customWidth="1"/>
    <col min="3" max="3" width="28.33203125" style="146" customWidth="1"/>
    <col min="4" max="4" width="21.5546875" style="146" customWidth="1"/>
    <col min="5" max="5" width="12.44140625" style="146" customWidth="1"/>
    <col min="6" max="6" width="9.6640625" style="146" customWidth="1"/>
    <col min="7" max="7" width="10.88671875" style="146" customWidth="1"/>
    <col min="8" max="8" width="11.109375" style="146" customWidth="1"/>
    <col min="9" max="9" width="10.6640625" style="146" customWidth="1"/>
    <col min="10" max="255" width="9.109375" style="146"/>
    <col min="256" max="256" width="12" style="146" customWidth="1"/>
    <col min="257" max="257" width="42.6640625" style="146" customWidth="1"/>
    <col min="258" max="258" width="24.5546875" style="146" customWidth="1"/>
    <col min="259" max="259" width="21.5546875" style="146" customWidth="1"/>
    <col min="260" max="260" width="12.44140625" style="146" customWidth="1"/>
    <col min="261" max="261" width="9.6640625" style="146" customWidth="1"/>
    <col min="262" max="262" width="10.88671875" style="146" customWidth="1"/>
    <col min="263" max="263" width="11.109375" style="146" customWidth="1"/>
    <col min="264" max="264" width="10.6640625" style="146" customWidth="1"/>
    <col min="265" max="511" width="9.109375" style="146"/>
    <col min="512" max="512" width="12" style="146" customWidth="1"/>
    <col min="513" max="513" width="42.6640625" style="146" customWidth="1"/>
    <col min="514" max="514" width="24.5546875" style="146" customWidth="1"/>
    <col min="515" max="515" width="21.5546875" style="146" customWidth="1"/>
    <col min="516" max="516" width="12.44140625" style="146" customWidth="1"/>
    <col min="517" max="517" width="9.6640625" style="146" customWidth="1"/>
    <col min="518" max="518" width="10.88671875" style="146" customWidth="1"/>
    <col min="519" max="519" width="11.109375" style="146" customWidth="1"/>
    <col min="520" max="520" width="10.6640625" style="146" customWidth="1"/>
    <col min="521" max="767" width="9.109375" style="146"/>
    <col min="768" max="768" width="12" style="146" customWidth="1"/>
    <col min="769" max="769" width="42.6640625" style="146" customWidth="1"/>
    <col min="770" max="770" width="24.5546875" style="146" customWidth="1"/>
    <col min="771" max="771" width="21.5546875" style="146" customWidth="1"/>
    <col min="772" max="772" width="12.44140625" style="146" customWidth="1"/>
    <col min="773" max="773" width="9.6640625" style="146" customWidth="1"/>
    <col min="774" max="774" width="10.88671875" style="146" customWidth="1"/>
    <col min="775" max="775" width="11.109375" style="146" customWidth="1"/>
    <col min="776" max="776" width="10.6640625" style="146" customWidth="1"/>
    <col min="777" max="1023" width="9.109375" style="146"/>
    <col min="1024" max="1024" width="12" style="146" customWidth="1"/>
    <col min="1025" max="1025" width="42.6640625" style="146" customWidth="1"/>
    <col min="1026" max="1026" width="24.5546875" style="146" customWidth="1"/>
    <col min="1027" max="1027" width="21.5546875" style="146" customWidth="1"/>
    <col min="1028" max="1028" width="12.44140625" style="146" customWidth="1"/>
    <col min="1029" max="1029" width="9.6640625" style="146" customWidth="1"/>
    <col min="1030" max="1030" width="10.88671875" style="146" customWidth="1"/>
    <col min="1031" max="1031" width="11.109375" style="146" customWidth="1"/>
    <col min="1032" max="1032" width="10.6640625" style="146" customWidth="1"/>
    <col min="1033" max="1279" width="9.109375" style="146"/>
    <col min="1280" max="1280" width="12" style="146" customWidth="1"/>
    <col min="1281" max="1281" width="42.6640625" style="146" customWidth="1"/>
    <col min="1282" max="1282" width="24.5546875" style="146" customWidth="1"/>
    <col min="1283" max="1283" width="21.5546875" style="146" customWidth="1"/>
    <col min="1284" max="1284" width="12.44140625" style="146" customWidth="1"/>
    <col min="1285" max="1285" width="9.6640625" style="146" customWidth="1"/>
    <col min="1286" max="1286" width="10.88671875" style="146" customWidth="1"/>
    <col min="1287" max="1287" width="11.109375" style="146" customWidth="1"/>
    <col min="1288" max="1288" width="10.6640625" style="146" customWidth="1"/>
    <col min="1289" max="1535" width="9.109375" style="146"/>
    <col min="1536" max="1536" width="12" style="146" customWidth="1"/>
    <col min="1537" max="1537" width="42.6640625" style="146" customWidth="1"/>
    <col min="1538" max="1538" width="24.5546875" style="146" customWidth="1"/>
    <col min="1539" max="1539" width="21.5546875" style="146" customWidth="1"/>
    <col min="1540" max="1540" width="12.44140625" style="146" customWidth="1"/>
    <col min="1541" max="1541" width="9.6640625" style="146" customWidth="1"/>
    <col min="1542" max="1542" width="10.88671875" style="146" customWidth="1"/>
    <col min="1543" max="1543" width="11.109375" style="146" customWidth="1"/>
    <col min="1544" max="1544" width="10.6640625" style="146" customWidth="1"/>
    <col min="1545" max="1791" width="9.109375" style="146"/>
    <col min="1792" max="1792" width="12" style="146" customWidth="1"/>
    <col min="1793" max="1793" width="42.6640625" style="146" customWidth="1"/>
    <col min="1794" max="1794" width="24.5546875" style="146" customWidth="1"/>
    <col min="1795" max="1795" width="21.5546875" style="146" customWidth="1"/>
    <col min="1796" max="1796" width="12.44140625" style="146" customWidth="1"/>
    <col min="1797" max="1797" width="9.6640625" style="146" customWidth="1"/>
    <col min="1798" max="1798" width="10.88671875" style="146" customWidth="1"/>
    <col min="1799" max="1799" width="11.109375" style="146" customWidth="1"/>
    <col min="1800" max="1800" width="10.6640625" style="146" customWidth="1"/>
    <col min="1801" max="2047" width="9.109375" style="146"/>
    <col min="2048" max="2048" width="12" style="146" customWidth="1"/>
    <col min="2049" max="2049" width="42.6640625" style="146" customWidth="1"/>
    <col min="2050" max="2050" width="24.5546875" style="146" customWidth="1"/>
    <col min="2051" max="2051" width="21.5546875" style="146" customWidth="1"/>
    <col min="2052" max="2052" width="12.44140625" style="146" customWidth="1"/>
    <col min="2053" max="2053" width="9.6640625" style="146" customWidth="1"/>
    <col min="2054" max="2054" width="10.88671875" style="146" customWidth="1"/>
    <col min="2055" max="2055" width="11.109375" style="146" customWidth="1"/>
    <col min="2056" max="2056" width="10.6640625" style="146" customWidth="1"/>
    <col min="2057" max="2303" width="9.109375" style="146"/>
    <col min="2304" max="2304" width="12" style="146" customWidth="1"/>
    <col min="2305" max="2305" width="42.6640625" style="146" customWidth="1"/>
    <col min="2306" max="2306" width="24.5546875" style="146" customWidth="1"/>
    <col min="2307" max="2307" width="21.5546875" style="146" customWidth="1"/>
    <col min="2308" max="2308" width="12.44140625" style="146" customWidth="1"/>
    <col min="2309" max="2309" width="9.6640625" style="146" customWidth="1"/>
    <col min="2310" max="2310" width="10.88671875" style="146" customWidth="1"/>
    <col min="2311" max="2311" width="11.109375" style="146" customWidth="1"/>
    <col min="2312" max="2312" width="10.6640625" style="146" customWidth="1"/>
    <col min="2313" max="2559" width="9.109375" style="146"/>
    <col min="2560" max="2560" width="12" style="146" customWidth="1"/>
    <col min="2561" max="2561" width="42.6640625" style="146" customWidth="1"/>
    <col min="2562" max="2562" width="24.5546875" style="146" customWidth="1"/>
    <col min="2563" max="2563" width="21.5546875" style="146" customWidth="1"/>
    <col min="2564" max="2564" width="12.44140625" style="146" customWidth="1"/>
    <col min="2565" max="2565" width="9.6640625" style="146" customWidth="1"/>
    <col min="2566" max="2566" width="10.88671875" style="146" customWidth="1"/>
    <col min="2567" max="2567" width="11.109375" style="146" customWidth="1"/>
    <col min="2568" max="2568" width="10.6640625" style="146" customWidth="1"/>
    <col min="2569" max="2815" width="9.109375" style="146"/>
    <col min="2816" max="2816" width="12" style="146" customWidth="1"/>
    <col min="2817" max="2817" width="42.6640625" style="146" customWidth="1"/>
    <col min="2818" max="2818" width="24.5546875" style="146" customWidth="1"/>
    <col min="2819" max="2819" width="21.5546875" style="146" customWidth="1"/>
    <col min="2820" max="2820" width="12.44140625" style="146" customWidth="1"/>
    <col min="2821" max="2821" width="9.6640625" style="146" customWidth="1"/>
    <col min="2822" max="2822" width="10.88671875" style="146" customWidth="1"/>
    <col min="2823" max="2823" width="11.109375" style="146" customWidth="1"/>
    <col min="2824" max="2824" width="10.6640625" style="146" customWidth="1"/>
    <col min="2825" max="3071" width="9.109375" style="146"/>
    <col min="3072" max="3072" width="12" style="146" customWidth="1"/>
    <col min="3073" max="3073" width="42.6640625" style="146" customWidth="1"/>
    <col min="3074" max="3074" width="24.5546875" style="146" customWidth="1"/>
    <col min="3075" max="3075" width="21.5546875" style="146" customWidth="1"/>
    <col min="3076" max="3076" width="12.44140625" style="146" customWidth="1"/>
    <col min="3077" max="3077" width="9.6640625" style="146" customWidth="1"/>
    <col min="3078" max="3078" width="10.88671875" style="146" customWidth="1"/>
    <col min="3079" max="3079" width="11.109375" style="146" customWidth="1"/>
    <col min="3080" max="3080" width="10.6640625" style="146" customWidth="1"/>
    <col min="3081" max="3327" width="9.109375" style="146"/>
    <col min="3328" max="3328" width="12" style="146" customWidth="1"/>
    <col min="3329" max="3329" width="42.6640625" style="146" customWidth="1"/>
    <col min="3330" max="3330" width="24.5546875" style="146" customWidth="1"/>
    <col min="3331" max="3331" width="21.5546875" style="146" customWidth="1"/>
    <col min="3332" max="3332" width="12.44140625" style="146" customWidth="1"/>
    <col min="3333" max="3333" width="9.6640625" style="146" customWidth="1"/>
    <col min="3334" max="3334" width="10.88671875" style="146" customWidth="1"/>
    <col min="3335" max="3335" width="11.109375" style="146" customWidth="1"/>
    <col min="3336" max="3336" width="10.6640625" style="146" customWidth="1"/>
    <col min="3337" max="3583" width="9.109375" style="146"/>
    <col min="3584" max="3584" width="12" style="146" customWidth="1"/>
    <col min="3585" max="3585" width="42.6640625" style="146" customWidth="1"/>
    <col min="3586" max="3586" width="24.5546875" style="146" customWidth="1"/>
    <col min="3587" max="3587" width="21.5546875" style="146" customWidth="1"/>
    <col min="3588" max="3588" width="12.44140625" style="146" customWidth="1"/>
    <col min="3589" max="3589" width="9.6640625" style="146" customWidth="1"/>
    <col min="3590" max="3590" width="10.88671875" style="146" customWidth="1"/>
    <col min="3591" max="3591" width="11.109375" style="146" customWidth="1"/>
    <col min="3592" max="3592" width="10.6640625" style="146" customWidth="1"/>
    <col min="3593" max="3839" width="9.109375" style="146"/>
    <col min="3840" max="3840" width="12" style="146" customWidth="1"/>
    <col min="3841" max="3841" width="42.6640625" style="146" customWidth="1"/>
    <col min="3842" max="3842" width="24.5546875" style="146" customWidth="1"/>
    <col min="3843" max="3843" width="21.5546875" style="146" customWidth="1"/>
    <col min="3844" max="3844" width="12.44140625" style="146" customWidth="1"/>
    <col min="3845" max="3845" width="9.6640625" style="146" customWidth="1"/>
    <col min="3846" max="3846" width="10.88671875" style="146" customWidth="1"/>
    <col min="3847" max="3847" width="11.109375" style="146" customWidth="1"/>
    <col min="3848" max="3848" width="10.6640625" style="146" customWidth="1"/>
    <col min="3849" max="4095" width="9.109375" style="146"/>
    <col min="4096" max="4096" width="12" style="146" customWidth="1"/>
    <col min="4097" max="4097" width="42.6640625" style="146" customWidth="1"/>
    <col min="4098" max="4098" width="24.5546875" style="146" customWidth="1"/>
    <col min="4099" max="4099" width="21.5546875" style="146" customWidth="1"/>
    <col min="4100" max="4100" width="12.44140625" style="146" customWidth="1"/>
    <col min="4101" max="4101" width="9.6640625" style="146" customWidth="1"/>
    <col min="4102" max="4102" width="10.88671875" style="146" customWidth="1"/>
    <col min="4103" max="4103" width="11.109375" style="146" customWidth="1"/>
    <col min="4104" max="4104" width="10.6640625" style="146" customWidth="1"/>
    <col min="4105" max="4351" width="9.109375" style="146"/>
    <col min="4352" max="4352" width="12" style="146" customWidth="1"/>
    <col min="4353" max="4353" width="42.6640625" style="146" customWidth="1"/>
    <col min="4354" max="4354" width="24.5546875" style="146" customWidth="1"/>
    <col min="4355" max="4355" width="21.5546875" style="146" customWidth="1"/>
    <col min="4356" max="4356" width="12.44140625" style="146" customWidth="1"/>
    <col min="4357" max="4357" width="9.6640625" style="146" customWidth="1"/>
    <col min="4358" max="4358" width="10.88671875" style="146" customWidth="1"/>
    <col min="4359" max="4359" width="11.109375" style="146" customWidth="1"/>
    <col min="4360" max="4360" width="10.6640625" style="146" customWidth="1"/>
    <col min="4361" max="4607" width="9.109375" style="146"/>
    <col min="4608" max="4608" width="12" style="146" customWidth="1"/>
    <col min="4609" max="4609" width="42.6640625" style="146" customWidth="1"/>
    <col min="4610" max="4610" width="24.5546875" style="146" customWidth="1"/>
    <col min="4611" max="4611" width="21.5546875" style="146" customWidth="1"/>
    <col min="4612" max="4612" width="12.44140625" style="146" customWidth="1"/>
    <col min="4613" max="4613" width="9.6640625" style="146" customWidth="1"/>
    <col min="4614" max="4614" width="10.88671875" style="146" customWidth="1"/>
    <col min="4615" max="4615" width="11.109375" style="146" customWidth="1"/>
    <col min="4616" max="4616" width="10.6640625" style="146" customWidth="1"/>
    <col min="4617" max="4863" width="9.109375" style="146"/>
    <col min="4864" max="4864" width="12" style="146" customWidth="1"/>
    <col min="4865" max="4865" width="42.6640625" style="146" customWidth="1"/>
    <col min="4866" max="4866" width="24.5546875" style="146" customWidth="1"/>
    <col min="4867" max="4867" width="21.5546875" style="146" customWidth="1"/>
    <col min="4868" max="4868" width="12.44140625" style="146" customWidth="1"/>
    <col min="4869" max="4869" width="9.6640625" style="146" customWidth="1"/>
    <col min="4870" max="4870" width="10.88671875" style="146" customWidth="1"/>
    <col min="4871" max="4871" width="11.109375" style="146" customWidth="1"/>
    <col min="4872" max="4872" width="10.6640625" style="146" customWidth="1"/>
    <col min="4873" max="5119" width="9.109375" style="146"/>
    <col min="5120" max="5120" width="12" style="146" customWidth="1"/>
    <col min="5121" max="5121" width="42.6640625" style="146" customWidth="1"/>
    <col min="5122" max="5122" width="24.5546875" style="146" customWidth="1"/>
    <col min="5123" max="5123" width="21.5546875" style="146" customWidth="1"/>
    <col min="5124" max="5124" width="12.44140625" style="146" customWidth="1"/>
    <col min="5125" max="5125" width="9.6640625" style="146" customWidth="1"/>
    <col min="5126" max="5126" width="10.88671875" style="146" customWidth="1"/>
    <col min="5127" max="5127" width="11.109375" style="146" customWidth="1"/>
    <col min="5128" max="5128" width="10.6640625" style="146" customWidth="1"/>
    <col min="5129" max="5375" width="9.109375" style="146"/>
    <col min="5376" max="5376" width="12" style="146" customWidth="1"/>
    <col min="5377" max="5377" width="42.6640625" style="146" customWidth="1"/>
    <col min="5378" max="5378" width="24.5546875" style="146" customWidth="1"/>
    <col min="5379" max="5379" width="21.5546875" style="146" customWidth="1"/>
    <col min="5380" max="5380" width="12.44140625" style="146" customWidth="1"/>
    <col min="5381" max="5381" width="9.6640625" style="146" customWidth="1"/>
    <col min="5382" max="5382" width="10.88671875" style="146" customWidth="1"/>
    <col min="5383" max="5383" width="11.109375" style="146" customWidth="1"/>
    <col min="5384" max="5384" width="10.6640625" style="146" customWidth="1"/>
    <col min="5385" max="5631" width="9.109375" style="146"/>
    <col min="5632" max="5632" width="12" style="146" customWidth="1"/>
    <col min="5633" max="5633" width="42.6640625" style="146" customWidth="1"/>
    <col min="5634" max="5634" width="24.5546875" style="146" customWidth="1"/>
    <col min="5635" max="5635" width="21.5546875" style="146" customWidth="1"/>
    <col min="5636" max="5636" width="12.44140625" style="146" customWidth="1"/>
    <col min="5637" max="5637" width="9.6640625" style="146" customWidth="1"/>
    <col min="5638" max="5638" width="10.88671875" style="146" customWidth="1"/>
    <col min="5639" max="5639" width="11.109375" style="146" customWidth="1"/>
    <col min="5640" max="5640" width="10.6640625" style="146" customWidth="1"/>
    <col min="5641" max="5887" width="9.109375" style="146"/>
    <col min="5888" max="5888" width="12" style="146" customWidth="1"/>
    <col min="5889" max="5889" width="42.6640625" style="146" customWidth="1"/>
    <col min="5890" max="5890" width="24.5546875" style="146" customWidth="1"/>
    <col min="5891" max="5891" width="21.5546875" style="146" customWidth="1"/>
    <col min="5892" max="5892" width="12.44140625" style="146" customWidth="1"/>
    <col min="5893" max="5893" width="9.6640625" style="146" customWidth="1"/>
    <col min="5894" max="5894" width="10.88671875" style="146" customWidth="1"/>
    <col min="5895" max="5895" width="11.109375" style="146" customWidth="1"/>
    <col min="5896" max="5896" width="10.6640625" style="146" customWidth="1"/>
    <col min="5897" max="6143" width="9.109375" style="146"/>
    <col min="6144" max="6144" width="12" style="146" customWidth="1"/>
    <col min="6145" max="6145" width="42.6640625" style="146" customWidth="1"/>
    <col min="6146" max="6146" width="24.5546875" style="146" customWidth="1"/>
    <col min="6147" max="6147" width="21.5546875" style="146" customWidth="1"/>
    <col min="6148" max="6148" width="12.44140625" style="146" customWidth="1"/>
    <col min="6149" max="6149" width="9.6640625" style="146" customWidth="1"/>
    <col min="6150" max="6150" width="10.88671875" style="146" customWidth="1"/>
    <col min="6151" max="6151" width="11.109375" style="146" customWidth="1"/>
    <col min="6152" max="6152" width="10.6640625" style="146" customWidth="1"/>
    <col min="6153" max="6399" width="9.109375" style="146"/>
    <col min="6400" max="6400" width="12" style="146" customWidth="1"/>
    <col min="6401" max="6401" width="42.6640625" style="146" customWidth="1"/>
    <col min="6402" max="6402" width="24.5546875" style="146" customWidth="1"/>
    <col min="6403" max="6403" width="21.5546875" style="146" customWidth="1"/>
    <col min="6404" max="6404" width="12.44140625" style="146" customWidth="1"/>
    <col min="6405" max="6405" width="9.6640625" style="146" customWidth="1"/>
    <col min="6406" max="6406" width="10.88671875" style="146" customWidth="1"/>
    <col min="6407" max="6407" width="11.109375" style="146" customWidth="1"/>
    <col min="6408" max="6408" width="10.6640625" style="146" customWidth="1"/>
    <col min="6409" max="6655" width="9.109375" style="146"/>
    <col min="6656" max="6656" width="12" style="146" customWidth="1"/>
    <col min="6657" max="6657" width="42.6640625" style="146" customWidth="1"/>
    <col min="6658" max="6658" width="24.5546875" style="146" customWidth="1"/>
    <col min="6659" max="6659" width="21.5546875" style="146" customWidth="1"/>
    <col min="6660" max="6660" width="12.44140625" style="146" customWidth="1"/>
    <col min="6661" max="6661" width="9.6640625" style="146" customWidth="1"/>
    <col min="6662" max="6662" width="10.88671875" style="146" customWidth="1"/>
    <col min="6663" max="6663" width="11.109375" style="146" customWidth="1"/>
    <col min="6664" max="6664" width="10.6640625" style="146" customWidth="1"/>
    <col min="6665" max="6911" width="9.109375" style="146"/>
    <col min="6912" max="6912" width="12" style="146" customWidth="1"/>
    <col min="6913" max="6913" width="42.6640625" style="146" customWidth="1"/>
    <col min="6914" max="6914" width="24.5546875" style="146" customWidth="1"/>
    <col min="6915" max="6915" width="21.5546875" style="146" customWidth="1"/>
    <col min="6916" max="6916" width="12.44140625" style="146" customWidth="1"/>
    <col min="6917" max="6917" width="9.6640625" style="146" customWidth="1"/>
    <col min="6918" max="6918" width="10.88671875" style="146" customWidth="1"/>
    <col min="6919" max="6919" width="11.109375" style="146" customWidth="1"/>
    <col min="6920" max="6920" width="10.6640625" style="146" customWidth="1"/>
    <col min="6921" max="7167" width="9.109375" style="146"/>
    <col min="7168" max="7168" width="12" style="146" customWidth="1"/>
    <col min="7169" max="7169" width="42.6640625" style="146" customWidth="1"/>
    <col min="7170" max="7170" width="24.5546875" style="146" customWidth="1"/>
    <col min="7171" max="7171" width="21.5546875" style="146" customWidth="1"/>
    <col min="7172" max="7172" width="12.44140625" style="146" customWidth="1"/>
    <col min="7173" max="7173" width="9.6640625" style="146" customWidth="1"/>
    <col min="7174" max="7174" width="10.88671875" style="146" customWidth="1"/>
    <col min="7175" max="7175" width="11.109375" style="146" customWidth="1"/>
    <col min="7176" max="7176" width="10.6640625" style="146" customWidth="1"/>
    <col min="7177" max="7423" width="9.109375" style="146"/>
    <col min="7424" max="7424" width="12" style="146" customWidth="1"/>
    <col min="7425" max="7425" width="42.6640625" style="146" customWidth="1"/>
    <col min="7426" max="7426" width="24.5546875" style="146" customWidth="1"/>
    <col min="7427" max="7427" width="21.5546875" style="146" customWidth="1"/>
    <col min="7428" max="7428" width="12.44140625" style="146" customWidth="1"/>
    <col min="7429" max="7429" width="9.6640625" style="146" customWidth="1"/>
    <col min="7430" max="7430" width="10.88671875" style="146" customWidth="1"/>
    <col min="7431" max="7431" width="11.109375" style="146" customWidth="1"/>
    <col min="7432" max="7432" width="10.6640625" style="146" customWidth="1"/>
    <col min="7433" max="7679" width="9.109375" style="146"/>
    <col min="7680" max="7680" width="12" style="146" customWidth="1"/>
    <col min="7681" max="7681" width="42.6640625" style="146" customWidth="1"/>
    <col min="7682" max="7682" width="24.5546875" style="146" customWidth="1"/>
    <col min="7683" max="7683" width="21.5546875" style="146" customWidth="1"/>
    <col min="7684" max="7684" width="12.44140625" style="146" customWidth="1"/>
    <col min="7685" max="7685" width="9.6640625" style="146" customWidth="1"/>
    <col min="7686" max="7686" width="10.88671875" style="146" customWidth="1"/>
    <col min="7687" max="7687" width="11.109375" style="146" customWidth="1"/>
    <col min="7688" max="7688" width="10.6640625" style="146" customWidth="1"/>
    <col min="7689" max="7935" width="9.109375" style="146"/>
    <col min="7936" max="7936" width="12" style="146" customWidth="1"/>
    <col min="7937" max="7937" width="42.6640625" style="146" customWidth="1"/>
    <col min="7938" max="7938" width="24.5546875" style="146" customWidth="1"/>
    <col min="7939" max="7939" width="21.5546875" style="146" customWidth="1"/>
    <col min="7940" max="7940" width="12.44140625" style="146" customWidth="1"/>
    <col min="7941" max="7941" width="9.6640625" style="146" customWidth="1"/>
    <col min="7942" max="7942" width="10.88671875" style="146" customWidth="1"/>
    <col min="7943" max="7943" width="11.109375" style="146" customWidth="1"/>
    <col min="7944" max="7944" width="10.6640625" style="146" customWidth="1"/>
    <col min="7945" max="8191" width="9.109375" style="146"/>
    <col min="8192" max="8192" width="12" style="146" customWidth="1"/>
    <col min="8193" max="8193" width="42.6640625" style="146" customWidth="1"/>
    <col min="8194" max="8194" width="24.5546875" style="146" customWidth="1"/>
    <col min="8195" max="8195" width="21.5546875" style="146" customWidth="1"/>
    <col min="8196" max="8196" width="12.44140625" style="146" customWidth="1"/>
    <col min="8197" max="8197" width="9.6640625" style="146" customWidth="1"/>
    <col min="8198" max="8198" width="10.88671875" style="146" customWidth="1"/>
    <col min="8199" max="8199" width="11.109375" style="146" customWidth="1"/>
    <col min="8200" max="8200" width="10.6640625" style="146" customWidth="1"/>
    <col min="8201" max="8447" width="9.109375" style="146"/>
    <col min="8448" max="8448" width="12" style="146" customWidth="1"/>
    <col min="8449" max="8449" width="42.6640625" style="146" customWidth="1"/>
    <col min="8450" max="8450" width="24.5546875" style="146" customWidth="1"/>
    <col min="8451" max="8451" width="21.5546875" style="146" customWidth="1"/>
    <col min="8452" max="8452" width="12.44140625" style="146" customWidth="1"/>
    <col min="8453" max="8453" width="9.6640625" style="146" customWidth="1"/>
    <col min="8454" max="8454" width="10.88671875" style="146" customWidth="1"/>
    <col min="8455" max="8455" width="11.109375" style="146" customWidth="1"/>
    <col min="8456" max="8456" width="10.6640625" style="146" customWidth="1"/>
    <col min="8457" max="8703" width="9.109375" style="146"/>
    <col min="8704" max="8704" width="12" style="146" customWidth="1"/>
    <col min="8705" max="8705" width="42.6640625" style="146" customWidth="1"/>
    <col min="8706" max="8706" width="24.5546875" style="146" customWidth="1"/>
    <col min="8707" max="8707" width="21.5546875" style="146" customWidth="1"/>
    <col min="8708" max="8708" width="12.44140625" style="146" customWidth="1"/>
    <col min="8709" max="8709" width="9.6640625" style="146" customWidth="1"/>
    <col min="8710" max="8710" width="10.88671875" style="146" customWidth="1"/>
    <col min="8711" max="8711" width="11.109375" style="146" customWidth="1"/>
    <col min="8712" max="8712" width="10.6640625" style="146" customWidth="1"/>
    <col min="8713" max="8959" width="9.109375" style="146"/>
    <col min="8960" max="8960" width="12" style="146" customWidth="1"/>
    <col min="8961" max="8961" width="42.6640625" style="146" customWidth="1"/>
    <col min="8962" max="8962" width="24.5546875" style="146" customWidth="1"/>
    <col min="8963" max="8963" width="21.5546875" style="146" customWidth="1"/>
    <col min="8964" max="8964" width="12.44140625" style="146" customWidth="1"/>
    <col min="8965" max="8965" width="9.6640625" style="146" customWidth="1"/>
    <col min="8966" max="8966" width="10.88671875" style="146" customWidth="1"/>
    <col min="8967" max="8967" width="11.109375" style="146" customWidth="1"/>
    <col min="8968" max="8968" width="10.6640625" style="146" customWidth="1"/>
    <col min="8969" max="9215" width="9.109375" style="146"/>
    <col min="9216" max="9216" width="12" style="146" customWidth="1"/>
    <col min="9217" max="9217" width="42.6640625" style="146" customWidth="1"/>
    <col min="9218" max="9218" width="24.5546875" style="146" customWidth="1"/>
    <col min="9219" max="9219" width="21.5546875" style="146" customWidth="1"/>
    <col min="9220" max="9220" width="12.44140625" style="146" customWidth="1"/>
    <col min="9221" max="9221" width="9.6640625" style="146" customWidth="1"/>
    <col min="9222" max="9222" width="10.88671875" style="146" customWidth="1"/>
    <col min="9223" max="9223" width="11.109375" style="146" customWidth="1"/>
    <col min="9224" max="9224" width="10.6640625" style="146" customWidth="1"/>
    <col min="9225" max="9471" width="9.109375" style="146"/>
    <col min="9472" max="9472" width="12" style="146" customWidth="1"/>
    <col min="9473" max="9473" width="42.6640625" style="146" customWidth="1"/>
    <col min="9474" max="9474" width="24.5546875" style="146" customWidth="1"/>
    <col min="9475" max="9475" width="21.5546875" style="146" customWidth="1"/>
    <col min="9476" max="9476" width="12.44140625" style="146" customWidth="1"/>
    <col min="9477" max="9477" width="9.6640625" style="146" customWidth="1"/>
    <col min="9478" max="9478" width="10.88671875" style="146" customWidth="1"/>
    <col min="9479" max="9479" width="11.109375" style="146" customWidth="1"/>
    <col min="9480" max="9480" width="10.6640625" style="146" customWidth="1"/>
    <col min="9481" max="9727" width="9.109375" style="146"/>
    <col min="9728" max="9728" width="12" style="146" customWidth="1"/>
    <col min="9729" max="9729" width="42.6640625" style="146" customWidth="1"/>
    <col min="9730" max="9730" width="24.5546875" style="146" customWidth="1"/>
    <col min="9731" max="9731" width="21.5546875" style="146" customWidth="1"/>
    <col min="9732" max="9732" width="12.44140625" style="146" customWidth="1"/>
    <col min="9733" max="9733" width="9.6640625" style="146" customWidth="1"/>
    <col min="9734" max="9734" width="10.88671875" style="146" customWidth="1"/>
    <col min="9735" max="9735" width="11.109375" style="146" customWidth="1"/>
    <col min="9736" max="9736" width="10.6640625" style="146" customWidth="1"/>
    <col min="9737" max="9983" width="9.109375" style="146"/>
    <col min="9984" max="9984" width="12" style="146" customWidth="1"/>
    <col min="9985" max="9985" width="42.6640625" style="146" customWidth="1"/>
    <col min="9986" max="9986" width="24.5546875" style="146" customWidth="1"/>
    <col min="9987" max="9987" width="21.5546875" style="146" customWidth="1"/>
    <col min="9988" max="9988" width="12.44140625" style="146" customWidth="1"/>
    <col min="9989" max="9989" width="9.6640625" style="146" customWidth="1"/>
    <col min="9990" max="9990" width="10.88671875" style="146" customWidth="1"/>
    <col min="9991" max="9991" width="11.109375" style="146" customWidth="1"/>
    <col min="9992" max="9992" width="10.6640625" style="146" customWidth="1"/>
    <col min="9993" max="10239" width="9.109375" style="146"/>
    <col min="10240" max="10240" width="12" style="146" customWidth="1"/>
    <col min="10241" max="10241" width="42.6640625" style="146" customWidth="1"/>
    <col min="10242" max="10242" width="24.5546875" style="146" customWidth="1"/>
    <col min="10243" max="10243" width="21.5546875" style="146" customWidth="1"/>
    <col min="10244" max="10244" width="12.44140625" style="146" customWidth="1"/>
    <col min="10245" max="10245" width="9.6640625" style="146" customWidth="1"/>
    <col min="10246" max="10246" width="10.88671875" style="146" customWidth="1"/>
    <col min="10247" max="10247" width="11.109375" style="146" customWidth="1"/>
    <col min="10248" max="10248" width="10.6640625" style="146" customWidth="1"/>
    <col min="10249" max="10495" width="9.109375" style="146"/>
    <col min="10496" max="10496" width="12" style="146" customWidth="1"/>
    <col min="10497" max="10497" width="42.6640625" style="146" customWidth="1"/>
    <col min="10498" max="10498" width="24.5546875" style="146" customWidth="1"/>
    <col min="10499" max="10499" width="21.5546875" style="146" customWidth="1"/>
    <col min="10500" max="10500" width="12.44140625" style="146" customWidth="1"/>
    <col min="10501" max="10501" width="9.6640625" style="146" customWidth="1"/>
    <col min="10502" max="10502" width="10.88671875" style="146" customWidth="1"/>
    <col min="10503" max="10503" width="11.109375" style="146" customWidth="1"/>
    <col min="10504" max="10504" width="10.6640625" style="146" customWidth="1"/>
    <col min="10505" max="10751" width="9.109375" style="146"/>
    <col min="10752" max="10752" width="12" style="146" customWidth="1"/>
    <col min="10753" max="10753" width="42.6640625" style="146" customWidth="1"/>
    <col min="10754" max="10754" width="24.5546875" style="146" customWidth="1"/>
    <col min="10755" max="10755" width="21.5546875" style="146" customWidth="1"/>
    <col min="10756" max="10756" width="12.44140625" style="146" customWidth="1"/>
    <col min="10757" max="10757" width="9.6640625" style="146" customWidth="1"/>
    <col min="10758" max="10758" width="10.88671875" style="146" customWidth="1"/>
    <col min="10759" max="10759" width="11.109375" style="146" customWidth="1"/>
    <col min="10760" max="10760" width="10.6640625" style="146" customWidth="1"/>
    <col min="10761" max="11007" width="9.109375" style="146"/>
    <col min="11008" max="11008" width="12" style="146" customWidth="1"/>
    <col min="11009" max="11009" width="42.6640625" style="146" customWidth="1"/>
    <col min="11010" max="11010" width="24.5546875" style="146" customWidth="1"/>
    <col min="11011" max="11011" width="21.5546875" style="146" customWidth="1"/>
    <col min="11012" max="11012" width="12.44140625" style="146" customWidth="1"/>
    <col min="11013" max="11013" width="9.6640625" style="146" customWidth="1"/>
    <col min="11014" max="11014" width="10.88671875" style="146" customWidth="1"/>
    <col min="11015" max="11015" width="11.109375" style="146" customWidth="1"/>
    <col min="11016" max="11016" width="10.6640625" style="146" customWidth="1"/>
    <col min="11017" max="11263" width="9.109375" style="146"/>
    <col min="11264" max="11264" width="12" style="146" customWidth="1"/>
    <col min="11265" max="11265" width="42.6640625" style="146" customWidth="1"/>
    <col min="11266" max="11266" width="24.5546875" style="146" customWidth="1"/>
    <col min="11267" max="11267" width="21.5546875" style="146" customWidth="1"/>
    <col min="11268" max="11268" width="12.44140625" style="146" customWidth="1"/>
    <col min="11269" max="11269" width="9.6640625" style="146" customWidth="1"/>
    <col min="11270" max="11270" width="10.88671875" style="146" customWidth="1"/>
    <col min="11271" max="11271" width="11.109375" style="146" customWidth="1"/>
    <col min="11272" max="11272" width="10.6640625" style="146" customWidth="1"/>
    <col min="11273" max="11519" width="9.109375" style="146"/>
    <col min="11520" max="11520" width="12" style="146" customWidth="1"/>
    <col min="11521" max="11521" width="42.6640625" style="146" customWidth="1"/>
    <col min="11522" max="11522" width="24.5546875" style="146" customWidth="1"/>
    <col min="11523" max="11523" width="21.5546875" style="146" customWidth="1"/>
    <col min="11524" max="11524" width="12.44140625" style="146" customWidth="1"/>
    <col min="11525" max="11525" width="9.6640625" style="146" customWidth="1"/>
    <col min="11526" max="11526" width="10.88671875" style="146" customWidth="1"/>
    <col min="11527" max="11527" width="11.109375" style="146" customWidth="1"/>
    <col min="11528" max="11528" width="10.6640625" style="146" customWidth="1"/>
    <col min="11529" max="11775" width="9.109375" style="146"/>
    <col min="11776" max="11776" width="12" style="146" customWidth="1"/>
    <col min="11777" max="11777" width="42.6640625" style="146" customWidth="1"/>
    <col min="11778" max="11778" width="24.5546875" style="146" customWidth="1"/>
    <col min="11779" max="11779" width="21.5546875" style="146" customWidth="1"/>
    <col min="11780" max="11780" width="12.44140625" style="146" customWidth="1"/>
    <col min="11781" max="11781" width="9.6640625" style="146" customWidth="1"/>
    <col min="11782" max="11782" width="10.88671875" style="146" customWidth="1"/>
    <col min="11783" max="11783" width="11.109375" style="146" customWidth="1"/>
    <col min="11784" max="11784" width="10.6640625" style="146" customWidth="1"/>
    <col min="11785" max="12031" width="9.109375" style="146"/>
    <col min="12032" max="12032" width="12" style="146" customWidth="1"/>
    <col min="12033" max="12033" width="42.6640625" style="146" customWidth="1"/>
    <col min="12034" max="12034" width="24.5546875" style="146" customWidth="1"/>
    <col min="12035" max="12035" width="21.5546875" style="146" customWidth="1"/>
    <col min="12036" max="12036" width="12.44140625" style="146" customWidth="1"/>
    <col min="12037" max="12037" width="9.6640625" style="146" customWidth="1"/>
    <col min="12038" max="12038" width="10.88671875" style="146" customWidth="1"/>
    <col min="12039" max="12039" width="11.109375" style="146" customWidth="1"/>
    <col min="12040" max="12040" width="10.6640625" style="146" customWidth="1"/>
    <col min="12041" max="12287" width="9.109375" style="146"/>
    <col min="12288" max="12288" width="12" style="146" customWidth="1"/>
    <col min="12289" max="12289" width="42.6640625" style="146" customWidth="1"/>
    <col min="12290" max="12290" width="24.5546875" style="146" customWidth="1"/>
    <col min="12291" max="12291" width="21.5546875" style="146" customWidth="1"/>
    <col min="12292" max="12292" width="12.44140625" style="146" customWidth="1"/>
    <col min="12293" max="12293" width="9.6640625" style="146" customWidth="1"/>
    <col min="12294" max="12294" width="10.88671875" style="146" customWidth="1"/>
    <col min="12295" max="12295" width="11.109375" style="146" customWidth="1"/>
    <col min="12296" max="12296" width="10.6640625" style="146" customWidth="1"/>
    <col min="12297" max="12543" width="9.109375" style="146"/>
    <col min="12544" max="12544" width="12" style="146" customWidth="1"/>
    <col min="12545" max="12545" width="42.6640625" style="146" customWidth="1"/>
    <col min="12546" max="12546" width="24.5546875" style="146" customWidth="1"/>
    <col min="12547" max="12547" width="21.5546875" style="146" customWidth="1"/>
    <col min="12548" max="12548" width="12.44140625" style="146" customWidth="1"/>
    <col min="12549" max="12549" width="9.6640625" style="146" customWidth="1"/>
    <col min="12550" max="12550" width="10.88671875" style="146" customWidth="1"/>
    <col min="12551" max="12551" width="11.109375" style="146" customWidth="1"/>
    <col min="12552" max="12552" width="10.6640625" style="146" customWidth="1"/>
    <col min="12553" max="12799" width="9.109375" style="146"/>
    <col min="12800" max="12800" width="12" style="146" customWidth="1"/>
    <col min="12801" max="12801" width="42.6640625" style="146" customWidth="1"/>
    <col min="12802" max="12802" width="24.5546875" style="146" customWidth="1"/>
    <col min="12803" max="12803" width="21.5546875" style="146" customWidth="1"/>
    <col min="12804" max="12804" width="12.44140625" style="146" customWidth="1"/>
    <col min="12805" max="12805" width="9.6640625" style="146" customWidth="1"/>
    <col min="12806" max="12806" width="10.88671875" style="146" customWidth="1"/>
    <col min="12807" max="12807" width="11.109375" style="146" customWidth="1"/>
    <col min="12808" max="12808" width="10.6640625" style="146" customWidth="1"/>
    <col min="12809" max="13055" width="9.109375" style="146"/>
    <col min="13056" max="13056" width="12" style="146" customWidth="1"/>
    <col min="13057" max="13057" width="42.6640625" style="146" customWidth="1"/>
    <col min="13058" max="13058" width="24.5546875" style="146" customWidth="1"/>
    <col min="13059" max="13059" width="21.5546875" style="146" customWidth="1"/>
    <col min="13060" max="13060" width="12.44140625" style="146" customWidth="1"/>
    <col min="13061" max="13061" width="9.6640625" style="146" customWidth="1"/>
    <col min="13062" max="13062" width="10.88671875" style="146" customWidth="1"/>
    <col min="13063" max="13063" width="11.109375" style="146" customWidth="1"/>
    <col min="13064" max="13064" width="10.6640625" style="146" customWidth="1"/>
    <col min="13065" max="13311" width="9.109375" style="146"/>
    <col min="13312" max="13312" width="12" style="146" customWidth="1"/>
    <col min="13313" max="13313" width="42.6640625" style="146" customWidth="1"/>
    <col min="13314" max="13314" width="24.5546875" style="146" customWidth="1"/>
    <col min="13315" max="13315" width="21.5546875" style="146" customWidth="1"/>
    <col min="13316" max="13316" width="12.44140625" style="146" customWidth="1"/>
    <col min="13317" max="13317" width="9.6640625" style="146" customWidth="1"/>
    <col min="13318" max="13318" width="10.88671875" style="146" customWidth="1"/>
    <col min="13319" max="13319" width="11.109375" style="146" customWidth="1"/>
    <col min="13320" max="13320" width="10.6640625" style="146" customWidth="1"/>
    <col min="13321" max="13567" width="9.109375" style="146"/>
    <col min="13568" max="13568" width="12" style="146" customWidth="1"/>
    <col min="13569" max="13569" width="42.6640625" style="146" customWidth="1"/>
    <col min="13570" max="13570" width="24.5546875" style="146" customWidth="1"/>
    <col min="13571" max="13571" width="21.5546875" style="146" customWidth="1"/>
    <col min="13572" max="13572" width="12.44140625" style="146" customWidth="1"/>
    <col min="13573" max="13573" width="9.6640625" style="146" customWidth="1"/>
    <col min="13574" max="13574" width="10.88671875" style="146" customWidth="1"/>
    <col min="13575" max="13575" width="11.109375" style="146" customWidth="1"/>
    <col min="13576" max="13576" width="10.6640625" style="146" customWidth="1"/>
    <col min="13577" max="13823" width="9.109375" style="146"/>
    <col min="13824" max="13824" width="12" style="146" customWidth="1"/>
    <col min="13825" max="13825" width="42.6640625" style="146" customWidth="1"/>
    <col min="13826" max="13826" width="24.5546875" style="146" customWidth="1"/>
    <col min="13827" max="13827" width="21.5546875" style="146" customWidth="1"/>
    <col min="13828" max="13828" width="12.44140625" style="146" customWidth="1"/>
    <col min="13829" max="13829" width="9.6640625" style="146" customWidth="1"/>
    <col min="13830" max="13830" width="10.88671875" style="146" customWidth="1"/>
    <col min="13831" max="13831" width="11.109375" style="146" customWidth="1"/>
    <col min="13832" max="13832" width="10.6640625" style="146" customWidth="1"/>
    <col min="13833" max="14079" width="9.109375" style="146"/>
    <col min="14080" max="14080" width="12" style="146" customWidth="1"/>
    <col min="14081" max="14081" width="42.6640625" style="146" customWidth="1"/>
    <col min="14082" max="14082" width="24.5546875" style="146" customWidth="1"/>
    <col min="14083" max="14083" width="21.5546875" style="146" customWidth="1"/>
    <col min="14084" max="14084" width="12.44140625" style="146" customWidth="1"/>
    <col min="14085" max="14085" width="9.6640625" style="146" customWidth="1"/>
    <col min="14086" max="14086" width="10.88671875" style="146" customWidth="1"/>
    <col min="14087" max="14087" width="11.109375" style="146" customWidth="1"/>
    <col min="14088" max="14088" width="10.6640625" style="146" customWidth="1"/>
    <col min="14089" max="14335" width="9.109375" style="146"/>
    <col min="14336" max="14336" width="12" style="146" customWidth="1"/>
    <col min="14337" max="14337" width="42.6640625" style="146" customWidth="1"/>
    <col min="14338" max="14338" width="24.5546875" style="146" customWidth="1"/>
    <col min="14339" max="14339" width="21.5546875" style="146" customWidth="1"/>
    <col min="14340" max="14340" width="12.44140625" style="146" customWidth="1"/>
    <col min="14341" max="14341" width="9.6640625" style="146" customWidth="1"/>
    <col min="14342" max="14342" width="10.88671875" style="146" customWidth="1"/>
    <col min="14343" max="14343" width="11.109375" style="146" customWidth="1"/>
    <col min="14344" max="14344" width="10.6640625" style="146" customWidth="1"/>
    <col min="14345" max="14591" width="9.109375" style="146"/>
    <col min="14592" max="14592" width="12" style="146" customWidth="1"/>
    <col min="14593" max="14593" width="42.6640625" style="146" customWidth="1"/>
    <col min="14594" max="14594" width="24.5546875" style="146" customWidth="1"/>
    <col min="14595" max="14595" width="21.5546875" style="146" customWidth="1"/>
    <col min="14596" max="14596" width="12.44140625" style="146" customWidth="1"/>
    <col min="14597" max="14597" width="9.6640625" style="146" customWidth="1"/>
    <col min="14598" max="14598" width="10.88671875" style="146" customWidth="1"/>
    <col min="14599" max="14599" width="11.109375" style="146" customWidth="1"/>
    <col min="14600" max="14600" width="10.6640625" style="146" customWidth="1"/>
    <col min="14601" max="14847" width="9.109375" style="146"/>
    <col min="14848" max="14848" width="12" style="146" customWidth="1"/>
    <col min="14849" max="14849" width="42.6640625" style="146" customWidth="1"/>
    <col min="14850" max="14850" width="24.5546875" style="146" customWidth="1"/>
    <col min="14851" max="14851" width="21.5546875" style="146" customWidth="1"/>
    <col min="14852" max="14852" width="12.44140625" style="146" customWidth="1"/>
    <col min="14853" max="14853" width="9.6640625" style="146" customWidth="1"/>
    <col min="14854" max="14854" width="10.88671875" style="146" customWidth="1"/>
    <col min="14855" max="14855" width="11.109375" style="146" customWidth="1"/>
    <col min="14856" max="14856" width="10.6640625" style="146" customWidth="1"/>
    <col min="14857" max="15103" width="9.109375" style="146"/>
    <col min="15104" max="15104" width="12" style="146" customWidth="1"/>
    <col min="15105" max="15105" width="42.6640625" style="146" customWidth="1"/>
    <col min="15106" max="15106" width="24.5546875" style="146" customWidth="1"/>
    <col min="15107" max="15107" width="21.5546875" style="146" customWidth="1"/>
    <col min="15108" max="15108" width="12.44140625" style="146" customWidth="1"/>
    <col min="15109" max="15109" width="9.6640625" style="146" customWidth="1"/>
    <col min="15110" max="15110" width="10.88671875" style="146" customWidth="1"/>
    <col min="15111" max="15111" width="11.109375" style="146" customWidth="1"/>
    <col min="15112" max="15112" width="10.6640625" style="146" customWidth="1"/>
    <col min="15113" max="15359" width="9.109375" style="146"/>
    <col min="15360" max="15360" width="12" style="146" customWidth="1"/>
    <col min="15361" max="15361" width="42.6640625" style="146" customWidth="1"/>
    <col min="15362" max="15362" width="24.5546875" style="146" customWidth="1"/>
    <col min="15363" max="15363" width="21.5546875" style="146" customWidth="1"/>
    <col min="15364" max="15364" width="12.44140625" style="146" customWidth="1"/>
    <col min="15365" max="15365" width="9.6640625" style="146" customWidth="1"/>
    <col min="15366" max="15366" width="10.88671875" style="146" customWidth="1"/>
    <col min="15367" max="15367" width="11.109375" style="146" customWidth="1"/>
    <col min="15368" max="15368" width="10.6640625" style="146" customWidth="1"/>
    <col min="15369" max="15615" width="9.109375" style="146"/>
    <col min="15616" max="15616" width="12" style="146" customWidth="1"/>
    <col min="15617" max="15617" width="42.6640625" style="146" customWidth="1"/>
    <col min="15618" max="15618" width="24.5546875" style="146" customWidth="1"/>
    <col min="15619" max="15619" width="21.5546875" style="146" customWidth="1"/>
    <col min="15620" max="15620" width="12.44140625" style="146" customWidth="1"/>
    <col min="15621" max="15621" width="9.6640625" style="146" customWidth="1"/>
    <col min="15622" max="15622" width="10.88671875" style="146" customWidth="1"/>
    <col min="15623" max="15623" width="11.109375" style="146" customWidth="1"/>
    <col min="15624" max="15624" width="10.6640625" style="146" customWidth="1"/>
    <col min="15625" max="15871" width="9.109375" style="146"/>
    <col min="15872" max="15872" width="12" style="146" customWidth="1"/>
    <col min="15873" max="15873" width="42.6640625" style="146" customWidth="1"/>
    <col min="15874" max="15874" width="24.5546875" style="146" customWidth="1"/>
    <col min="15875" max="15875" width="21.5546875" style="146" customWidth="1"/>
    <col min="15876" max="15876" width="12.44140625" style="146" customWidth="1"/>
    <col min="15877" max="15877" width="9.6640625" style="146" customWidth="1"/>
    <col min="15878" max="15878" width="10.88671875" style="146" customWidth="1"/>
    <col min="15879" max="15879" width="11.109375" style="146" customWidth="1"/>
    <col min="15880" max="15880" width="10.6640625" style="146" customWidth="1"/>
    <col min="15881" max="16127" width="9.109375" style="146"/>
    <col min="16128" max="16128" width="12" style="146" customWidth="1"/>
    <col min="16129" max="16129" width="42.6640625" style="146" customWidth="1"/>
    <col min="16130" max="16130" width="24.5546875" style="146" customWidth="1"/>
    <col min="16131" max="16131" width="21.5546875" style="146" customWidth="1"/>
    <col min="16132" max="16132" width="12.44140625" style="146" customWidth="1"/>
    <col min="16133" max="16133" width="9.6640625" style="146" customWidth="1"/>
    <col min="16134" max="16134" width="10.88671875" style="146" customWidth="1"/>
    <col min="16135" max="16135" width="11.109375" style="146" customWidth="1"/>
    <col min="16136" max="16136" width="10.6640625" style="146" customWidth="1"/>
    <col min="16137" max="16384" width="9.109375" style="146"/>
  </cols>
  <sheetData>
    <row r="1" spans="1:18" ht="18">
      <c r="I1" s="4" t="s">
        <v>456</v>
      </c>
    </row>
    <row r="2" spans="1:18" ht="18">
      <c r="I2" s="6" t="s">
        <v>1</v>
      </c>
    </row>
    <row r="5" spans="1:18" ht="15.6">
      <c r="A5" s="543" t="s">
        <v>435</v>
      </c>
      <c r="B5" s="543"/>
      <c r="C5" s="543"/>
      <c r="D5" s="543"/>
      <c r="E5" s="543"/>
      <c r="F5" s="543"/>
      <c r="G5" s="543"/>
      <c r="H5" s="543"/>
      <c r="I5" s="543"/>
    </row>
    <row r="6" spans="1:18" ht="15.6">
      <c r="A6" s="212"/>
      <c r="B6" s="213"/>
      <c r="C6" s="213"/>
      <c r="D6" s="213"/>
      <c r="E6" s="213"/>
      <c r="F6" s="213"/>
      <c r="G6" s="213"/>
      <c r="H6" s="213"/>
      <c r="I6" s="213"/>
    </row>
    <row r="7" spans="1:18" ht="15.6">
      <c r="A7" s="493" t="s">
        <v>436</v>
      </c>
      <c r="B7" s="493"/>
      <c r="C7" s="493"/>
      <c r="D7" s="493"/>
      <c r="E7" s="493"/>
      <c r="F7" s="493"/>
      <c r="G7" s="493"/>
      <c r="H7" s="493"/>
      <c r="I7" s="493"/>
      <c r="J7" s="214"/>
      <c r="K7" s="214"/>
      <c r="L7" s="214"/>
      <c r="M7" s="214"/>
      <c r="N7" s="214"/>
      <c r="O7" s="214"/>
      <c r="P7" s="214"/>
      <c r="Q7" s="165"/>
      <c r="R7" s="147"/>
    </row>
    <row r="8" spans="1:18" ht="15.6">
      <c r="A8" s="434" t="s">
        <v>347</v>
      </c>
      <c r="B8" s="434"/>
      <c r="C8" s="434"/>
      <c r="D8" s="434"/>
      <c r="E8" s="434"/>
      <c r="F8" s="434"/>
      <c r="G8" s="434"/>
      <c r="H8" s="434"/>
      <c r="I8" s="434"/>
      <c r="J8" s="9"/>
      <c r="K8" s="9"/>
      <c r="L8" s="9"/>
      <c r="M8" s="9"/>
      <c r="N8" s="9"/>
      <c r="O8" s="9"/>
      <c r="P8" s="9"/>
      <c r="Q8" s="165"/>
      <c r="R8" s="147"/>
    </row>
    <row r="9" spans="1:18" s="215" customFormat="1">
      <c r="B9" s="146"/>
      <c r="C9" s="146"/>
      <c r="D9" s="146"/>
      <c r="E9" s="146"/>
      <c r="F9" s="146"/>
      <c r="G9" s="146"/>
      <c r="H9" s="216"/>
    </row>
    <row r="10" spans="1:18" s="217" customFormat="1" ht="34.5" customHeight="1">
      <c r="A10" s="544" t="s">
        <v>407</v>
      </c>
      <c r="B10" s="545" t="s">
        <v>437</v>
      </c>
      <c r="C10" s="545" t="s">
        <v>438</v>
      </c>
      <c r="D10" s="545" t="s">
        <v>439</v>
      </c>
      <c r="E10" s="545" t="s">
        <v>440</v>
      </c>
      <c r="F10" s="545"/>
      <c r="G10" s="545"/>
      <c r="H10" s="545"/>
      <c r="I10" s="545"/>
    </row>
    <row r="11" spans="1:18" s="215" customFormat="1" ht="34.5" customHeight="1">
      <c r="A11" s="544"/>
      <c r="B11" s="545"/>
      <c r="C11" s="545"/>
      <c r="D11" s="545"/>
      <c r="E11" s="159" t="s">
        <v>441</v>
      </c>
      <c r="F11" s="159" t="s">
        <v>442</v>
      </c>
      <c r="G11" s="159" t="s">
        <v>443</v>
      </c>
      <c r="H11" s="159" t="s">
        <v>444</v>
      </c>
      <c r="I11" s="159" t="s">
        <v>445</v>
      </c>
    </row>
    <row r="12" spans="1:18" s="215" customFormat="1" ht="15.75" customHeight="1">
      <c r="A12" s="218">
        <v>1</v>
      </c>
      <c r="B12" s="159">
        <v>2</v>
      </c>
      <c r="C12" s="218">
        <v>3</v>
      </c>
      <c r="D12" s="159">
        <v>4</v>
      </c>
      <c r="E12" s="219" t="s">
        <v>446</v>
      </c>
      <c r="F12" s="220" t="s">
        <v>447</v>
      </c>
      <c r="G12" s="219" t="s">
        <v>448</v>
      </c>
      <c r="H12" s="220" t="s">
        <v>449</v>
      </c>
      <c r="I12" s="219" t="s">
        <v>450</v>
      </c>
    </row>
    <row r="13" spans="1:18" s="147" customFormat="1" ht="109.2" customHeight="1">
      <c r="A13" s="158">
        <v>1</v>
      </c>
      <c r="B13" s="162" t="s">
        <v>451</v>
      </c>
      <c r="C13" s="159" t="s">
        <v>452</v>
      </c>
      <c r="D13" s="221" t="s">
        <v>453</v>
      </c>
      <c r="E13" s="222">
        <v>1.0389999999999999</v>
      </c>
      <c r="F13" s="222">
        <v>1.0369999999999999</v>
      </c>
      <c r="G13" s="223">
        <v>1.04</v>
      </c>
      <c r="H13" s="223">
        <v>1.04</v>
      </c>
      <c r="I13" s="223">
        <v>1.04</v>
      </c>
    </row>
    <row r="14" spans="1:18" s="147" customFormat="1" ht="57.6" customHeight="1">
      <c r="A14" s="158">
        <v>2</v>
      </c>
      <c r="B14" s="162" t="s">
        <v>454</v>
      </c>
      <c r="C14" s="221" t="s">
        <v>75</v>
      </c>
      <c r="D14" s="221" t="s">
        <v>75</v>
      </c>
      <c r="E14" s="221" t="s">
        <v>75</v>
      </c>
      <c r="F14" s="221" t="s">
        <v>75</v>
      </c>
      <c r="G14" s="221" t="s">
        <v>75</v>
      </c>
      <c r="H14" s="221" t="s">
        <v>75</v>
      </c>
      <c r="I14" s="221" t="s">
        <v>75</v>
      </c>
    </row>
    <row r="15" spans="1:18" s="147" customFormat="1" ht="57.6" customHeight="1">
      <c r="A15" s="158">
        <v>3</v>
      </c>
      <c r="B15" s="162" t="s">
        <v>454</v>
      </c>
      <c r="C15" s="221" t="s">
        <v>75</v>
      </c>
      <c r="D15" s="221" t="s">
        <v>75</v>
      </c>
      <c r="E15" s="221" t="s">
        <v>75</v>
      </c>
      <c r="F15" s="221" t="s">
        <v>75</v>
      </c>
      <c r="G15" s="221" t="s">
        <v>75</v>
      </c>
      <c r="H15" s="221" t="s">
        <v>75</v>
      </c>
      <c r="I15" s="221" t="s">
        <v>75</v>
      </c>
    </row>
    <row r="16" spans="1:18" s="147" customFormat="1" ht="18" customHeight="1">
      <c r="A16" s="542" t="s">
        <v>455</v>
      </c>
      <c r="B16" s="542"/>
      <c r="C16" s="542"/>
      <c r="D16" s="542"/>
      <c r="E16" s="542"/>
      <c r="F16" s="542"/>
      <c r="G16" s="542"/>
      <c r="H16" s="542"/>
      <c r="I16" s="542"/>
      <c r="J16" s="146"/>
    </row>
    <row r="17" spans="1:10" s="147" customFormat="1">
      <c r="A17" s="148"/>
    </row>
    <row r="18" spans="1:10" s="147" customFormat="1">
      <c r="A18" s="148"/>
    </row>
    <row r="19" spans="1:10" s="147" customFormat="1" ht="51.75" customHeight="1">
      <c r="A19" s="148"/>
      <c r="H19" s="224"/>
      <c r="I19" s="225"/>
      <c r="J19" s="226"/>
    </row>
    <row r="20" spans="1:10" s="147" customFormat="1" ht="31.5" customHeight="1">
      <c r="A20" s="148"/>
      <c r="H20" s="224"/>
      <c r="I20" s="225"/>
      <c r="J20" s="227"/>
    </row>
    <row r="21" spans="1:10" s="147" customFormat="1" ht="49.5" customHeight="1">
      <c r="A21" s="148"/>
      <c r="H21" s="228"/>
      <c r="I21" s="228"/>
      <c r="J21" s="229"/>
    </row>
    <row r="22" spans="1:10" s="147" customFormat="1" ht="49.5" customHeight="1">
      <c r="A22" s="148"/>
      <c r="B22" s="230"/>
      <c r="C22" s="230"/>
      <c r="D22" s="230"/>
      <c r="E22" s="230"/>
      <c r="F22" s="230"/>
      <c r="G22" s="230"/>
      <c r="H22" s="231"/>
      <c r="I22" s="232"/>
      <c r="J22" s="229"/>
    </row>
    <row r="23" spans="1:10" s="147" customFormat="1" ht="29.25" customHeight="1">
      <c r="A23" s="148"/>
      <c r="B23" s="149"/>
      <c r="C23" s="149"/>
      <c r="D23" s="149"/>
      <c r="E23" s="149"/>
      <c r="F23" s="149"/>
      <c r="G23" s="149"/>
      <c r="H23" s="233"/>
      <c r="I23" s="232"/>
      <c r="J23" s="229"/>
    </row>
    <row r="24" spans="1:10" ht="15.6">
      <c r="H24" s="235"/>
      <c r="I24" s="232"/>
      <c r="J24" s="229"/>
    </row>
    <row r="25" spans="1:10" ht="15.75" customHeight="1">
      <c r="H25" s="235"/>
      <c r="I25" s="230"/>
      <c r="J25" s="229"/>
    </row>
    <row r="26" spans="1:10" ht="43.5" customHeight="1">
      <c r="H26" s="235"/>
      <c r="I26" s="230"/>
      <c r="J26" s="229"/>
    </row>
    <row r="27" spans="1:10" ht="15.75" customHeight="1">
      <c r="H27" s="235"/>
      <c r="I27" s="230"/>
      <c r="J27" s="229"/>
    </row>
    <row r="28" spans="1:10" ht="45" customHeight="1">
      <c r="H28" s="235"/>
      <c r="I28" s="230"/>
      <c r="J28" s="229"/>
    </row>
    <row r="29" spans="1:10" ht="46.5" customHeight="1">
      <c r="H29" s="235"/>
      <c r="I29" s="230"/>
      <c r="J29" s="229"/>
    </row>
    <row r="30" spans="1:10" ht="52.5" customHeight="1">
      <c r="H30" s="235"/>
      <c r="I30" s="230"/>
      <c r="J30" s="229"/>
    </row>
    <row r="31" spans="1:10" ht="30" customHeight="1">
      <c r="H31" s="235"/>
      <c r="I31" s="230"/>
      <c r="J31" s="229"/>
    </row>
    <row r="32" spans="1:10" ht="15.75" customHeight="1">
      <c r="H32" s="235"/>
      <c r="I32" s="230"/>
      <c r="J32" s="229"/>
    </row>
    <row r="33" spans="1:10" ht="15.75" customHeight="1">
      <c r="H33" s="235"/>
      <c r="I33" s="230"/>
      <c r="J33" s="229"/>
    </row>
    <row r="34" spans="1:10" ht="15.75" customHeight="1">
      <c r="H34" s="235"/>
      <c r="I34" s="230"/>
      <c r="J34" s="229"/>
    </row>
    <row r="35" spans="1:10" ht="15.75" customHeight="1">
      <c r="H35" s="235"/>
      <c r="I35" s="230"/>
      <c r="J35" s="229"/>
    </row>
    <row r="36" spans="1:10" ht="42.75" customHeight="1">
      <c r="H36" s="235"/>
      <c r="I36" s="230"/>
      <c r="J36" s="229"/>
    </row>
    <row r="37" spans="1:10" ht="43.5" customHeight="1">
      <c r="H37" s="235"/>
      <c r="I37" s="230"/>
      <c r="J37" s="229"/>
    </row>
    <row r="38" spans="1:10" ht="54" customHeight="1">
      <c r="H38" s="235"/>
      <c r="I38" s="230"/>
      <c r="J38" s="229"/>
    </row>
    <row r="39" spans="1:10" ht="15.75" customHeight="1">
      <c r="H39" s="235"/>
      <c r="I39" s="230"/>
      <c r="J39" s="229"/>
    </row>
    <row r="40" spans="1:10" ht="50.25" customHeight="1">
      <c r="H40" s="235"/>
      <c r="I40" s="230"/>
      <c r="J40" s="229"/>
    </row>
    <row r="41" spans="1:10" ht="34.5" customHeight="1">
      <c r="H41" s="235"/>
      <c r="I41" s="230"/>
      <c r="J41" s="229"/>
    </row>
    <row r="42" spans="1:10" ht="15.75" customHeight="1">
      <c r="H42" s="235"/>
      <c r="I42" s="230"/>
      <c r="J42" s="229"/>
    </row>
    <row r="43" spans="1:10" ht="15.75" customHeight="1">
      <c r="H43" s="235"/>
      <c r="I43" s="232"/>
      <c r="J43" s="229"/>
    </row>
    <row r="44" spans="1:10" ht="35.25" customHeight="1">
      <c r="H44" s="235"/>
      <c r="I44" s="232"/>
      <c r="J44" s="229"/>
    </row>
    <row r="45" spans="1:10" ht="45" customHeight="1">
      <c r="H45" s="235"/>
      <c r="I45" s="232"/>
      <c r="J45" s="229"/>
    </row>
    <row r="46" spans="1:10" ht="78.75" customHeight="1">
      <c r="H46" s="235"/>
      <c r="I46" s="232"/>
      <c r="J46" s="229"/>
    </row>
    <row r="47" spans="1:10" ht="45.75" customHeight="1">
      <c r="H47" s="235"/>
      <c r="I47" s="232"/>
      <c r="J47" s="229"/>
    </row>
    <row r="48" spans="1:10" s="147" customFormat="1" ht="102" customHeight="1">
      <c r="A48" s="148"/>
    </row>
    <row r="49" spans="1:10" s="147" customFormat="1" ht="54.75" customHeight="1">
      <c r="A49" s="148"/>
    </row>
    <row r="50" spans="1:10" s="147" customFormat="1">
      <c r="A50" s="148"/>
    </row>
    <row r="51" spans="1:10" s="147" customFormat="1">
      <c r="A51" s="148"/>
    </row>
    <row r="52" spans="1:10" ht="38.25" customHeight="1">
      <c r="H52" s="235"/>
      <c r="I52" s="232"/>
      <c r="J52" s="229"/>
    </row>
    <row r="53" spans="1:10" ht="15.75" customHeight="1">
      <c r="H53" s="235"/>
      <c r="I53" s="232"/>
      <c r="J53" s="229"/>
    </row>
    <row r="54" spans="1:10" ht="15.75" customHeight="1">
      <c r="H54" s="235"/>
      <c r="I54" s="232"/>
      <c r="J54" s="229"/>
    </row>
    <row r="55" spans="1:10" ht="15.75" customHeight="1">
      <c r="H55" s="235"/>
      <c r="I55" s="232"/>
      <c r="J55" s="229"/>
    </row>
    <row r="56" spans="1:10" ht="102" customHeight="1">
      <c r="H56" s="235"/>
      <c r="I56" s="232"/>
      <c r="J56" s="229"/>
    </row>
    <row r="57" spans="1:10" ht="57.75" customHeight="1">
      <c r="H57" s="235"/>
      <c r="I57" s="232"/>
      <c r="J57" s="229"/>
    </row>
    <row r="58" spans="1:10" ht="48" customHeight="1">
      <c r="H58" s="235"/>
      <c r="I58" s="232"/>
      <c r="J58" s="229"/>
    </row>
    <row r="59" spans="1:10" ht="15.75" customHeight="1">
      <c r="H59" s="235"/>
      <c r="I59" s="232"/>
      <c r="J59" s="229"/>
    </row>
    <row r="60" spans="1:10" ht="30.75" customHeight="1">
      <c r="H60" s="235"/>
      <c r="I60" s="232"/>
      <c r="J60" s="229"/>
    </row>
    <row r="61" spans="1:10" ht="15.75" customHeight="1">
      <c r="H61" s="235"/>
      <c r="I61" s="232"/>
      <c r="J61" s="229"/>
    </row>
    <row r="62" spans="1:10" ht="15.75" customHeight="1">
      <c r="H62" s="235"/>
      <c r="I62" s="232"/>
      <c r="J62" s="229"/>
    </row>
    <row r="63" spans="1:10" ht="15.75" customHeight="1">
      <c r="H63" s="235"/>
      <c r="I63" s="232"/>
      <c r="J63" s="229"/>
    </row>
    <row r="64" spans="1:10" ht="15.75" customHeight="1">
      <c r="H64" s="235"/>
      <c r="I64" s="232"/>
      <c r="J64" s="229"/>
    </row>
    <row r="65" spans="1:10" ht="15.75" customHeight="1">
      <c r="H65" s="235"/>
      <c r="I65" s="232"/>
      <c r="J65" s="229"/>
    </row>
    <row r="66" spans="1:10" ht="15.75" customHeight="1">
      <c r="H66" s="235"/>
      <c r="I66" s="232"/>
      <c r="J66" s="229"/>
    </row>
    <row r="67" spans="1:10" ht="15.75" customHeight="1">
      <c r="H67" s="235"/>
      <c r="I67" s="232"/>
      <c r="J67" s="229"/>
    </row>
    <row r="68" spans="1:10" ht="15.75" customHeight="1">
      <c r="H68" s="235"/>
      <c r="I68" s="232"/>
      <c r="J68" s="229"/>
    </row>
    <row r="69" spans="1:10" ht="15.75" customHeight="1">
      <c r="H69" s="235"/>
      <c r="I69" s="232"/>
      <c r="J69" s="229"/>
    </row>
    <row r="70" spans="1:10" ht="15.75" customHeight="1">
      <c r="H70" s="235"/>
      <c r="I70" s="232"/>
      <c r="J70" s="229"/>
    </row>
    <row r="71" spans="1:10" ht="15.75" customHeight="1">
      <c r="H71" s="235"/>
      <c r="I71" s="232"/>
      <c r="J71" s="229"/>
    </row>
    <row r="72" spans="1:10" s="147" customFormat="1" ht="15.75" customHeight="1">
      <c r="A72" s="148"/>
    </row>
    <row r="73" spans="1:10" ht="15.6">
      <c r="H73" s="235"/>
      <c r="I73" s="232"/>
      <c r="J73" s="229"/>
    </row>
    <row r="74" spans="1:10" ht="45" customHeight="1">
      <c r="H74" s="236"/>
      <c r="I74" s="237"/>
      <c r="J74" s="238"/>
    </row>
    <row r="75" spans="1:10" ht="14.4">
      <c r="B75" s="239"/>
      <c r="C75" s="239"/>
      <c r="D75" s="239"/>
      <c r="E75" s="239"/>
      <c r="F75" s="239"/>
      <c r="G75" s="239"/>
      <c r="H75" s="236"/>
      <c r="I75" s="237"/>
      <c r="J75" s="238"/>
    </row>
    <row r="76" spans="1:10" s="234" customFormat="1" ht="19.5" customHeight="1">
      <c r="B76" s="146"/>
      <c r="C76" s="146"/>
      <c r="D76" s="146"/>
      <c r="E76" s="146"/>
      <c r="F76" s="146"/>
      <c r="G76" s="146"/>
      <c r="H76" s="146"/>
      <c r="I76" s="146"/>
      <c r="J76" s="146"/>
    </row>
    <row r="81" s="234" customFormat="1"/>
  </sheetData>
  <mergeCells count="9">
    <mergeCell ref="A16:I16"/>
    <mergeCell ref="A5:I5"/>
    <mergeCell ref="A7:I7"/>
    <mergeCell ref="A8:I8"/>
    <mergeCell ref="A10:A11"/>
    <mergeCell ref="B10:B11"/>
    <mergeCell ref="C10:C11"/>
    <mergeCell ref="D10:D11"/>
    <mergeCell ref="E10:I10"/>
  </mergeCells>
  <pageMargins left="0.78740157480314965" right="0.39370078740157483" top="0.39370078740157483" bottom="0.39370078740157483" header="0.27559055118110237" footer="0.27559055118110237"/>
  <pageSetup paperSize="9" scale="84" orientation="landscape" r:id="rId1"/>
  <headerFooter alignWithMargins="0">
    <oddHeader>&amp;L&amp;"Arial,обычный"&amp;6Подготовлено с использованием системы ГАРАНТ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94"/>
  <sheetViews>
    <sheetView zoomScale="142" zoomScaleNormal="142" workbookViewId="0">
      <selection activeCell="C25" sqref="C25:G25"/>
    </sheetView>
  </sheetViews>
  <sheetFormatPr defaultRowHeight="15" customHeight="1"/>
  <cols>
    <col min="1" max="1" width="1.44140625" style="243" customWidth="1"/>
    <col min="2" max="2" width="3.44140625" style="243" customWidth="1"/>
    <col min="3" max="3" width="11.44140625" style="243" customWidth="1"/>
    <col min="4" max="4" width="7.33203125" style="243" customWidth="1"/>
    <col min="5" max="5" width="14" style="243" customWidth="1"/>
    <col min="6" max="6" width="6.44140625" style="243" customWidth="1"/>
    <col min="7" max="7" width="4.5546875" style="243" customWidth="1"/>
    <col min="8" max="8" width="6.109375" style="244" customWidth="1"/>
    <col min="9" max="9" width="5" style="244" customWidth="1"/>
    <col min="10" max="10" width="4.6640625" style="244" customWidth="1"/>
    <col min="11" max="11" width="5.109375" style="244" customWidth="1"/>
    <col min="12" max="12" width="6" style="244" customWidth="1"/>
    <col min="13" max="13" width="8.33203125" style="244" customWidth="1"/>
    <col min="14" max="14" width="6.109375" style="244" customWidth="1"/>
    <col min="15" max="15" width="8.6640625" style="244" customWidth="1"/>
    <col min="16" max="16" width="6.6640625" style="244" customWidth="1"/>
    <col min="17" max="17" width="9.109375" style="244" customWidth="1"/>
    <col min="18" max="18" width="6.109375" style="244" customWidth="1"/>
    <col min="19" max="19" width="8.6640625" style="244" customWidth="1"/>
    <col min="20" max="256" width="9.109375" style="243"/>
    <col min="257" max="257" width="1.44140625" style="243" customWidth="1"/>
    <col min="258" max="258" width="3.44140625" style="243" customWidth="1"/>
    <col min="259" max="259" width="11.44140625" style="243" customWidth="1"/>
    <col min="260" max="260" width="7.33203125" style="243" customWidth="1"/>
    <col min="261" max="261" width="14" style="243" customWidth="1"/>
    <col min="262" max="262" width="6.44140625" style="243" customWidth="1"/>
    <col min="263" max="263" width="4.5546875" style="243" customWidth="1"/>
    <col min="264" max="264" width="6.109375" style="243" customWidth="1"/>
    <col min="265" max="266" width="4.6640625" style="243" customWidth="1"/>
    <col min="267" max="267" width="5.109375" style="243" customWidth="1"/>
    <col min="268" max="268" width="8.5546875" style="243" customWidth="1"/>
    <col min="269" max="269" width="9.5546875" style="243" customWidth="1"/>
    <col min="270" max="270" width="8.6640625" style="243" customWidth="1"/>
    <col min="271" max="271" width="9.33203125" style="243" customWidth="1"/>
    <col min="272" max="272" width="8.6640625" style="243" customWidth="1"/>
    <col min="273" max="273" width="9.33203125" style="243" customWidth="1"/>
    <col min="274" max="274" width="8.6640625" style="243" customWidth="1"/>
    <col min="275" max="275" width="9.33203125" style="243" customWidth="1"/>
    <col min="276" max="512" width="9.109375" style="243"/>
    <col min="513" max="513" width="1.44140625" style="243" customWidth="1"/>
    <col min="514" max="514" width="3.44140625" style="243" customWidth="1"/>
    <col min="515" max="515" width="11.44140625" style="243" customWidth="1"/>
    <col min="516" max="516" width="7.33203125" style="243" customWidth="1"/>
    <col min="517" max="517" width="14" style="243" customWidth="1"/>
    <col min="518" max="518" width="6.44140625" style="243" customWidth="1"/>
    <col min="519" max="519" width="4.5546875" style="243" customWidth="1"/>
    <col min="520" max="520" width="6.109375" style="243" customWidth="1"/>
    <col min="521" max="522" width="4.6640625" style="243" customWidth="1"/>
    <col min="523" max="523" width="5.109375" style="243" customWidth="1"/>
    <col min="524" max="524" width="8.5546875" style="243" customWidth="1"/>
    <col min="525" max="525" width="9.5546875" style="243" customWidth="1"/>
    <col min="526" max="526" width="8.6640625" style="243" customWidth="1"/>
    <col min="527" max="527" width="9.33203125" style="243" customWidth="1"/>
    <col min="528" max="528" width="8.6640625" style="243" customWidth="1"/>
    <col min="529" max="529" width="9.33203125" style="243" customWidth="1"/>
    <col min="530" max="530" width="8.6640625" style="243" customWidth="1"/>
    <col min="531" max="531" width="9.33203125" style="243" customWidth="1"/>
    <col min="532" max="768" width="9.109375" style="243"/>
    <col min="769" max="769" width="1.44140625" style="243" customWidth="1"/>
    <col min="770" max="770" width="3.44140625" style="243" customWidth="1"/>
    <col min="771" max="771" width="11.44140625" style="243" customWidth="1"/>
    <col min="772" max="772" width="7.33203125" style="243" customWidth="1"/>
    <col min="773" max="773" width="14" style="243" customWidth="1"/>
    <col min="774" max="774" width="6.44140625" style="243" customWidth="1"/>
    <col min="775" max="775" width="4.5546875" style="243" customWidth="1"/>
    <col min="776" max="776" width="6.109375" style="243" customWidth="1"/>
    <col min="777" max="778" width="4.6640625" style="243" customWidth="1"/>
    <col min="779" max="779" width="5.109375" style="243" customWidth="1"/>
    <col min="780" max="780" width="8.5546875" style="243" customWidth="1"/>
    <col min="781" max="781" width="9.5546875" style="243" customWidth="1"/>
    <col min="782" max="782" width="8.6640625" style="243" customWidth="1"/>
    <col min="783" max="783" width="9.33203125" style="243" customWidth="1"/>
    <col min="784" max="784" width="8.6640625" style="243" customWidth="1"/>
    <col min="785" max="785" width="9.33203125" style="243" customWidth="1"/>
    <col min="786" max="786" width="8.6640625" style="243" customWidth="1"/>
    <col min="787" max="787" width="9.33203125" style="243" customWidth="1"/>
    <col min="788" max="1024" width="9.109375" style="243"/>
    <col min="1025" max="1025" width="1.44140625" style="243" customWidth="1"/>
    <col min="1026" max="1026" width="3.44140625" style="243" customWidth="1"/>
    <col min="1027" max="1027" width="11.44140625" style="243" customWidth="1"/>
    <col min="1028" max="1028" width="7.33203125" style="243" customWidth="1"/>
    <col min="1029" max="1029" width="14" style="243" customWidth="1"/>
    <col min="1030" max="1030" width="6.44140625" style="243" customWidth="1"/>
    <col min="1031" max="1031" width="4.5546875" style="243" customWidth="1"/>
    <col min="1032" max="1032" width="6.109375" style="243" customWidth="1"/>
    <col min="1033" max="1034" width="4.6640625" style="243" customWidth="1"/>
    <col min="1035" max="1035" width="5.109375" style="243" customWidth="1"/>
    <col min="1036" max="1036" width="8.5546875" style="243" customWidth="1"/>
    <col min="1037" max="1037" width="9.5546875" style="243" customWidth="1"/>
    <col min="1038" max="1038" width="8.6640625" style="243" customWidth="1"/>
    <col min="1039" max="1039" width="9.33203125" style="243" customWidth="1"/>
    <col min="1040" max="1040" width="8.6640625" style="243" customWidth="1"/>
    <col min="1041" max="1041" width="9.33203125" style="243" customWidth="1"/>
    <col min="1042" max="1042" width="8.6640625" style="243" customWidth="1"/>
    <col min="1043" max="1043" width="9.33203125" style="243" customWidth="1"/>
    <col min="1044" max="1280" width="9.109375" style="243"/>
    <col min="1281" max="1281" width="1.44140625" style="243" customWidth="1"/>
    <col min="1282" max="1282" width="3.44140625" style="243" customWidth="1"/>
    <col min="1283" max="1283" width="11.44140625" style="243" customWidth="1"/>
    <col min="1284" max="1284" width="7.33203125" style="243" customWidth="1"/>
    <col min="1285" max="1285" width="14" style="243" customWidth="1"/>
    <col min="1286" max="1286" width="6.44140625" style="243" customWidth="1"/>
    <col min="1287" max="1287" width="4.5546875" style="243" customWidth="1"/>
    <col min="1288" max="1288" width="6.109375" style="243" customWidth="1"/>
    <col min="1289" max="1290" width="4.6640625" style="243" customWidth="1"/>
    <col min="1291" max="1291" width="5.109375" style="243" customWidth="1"/>
    <col min="1292" max="1292" width="8.5546875" style="243" customWidth="1"/>
    <col min="1293" max="1293" width="9.5546875" style="243" customWidth="1"/>
    <col min="1294" max="1294" width="8.6640625" style="243" customWidth="1"/>
    <col min="1295" max="1295" width="9.33203125" style="243" customWidth="1"/>
    <col min="1296" max="1296" width="8.6640625" style="243" customWidth="1"/>
    <col min="1297" max="1297" width="9.33203125" style="243" customWidth="1"/>
    <col min="1298" max="1298" width="8.6640625" style="243" customWidth="1"/>
    <col min="1299" max="1299" width="9.33203125" style="243" customWidth="1"/>
    <col min="1300" max="1536" width="9.109375" style="243"/>
    <col min="1537" max="1537" width="1.44140625" style="243" customWidth="1"/>
    <col min="1538" max="1538" width="3.44140625" style="243" customWidth="1"/>
    <col min="1539" max="1539" width="11.44140625" style="243" customWidth="1"/>
    <col min="1540" max="1540" width="7.33203125" style="243" customWidth="1"/>
    <col min="1541" max="1541" width="14" style="243" customWidth="1"/>
    <col min="1542" max="1542" width="6.44140625" style="243" customWidth="1"/>
    <col min="1543" max="1543" width="4.5546875" style="243" customWidth="1"/>
    <col min="1544" max="1544" width="6.109375" style="243" customWidth="1"/>
    <col min="1545" max="1546" width="4.6640625" style="243" customWidth="1"/>
    <col min="1547" max="1547" width="5.109375" style="243" customWidth="1"/>
    <col min="1548" max="1548" width="8.5546875" style="243" customWidth="1"/>
    <col min="1549" max="1549" width="9.5546875" style="243" customWidth="1"/>
    <col min="1550" max="1550" width="8.6640625" style="243" customWidth="1"/>
    <col min="1551" max="1551" width="9.33203125" style="243" customWidth="1"/>
    <col min="1552" max="1552" width="8.6640625" style="243" customWidth="1"/>
    <col min="1553" max="1553" width="9.33203125" style="243" customWidth="1"/>
    <col min="1554" max="1554" width="8.6640625" style="243" customWidth="1"/>
    <col min="1555" max="1555" width="9.33203125" style="243" customWidth="1"/>
    <col min="1556" max="1792" width="9.109375" style="243"/>
    <col min="1793" max="1793" width="1.44140625" style="243" customWidth="1"/>
    <col min="1794" max="1794" width="3.44140625" style="243" customWidth="1"/>
    <col min="1795" max="1795" width="11.44140625" style="243" customWidth="1"/>
    <col min="1796" max="1796" width="7.33203125" style="243" customWidth="1"/>
    <col min="1797" max="1797" width="14" style="243" customWidth="1"/>
    <col min="1798" max="1798" width="6.44140625" style="243" customWidth="1"/>
    <col min="1799" max="1799" width="4.5546875" style="243" customWidth="1"/>
    <col min="1800" max="1800" width="6.109375" style="243" customWidth="1"/>
    <col min="1801" max="1802" width="4.6640625" style="243" customWidth="1"/>
    <col min="1803" max="1803" width="5.109375" style="243" customWidth="1"/>
    <col min="1804" max="1804" width="8.5546875" style="243" customWidth="1"/>
    <col min="1805" max="1805" width="9.5546875" style="243" customWidth="1"/>
    <col min="1806" max="1806" width="8.6640625" style="243" customWidth="1"/>
    <col min="1807" max="1807" width="9.33203125" style="243" customWidth="1"/>
    <col min="1808" max="1808" width="8.6640625" style="243" customWidth="1"/>
    <col min="1809" max="1809" width="9.33203125" style="243" customWidth="1"/>
    <col min="1810" max="1810" width="8.6640625" style="243" customWidth="1"/>
    <col min="1811" max="1811" width="9.33203125" style="243" customWidth="1"/>
    <col min="1812" max="2048" width="9.109375" style="243"/>
    <col min="2049" max="2049" width="1.44140625" style="243" customWidth="1"/>
    <col min="2050" max="2050" width="3.44140625" style="243" customWidth="1"/>
    <col min="2051" max="2051" width="11.44140625" style="243" customWidth="1"/>
    <col min="2052" max="2052" width="7.33203125" style="243" customWidth="1"/>
    <col min="2053" max="2053" width="14" style="243" customWidth="1"/>
    <col min="2054" max="2054" width="6.44140625" style="243" customWidth="1"/>
    <col min="2055" max="2055" width="4.5546875" style="243" customWidth="1"/>
    <col min="2056" max="2056" width="6.109375" style="243" customWidth="1"/>
    <col min="2057" max="2058" width="4.6640625" style="243" customWidth="1"/>
    <col min="2059" max="2059" width="5.109375" style="243" customWidth="1"/>
    <col min="2060" max="2060" width="8.5546875" style="243" customWidth="1"/>
    <col min="2061" max="2061" width="9.5546875" style="243" customWidth="1"/>
    <col min="2062" max="2062" width="8.6640625" style="243" customWidth="1"/>
    <col min="2063" max="2063" width="9.33203125" style="243" customWidth="1"/>
    <col min="2064" max="2064" width="8.6640625" style="243" customWidth="1"/>
    <col min="2065" max="2065" width="9.33203125" style="243" customWidth="1"/>
    <col min="2066" max="2066" width="8.6640625" style="243" customWidth="1"/>
    <col min="2067" max="2067" width="9.33203125" style="243" customWidth="1"/>
    <col min="2068" max="2304" width="9.109375" style="243"/>
    <col min="2305" max="2305" width="1.44140625" style="243" customWidth="1"/>
    <col min="2306" max="2306" width="3.44140625" style="243" customWidth="1"/>
    <col min="2307" max="2307" width="11.44140625" style="243" customWidth="1"/>
    <col min="2308" max="2308" width="7.33203125" style="243" customWidth="1"/>
    <col min="2309" max="2309" width="14" style="243" customWidth="1"/>
    <col min="2310" max="2310" width="6.44140625" style="243" customWidth="1"/>
    <col min="2311" max="2311" width="4.5546875" style="243" customWidth="1"/>
    <col min="2312" max="2312" width="6.109375" style="243" customWidth="1"/>
    <col min="2313" max="2314" width="4.6640625" style="243" customWidth="1"/>
    <col min="2315" max="2315" width="5.109375" style="243" customWidth="1"/>
    <col min="2316" max="2316" width="8.5546875" style="243" customWidth="1"/>
    <col min="2317" max="2317" width="9.5546875" style="243" customWidth="1"/>
    <col min="2318" max="2318" width="8.6640625" style="243" customWidth="1"/>
    <col min="2319" max="2319" width="9.33203125" style="243" customWidth="1"/>
    <col min="2320" max="2320" width="8.6640625" style="243" customWidth="1"/>
    <col min="2321" max="2321" width="9.33203125" style="243" customWidth="1"/>
    <col min="2322" max="2322" width="8.6640625" style="243" customWidth="1"/>
    <col min="2323" max="2323" width="9.33203125" style="243" customWidth="1"/>
    <col min="2324" max="2560" width="9.109375" style="243"/>
    <col min="2561" max="2561" width="1.44140625" style="243" customWidth="1"/>
    <col min="2562" max="2562" width="3.44140625" style="243" customWidth="1"/>
    <col min="2563" max="2563" width="11.44140625" style="243" customWidth="1"/>
    <col min="2564" max="2564" width="7.33203125" style="243" customWidth="1"/>
    <col min="2565" max="2565" width="14" style="243" customWidth="1"/>
    <col min="2566" max="2566" width="6.44140625" style="243" customWidth="1"/>
    <col min="2567" max="2567" width="4.5546875" style="243" customWidth="1"/>
    <col min="2568" max="2568" width="6.109375" style="243" customWidth="1"/>
    <col min="2569" max="2570" width="4.6640625" style="243" customWidth="1"/>
    <col min="2571" max="2571" width="5.109375" style="243" customWidth="1"/>
    <col min="2572" max="2572" width="8.5546875" style="243" customWidth="1"/>
    <col min="2573" max="2573" width="9.5546875" style="243" customWidth="1"/>
    <col min="2574" max="2574" width="8.6640625" style="243" customWidth="1"/>
    <col min="2575" max="2575" width="9.33203125" style="243" customWidth="1"/>
    <col min="2576" max="2576" width="8.6640625" style="243" customWidth="1"/>
    <col min="2577" max="2577" width="9.33203125" style="243" customWidth="1"/>
    <col min="2578" max="2578" width="8.6640625" style="243" customWidth="1"/>
    <col min="2579" max="2579" width="9.33203125" style="243" customWidth="1"/>
    <col min="2580" max="2816" width="9.109375" style="243"/>
    <col min="2817" max="2817" width="1.44140625" style="243" customWidth="1"/>
    <col min="2818" max="2818" width="3.44140625" style="243" customWidth="1"/>
    <col min="2819" max="2819" width="11.44140625" style="243" customWidth="1"/>
    <col min="2820" max="2820" width="7.33203125" style="243" customWidth="1"/>
    <col min="2821" max="2821" width="14" style="243" customWidth="1"/>
    <col min="2822" max="2822" width="6.44140625" style="243" customWidth="1"/>
    <col min="2823" max="2823" width="4.5546875" style="243" customWidth="1"/>
    <col min="2824" max="2824" width="6.109375" style="243" customWidth="1"/>
    <col min="2825" max="2826" width="4.6640625" style="243" customWidth="1"/>
    <col min="2827" max="2827" width="5.109375" style="243" customWidth="1"/>
    <col min="2828" max="2828" width="8.5546875" style="243" customWidth="1"/>
    <col min="2829" max="2829" width="9.5546875" style="243" customWidth="1"/>
    <col min="2830" max="2830" width="8.6640625" style="243" customWidth="1"/>
    <col min="2831" max="2831" width="9.33203125" style="243" customWidth="1"/>
    <col min="2832" max="2832" width="8.6640625" style="243" customWidth="1"/>
    <col min="2833" max="2833" width="9.33203125" style="243" customWidth="1"/>
    <col min="2834" max="2834" width="8.6640625" style="243" customWidth="1"/>
    <col min="2835" max="2835" width="9.33203125" style="243" customWidth="1"/>
    <col min="2836" max="3072" width="9.109375" style="243"/>
    <col min="3073" max="3073" width="1.44140625" style="243" customWidth="1"/>
    <col min="3074" max="3074" width="3.44140625" style="243" customWidth="1"/>
    <col min="3075" max="3075" width="11.44140625" style="243" customWidth="1"/>
    <col min="3076" max="3076" width="7.33203125" style="243" customWidth="1"/>
    <col min="3077" max="3077" width="14" style="243" customWidth="1"/>
    <col min="3078" max="3078" width="6.44140625" style="243" customWidth="1"/>
    <col min="3079" max="3079" width="4.5546875" style="243" customWidth="1"/>
    <col min="3080" max="3080" width="6.109375" style="243" customWidth="1"/>
    <col min="3081" max="3082" width="4.6640625" style="243" customWidth="1"/>
    <col min="3083" max="3083" width="5.109375" style="243" customWidth="1"/>
    <col min="3084" max="3084" width="8.5546875" style="243" customWidth="1"/>
    <col min="3085" max="3085" width="9.5546875" style="243" customWidth="1"/>
    <col min="3086" max="3086" width="8.6640625" style="243" customWidth="1"/>
    <col min="3087" max="3087" width="9.33203125" style="243" customWidth="1"/>
    <col min="3088" max="3088" width="8.6640625" style="243" customWidth="1"/>
    <col min="3089" max="3089" width="9.33203125" style="243" customWidth="1"/>
    <col min="3090" max="3090" width="8.6640625" style="243" customWidth="1"/>
    <col min="3091" max="3091" width="9.33203125" style="243" customWidth="1"/>
    <col min="3092" max="3328" width="9.109375" style="243"/>
    <col min="3329" max="3329" width="1.44140625" style="243" customWidth="1"/>
    <col min="3330" max="3330" width="3.44140625" style="243" customWidth="1"/>
    <col min="3331" max="3331" width="11.44140625" style="243" customWidth="1"/>
    <col min="3332" max="3332" width="7.33203125" style="243" customWidth="1"/>
    <col min="3333" max="3333" width="14" style="243" customWidth="1"/>
    <col min="3334" max="3334" width="6.44140625" style="243" customWidth="1"/>
    <col min="3335" max="3335" width="4.5546875" style="243" customWidth="1"/>
    <col min="3336" max="3336" width="6.109375" style="243" customWidth="1"/>
    <col min="3337" max="3338" width="4.6640625" style="243" customWidth="1"/>
    <col min="3339" max="3339" width="5.109375" style="243" customWidth="1"/>
    <col min="3340" max="3340" width="8.5546875" style="243" customWidth="1"/>
    <col min="3341" max="3341" width="9.5546875" style="243" customWidth="1"/>
    <col min="3342" max="3342" width="8.6640625" style="243" customWidth="1"/>
    <col min="3343" max="3343" width="9.33203125" style="243" customWidth="1"/>
    <col min="3344" max="3344" width="8.6640625" style="243" customWidth="1"/>
    <col min="3345" max="3345" width="9.33203125" style="243" customWidth="1"/>
    <col min="3346" max="3346" width="8.6640625" style="243" customWidth="1"/>
    <col min="3347" max="3347" width="9.33203125" style="243" customWidth="1"/>
    <col min="3348" max="3584" width="9.109375" style="243"/>
    <col min="3585" max="3585" width="1.44140625" style="243" customWidth="1"/>
    <col min="3586" max="3586" width="3.44140625" style="243" customWidth="1"/>
    <col min="3587" max="3587" width="11.44140625" style="243" customWidth="1"/>
    <col min="3588" max="3588" width="7.33203125" style="243" customWidth="1"/>
    <col min="3589" max="3589" width="14" style="243" customWidth="1"/>
    <col min="3590" max="3590" width="6.44140625" style="243" customWidth="1"/>
    <col min="3591" max="3591" width="4.5546875" style="243" customWidth="1"/>
    <col min="3592" max="3592" width="6.109375" style="243" customWidth="1"/>
    <col min="3593" max="3594" width="4.6640625" style="243" customWidth="1"/>
    <col min="3595" max="3595" width="5.109375" style="243" customWidth="1"/>
    <col min="3596" max="3596" width="8.5546875" style="243" customWidth="1"/>
    <col min="3597" max="3597" width="9.5546875" style="243" customWidth="1"/>
    <col min="3598" max="3598" width="8.6640625" style="243" customWidth="1"/>
    <col min="3599" max="3599" width="9.33203125" style="243" customWidth="1"/>
    <col min="3600" max="3600" width="8.6640625" style="243" customWidth="1"/>
    <col min="3601" max="3601" width="9.33203125" style="243" customWidth="1"/>
    <col min="3602" max="3602" width="8.6640625" style="243" customWidth="1"/>
    <col min="3603" max="3603" width="9.33203125" style="243" customWidth="1"/>
    <col min="3604" max="3840" width="9.109375" style="243"/>
    <col min="3841" max="3841" width="1.44140625" style="243" customWidth="1"/>
    <col min="3842" max="3842" width="3.44140625" style="243" customWidth="1"/>
    <col min="3843" max="3843" width="11.44140625" style="243" customWidth="1"/>
    <col min="3844" max="3844" width="7.33203125" style="243" customWidth="1"/>
    <col min="3845" max="3845" width="14" style="243" customWidth="1"/>
    <col min="3846" max="3846" width="6.44140625" style="243" customWidth="1"/>
    <col min="3847" max="3847" width="4.5546875" style="243" customWidth="1"/>
    <col min="3848" max="3848" width="6.109375" style="243" customWidth="1"/>
    <col min="3849" max="3850" width="4.6640625" style="243" customWidth="1"/>
    <col min="3851" max="3851" width="5.109375" style="243" customWidth="1"/>
    <col min="3852" max="3852" width="8.5546875" style="243" customWidth="1"/>
    <col min="3853" max="3853" width="9.5546875" style="243" customWidth="1"/>
    <col min="3854" max="3854" width="8.6640625" style="243" customWidth="1"/>
    <col min="3855" max="3855" width="9.33203125" style="243" customWidth="1"/>
    <col min="3856" max="3856" width="8.6640625" style="243" customWidth="1"/>
    <col min="3857" max="3857" width="9.33203125" style="243" customWidth="1"/>
    <col min="3858" max="3858" width="8.6640625" style="243" customWidth="1"/>
    <col min="3859" max="3859" width="9.33203125" style="243" customWidth="1"/>
    <col min="3860" max="4096" width="9.109375" style="243"/>
    <col min="4097" max="4097" width="1.44140625" style="243" customWidth="1"/>
    <col min="4098" max="4098" width="3.44140625" style="243" customWidth="1"/>
    <col min="4099" max="4099" width="11.44140625" style="243" customWidth="1"/>
    <col min="4100" max="4100" width="7.33203125" style="243" customWidth="1"/>
    <col min="4101" max="4101" width="14" style="243" customWidth="1"/>
    <col min="4102" max="4102" width="6.44140625" style="243" customWidth="1"/>
    <col min="4103" max="4103" width="4.5546875" style="243" customWidth="1"/>
    <col min="4104" max="4104" width="6.109375" style="243" customWidth="1"/>
    <col min="4105" max="4106" width="4.6640625" style="243" customWidth="1"/>
    <col min="4107" max="4107" width="5.109375" style="243" customWidth="1"/>
    <col min="4108" max="4108" width="8.5546875" style="243" customWidth="1"/>
    <col min="4109" max="4109" width="9.5546875" style="243" customWidth="1"/>
    <col min="4110" max="4110" width="8.6640625" style="243" customWidth="1"/>
    <col min="4111" max="4111" width="9.33203125" style="243" customWidth="1"/>
    <col min="4112" max="4112" width="8.6640625" style="243" customWidth="1"/>
    <col min="4113" max="4113" width="9.33203125" style="243" customWidth="1"/>
    <col min="4114" max="4114" width="8.6640625" style="243" customWidth="1"/>
    <col min="4115" max="4115" width="9.33203125" style="243" customWidth="1"/>
    <col min="4116" max="4352" width="9.109375" style="243"/>
    <col min="4353" max="4353" width="1.44140625" style="243" customWidth="1"/>
    <col min="4354" max="4354" width="3.44140625" style="243" customWidth="1"/>
    <col min="4355" max="4355" width="11.44140625" style="243" customWidth="1"/>
    <col min="4356" max="4356" width="7.33203125" style="243" customWidth="1"/>
    <col min="4357" max="4357" width="14" style="243" customWidth="1"/>
    <col min="4358" max="4358" width="6.44140625" style="243" customWidth="1"/>
    <col min="4359" max="4359" width="4.5546875" style="243" customWidth="1"/>
    <col min="4360" max="4360" width="6.109375" style="243" customWidth="1"/>
    <col min="4361" max="4362" width="4.6640625" style="243" customWidth="1"/>
    <col min="4363" max="4363" width="5.109375" style="243" customWidth="1"/>
    <col min="4364" max="4364" width="8.5546875" style="243" customWidth="1"/>
    <col min="4365" max="4365" width="9.5546875" style="243" customWidth="1"/>
    <col min="4366" max="4366" width="8.6640625" style="243" customWidth="1"/>
    <col min="4367" max="4367" width="9.33203125" style="243" customWidth="1"/>
    <col min="4368" max="4368" width="8.6640625" style="243" customWidth="1"/>
    <col min="4369" max="4369" width="9.33203125" style="243" customWidth="1"/>
    <col min="4370" max="4370" width="8.6640625" style="243" customWidth="1"/>
    <col min="4371" max="4371" width="9.33203125" style="243" customWidth="1"/>
    <col min="4372" max="4608" width="9.109375" style="243"/>
    <col min="4609" max="4609" width="1.44140625" style="243" customWidth="1"/>
    <col min="4610" max="4610" width="3.44140625" style="243" customWidth="1"/>
    <col min="4611" max="4611" width="11.44140625" style="243" customWidth="1"/>
    <col min="4612" max="4612" width="7.33203125" style="243" customWidth="1"/>
    <col min="4613" max="4613" width="14" style="243" customWidth="1"/>
    <col min="4614" max="4614" width="6.44140625" style="243" customWidth="1"/>
    <col min="4615" max="4615" width="4.5546875" style="243" customWidth="1"/>
    <col min="4616" max="4616" width="6.109375" style="243" customWidth="1"/>
    <col min="4617" max="4618" width="4.6640625" style="243" customWidth="1"/>
    <col min="4619" max="4619" width="5.109375" style="243" customWidth="1"/>
    <col min="4620" max="4620" width="8.5546875" style="243" customWidth="1"/>
    <col min="4621" max="4621" width="9.5546875" style="243" customWidth="1"/>
    <col min="4622" max="4622" width="8.6640625" style="243" customWidth="1"/>
    <col min="4623" max="4623" width="9.33203125" style="243" customWidth="1"/>
    <col min="4624" max="4624" width="8.6640625" style="243" customWidth="1"/>
    <col min="4625" max="4625" width="9.33203125" style="243" customWidth="1"/>
    <col min="4626" max="4626" width="8.6640625" style="243" customWidth="1"/>
    <col min="4627" max="4627" width="9.33203125" style="243" customWidth="1"/>
    <col min="4628" max="4864" width="9.109375" style="243"/>
    <col min="4865" max="4865" width="1.44140625" style="243" customWidth="1"/>
    <col min="4866" max="4866" width="3.44140625" style="243" customWidth="1"/>
    <col min="4867" max="4867" width="11.44140625" style="243" customWidth="1"/>
    <col min="4868" max="4868" width="7.33203125" style="243" customWidth="1"/>
    <col min="4869" max="4869" width="14" style="243" customWidth="1"/>
    <col min="4870" max="4870" width="6.44140625" style="243" customWidth="1"/>
    <col min="4871" max="4871" width="4.5546875" style="243" customWidth="1"/>
    <col min="4872" max="4872" width="6.109375" style="243" customWidth="1"/>
    <col min="4873" max="4874" width="4.6640625" style="243" customWidth="1"/>
    <col min="4875" max="4875" width="5.109375" style="243" customWidth="1"/>
    <col min="4876" max="4876" width="8.5546875" style="243" customWidth="1"/>
    <col min="4877" max="4877" width="9.5546875" style="243" customWidth="1"/>
    <col min="4878" max="4878" width="8.6640625" style="243" customWidth="1"/>
    <col min="4879" max="4879" width="9.33203125" style="243" customWidth="1"/>
    <col min="4880" max="4880" width="8.6640625" style="243" customWidth="1"/>
    <col min="4881" max="4881" width="9.33203125" style="243" customWidth="1"/>
    <col min="4882" max="4882" width="8.6640625" style="243" customWidth="1"/>
    <col min="4883" max="4883" width="9.33203125" style="243" customWidth="1"/>
    <col min="4884" max="5120" width="9.109375" style="243"/>
    <col min="5121" max="5121" width="1.44140625" style="243" customWidth="1"/>
    <col min="5122" max="5122" width="3.44140625" style="243" customWidth="1"/>
    <col min="5123" max="5123" width="11.44140625" style="243" customWidth="1"/>
    <col min="5124" max="5124" width="7.33203125" style="243" customWidth="1"/>
    <col min="5125" max="5125" width="14" style="243" customWidth="1"/>
    <col min="5126" max="5126" width="6.44140625" style="243" customWidth="1"/>
    <col min="5127" max="5127" width="4.5546875" style="243" customWidth="1"/>
    <col min="5128" max="5128" width="6.109375" style="243" customWidth="1"/>
    <col min="5129" max="5130" width="4.6640625" style="243" customWidth="1"/>
    <col min="5131" max="5131" width="5.109375" style="243" customWidth="1"/>
    <col min="5132" max="5132" width="8.5546875" style="243" customWidth="1"/>
    <col min="5133" max="5133" width="9.5546875" style="243" customWidth="1"/>
    <col min="5134" max="5134" width="8.6640625" style="243" customWidth="1"/>
    <col min="5135" max="5135" width="9.33203125" style="243" customWidth="1"/>
    <col min="5136" max="5136" width="8.6640625" style="243" customWidth="1"/>
    <col min="5137" max="5137" width="9.33203125" style="243" customWidth="1"/>
    <col min="5138" max="5138" width="8.6640625" style="243" customWidth="1"/>
    <col min="5139" max="5139" width="9.33203125" style="243" customWidth="1"/>
    <col min="5140" max="5376" width="9.109375" style="243"/>
    <col min="5377" max="5377" width="1.44140625" style="243" customWidth="1"/>
    <col min="5378" max="5378" width="3.44140625" style="243" customWidth="1"/>
    <col min="5379" max="5379" width="11.44140625" style="243" customWidth="1"/>
    <col min="5380" max="5380" width="7.33203125" style="243" customWidth="1"/>
    <col min="5381" max="5381" width="14" style="243" customWidth="1"/>
    <col min="5382" max="5382" width="6.44140625" style="243" customWidth="1"/>
    <col min="5383" max="5383" width="4.5546875" style="243" customWidth="1"/>
    <col min="5384" max="5384" width="6.109375" style="243" customWidth="1"/>
    <col min="5385" max="5386" width="4.6640625" style="243" customWidth="1"/>
    <col min="5387" max="5387" width="5.109375" style="243" customWidth="1"/>
    <col min="5388" max="5388" width="8.5546875" style="243" customWidth="1"/>
    <col min="5389" max="5389" width="9.5546875" style="243" customWidth="1"/>
    <col min="5390" max="5390" width="8.6640625" style="243" customWidth="1"/>
    <col min="5391" max="5391" width="9.33203125" style="243" customWidth="1"/>
    <col min="5392" max="5392" width="8.6640625" style="243" customWidth="1"/>
    <col min="5393" max="5393" width="9.33203125" style="243" customWidth="1"/>
    <col min="5394" max="5394" width="8.6640625" style="243" customWidth="1"/>
    <col min="5395" max="5395" width="9.33203125" style="243" customWidth="1"/>
    <col min="5396" max="5632" width="9.109375" style="243"/>
    <col min="5633" max="5633" width="1.44140625" style="243" customWidth="1"/>
    <col min="5634" max="5634" width="3.44140625" style="243" customWidth="1"/>
    <col min="5635" max="5635" width="11.44140625" style="243" customWidth="1"/>
    <col min="5636" max="5636" width="7.33203125" style="243" customWidth="1"/>
    <col min="5637" max="5637" width="14" style="243" customWidth="1"/>
    <col min="5638" max="5638" width="6.44140625" style="243" customWidth="1"/>
    <col min="5639" max="5639" width="4.5546875" style="243" customWidth="1"/>
    <col min="5640" max="5640" width="6.109375" style="243" customWidth="1"/>
    <col min="5641" max="5642" width="4.6640625" style="243" customWidth="1"/>
    <col min="5643" max="5643" width="5.109375" style="243" customWidth="1"/>
    <col min="5644" max="5644" width="8.5546875" style="243" customWidth="1"/>
    <col min="5645" max="5645" width="9.5546875" style="243" customWidth="1"/>
    <col min="5646" max="5646" width="8.6640625" style="243" customWidth="1"/>
    <col min="5647" max="5647" width="9.33203125" style="243" customWidth="1"/>
    <col min="5648" max="5648" width="8.6640625" style="243" customWidth="1"/>
    <col min="5649" max="5649" width="9.33203125" style="243" customWidth="1"/>
    <col min="5650" max="5650" width="8.6640625" style="243" customWidth="1"/>
    <col min="5651" max="5651" width="9.33203125" style="243" customWidth="1"/>
    <col min="5652" max="5888" width="9.109375" style="243"/>
    <col min="5889" max="5889" width="1.44140625" style="243" customWidth="1"/>
    <col min="5890" max="5890" width="3.44140625" style="243" customWidth="1"/>
    <col min="5891" max="5891" width="11.44140625" style="243" customWidth="1"/>
    <col min="5892" max="5892" width="7.33203125" style="243" customWidth="1"/>
    <col min="5893" max="5893" width="14" style="243" customWidth="1"/>
    <col min="5894" max="5894" width="6.44140625" style="243" customWidth="1"/>
    <col min="5895" max="5895" width="4.5546875" style="243" customWidth="1"/>
    <col min="5896" max="5896" width="6.109375" style="243" customWidth="1"/>
    <col min="5897" max="5898" width="4.6640625" style="243" customWidth="1"/>
    <col min="5899" max="5899" width="5.109375" style="243" customWidth="1"/>
    <col min="5900" max="5900" width="8.5546875" style="243" customWidth="1"/>
    <col min="5901" max="5901" width="9.5546875" style="243" customWidth="1"/>
    <col min="5902" max="5902" width="8.6640625" style="243" customWidth="1"/>
    <col min="5903" max="5903" width="9.33203125" style="243" customWidth="1"/>
    <col min="5904" max="5904" width="8.6640625" style="243" customWidth="1"/>
    <col min="5905" max="5905" width="9.33203125" style="243" customWidth="1"/>
    <col min="5906" max="5906" width="8.6640625" style="243" customWidth="1"/>
    <col min="5907" max="5907" width="9.33203125" style="243" customWidth="1"/>
    <col min="5908" max="6144" width="9.109375" style="243"/>
    <col min="6145" max="6145" width="1.44140625" style="243" customWidth="1"/>
    <col min="6146" max="6146" width="3.44140625" style="243" customWidth="1"/>
    <col min="6147" max="6147" width="11.44140625" style="243" customWidth="1"/>
    <col min="6148" max="6148" width="7.33203125" style="243" customWidth="1"/>
    <col min="6149" max="6149" width="14" style="243" customWidth="1"/>
    <col min="6150" max="6150" width="6.44140625" style="243" customWidth="1"/>
    <col min="6151" max="6151" width="4.5546875" style="243" customWidth="1"/>
    <col min="6152" max="6152" width="6.109375" style="243" customWidth="1"/>
    <col min="6153" max="6154" width="4.6640625" style="243" customWidth="1"/>
    <col min="6155" max="6155" width="5.109375" style="243" customWidth="1"/>
    <col min="6156" max="6156" width="8.5546875" style="243" customWidth="1"/>
    <col min="6157" max="6157" width="9.5546875" style="243" customWidth="1"/>
    <col min="6158" max="6158" width="8.6640625" style="243" customWidth="1"/>
    <col min="6159" max="6159" width="9.33203125" style="243" customWidth="1"/>
    <col min="6160" max="6160" width="8.6640625" style="243" customWidth="1"/>
    <col min="6161" max="6161" width="9.33203125" style="243" customWidth="1"/>
    <col min="6162" max="6162" width="8.6640625" style="243" customWidth="1"/>
    <col min="6163" max="6163" width="9.33203125" style="243" customWidth="1"/>
    <col min="6164" max="6400" width="9.109375" style="243"/>
    <col min="6401" max="6401" width="1.44140625" style="243" customWidth="1"/>
    <col min="6402" max="6402" width="3.44140625" style="243" customWidth="1"/>
    <col min="6403" max="6403" width="11.44140625" style="243" customWidth="1"/>
    <col min="6404" max="6404" width="7.33203125" style="243" customWidth="1"/>
    <col min="6405" max="6405" width="14" style="243" customWidth="1"/>
    <col min="6406" max="6406" width="6.44140625" style="243" customWidth="1"/>
    <col min="6407" max="6407" width="4.5546875" style="243" customWidth="1"/>
    <col min="6408" max="6408" width="6.109375" style="243" customWidth="1"/>
    <col min="6409" max="6410" width="4.6640625" style="243" customWidth="1"/>
    <col min="6411" max="6411" width="5.109375" style="243" customWidth="1"/>
    <col min="6412" max="6412" width="8.5546875" style="243" customWidth="1"/>
    <col min="6413" max="6413" width="9.5546875" style="243" customWidth="1"/>
    <col min="6414" max="6414" width="8.6640625" style="243" customWidth="1"/>
    <col min="6415" max="6415" width="9.33203125" style="243" customWidth="1"/>
    <col min="6416" max="6416" width="8.6640625" style="243" customWidth="1"/>
    <col min="6417" max="6417" width="9.33203125" style="243" customWidth="1"/>
    <col min="6418" max="6418" width="8.6640625" style="243" customWidth="1"/>
    <col min="6419" max="6419" width="9.33203125" style="243" customWidth="1"/>
    <col min="6420" max="6656" width="9.109375" style="243"/>
    <col min="6657" max="6657" width="1.44140625" style="243" customWidth="1"/>
    <col min="6658" max="6658" width="3.44140625" style="243" customWidth="1"/>
    <col min="6659" max="6659" width="11.44140625" style="243" customWidth="1"/>
    <col min="6660" max="6660" width="7.33203125" style="243" customWidth="1"/>
    <col min="6661" max="6661" width="14" style="243" customWidth="1"/>
    <col min="6662" max="6662" width="6.44140625" style="243" customWidth="1"/>
    <col min="6663" max="6663" width="4.5546875" style="243" customWidth="1"/>
    <col min="6664" max="6664" width="6.109375" style="243" customWidth="1"/>
    <col min="6665" max="6666" width="4.6640625" style="243" customWidth="1"/>
    <col min="6667" max="6667" width="5.109375" style="243" customWidth="1"/>
    <col min="6668" max="6668" width="8.5546875" style="243" customWidth="1"/>
    <col min="6669" max="6669" width="9.5546875" style="243" customWidth="1"/>
    <col min="6670" max="6670" width="8.6640625" style="243" customWidth="1"/>
    <col min="6671" max="6671" width="9.33203125" style="243" customWidth="1"/>
    <col min="6672" max="6672" width="8.6640625" style="243" customWidth="1"/>
    <col min="6673" max="6673" width="9.33203125" style="243" customWidth="1"/>
    <col min="6674" max="6674" width="8.6640625" style="243" customWidth="1"/>
    <col min="6675" max="6675" width="9.33203125" style="243" customWidth="1"/>
    <col min="6676" max="6912" width="9.109375" style="243"/>
    <col min="6913" max="6913" width="1.44140625" style="243" customWidth="1"/>
    <col min="6914" max="6914" width="3.44140625" style="243" customWidth="1"/>
    <col min="6915" max="6915" width="11.44140625" style="243" customWidth="1"/>
    <col min="6916" max="6916" width="7.33203125" style="243" customWidth="1"/>
    <col min="6917" max="6917" width="14" style="243" customWidth="1"/>
    <col min="6918" max="6918" width="6.44140625" style="243" customWidth="1"/>
    <col min="6919" max="6919" width="4.5546875" style="243" customWidth="1"/>
    <col min="6920" max="6920" width="6.109375" style="243" customWidth="1"/>
    <col min="6921" max="6922" width="4.6640625" style="243" customWidth="1"/>
    <col min="6923" max="6923" width="5.109375" style="243" customWidth="1"/>
    <col min="6924" max="6924" width="8.5546875" style="243" customWidth="1"/>
    <col min="6925" max="6925" width="9.5546875" style="243" customWidth="1"/>
    <col min="6926" max="6926" width="8.6640625" style="243" customWidth="1"/>
    <col min="6927" max="6927" width="9.33203125" style="243" customWidth="1"/>
    <col min="6928" max="6928" width="8.6640625" style="243" customWidth="1"/>
    <col min="6929" max="6929" width="9.33203125" style="243" customWidth="1"/>
    <col min="6930" max="6930" width="8.6640625" style="243" customWidth="1"/>
    <col min="6931" max="6931" width="9.33203125" style="243" customWidth="1"/>
    <col min="6932" max="7168" width="9.109375" style="243"/>
    <col min="7169" max="7169" width="1.44140625" style="243" customWidth="1"/>
    <col min="7170" max="7170" width="3.44140625" style="243" customWidth="1"/>
    <col min="7171" max="7171" width="11.44140625" style="243" customWidth="1"/>
    <col min="7172" max="7172" width="7.33203125" style="243" customWidth="1"/>
    <col min="7173" max="7173" width="14" style="243" customWidth="1"/>
    <col min="7174" max="7174" width="6.44140625" style="243" customWidth="1"/>
    <col min="7175" max="7175" width="4.5546875" style="243" customWidth="1"/>
    <col min="7176" max="7176" width="6.109375" style="243" customWidth="1"/>
    <col min="7177" max="7178" width="4.6640625" style="243" customWidth="1"/>
    <col min="7179" max="7179" width="5.109375" style="243" customWidth="1"/>
    <col min="7180" max="7180" width="8.5546875" style="243" customWidth="1"/>
    <col min="7181" max="7181" width="9.5546875" style="243" customWidth="1"/>
    <col min="7182" max="7182" width="8.6640625" style="243" customWidth="1"/>
    <col min="7183" max="7183" width="9.33203125" style="243" customWidth="1"/>
    <col min="7184" max="7184" width="8.6640625" style="243" customWidth="1"/>
    <col min="7185" max="7185" width="9.33203125" style="243" customWidth="1"/>
    <col min="7186" max="7186" width="8.6640625" style="243" customWidth="1"/>
    <col min="7187" max="7187" width="9.33203125" style="243" customWidth="1"/>
    <col min="7188" max="7424" width="9.109375" style="243"/>
    <col min="7425" max="7425" width="1.44140625" style="243" customWidth="1"/>
    <col min="7426" max="7426" width="3.44140625" style="243" customWidth="1"/>
    <col min="7427" max="7427" width="11.44140625" style="243" customWidth="1"/>
    <col min="7428" max="7428" width="7.33203125" style="243" customWidth="1"/>
    <col min="7429" max="7429" width="14" style="243" customWidth="1"/>
    <col min="7430" max="7430" width="6.44140625" style="243" customWidth="1"/>
    <col min="7431" max="7431" width="4.5546875" style="243" customWidth="1"/>
    <col min="7432" max="7432" width="6.109375" style="243" customWidth="1"/>
    <col min="7433" max="7434" width="4.6640625" style="243" customWidth="1"/>
    <col min="7435" max="7435" width="5.109375" style="243" customWidth="1"/>
    <col min="7436" max="7436" width="8.5546875" style="243" customWidth="1"/>
    <col min="7437" max="7437" width="9.5546875" style="243" customWidth="1"/>
    <col min="7438" max="7438" width="8.6640625" style="243" customWidth="1"/>
    <col min="7439" max="7439" width="9.33203125" style="243" customWidth="1"/>
    <col min="7440" max="7440" width="8.6640625" style="243" customWidth="1"/>
    <col min="7441" max="7441" width="9.33203125" style="243" customWidth="1"/>
    <col min="7442" max="7442" width="8.6640625" style="243" customWidth="1"/>
    <col min="7443" max="7443" width="9.33203125" style="243" customWidth="1"/>
    <col min="7444" max="7680" width="9.109375" style="243"/>
    <col min="7681" max="7681" width="1.44140625" style="243" customWidth="1"/>
    <col min="7682" max="7682" width="3.44140625" style="243" customWidth="1"/>
    <col min="7683" max="7683" width="11.44140625" style="243" customWidth="1"/>
    <col min="7684" max="7684" width="7.33203125" style="243" customWidth="1"/>
    <col min="7685" max="7685" width="14" style="243" customWidth="1"/>
    <col min="7686" max="7686" width="6.44140625" style="243" customWidth="1"/>
    <col min="7687" max="7687" width="4.5546875" style="243" customWidth="1"/>
    <col min="7688" max="7688" width="6.109375" style="243" customWidth="1"/>
    <col min="7689" max="7690" width="4.6640625" style="243" customWidth="1"/>
    <col min="7691" max="7691" width="5.109375" style="243" customWidth="1"/>
    <col min="7692" max="7692" width="8.5546875" style="243" customWidth="1"/>
    <col min="7693" max="7693" width="9.5546875" style="243" customWidth="1"/>
    <col min="7694" max="7694" width="8.6640625" style="243" customWidth="1"/>
    <col min="7695" max="7695" width="9.33203125" style="243" customWidth="1"/>
    <col min="7696" max="7696" width="8.6640625" style="243" customWidth="1"/>
    <col min="7697" max="7697" width="9.33203125" style="243" customWidth="1"/>
    <col min="7698" max="7698" width="8.6640625" style="243" customWidth="1"/>
    <col min="7699" max="7699" width="9.33203125" style="243" customWidth="1"/>
    <col min="7700" max="7936" width="9.109375" style="243"/>
    <col min="7937" max="7937" width="1.44140625" style="243" customWidth="1"/>
    <col min="7938" max="7938" width="3.44140625" style="243" customWidth="1"/>
    <col min="7939" max="7939" width="11.44140625" style="243" customWidth="1"/>
    <col min="7940" max="7940" width="7.33203125" style="243" customWidth="1"/>
    <col min="7941" max="7941" width="14" style="243" customWidth="1"/>
    <col min="7942" max="7942" width="6.44140625" style="243" customWidth="1"/>
    <col min="7943" max="7943" width="4.5546875" style="243" customWidth="1"/>
    <col min="7944" max="7944" width="6.109375" style="243" customWidth="1"/>
    <col min="7945" max="7946" width="4.6640625" style="243" customWidth="1"/>
    <col min="7947" max="7947" width="5.109375" style="243" customWidth="1"/>
    <col min="7948" max="7948" width="8.5546875" style="243" customWidth="1"/>
    <col min="7949" max="7949" width="9.5546875" style="243" customWidth="1"/>
    <col min="7950" max="7950" width="8.6640625" style="243" customWidth="1"/>
    <col min="7951" max="7951" width="9.33203125" style="243" customWidth="1"/>
    <col min="7952" max="7952" width="8.6640625" style="243" customWidth="1"/>
    <col min="7953" max="7953" width="9.33203125" style="243" customWidth="1"/>
    <col min="7954" max="7954" width="8.6640625" style="243" customWidth="1"/>
    <col min="7955" max="7955" width="9.33203125" style="243" customWidth="1"/>
    <col min="7956" max="8192" width="9.109375" style="243"/>
    <col min="8193" max="8193" width="1.44140625" style="243" customWidth="1"/>
    <col min="8194" max="8194" width="3.44140625" style="243" customWidth="1"/>
    <col min="8195" max="8195" width="11.44140625" style="243" customWidth="1"/>
    <col min="8196" max="8196" width="7.33203125" style="243" customWidth="1"/>
    <col min="8197" max="8197" width="14" style="243" customWidth="1"/>
    <col min="8198" max="8198" width="6.44140625" style="243" customWidth="1"/>
    <col min="8199" max="8199" width="4.5546875" style="243" customWidth="1"/>
    <col min="8200" max="8200" width="6.109375" style="243" customWidth="1"/>
    <col min="8201" max="8202" width="4.6640625" style="243" customWidth="1"/>
    <col min="8203" max="8203" width="5.109375" style="243" customWidth="1"/>
    <col min="8204" max="8204" width="8.5546875" style="243" customWidth="1"/>
    <col min="8205" max="8205" width="9.5546875" style="243" customWidth="1"/>
    <col min="8206" max="8206" width="8.6640625" style="243" customWidth="1"/>
    <col min="8207" max="8207" width="9.33203125" style="243" customWidth="1"/>
    <col min="8208" max="8208" width="8.6640625" style="243" customWidth="1"/>
    <col min="8209" max="8209" width="9.33203125" style="243" customWidth="1"/>
    <col min="8210" max="8210" width="8.6640625" style="243" customWidth="1"/>
    <col min="8211" max="8211" width="9.33203125" style="243" customWidth="1"/>
    <col min="8212" max="8448" width="9.109375" style="243"/>
    <col min="8449" max="8449" width="1.44140625" style="243" customWidth="1"/>
    <col min="8450" max="8450" width="3.44140625" style="243" customWidth="1"/>
    <col min="8451" max="8451" width="11.44140625" style="243" customWidth="1"/>
    <col min="8452" max="8452" width="7.33203125" style="243" customWidth="1"/>
    <col min="8453" max="8453" width="14" style="243" customWidth="1"/>
    <col min="8454" max="8454" width="6.44140625" style="243" customWidth="1"/>
    <col min="8455" max="8455" width="4.5546875" style="243" customWidth="1"/>
    <col min="8456" max="8456" width="6.109375" style="243" customWidth="1"/>
    <col min="8457" max="8458" width="4.6640625" style="243" customWidth="1"/>
    <col min="8459" max="8459" width="5.109375" style="243" customWidth="1"/>
    <col min="8460" max="8460" width="8.5546875" style="243" customWidth="1"/>
    <col min="8461" max="8461" width="9.5546875" style="243" customWidth="1"/>
    <col min="8462" max="8462" width="8.6640625" style="243" customWidth="1"/>
    <col min="8463" max="8463" width="9.33203125" style="243" customWidth="1"/>
    <col min="8464" max="8464" width="8.6640625" style="243" customWidth="1"/>
    <col min="8465" max="8465" width="9.33203125" style="243" customWidth="1"/>
    <col min="8466" max="8466" width="8.6640625" style="243" customWidth="1"/>
    <col min="8467" max="8467" width="9.33203125" style="243" customWidth="1"/>
    <col min="8468" max="8704" width="9.109375" style="243"/>
    <col min="8705" max="8705" width="1.44140625" style="243" customWidth="1"/>
    <col min="8706" max="8706" width="3.44140625" style="243" customWidth="1"/>
    <col min="8707" max="8707" width="11.44140625" style="243" customWidth="1"/>
    <col min="8708" max="8708" width="7.33203125" style="243" customWidth="1"/>
    <col min="8709" max="8709" width="14" style="243" customWidth="1"/>
    <col min="8710" max="8710" width="6.44140625" style="243" customWidth="1"/>
    <col min="8711" max="8711" width="4.5546875" style="243" customWidth="1"/>
    <col min="8712" max="8712" width="6.109375" style="243" customWidth="1"/>
    <col min="8713" max="8714" width="4.6640625" style="243" customWidth="1"/>
    <col min="8715" max="8715" width="5.109375" style="243" customWidth="1"/>
    <col min="8716" max="8716" width="8.5546875" style="243" customWidth="1"/>
    <col min="8717" max="8717" width="9.5546875" style="243" customWidth="1"/>
    <col min="8718" max="8718" width="8.6640625" style="243" customWidth="1"/>
    <col min="8719" max="8719" width="9.33203125" style="243" customWidth="1"/>
    <col min="8720" max="8720" width="8.6640625" style="243" customWidth="1"/>
    <col min="8721" max="8721" width="9.33203125" style="243" customWidth="1"/>
    <col min="8722" max="8722" width="8.6640625" style="243" customWidth="1"/>
    <col min="8723" max="8723" width="9.33203125" style="243" customWidth="1"/>
    <col min="8724" max="8960" width="9.109375" style="243"/>
    <col min="8961" max="8961" width="1.44140625" style="243" customWidth="1"/>
    <col min="8962" max="8962" width="3.44140625" style="243" customWidth="1"/>
    <col min="8963" max="8963" width="11.44140625" style="243" customWidth="1"/>
    <col min="8964" max="8964" width="7.33203125" style="243" customWidth="1"/>
    <col min="8965" max="8965" width="14" style="243" customWidth="1"/>
    <col min="8966" max="8966" width="6.44140625" style="243" customWidth="1"/>
    <col min="8967" max="8967" width="4.5546875" style="243" customWidth="1"/>
    <col min="8968" max="8968" width="6.109375" style="243" customWidth="1"/>
    <col min="8969" max="8970" width="4.6640625" style="243" customWidth="1"/>
    <col min="8971" max="8971" width="5.109375" style="243" customWidth="1"/>
    <col min="8972" max="8972" width="8.5546875" style="243" customWidth="1"/>
    <col min="8973" max="8973" width="9.5546875" style="243" customWidth="1"/>
    <col min="8974" max="8974" width="8.6640625" style="243" customWidth="1"/>
    <col min="8975" max="8975" width="9.33203125" style="243" customWidth="1"/>
    <col min="8976" max="8976" width="8.6640625" style="243" customWidth="1"/>
    <col min="8977" max="8977" width="9.33203125" style="243" customWidth="1"/>
    <col min="8978" max="8978" width="8.6640625" style="243" customWidth="1"/>
    <col min="8979" max="8979" width="9.33203125" style="243" customWidth="1"/>
    <col min="8980" max="9216" width="9.109375" style="243"/>
    <col min="9217" max="9217" width="1.44140625" style="243" customWidth="1"/>
    <col min="9218" max="9218" width="3.44140625" style="243" customWidth="1"/>
    <col min="9219" max="9219" width="11.44140625" style="243" customWidth="1"/>
    <col min="9220" max="9220" width="7.33203125" style="243" customWidth="1"/>
    <col min="9221" max="9221" width="14" style="243" customWidth="1"/>
    <col min="9222" max="9222" width="6.44140625" style="243" customWidth="1"/>
    <col min="9223" max="9223" width="4.5546875" style="243" customWidth="1"/>
    <col min="9224" max="9224" width="6.109375" style="243" customWidth="1"/>
    <col min="9225" max="9226" width="4.6640625" style="243" customWidth="1"/>
    <col min="9227" max="9227" width="5.109375" style="243" customWidth="1"/>
    <col min="9228" max="9228" width="8.5546875" style="243" customWidth="1"/>
    <col min="9229" max="9229" width="9.5546875" style="243" customWidth="1"/>
    <col min="9230" max="9230" width="8.6640625" style="243" customWidth="1"/>
    <col min="9231" max="9231" width="9.33203125" style="243" customWidth="1"/>
    <col min="9232" max="9232" width="8.6640625" style="243" customWidth="1"/>
    <col min="9233" max="9233" width="9.33203125" style="243" customWidth="1"/>
    <col min="9234" max="9234" width="8.6640625" style="243" customWidth="1"/>
    <col min="9235" max="9235" width="9.33203125" style="243" customWidth="1"/>
    <col min="9236" max="9472" width="9.109375" style="243"/>
    <col min="9473" max="9473" width="1.44140625" style="243" customWidth="1"/>
    <col min="9474" max="9474" width="3.44140625" style="243" customWidth="1"/>
    <col min="9475" max="9475" width="11.44140625" style="243" customWidth="1"/>
    <col min="9476" max="9476" width="7.33203125" style="243" customWidth="1"/>
    <col min="9477" max="9477" width="14" style="243" customWidth="1"/>
    <col min="9478" max="9478" width="6.44140625" style="243" customWidth="1"/>
    <col min="9479" max="9479" width="4.5546875" style="243" customWidth="1"/>
    <col min="9480" max="9480" width="6.109375" style="243" customWidth="1"/>
    <col min="9481" max="9482" width="4.6640625" style="243" customWidth="1"/>
    <col min="9483" max="9483" width="5.109375" style="243" customWidth="1"/>
    <col min="9484" max="9484" width="8.5546875" style="243" customWidth="1"/>
    <col min="9485" max="9485" width="9.5546875" style="243" customWidth="1"/>
    <col min="9486" max="9486" width="8.6640625" style="243" customWidth="1"/>
    <col min="9487" max="9487" width="9.33203125" style="243" customWidth="1"/>
    <col min="9488" max="9488" width="8.6640625" style="243" customWidth="1"/>
    <col min="9489" max="9489" width="9.33203125" style="243" customWidth="1"/>
    <col min="9490" max="9490" width="8.6640625" style="243" customWidth="1"/>
    <col min="9491" max="9491" width="9.33203125" style="243" customWidth="1"/>
    <col min="9492" max="9728" width="9.109375" style="243"/>
    <col min="9729" max="9729" width="1.44140625" style="243" customWidth="1"/>
    <col min="9730" max="9730" width="3.44140625" style="243" customWidth="1"/>
    <col min="9731" max="9731" width="11.44140625" style="243" customWidth="1"/>
    <col min="9732" max="9732" width="7.33203125" style="243" customWidth="1"/>
    <col min="9733" max="9733" width="14" style="243" customWidth="1"/>
    <col min="9734" max="9734" width="6.44140625" style="243" customWidth="1"/>
    <col min="9735" max="9735" width="4.5546875" style="243" customWidth="1"/>
    <col min="9736" max="9736" width="6.109375" style="243" customWidth="1"/>
    <col min="9737" max="9738" width="4.6640625" style="243" customWidth="1"/>
    <col min="9739" max="9739" width="5.109375" style="243" customWidth="1"/>
    <col min="9740" max="9740" width="8.5546875" style="243" customWidth="1"/>
    <col min="9741" max="9741" width="9.5546875" style="243" customWidth="1"/>
    <col min="9742" max="9742" width="8.6640625" style="243" customWidth="1"/>
    <col min="9743" max="9743" width="9.33203125" style="243" customWidth="1"/>
    <col min="9744" max="9744" width="8.6640625" style="243" customWidth="1"/>
    <col min="9745" max="9745" width="9.33203125" style="243" customWidth="1"/>
    <col min="9746" max="9746" width="8.6640625" style="243" customWidth="1"/>
    <col min="9747" max="9747" width="9.33203125" style="243" customWidth="1"/>
    <col min="9748" max="9984" width="9.109375" style="243"/>
    <col min="9985" max="9985" width="1.44140625" style="243" customWidth="1"/>
    <col min="9986" max="9986" width="3.44140625" style="243" customWidth="1"/>
    <col min="9987" max="9987" width="11.44140625" style="243" customWidth="1"/>
    <col min="9988" max="9988" width="7.33203125" style="243" customWidth="1"/>
    <col min="9989" max="9989" width="14" style="243" customWidth="1"/>
    <col min="9990" max="9990" width="6.44140625" style="243" customWidth="1"/>
    <col min="9991" max="9991" width="4.5546875" style="243" customWidth="1"/>
    <col min="9992" max="9992" width="6.109375" style="243" customWidth="1"/>
    <col min="9993" max="9994" width="4.6640625" style="243" customWidth="1"/>
    <col min="9995" max="9995" width="5.109375" style="243" customWidth="1"/>
    <col min="9996" max="9996" width="8.5546875" style="243" customWidth="1"/>
    <col min="9997" max="9997" width="9.5546875" style="243" customWidth="1"/>
    <col min="9998" max="9998" width="8.6640625" style="243" customWidth="1"/>
    <col min="9999" max="9999" width="9.33203125" style="243" customWidth="1"/>
    <col min="10000" max="10000" width="8.6640625" style="243" customWidth="1"/>
    <col min="10001" max="10001" width="9.33203125" style="243" customWidth="1"/>
    <col min="10002" max="10002" width="8.6640625" style="243" customWidth="1"/>
    <col min="10003" max="10003" width="9.33203125" style="243" customWidth="1"/>
    <col min="10004" max="10240" width="9.109375" style="243"/>
    <col min="10241" max="10241" width="1.44140625" style="243" customWidth="1"/>
    <col min="10242" max="10242" width="3.44140625" style="243" customWidth="1"/>
    <col min="10243" max="10243" width="11.44140625" style="243" customWidth="1"/>
    <col min="10244" max="10244" width="7.33203125" style="243" customWidth="1"/>
    <col min="10245" max="10245" width="14" style="243" customWidth="1"/>
    <col min="10246" max="10246" width="6.44140625" style="243" customWidth="1"/>
    <col min="10247" max="10247" width="4.5546875" style="243" customWidth="1"/>
    <col min="10248" max="10248" width="6.109375" style="243" customWidth="1"/>
    <col min="10249" max="10250" width="4.6640625" style="243" customWidth="1"/>
    <col min="10251" max="10251" width="5.109375" style="243" customWidth="1"/>
    <col min="10252" max="10252" width="8.5546875" style="243" customWidth="1"/>
    <col min="10253" max="10253" width="9.5546875" style="243" customWidth="1"/>
    <col min="10254" max="10254" width="8.6640625" style="243" customWidth="1"/>
    <col min="10255" max="10255" width="9.33203125" style="243" customWidth="1"/>
    <col min="10256" max="10256" width="8.6640625" style="243" customWidth="1"/>
    <col min="10257" max="10257" width="9.33203125" style="243" customWidth="1"/>
    <col min="10258" max="10258" width="8.6640625" style="243" customWidth="1"/>
    <col min="10259" max="10259" width="9.33203125" style="243" customWidth="1"/>
    <col min="10260" max="10496" width="9.109375" style="243"/>
    <col min="10497" max="10497" width="1.44140625" style="243" customWidth="1"/>
    <col min="10498" max="10498" width="3.44140625" style="243" customWidth="1"/>
    <col min="10499" max="10499" width="11.44140625" style="243" customWidth="1"/>
    <col min="10500" max="10500" width="7.33203125" style="243" customWidth="1"/>
    <col min="10501" max="10501" width="14" style="243" customWidth="1"/>
    <col min="10502" max="10502" width="6.44140625" style="243" customWidth="1"/>
    <col min="10503" max="10503" width="4.5546875" style="243" customWidth="1"/>
    <col min="10504" max="10504" width="6.109375" style="243" customWidth="1"/>
    <col min="10505" max="10506" width="4.6640625" style="243" customWidth="1"/>
    <col min="10507" max="10507" width="5.109375" style="243" customWidth="1"/>
    <col min="10508" max="10508" width="8.5546875" style="243" customWidth="1"/>
    <col min="10509" max="10509" width="9.5546875" style="243" customWidth="1"/>
    <col min="10510" max="10510" width="8.6640625" style="243" customWidth="1"/>
    <col min="10511" max="10511" width="9.33203125" style="243" customWidth="1"/>
    <col min="10512" max="10512" width="8.6640625" style="243" customWidth="1"/>
    <col min="10513" max="10513" width="9.33203125" style="243" customWidth="1"/>
    <col min="10514" max="10514" width="8.6640625" style="243" customWidth="1"/>
    <col min="10515" max="10515" width="9.33203125" style="243" customWidth="1"/>
    <col min="10516" max="10752" width="9.109375" style="243"/>
    <col min="10753" max="10753" width="1.44140625" style="243" customWidth="1"/>
    <col min="10754" max="10754" width="3.44140625" style="243" customWidth="1"/>
    <col min="10755" max="10755" width="11.44140625" style="243" customWidth="1"/>
    <col min="10756" max="10756" width="7.33203125" style="243" customWidth="1"/>
    <col min="10757" max="10757" width="14" style="243" customWidth="1"/>
    <col min="10758" max="10758" width="6.44140625" style="243" customWidth="1"/>
    <col min="10759" max="10759" width="4.5546875" style="243" customWidth="1"/>
    <col min="10760" max="10760" width="6.109375" style="243" customWidth="1"/>
    <col min="10761" max="10762" width="4.6640625" style="243" customWidth="1"/>
    <col min="10763" max="10763" width="5.109375" style="243" customWidth="1"/>
    <col min="10764" max="10764" width="8.5546875" style="243" customWidth="1"/>
    <col min="10765" max="10765" width="9.5546875" style="243" customWidth="1"/>
    <col min="10766" max="10766" width="8.6640625" style="243" customWidth="1"/>
    <col min="10767" max="10767" width="9.33203125" style="243" customWidth="1"/>
    <col min="10768" max="10768" width="8.6640625" style="243" customWidth="1"/>
    <col min="10769" max="10769" width="9.33203125" style="243" customWidth="1"/>
    <col min="10770" max="10770" width="8.6640625" style="243" customWidth="1"/>
    <col min="10771" max="10771" width="9.33203125" style="243" customWidth="1"/>
    <col min="10772" max="11008" width="9.109375" style="243"/>
    <col min="11009" max="11009" width="1.44140625" style="243" customWidth="1"/>
    <col min="11010" max="11010" width="3.44140625" style="243" customWidth="1"/>
    <col min="11011" max="11011" width="11.44140625" style="243" customWidth="1"/>
    <col min="11012" max="11012" width="7.33203125" style="243" customWidth="1"/>
    <col min="11013" max="11013" width="14" style="243" customWidth="1"/>
    <col min="11014" max="11014" width="6.44140625" style="243" customWidth="1"/>
    <col min="11015" max="11015" width="4.5546875" style="243" customWidth="1"/>
    <col min="11016" max="11016" width="6.109375" style="243" customWidth="1"/>
    <col min="11017" max="11018" width="4.6640625" style="243" customWidth="1"/>
    <col min="11019" max="11019" width="5.109375" style="243" customWidth="1"/>
    <col min="11020" max="11020" width="8.5546875" style="243" customWidth="1"/>
    <col min="11021" max="11021" width="9.5546875" style="243" customWidth="1"/>
    <col min="11022" max="11022" width="8.6640625" style="243" customWidth="1"/>
    <col min="11023" max="11023" width="9.33203125" style="243" customWidth="1"/>
    <col min="11024" max="11024" width="8.6640625" style="243" customWidth="1"/>
    <col min="11025" max="11025" width="9.33203125" style="243" customWidth="1"/>
    <col min="11026" max="11026" width="8.6640625" style="243" customWidth="1"/>
    <col min="11027" max="11027" width="9.33203125" style="243" customWidth="1"/>
    <col min="11028" max="11264" width="9.109375" style="243"/>
    <col min="11265" max="11265" width="1.44140625" style="243" customWidth="1"/>
    <col min="11266" max="11266" width="3.44140625" style="243" customWidth="1"/>
    <col min="11267" max="11267" width="11.44140625" style="243" customWidth="1"/>
    <col min="11268" max="11268" width="7.33203125" style="243" customWidth="1"/>
    <col min="11269" max="11269" width="14" style="243" customWidth="1"/>
    <col min="11270" max="11270" width="6.44140625" style="243" customWidth="1"/>
    <col min="11271" max="11271" width="4.5546875" style="243" customWidth="1"/>
    <col min="11272" max="11272" width="6.109375" style="243" customWidth="1"/>
    <col min="11273" max="11274" width="4.6640625" style="243" customWidth="1"/>
    <col min="11275" max="11275" width="5.109375" style="243" customWidth="1"/>
    <col min="11276" max="11276" width="8.5546875" style="243" customWidth="1"/>
    <col min="11277" max="11277" width="9.5546875" style="243" customWidth="1"/>
    <col min="11278" max="11278" width="8.6640625" style="243" customWidth="1"/>
    <col min="11279" max="11279" width="9.33203125" style="243" customWidth="1"/>
    <col min="11280" max="11280" width="8.6640625" style="243" customWidth="1"/>
    <col min="11281" max="11281" width="9.33203125" style="243" customWidth="1"/>
    <col min="11282" max="11282" width="8.6640625" style="243" customWidth="1"/>
    <col min="11283" max="11283" width="9.33203125" style="243" customWidth="1"/>
    <col min="11284" max="11520" width="9.109375" style="243"/>
    <col min="11521" max="11521" width="1.44140625" style="243" customWidth="1"/>
    <col min="11522" max="11522" width="3.44140625" style="243" customWidth="1"/>
    <col min="11523" max="11523" width="11.44140625" style="243" customWidth="1"/>
    <col min="11524" max="11524" width="7.33203125" style="243" customWidth="1"/>
    <col min="11525" max="11525" width="14" style="243" customWidth="1"/>
    <col min="11526" max="11526" width="6.44140625" style="243" customWidth="1"/>
    <col min="11527" max="11527" width="4.5546875" style="243" customWidth="1"/>
    <col min="11528" max="11528" width="6.109375" style="243" customWidth="1"/>
    <col min="11529" max="11530" width="4.6640625" style="243" customWidth="1"/>
    <col min="11531" max="11531" width="5.109375" style="243" customWidth="1"/>
    <col min="11532" max="11532" width="8.5546875" style="243" customWidth="1"/>
    <col min="11533" max="11533" width="9.5546875" style="243" customWidth="1"/>
    <col min="11534" max="11534" width="8.6640625" style="243" customWidth="1"/>
    <col min="11535" max="11535" width="9.33203125" style="243" customWidth="1"/>
    <col min="11536" max="11536" width="8.6640625" style="243" customWidth="1"/>
    <col min="11537" max="11537" width="9.33203125" style="243" customWidth="1"/>
    <col min="11538" max="11538" width="8.6640625" style="243" customWidth="1"/>
    <col min="11539" max="11539" width="9.33203125" style="243" customWidth="1"/>
    <col min="11540" max="11776" width="9.109375" style="243"/>
    <col min="11777" max="11777" width="1.44140625" style="243" customWidth="1"/>
    <col min="11778" max="11778" width="3.44140625" style="243" customWidth="1"/>
    <col min="11779" max="11779" width="11.44140625" style="243" customWidth="1"/>
    <col min="11780" max="11780" width="7.33203125" style="243" customWidth="1"/>
    <col min="11781" max="11781" width="14" style="243" customWidth="1"/>
    <col min="11782" max="11782" width="6.44140625" style="243" customWidth="1"/>
    <col min="11783" max="11783" width="4.5546875" style="243" customWidth="1"/>
    <col min="11784" max="11784" width="6.109375" style="243" customWidth="1"/>
    <col min="11785" max="11786" width="4.6640625" style="243" customWidth="1"/>
    <col min="11787" max="11787" width="5.109375" style="243" customWidth="1"/>
    <col min="11788" max="11788" width="8.5546875" style="243" customWidth="1"/>
    <col min="11789" max="11789" width="9.5546875" style="243" customWidth="1"/>
    <col min="11790" max="11790" width="8.6640625" style="243" customWidth="1"/>
    <col min="11791" max="11791" width="9.33203125" style="243" customWidth="1"/>
    <col min="11792" max="11792" width="8.6640625" style="243" customWidth="1"/>
    <col min="11793" max="11793" width="9.33203125" style="243" customWidth="1"/>
    <col min="11794" max="11794" width="8.6640625" style="243" customWidth="1"/>
    <col min="11795" max="11795" width="9.33203125" style="243" customWidth="1"/>
    <col min="11796" max="12032" width="9.109375" style="243"/>
    <col min="12033" max="12033" width="1.44140625" style="243" customWidth="1"/>
    <col min="12034" max="12034" width="3.44140625" style="243" customWidth="1"/>
    <col min="12035" max="12035" width="11.44140625" style="243" customWidth="1"/>
    <col min="12036" max="12036" width="7.33203125" style="243" customWidth="1"/>
    <col min="12037" max="12037" width="14" style="243" customWidth="1"/>
    <col min="12038" max="12038" width="6.44140625" style="243" customWidth="1"/>
    <col min="12039" max="12039" width="4.5546875" style="243" customWidth="1"/>
    <col min="12040" max="12040" width="6.109375" style="243" customWidth="1"/>
    <col min="12041" max="12042" width="4.6640625" style="243" customWidth="1"/>
    <col min="12043" max="12043" width="5.109375" style="243" customWidth="1"/>
    <col min="12044" max="12044" width="8.5546875" style="243" customWidth="1"/>
    <col min="12045" max="12045" width="9.5546875" style="243" customWidth="1"/>
    <col min="12046" max="12046" width="8.6640625" style="243" customWidth="1"/>
    <col min="12047" max="12047" width="9.33203125" style="243" customWidth="1"/>
    <col min="12048" max="12048" width="8.6640625" style="243" customWidth="1"/>
    <col min="12049" max="12049" width="9.33203125" style="243" customWidth="1"/>
    <col min="12050" max="12050" width="8.6640625" style="243" customWidth="1"/>
    <col min="12051" max="12051" width="9.33203125" style="243" customWidth="1"/>
    <col min="12052" max="12288" width="9.109375" style="243"/>
    <col min="12289" max="12289" width="1.44140625" style="243" customWidth="1"/>
    <col min="12290" max="12290" width="3.44140625" style="243" customWidth="1"/>
    <col min="12291" max="12291" width="11.44140625" style="243" customWidth="1"/>
    <col min="12292" max="12292" width="7.33203125" style="243" customWidth="1"/>
    <col min="12293" max="12293" width="14" style="243" customWidth="1"/>
    <col min="12294" max="12294" width="6.44140625" style="243" customWidth="1"/>
    <col min="12295" max="12295" width="4.5546875" style="243" customWidth="1"/>
    <col min="12296" max="12296" width="6.109375" style="243" customWidth="1"/>
    <col min="12297" max="12298" width="4.6640625" style="243" customWidth="1"/>
    <col min="12299" max="12299" width="5.109375" style="243" customWidth="1"/>
    <col min="12300" max="12300" width="8.5546875" style="243" customWidth="1"/>
    <col min="12301" max="12301" width="9.5546875" style="243" customWidth="1"/>
    <col min="12302" max="12302" width="8.6640625" style="243" customWidth="1"/>
    <col min="12303" max="12303" width="9.33203125" style="243" customWidth="1"/>
    <col min="12304" max="12304" width="8.6640625" style="243" customWidth="1"/>
    <col min="12305" max="12305" width="9.33203125" style="243" customWidth="1"/>
    <col min="12306" max="12306" width="8.6640625" style="243" customWidth="1"/>
    <col min="12307" max="12307" width="9.33203125" style="243" customWidth="1"/>
    <col min="12308" max="12544" width="9.109375" style="243"/>
    <col min="12545" max="12545" width="1.44140625" style="243" customWidth="1"/>
    <col min="12546" max="12546" width="3.44140625" style="243" customWidth="1"/>
    <col min="12547" max="12547" width="11.44140625" style="243" customWidth="1"/>
    <col min="12548" max="12548" width="7.33203125" style="243" customWidth="1"/>
    <col min="12549" max="12549" width="14" style="243" customWidth="1"/>
    <col min="12550" max="12550" width="6.44140625" style="243" customWidth="1"/>
    <col min="12551" max="12551" width="4.5546875" style="243" customWidth="1"/>
    <col min="12552" max="12552" width="6.109375" style="243" customWidth="1"/>
    <col min="12553" max="12554" width="4.6640625" style="243" customWidth="1"/>
    <col min="12555" max="12555" width="5.109375" style="243" customWidth="1"/>
    <col min="12556" max="12556" width="8.5546875" style="243" customWidth="1"/>
    <col min="12557" max="12557" width="9.5546875" style="243" customWidth="1"/>
    <col min="12558" max="12558" width="8.6640625" style="243" customWidth="1"/>
    <col min="12559" max="12559" width="9.33203125" style="243" customWidth="1"/>
    <col min="12560" max="12560" width="8.6640625" style="243" customWidth="1"/>
    <col min="12561" max="12561" width="9.33203125" style="243" customWidth="1"/>
    <col min="12562" max="12562" width="8.6640625" style="243" customWidth="1"/>
    <col min="12563" max="12563" width="9.33203125" style="243" customWidth="1"/>
    <col min="12564" max="12800" width="9.109375" style="243"/>
    <col min="12801" max="12801" width="1.44140625" style="243" customWidth="1"/>
    <col min="12802" max="12802" width="3.44140625" style="243" customWidth="1"/>
    <col min="12803" max="12803" width="11.44140625" style="243" customWidth="1"/>
    <col min="12804" max="12804" width="7.33203125" style="243" customWidth="1"/>
    <col min="12805" max="12805" width="14" style="243" customWidth="1"/>
    <col min="12806" max="12806" width="6.44140625" style="243" customWidth="1"/>
    <col min="12807" max="12807" width="4.5546875" style="243" customWidth="1"/>
    <col min="12808" max="12808" width="6.109375" style="243" customWidth="1"/>
    <col min="12809" max="12810" width="4.6640625" style="243" customWidth="1"/>
    <col min="12811" max="12811" width="5.109375" style="243" customWidth="1"/>
    <col min="12812" max="12812" width="8.5546875" style="243" customWidth="1"/>
    <col min="12813" max="12813" width="9.5546875" style="243" customWidth="1"/>
    <col min="12814" max="12814" width="8.6640625" style="243" customWidth="1"/>
    <col min="12815" max="12815" width="9.33203125" style="243" customWidth="1"/>
    <col min="12816" max="12816" width="8.6640625" style="243" customWidth="1"/>
    <col min="12817" max="12817" width="9.33203125" style="243" customWidth="1"/>
    <col min="12818" max="12818" width="8.6640625" style="243" customWidth="1"/>
    <col min="12819" max="12819" width="9.33203125" style="243" customWidth="1"/>
    <col min="12820" max="13056" width="9.109375" style="243"/>
    <col min="13057" max="13057" width="1.44140625" style="243" customWidth="1"/>
    <col min="13058" max="13058" width="3.44140625" style="243" customWidth="1"/>
    <col min="13059" max="13059" width="11.44140625" style="243" customWidth="1"/>
    <col min="13060" max="13060" width="7.33203125" style="243" customWidth="1"/>
    <col min="13061" max="13061" width="14" style="243" customWidth="1"/>
    <col min="13062" max="13062" width="6.44140625" style="243" customWidth="1"/>
    <col min="13063" max="13063" width="4.5546875" style="243" customWidth="1"/>
    <col min="13064" max="13064" width="6.109375" style="243" customWidth="1"/>
    <col min="13065" max="13066" width="4.6640625" style="243" customWidth="1"/>
    <col min="13067" max="13067" width="5.109375" style="243" customWidth="1"/>
    <col min="13068" max="13068" width="8.5546875" style="243" customWidth="1"/>
    <col min="13069" max="13069" width="9.5546875" style="243" customWidth="1"/>
    <col min="13070" max="13070" width="8.6640625" style="243" customWidth="1"/>
    <col min="13071" max="13071" width="9.33203125" style="243" customWidth="1"/>
    <col min="13072" max="13072" width="8.6640625" style="243" customWidth="1"/>
    <col min="13073" max="13073" width="9.33203125" style="243" customWidth="1"/>
    <col min="13074" max="13074" width="8.6640625" style="243" customWidth="1"/>
    <col min="13075" max="13075" width="9.33203125" style="243" customWidth="1"/>
    <col min="13076" max="13312" width="9.109375" style="243"/>
    <col min="13313" max="13313" width="1.44140625" style="243" customWidth="1"/>
    <col min="13314" max="13314" width="3.44140625" style="243" customWidth="1"/>
    <col min="13315" max="13315" width="11.44140625" style="243" customWidth="1"/>
    <col min="13316" max="13316" width="7.33203125" style="243" customWidth="1"/>
    <col min="13317" max="13317" width="14" style="243" customWidth="1"/>
    <col min="13318" max="13318" width="6.44140625" style="243" customWidth="1"/>
    <col min="13319" max="13319" width="4.5546875" style="243" customWidth="1"/>
    <col min="13320" max="13320" width="6.109375" style="243" customWidth="1"/>
    <col min="13321" max="13322" width="4.6640625" style="243" customWidth="1"/>
    <col min="13323" max="13323" width="5.109375" style="243" customWidth="1"/>
    <col min="13324" max="13324" width="8.5546875" style="243" customWidth="1"/>
    <col min="13325" max="13325" width="9.5546875" style="243" customWidth="1"/>
    <col min="13326" max="13326" width="8.6640625" style="243" customWidth="1"/>
    <col min="13327" max="13327" width="9.33203125" style="243" customWidth="1"/>
    <col min="13328" max="13328" width="8.6640625" style="243" customWidth="1"/>
    <col min="13329" max="13329" width="9.33203125" style="243" customWidth="1"/>
    <col min="13330" max="13330" width="8.6640625" style="243" customWidth="1"/>
    <col min="13331" max="13331" width="9.33203125" style="243" customWidth="1"/>
    <col min="13332" max="13568" width="9.109375" style="243"/>
    <col min="13569" max="13569" width="1.44140625" style="243" customWidth="1"/>
    <col min="13570" max="13570" width="3.44140625" style="243" customWidth="1"/>
    <col min="13571" max="13571" width="11.44140625" style="243" customWidth="1"/>
    <col min="13572" max="13572" width="7.33203125" style="243" customWidth="1"/>
    <col min="13573" max="13573" width="14" style="243" customWidth="1"/>
    <col min="13574" max="13574" width="6.44140625" style="243" customWidth="1"/>
    <col min="13575" max="13575" width="4.5546875" style="243" customWidth="1"/>
    <col min="13576" max="13576" width="6.109375" style="243" customWidth="1"/>
    <col min="13577" max="13578" width="4.6640625" style="243" customWidth="1"/>
    <col min="13579" max="13579" width="5.109375" style="243" customWidth="1"/>
    <col min="13580" max="13580" width="8.5546875" style="243" customWidth="1"/>
    <col min="13581" max="13581" width="9.5546875" style="243" customWidth="1"/>
    <col min="13582" max="13582" width="8.6640625" style="243" customWidth="1"/>
    <col min="13583" max="13583" width="9.33203125" style="243" customWidth="1"/>
    <col min="13584" max="13584" width="8.6640625" style="243" customWidth="1"/>
    <col min="13585" max="13585" width="9.33203125" style="243" customWidth="1"/>
    <col min="13586" max="13586" width="8.6640625" style="243" customWidth="1"/>
    <col min="13587" max="13587" width="9.33203125" style="243" customWidth="1"/>
    <col min="13588" max="13824" width="9.109375" style="243"/>
    <col min="13825" max="13825" width="1.44140625" style="243" customWidth="1"/>
    <col min="13826" max="13826" width="3.44140625" style="243" customWidth="1"/>
    <col min="13827" max="13827" width="11.44140625" style="243" customWidth="1"/>
    <col min="13828" max="13828" width="7.33203125" style="243" customWidth="1"/>
    <col min="13829" max="13829" width="14" style="243" customWidth="1"/>
    <col min="13830" max="13830" width="6.44140625" style="243" customWidth="1"/>
    <col min="13831" max="13831" width="4.5546875" style="243" customWidth="1"/>
    <col min="13832" max="13832" width="6.109375" style="243" customWidth="1"/>
    <col min="13833" max="13834" width="4.6640625" style="243" customWidth="1"/>
    <col min="13835" max="13835" width="5.109375" style="243" customWidth="1"/>
    <col min="13836" max="13836" width="8.5546875" style="243" customWidth="1"/>
    <col min="13837" max="13837" width="9.5546875" style="243" customWidth="1"/>
    <col min="13838" max="13838" width="8.6640625" style="243" customWidth="1"/>
    <col min="13839" max="13839" width="9.33203125" style="243" customWidth="1"/>
    <col min="13840" max="13840" width="8.6640625" style="243" customWidth="1"/>
    <col min="13841" max="13841" width="9.33203125" style="243" customWidth="1"/>
    <col min="13842" max="13842" width="8.6640625" style="243" customWidth="1"/>
    <col min="13843" max="13843" width="9.33203125" style="243" customWidth="1"/>
    <col min="13844" max="14080" width="9.109375" style="243"/>
    <col min="14081" max="14081" width="1.44140625" style="243" customWidth="1"/>
    <col min="14082" max="14082" width="3.44140625" style="243" customWidth="1"/>
    <col min="14083" max="14083" width="11.44140625" style="243" customWidth="1"/>
    <col min="14084" max="14084" width="7.33203125" style="243" customWidth="1"/>
    <col min="14085" max="14085" width="14" style="243" customWidth="1"/>
    <col min="14086" max="14086" width="6.44140625" style="243" customWidth="1"/>
    <col min="14087" max="14087" width="4.5546875" style="243" customWidth="1"/>
    <col min="14088" max="14088" width="6.109375" style="243" customWidth="1"/>
    <col min="14089" max="14090" width="4.6640625" style="243" customWidth="1"/>
    <col min="14091" max="14091" width="5.109375" style="243" customWidth="1"/>
    <col min="14092" max="14092" width="8.5546875" style="243" customWidth="1"/>
    <col min="14093" max="14093" width="9.5546875" style="243" customWidth="1"/>
    <col min="14094" max="14094" width="8.6640625" style="243" customWidth="1"/>
    <col min="14095" max="14095" width="9.33203125" style="243" customWidth="1"/>
    <col min="14096" max="14096" width="8.6640625" style="243" customWidth="1"/>
    <col min="14097" max="14097" width="9.33203125" style="243" customWidth="1"/>
    <col min="14098" max="14098" width="8.6640625" style="243" customWidth="1"/>
    <col min="14099" max="14099" width="9.33203125" style="243" customWidth="1"/>
    <col min="14100" max="14336" width="9.109375" style="243"/>
    <col min="14337" max="14337" width="1.44140625" style="243" customWidth="1"/>
    <col min="14338" max="14338" width="3.44140625" style="243" customWidth="1"/>
    <col min="14339" max="14339" width="11.44140625" style="243" customWidth="1"/>
    <col min="14340" max="14340" width="7.33203125" style="243" customWidth="1"/>
    <col min="14341" max="14341" width="14" style="243" customWidth="1"/>
    <col min="14342" max="14342" width="6.44140625" style="243" customWidth="1"/>
    <col min="14343" max="14343" width="4.5546875" style="243" customWidth="1"/>
    <col min="14344" max="14344" width="6.109375" style="243" customWidth="1"/>
    <col min="14345" max="14346" width="4.6640625" style="243" customWidth="1"/>
    <col min="14347" max="14347" width="5.109375" style="243" customWidth="1"/>
    <col min="14348" max="14348" width="8.5546875" style="243" customWidth="1"/>
    <col min="14349" max="14349" width="9.5546875" style="243" customWidth="1"/>
    <col min="14350" max="14350" width="8.6640625" style="243" customWidth="1"/>
    <col min="14351" max="14351" width="9.33203125" style="243" customWidth="1"/>
    <col min="14352" max="14352" width="8.6640625" style="243" customWidth="1"/>
    <col min="14353" max="14353" width="9.33203125" style="243" customWidth="1"/>
    <col min="14354" max="14354" width="8.6640625" style="243" customWidth="1"/>
    <col min="14355" max="14355" width="9.33203125" style="243" customWidth="1"/>
    <col min="14356" max="14592" width="9.109375" style="243"/>
    <col min="14593" max="14593" width="1.44140625" style="243" customWidth="1"/>
    <col min="14594" max="14594" width="3.44140625" style="243" customWidth="1"/>
    <col min="14595" max="14595" width="11.44140625" style="243" customWidth="1"/>
    <col min="14596" max="14596" width="7.33203125" style="243" customWidth="1"/>
    <col min="14597" max="14597" width="14" style="243" customWidth="1"/>
    <col min="14598" max="14598" width="6.44140625" style="243" customWidth="1"/>
    <col min="14599" max="14599" width="4.5546875" style="243" customWidth="1"/>
    <col min="14600" max="14600" width="6.109375" style="243" customWidth="1"/>
    <col min="14601" max="14602" width="4.6640625" style="243" customWidth="1"/>
    <col min="14603" max="14603" width="5.109375" style="243" customWidth="1"/>
    <col min="14604" max="14604" width="8.5546875" style="243" customWidth="1"/>
    <col min="14605" max="14605" width="9.5546875" style="243" customWidth="1"/>
    <col min="14606" max="14606" width="8.6640625" style="243" customWidth="1"/>
    <col min="14607" max="14607" width="9.33203125" style="243" customWidth="1"/>
    <col min="14608" max="14608" width="8.6640625" style="243" customWidth="1"/>
    <col min="14609" max="14609" width="9.33203125" style="243" customWidth="1"/>
    <col min="14610" max="14610" width="8.6640625" style="243" customWidth="1"/>
    <col min="14611" max="14611" width="9.33203125" style="243" customWidth="1"/>
    <col min="14612" max="14848" width="9.109375" style="243"/>
    <col min="14849" max="14849" width="1.44140625" style="243" customWidth="1"/>
    <col min="14850" max="14850" width="3.44140625" style="243" customWidth="1"/>
    <col min="14851" max="14851" width="11.44140625" style="243" customWidth="1"/>
    <col min="14852" max="14852" width="7.33203125" style="243" customWidth="1"/>
    <col min="14853" max="14853" width="14" style="243" customWidth="1"/>
    <col min="14854" max="14854" width="6.44140625" style="243" customWidth="1"/>
    <col min="14855" max="14855" width="4.5546875" style="243" customWidth="1"/>
    <col min="14856" max="14856" width="6.109375" style="243" customWidth="1"/>
    <col min="14857" max="14858" width="4.6640625" style="243" customWidth="1"/>
    <col min="14859" max="14859" width="5.109375" style="243" customWidth="1"/>
    <col min="14860" max="14860" width="8.5546875" style="243" customWidth="1"/>
    <col min="14861" max="14861" width="9.5546875" style="243" customWidth="1"/>
    <col min="14862" max="14862" width="8.6640625" style="243" customWidth="1"/>
    <col min="14863" max="14863" width="9.33203125" style="243" customWidth="1"/>
    <col min="14864" max="14864" width="8.6640625" style="243" customWidth="1"/>
    <col min="14865" max="14865" width="9.33203125" style="243" customWidth="1"/>
    <col min="14866" max="14866" width="8.6640625" style="243" customWidth="1"/>
    <col min="14867" max="14867" width="9.33203125" style="243" customWidth="1"/>
    <col min="14868" max="15104" width="9.109375" style="243"/>
    <col min="15105" max="15105" width="1.44140625" style="243" customWidth="1"/>
    <col min="15106" max="15106" width="3.44140625" style="243" customWidth="1"/>
    <col min="15107" max="15107" width="11.44140625" style="243" customWidth="1"/>
    <col min="15108" max="15108" width="7.33203125" style="243" customWidth="1"/>
    <col min="15109" max="15109" width="14" style="243" customWidth="1"/>
    <col min="15110" max="15110" width="6.44140625" style="243" customWidth="1"/>
    <col min="15111" max="15111" width="4.5546875" style="243" customWidth="1"/>
    <col min="15112" max="15112" width="6.109375" style="243" customWidth="1"/>
    <col min="15113" max="15114" width="4.6640625" style="243" customWidth="1"/>
    <col min="15115" max="15115" width="5.109375" style="243" customWidth="1"/>
    <col min="15116" max="15116" width="8.5546875" style="243" customWidth="1"/>
    <col min="15117" max="15117" width="9.5546875" style="243" customWidth="1"/>
    <col min="15118" max="15118" width="8.6640625" style="243" customWidth="1"/>
    <col min="15119" max="15119" width="9.33203125" style="243" customWidth="1"/>
    <col min="15120" max="15120" width="8.6640625" style="243" customWidth="1"/>
    <col min="15121" max="15121" width="9.33203125" style="243" customWidth="1"/>
    <col min="15122" max="15122" width="8.6640625" style="243" customWidth="1"/>
    <col min="15123" max="15123" width="9.33203125" style="243" customWidth="1"/>
    <col min="15124" max="15360" width="9.109375" style="243"/>
    <col min="15361" max="15361" width="1.44140625" style="243" customWidth="1"/>
    <col min="15362" max="15362" width="3.44140625" style="243" customWidth="1"/>
    <col min="15363" max="15363" width="11.44140625" style="243" customWidth="1"/>
    <col min="15364" max="15364" width="7.33203125" style="243" customWidth="1"/>
    <col min="15365" max="15365" width="14" style="243" customWidth="1"/>
    <col min="15366" max="15366" width="6.44140625" style="243" customWidth="1"/>
    <col min="15367" max="15367" width="4.5546875" style="243" customWidth="1"/>
    <col min="15368" max="15368" width="6.109375" style="243" customWidth="1"/>
    <col min="15369" max="15370" width="4.6640625" style="243" customWidth="1"/>
    <col min="15371" max="15371" width="5.109375" style="243" customWidth="1"/>
    <col min="15372" max="15372" width="8.5546875" style="243" customWidth="1"/>
    <col min="15373" max="15373" width="9.5546875" style="243" customWidth="1"/>
    <col min="15374" max="15374" width="8.6640625" style="243" customWidth="1"/>
    <col min="15375" max="15375" width="9.33203125" style="243" customWidth="1"/>
    <col min="15376" max="15376" width="8.6640625" style="243" customWidth="1"/>
    <col min="15377" max="15377" width="9.33203125" style="243" customWidth="1"/>
    <col min="15378" max="15378" width="8.6640625" style="243" customWidth="1"/>
    <col min="15379" max="15379" width="9.33203125" style="243" customWidth="1"/>
    <col min="15380" max="15616" width="9.109375" style="243"/>
    <col min="15617" max="15617" width="1.44140625" style="243" customWidth="1"/>
    <col min="15618" max="15618" width="3.44140625" style="243" customWidth="1"/>
    <col min="15619" max="15619" width="11.44140625" style="243" customWidth="1"/>
    <col min="15620" max="15620" width="7.33203125" style="243" customWidth="1"/>
    <col min="15621" max="15621" width="14" style="243" customWidth="1"/>
    <col min="15622" max="15622" width="6.44140625" style="243" customWidth="1"/>
    <col min="15623" max="15623" width="4.5546875" style="243" customWidth="1"/>
    <col min="15624" max="15624" width="6.109375" style="243" customWidth="1"/>
    <col min="15625" max="15626" width="4.6640625" style="243" customWidth="1"/>
    <col min="15627" max="15627" width="5.109375" style="243" customWidth="1"/>
    <col min="15628" max="15628" width="8.5546875" style="243" customWidth="1"/>
    <col min="15629" max="15629" width="9.5546875" style="243" customWidth="1"/>
    <col min="15630" max="15630" width="8.6640625" style="243" customWidth="1"/>
    <col min="15631" max="15631" width="9.33203125" style="243" customWidth="1"/>
    <col min="15632" max="15632" width="8.6640625" style="243" customWidth="1"/>
    <col min="15633" max="15633" width="9.33203125" style="243" customWidth="1"/>
    <col min="15634" max="15634" width="8.6640625" style="243" customWidth="1"/>
    <col min="15635" max="15635" width="9.33203125" style="243" customWidth="1"/>
    <col min="15636" max="15872" width="9.109375" style="243"/>
    <col min="15873" max="15873" width="1.44140625" style="243" customWidth="1"/>
    <col min="15874" max="15874" width="3.44140625" style="243" customWidth="1"/>
    <col min="15875" max="15875" width="11.44140625" style="243" customWidth="1"/>
    <col min="15876" max="15876" width="7.33203125" style="243" customWidth="1"/>
    <col min="15877" max="15877" width="14" style="243" customWidth="1"/>
    <col min="15878" max="15878" width="6.44140625" style="243" customWidth="1"/>
    <col min="15879" max="15879" width="4.5546875" style="243" customWidth="1"/>
    <col min="15880" max="15880" width="6.109375" style="243" customWidth="1"/>
    <col min="15881" max="15882" width="4.6640625" style="243" customWidth="1"/>
    <col min="15883" max="15883" width="5.109375" style="243" customWidth="1"/>
    <col min="15884" max="15884" width="8.5546875" style="243" customWidth="1"/>
    <col min="15885" max="15885" width="9.5546875" style="243" customWidth="1"/>
    <col min="15886" max="15886" width="8.6640625" style="243" customWidth="1"/>
    <col min="15887" max="15887" width="9.33203125" style="243" customWidth="1"/>
    <col min="15888" max="15888" width="8.6640625" style="243" customWidth="1"/>
    <col min="15889" max="15889" width="9.33203125" style="243" customWidth="1"/>
    <col min="15890" max="15890" width="8.6640625" style="243" customWidth="1"/>
    <col min="15891" max="15891" width="9.33203125" style="243" customWidth="1"/>
    <col min="15892" max="16128" width="9.109375" style="243"/>
    <col min="16129" max="16129" width="1.44140625" style="243" customWidth="1"/>
    <col min="16130" max="16130" width="3.44140625" style="243" customWidth="1"/>
    <col min="16131" max="16131" width="11.44140625" style="243" customWidth="1"/>
    <col min="16132" max="16132" width="7.33203125" style="243" customWidth="1"/>
    <col min="16133" max="16133" width="14" style="243" customWidth="1"/>
    <col min="16134" max="16134" width="6.44140625" style="243" customWidth="1"/>
    <col min="16135" max="16135" width="4.5546875" style="243" customWidth="1"/>
    <col min="16136" max="16136" width="6.109375" style="243" customWidth="1"/>
    <col min="16137" max="16138" width="4.6640625" style="243" customWidth="1"/>
    <col min="16139" max="16139" width="5.109375" style="243" customWidth="1"/>
    <col min="16140" max="16140" width="8.5546875" style="243" customWidth="1"/>
    <col min="16141" max="16141" width="9.5546875" style="243" customWidth="1"/>
    <col min="16142" max="16142" width="8.6640625" style="243" customWidth="1"/>
    <col min="16143" max="16143" width="9.33203125" style="243" customWidth="1"/>
    <col min="16144" max="16144" width="8.6640625" style="243" customWidth="1"/>
    <col min="16145" max="16145" width="9.33203125" style="243" customWidth="1"/>
    <col min="16146" max="16146" width="8.6640625" style="243" customWidth="1"/>
    <col min="16147" max="16147" width="9.33203125" style="243" customWidth="1"/>
    <col min="16148" max="16384" width="9.109375" style="243"/>
  </cols>
  <sheetData>
    <row r="1" spans="1:19" s="240" customFormat="1" ht="11.25" customHeight="1"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2" t="s">
        <v>1113</v>
      </c>
    </row>
    <row r="2" spans="1:19" s="240" customFormat="1" ht="9.75" customHeight="1"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2"/>
      <c r="S2" s="242" t="s">
        <v>1</v>
      </c>
    </row>
    <row r="3" spans="1:19" s="240" customFormat="1" ht="9.75" customHeight="1"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2"/>
      <c r="S3" s="242"/>
    </row>
    <row r="4" spans="1:19" ht="6.75" customHeight="1"/>
    <row r="5" spans="1:19" s="245" customFormat="1" ht="11.4">
      <c r="H5" s="246" t="s">
        <v>457</v>
      </c>
      <c r="I5" s="247"/>
      <c r="J5" s="248" t="s">
        <v>458</v>
      </c>
      <c r="K5" s="248"/>
      <c r="L5" s="248"/>
      <c r="M5" s="248"/>
      <c r="N5" s="248"/>
      <c r="O5" s="248"/>
      <c r="P5" s="248"/>
      <c r="Q5" s="248"/>
      <c r="R5" s="248"/>
      <c r="S5" s="249"/>
    </row>
    <row r="6" spans="1:19" s="240" customFormat="1" ht="6" customHeight="1"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</row>
    <row r="7" spans="1:19" s="240" customFormat="1" ht="9.6">
      <c r="A7" s="250" t="s">
        <v>459</v>
      </c>
      <c r="B7" s="250"/>
      <c r="C7" s="250"/>
      <c r="D7" s="546" t="s">
        <v>460</v>
      </c>
      <c r="E7" s="546"/>
      <c r="F7" s="546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  <c r="R7" s="250"/>
      <c r="S7" s="250"/>
    </row>
    <row r="8" spans="1:19" s="240" customFormat="1" ht="9" customHeight="1">
      <c r="A8" s="250"/>
      <c r="B8" s="250"/>
      <c r="C8" s="250"/>
      <c r="D8" s="547" t="s">
        <v>461</v>
      </c>
      <c r="E8" s="547"/>
      <c r="F8" s="547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</row>
    <row r="9" spans="1:19" s="251" customFormat="1" ht="14.25" customHeight="1" thickBot="1">
      <c r="A9" s="548" t="s">
        <v>462</v>
      </c>
      <c r="B9" s="548"/>
      <c r="C9" s="548"/>
      <c r="D9" s="548"/>
      <c r="E9" s="548"/>
      <c r="F9" s="548"/>
      <c r="G9" s="548"/>
      <c r="H9" s="548"/>
      <c r="I9" s="548"/>
      <c r="J9" s="548"/>
      <c r="K9" s="548"/>
      <c r="L9" s="548"/>
      <c r="M9" s="548"/>
      <c r="N9" s="548"/>
      <c r="O9" s="548"/>
      <c r="P9" s="548"/>
      <c r="Q9" s="548"/>
      <c r="R9" s="548"/>
      <c r="S9" s="548"/>
    </row>
    <row r="10" spans="1:19" s="254" customFormat="1" ht="29.4" customHeight="1">
      <c r="A10" s="568" t="s">
        <v>407</v>
      </c>
      <c r="B10" s="569"/>
      <c r="C10" s="572" t="s">
        <v>463</v>
      </c>
      <c r="D10" s="573"/>
      <c r="E10" s="573"/>
      <c r="F10" s="573"/>
      <c r="G10" s="569"/>
      <c r="H10" s="576" t="s">
        <v>464</v>
      </c>
      <c r="I10" s="252" t="s">
        <v>465</v>
      </c>
      <c r="J10" s="253" t="s">
        <v>466</v>
      </c>
      <c r="K10" s="253" t="s">
        <v>467</v>
      </c>
      <c r="L10" s="554" t="s">
        <v>468</v>
      </c>
      <c r="M10" s="578"/>
      <c r="N10" s="554" t="s">
        <v>469</v>
      </c>
      <c r="O10" s="578"/>
      <c r="P10" s="554" t="s">
        <v>470</v>
      </c>
      <c r="Q10" s="578"/>
      <c r="R10" s="554" t="s">
        <v>152</v>
      </c>
      <c r="S10" s="555"/>
    </row>
    <row r="11" spans="1:19" s="254" customFormat="1" ht="42" customHeight="1">
      <c r="A11" s="570"/>
      <c r="B11" s="571"/>
      <c r="C11" s="574"/>
      <c r="D11" s="575"/>
      <c r="E11" s="575"/>
      <c r="F11" s="575"/>
      <c r="G11" s="571"/>
      <c r="H11" s="577"/>
      <c r="I11" s="255" t="s">
        <v>269</v>
      </c>
      <c r="J11" s="256" t="s">
        <v>269</v>
      </c>
      <c r="K11" s="256" t="s">
        <v>471</v>
      </c>
      <c r="L11" s="256" t="s">
        <v>30</v>
      </c>
      <c r="M11" s="256" t="s">
        <v>19</v>
      </c>
      <c r="N11" s="256" t="s">
        <v>30</v>
      </c>
      <c r="O11" s="256" t="s">
        <v>19</v>
      </c>
      <c r="P11" s="256" t="s">
        <v>18</v>
      </c>
      <c r="Q11" s="256" t="s">
        <v>19</v>
      </c>
      <c r="R11" s="256" t="s">
        <v>18</v>
      </c>
      <c r="S11" s="257" t="s">
        <v>19</v>
      </c>
    </row>
    <row r="12" spans="1:19" s="261" customFormat="1" ht="8.4" thickBot="1">
      <c r="A12" s="556">
        <v>1</v>
      </c>
      <c r="B12" s="557"/>
      <c r="C12" s="558">
        <v>2</v>
      </c>
      <c r="D12" s="559"/>
      <c r="E12" s="559"/>
      <c r="F12" s="559"/>
      <c r="G12" s="557"/>
      <c r="H12" s="258">
        <v>3</v>
      </c>
      <c r="I12" s="259">
        <v>4</v>
      </c>
      <c r="J12" s="260">
        <v>5</v>
      </c>
      <c r="K12" s="260">
        <v>6</v>
      </c>
      <c r="L12" s="260">
        <v>7</v>
      </c>
      <c r="M12" s="260">
        <v>8</v>
      </c>
      <c r="N12" s="260">
        <v>9</v>
      </c>
      <c r="O12" s="260">
        <v>10</v>
      </c>
      <c r="P12" s="260">
        <v>11</v>
      </c>
      <c r="Q12" s="260">
        <v>12</v>
      </c>
      <c r="R12" s="260">
        <v>13</v>
      </c>
      <c r="S12" s="258">
        <v>14</v>
      </c>
    </row>
    <row r="13" spans="1:19" s="262" customFormat="1" ht="10.5" customHeight="1" thickBot="1">
      <c r="A13" s="560" t="s">
        <v>472</v>
      </c>
      <c r="B13" s="561"/>
      <c r="C13" s="561"/>
      <c r="D13" s="561"/>
      <c r="E13" s="561"/>
      <c r="F13" s="561"/>
      <c r="G13" s="561"/>
      <c r="H13" s="561"/>
      <c r="I13" s="561"/>
      <c r="J13" s="561"/>
      <c r="K13" s="561"/>
      <c r="L13" s="561"/>
      <c r="M13" s="561"/>
      <c r="N13" s="561"/>
      <c r="O13" s="561"/>
      <c r="P13" s="561"/>
      <c r="Q13" s="561"/>
      <c r="R13" s="561"/>
      <c r="S13" s="562"/>
    </row>
    <row r="14" spans="1:19" s="267" customFormat="1" ht="9.75" customHeight="1">
      <c r="A14" s="563" t="s">
        <v>473</v>
      </c>
      <c r="B14" s="564"/>
      <c r="C14" s="565" t="s">
        <v>474</v>
      </c>
      <c r="D14" s="566"/>
      <c r="E14" s="566"/>
      <c r="F14" s="566"/>
      <c r="G14" s="567"/>
      <c r="H14" s="263" t="s">
        <v>475</v>
      </c>
      <c r="I14" s="264">
        <f>I15+I19+I20+I21+I22+I23+I24+I28</f>
        <v>9819.4</v>
      </c>
      <c r="J14" s="265">
        <f t="shared" ref="J14:Q14" si="0">J15+J19+J20+J21+J22+J23+J24+J28</f>
        <v>7620.7540000000008</v>
      </c>
      <c r="K14" s="265">
        <f t="shared" si="0"/>
        <v>6928.5029999999997</v>
      </c>
      <c r="L14" s="265">
        <f t="shared" si="0"/>
        <v>7384.8008950000003</v>
      </c>
      <c r="M14" s="265">
        <f t="shared" si="0"/>
        <v>0</v>
      </c>
      <c r="N14" s="265">
        <f t="shared" si="0"/>
        <v>7716.321885675</v>
      </c>
      <c r="O14" s="265">
        <f t="shared" si="0"/>
        <v>0</v>
      </c>
      <c r="P14" s="265">
        <f t="shared" si="0"/>
        <v>8031.2965189463694</v>
      </c>
      <c r="Q14" s="265">
        <f t="shared" si="0"/>
        <v>0</v>
      </c>
      <c r="R14" s="265">
        <f>I14+J14+K14+L14+N14+P14</f>
        <v>47501.076299621374</v>
      </c>
      <c r="S14" s="266">
        <f>M14+O14+Q14</f>
        <v>0</v>
      </c>
    </row>
    <row r="15" spans="1:19" s="267" customFormat="1" ht="8.25" customHeight="1">
      <c r="A15" s="549" t="s">
        <v>88</v>
      </c>
      <c r="B15" s="550"/>
      <c r="C15" s="551" t="s">
        <v>476</v>
      </c>
      <c r="D15" s="552"/>
      <c r="E15" s="552"/>
      <c r="F15" s="552"/>
      <c r="G15" s="553"/>
      <c r="H15" s="268" t="s">
        <v>475</v>
      </c>
      <c r="I15" s="269">
        <f t="shared" ref="I15:R15" si="1">I16+I17+I18</f>
        <v>0</v>
      </c>
      <c r="J15" s="270">
        <f t="shared" si="1"/>
        <v>0</v>
      </c>
      <c r="K15" s="270">
        <f t="shared" si="1"/>
        <v>0</v>
      </c>
      <c r="L15" s="270">
        <f t="shared" si="1"/>
        <v>0</v>
      </c>
      <c r="M15" s="270">
        <f t="shared" si="1"/>
        <v>0</v>
      </c>
      <c r="N15" s="270">
        <f t="shared" si="1"/>
        <v>0</v>
      </c>
      <c r="O15" s="270">
        <f t="shared" si="1"/>
        <v>0</v>
      </c>
      <c r="P15" s="270">
        <f t="shared" si="1"/>
        <v>0</v>
      </c>
      <c r="Q15" s="270">
        <f t="shared" si="1"/>
        <v>0</v>
      </c>
      <c r="R15" s="270">
        <f t="shared" si="1"/>
        <v>0</v>
      </c>
      <c r="S15" s="271">
        <f t="shared" ref="S15:S78" si="2">M15+O15+Q15</f>
        <v>0</v>
      </c>
    </row>
    <row r="16" spans="1:19" s="267" customFormat="1" ht="16.5" customHeight="1">
      <c r="A16" s="549" t="s">
        <v>477</v>
      </c>
      <c r="B16" s="550"/>
      <c r="C16" s="551" t="s">
        <v>478</v>
      </c>
      <c r="D16" s="552"/>
      <c r="E16" s="552"/>
      <c r="F16" s="552"/>
      <c r="G16" s="553"/>
      <c r="H16" s="268" t="s">
        <v>475</v>
      </c>
      <c r="I16" s="269"/>
      <c r="J16" s="270"/>
      <c r="K16" s="270"/>
      <c r="L16" s="270"/>
      <c r="M16" s="270"/>
      <c r="N16" s="270"/>
      <c r="O16" s="270"/>
      <c r="P16" s="270"/>
      <c r="Q16" s="270"/>
      <c r="R16" s="270">
        <f t="shared" ref="R16:R155" si="3">I16+J16+K16+L16+N16+P16</f>
        <v>0</v>
      </c>
      <c r="S16" s="271">
        <f t="shared" si="2"/>
        <v>0</v>
      </c>
    </row>
    <row r="17" spans="1:19" s="267" customFormat="1" ht="16.5" customHeight="1">
      <c r="A17" s="549" t="s">
        <v>479</v>
      </c>
      <c r="B17" s="550"/>
      <c r="C17" s="551" t="s">
        <v>480</v>
      </c>
      <c r="D17" s="552"/>
      <c r="E17" s="552"/>
      <c r="F17" s="552"/>
      <c r="G17" s="553"/>
      <c r="H17" s="268" t="s">
        <v>475</v>
      </c>
      <c r="I17" s="269"/>
      <c r="J17" s="270"/>
      <c r="K17" s="270"/>
      <c r="L17" s="270"/>
      <c r="M17" s="270"/>
      <c r="N17" s="270"/>
      <c r="O17" s="270"/>
      <c r="P17" s="270"/>
      <c r="Q17" s="270"/>
      <c r="R17" s="270">
        <f t="shared" si="3"/>
        <v>0</v>
      </c>
      <c r="S17" s="271">
        <f t="shared" si="2"/>
        <v>0</v>
      </c>
    </row>
    <row r="18" spans="1:19" s="267" customFormat="1" ht="16.5" customHeight="1">
      <c r="A18" s="549" t="s">
        <v>481</v>
      </c>
      <c r="B18" s="550"/>
      <c r="C18" s="551" t="s">
        <v>482</v>
      </c>
      <c r="D18" s="552"/>
      <c r="E18" s="552"/>
      <c r="F18" s="552"/>
      <c r="G18" s="553"/>
      <c r="H18" s="268" t="s">
        <v>475</v>
      </c>
      <c r="I18" s="269"/>
      <c r="J18" s="270"/>
      <c r="K18" s="270"/>
      <c r="L18" s="270"/>
      <c r="M18" s="270"/>
      <c r="N18" s="270"/>
      <c r="O18" s="270"/>
      <c r="P18" s="270"/>
      <c r="Q18" s="270"/>
      <c r="R18" s="270">
        <f t="shared" si="3"/>
        <v>0</v>
      </c>
      <c r="S18" s="271">
        <f t="shared" si="2"/>
        <v>0</v>
      </c>
    </row>
    <row r="19" spans="1:19" s="267" customFormat="1" ht="8.1" customHeight="1">
      <c r="A19" s="549" t="s">
        <v>89</v>
      </c>
      <c r="B19" s="550"/>
      <c r="C19" s="551" t="s">
        <v>483</v>
      </c>
      <c r="D19" s="552"/>
      <c r="E19" s="552"/>
      <c r="F19" s="552"/>
      <c r="G19" s="553"/>
      <c r="H19" s="268" t="s">
        <v>475</v>
      </c>
      <c r="I19" s="269"/>
      <c r="J19" s="270"/>
      <c r="K19" s="270"/>
      <c r="L19" s="270"/>
      <c r="M19" s="270"/>
      <c r="N19" s="270"/>
      <c r="O19" s="270"/>
      <c r="P19" s="270"/>
      <c r="Q19" s="270"/>
      <c r="R19" s="270">
        <f t="shared" si="3"/>
        <v>0</v>
      </c>
      <c r="S19" s="271">
        <f t="shared" si="2"/>
        <v>0</v>
      </c>
    </row>
    <row r="20" spans="1:19" s="267" customFormat="1" ht="8.1" customHeight="1">
      <c r="A20" s="549" t="s">
        <v>90</v>
      </c>
      <c r="B20" s="550"/>
      <c r="C20" s="551" t="s">
        <v>484</v>
      </c>
      <c r="D20" s="552"/>
      <c r="E20" s="552"/>
      <c r="F20" s="552"/>
      <c r="G20" s="553"/>
      <c r="H20" s="268" t="s">
        <v>475</v>
      </c>
      <c r="I20" s="269"/>
      <c r="J20" s="270"/>
      <c r="K20" s="270"/>
      <c r="L20" s="270"/>
      <c r="M20" s="270"/>
      <c r="N20" s="270"/>
      <c r="O20" s="270"/>
      <c r="P20" s="270"/>
      <c r="Q20" s="270"/>
      <c r="R20" s="270">
        <f t="shared" si="3"/>
        <v>0</v>
      </c>
      <c r="S20" s="271">
        <f t="shared" si="2"/>
        <v>0</v>
      </c>
    </row>
    <row r="21" spans="1:19" s="267" customFormat="1" ht="8.1" customHeight="1">
      <c r="A21" s="549" t="s">
        <v>91</v>
      </c>
      <c r="B21" s="550"/>
      <c r="C21" s="551" t="s">
        <v>485</v>
      </c>
      <c r="D21" s="552"/>
      <c r="E21" s="552"/>
      <c r="F21" s="552"/>
      <c r="G21" s="553"/>
      <c r="H21" s="268" t="s">
        <v>475</v>
      </c>
      <c r="I21" s="269"/>
      <c r="J21" s="270"/>
      <c r="K21" s="270"/>
      <c r="L21" s="270"/>
      <c r="M21" s="270"/>
      <c r="N21" s="270"/>
      <c r="O21" s="270"/>
      <c r="P21" s="270"/>
      <c r="Q21" s="270"/>
      <c r="R21" s="270">
        <f t="shared" si="3"/>
        <v>0</v>
      </c>
      <c r="S21" s="271">
        <f t="shared" si="2"/>
        <v>0</v>
      </c>
    </row>
    <row r="22" spans="1:19" s="267" customFormat="1" ht="8.1" customHeight="1">
      <c r="A22" s="549" t="s">
        <v>92</v>
      </c>
      <c r="B22" s="550"/>
      <c r="C22" s="551" t="s">
        <v>486</v>
      </c>
      <c r="D22" s="552"/>
      <c r="E22" s="552"/>
      <c r="F22" s="552"/>
      <c r="G22" s="553"/>
      <c r="H22" s="268" t="s">
        <v>475</v>
      </c>
      <c r="I22" s="269"/>
      <c r="J22" s="270"/>
      <c r="K22" s="270"/>
      <c r="L22" s="270"/>
      <c r="M22" s="270"/>
      <c r="N22" s="270"/>
      <c r="O22" s="270"/>
      <c r="P22" s="270"/>
      <c r="Q22" s="270"/>
      <c r="R22" s="270">
        <f t="shared" si="3"/>
        <v>0</v>
      </c>
      <c r="S22" s="271">
        <f t="shared" si="2"/>
        <v>0</v>
      </c>
    </row>
    <row r="23" spans="1:19" s="267" customFormat="1" ht="8.1" customHeight="1">
      <c r="A23" s="549" t="s">
        <v>487</v>
      </c>
      <c r="B23" s="550"/>
      <c r="C23" s="551" t="s">
        <v>488</v>
      </c>
      <c r="D23" s="552"/>
      <c r="E23" s="552"/>
      <c r="F23" s="552"/>
      <c r="G23" s="553"/>
      <c r="H23" s="268" t="s">
        <v>475</v>
      </c>
      <c r="I23" s="269">
        <v>9796.1</v>
      </c>
      <c r="J23" s="270">
        <f>7601.225</f>
        <v>7601.2250000000004</v>
      </c>
      <c r="K23" s="270">
        <v>6866.9549999999999</v>
      </c>
      <c r="L23" s="270">
        <v>7320.7909749999999</v>
      </c>
      <c r="M23" s="270"/>
      <c r="N23" s="270">
        <v>7649.751568875</v>
      </c>
      <c r="O23" s="270"/>
      <c r="P23" s="270">
        <v>7962.0633894743696</v>
      </c>
      <c r="Q23" s="270"/>
      <c r="R23" s="270">
        <f t="shared" si="3"/>
        <v>47196.885933349375</v>
      </c>
      <c r="S23" s="271">
        <f t="shared" si="2"/>
        <v>0</v>
      </c>
    </row>
    <row r="24" spans="1:19" s="267" customFormat="1" ht="8.1" customHeight="1">
      <c r="A24" s="549" t="s">
        <v>489</v>
      </c>
      <c r="B24" s="550"/>
      <c r="C24" s="551" t="s">
        <v>490</v>
      </c>
      <c r="D24" s="552"/>
      <c r="E24" s="552"/>
      <c r="F24" s="552"/>
      <c r="G24" s="553"/>
      <c r="H24" s="268" t="s">
        <v>475</v>
      </c>
      <c r="I24" s="269"/>
      <c r="J24" s="270"/>
      <c r="K24" s="270"/>
      <c r="L24" s="270"/>
      <c r="M24" s="270"/>
      <c r="N24" s="270"/>
      <c r="O24" s="270"/>
      <c r="P24" s="270"/>
      <c r="Q24" s="270"/>
      <c r="R24" s="270">
        <f t="shared" si="3"/>
        <v>0</v>
      </c>
      <c r="S24" s="271">
        <f t="shared" si="2"/>
        <v>0</v>
      </c>
    </row>
    <row r="25" spans="1:19" s="267" customFormat="1" ht="16.5" customHeight="1">
      <c r="A25" s="549" t="s">
        <v>491</v>
      </c>
      <c r="B25" s="550"/>
      <c r="C25" s="551" t="s">
        <v>492</v>
      </c>
      <c r="D25" s="552"/>
      <c r="E25" s="552"/>
      <c r="F25" s="552"/>
      <c r="G25" s="553"/>
      <c r="H25" s="268" t="s">
        <v>475</v>
      </c>
      <c r="I25" s="269">
        <f t="shared" ref="I25:Q25" si="4">I26+I27</f>
        <v>0</v>
      </c>
      <c r="J25" s="270">
        <f t="shared" si="4"/>
        <v>0</v>
      </c>
      <c r="K25" s="270">
        <f t="shared" si="4"/>
        <v>0</v>
      </c>
      <c r="L25" s="270">
        <f t="shared" si="4"/>
        <v>0</v>
      </c>
      <c r="M25" s="270">
        <f t="shared" si="4"/>
        <v>0</v>
      </c>
      <c r="N25" s="270">
        <f t="shared" si="4"/>
        <v>0</v>
      </c>
      <c r="O25" s="270">
        <f t="shared" si="4"/>
        <v>0</v>
      </c>
      <c r="P25" s="270">
        <f t="shared" si="4"/>
        <v>0</v>
      </c>
      <c r="Q25" s="270">
        <f t="shared" si="4"/>
        <v>0</v>
      </c>
      <c r="R25" s="270">
        <f t="shared" si="3"/>
        <v>0</v>
      </c>
      <c r="S25" s="271">
        <f t="shared" si="2"/>
        <v>0</v>
      </c>
    </row>
    <row r="26" spans="1:19" s="267" customFormat="1" ht="8.1" customHeight="1">
      <c r="A26" s="549" t="s">
        <v>493</v>
      </c>
      <c r="B26" s="550"/>
      <c r="C26" s="579" t="s">
        <v>494</v>
      </c>
      <c r="D26" s="580"/>
      <c r="E26" s="580"/>
      <c r="F26" s="580"/>
      <c r="G26" s="581"/>
      <c r="H26" s="268" t="s">
        <v>475</v>
      </c>
      <c r="I26" s="269"/>
      <c r="J26" s="270"/>
      <c r="K26" s="270"/>
      <c r="L26" s="270"/>
      <c r="M26" s="270"/>
      <c r="N26" s="270"/>
      <c r="O26" s="270"/>
      <c r="P26" s="270"/>
      <c r="Q26" s="270"/>
      <c r="R26" s="270">
        <f t="shared" si="3"/>
        <v>0</v>
      </c>
      <c r="S26" s="271">
        <f t="shared" si="2"/>
        <v>0</v>
      </c>
    </row>
    <row r="27" spans="1:19" s="267" customFormat="1" ht="8.1" customHeight="1">
      <c r="A27" s="549" t="s">
        <v>495</v>
      </c>
      <c r="B27" s="550"/>
      <c r="C27" s="579" t="s">
        <v>496</v>
      </c>
      <c r="D27" s="580"/>
      <c r="E27" s="580"/>
      <c r="F27" s="580"/>
      <c r="G27" s="581"/>
      <c r="H27" s="268" t="s">
        <v>475</v>
      </c>
      <c r="I27" s="269"/>
      <c r="J27" s="270"/>
      <c r="K27" s="270"/>
      <c r="L27" s="270"/>
      <c r="M27" s="270"/>
      <c r="N27" s="270"/>
      <c r="O27" s="270"/>
      <c r="P27" s="270"/>
      <c r="Q27" s="270"/>
      <c r="R27" s="270">
        <f t="shared" si="3"/>
        <v>0</v>
      </c>
      <c r="S27" s="271">
        <f t="shared" si="2"/>
        <v>0</v>
      </c>
    </row>
    <row r="28" spans="1:19" s="267" customFormat="1" ht="8.1" customHeight="1">
      <c r="A28" s="549" t="s">
        <v>497</v>
      </c>
      <c r="B28" s="550"/>
      <c r="C28" s="551" t="s">
        <v>498</v>
      </c>
      <c r="D28" s="552"/>
      <c r="E28" s="552"/>
      <c r="F28" s="552"/>
      <c r="G28" s="553"/>
      <c r="H28" s="268" t="s">
        <v>475</v>
      </c>
      <c r="I28" s="269">
        <v>23.3</v>
      </c>
      <c r="J28" s="270">
        <v>19.529</v>
      </c>
      <c r="K28" s="270">
        <v>61.548000000000002</v>
      </c>
      <c r="L28" s="270">
        <v>64.009920000000008</v>
      </c>
      <c r="M28" s="270"/>
      <c r="N28" s="270">
        <v>66.570316800000015</v>
      </c>
      <c r="O28" s="270"/>
      <c r="P28" s="270">
        <v>69.233129472000016</v>
      </c>
      <c r="Q28" s="270"/>
      <c r="R28" s="270">
        <f t="shared" si="3"/>
        <v>304.19036627200006</v>
      </c>
      <c r="S28" s="271">
        <f t="shared" si="2"/>
        <v>0</v>
      </c>
    </row>
    <row r="29" spans="1:19" s="267" customFormat="1" ht="16.5" customHeight="1">
      <c r="A29" s="549" t="s">
        <v>499</v>
      </c>
      <c r="B29" s="550"/>
      <c r="C29" s="582" t="s">
        <v>500</v>
      </c>
      <c r="D29" s="583"/>
      <c r="E29" s="583"/>
      <c r="F29" s="583"/>
      <c r="G29" s="584"/>
      <c r="H29" s="268" t="s">
        <v>475</v>
      </c>
      <c r="I29" s="269">
        <f t="shared" ref="I29:Q29" si="5">I44+I53+I59+I60+I61+I64</f>
        <v>9678.0866467180786</v>
      </c>
      <c r="J29" s="270">
        <f>J44+J53+J59+J60+J61+J64</f>
        <v>7365.8232247205287</v>
      </c>
      <c r="K29" s="270">
        <f t="shared" si="5"/>
        <v>6895.1262272342256</v>
      </c>
      <c r="L29" s="270">
        <f t="shared" si="5"/>
        <v>7170.9312763235957</v>
      </c>
      <c r="M29" s="270">
        <f t="shared" si="5"/>
        <v>0</v>
      </c>
      <c r="N29" s="270">
        <f t="shared" si="5"/>
        <v>7457.0046923606506</v>
      </c>
      <c r="O29" s="270">
        <f t="shared" si="5"/>
        <v>0</v>
      </c>
      <c r="P29" s="270">
        <f t="shared" si="5"/>
        <v>7755.2848800550755</v>
      </c>
      <c r="Q29" s="270">
        <f t="shared" si="5"/>
        <v>0</v>
      </c>
      <c r="R29" s="270">
        <f t="shared" si="3"/>
        <v>46322.256947412156</v>
      </c>
      <c r="S29" s="271">
        <f t="shared" si="2"/>
        <v>0</v>
      </c>
    </row>
    <row r="30" spans="1:19" s="267" customFormat="1" ht="8.1" customHeight="1">
      <c r="A30" s="549" t="s">
        <v>501</v>
      </c>
      <c r="B30" s="550"/>
      <c r="C30" s="551" t="s">
        <v>476</v>
      </c>
      <c r="D30" s="552"/>
      <c r="E30" s="552"/>
      <c r="F30" s="552"/>
      <c r="G30" s="553"/>
      <c r="H30" s="268" t="s">
        <v>475</v>
      </c>
      <c r="I30" s="269">
        <f t="shared" ref="I30:Q30" si="6">I31+I32+I33</f>
        <v>0</v>
      </c>
      <c r="J30" s="270">
        <f t="shared" si="6"/>
        <v>0</v>
      </c>
      <c r="K30" s="270">
        <f t="shared" si="6"/>
        <v>0</v>
      </c>
      <c r="L30" s="270">
        <f t="shared" si="6"/>
        <v>0</v>
      </c>
      <c r="M30" s="270">
        <f t="shared" si="6"/>
        <v>0</v>
      </c>
      <c r="N30" s="270">
        <f t="shared" si="6"/>
        <v>0</v>
      </c>
      <c r="O30" s="270">
        <f t="shared" si="6"/>
        <v>0</v>
      </c>
      <c r="P30" s="270">
        <f t="shared" si="6"/>
        <v>0</v>
      </c>
      <c r="Q30" s="270">
        <f t="shared" si="6"/>
        <v>0</v>
      </c>
      <c r="R30" s="270">
        <f t="shared" si="3"/>
        <v>0</v>
      </c>
      <c r="S30" s="271">
        <f t="shared" si="2"/>
        <v>0</v>
      </c>
    </row>
    <row r="31" spans="1:19" s="267" customFormat="1" ht="16.5" customHeight="1">
      <c r="A31" s="549" t="s">
        <v>502</v>
      </c>
      <c r="B31" s="550"/>
      <c r="C31" s="579" t="s">
        <v>478</v>
      </c>
      <c r="D31" s="580"/>
      <c r="E31" s="580"/>
      <c r="F31" s="580"/>
      <c r="G31" s="581"/>
      <c r="H31" s="268" t="s">
        <v>475</v>
      </c>
      <c r="I31" s="269"/>
      <c r="J31" s="270"/>
      <c r="K31" s="270"/>
      <c r="L31" s="270"/>
      <c r="M31" s="270"/>
      <c r="N31" s="270"/>
      <c r="O31" s="270"/>
      <c r="P31" s="270"/>
      <c r="Q31" s="270"/>
      <c r="R31" s="270">
        <f t="shared" si="3"/>
        <v>0</v>
      </c>
      <c r="S31" s="271">
        <f t="shared" si="2"/>
        <v>0</v>
      </c>
    </row>
    <row r="32" spans="1:19" s="267" customFormat="1" ht="16.5" customHeight="1">
      <c r="A32" s="549" t="s">
        <v>503</v>
      </c>
      <c r="B32" s="550"/>
      <c r="C32" s="579" t="s">
        <v>480</v>
      </c>
      <c r="D32" s="580"/>
      <c r="E32" s="580"/>
      <c r="F32" s="580"/>
      <c r="G32" s="581"/>
      <c r="H32" s="268" t="s">
        <v>475</v>
      </c>
      <c r="I32" s="269"/>
      <c r="J32" s="270"/>
      <c r="K32" s="270"/>
      <c r="L32" s="270"/>
      <c r="M32" s="270"/>
      <c r="N32" s="270"/>
      <c r="O32" s="270"/>
      <c r="P32" s="270"/>
      <c r="Q32" s="270"/>
      <c r="R32" s="270">
        <f t="shared" si="3"/>
        <v>0</v>
      </c>
      <c r="S32" s="271">
        <f t="shared" si="2"/>
        <v>0</v>
      </c>
    </row>
    <row r="33" spans="1:19" s="267" customFormat="1" ht="16.5" customHeight="1">
      <c r="A33" s="549" t="s">
        <v>504</v>
      </c>
      <c r="B33" s="550"/>
      <c r="C33" s="579" t="s">
        <v>482</v>
      </c>
      <c r="D33" s="580"/>
      <c r="E33" s="580"/>
      <c r="F33" s="580"/>
      <c r="G33" s="581"/>
      <c r="H33" s="268" t="s">
        <v>475</v>
      </c>
      <c r="I33" s="269"/>
      <c r="J33" s="270"/>
      <c r="K33" s="270"/>
      <c r="L33" s="270"/>
      <c r="M33" s="270"/>
      <c r="N33" s="270"/>
      <c r="O33" s="270"/>
      <c r="P33" s="270"/>
      <c r="Q33" s="270"/>
      <c r="R33" s="270">
        <f t="shared" si="3"/>
        <v>0</v>
      </c>
      <c r="S33" s="271">
        <f t="shared" si="2"/>
        <v>0</v>
      </c>
    </row>
    <row r="34" spans="1:19" s="267" customFormat="1" ht="8.1" customHeight="1">
      <c r="A34" s="549" t="s">
        <v>505</v>
      </c>
      <c r="B34" s="550"/>
      <c r="C34" s="551" t="s">
        <v>483</v>
      </c>
      <c r="D34" s="552"/>
      <c r="E34" s="552"/>
      <c r="F34" s="552"/>
      <c r="G34" s="553"/>
      <c r="H34" s="268" t="s">
        <v>475</v>
      </c>
      <c r="I34" s="269"/>
      <c r="J34" s="270"/>
      <c r="K34" s="270"/>
      <c r="L34" s="270"/>
      <c r="M34" s="270"/>
      <c r="N34" s="270"/>
      <c r="O34" s="270"/>
      <c r="P34" s="270"/>
      <c r="Q34" s="270"/>
      <c r="R34" s="270">
        <f t="shared" si="3"/>
        <v>0</v>
      </c>
      <c r="S34" s="271">
        <f t="shared" si="2"/>
        <v>0</v>
      </c>
    </row>
    <row r="35" spans="1:19" s="267" customFormat="1" ht="8.1" customHeight="1">
      <c r="A35" s="549" t="s">
        <v>506</v>
      </c>
      <c r="B35" s="550"/>
      <c r="C35" s="551" t="s">
        <v>484</v>
      </c>
      <c r="D35" s="552"/>
      <c r="E35" s="552"/>
      <c r="F35" s="552"/>
      <c r="G35" s="553"/>
      <c r="H35" s="268" t="s">
        <v>475</v>
      </c>
      <c r="I35" s="269"/>
      <c r="J35" s="270"/>
      <c r="K35" s="270"/>
      <c r="L35" s="270"/>
      <c r="M35" s="270"/>
      <c r="N35" s="270"/>
      <c r="O35" s="270"/>
      <c r="P35" s="270"/>
      <c r="Q35" s="270"/>
      <c r="R35" s="270">
        <f t="shared" si="3"/>
        <v>0</v>
      </c>
      <c r="S35" s="271">
        <f t="shared" si="2"/>
        <v>0</v>
      </c>
    </row>
    <row r="36" spans="1:19" s="267" customFormat="1" ht="8.1" customHeight="1">
      <c r="A36" s="549" t="s">
        <v>507</v>
      </c>
      <c r="B36" s="550"/>
      <c r="C36" s="551" t="s">
        <v>485</v>
      </c>
      <c r="D36" s="552"/>
      <c r="E36" s="552"/>
      <c r="F36" s="552"/>
      <c r="G36" s="553"/>
      <c r="H36" s="268" t="s">
        <v>475</v>
      </c>
      <c r="I36" s="269"/>
      <c r="J36" s="270"/>
      <c r="K36" s="270"/>
      <c r="L36" s="270"/>
      <c r="M36" s="270"/>
      <c r="N36" s="270"/>
      <c r="O36" s="270"/>
      <c r="P36" s="270"/>
      <c r="Q36" s="270"/>
      <c r="R36" s="270">
        <f t="shared" si="3"/>
        <v>0</v>
      </c>
      <c r="S36" s="271">
        <f t="shared" si="2"/>
        <v>0</v>
      </c>
    </row>
    <row r="37" spans="1:19" s="267" customFormat="1" ht="8.1" customHeight="1">
      <c r="A37" s="549" t="s">
        <v>508</v>
      </c>
      <c r="B37" s="550"/>
      <c r="C37" s="551" t="s">
        <v>486</v>
      </c>
      <c r="D37" s="552"/>
      <c r="E37" s="552"/>
      <c r="F37" s="552"/>
      <c r="G37" s="553"/>
      <c r="H37" s="268" t="s">
        <v>475</v>
      </c>
      <c r="I37" s="269"/>
      <c r="J37" s="270"/>
      <c r="K37" s="270"/>
      <c r="L37" s="270"/>
      <c r="M37" s="270"/>
      <c r="N37" s="270"/>
      <c r="O37" s="270"/>
      <c r="P37" s="270"/>
      <c r="Q37" s="270"/>
      <c r="R37" s="270">
        <f t="shared" si="3"/>
        <v>0</v>
      </c>
      <c r="S37" s="271">
        <f t="shared" si="2"/>
        <v>0</v>
      </c>
    </row>
    <row r="38" spans="1:19" s="267" customFormat="1" ht="8.1" customHeight="1">
      <c r="A38" s="549" t="s">
        <v>509</v>
      </c>
      <c r="B38" s="550"/>
      <c r="C38" s="551" t="s">
        <v>488</v>
      </c>
      <c r="D38" s="552"/>
      <c r="E38" s="552"/>
      <c r="F38" s="552"/>
      <c r="G38" s="553"/>
      <c r="H38" s="268" t="s">
        <v>475</v>
      </c>
      <c r="I38" s="269">
        <f t="shared" ref="I38:Q38" si="7">I29-I43</f>
        <v>9659.3866467180778</v>
      </c>
      <c r="J38" s="270">
        <f>J29-J43</f>
        <v>7352.8042561805287</v>
      </c>
      <c r="K38" s="270">
        <f t="shared" si="7"/>
        <v>6851.0572272342251</v>
      </c>
      <c r="L38" s="270">
        <f t="shared" si="7"/>
        <v>7125.0995163235957</v>
      </c>
      <c r="M38" s="270">
        <f t="shared" si="7"/>
        <v>0</v>
      </c>
      <c r="N38" s="270">
        <f t="shared" si="7"/>
        <v>7409.3396619606501</v>
      </c>
      <c r="O38" s="270">
        <f t="shared" si="7"/>
        <v>0</v>
      </c>
      <c r="P38" s="270">
        <f t="shared" si="7"/>
        <v>7705.7132484390759</v>
      </c>
      <c r="Q38" s="270">
        <f t="shared" si="7"/>
        <v>0</v>
      </c>
      <c r="R38" s="270">
        <f t="shared" si="3"/>
        <v>46103.400556856155</v>
      </c>
      <c r="S38" s="271">
        <f t="shared" si="2"/>
        <v>0</v>
      </c>
    </row>
    <row r="39" spans="1:19" s="267" customFormat="1" ht="8.1" customHeight="1">
      <c r="A39" s="549" t="s">
        <v>510</v>
      </c>
      <c r="B39" s="550"/>
      <c r="C39" s="551" t="s">
        <v>490</v>
      </c>
      <c r="D39" s="552"/>
      <c r="E39" s="552"/>
      <c r="F39" s="552"/>
      <c r="G39" s="553"/>
      <c r="H39" s="268" t="s">
        <v>475</v>
      </c>
      <c r="I39" s="269"/>
      <c r="J39" s="270"/>
      <c r="K39" s="270"/>
      <c r="L39" s="270"/>
      <c r="M39" s="270"/>
      <c r="N39" s="270"/>
      <c r="O39" s="270"/>
      <c r="P39" s="270"/>
      <c r="Q39" s="270"/>
      <c r="R39" s="270">
        <f t="shared" si="3"/>
        <v>0</v>
      </c>
      <c r="S39" s="271">
        <f t="shared" si="2"/>
        <v>0</v>
      </c>
    </row>
    <row r="40" spans="1:19" s="267" customFormat="1" ht="16.5" customHeight="1">
      <c r="A40" s="549" t="s">
        <v>511</v>
      </c>
      <c r="B40" s="550"/>
      <c r="C40" s="551" t="s">
        <v>492</v>
      </c>
      <c r="D40" s="552"/>
      <c r="E40" s="552"/>
      <c r="F40" s="552"/>
      <c r="G40" s="553"/>
      <c r="H40" s="268" t="s">
        <v>475</v>
      </c>
      <c r="I40" s="269">
        <f t="shared" ref="I40:Q40" si="8">I41+I42</f>
        <v>0</v>
      </c>
      <c r="J40" s="270">
        <f t="shared" si="8"/>
        <v>0</v>
      </c>
      <c r="K40" s="270">
        <f t="shared" si="8"/>
        <v>0</v>
      </c>
      <c r="L40" s="270">
        <f t="shared" si="8"/>
        <v>0</v>
      </c>
      <c r="M40" s="270">
        <f t="shared" si="8"/>
        <v>0</v>
      </c>
      <c r="N40" s="270">
        <f t="shared" si="8"/>
        <v>0</v>
      </c>
      <c r="O40" s="270">
        <f t="shared" si="8"/>
        <v>0</v>
      </c>
      <c r="P40" s="270">
        <f t="shared" si="8"/>
        <v>0</v>
      </c>
      <c r="Q40" s="270">
        <f t="shared" si="8"/>
        <v>0</v>
      </c>
      <c r="R40" s="270">
        <f t="shared" si="3"/>
        <v>0</v>
      </c>
      <c r="S40" s="271">
        <f t="shared" si="2"/>
        <v>0</v>
      </c>
    </row>
    <row r="41" spans="1:19" s="267" customFormat="1" ht="8.1" customHeight="1">
      <c r="A41" s="549" t="s">
        <v>512</v>
      </c>
      <c r="B41" s="550"/>
      <c r="C41" s="579" t="s">
        <v>494</v>
      </c>
      <c r="D41" s="580"/>
      <c r="E41" s="580"/>
      <c r="F41" s="580"/>
      <c r="G41" s="581"/>
      <c r="H41" s="268" t="s">
        <v>475</v>
      </c>
      <c r="I41" s="269"/>
      <c r="J41" s="270"/>
      <c r="K41" s="270"/>
      <c r="L41" s="270"/>
      <c r="M41" s="270"/>
      <c r="N41" s="270"/>
      <c r="O41" s="270"/>
      <c r="P41" s="270"/>
      <c r="Q41" s="270"/>
      <c r="R41" s="270">
        <f t="shared" si="3"/>
        <v>0</v>
      </c>
      <c r="S41" s="271">
        <f t="shared" si="2"/>
        <v>0</v>
      </c>
    </row>
    <row r="42" spans="1:19" s="267" customFormat="1" ht="8.1" customHeight="1">
      <c r="A42" s="549" t="s">
        <v>513</v>
      </c>
      <c r="B42" s="550"/>
      <c r="C42" s="579" t="s">
        <v>496</v>
      </c>
      <c r="D42" s="580"/>
      <c r="E42" s="580"/>
      <c r="F42" s="580"/>
      <c r="G42" s="581"/>
      <c r="H42" s="268" t="s">
        <v>475</v>
      </c>
      <c r="I42" s="269"/>
      <c r="J42" s="270"/>
      <c r="K42" s="270"/>
      <c r="L42" s="270"/>
      <c r="M42" s="270"/>
      <c r="N42" s="270"/>
      <c r="O42" s="270"/>
      <c r="P42" s="270"/>
      <c r="Q42" s="270"/>
      <c r="R42" s="270">
        <f t="shared" si="3"/>
        <v>0</v>
      </c>
      <c r="S42" s="271">
        <f t="shared" si="2"/>
        <v>0</v>
      </c>
    </row>
    <row r="43" spans="1:19" s="267" customFormat="1" ht="8.1" customHeight="1">
      <c r="A43" s="549" t="s">
        <v>514</v>
      </c>
      <c r="B43" s="550"/>
      <c r="C43" s="551" t="s">
        <v>498</v>
      </c>
      <c r="D43" s="552"/>
      <c r="E43" s="552"/>
      <c r="F43" s="552"/>
      <c r="G43" s="553"/>
      <c r="H43" s="268" t="s">
        <v>475</v>
      </c>
      <c r="I43" s="269">
        <v>18.7</v>
      </c>
      <c r="J43" s="270">
        <f>13018.96854/1000</f>
        <v>13.018968539999999</v>
      </c>
      <c r="K43" s="270">
        <v>44.069000000000003</v>
      </c>
      <c r="L43" s="270">
        <v>45.831760000000003</v>
      </c>
      <c r="M43" s="270"/>
      <c r="N43" s="270">
        <v>47.665030400000006</v>
      </c>
      <c r="O43" s="270"/>
      <c r="P43" s="270">
        <v>49.571631616000005</v>
      </c>
      <c r="Q43" s="270"/>
      <c r="R43" s="270">
        <f t="shared" si="3"/>
        <v>218.85639055600001</v>
      </c>
      <c r="S43" s="271">
        <f t="shared" si="2"/>
        <v>0</v>
      </c>
    </row>
    <row r="44" spans="1:19" s="267" customFormat="1" ht="8.1" customHeight="1">
      <c r="A44" s="549" t="s">
        <v>515</v>
      </c>
      <c r="B44" s="550"/>
      <c r="C44" s="551" t="s">
        <v>516</v>
      </c>
      <c r="D44" s="552"/>
      <c r="E44" s="552"/>
      <c r="F44" s="552"/>
      <c r="G44" s="553"/>
      <c r="H44" s="268" t="s">
        <v>475</v>
      </c>
      <c r="I44" s="269">
        <f t="shared" ref="I44:Q44" si="9">I45+I46+I51+I52</f>
        <v>5461.6492270200006</v>
      </c>
      <c r="J44" s="270">
        <f t="shared" si="9"/>
        <v>3513.4406723315496</v>
      </c>
      <c r="K44" s="270">
        <f t="shared" si="9"/>
        <v>2786.8793903626738</v>
      </c>
      <c r="L44" s="270">
        <f t="shared" si="9"/>
        <v>2898.3545659771812</v>
      </c>
      <c r="M44" s="270">
        <f t="shared" si="9"/>
        <v>0</v>
      </c>
      <c r="N44" s="270">
        <f t="shared" si="9"/>
        <v>3014.2887486162681</v>
      </c>
      <c r="O44" s="270">
        <f t="shared" si="9"/>
        <v>0</v>
      </c>
      <c r="P44" s="270">
        <f t="shared" si="9"/>
        <v>3134.8602985609191</v>
      </c>
      <c r="Q44" s="270">
        <f t="shared" si="9"/>
        <v>0</v>
      </c>
      <c r="R44" s="270">
        <f t="shared" si="3"/>
        <v>20809.472902868591</v>
      </c>
      <c r="S44" s="271">
        <f t="shared" si="2"/>
        <v>0</v>
      </c>
    </row>
    <row r="45" spans="1:19" s="267" customFormat="1" ht="8.1" customHeight="1">
      <c r="A45" s="549" t="s">
        <v>502</v>
      </c>
      <c r="B45" s="550"/>
      <c r="C45" s="579" t="s">
        <v>517</v>
      </c>
      <c r="D45" s="580"/>
      <c r="E45" s="580"/>
      <c r="F45" s="580"/>
      <c r="G45" s="581"/>
      <c r="H45" s="268" t="s">
        <v>475</v>
      </c>
      <c r="I45" s="269"/>
      <c r="J45" s="270"/>
      <c r="K45" s="270"/>
      <c r="L45" s="270"/>
      <c r="M45" s="270"/>
      <c r="N45" s="270"/>
      <c r="O45" s="270"/>
      <c r="P45" s="270"/>
      <c r="Q45" s="270"/>
      <c r="R45" s="270">
        <f t="shared" si="3"/>
        <v>0</v>
      </c>
      <c r="S45" s="271">
        <f t="shared" si="2"/>
        <v>0</v>
      </c>
    </row>
    <row r="46" spans="1:19" s="267" customFormat="1" ht="8.1" customHeight="1">
      <c r="A46" s="549" t="s">
        <v>503</v>
      </c>
      <c r="B46" s="550"/>
      <c r="C46" s="579" t="s">
        <v>518</v>
      </c>
      <c r="D46" s="580"/>
      <c r="E46" s="580"/>
      <c r="F46" s="580"/>
      <c r="G46" s="581"/>
      <c r="H46" s="268" t="s">
        <v>475</v>
      </c>
      <c r="I46" s="269">
        <f t="shared" ref="I46:Q46" si="10">I47+I50</f>
        <v>5440.3</v>
      </c>
      <c r="J46" s="270">
        <f t="shared" si="10"/>
        <v>3492.1238457915497</v>
      </c>
      <c r="K46" s="270">
        <f t="shared" si="10"/>
        <v>2764.18863105234</v>
      </c>
      <c r="L46" s="270">
        <f t="shared" si="10"/>
        <v>2874.7561762944338</v>
      </c>
      <c r="M46" s="270">
        <f t="shared" si="10"/>
        <v>0</v>
      </c>
      <c r="N46" s="270">
        <f t="shared" si="10"/>
        <v>2989.746423346211</v>
      </c>
      <c r="O46" s="270">
        <f t="shared" si="10"/>
        <v>0</v>
      </c>
      <c r="P46" s="270">
        <f t="shared" si="10"/>
        <v>3109.3362802800598</v>
      </c>
      <c r="Q46" s="270">
        <f t="shared" si="10"/>
        <v>0</v>
      </c>
      <c r="R46" s="270">
        <f t="shared" si="3"/>
        <v>20670.451356764592</v>
      </c>
      <c r="S46" s="271">
        <f t="shared" si="2"/>
        <v>0</v>
      </c>
    </row>
    <row r="47" spans="1:19" s="267" customFormat="1" ht="8.1" customHeight="1">
      <c r="A47" s="549" t="s">
        <v>519</v>
      </c>
      <c r="B47" s="550"/>
      <c r="C47" s="585" t="s">
        <v>520</v>
      </c>
      <c r="D47" s="586"/>
      <c r="E47" s="586"/>
      <c r="F47" s="586"/>
      <c r="G47" s="587"/>
      <c r="H47" s="268" t="s">
        <v>475</v>
      </c>
      <c r="I47" s="269">
        <f t="shared" ref="I47:Q47" si="11">I48+I49</f>
        <v>5440.3</v>
      </c>
      <c r="J47" s="270">
        <f t="shared" si="11"/>
        <v>3492.1238457915497</v>
      </c>
      <c r="K47" s="270">
        <f t="shared" si="11"/>
        <v>2764.18863105234</v>
      </c>
      <c r="L47" s="270">
        <f t="shared" si="11"/>
        <v>2874.7561762944338</v>
      </c>
      <c r="M47" s="270">
        <f t="shared" si="11"/>
        <v>0</v>
      </c>
      <c r="N47" s="270">
        <f t="shared" si="11"/>
        <v>2989.746423346211</v>
      </c>
      <c r="O47" s="270">
        <f t="shared" si="11"/>
        <v>0</v>
      </c>
      <c r="P47" s="270">
        <f t="shared" si="11"/>
        <v>3109.3362802800598</v>
      </c>
      <c r="Q47" s="270">
        <f t="shared" si="11"/>
        <v>0</v>
      </c>
      <c r="R47" s="270">
        <f t="shared" si="3"/>
        <v>20670.451356764592</v>
      </c>
      <c r="S47" s="271">
        <f t="shared" si="2"/>
        <v>0</v>
      </c>
    </row>
    <row r="48" spans="1:19" s="267" customFormat="1" ht="16.5" customHeight="1">
      <c r="A48" s="549" t="s">
        <v>521</v>
      </c>
      <c r="B48" s="550"/>
      <c r="C48" s="588" t="s">
        <v>522</v>
      </c>
      <c r="D48" s="589"/>
      <c r="E48" s="589"/>
      <c r="F48" s="589"/>
      <c r="G48" s="590"/>
      <c r="H48" s="268" t="s">
        <v>475</v>
      </c>
      <c r="I48" s="269"/>
      <c r="J48" s="270"/>
      <c r="K48" s="270"/>
      <c r="L48" s="270"/>
      <c r="M48" s="270"/>
      <c r="N48" s="270"/>
      <c r="O48" s="270"/>
      <c r="P48" s="270"/>
      <c r="Q48" s="270"/>
      <c r="R48" s="270">
        <f t="shared" si="3"/>
        <v>0</v>
      </c>
      <c r="S48" s="271">
        <f t="shared" si="2"/>
        <v>0</v>
      </c>
    </row>
    <row r="49" spans="1:19" s="267" customFormat="1" ht="8.1" customHeight="1">
      <c r="A49" s="549" t="s">
        <v>523</v>
      </c>
      <c r="B49" s="550"/>
      <c r="C49" s="588" t="s">
        <v>524</v>
      </c>
      <c r="D49" s="589"/>
      <c r="E49" s="589"/>
      <c r="F49" s="589"/>
      <c r="G49" s="590"/>
      <c r="H49" s="268" t="s">
        <v>475</v>
      </c>
      <c r="I49" s="269">
        <v>5440.3</v>
      </c>
      <c r="J49" s="270">
        <f>3492123.84579155/1000</f>
        <v>3492.1238457915497</v>
      </c>
      <c r="K49" s="270">
        <f>2764188.63105234/1000</f>
        <v>2764.18863105234</v>
      </c>
      <c r="L49" s="270">
        <v>2874.7561762944338</v>
      </c>
      <c r="M49" s="270"/>
      <c r="N49" s="270">
        <v>2989.746423346211</v>
      </c>
      <c r="O49" s="270"/>
      <c r="P49" s="270">
        <v>3109.3362802800598</v>
      </c>
      <c r="Q49" s="270"/>
      <c r="R49" s="270">
        <f t="shared" si="3"/>
        <v>20670.451356764592</v>
      </c>
      <c r="S49" s="271">
        <f t="shared" si="2"/>
        <v>0</v>
      </c>
    </row>
    <row r="50" spans="1:19" s="267" customFormat="1" ht="8.1" customHeight="1">
      <c r="A50" s="549" t="s">
        <v>525</v>
      </c>
      <c r="B50" s="550"/>
      <c r="C50" s="585" t="s">
        <v>526</v>
      </c>
      <c r="D50" s="586"/>
      <c r="E50" s="586"/>
      <c r="F50" s="586"/>
      <c r="G50" s="587"/>
      <c r="H50" s="268" t="s">
        <v>475</v>
      </c>
      <c r="I50" s="269"/>
      <c r="J50" s="270"/>
      <c r="K50" s="270"/>
      <c r="L50" s="270"/>
      <c r="M50" s="270"/>
      <c r="N50" s="270"/>
      <c r="O50" s="270"/>
      <c r="P50" s="270"/>
      <c r="Q50" s="270"/>
      <c r="R50" s="270">
        <f t="shared" si="3"/>
        <v>0</v>
      </c>
      <c r="S50" s="271">
        <f t="shared" si="2"/>
        <v>0</v>
      </c>
    </row>
    <row r="51" spans="1:19" s="267" customFormat="1" ht="8.1" customHeight="1">
      <c r="A51" s="549" t="s">
        <v>504</v>
      </c>
      <c r="B51" s="550"/>
      <c r="C51" s="579" t="s">
        <v>527</v>
      </c>
      <c r="D51" s="580"/>
      <c r="E51" s="580"/>
      <c r="F51" s="580"/>
      <c r="G51" s="581"/>
      <c r="H51" s="268" t="s">
        <v>475</v>
      </c>
      <c r="I51" s="269">
        <f>21349.22702/1000</f>
        <v>21.349227019999997</v>
      </c>
      <c r="J51" s="270">
        <f>21316.82654/1000</f>
        <v>21.316826539999997</v>
      </c>
      <c r="K51" s="270">
        <f>22690.7593103339/1000</f>
        <v>22.690759310333899</v>
      </c>
      <c r="L51" s="270">
        <v>23.598389682747257</v>
      </c>
      <c r="M51" s="270"/>
      <c r="N51" s="270">
        <v>24.542325270057148</v>
      </c>
      <c r="O51" s="270"/>
      <c r="P51" s="270">
        <v>25.524018280859433</v>
      </c>
      <c r="Q51" s="270"/>
      <c r="R51" s="270">
        <f t="shared" si="3"/>
        <v>139.02154610399774</v>
      </c>
      <c r="S51" s="271">
        <f t="shared" si="2"/>
        <v>0</v>
      </c>
    </row>
    <row r="52" spans="1:19" s="267" customFormat="1" ht="8.1" customHeight="1">
      <c r="A52" s="549" t="s">
        <v>528</v>
      </c>
      <c r="B52" s="550"/>
      <c r="C52" s="579" t="s">
        <v>529</v>
      </c>
      <c r="D52" s="580"/>
      <c r="E52" s="580"/>
      <c r="F52" s="580"/>
      <c r="G52" s="581"/>
      <c r="H52" s="268" t="s">
        <v>475</v>
      </c>
      <c r="I52" s="269"/>
      <c r="J52" s="270"/>
      <c r="K52" s="270"/>
      <c r="L52" s="270"/>
      <c r="M52" s="270"/>
      <c r="N52" s="270"/>
      <c r="O52" s="270"/>
      <c r="P52" s="270"/>
      <c r="Q52" s="270"/>
      <c r="R52" s="270">
        <f t="shared" si="3"/>
        <v>0</v>
      </c>
      <c r="S52" s="271">
        <f t="shared" si="2"/>
        <v>0</v>
      </c>
    </row>
    <row r="53" spans="1:19" s="267" customFormat="1" ht="8.1" customHeight="1">
      <c r="A53" s="549" t="s">
        <v>530</v>
      </c>
      <c r="B53" s="550"/>
      <c r="C53" s="551" t="s">
        <v>531</v>
      </c>
      <c r="D53" s="552"/>
      <c r="E53" s="552"/>
      <c r="F53" s="552"/>
      <c r="G53" s="553"/>
      <c r="H53" s="268" t="s">
        <v>475</v>
      </c>
      <c r="I53" s="269">
        <f t="shared" ref="I53:Q53" si="12">I54+I55+I56+I57+I58</f>
        <v>3711.6652851280778</v>
      </c>
      <c r="J53" s="270">
        <f t="shared" si="12"/>
        <v>3382.14625500898</v>
      </c>
      <c r="K53" s="270">
        <f t="shared" si="12"/>
        <v>3415.841836871552</v>
      </c>
      <c r="L53" s="270">
        <f>L54+L55+L56+L57+L58</f>
        <v>3552.475510346414</v>
      </c>
      <c r="M53" s="270">
        <f t="shared" si="12"/>
        <v>0</v>
      </c>
      <c r="N53" s="270">
        <f t="shared" si="12"/>
        <v>3693.8106957443815</v>
      </c>
      <c r="O53" s="270">
        <f t="shared" si="12"/>
        <v>0</v>
      </c>
      <c r="P53" s="270">
        <f t="shared" si="12"/>
        <v>3841.5631235741566</v>
      </c>
      <c r="Q53" s="270">
        <f t="shared" si="12"/>
        <v>0</v>
      </c>
      <c r="R53" s="270">
        <f t="shared" si="3"/>
        <v>21597.50270667356</v>
      </c>
      <c r="S53" s="271">
        <f t="shared" si="2"/>
        <v>0</v>
      </c>
    </row>
    <row r="54" spans="1:19" s="267" customFormat="1" ht="16.5" customHeight="1">
      <c r="A54" s="549" t="s">
        <v>532</v>
      </c>
      <c r="B54" s="550"/>
      <c r="C54" s="579" t="s">
        <v>533</v>
      </c>
      <c r="D54" s="580"/>
      <c r="E54" s="580"/>
      <c r="F54" s="580"/>
      <c r="G54" s="581"/>
      <c r="H54" s="268" t="s">
        <v>475</v>
      </c>
      <c r="I54" s="269"/>
      <c r="J54" s="270"/>
      <c r="K54" s="270"/>
      <c r="L54" s="270"/>
      <c r="M54" s="270"/>
      <c r="N54" s="270"/>
      <c r="O54" s="270"/>
      <c r="P54" s="270"/>
      <c r="Q54" s="270"/>
      <c r="R54" s="270">
        <f t="shared" si="3"/>
        <v>0</v>
      </c>
      <c r="S54" s="271">
        <f t="shared" si="2"/>
        <v>0</v>
      </c>
    </row>
    <row r="55" spans="1:19" s="267" customFormat="1" ht="16.5" customHeight="1">
      <c r="A55" s="549" t="s">
        <v>534</v>
      </c>
      <c r="B55" s="550"/>
      <c r="C55" s="579" t="s">
        <v>535</v>
      </c>
      <c r="D55" s="580"/>
      <c r="E55" s="580"/>
      <c r="F55" s="580"/>
      <c r="G55" s="581"/>
      <c r="H55" s="268" t="s">
        <v>475</v>
      </c>
      <c r="I55" s="269">
        <f>3702163.44535/1000</f>
        <v>3702.1634453500001</v>
      </c>
      <c r="J55" s="270">
        <f>3360240.79112/1000</f>
        <v>3360.2407911200003</v>
      </c>
      <c r="K55" s="270">
        <f>3406440.62418432/1000</f>
        <v>3406.4406241843203</v>
      </c>
      <c r="L55" s="270">
        <v>3542.6982491516933</v>
      </c>
      <c r="M55" s="270"/>
      <c r="N55" s="270">
        <v>3684.406179117761</v>
      </c>
      <c r="O55" s="270"/>
      <c r="P55" s="270">
        <v>3831.7824262824715</v>
      </c>
      <c r="Q55" s="270"/>
      <c r="R55" s="270">
        <f t="shared" si="3"/>
        <v>21527.731715206246</v>
      </c>
      <c r="S55" s="271">
        <f t="shared" si="2"/>
        <v>0</v>
      </c>
    </row>
    <row r="56" spans="1:19" s="267" customFormat="1" ht="8.1" customHeight="1">
      <c r="A56" s="549" t="s">
        <v>536</v>
      </c>
      <c r="B56" s="550"/>
      <c r="C56" s="579" t="s">
        <v>537</v>
      </c>
      <c r="D56" s="580"/>
      <c r="E56" s="580"/>
      <c r="F56" s="580"/>
      <c r="G56" s="581"/>
      <c r="H56" s="268" t="s">
        <v>475</v>
      </c>
      <c r="I56" s="269"/>
      <c r="J56" s="270"/>
      <c r="K56" s="270"/>
      <c r="L56" s="270"/>
      <c r="M56" s="270"/>
      <c r="N56" s="270"/>
      <c r="O56" s="270"/>
      <c r="P56" s="270"/>
      <c r="Q56" s="270"/>
      <c r="R56" s="270">
        <f t="shared" si="3"/>
        <v>0</v>
      </c>
      <c r="S56" s="271">
        <f t="shared" si="2"/>
        <v>0</v>
      </c>
    </row>
    <row r="57" spans="1:19" s="267" customFormat="1" ht="8.1" customHeight="1">
      <c r="A57" s="549" t="s">
        <v>538</v>
      </c>
      <c r="B57" s="550"/>
      <c r="C57" s="579" t="s">
        <v>539</v>
      </c>
      <c r="D57" s="580"/>
      <c r="E57" s="580"/>
      <c r="F57" s="580"/>
      <c r="G57" s="581"/>
      <c r="H57" s="268" t="s">
        <v>475</v>
      </c>
      <c r="I57" s="269">
        <f>9374.1566880774/1000</f>
        <v>9.3741566880774005</v>
      </c>
      <c r="J57" s="270">
        <f>9148.96121898/1000</f>
        <v>9.1489612189799985</v>
      </c>
      <c r="K57" s="270">
        <f>8695.00427757068/1000</f>
        <v>8.6950042775706802</v>
      </c>
      <c r="L57" s="270">
        <v>9.0428044486735075</v>
      </c>
      <c r="M57" s="270"/>
      <c r="N57" s="270">
        <v>9.404516626620449</v>
      </c>
      <c r="O57" s="270"/>
      <c r="P57" s="270">
        <v>9.7806972916852679</v>
      </c>
      <c r="Q57" s="270"/>
      <c r="R57" s="270">
        <f t="shared" si="3"/>
        <v>55.4461405516073</v>
      </c>
      <c r="S57" s="271">
        <f t="shared" si="2"/>
        <v>0</v>
      </c>
    </row>
    <row r="58" spans="1:19" s="267" customFormat="1" ht="8.1" customHeight="1">
      <c r="A58" s="549" t="s">
        <v>540</v>
      </c>
      <c r="B58" s="550"/>
      <c r="C58" s="579" t="s">
        <v>541</v>
      </c>
      <c r="D58" s="580"/>
      <c r="E58" s="580"/>
      <c r="F58" s="580"/>
      <c r="G58" s="581"/>
      <c r="H58" s="268" t="s">
        <v>475</v>
      </c>
      <c r="I58" s="269">
        <f>127.68309/1000</f>
        <v>0.12768309</v>
      </c>
      <c r="J58" s="270">
        <f>12756.50267/1000</f>
        <v>12.75650267</v>
      </c>
      <c r="K58" s="270">
        <f>706.208409661017/1000</f>
        <v>0.70620840966101694</v>
      </c>
      <c r="L58" s="270">
        <v>0.7344567460474577</v>
      </c>
      <c r="M58" s="270"/>
      <c r="N58" s="270"/>
      <c r="O58" s="270"/>
      <c r="P58" s="270"/>
      <c r="Q58" s="270"/>
      <c r="R58" s="270">
        <f t="shared" si="3"/>
        <v>14.324850915708474</v>
      </c>
      <c r="S58" s="271">
        <f t="shared" si="2"/>
        <v>0</v>
      </c>
    </row>
    <row r="59" spans="1:19" s="267" customFormat="1" ht="8.1" customHeight="1">
      <c r="A59" s="549" t="s">
        <v>542</v>
      </c>
      <c r="B59" s="550"/>
      <c r="C59" s="551" t="s">
        <v>543</v>
      </c>
      <c r="D59" s="552"/>
      <c r="E59" s="552"/>
      <c r="F59" s="552"/>
      <c r="G59" s="553"/>
      <c r="H59" s="268" t="s">
        <v>475</v>
      </c>
      <c r="I59" s="269">
        <f>(277892.95222+79508.20421+3492.40294)/1000</f>
        <v>360.89355936999999</v>
      </c>
      <c r="J59" s="270">
        <f>(316753.38577+89600.79458+3170.75728)/1000</f>
        <v>409.52493763000001</v>
      </c>
      <c r="K59" s="270">
        <v>517.68200000000002</v>
      </c>
      <c r="L59" s="270">
        <v>538.38927999999999</v>
      </c>
      <c r="M59" s="270"/>
      <c r="N59" s="270">
        <v>559.92485120000003</v>
      </c>
      <c r="O59" s="270"/>
      <c r="P59" s="270">
        <v>582.32184524800005</v>
      </c>
      <c r="Q59" s="270"/>
      <c r="R59" s="270">
        <f t="shared" si="3"/>
        <v>2968.7364734479997</v>
      </c>
      <c r="S59" s="271">
        <f t="shared" si="2"/>
        <v>0</v>
      </c>
    </row>
    <row r="60" spans="1:19" s="267" customFormat="1" ht="8.1" customHeight="1">
      <c r="A60" s="549" t="s">
        <v>544</v>
      </c>
      <c r="B60" s="550"/>
      <c r="C60" s="551" t="s">
        <v>545</v>
      </c>
      <c r="D60" s="552"/>
      <c r="E60" s="552"/>
      <c r="F60" s="552"/>
      <c r="G60" s="553"/>
      <c r="H60" s="268" t="s">
        <v>475</v>
      </c>
      <c r="I60" s="269">
        <f>5961.37258/1000</f>
        <v>5.9613725799999999</v>
      </c>
      <c r="J60" s="270">
        <f>4283.56794/1000</f>
        <v>4.2835679400000002</v>
      </c>
      <c r="K60" s="270">
        <v>4.5369999999999999</v>
      </c>
      <c r="L60" s="270">
        <v>4.7184800000000005</v>
      </c>
      <c r="M60" s="270"/>
      <c r="N60" s="270">
        <v>4.907219200000001</v>
      </c>
      <c r="O60" s="270"/>
      <c r="P60" s="270">
        <v>5.1035079680000015</v>
      </c>
      <c r="Q60" s="270"/>
      <c r="R60" s="270">
        <f t="shared" si="3"/>
        <v>29.511147688000001</v>
      </c>
      <c r="S60" s="271">
        <f t="shared" si="2"/>
        <v>0</v>
      </c>
    </row>
    <row r="61" spans="1:19" s="267" customFormat="1" ht="8.1" customHeight="1">
      <c r="A61" s="549" t="s">
        <v>546</v>
      </c>
      <c r="B61" s="550"/>
      <c r="C61" s="551" t="s">
        <v>547</v>
      </c>
      <c r="D61" s="552"/>
      <c r="E61" s="552"/>
      <c r="F61" s="552"/>
      <c r="G61" s="553"/>
      <c r="H61" s="268" t="s">
        <v>475</v>
      </c>
      <c r="I61" s="269">
        <f t="shared" ref="I61:Q61" si="13">I62+I63</f>
        <v>0.38111368000000001</v>
      </c>
      <c r="J61" s="270">
        <f t="shared" si="13"/>
        <v>0.40376785999999998</v>
      </c>
      <c r="K61" s="270">
        <f t="shared" si="13"/>
        <v>0.46</v>
      </c>
      <c r="L61" s="270">
        <f t="shared" si="13"/>
        <v>0.47840000000000005</v>
      </c>
      <c r="M61" s="270">
        <f t="shared" si="13"/>
        <v>0</v>
      </c>
      <c r="N61" s="270">
        <f t="shared" si="13"/>
        <v>0.49753600000000009</v>
      </c>
      <c r="O61" s="270">
        <f t="shared" si="13"/>
        <v>0</v>
      </c>
      <c r="P61" s="270">
        <f t="shared" si="13"/>
        <v>0.51743744000000014</v>
      </c>
      <c r="Q61" s="270">
        <f t="shared" si="13"/>
        <v>0</v>
      </c>
      <c r="R61" s="270">
        <f t="shared" si="3"/>
        <v>2.7382549800000002</v>
      </c>
      <c r="S61" s="271">
        <f t="shared" si="2"/>
        <v>0</v>
      </c>
    </row>
    <row r="62" spans="1:19" s="267" customFormat="1" ht="8.1" customHeight="1">
      <c r="A62" s="549" t="s">
        <v>548</v>
      </c>
      <c r="B62" s="550"/>
      <c r="C62" s="579" t="s">
        <v>549</v>
      </c>
      <c r="D62" s="580"/>
      <c r="E62" s="580"/>
      <c r="F62" s="580"/>
      <c r="G62" s="581"/>
      <c r="H62" s="268" t="s">
        <v>475</v>
      </c>
      <c r="I62" s="269">
        <f>104.512/1000</f>
        <v>0.10451199999999999</v>
      </c>
      <c r="J62" s="270">
        <f>0.09745</f>
        <v>9.7449999999999995E-2</v>
      </c>
      <c r="K62" s="270">
        <v>0.104</v>
      </c>
      <c r="L62" s="270">
        <v>0.10815999999999999</v>
      </c>
      <c r="M62" s="270"/>
      <c r="N62" s="270">
        <v>0.1124864</v>
      </c>
      <c r="O62" s="270"/>
      <c r="P62" s="270">
        <v>0.116985856</v>
      </c>
      <c r="Q62" s="270"/>
      <c r="R62" s="270">
        <f t="shared" si="3"/>
        <v>0.64359425599999998</v>
      </c>
      <c r="S62" s="271">
        <f t="shared" si="2"/>
        <v>0</v>
      </c>
    </row>
    <row r="63" spans="1:19" s="267" customFormat="1" ht="8.1" customHeight="1">
      <c r="A63" s="549" t="s">
        <v>550</v>
      </c>
      <c r="B63" s="550"/>
      <c r="C63" s="579" t="s">
        <v>551</v>
      </c>
      <c r="D63" s="580"/>
      <c r="E63" s="580"/>
      <c r="F63" s="580"/>
      <c r="G63" s="581"/>
      <c r="H63" s="268" t="s">
        <v>475</v>
      </c>
      <c r="I63" s="269">
        <f>381.11368/1000-I62</f>
        <v>0.27660168000000002</v>
      </c>
      <c r="J63" s="270">
        <f>403.76786/1000-J62</f>
        <v>0.30631786</v>
      </c>
      <c r="K63" s="270">
        <f>0.46-K62</f>
        <v>0.35600000000000004</v>
      </c>
      <c r="L63" s="270">
        <v>0.37024000000000007</v>
      </c>
      <c r="M63" s="270"/>
      <c r="N63" s="270">
        <v>0.3850496000000001</v>
      </c>
      <c r="O63" s="270"/>
      <c r="P63" s="270">
        <v>0.40045158400000014</v>
      </c>
      <c r="Q63" s="270"/>
      <c r="R63" s="270">
        <f t="shared" si="3"/>
        <v>2.0946607240000006</v>
      </c>
      <c r="S63" s="271">
        <f t="shared" si="2"/>
        <v>0</v>
      </c>
    </row>
    <row r="64" spans="1:19" s="267" customFormat="1" ht="8.1" customHeight="1">
      <c r="A64" s="549" t="s">
        <v>552</v>
      </c>
      <c r="B64" s="550"/>
      <c r="C64" s="551" t="s">
        <v>553</v>
      </c>
      <c r="D64" s="552"/>
      <c r="E64" s="552"/>
      <c r="F64" s="552"/>
      <c r="G64" s="553"/>
      <c r="H64" s="268" t="s">
        <v>475</v>
      </c>
      <c r="I64" s="269">
        <f t="shared" ref="I64:Q64" si="14">I65+I66+I67</f>
        <v>137.53608893999998</v>
      </c>
      <c r="J64" s="270">
        <f t="shared" si="14"/>
        <v>56.024023949999986</v>
      </c>
      <c r="K64" s="270">
        <f t="shared" si="14"/>
        <v>169.726</v>
      </c>
      <c r="L64" s="270">
        <f t="shared" si="14"/>
        <v>176.51504</v>
      </c>
      <c r="M64" s="270">
        <f t="shared" si="14"/>
        <v>0</v>
      </c>
      <c r="N64" s="270">
        <f t="shared" si="14"/>
        <v>183.57564160000004</v>
      </c>
      <c r="O64" s="270">
        <f t="shared" si="14"/>
        <v>0</v>
      </c>
      <c r="P64" s="270">
        <f t="shared" si="14"/>
        <v>190.91866726400002</v>
      </c>
      <c r="Q64" s="270">
        <f t="shared" si="14"/>
        <v>0</v>
      </c>
      <c r="R64" s="270">
        <f t="shared" si="3"/>
        <v>914.29546175399992</v>
      </c>
      <c r="S64" s="271">
        <f t="shared" si="2"/>
        <v>0</v>
      </c>
    </row>
    <row r="65" spans="1:19" s="267" customFormat="1" ht="8.1" customHeight="1">
      <c r="A65" s="549" t="s">
        <v>554</v>
      </c>
      <c r="B65" s="550"/>
      <c r="C65" s="579" t="s">
        <v>555</v>
      </c>
      <c r="D65" s="580"/>
      <c r="E65" s="580"/>
      <c r="F65" s="580"/>
      <c r="G65" s="581"/>
      <c r="H65" s="268" t="s">
        <v>475</v>
      </c>
      <c r="I65" s="269"/>
      <c r="J65" s="270"/>
      <c r="K65" s="270"/>
      <c r="L65" s="270"/>
      <c r="M65" s="270"/>
      <c r="N65" s="270"/>
      <c r="O65" s="270"/>
      <c r="P65" s="270"/>
      <c r="Q65" s="270"/>
      <c r="R65" s="270">
        <f t="shared" si="3"/>
        <v>0</v>
      </c>
      <c r="S65" s="271">
        <f t="shared" si="2"/>
        <v>0</v>
      </c>
    </row>
    <row r="66" spans="1:19" s="267" customFormat="1" ht="8.1" customHeight="1">
      <c r="A66" s="549" t="s">
        <v>556</v>
      </c>
      <c r="B66" s="550"/>
      <c r="C66" s="579" t="s">
        <v>557</v>
      </c>
      <c r="D66" s="580"/>
      <c r="E66" s="580"/>
      <c r="F66" s="580"/>
      <c r="G66" s="581"/>
      <c r="H66" s="268" t="s">
        <v>475</v>
      </c>
      <c r="I66" s="269">
        <f>19118.72911/1000</f>
        <v>19.11872911</v>
      </c>
      <c r="J66" s="270">
        <f>17884.37048/1000</f>
        <v>17.884370480000001</v>
      </c>
      <c r="K66" s="270">
        <v>24.352</v>
      </c>
      <c r="L66" s="270">
        <v>25.326080000000001</v>
      </c>
      <c r="M66" s="270"/>
      <c r="N66" s="270">
        <v>26.339123200000003</v>
      </c>
      <c r="O66" s="270"/>
      <c r="P66" s="270">
        <v>27.392688128000003</v>
      </c>
      <c r="Q66" s="270"/>
      <c r="R66" s="270">
        <f t="shared" si="3"/>
        <v>140.41299091800002</v>
      </c>
      <c r="S66" s="271">
        <f t="shared" si="2"/>
        <v>0</v>
      </c>
    </row>
    <row r="67" spans="1:19" s="267" customFormat="1" ht="8.4" thickBot="1">
      <c r="A67" s="591" t="s">
        <v>558</v>
      </c>
      <c r="B67" s="592"/>
      <c r="C67" s="593" t="s">
        <v>559</v>
      </c>
      <c r="D67" s="594"/>
      <c r="E67" s="594"/>
      <c r="F67" s="594"/>
      <c r="G67" s="595"/>
      <c r="H67" s="272" t="s">
        <v>475</v>
      </c>
      <c r="I67" s="273">
        <f>137917.20262/1000-I61-I66</f>
        <v>118.41735982999998</v>
      </c>
      <c r="J67" s="274">
        <f>84350.79181/1000-J61-J66-27.923</f>
        <v>38.139653469999985</v>
      </c>
      <c r="K67" s="274">
        <f>170.186-K61-K66</f>
        <v>145.374</v>
      </c>
      <c r="L67" s="274">
        <v>151.18896000000001</v>
      </c>
      <c r="M67" s="274"/>
      <c r="N67" s="274">
        <v>157.23651840000002</v>
      </c>
      <c r="O67" s="274"/>
      <c r="P67" s="274">
        <v>163.52597913600002</v>
      </c>
      <c r="Q67" s="274"/>
      <c r="R67" s="274">
        <f t="shared" si="3"/>
        <v>773.88247083600004</v>
      </c>
      <c r="S67" s="275">
        <f t="shared" si="2"/>
        <v>0</v>
      </c>
    </row>
    <row r="68" spans="1:19" s="267" customFormat="1" ht="9.75" customHeight="1">
      <c r="A68" s="563" t="s">
        <v>560</v>
      </c>
      <c r="B68" s="564"/>
      <c r="C68" s="596" t="s">
        <v>561</v>
      </c>
      <c r="D68" s="597"/>
      <c r="E68" s="597"/>
      <c r="F68" s="597"/>
      <c r="G68" s="598"/>
      <c r="H68" s="263" t="s">
        <v>475</v>
      </c>
      <c r="I68" s="264">
        <f t="shared" ref="I68:Q68" si="15">I69+I70+I71</f>
        <v>4218.2868757899996</v>
      </c>
      <c r="J68" s="265">
        <f t="shared" si="15"/>
        <v>3880.9279162900002</v>
      </c>
      <c r="K68" s="265">
        <f t="shared" si="15"/>
        <v>3997.3557537787005</v>
      </c>
      <c r="L68" s="265">
        <f t="shared" si="15"/>
        <v>4157.2499839298489</v>
      </c>
      <c r="M68" s="265">
        <f t="shared" si="15"/>
        <v>0</v>
      </c>
      <c r="N68" s="265">
        <f t="shared" si="15"/>
        <v>4323.5399832870426</v>
      </c>
      <c r="O68" s="265">
        <f t="shared" si="15"/>
        <v>0</v>
      </c>
      <c r="P68" s="265">
        <f t="shared" si="15"/>
        <v>4496.481582618524</v>
      </c>
      <c r="Q68" s="265">
        <f t="shared" si="15"/>
        <v>0</v>
      </c>
      <c r="R68" s="265">
        <f t="shared" si="3"/>
        <v>25073.842095694112</v>
      </c>
      <c r="S68" s="266">
        <f t="shared" si="2"/>
        <v>0</v>
      </c>
    </row>
    <row r="69" spans="1:19" s="267" customFormat="1" ht="8.1" customHeight="1">
      <c r="A69" s="549" t="s">
        <v>562</v>
      </c>
      <c r="B69" s="550"/>
      <c r="C69" s="579" t="s">
        <v>563</v>
      </c>
      <c r="D69" s="580"/>
      <c r="E69" s="580"/>
      <c r="F69" s="580"/>
      <c r="G69" s="581"/>
      <c r="H69" s="268" t="s">
        <v>475</v>
      </c>
      <c r="I69" s="269"/>
      <c r="J69" s="270"/>
      <c r="K69" s="270"/>
      <c r="L69" s="270"/>
      <c r="M69" s="270"/>
      <c r="N69" s="270"/>
      <c r="O69" s="270"/>
      <c r="P69" s="270"/>
      <c r="Q69" s="270"/>
      <c r="R69" s="270">
        <f t="shared" si="3"/>
        <v>0</v>
      </c>
      <c r="S69" s="271">
        <f t="shared" si="2"/>
        <v>0</v>
      </c>
    </row>
    <row r="70" spans="1:19" s="267" customFormat="1" ht="8.1" customHeight="1">
      <c r="A70" s="549" t="s">
        <v>564</v>
      </c>
      <c r="B70" s="550"/>
      <c r="C70" s="579" t="s">
        <v>565</v>
      </c>
      <c r="D70" s="580"/>
      <c r="E70" s="580"/>
      <c r="F70" s="580"/>
      <c r="G70" s="581"/>
      <c r="H70" s="268" t="s">
        <v>475</v>
      </c>
      <c r="I70" s="269">
        <f>4218286.87579/1000</f>
        <v>4218.2868757899996</v>
      </c>
      <c r="J70" s="270">
        <f>3880927.91629/1000</f>
        <v>3880.9279162900002</v>
      </c>
      <c r="K70" s="270">
        <f>J70*1.03</f>
        <v>3997.3557537787005</v>
      </c>
      <c r="L70" s="270">
        <v>4157.2499839298489</v>
      </c>
      <c r="M70" s="270"/>
      <c r="N70" s="270">
        <v>4323.5399832870426</v>
      </c>
      <c r="O70" s="270"/>
      <c r="P70" s="270">
        <v>4496.481582618524</v>
      </c>
      <c r="Q70" s="270"/>
      <c r="R70" s="270">
        <f t="shared" si="3"/>
        <v>25073.842095694112</v>
      </c>
      <c r="S70" s="271">
        <f t="shared" si="2"/>
        <v>0</v>
      </c>
    </row>
    <row r="71" spans="1:19" s="267" customFormat="1" ht="8.4" thickBot="1">
      <c r="A71" s="591" t="s">
        <v>566</v>
      </c>
      <c r="B71" s="592"/>
      <c r="C71" s="593" t="s">
        <v>567</v>
      </c>
      <c r="D71" s="594"/>
      <c r="E71" s="594"/>
      <c r="F71" s="594"/>
      <c r="G71" s="595"/>
      <c r="H71" s="276" t="s">
        <v>475</v>
      </c>
      <c r="I71" s="277"/>
      <c r="J71" s="278"/>
      <c r="K71" s="278"/>
      <c r="L71" s="278"/>
      <c r="M71" s="278"/>
      <c r="N71" s="278"/>
      <c r="O71" s="278"/>
      <c r="P71" s="278"/>
      <c r="Q71" s="278"/>
      <c r="R71" s="278">
        <f t="shared" si="3"/>
        <v>0</v>
      </c>
      <c r="S71" s="279">
        <f t="shared" si="2"/>
        <v>0</v>
      </c>
    </row>
    <row r="72" spans="1:19" s="267" customFormat="1" ht="9" customHeight="1">
      <c r="A72" s="563" t="s">
        <v>568</v>
      </c>
      <c r="B72" s="564"/>
      <c r="C72" s="565" t="s">
        <v>569</v>
      </c>
      <c r="D72" s="566"/>
      <c r="E72" s="566"/>
      <c r="F72" s="566"/>
      <c r="G72" s="567"/>
      <c r="H72" s="263" t="s">
        <v>475</v>
      </c>
      <c r="I72" s="264">
        <f t="shared" ref="I72:Q86" si="16">I14-I29</f>
        <v>141.31335328192108</v>
      </c>
      <c r="J72" s="265">
        <f t="shared" si="16"/>
        <v>254.93077527947207</v>
      </c>
      <c r="K72" s="265">
        <f t="shared" si="16"/>
        <v>33.376772765774149</v>
      </c>
      <c r="L72" s="265">
        <f t="shared" si="16"/>
        <v>213.86961867640457</v>
      </c>
      <c r="M72" s="265">
        <f t="shared" si="16"/>
        <v>0</v>
      </c>
      <c r="N72" s="265">
        <f t="shared" si="16"/>
        <v>259.31719331434942</v>
      </c>
      <c r="O72" s="265">
        <f t="shared" si="16"/>
        <v>0</v>
      </c>
      <c r="P72" s="265">
        <f t="shared" si="16"/>
        <v>276.01163889129384</v>
      </c>
      <c r="Q72" s="265">
        <f t="shared" si="16"/>
        <v>0</v>
      </c>
      <c r="R72" s="265">
        <f t="shared" si="3"/>
        <v>1178.8193522092151</v>
      </c>
      <c r="S72" s="266">
        <f t="shared" si="2"/>
        <v>0</v>
      </c>
    </row>
    <row r="73" spans="1:19" s="267" customFormat="1" ht="8.1" customHeight="1">
      <c r="A73" s="549" t="s">
        <v>570</v>
      </c>
      <c r="B73" s="550"/>
      <c r="C73" s="551" t="s">
        <v>476</v>
      </c>
      <c r="D73" s="552"/>
      <c r="E73" s="552"/>
      <c r="F73" s="552"/>
      <c r="G73" s="553"/>
      <c r="H73" s="268" t="s">
        <v>475</v>
      </c>
      <c r="I73" s="269">
        <f t="shared" si="16"/>
        <v>0</v>
      </c>
      <c r="J73" s="270">
        <f t="shared" si="16"/>
        <v>0</v>
      </c>
      <c r="K73" s="270">
        <f t="shared" si="16"/>
        <v>0</v>
      </c>
      <c r="L73" s="270">
        <f t="shared" si="16"/>
        <v>0</v>
      </c>
      <c r="M73" s="270">
        <f t="shared" si="16"/>
        <v>0</v>
      </c>
      <c r="N73" s="270">
        <f t="shared" si="16"/>
        <v>0</v>
      </c>
      <c r="O73" s="270">
        <f t="shared" si="16"/>
        <v>0</v>
      </c>
      <c r="P73" s="270">
        <f t="shared" si="16"/>
        <v>0</v>
      </c>
      <c r="Q73" s="270">
        <f t="shared" si="16"/>
        <v>0</v>
      </c>
      <c r="R73" s="270">
        <f t="shared" si="3"/>
        <v>0</v>
      </c>
      <c r="S73" s="271">
        <f t="shared" si="2"/>
        <v>0</v>
      </c>
    </row>
    <row r="74" spans="1:19" s="267" customFormat="1" ht="16.5" customHeight="1">
      <c r="A74" s="549" t="s">
        <v>571</v>
      </c>
      <c r="B74" s="550"/>
      <c r="C74" s="579" t="s">
        <v>478</v>
      </c>
      <c r="D74" s="580"/>
      <c r="E74" s="580"/>
      <c r="F74" s="580"/>
      <c r="G74" s="581"/>
      <c r="H74" s="268" t="s">
        <v>475</v>
      </c>
      <c r="I74" s="269">
        <f t="shared" si="16"/>
        <v>0</v>
      </c>
      <c r="J74" s="270">
        <f t="shared" si="16"/>
        <v>0</v>
      </c>
      <c r="K74" s="270">
        <f t="shared" si="16"/>
        <v>0</v>
      </c>
      <c r="L74" s="270">
        <f t="shared" si="16"/>
        <v>0</v>
      </c>
      <c r="M74" s="270">
        <f t="shared" si="16"/>
        <v>0</v>
      </c>
      <c r="N74" s="270">
        <f t="shared" si="16"/>
        <v>0</v>
      </c>
      <c r="O74" s="270">
        <f t="shared" si="16"/>
        <v>0</v>
      </c>
      <c r="P74" s="270">
        <f t="shared" si="16"/>
        <v>0</v>
      </c>
      <c r="Q74" s="270">
        <f t="shared" si="16"/>
        <v>0</v>
      </c>
      <c r="R74" s="270">
        <f t="shared" si="3"/>
        <v>0</v>
      </c>
      <c r="S74" s="271">
        <f t="shared" si="2"/>
        <v>0</v>
      </c>
    </row>
    <row r="75" spans="1:19" s="267" customFormat="1" ht="16.5" customHeight="1">
      <c r="A75" s="549" t="s">
        <v>572</v>
      </c>
      <c r="B75" s="550"/>
      <c r="C75" s="579" t="s">
        <v>480</v>
      </c>
      <c r="D75" s="580"/>
      <c r="E75" s="580"/>
      <c r="F75" s="580"/>
      <c r="G75" s="581"/>
      <c r="H75" s="268" t="s">
        <v>475</v>
      </c>
      <c r="I75" s="269">
        <f t="shared" si="16"/>
        <v>0</v>
      </c>
      <c r="J75" s="270">
        <f t="shared" si="16"/>
        <v>0</v>
      </c>
      <c r="K75" s="270">
        <f t="shared" si="16"/>
        <v>0</v>
      </c>
      <c r="L75" s="270">
        <f t="shared" si="16"/>
        <v>0</v>
      </c>
      <c r="M75" s="270">
        <f t="shared" si="16"/>
        <v>0</v>
      </c>
      <c r="N75" s="270">
        <f t="shared" si="16"/>
        <v>0</v>
      </c>
      <c r="O75" s="270">
        <f t="shared" si="16"/>
        <v>0</v>
      </c>
      <c r="P75" s="270">
        <f t="shared" si="16"/>
        <v>0</v>
      </c>
      <c r="Q75" s="270">
        <f t="shared" si="16"/>
        <v>0</v>
      </c>
      <c r="R75" s="270">
        <f t="shared" si="3"/>
        <v>0</v>
      </c>
      <c r="S75" s="271">
        <f t="shared" si="2"/>
        <v>0</v>
      </c>
    </row>
    <row r="76" spans="1:19" s="267" customFormat="1" ht="16.5" customHeight="1">
      <c r="A76" s="549" t="s">
        <v>573</v>
      </c>
      <c r="B76" s="550"/>
      <c r="C76" s="579" t="s">
        <v>482</v>
      </c>
      <c r="D76" s="580"/>
      <c r="E76" s="580"/>
      <c r="F76" s="580"/>
      <c r="G76" s="581"/>
      <c r="H76" s="268" t="s">
        <v>475</v>
      </c>
      <c r="I76" s="269">
        <f t="shared" si="16"/>
        <v>0</v>
      </c>
      <c r="J76" s="270">
        <f t="shared" si="16"/>
        <v>0</v>
      </c>
      <c r="K76" s="270">
        <f t="shared" si="16"/>
        <v>0</v>
      </c>
      <c r="L76" s="270">
        <f t="shared" si="16"/>
        <v>0</v>
      </c>
      <c r="M76" s="270">
        <f t="shared" si="16"/>
        <v>0</v>
      </c>
      <c r="N76" s="270">
        <f t="shared" si="16"/>
        <v>0</v>
      </c>
      <c r="O76" s="270">
        <f t="shared" si="16"/>
        <v>0</v>
      </c>
      <c r="P76" s="270">
        <f t="shared" si="16"/>
        <v>0</v>
      </c>
      <c r="Q76" s="270">
        <f t="shared" si="16"/>
        <v>0</v>
      </c>
      <c r="R76" s="270">
        <f t="shared" si="3"/>
        <v>0</v>
      </c>
      <c r="S76" s="271">
        <f t="shared" si="2"/>
        <v>0</v>
      </c>
    </row>
    <row r="77" spans="1:19" s="267" customFormat="1" ht="8.1" customHeight="1">
      <c r="A77" s="549" t="s">
        <v>574</v>
      </c>
      <c r="B77" s="550"/>
      <c r="C77" s="551" t="s">
        <v>483</v>
      </c>
      <c r="D77" s="552"/>
      <c r="E77" s="552"/>
      <c r="F77" s="552"/>
      <c r="G77" s="553"/>
      <c r="H77" s="268" t="s">
        <v>475</v>
      </c>
      <c r="I77" s="269">
        <f t="shared" si="16"/>
        <v>0</v>
      </c>
      <c r="J77" s="270">
        <f t="shared" si="16"/>
        <v>0</v>
      </c>
      <c r="K77" s="270">
        <f t="shared" si="16"/>
        <v>0</v>
      </c>
      <c r="L77" s="270">
        <f t="shared" si="16"/>
        <v>0</v>
      </c>
      <c r="M77" s="270">
        <f t="shared" si="16"/>
        <v>0</v>
      </c>
      <c r="N77" s="270">
        <f t="shared" si="16"/>
        <v>0</v>
      </c>
      <c r="O77" s="270">
        <f t="shared" si="16"/>
        <v>0</v>
      </c>
      <c r="P77" s="270">
        <f t="shared" si="16"/>
        <v>0</v>
      </c>
      <c r="Q77" s="270">
        <f t="shared" si="16"/>
        <v>0</v>
      </c>
      <c r="R77" s="270">
        <f t="shared" si="3"/>
        <v>0</v>
      </c>
      <c r="S77" s="271">
        <f t="shared" si="2"/>
        <v>0</v>
      </c>
    </row>
    <row r="78" spans="1:19" s="267" customFormat="1" ht="8.1" customHeight="1">
      <c r="A78" s="549" t="s">
        <v>575</v>
      </c>
      <c r="B78" s="550"/>
      <c r="C78" s="551" t="s">
        <v>484</v>
      </c>
      <c r="D78" s="552"/>
      <c r="E78" s="552"/>
      <c r="F78" s="552"/>
      <c r="G78" s="553"/>
      <c r="H78" s="268" t="s">
        <v>475</v>
      </c>
      <c r="I78" s="269">
        <f t="shared" si="16"/>
        <v>0</v>
      </c>
      <c r="J78" s="270">
        <f t="shared" si="16"/>
        <v>0</v>
      </c>
      <c r="K78" s="270">
        <f t="shared" si="16"/>
        <v>0</v>
      </c>
      <c r="L78" s="270">
        <f t="shared" si="16"/>
        <v>0</v>
      </c>
      <c r="M78" s="270">
        <f t="shared" si="16"/>
        <v>0</v>
      </c>
      <c r="N78" s="270">
        <f t="shared" si="16"/>
        <v>0</v>
      </c>
      <c r="O78" s="270">
        <f t="shared" si="16"/>
        <v>0</v>
      </c>
      <c r="P78" s="270">
        <f t="shared" si="16"/>
        <v>0</v>
      </c>
      <c r="Q78" s="270">
        <f t="shared" si="16"/>
        <v>0</v>
      </c>
      <c r="R78" s="270">
        <f t="shared" si="3"/>
        <v>0</v>
      </c>
      <c r="S78" s="271">
        <f t="shared" si="2"/>
        <v>0</v>
      </c>
    </row>
    <row r="79" spans="1:19" s="267" customFormat="1" ht="8.1" customHeight="1">
      <c r="A79" s="549" t="s">
        <v>576</v>
      </c>
      <c r="B79" s="550"/>
      <c r="C79" s="551" t="s">
        <v>485</v>
      </c>
      <c r="D79" s="552"/>
      <c r="E79" s="552"/>
      <c r="F79" s="552"/>
      <c r="G79" s="553"/>
      <c r="H79" s="268" t="s">
        <v>475</v>
      </c>
      <c r="I79" s="269">
        <f t="shared" si="16"/>
        <v>0</v>
      </c>
      <c r="J79" s="270">
        <f t="shared" si="16"/>
        <v>0</v>
      </c>
      <c r="K79" s="270">
        <f t="shared" si="16"/>
        <v>0</v>
      </c>
      <c r="L79" s="270">
        <f t="shared" si="16"/>
        <v>0</v>
      </c>
      <c r="M79" s="270">
        <f t="shared" si="16"/>
        <v>0</v>
      </c>
      <c r="N79" s="270">
        <f t="shared" si="16"/>
        <v>0</v>
      </c>
      <c r="O79" s="270">
        <f t="shared" si="16"/>
        <v>0</v>
      </c>
      <c r="P79" s="270">
        <f t="shared" si="16"/>
        <v>0</v>
      </c>
      <c r="Q79" s="270">
        <f t="shared" si="16"/>
        <v>0</v>
      </c>
      <c r="R79" s="270">
        <f t="shared" si="3"/>
        <v>0</v>
      </c>
      <c r="S79" s="271">
        <f t="shared" ref="S79:S142" si="17">M79+O79+Q79</f>
        <v>0</v>
      </c>
    </row>
    <row r="80" spans="1:19" s="267" customFormat="1" ht="8.1" customHeight="1">
      <c r="A80" s="549" t="s">
        <v>577</v>
      </c>
      <c r="B80" s="550"/>
      <c r="C80" s="551" t="s">
        <v>486</v>
      </c>
      <c r="D80" s="552"/>
      <c r="E80" s="552"/>
      <c r="F80" s="552"/>
      <c r="G80" s="553"/>
      <c r="H80" s="268" t="s">
        <v>475</v>
      </c>
      <c r="I80" s="269">
        <f t="shared" si="16"/>
        <v>0</v>
      </c>
      <c r="J80" s="270">
        <f t="shared" si="16"/>
        <v>0</v>
      </c>
      <c r="K80" s="270">
        <f t="shared" si="16"/>
        <v>0</v>
      </c>
      <c r="L80" s="270">
        <f t="shared" si="16"/>
        <v>0</v>
      </c>
      <c r="M80" s="270">
        <f t="shared" si="16"/>
        <v>0</v>
      </c>
      <c r="N80" s="270">
        <f t="shared" si="16"/>
        <v>0</v>
      </c>
      <c r="O80" s="270">
        <f t="shared" si="16"/>
        <v>0</v>
      </c>
      <c r="P80" s="270">
        <f t="shared" si="16"/>
        <v>0</v>
      </c>
      <c r="Q80" s="270">
        <f t="shared" si="16"/>
        <v>0</v>
      </c>
      <c r="R80" s="270">
        <f t="shared" si="3"/>
        <v>0</v>
      </c>
      <c r="S80" s="271">
        <f t="shared" si="17"/>
        <v>0</v>
      </c>
    </row>
    <row r="81" spans="1:19" s="267" customFormat="1" ht="8.1" customHeight="1">
      <c r="A81" s="549" t="s">
        <v>578</v>
      </c>
      <c r="B81" s="550"/>
      <c r="C81" s="551" t="s">
        <v>488</v>
      </c>
      <c r="D81" s="552"/>
      <c r="E81" s="552"/>
      <c r="F81" s="552"/>
      <c r="G81" s="553"/>
      <c r="H81" s="268" t="s">
        <v>475</v>
      </c>
      <c r="I81" s="269">
        <f t="shared" si="16"/>
        <v>136.71335328192254</v>
      </c>
      <c r="J81" s="270">
        <f t="shared" si="16"/>
        <v>248.42074381947168</v>
      </c>
      <c r="K81" s="270">
        <f t="shared" si="16"/>
        <v>15.897772765774789</v>
      </c>
      <c r="L81" s="270">
        <f t="shared" si="16"/>
        <v>195.69145867640418</v>
      </c>
      <c r="M81" s="270">
        <f t="shared" si="16"/>
        <v>0</v>
      </c>
      <c r="N81" s="270">
        <f t="shared" si="16"/>
        <v>240.41190691434986</v>
      </c>
      <c r="O81" s="270">
        <f t="shared" si="16"/>
        <v>0</v>
      </c>
      <c r="P81" s="270">
        <f t="shared" si="16"/>
        <v>256.35014103529375</v>
      </c>
      <c r="Q81" s="270">
        <f t="shared" si="16"/>
        <v>0</v>
      </c>
      <c r="R81" s="270">
        <f t="shared" si="3"/>
        <v>1093.4853764932168</v>
      </c>
      <c r="S81" s="271">
        <f t="shared" si="17"/>
        <v>0</v>
      </c>
    </row>
    <row r="82" spans="1:19" s="267" customFormat="1" ht="8.1" customHeight="1">
      <c r="A82" s="549" t="s">
        <v>579</v>
      </c>
      <c r="B82" s="550"/>
      <c r="C82" s="551" t="s">
        <v>490</v>
      </c>
      <c r="D82" s="552"/>
      <c r="E82" s="552"/>
      <c r="F82" s="552"/>
      <c r="G82" s="553"/>
      <c r="H82" s="268" t="s">
        <v>475</v>
      </c>
      <c r="I82" s="269">
        <f t="shared" si="16"/>
        <v>0</v>
      </c>
      <c r="J82" s="270">
        <f t="shared" si="16"/>
        <v>0</v>
      </c>
      <c r="K82" s="270">
        <f t="shared" si="16"/>
        <v>0</v>
      </c>
      <c r="L82" s="270">
        <f t="shared" si="16"/>
        <v>0</v>
      </c>
      <c r="M82" s="270">
        <f t="shared" si="16"/>
        <v>0</v>
      </c>
      <c r="N82" s="270">
        <f t="shared" si="16"/>
        <v>0</v>
      </c>
      <c r="O82" s="270">
        <f t="shared" si="16"/>
        <v>0</v>
      </c>
      <c r="P82" s="270">
        <f t="shared" si="16"/>
        <v>0</v>
      </c>
      <c r="Q82" s="270">
        <f t="shared" si="16"/>
        <v>0</v>
      </c>
      <c r="R82" s="270">
        <f t="shared" si="3"/>
        <v>0</v>
      </c>
      <c r="S82" s="271">
        <f t="shared" si="17"/>
        <v>0</v>
      </c>
    </row>
    <row r="83" spans="1:19" s="267" customFormat="1" ht="16.5" customHeight="1">
      <c r="A83" s="549" t="s">
        <v>580</v>
      </c>
      <c r="B83" s="550"/>
      <c r="C83" s="551" t="s">
        <v>492</v>
      </c>
      <c r="D83" s="552"/>
      <c r="E83" s="552"/>
      <c r="F83" s="552"/>
      <c r="G83" s="553"/>
      <c r="H83" s="268" t="s">
        <v>475</v>
      </c>
      <c r="I83" s="269">
        <f t="shared" si="16"/>
        <v>0</v>
      </c>
      <c r="J83" s="270">
        <f t="shared" si="16"/>
        <v>0</v>
      </c>
      <c r="K83" s="270">
        <f t="shared" si="16"/>
        <v>0</v>
      </c>
      <c r="L83" s="270">
        <f t="shared" si="16"/>
        <v>0</v>
      </c>
      <c r="M83" s="270">
        <f t="shared" si="16"/>
        <v>0</v>
      </c>
      <c r="N83" s="270">
        <f t="shared" si="16"/>
        <v>0</v>
      </c>
      <c r="O83" s="270">
        <f t="shared" si="16"/>
        <v>0</v>
      </c>
      <c r="P83" s="270">
        <f t="shared" si="16"/>
        <v>0</v>
      </c>
      <c r="Q83" s="270">
        <f t="shared" si="16"/>
        <v>0</v>
      </c>
      <c r="R83" s="270">
        <f t="shared" si="3"/>
        <v>0</v>
      </c>
      <c r="S83" s="271">
        <f t="shared" si="17"/>
        <v>0</v>
      </c>
    </row>
    <row r="84" spans="1:19" s="267" customFormat="1" ht="8.1" customHeight="1">
      <c r="A84" s="549" t="s">
        <v>581</v>
      </c>
      <c r="B84" s="550"/>
      <c r="C84" s="579" t="s">
        <v>494</v>
      </c>
      <c r="D84" s="580"/>
      <c r="E84" s="580"/>
      <c r="F84" s="580"/>
      <c r="G84" s="581"/>
      <c r="H84" s="268" t="s">
        <v>475</v>
      </c>
      <c r="I84" s="269">
        <f t="shared" si="16"/>
        <v>0</v>
      </c>
      <c r="J84" s="270">
        <f t="shared" si="16"/>
        <v>0</v>
      </c>
      <c r="K84" s="270">
        <f t="shared" si="16"/>
        <v>0</v>
      </c>
      <c r="L84" s="270">
        <f t="shared" si="16"/>
        <v>0</v>
      </c>
      <c r="M84" s="270">
        <f t="shared" si="16"/>
        <v>0</v>
      </c>
      <c r="N84" s="270">
        <f t="shared" si="16"/>
        <v>0</v>
      </c>
      <c r="O84" s="270">
        <f t="shared" si="16"/>
        <v>0</v>
      </c>
      <c r="P84" s="270">
        <f t="shared" si="16"/>
        <v>0</v>
      </c>
      <c r="Q84" s="270">
        <f t="shared" si="16"/>
        <v>0</v>
      </c>
      <c r="R84" s="270">
        <f t="shared" si="3"/>
        <v>0</v>
      </c>
      <c r="S84" s="271">
        <f t="shared" si="17"/>
        <v>0</v>
      </c>
    </row>
    <row r="85" spans="1:19" s="267" customFormat="1" ht="8.1" customHeight="1">
      <c r="A85" s="549" t="s">
        <v>582</v>
      </c>
      <c r="B85" s="550"/>
      <c r="C85" s="579" t="s">
        <v>496</v>
      </c>
      <c r="D85" s="580"/>
      <c r="E85" s="580"/>
      <c r="F85" s="580"/>
      <c r="G85" s="581"/>
      <c r="H85" s="268" t="s">
        <v>475</v>
      </c>
      <c r="I85" s="269">
        <f t="shared" si="16"/>
        <v>0</v>
      </c>
      <c r="J85" s="270">
        <f t="shared" si="16"/>
        <v>0</v>
      </c>
      <c r="K85" s="270">
        <f t="shared" si="16"/>
        <v>0</v>
      </c>
      <c r="L85" s="270">
        <f t="shared" si="16"/>
        <v>0</v>
      </c>
      <c r="M85" s="270">
        <f t="shared" si="16"/>
        <v>0</v>
      </c>
      <c r="N85" s="270">
        <f t="shared" si="16"/>
        <v>0</v>
      </c>
      <c r="O85" s="270">
        <f t="shared" si="16"/>
        <v>0</v>
      </c>
      <c r="P85" s="270">
        <f t="shared" si="16"/>
        <v>0</v>
      </c>
      <c r="Q85" s="270">
        <f t="shared" si="16"/>
        <v>0</v>
      </c>
      <c r="R85" s="270">
        <f t="shared" si="3"/>
        <v>0</v>
      </c>
      <c r="S85" s="271">
        <f t="shared" si="17"/>
        <v>0</v>
      </c>
    </row>
    <row r="86" spans="1:19" s="267" customFormat="1" ht="8.1" customHeight="1">
      <c r="A86" s="549" t="s">
        <v>583</v>
      </c>
      <c r="B86" s="550"/>
      <c r="C86" s="551" t="s">
        <v>498</v>
      </c>
      <c r="D86" s="552"/>
      <c r="E86" s="552"/>
      <c r="F86" s="552"/>
      <c r="G86" s="553"/>
      <c r="H86" s="268" t="s">
        <v>475</v>
      </c>
      <c r="I86" s="269">
        <f t="shared" si="16"/>
        <v>4.6000000000000014</v>
      </c>
      <c r="J86" s="270">
        <f>J28-J43</f>
        <v>6.5100314600000004</v>
      </c>
      <c r="K86" s="270">
        <f t="shared" si="16"/>
        <v>17.478999999999999</v>
      </c>
      <c r="L86" s="270">
        <f t="shared" si="16"/>
        <v>18.178160000000005</v>
      </c>
      <c r="M86" s="270">
        <f t="shared" si="16"/>
        <v>0</v>
      </c>
      <c r="N86" s="270">
        <f t="shared" si="16"/>
        <v>18.905286400000008</v>
      </c>
      <c r="O86" s="270">
        <f t="shared" si="16"/>
        <v>0</v>
      </c>
      <c r="P86" s="270">
        <f t="shared" si="16"/>
        <v>19.661497856000011</v>
      </c>
      <c r="Q86" s="270">
        <f t="shared" si="16"/>
        <v>0</v>
      </c>
      <c r="R86" s="270">
        <f t="shared" si="3"/>
        <v>85.333975716000026</v>
      </c>
      <c r="S86" s="271">
        <f t="shared" si="17"/>
        <v>0</v>
      </c>
    </row>
    <row r="87" spans="1:19" s="267" customFormat="1" ht="7.8">
      <c r="A87" s="549" t="s">
        <v>584</v>
      </c>
      <c r="B87" s="550"/>
      <c r="C87" s="582" t="s">
        <v>585</v>
      </c>
      <c r="D87" s="583"/>
      <c r="E87" s="583"/>
      <c r="F87" s="583"/>
      <c r="G87" s="584"/>
      <c r="H87" s="268" t="s">
        <v>475</v>
      </c>
      <c r="I87" s="269">
        <f t="shared" ref="I87:Q87" si="18">I88-I94</f>
        <v>-271.18299999999988</v>
      </c>
      <c r="J87" s="270">
        <f t="shared" si="18"/>
        <v>-545.02299999999991</v>
      </c>
      <c r="K87" s="270">
        <f t="shared" si="18"/>
        <v>-164.74</v>
      </c>
      <c r="L87" s="270">
        <f t="shared" si="18"/>
        <v>-171.32960000000003</v>
      </c>
      <c r="M87" s="270">
        <f t="shared" si="18"/>
        <v>0</v>
      </c>
      <c r="N87" s="270">
        <f t="shared" si="18"/>
        <v>-178.18278400000003</v>
      </c>
      <c r="O87" s="270">
        <f t="shared" si="18"/>
        <v>0</v>
      </c>
      <c r="P87" s="270">
        <f t="shared" si="18"/>
        <v>-185.31009536000005</v>
      </c>
      <c r="Q87" s="270">
        <f t="shared" si="18"/>
        <v>0</v>
      </c>
      <c r="R87" s="270">
        <f t="shared" si="3"/>
        <v>-1515.7684793600001</v>
      </c>
      <c r="S87" s="271">
        <f t="shared" si="17"/>
        <v>0</v>
      </c>
    </row>
    <row r="88" spans="1:19" s="267" customFormat="1" ht="8.1" customHeight="1">
      <c r="A88" s="549" t="s">
        <v>586</v>
      </c>
      <c r="B88" s="550"/>
      <c r="C88" s="551" t="s">
        <v>587</v>
      </c>
      <c r="D88" s="552"/>
      <c r="E88" s="552"/>
      <c r="F88" s="552"/>
      <c r="G88" s="553"/>
      <c r="H88" s="268" t="s">
        <v>475</v>
      </c>
      <c r="I88" s="269">
        <f t="shared" ref="I88:Q88" si="19">I89+I90+I91+I93</f>
        <v>420.30000000000007</v>
      </c>
      <c r="J88" s="270">
        <f t="shared" si="19"/>
        <v>395.6</v>
      </c>
      <c r="K88" s="270">
        <f t="shared" si="19"/>
        <v>106.625</v>
      </c>
      <c r="L88" s="270">
        <f t="shared" si="19"/>
        <v>110.88999999999997</v>
      </c>
      <c r="M88" s="270">
        <f t="shared" si="19"/>
        <v>0</v>
      </c>
      <c r="N88" s="270">
        <f t="shared" si="19"/>
        <v>115.32559999999995</v>
      </c>
      <c r="O88" s="270">
        <f t="shared" si="19"/>
        <v>0</v>
      </c>
      <c r="P88" s="270">
        <f t="shared" si="19"/>
        <v>119.93862399999996</v>
      </c>
      <c r="Q88" s="270">
        <f t="shared" si="19"/>
        <v>0</v>
      </c>
      <c r="R88" s="270">
        <f t="shared" si="3"/>
        <v>1268.6792239999997</v>
      </c>
      <c r="S88" s="271">
        <f t="shared" si="17"/>
        <v>0</v>
      </c>
    </row>
    <row r="89" spans="1:19" s="267" customFormat="1" ht="8.1" customHeight="1">
      <c r="A89" s="549" t="s">
        <v>232</v>
      </c>
      <c r="B89" s="550"/>
      <c r="C89" s="579" t="s">
        <v>588</v>
      </c>
      <c r="D89" s="580"/>
      <c r="E89" s="580"/>
      <c r="F89" s="580"/>
      <c r="G89" s="581"/>
      <c r="H89" s="268" t="s">
        <v>475</v>
      </c>
      <c r="I89" s="269"/>
      <c r="J89" s="270"/>
      <c r="K89" s="270"/>
      <c r="L89" s="270"/>
      <c r="M89" s="270"/>
      <c r="N89" s="270"/>
      <c r="O89" s="270"/>
      <c r="P89" s="270"/>
      <c r="Q89" s="270"/>
      <c r="R89" s="270">
        <f t="shared" si="3"/>
        <v>0</v>
      </c>
      <c r="S89" s="271">
        <f t="shared" si="17"/>
        <v>0</v>
      </c>
    </row>
    <row r="90" spans="1:19" s="267" customFormat="1" ht="8.1" customHeight="1">
      <c r="A90" s="549" t="s">
        <v>233</v>
      </c>
      <c r="B90" s="550"/>
      <c r="C90" s="579" t="s">
        <v>589</v>
      </c>
      <c r="D90" s="580"/>
      <c r="E90" s="580"/>
      <c r="F90" s="580"/>
      <c r="G90" s="581"/>
      <c r="H90" s="268" t="s">
        <v>475</v>
      </c>
      <c r="I90" s="269">
        <f>6207.38693/1000</f>
        <v>6.2073869299999993</v>
      </c>
      <c r="J90" s="270">
        <f>4326/1000</f>
        <v>4.3259999999999996</v>
      </c>
      <c r="K90" s="270">
        <v>6</v>
      </c>
      <c r="L90" s="270">
        <v>6.24</v>
      </c>
      <c r="M90" s="270"/>
      <c r="N90" s="270">
        <v>6.4896000000000003</v>
      </c>
      <c r="O90" s="270"/>
      <c r="P90" s="270">
        <v>6.7491840000000005</v>
      </c>
      <c r="Q90" s="270"/>
      <c r="R90" s="270">
        <f t="shared" si="3"/>
        <v>36.012170930000003</v>
      </c>
      <c r="S90" s="271">
        <f t="shared" si="17"/>
        <v>0</v>
      </c>
    </row>
    <row r="91" spans="1:19" s="267" customFormat="1" ht="8.1" customHeight="1">
      <c r="A91" s="549" t="s">
        <v>234</v>
      </c>
      <c r="B91" s="550"/>
      <c r="C91" s="579" t="s">
        <v>590</v>
      </c>
      <c r="D91" s="580"/>
      <c r="E91" s="580"/>
      <c r="F91" s="580"/>
      <c r="G91" s="581"/>
      <c r="H91" s="268" t="s">
        <v>475</v>
      </c>
      <c r="I91" s="269">
        <f>106359.67558/1000</f>
        <v>106.35967558</v>
      </c>
      <c r="J91" s="270">
        <f>6176/1000</f>
        <v>6.1760000000000002</v>
      </c>
      <c r="K91" s="270">
        <v>0</v>
      </c>
      <c r="L91" s="270">
        <v>0</v>
      </c>
      <c r="M91" s="270"/>
      <c r="N91" s="270"/>
      <c r="O91" s="270"/>
      <c r="P91" s="270"/>
      <c r="Q91" s="270"/>
      <c r="R91" s="270">
        <f t="shared" si="3"/>
        <v>112.53567558</v>
      </c>
      <c r="S91" s="271">
        <f t="shared" si="17"/>
        <v>0</v>
      </c>
    </row>
    <row r="92" spans="1:19" s="267" customFormat="1" ht="8.1" customHeight="1">
      <c r="A92" s="549" t="s">
        <v>591</v>
      </c>
      <c r="B92" s="550"/>
      <c r="C92" s="585" t="s">
        <v>592</v>
      </c>
      <c r="D92" s="586"/>
      <c r="E92" s="586"/>
      <c r="F92" s="586"/>
      <c r="G92" s="587"/>
      <c r="H92" s="268" t="s">
        <v>475</v>
      </c>
      <c r="I92" s="269">
        <f>83.308</f>
        <v>83.308000000000007</v>
      </c>
      <c r="J92" s="270">
        <f>1783/1000</f>
        <v>1.7829999999999999</v>
      </c>
      <c r="K92" s="270">
        <v>0</v>
      </c>
      <c r="L92" s="270">
        <v>0</v>
      </c>
      <c r="M92" s="270"/>
      <c r="N92" s="270"/>
      <c r="O92" s="270"/>
      <c r="P92" s="270"/>
      <c r="Q92" s="270"/>
      <c r="R92" s="270">
        <f t="shared" si="3"/>
        <v>85.091000000000008</v>
      </c>
      <c r="S92" s="271">
        <f t="shared" si="17"/>
        <v>0</v>
      </c>
    </row>
    <row r="93" spans="1:19" s="267" customFormat="1" ht="8.1" customHeight="1">
      <c r="A93" s="549" t="s">
        <v>235</v>
      </c>
      <c r="B93" s="550"/>
      <c r="C93" s="579" t="s">
        <v>593</v>
      </c>
      <c r="D93" s="580"/>
      <c r="E93" s="580"/>
      <c r="F93" s="580"/>
      <c r="G93" s="581"/>
      <c r="H93" s="268" t="s">
        <v>475</v>
      </c>
      <c r="I93" s="269">
        <f>420.3-I90-I91</f>
        <v>307.73293749000004</v>
      </c>
      <c r="J93" s="270">
        <f>395600/1000-J90-J91</f>
        <v>385.09800000000001</v>
      </c>
      <c r="K93" s="270">
        <v>100.625</v>
      </c>
      <c r="L93" s="270">
        <v>104.64999999999998</v>
      </c>
      <c r="M93" s="270"/>
      <c r="N93" s="270">
        <v>108.83599999999996</v>
      </c>
      <c r="O93" s="270"/>
      <c r="P93" s="270">
        <v>113.18943999999996</v>
      </c>
      <c r="Q93" s="270"/>
      <c r="R93" s="270">
        <f t="shared" si="3"/>
        <v>1120.1313774899997</v>
      </c>
      <c r="S93" s="271">
        <f t="shared" si="17"/>
        <v>0</v>
      </c>
    </row>
    <row r="94" spans="1:19" s="267" customFormat="1" ht="8.1" customHeight="1">
      <c r="A94" s="549" t="s">
        <v>594</v>
      </c>
      <c r="B94" s="550"/>
      <c r="C94" s="551" t="s">
        <v>553</v>
      </c>
      <c r="D94" s="552"/>
      <c r="E94" s="552"/>
      <c r="F94" s="552"/>
      <c r="G94" s="553"/>
      <c r="H94" s="268" t="s">
        <v>475</v>
      </c>
      <c r="I94" s="269">
        <f t="shared" ref="I94:Q94" si="20">I95+I96+I97+I99</f>
        <v>691.48299999999995</v>
      </c>
      <c r="J94" s="270">
        <f t="shared" si="20"/>
        <v>940.62299999999993</v>
      </c>
      <c r="K94" s="270">
        <f t="shared" si="20"/>
        <v>271.36500000000001</v>
      </c>
      <c r="L94" s="270">
        <f t="shared" si="20"/>
        <v>282.21960000000001</v>
      </c>
      <c r="M94" s="270">
        <f t="shared" si="20"/>
        <v>0</v>
      </c>
      <c r="N94" s="270">
        <f t="shared" si="20"/>
        <v>293.50838399999998</v>
      </c>
      <c r="O94" s="270">
        <f t="shared" si="20"/>
        <v>0</v>
      </c>
      <c r="P94" s="270">
        <f t="shared" si="20"/>
        <v>305.24871936</v>
      </c>
      <c r="Q94" s="270">
        <f t="shared" si="20"/>
        <v>0</v>
      </c>
      <c r="R94" s="270">
        <f t="shared" si="3"/>
        <v>2784.4477033599997</v>
      </c>
      <c r="S94" s="271">
        <f t="shared" si="17"/>
        <v>0</v>
      </c>
    </row>
    <row r="95" spans="1:19" s="267" customFormat="1" ht="8.1" customHeight="1">
      <c r="A95" s="549" t="s">
        <v>238</v>
      </c>
      <c r="B95" s="550"/>
      <c r="C95" s="579" t="s">
        <v>595</v>
      </c>
      <c r="D95" s="580"/>
      <c r="E95" s="580"/>
      <c r="F95" s="580"/>
      <c r="G95" s="581"/>
      <c r="H95" s="268" t="s">
        <v>475</v>
      </c>
      <c r="I95" s="269">
        <f>7.332</f>
        <v>7.3319999999999999</v>
      </c>
      <c r="J95" s="270">
        <f>9.238</f>
        <v>9.2379999999999995</v>
      </c>
      <c r="K95" s="270">
        <v>9.5990000000000002</v>
      </c>
      <c r="L95" s="270">
        <v>9.9829600000000003</v>
      </c>
      <c r="M95" s="270"/>
      <c r="N95" s="270">
        <v>10.382278400000001</v>
      </c>
      <c r="O95" s="270"/>
      <c r="P95" s="270">
        <v>10.797569536000001</v>
      </c>
      <c r="Q95" s="270"/>
      <c r="R95" s="270">
        <f t="shared" si="3"/>
        <v>57.331807936000004</v>
      </c>
      <c r="S95" s="271">
        <f t="shared" si="17"/>
        <v>0</v>
      </c>
    </row>
    <row r="96" spans="1:19" s="267" customFormat="1" ht="8.1" customHeight="1">
      <c r="A96" s="549" t="s">
        <v>239</v>
      </c>
      <c r="B96" s="550"/>
      <c r="C96" s="579" t="s">
        <v>596</v>
      </c>
      <c r="D96" s="580"/>
      <c r="E96" s="580"/>
      <c r="F96" s="580"/>
      <c r="G96" s="581"/>
      <c r="H96" s="268" t="s">
        <v>475</v>
      </c>
      <c r="I96" s="269">
        <f>25892.89892/1000</f>
        <v>25.89289892</v>
      </c>
      <c r="J96" s="270">
        <f>94021.94896/1000</f>
        <v>94.021948959999989</v>
      </c>
      <c r="K96" s="270">
        <v>163.01300000000001</v>
      </c>
      <c r="L96" s="270">
        <v>169.53352000000001</v>
      </c>
      <c r="M96" s="270"/>
      <c r="N96" s="270">
        <v>176.31486080000002</v>
      </c>
      <c r="O96" s="270"/>
      <c r="P96" s="270">
        <v>183.36745523200003</v>
      </c>
      <c r="Q96" s="270"/>
      <c r="R96" s="270">
        <f t="shared" si="3"/>
        <v>812.14368391200003</v>
      </c>
      <c r="S96" s="271">
        <f t="shared" si="17"/>
        <v>0</v>
      </c>
    </row>
    <row r="97" spans="1:19" s="267" customFormat="1" ht="8.1" customHeight="1">
      <c r="A97" s="549" t="s">
        <v>240</v>
      </c>
      <c r="B97" s="550"/>
      <c r="C97" s="579" t="s">
        <v>597</v>
      </c>
      <c r="D97" s="580"/>
      <c r="E97" s="580"/>
      <c r="F97" s="580"/>
      <c r="G97" s="581"/>
      <c r="H97" s="268" t="s">
        <v>475</v>
      </c>
      <c r="I97" s="269">
        <f>161203.77449/1000</f>
        <v>161.20377449</v>
      </c>
      <c r="J97" s="270">
        <f>57377.28323/1000</f>
        <v>57.377283230000003</v>
      </c>
      <c r="K97" s="270">
        <v>0</v>
      </c>
      <c r="L97" s="270">
        <v>0</v>
      </c>
      <c r="M97" s="270"/>
      <c r="N97" s="270"/>
      <c r="O97" s="270"/>
      <c r="P97" s="270"/>
      <c r="Q97" s="270"/>
      <c r="R97" s="270">
        <f t="shared" si="3"/>
        <v>218.58105771999999</v>
      </c>
      <c r="S97" s="271">
        <f t="shared" si="17"/>
        <v>0</v>
      </c>
    </row>
    <row r="98" spans="1:19" s="267" customFormat="1" ht="8.1" customHeight="1">
      <c r="A98" s="549" t="s">
        <v>598</v>
      </c>
      <c r="B98" s="550"/>
      <c r="C98" s="585" t="s">
        <v>592</v>
      </c>
      <c r="D98" s="586"/>
      <c r="E98" s="586"/>
      <c r="F98" s="586"/>
      <c r="G98" s="587"/>
      <c r="H98" s="268" t="s">
        <v>475</v>
      </c>
      <c r="I98" s="269">
        <f>93.006</f>
        <v>93.006</v>
      </c>
      <c r="J98" s="270">
        <f>57377.28323/1000</f>
        <v>57.377283230000003</v>
      </c>
      <c r="K98" s="270">
        <v>0</v>
      </c>
      <c r="L98" s="270">
        <v>0</v>
      </c>
      <c r="M98" s="270"/>
      <c r="N98" s="270"/>
      <c r="O98" s="270"/>
      <c r="P98" s="270"/>
      <c r="Q98" s="270"/>
      <c r="R98" s="270">
        <f t="shared" si="3"/>
        <v>150.38328323000002</v>
      </c>
      <c r="S98" s="271">
        <f t="shared" si="17"/>
        <v>0</v>
      </c>
    </row>
    <row r="99" spans="1:19" s="267" customFormat="1" ht="8.1" customHeight="1">
      <c r="A99" s="549" t="s">
        <v>241</v>
      </c>
      <c r="B99" s="550"/>
      <c r="C99" s="579" t="s">
        <v>599</v>
      </c>
      <c r="D99" s="580"/>
      <c r="E99" s="580"/>
      <c r="F99" s="580"/>
      <c r="G99" s="581"/>
      <c r="H99" s="268" t="s">
        <v>475</v>
      </c>
      <c r="I99" s="269">
        <f>691.483-I95-I96-I97</f>
        <v>497.05432658999996</v>
      </c>
      <c r="J99" s="270">
        <f>940.623-J95-J96-J97</f>
        <v>779.98576780999997</v>
      </c>
      <c r="K99" s="270">
        <v>98.753</v>
      </c>
      <c r="L99" s="270">
        <v>102.70312</v>
      </c>
      <c r="M99" s="270"/>
      <c r="N99" s="270">
        <v>106.8112448</v>
      </c>
      <c r="O99" s="270"/>
      <c r="P99" s="270">
        <v>111.083694592</v>
      </c>
      <c r="Q99" s="270"/>
      <c r="R99" s="270">
        <f t="shared" si="3"/>
        <v>1696.3911537919996</v>
      </c>
      <c r="S99" s="271">
        <f t="shared" si="17"/>
        <v>0</v>
      </c>
    </row>
    <row r="100" spans="1:19" s="267" customFormat="1" ht="7.8">
      <c r="A100" s="549" t="s">
        <v>600</v>
      </c>
      <c r="B100" s="550"/>
      <c r="C100" s="582" t="s">
        <v>601</v>
      </c>
      <c r="D100" s="583"/>
      <c r="E100" s="583"/>
      <c r="F100" s="583"/>
      <c r="G100" s="584"/>
      <c r="H100" s="268" t="s">
        <v>475</v>
      </c>
      <c r="I100" s="269">
        <f t="shared" ref="I100:Q100" si="21">I72+I87</f>
        <v>-129.8696467180788</v>
      </c>
      <c r="J100" s="270">
        <f t="shared" si="21"/>
        <v>-290.09222472052784</v>
      </c>
      <c r="K100" s="270">
        <f t="shared" si="21"/>
        <v>-131.36322723422586</v>
      </c>
      <c r="L100" s="270">
        <f t="shared" si="21"/>
        <v>42.540018676404543</v>
      </c>
      <c r="M100" s="270">
        <f t="shared" si="21"/>
        <v>0</v>
      </c>
      <c r="N100" s="270">
        <f t="shared" si="21"/>
        <v>81.134409314349398</v>
      </c>
      <c r="O100" s="270">
        <f t="shared" si="21"/>
        <v>0</v>
      </c>
      <c r="P100" s="270">
        <f t="shared" si="21"/>
        <v>90.701543531293794</v>
      </c>
      <c r="Q100" s="270">
        <f t="shared" si="21"/>
        <v>0</v>
      </c>
      <c r="R100" s="270">
        <f t="shared" si="3"/>
        <v>-336.94912715078476</v>
      </c>
      <c r="S100" s="271">
        <f t="shared" si="17"/>
        <v>0</v>
      </c>
    </row>
    <row r="101" spans="1:19" s="267" customFormat="1" ht="16.5" customHeight="1">
      <c r="A101" s="549" t="s">
        <v>446</v>
      </c>
      <c r="B101" s="550"/>
      <c r="C101" s="551" t="s">
        <v>602</v>
      </c>
      <c r="D101" s="552"/>
      <c r="E101" s="552"/>
      <c r="F101" s="552"/>
      <c r="G101" s="553"/>
      <c r="H101" s="268" t="s">
        <v>475</v>
      </c>
      <c r="I101" s="269">
        <f t="shared" ref="I101:Q108" si="22">I73</f>
        <v>0</v>
      </c>
      <c r="J101" s="270">
        <f t="shared" si="22"/>
        <v>0</v>
      </c>
      <c r="K101" s="270">
        <f t="shared" si="22"/>
        <v>0</v>
      </c>
      <c r="L101" s="270">
        <f t="shared" si="22"/>
        <v>0</v>
      </c>
      <c r="M101" s="270">
        <f t="shared" si="22"/>
        <v>0</v>
      </c>
      <c r="N101" s="270">
        <f t="shared" si="22"/>
        <v>0</v>
      </c>
      <c r="O101" s="270">
        <f t="shared" si="22"/>
        <v>0</v>
      </c>
      <c r="P101" s="270">
        <f t="shared" si="22"/>
        <v>0</v>
      </c>
      <c r="Q101" s="270">
        <f t="shared" si="22"/>
        <v>0</v>
      </c>
      <c r="R101" s="270">
        <f t="shared" si="3"/>
        <v>0</v>
      </c>
      <c r="S101" s="271">
        <f t="shared" si="17"/>
        <v>0</v>
      </c>
    </row>
    <row r="102" spans="1:19" s="267" customFormat="1" ht="16.5" customHeight="1">
      <c r="A102" s="549" t="s">
        <v>270</v>
      </c>
      <c r="B102" s="550"/>
      <c r="C102" s="579" t="s">
        <v>478</v>
      </c>
      <c r="D102" s="580"/>
      <c r="E102" s="580"/>
      <c r="F102" s="580"/>
      <c r="G102" s="581"/>
      <c r="H102" s="268" t="s">
        <v>475</v>
      </c>
      <c r="I102" s="269">
        <f t="shared" si="22"/>
        <v>0</v>
      </c>
      <c r="J102" s="270">
        <f t="shared" si="22"/>
        <v>0</v>
      </c>
      <c r="K102" s="270">
        <f t="shared" si="22"/>
        <v>0</v>
      </c>
      <c r="L102" s="270">
        <f t="shared" si="22"/>
        <v>0</v>
      </c>
      <c r="M102" s="270">
        <f t="shared" si="22"/>
        <v>0</v>
      </c>
      <c r="N102" s="270">
        <f t="shared" si="22"/>
        <v>0</v>
      </c>
      <c r="O102" s="270">
        <f t="shared" si="22"/>
        <v>0</v>
      </c>
      <c r="P102" s="270">
        <f t="shared" si="22"/>
        <v>0</v>
      </c>
      <c r="Q102" s="270">
        <f t="shared" si="22"/>
        <v>0</v>
      </c>
      <c r="R102" s="270">
        <f t="shared" si="3"/>
        <v>0</v>
      </c>
      <c r="S102" s="271">
        <f t="shared" si="17"/>
        <v>0</v>
      </c>
    </row>
    <row r="103" spans="1:19" s="267" customFormat="1" ht="16.5" customHeight="1">
      <c r="A103" s="549" t="s">
        <v>271</v>
      </c>
      <c r="B103" s="550"/>
      <c r="C103" s="579" t="s">
        <v>480</v>
      </c>
      <c r="D103" s="580"/>
      <c r="E103" s="580"/>
      <c r="F103" s="580"/>
      <c r="G103" s="581"/>
      <c r="H103" s="268" t="s">
        <v>475</v>
      </c>
      <c r="I103" s="269">
        <f t="shared" si="22"/>
        <v>0</v>
      </c>
      <c r="J103" s="270">
        <f t="shared" si="22"/>
        <v>0</v>
      </c>
      <c r="K103" s="270">
        <f t="shared" si="22"/>
        <v>0</v>
      </c>
      <c r="L103" s="270">
        <f t="shared" si="22"/>
        <v>0</v>
      </c>
      <c r="M103" s="270">
        <f t="shared" si="22"/>
        <v>0</v>
      </c>
      <c r="N103" s="270">
        <f t="shared" si="22"/>
        <v>0</v>
      </c>
      <c r="O103" s="270">
        <f t="shared" si="22"/>
        <v>0</v>
      </c>
      <c r="P103" s="270">
        <f t="shared" si="22"/>
        <v>0</v>
      </c>
      <c r="Q103" s="270">
        <f t="shared" si="22"/>
        <v>0</v>
      </c>
      <c r="R103" s="270">
        <f t="shared" si="3"/>
        <v>0</v>
      </c>
      <c r="S103" s="271">
        <f t="shared" si="17"/>
        <v>0</v>
      </c>
    </row>
    <row r="104" spans="1:19" s="267" customFormat="1" ht="16.5" customHeight="1">
      <c r="A104" s="549" t="s">
        <v>272</v>
      </c>
      <c r="B104" s="550"/>
      <c r="C104" s="579" t="s">
        <v>482</v>
      </c>
      <c r="D104" s="580"/>
      <c r="E104" s="580"/>
      <c r="F104" s="580"/>
      <c r="G104" s="581"/>
      <c r="H104" s="268" t="s">
        <v>475</v>
      </c>
      <c r="I104" s="269">
        <f t="shared" si="22"/>
        <v>0</v>
      </c>
      <c r="J104" s="270">
        <f t="shared" si="22"/>
        <v>0</v>
      </c>
      <c r="K104" s="270">
        <f t="shared" si="22"/>
        <v>0</v>
      </c>
      <c r="L104" s="270">
        <f t="shared" si="22"/>
        <v>0</v>
      </c>
      <c r="M104" s="270">
        <f t="shared" si="22"/>
        <v>0</v>
      </c>
      <c r="N104" s="270">
        <f t="shared" si="22"/>
        <v>0</v>
      </c>
      <c r="O104" s="270">
        <f t="shared" si="22"/>
        <v>0</v>
      </c>
      <c r="P104" s="270">
        <f t="shared" si="22"/>
        <v>0</v>
      </c>
      <c r="Q104" s="270">
        <f t="shared" si="22"/>
        <v>0</v>
      </c>
      <c r="R104" s="270">
        <f t="shared" si="3"/>
        <v>0</v>
      </c>
      <c r="S104" s="271">
        <f t="shared" si="17"/>
        <v>0</v>
      </c>
    </row>
    <row r="105" spans="1:19" s="267" customFormat="1" ht="8.1" customHeight="1">
      <c r="A105" s="549" t="s">
        <v>447</v>
      </c>
      <c r="B105" s="550"/>
      <c r="C105" s="551" t="s">
        <v>483</v>
      </c>
      <c r="D105" s="552"/>
      <c r="E105" s="552"/>
      <c r="F105" s="552"/>
      <c r="G105" s="553"/>
      <c r="H105" s="268" t="s">
        <v>475</v>
      </c>
      <c r="I105" s="269">
        <f t="shared" si="22"/>
        <v>0</v>
      </c>
      <c r="J105" s="270">
        <f t="shared" si="22"/>
        <v>0</v>
      </c>
      <c r="K105" s="270">
        <f t="shared" si="22"/>
        <v>0</v>
      </c>
      <c r="L105" s="270">
        <f t="shared" si="22"/>
        <v>0</v>
      </c>
      <c r="M105" s="270">
        <f t="shared" si="22"/>
        <v>0</v>
      </c>
      <c r="N105" s="270">
        <f t="shared" si="22"/>
        <v>0</v>
      </c>
      <c r="O105" s="270">
        <f t="shared" si="22"/>
        <v>0</v>
      </c>
      <c r="P105" s="270">
        <f t="shared" si="22"/>
        <v>0</v>
      </c>
      <c r="Q105" s="270">
        <f t="shared" si="22"/>
        <v>0</v>
      </c>
      <c r="R105" s="270">
        <f t="shared" si="3"/>
        <v>0</v>
      </c>
      <c r="S105" s="271">
        <f t="shared" si="17"/>
        <v>0</v>
      </c>
    </row>
    <row r="106" spans="1:19" s="267" customFormat="1" ht="8.1" customHeight="1">
      <c r="A106" s="549" t="s">
        <v>448</v>
      </c>
      <c r="B106" s="550"/>
      <c r="C106" s="551" t="s">
        <v>484</v>
      </c>
      <c r="D106" s="552"/>
      <c r="E106" s="552"/>
      <c r="F106" s="552"/>
      <c r="G106" s="553"/>
      <c r="H106" s="268" t="s">
        <v>475</v>
      </c>
      <c r="I106" s="269">
        <f t="shared" si="22"/>
        <v>0</v>
      </c>
      <c r="J106" s="270">
        <f t="shared" si="22"/>
        <v>0</v>
      </c>
      <c r="K106" s="270">
        <f t="shared" si="22"/>
        <v>0</v>
      </c>
      <c r="L106" s="270">
        <f t="shared" si="22"/>
        <v>0</v>
      </c>
      <c r="M106" s="270">
        <f t="shared" si="22"/>
        <v>0</v>
      </c>
      <c r="N106" s="270">
        <f t="shared" si="22"/>
        <v>0</v>
      </c>
      <c r="O106" s="270">
        <f t="shared" si="22"/>
        <v>0</v>
      </c>
      <c r="P106" s="270">
        <f t="shared" si="22"/>
        <v>0</v>
      </c>
      <c r="Q106" s="270">
        <f t="shared" si="22"/>
        <v>0</v>
      </c>
      <c r="R106" s="270">
        <f t="shared" si="3"/>
        <v>0</v>
      </c>
      <c r="S106" s="271">
        <f t="shared" si="17"/>
        <v>0</v>
      </c>
    </row>
    <row r="107" spans="1:19" s="267" customFormat="1" ht="8.1" customHeight="1">
      <c r="A107" s="549" t="s">
        <v>449</v>
      </c>
      <c r="B107" s="550"/>
      <c r="C107" s="551" t="s">
        <v>485</v>
      </c>
      <c r="D107" s="552"/>
      <c r="E107" s="552"/>
      <c r="F107" s="552"/>
      <c r="G107" s="553"/>
      <c r="H107" s="268" t="s">
        <v>475</v>
      </c>
      <c r="I107" s="269">
        <f t="shared" si="22"/>
        <v>0</v>
      </c>
      <c r="J107" s="270">
        <f t="shared" si="22"/>
        <v>0</v>
      </c>
      <c r="K107" s="270">
        <f t="shared" si="22"/>
        <v>0</v>
      </c>
      <c r="L107" s="270">
        <f t="shared" si="22"/>
        <v>0</v>
      </c>
      <c r="M107" s="270">
        <f t="shared" si="22"/>
        <v>0</v>
      </c>
      <c r="N107" s="270">
        <f t="shared" si="22"/>
        <v>0</v>
      </c>
      <c r="O107" s="270">
        <f t="shared" si="22"/>
        <v>0</v>
      </c>
      <c r="P107" s="270">
        <f t="shared" si="22"/>
        <v>0</v>
      </c>
      <c r="Q107" s="270">
        <f t="shared" si="22"/>
        <v>0</v>
      </c>
      <c r="R107" s="270">
        <f t="shared" si="3"/>
        <v>0</v>
      </c>
      <c r="S107" s="271">
        <f t="shared" si="17"/>
        <v>0</v>
      </c>
    </row>
    <row r="108" spans="1:19" s="267" customFormat="1" ht="8.1" customHeight="1">
      <c r="A108" s="549" t="s">
        <v>450</v>
      </c>
      <c r="B108" s="550"/>
      <c r="C108" s="551" t="s">
        <v>486</v>
      </c>
      <c r="D108" s="552"/>
      <c r="E108" s="552"/>
      <c r="F108" s="552"/>
      <c r="G108" s="553"/>
      <c r="H108" s="268" t="s">
        <v>475</v>
      </c>
      <c r="I108" s="269">
        <f t="shared" si="22"/>
        <v>0</v>
      </c>
      <c r="J108" s="270">
        <f t="shared" si="22"/>
        <v>0</v>
      </c>
      <c r="K108" s="270">
        <f t="shared" si="22"/>
        <v>0</v>
      </c>
      <c r="L108" s="270">
        <f t="shared" si="22"/>
        <v>0</v>
      </c>
      <c r="M108" s="270">
        <f t="shared" si="22"/>
        <v>0</v>
      </c>
      <c r="N108" s="270">
        <f t="shared" si="22"/>
        <v>0</v>
      </c>
      <c r="O108" s="270">
        <f t="shared" si="22"/>
        <v>0</v>
      </c>
      <c r="P108" s="270">
        <f t="shared" si="22"/>
        <v>0</v>
      </c>
      <c r="Q108" s="270">
        <f t="shared" si="22"/>
        <v>0</v>
      </c>
      <c r="R108" s="270">
        <f t="shared" si="3"/>
        <v>0</v>
      </c>
      <c r="S108" s="271">
        <f t="shared" si="17"/>
        <v>0</v>
      </c>
    </row>
    <row r="109" spans="1:19" s="267" customFormat="1" ht="8.1" customHeight="1">
      <c r="A109" s="549" t="s">
        <v>603</v>
      </c>
      <c r="B109" s="550"/>
      <c r="C109" s="551" t="s">
        <v>488</v>
      </c>
      <c r="D109" s="552"/>
      <c r="E109" s="552"/>
      <c r="F109" s="552"/>
      <c r="G109" s="553"/>
      <c r="H109" s="268" t="s">
        <v>475</v>
      </c>
      <c r="I109" s="269">
        <f t="shared" ref="I109:Q109" si="23">I81+I87</f>
        <v>-134.46964671807734</v>
      </c>
      <c r="J109" s="270">
        <f t="shared" si="23"/>
        <v>-296.60225618052823</v>
      </c>
      <c r="K109" s="270">
        <f t="shared" si="23"/>
        <v>-148.84222723422522</v>
      </c>
      <c r="L109" s="270">
        <f t="shared" si="23"/>
        <v>24.361858676404154</v>
      </c>
      <c r="M109" s="270">
        <f t="shared" si="23"/>
        <v>0</v>
      </c>
      <c r="N109" s="270">
        <f t="shared" si="23"/>
        <v>62.22912291434983</v>
      </c>
      <c r="O109" s="270">
        <f t="shared" si="23"/>
        <v>0</v>
      </c>
      <c r="P109" s="270">
        <f t="shared" si="23"/>
        <v>71.040045675293698</v>
      </c>
      <c r="Q109" s="270">
        <f t="shared" si="23"/>
        <v>0</v>
      </c>
      <c r="R109" s="270">
        <f t="shared" si="3"/>
        <v>-422.28310286678311</v>
      </c>
      <c r="S109" s="271">
        <f t="shared" si="17"/>
        <v>0</v>
      </c>
    </row>
    <row r="110" spans="1:19" s="267" customFormat="1" ht="8.1" customHeight="1">
      <c r="A110" s="549" t="s">
        <v>604</v>
      </c>
      <c r="B110" s="550"/>
      <c r="C110" s="551" t="s">
        <v>490</v>
      </c>
      <c r="D110" s="552"/>
      <c r="E110" s="552"/>
      <c r="F110" s="552"/>
      <c r="G110" s="553"/>
      <c r="H110" s="268" t="s">
        <v>475</v>
      </c>
      <c r="I110" s="269">
        <f t="shared" ref="I110:Q114" si="24">I82</f>
        <v>0</v>
      </c>
      <c r="J110" s="270">
        <f t="shared" si="24"/>
        <v>0</v>
      </c>
      <c r="K110" s="270">
        <f t="shared" si="24"/>
        <v>0</v>
      </c>
      <c r="L110" s="270">
        <f t="shared" si="24"/>
        <v>0</v>
      </c>
      <c r="M110" s="270">
        <f t="shared" si="24"/>
        <v>0</v>
      </c>
      <c r="N110" s="270">
        <f t="shared" si="24"/>
        <v>0</v>
      </c>
      <c r="O110" s="270">
        <f t="shared" si="24"/>
        <v>0</v>
      </c>
      <c r="P110" s="270">
        <f t="shared" si="24"/>
        <v>0</v>
      </c>
      <c r="Q110" s="270">
        <f t="shared" si="24"/>
        <v>0</v>
      </c>
      <c r="R110" s="270">
        <f t="shared" si="3"/>
        <v>0</v>
      </c>
      <c r="S110" s="271">
        <f t="shared" si="17"/>
        <v>0</v>
      </c>
    </row>
    <row r="111" spans="1:19" s="267" customFormat="1" ht="16.5" customHeight="1">
      <c r="A111" s="549" t="s">
        <v>605</v>
      </c>
      <c r="B111" s="550"/>
      <c r="C111" s="551" t="s">
        <v>492</v>
      </c>
      <c r="D111" s="552"/>
      <c r="E111" s="552"/>
      <c r="F111" s="552"/>
      <c r="G111" s="553"/>
      <c r="H111" s="268" t="s">
        <v>475</v>
      </c>
      <c r="I111" s="269">
        <f t="shared" si="24"/>
        <v>0</v>
      </c>
      <c r="J111" s="270">
        <f t="shared" si="24"/>
        <v>0</v>
      </c>
      <c r="K111" s="270">
        <f t="shared" si="24"/>
        <v>0</v>
      </c>
      <c r="L111" s="270">
        <f t="shared" si="24"/>
        <v>0</v>
      </c>
      <c r="M111" s="270">
        <f t="shared" si="24"/>
        <v>0</v>
      </c>
      <c r="N111" s="270">
        <f t="shared" si="24"/>
        <v>0</v>
      </c>
      <c r="O111" s="270">
        <f t="shared" si="24"/>
        <v>0</v>
      </c>
      <c r="P111" s="270">
        <f t="shared" si="24"/>
        <v>0</v>
      </c>
      <c r="Q111" s="270">
        <f t="shared" si="24"/>
        <v>0</v>
      </c>
      <c r="R111" s="270">
        <f t="shared" si="3"/>
        <v>0</v>
      </c>
      <c r="S111" s="271">
        <f t="shared" si="17"/>
        <v>0</v>
      </c>
    </row>
    <row r="112" spans="1:19" s="267" customFormat="1" ht="8.1" customHeight="1">
      <c r="A112" s="549" t="s">
        <v>606</v>
      </c>
      <c r="B112" s="550"/>
      <c r="C112" s="579" t="s">
        <v>494</v>
      </c>
      <c r="D112" s="580"/>
      <c r="E112" s="580"/>
      <c r="F112" s="580"/>
      <c r="G112" s="581"/>
      <c r="H112" s="268" t="s">
        <v>475</v>
      </c>
      <c r="I112" s="269">
        <f t="shared" si="24"/>
        <v>0</v>
      </c>
      <c r="J112" s="270">
        <f t="shared" si="24"/>
        <v>0</v>
      </c>
      <c r="K112" s="270">
        <f t="shared" si="24"/>
        <v>0</v>
      </c>
      <c r="L112" s="270">
        <f t="shared" si="24"/>
        <v>0</v>
      </c>
      <c r="M112" s="270">
        <f t="shared" si="24"/>
        <v>0</v>
      </c>
      <c r="N112" s="270">
        <f t="shared" si="24"/>
        <v>0</v>
      </c>
      <c r="O112" s="270">
        <f t="shared" si="24"/>
        <v>0</v>
      </c>
      <c r="P112" s="270">
        <f t="shared" si="24"/>
        <v>0</v>
      </c>
      <c r="Q112" s="270">
        <f t="shared" si="24"/>
        <v>0</v>
      </c>
      <c r="R112" s="270">
        <f t="shared" si="3"/>
        <v>0</v>
      </c>
      <c r="S112" s="271">
        <f t="shared" si="17"/>
        <v>0</v>
      </c>
    </row>
    <row r="113" spans="1:19" s="267" customFormat="1" ht="8.1" customHeight="1">
      <c r="A113" s="549" t="s">
        <v>607</v>
      </c>
      <c r="B113" s="550"/>
      <c r="C113" s="579" t="s">
        <v>496</v>
      </c>
      <c r="D113" s="580"/>
      <c r="E113" s="580"/>
      <c r="F113" s="580"/>
      <c r="G113" s="581"/>
      <c r="H113" s="268" t="s">
        <v>475</v>
      </c>
      <c r="I113" s="269">
        <f t="shared" si="24"/>
        <v>0</v>
      </c>
      <c r="J113" s="270">
        <f t="shared" si="24"/>
        <v>0</v>
      </c>
      <c r="K113" s="270">
        <f t="shared" si="24"/>
        <v>0</v>
      </c>
      <c r="L113" s="270">
        <f t="shared" si="24"/>
        <v>0</v>
      </c>
      <c r="M113" s="270">
        <f t="shared" si="24"/>
        <v>0</v>
      </c>
      <c r="N113" s="270">
        <f t="shared" si="24"/>
        <v>0</v>
      </c>
      <c r="O113" s="270">
        <f t="shared" si="24"/>
        <v>0</v>
      </c>
      <c r="P113" s="270">
        <f t="shared" si="24"/>
        <v>0</v>
      </c>
      <c r="Q113" s="270">
        <f t="shared" si="24"/>
        <v>0</v>
      </c>
      <c r="R113" s="270">
        <f t="shared" si="3"/>
        <v>0</v>
      </c>
      <c r="S113" s="271">
        <f t="shared" si="17"/>
        <v>0</v>
      </c>
    </row>
    <row r="114" spans="1:19" s="267" customFormat="1" ht="8.1" customHeight="1">
      <c r="A114" s="549" t="s">
        <v>608</v>
      </c>
      <c r="B114" s="550"/>
      <c r="C114" s="551" t="s">
        <v>498</v>
      </c>
      <c r="D114" s="552"/>
      <c r="E114" s="552"/>
      <c r="F114" s="552"/>
      <c r="G114" s="553"/>
      <c r="H114" s="268" t="s">
        <v>475</v>
      </c>
      <c r="I114" s="269">
        <f t="shared" si="24"/>
        <v>4.6000000000000014</v>
      </c>
      <c r="J114" s="270">
        <f t="shared" si="24"/>
        <v>6.5100314600000004</v>
      </c>
      <c r="K114" s="270">
        <f t="shared" si="24"/>
        <v>17.478999999999999</v>
      </c>
      <c r="L114" s="270">
        <f t="shared" si="24"/>
        <v>18.178160000000005</v>
      </c>
      <c r="M114" s="270">
        <f t="shared" si="24"/>
        <v>0</v>
      </c>
      <c r="N114" s="270">
        <f t="shared" si="24"/>
        <v>18.905286400000008</v>
      </c>
      <c r="O114" s="270">
        <f t="shared" si="24"/>
        <v>0</v>
      </c>
      <c r="P114" s="270">
        <f t="shared" si="24"/>
        <v>19.661497856000011</v>
      </c>
      <c r="Q114" s="270">
        <f t="shared" si="24"/>
        <v>0</v>
      </c>
      <c r="R114" s="270">
        <f t="shared" si="3"/>
        <v>85.333975716000026</v>
      </c>
      <c r="S114" s="271">
        <f t="shared" si="17"/>
        <v>0</v>
      </c>
    </row>
    <row r="115" spans="1:19" s="267" customFormat="1" ht="7.8">
      <c r="A115" s="549" t="s">
        <v>609</v>
      </c>
      <c r="B115" s="550"/>
      <c r="C115" s="582" t="s">
        <v>610</v>
      </c>
      <c r="D115" s="583"/>
      <c r="E115" s="583"/>
      <c r="F115" s="583"/>
      <c r="G115" s="584"/>
      <c r="H115" s="268" t="s">
        <v>475</v>
      </c>
      <c r="I115" s="269">
        <f t="shared" ref="I115:Q115" si="25">I116+I120+I121+I122+I123+I124+I125+I126+I129</f>
        <v>-21.775099721151999</v>
      </c>
      <c r="J115" s="270">
        <f t="shared" si="25"/>
        <v>-38.090317918915304</v>
      </c>
      <c r="K115" s="270">
        <f t="shared" si="25"/>
        <v>-26.272645446845047</v>
      </c>
      <c r="L115" s="270">
        <f t="shared" si="25"/>
        <v>8.5080037352808322</v>
      </c>
      <c r="M115" s="270">
        <f t="shared" si="25"/>
        <v>0</v>
      </c>
      <c r="N115" s="270">
        <f t="shared" si="25"/>
        <v>16.22688186286997</v>
      </c>
      <c r="O115" s="270">
        <f t="shared" si="25"/>
        <v>0</v>
      </c>
      <c r="P115" s="270">
        <f t="shared" si="25"/>
        <v>18.140308706258743</v>
      </c>
      <c r="Q115" s="270">
        <f t="shared" si="25"/>
        <v>0</v>
      </c>
      <c r="R115" s="270">
        <f t="shared" si="3"/>
        <v>-43.2628687825028</v>
      </c>
      <c r="S115" s="271">
        <f t="shared" si="17"/>
        <v>0</v>
      </c>
    </row>
    <row r="116" spans="1:19" s="267" customFormat="1" ht="8.1" customHeight="1">
      <c r="A116" s="549" t="s">
        <v>611</v>
      </c>
      <c r="B116" s="550"/>
      <c r="C116" s="551" t="s">
        <v>476</v>
      </c>
      <c r="D116" s="552"/>
      <c r="E116" s="552"/>
      <c r="F116" s="552"/>
      <c r="G116" s="553"/>
      <c r="H116" s="268" t="s">
        <v>475</v>
      </c>
      <c r="I116" s="269">
        <f t="shared" ref="I116:Q116" si="26">I117+I118+I119</f>
        <v>0</v>
      </c>
      <c r="J116" s="270">
        <f t="shared" si="26"/>
        <v>0</v>
      </c>
      <c r="K116" s="270">
        <f t="shared" si="26"/>
        <v>0</v>
      </c>
      <c r="L116" s="270">
        <f t="shared" si="26"/>
        <v>0</v>
      </c>
      <c r="M116" s="270">
        <f t="shared" si="26"/>
        <v>0</v>
      </c>
      <c r="N116" s="270">
        <f t="shared" si="26"/>
        <v>0</v>
      </c>
      <c r="O116" s="270">
        <f t="shared" si="26"/>
        <v>0</v>
      </c>
      <c r="P116" s="270">
        <f t="shared" si="26"/>
        <v>0</v>
      </c>
      <c r="Q116" s="270">
        <f t="shared" si="26"/>
        <v>0</v>
      </c>
      <c r="R116" s="270">
        <f t="shared" si="3"/>
        <v>0</v>
      </c>
      <c r="S116" s="271">
        <f t="shared" si="17"/>
        <v>0</v>
      </c>
    </row>
    <row r="117" spans="1:19" s="267" customFormat="1" ht="16.5" customHeight="1">
      <c r="A117" s="549" t="s">
        <v>163</v>
      </c>
      <c r="B117" s="550"/>
      <c r="C117" s="579" t="s">
        <v>478</v>
      </c>
      <c r="D117" s="580"/>
      <c r="E117" s="580"/>
      <c r="F117" s="580"/>
      <c r="G117" s="581"/>
      <c r="H117" s="268" t="s">
        <v>475</v>
      </c>
      <c r="I117" s="269"/>
      <c r="J117" s="270"/>
      <c r="K117" s="270"/>
      <c r="L117" s="270"/>
      <c r="M117" s="270"/>
      <c r="N117" s="270"/>
      <c r="O117" s="270"/>
      <c r="P117" s="270"/>
      <c r="Q117" s="270"/>
      <c r="R117" s="270">
        <f t="shared" si="3"/>
        <v>0</v>
      </c>
      <c r="S117" s="271">
        <f t="shared" si="17"/>
        <v>0</v>
      </c>
    </row>
    <row r="118" spans="1:19" s="267" customFormat="1" ht="16.5" customHeight="1">
      <c r="A118" s="549" t="s">
        <v>164</v>
      </c>
      <c r="B118" s="550"/>
      <c r="C118" s="579" t="s">
        <v>480</v>
      </c>
      <c r="D118" s="580"/>
      <c r="E118" s="580"/>
      <c r="F118" s="580"/>
      <c r="G118" s="581"/>
      <c r="H118" s="268" t="s">
        <v>475</v>
      </c>
      <c r="I118" s="269"/>
      <c r="J118" s="270"/>
      <c r="K118" s="270"/>
      <c r="L118" s="270"/>
      <c r="M118" s="270"/>
      <c r="N118" s="270"/>
      <c r="O118" s="270"/>
      <c r="P118" s="270"/>
      <c r="Q118" s="270"/>
      <c r="R118" s="270">
        <f t="shared" si="3"/>
        <v>0</v>
      </c>
      <c r="S118" s="271">
        <f t="shared" si="17"/>
        <v>0</v>
      </c>
    </row>
    <row r="119" spans="1:19" s="267" customFormat="1" ht="16.5" customHeight="1">
      <c r="A119" s="549" t="s">
        <v>165</v>
      </c>
      <c r="B119" s="550"/>
      <c r="C119" s="579" t="s">
        <v>482</v>
      </c>
      <c r="D119" s="580"/>
      <c r="E119" s="580"/>
      <c r="F119" s="580"/>
      <c r="G119" s="581"/>
      <c r="H119" s="268" t="s">
        <v>475</v>
      </c>
      <c r="I119" s="269"/>
      <c r="J119" s="270"/>
      <c r="K119" s="270"/>
      <c r="L119" s="270"/>
      <c r="M119" s="270"/>
      <c r="N119" s="270"/>
      <c r="O119" s="270"/>
      <c r="P119" s="270"/>
      <c r="Q119" s="270"/>
      <c r="R119" s="270">
        <f t="shared" si="3"/>
        <v>0</v>
      </c>
      <c r="S119" s="271">
        <f t="shared" si="17"/>
        <v>0</v>
      </c>
    </row>
    <row r="120" spans="1:19" s="267" customFormat="1" ht="8.1" customHeight="1">
      <c r="A120" s="549" t="s">
        <v>612</v>
      </c>
      <c r="B120" s="550"/>
      <c r="C120" s="551" t="s">
        <v>613</v>
      </c>
      <c r="D120" s="552"/>
      <c r="E120" s="552"/>
      <c r="F120" s="552"/>
      <c r="G120" s="553"/>
      <c r="H120" s="268" t="s">
        <v>475</v>
      </c>
      <c r="I120" s="269"/>
      <c r="J120" s="270"/>
      <c r="K120" s="270"/>
      <c r="L120" s="270"/>
      <c r="M120" s="270"/>
      <c r="N120" s="270"/>
      <c r="O120" s="270"/>
      <c r="P120" s="270"/>
      <c r="Q120" s="270"/>
      <c r="R120" s="270">
        <f t="shared" si="3"/>
        <v>0</v>
      </c>
      <c r="S120" s="271">
        <f t="shared" si="17"/>
        <v>0</v>
      </c>
    </row>
    <row r="121" spans="1:19" s="267" customFormat="1" ht="8.1" customHeight="1">
      <c r="A121" s="549" t="s">
        <v>614</v>
      </c>
      <c r="B121" s="550"/>
      <c r="C121" s="551" t="s">
        <v>615</v>
      </c>
      <c r="D121" s="552"/>
      <c r="E121" s="552"/>
      <c r="F121" s="552"/>
      <c r="G121" s="553"/>
      <c r="H121" s="268" t="s">
        <v>475</v>
      </c>
      <c r="I121" s="269"/>
      <c r="J121" s="270"/>
      <c r="K121" s="270"/>
      <c r="L121" s="270"/>
      <c r="M121" s="270"/>
      <c r="N121" s="270"/>
      <c r="O121" s="270"/>
      <c r="P121" s="270"/>
      <c r="Q121" s="270"/>
      <c r="R121" s="270">
        <f t="shared" si="3"/>
        <v>0</v>
      </c>
      <c r="S121" s="271">
        <f t="shared" si="17"/>
        <v>0</v>
      </c>
    </row>
    <row r="122" spans="1:19" s="267" customFormat="1" ht="8.1" customHeight="1">
      <c r="A122" s="549" t="s">
        <v>616</v>
      </c>
      <c r="B122" s="550"/>
      <c r="C122" s="551" t="s">
        <v>617</v>
      </c>
      <c r="D122" s="552"/>
      <c r="E122" s="552"/>
      <c r="F122" s="552"/>
      <c r="G122" s="553"/>
      <c r="H122" s="268" t="s">
        <v>475</v>
      </c>
      <c r="I122" s="269"/>
      <c r="J122" s="270"/>
      <c r="K122" s="270"/>
      <c r="L122" s="270"/>
      <c r="M122" s="270"/>
      <c r="N122" s="270"/>
      <c r="O122" s="270"/>
      <c r="P122" s="270"/>
      <c r="Q122" s="270"/>
      <c r="R122" s="270">
        <f t="shared" si="3"/>
        <v>0</v>
      </c>
      <c r="S122" s="271">
        <f t="shared" si="17"/>
        <v>0</v>
      </c>
    </row>
    <row r="123" spans="1:19" s="267" customFormat="1" ht="8.1" customHeight="1">
      <c r="A123" s="549" t="s">
        <v>618</v>
      </c>
      <c r="B123" s="550"/>
      <c r="C123" s="551" t="s">
        <v>619</v>
      </c>
      <c r="D123" s="552"/>
      <c r="E123" s="552"/>
      <c r="F123" s="552"/>
      <c r="G123" s="553"/>
      <c r="H123" s="268" t="s">
        <v>475</v>
      </c>
      <c r="I123" s="269"/>
      <c r="J123" s="270"/>
      <c r="K123" s="270"/>
      <c r="L123" s="270"/>
      <c r="M123" s="270"/>
      <c r="N123" s="270"/>
      <c r="O123" s="270"/>
      <c r="P123" s="270"/>
      <c r="Q123" s="270"/>
      <c r="R123" s="270">
        <f t="shared" si="3"/>
        <v>0</v>
      </c>
      <c r="S123" s="271">
        <f t="shared" si="17"/>
        <v>0</v>
      </c>
    </row>
    <row r="124" spans="1:19" s="267" customFormat="1" ht="8.1" customHeight="1">
      <c r="A124" s="549" t="s">
        <v>620</v>
      </c>
      <c r="B124" s="550"/>
      <c r="C124" s="551" t="s">
        <v>621</v>
      </c>
      <c r="D124" s="552"/>
      <c r="E124" s="552"/>
      <c r="F124" s="552"/>
      <c r="G124" s="553"/>
      <c r="H124" s="268" t="s">
        <v>475</v>
      </c>
      <c r="I124" s="269">
        <f>-21775.099721152/1000-I129</f>
        <v>-22.695099721152001</v>
      </c>
      <c r="J124" s="270">
        <f>-38090.3179189153/1000-J129</f>
        <v>-39.392324210915305</v>
      </c>
      <c r="K124" s="270">
        <f>K109*0.2</f>
        <v>-29.768445446845046</v>
      </c>
      <c r="L124" s="270">
        <f t="shared" ref="L124:Q124" si="27">L109*0.2</f>
        <v>4.8723717352808311</v>
      </c>
      <c r="M124" s="270">
        <f t="shared" si="27"/>
        <v>0</v>
      </c>
      <c r="N124" s="270">
        <f t="shared" si="27"/>
        <v>12.445824582869967</v>
      </c>
      <c r="O124" s="270">
        <f t="shared" si="27"/>
        <v>0</v>
      </c>
      <c r="P124" s="270">
        <f t="shared" si="27"/>
        <v>14.20800913505874</v>
      </c>
      <c r="Q124" s="270">
        <f t="shared" si="27"/>
        <v>0</v>
      </c>
      <c r="R124" s="270">
        <f t="shared" si="3"/>
        <v>-60.329663925702825</v>
      </c>
      <c r="S124" s="271">
        <f t="shared" si="17"/>
        <v>0</v>
      </c>
    </row>
    <row r="125" spans="1:19" s="267" customFormat="1" ht="8.1" customHeight="1">
      <c r="A125" s="549" t="s">
        <v>622</v>
      </c>
      <c r="B125" s="550"/>
      <c r="C125" s="551" t="s">
        <v>623</v>
      </c>
      <c r="D125" s="552"/>
      <c r="E125" s="552"/>
      <c r="F125" s="552"/>
      <c r="G125" s="553"/>
      <c r="H125" s="268" t="s">
        <v>475</v>
      </c>
      <c r="I125" s="269"/>
      <c r="J125" s="270"/>
      <c r="K125" s="270"/>
      <c r="L125" s="270"/>
      <c r="M125" s="270"/>
      <c r="N125" s="270"/>
      <c r="O125" s="270"/>
      <c r="P125" s="270"/>
      <c r="Q125" s="270"/>
      <c r="R125" s="270">
        <f t="shared" si="3"/>
        <v>0</v>
      </c>
      <c r="S125" s="271">
        <f t="shared" si="17"/>
        <v>0</v>
      </c>
    </row>
    <row r="126" spans="1:19" s="267" customFormat="1" ht="17.100000000000001" customHeight="1">
      <c r="A126" s="549" t="s">
        <v>624</v>
      </c>
      <c r="B126" s="550"/>
      <c r="C126" s="551" t="s">
        <v>492</v>
      </c>
      <c r="D126" s="552"/>
      <c r="E126" s="552"/>
      <c r="F126" s="552"/>
      <c r="G126" s="553"/>
      <c r="H126" s="268" t="s">
        <v>475</v>
      </c>
      <c r="I126" s="269">
        <f t="shared" ref="I126:Q126" si="28">I127+I128</f>
        <v>0</v>
      </c>
      <c r="J126" s="270">
        <f t="shared" si="28"/>
        <v>0</v>
      </c>
      <c r="K126" s="270">
        <f t="shared" si="28"/>
        <v>0</v>
      </c>
      <c r="L126" s="270">
        <f t="shared" si="28"/>
        <v>0</v>
      </c>
      <c r="M126" s="270">
        <f t="shared" si="28"/>
        <v>0</v>
      </c>
      <c r="N126" s="270">
        <f t="shared" si="28"/>
        <v>0</v>
      </c>
      <c r="O126" s="270">
        <f t="shared" si="28"/>
        <v>0</v>
      </c>
      <c r="P126" s="270">
        <f t="shared" si="28"/>
        <v>0</v>
      </c>
      <c r="Q126" s="270">
        <f t="shared" si="28"/>
        <v>0</v>
      </c>
      <c r="R126" s="270">
        <f t="shared" si="3"/>
        <v>0</v>
      </c>
      <c r="S126" s="271">
        <f t="shared" si="17"/>
        <v>0</v>
      </c>
    </row>
    <row r="127" spans="1:19" s="267" customFormat="1" ht="8.1" customHeight="1">
      <c r="A127" s="549" t="s">
        <v>625</v>
      </c>
      <c r="B127" s="550"/>
      <c r="C127" s="579" t="s">
        <v>494</v>
      </c>
      <c r="D127" s="580"/>
      <c r="E127" s="580"/>
      <c r="F127" s="580"/>
      <c r="G127" s="581"/>
      <c r="H127" s="268" t="s">
        <v>475</v>
      </c>
      <c r="I127" s="269"/>
      <c r="J127" s="270"/>
      <c r="K127" s="270"/>
      <c r="L127" s="270"/>
      <c r="M127" s="270"/>
      <c r="N127" s="270"/>
      <c r="O127" s="270"/>
      <c r="P127" s="270"/>
      <c r="Q127" s="270"/>
      <c r="R127" s="270">
        <f t="shared" si="3"/>
        <v>0</v>
      </c>
      <c r="S127" s="271">
        <f t="shared" si="17"/>
        <v>0</v>
      </c>
    </row>
    <row r="128" spans="1:19" s="267" customFormat="1" ht="8.1" customHeight="1">
      <c r="A128" s="549" t="s">
        <v>626</v>
      </c>
      <c r="B128" s="550"/>
      <c r="C128" s="579" t="s">
        <v>496</v>
      </c>
      <c r="D128" s="580"/>
      <c r="E128" s="580"/>
      <c r="F128" s="580"/>
      <c r="G128" s="581"/>
      <c r="H128" s="268" t="s">
        <v>475</v>
      </c>
      <c r="I128" s="269"/>
      <c r="J128" s="270"/>
      <c r="K128" s="270"/>
      <c r="L128" s="270"/>
      <c r="M128" s="270"/>
      <c r="N128" s="270"/>
      <c r="O128" s="270"/>
      <c r="P128" s="270"/>
      <c r="Q128" s="270"/>
      <c r="R128" s="270">
        <f t="shared" si="3"/>
        <v>0</v>
      </c>
      <c r="S128" s="271">
        <f t="shared" si="17"/>
        <v>0</v>
      </c>
    </row>
    <row r="129" spans="1:19" s="267" customFormat="1" ht="8.1" customHeight="1">
      <c r="A129" s="549" t="s">
        <v>627</v>
      </c>
      <c r="B129" s="550"/>
      <c r="C129" s="551" t="s">
        <v>628</v>
      </c>
      <c r="D129" s="552"/>
      <c r="E129" s="552"/>
      <c r="F129" s="552"/>
      <c r="G129" s="553"/>
      <c r="H129" s="268" t="s">
        <v>475</v>
      </c>
      <c r="I129" s="269">
        <f>I114*0.2</f>
        <v>0.92000000000000037</v>
      </c>
      <c r="J129" s="269">
        <f>J114*0.2</f>
        <v>1.3020062920000002</v>
      </c>
      <c r="K129" s="270">
        <f>K114*0.2</f>
        <v>3.4958</v>
      </c>
      <c r="L129" s="270">
        <f t="shared" ref="L129:Q129" si="29">L114*0.2</f>
        <v>3.6356320000000011</v>
      </c>
      <c r="M129" s="270">
        <f t="shared" si="29"/>
        <v>0</v>
      </c>
      <c r="N129" s="270">
        <f t="shared" si="29"/>
        <v>3.781057280000002</v>
      </c>
      <c r="O129" s="270">
        <f t="shared" si="29"/>
        <v>0</v>
      </c>
      <c r="P129" s="270">
        <f t="shared" si="29"/>
        <v>3.9322995712000024</v>
      </c>
      <c r="Q129" s="270">
        <f t="shared" si="29"/>
        <v>0</v>
      </c>
      <c r="R129" s="270">
        <f t="shared" si="3"/>
        <v>17.066795143200007</v>
      </c>
      <c r="S129" s="271">
        <f t="shared" si="17"/>
        <v>0</v>
      </c>
    </row>
    <row r="130" spans="1:19" s="267" customFormat="1" ht="7.8">
      <c r="A130" s="549" t="s">
        <v>629</v>
      </c>
      <c r="B130" s="550"/>
      <c r="C130" s="582" t="s">
        <v>630</v>
      </c>
      <c r="D130" s="583"/>
      <c r="E130" s="583"/>
      <c r="F130" s="583"/>
      <c r="G130" s="584"/>
      <c r="H130" s="268" t="s">
        <v>475</v>
      </c>
      <c r="I130" s="269">
        <f t="shared" ref="I130:Q144" si="30">I100-I115</f>
        <v>-108.09454699692679</v>
      </c>
      <c r="J130" s="270">
        <f t="shared" si="30"/>
        <v>-252.00190680161253</v>
      </c>
      <c r="K130" s="270">
        <f t="shared" si="30"/>
        <v>-105.09058178738081</v>
      </c>
      <c r="L130" s="270">
        <f t="shared" si="30"/>
        <v>34.032014941123713</v>
      </c>
      <c r="M130" s="270">
        <f t="shared" si="30"/>
        <v>0</v>
      </c>
      <c r="N130" s="270">
        <f t="shared" si="30"/>
        <v>64.907527451479424</v>
      </c>
      <c r="O130" s="270">
        <f t="shared" si="30"/>
        <v>0</v>
      </c>
      <c r="P130" s="270">
        <f t="shared" si="30"/>
        <v>72.561234825035058</v>
      </c>
      <c r="Q130" s="270">
        <f t="shared" si="30"/>
        <v>0</v>
      </c>
      <c r="R130" s="270">
        <f t="shared" si="3"/>
        <v>-293.68625836828193</v>
      </c>
      <c r="S130" s="271">
        <f t="shared" si="17"/>
        <v>0</v>
      </c>
    </row>
    <row r="131" spans="1:19" s="267" customFormat="1" ht="8.1" customHeight="1">
      <c r="A131" s="549" t="s">
        <v>631</v>
      </c>
      <c r="B131" s="550"/>
      <c r="C131" s="551" t="s">
        <v>476</v>
      </c>
      <c r="D131" s="552"/>
      <c r="E131" s="552"/>
      <c r="F131" s="552"/>
      <c r="G131" s="553"/>
      <c r="H131" s="268" t="s">
        <v>475</v>
      </c>
      <c r="I131" s="269">
        <f t="shared" si="30"/>
        <v>0</v>
      </c>
      <c r="J131" s="270">
        <f t="shared" si="30"/>
        <v>0</v>
      </c>
      <c r="K131" s="270">
        <f t="shared" si="30"/>
        <v>0</v>
      </c>
      <c r="L131" s="270">
        <f t="shared" si="30"/>
        <v>0</v>
      </c>
      <c r="M131" s="270">
        <f t="shared" si="30"/>
        <v>0</v>
      </c>
      <c r="N131" s="270">
        <f t="shared" si="30"/>
        <v>0</v>
      </c>
      <c r="O131" s="270">
        <f t="shared" si="30"/>
        <v>0</v>
      </c>
      <c r="P131" s="270">
        <f t="shared" si="30"/>
        <v>0</v>
      </c>
      <c r="Q131" s="270">
        <f t="shared" si="30"/>
        <v>0</v>
      </c>
      <c r="R131" s="270">
        <f t="shared" si="3"/>
        <v>0</v>
      </c>
      <c r="S131" s="271">
        <f t="shared" si="17"/>
        <v>0</v>
      </c>
    </row>
    <row r="132" spans="1:19" s="267" customFormat="1" ht="16.5" customHeight="1">
      <c r="A132" s="549" t="s">
        <v>175</v>
      </c>
      <c r="B132" s="550"/>
      <c r="C132" s="579" t="s">
        <v>478</v>
      </c>
      <c r="D132" s="580"/>
      <c r="E132" s="580"/>
      <c r="F132" s="580"/>
      <c r="G132" s="581"/>
      <c r="H132" s="268" t="s">
        <v>475</v>
      </c>
      <c r="I132" s="269">
        <f t="shared" si="30"/>
        <v>0</v>
      </c>
      <c r="J132" s="270">
        <f t="shared" si="30"/>
        <v>0</v>
      </c>
      <c r="K132" s="270">
        <f t="shared" si="30"/>
        <v>0</v>
      </c>
      <c r="L132" s="270">
        <f t="shared" si="30"/>
        <v>0</v>
      </c>
      <c r="M132" s="270">
        <f t="shared" si="30"/>
        <v>0</v>
      </c>
      <c r="N132" s="270">
        <f t="shared" si="30"/>
        <v>0</v>
      </c>
      <c r="O132" s="270">
        <f t="shared" si="30"/>
        <v>0</v>
      </c>
      <c r="P132" s="270">
        <f t="shared" si="30"/>
        <v>0</v>
      </c>
      <c r="Q132" s="270">
        <f t="shared" si="30"/>
        <v>0</v>
      </c>
      <c r="R132" s="270">
        <f t="shared" si="3"/>
        <v>0</v>
      </c>
      <c r="S132" s="271">
        <f t="shared" si="17"/>
        <v>0</v>
      </c>
    </row>
    <row r="133" spans="1:19" s="267" customFormat="1" ht="16.5" customHeight="1">
      <c r="A133" s="549" t="s">
        <v>176</v>
      </c>
      <c r="B133" s="550"/>
      <c r="C133" s="579" t="s">
        <v>480</v>
      </c>
      <c r="D133" s="580"/>
      <c r="E133" s="580"/>
      <c r="F133" s="580"/>
      <c r="G133" s="581"/>
      <c r="H133" s="268" t="s">
        <v>475</v>
      </c>
      <c r="I133" s="269">
        <f t="shared" si="30"/>
        <v>0</v>
      </c>
      <c r="J133" s="270">
        <f t="shared" si="30"/>
        <v>0</v>
      </c>
      <c r="K133" s="270">
        <f t="shared" si="30"/>
        <v>0</v>
      </c>
      <c r="L133" s="270">
        <f t="shared" si="30"/>
        <v>0</v>
      </c>
      <c r="M133" s="270">
        <f t="shared" si="30"/>
        <v>0</v>
      </c>
      <c r="N133" s="270">
        <f t="shared" si="30"/>
        <v>0</v>
      </c>
      <c r="O133" s="270">
        <f t="shared" si="30"/>
        <v>0</v>
      </c>
      <c r="P133" s="270">
        <f t="shared" si="30"/>
        <v>0</v>
      </c>
      <c r="Q133" s="270">
        <f t="shared" si="30"/>
        <v>0</v>
      </c>
      <c r="R133" s="270">
        <f t="shared" si="3"/>
        <v>0</v>
      </c>
      <c r="S133" s="271">
        <f t="shared" si="17"/>
        <v>0</v>
      </c>
    </row>
    <row r="134" spans="1:19" s="267" customFormat="1" ht="16.5" customHeight="1">
      <c r="A134" s="549" t="s">
        <v>177</v>
      </c>
      <c r="B134" s="550"/>
      <c r="C134" s="579" t="s">
        <v>482</v>
      </c>
      <c r="D134" s="580"/>
      <c r="E134" s="580"/>
      <c r="F134" s="580"/>
      <c r="G134" s="581"/>
      <c r="H134" s="268" t="s">
        <v>475</v>
      </c>
      <c r="I134" s="269">
        <f t="shared" si="30"/>
        <v>0</v>
      </c>
      <c r="J134" s="270">
        <f t="shared" si="30"/>
        <v>0</v>
      </c>
      <c r="K134" s="270">
        <f t="shared" si="30"/>
        <v>0</v>
      </c>
      <c r="L134" s="270">
        <f t="shared" si="30"/>
        <v>0</v>
      </c>
      <c r="M134" s="270">
        <f t="shared" si="30"/>
        <v>0</v>
      </c>
      <c r="N134" s="270">
        <f t="shared" si="30"/>
        <v>0</v>
      </c>
      <c r="O134" s="270">
        <f t="shared" si="30"/>
        <v>0</v>
      </c>
      <c r="P134" s="270">
        <f t="shared" si="30"/>
        <v>0</v>
      </c>
      <c r="Q134" s="270">
        <f t="shared" si="30"/>
        <v>0</v>
      </c>
      <c r="R134" s="270">
        <f t="shared" si="3"/>
        <v>0</v>
      </c>
      <c r="S134" s="271">
        <f t="shared" si="17"/>
        <v>0</v>
      </c>
    </row>
    <row r="135" spans="1:19" s="267" customFormat="1" ht="8.1" customHeight="1">
      <c r="A135" s="549" t="s">
        <v>632</v>
      </c>
      <c r="B135" s="550"/>
      <c r="C135" s="551" t="s">
        <v>483</v>
      </c>
      <c r="D135" s="552"/>
      <c r="E135" s="552"/>
      <c r="F135" s="552"/>
      <c r="G135" s="553"/>
      <c r="H135" s="268" t="s">
        <v>475</v>
      </c>
      <c r="I135" s="269">
        <f t="shared" si="30"/>
        <v>0</v>
      </c>
      <c r="J135" s="270">
        <f t="shared" si="30"/>
        <v>0</v>
      </c>
      <c r="K135" s="270">
        <f t="shared" si="30"/>
        <v>0</v>
      </c>
      <c r="L135" s="270">
        <f t="shared" si="30"/>
        <v>0</v>
      </c>
      <c r="M135" s="270">
        <f t="shared" si="30"/>
        <v>0</v>
      </c>
      <c r="N135" s="270">
        <f t="shared" si="30"/>
        <v>0</v>
      </c>
      <c r="O135" s="270">
        <f t="shared" si="30"/>
        <v>0</v>
      </c>
      <c r="P135" s="270">
        <f t="shared" si="30"/>
        <v>0</v>
      </c>
      <c r="Q135" s="270">
        <f t="shared" si="30"/>
        <v>0</v>
      </c>
      <c r="R135" s="270">
        <f t="shared" si="3"/>
        <v>0</v>
      </c>
      <c r="S135" s="271">
        <f t="shared" si="17"/>
        <v>0</v>
      </c>
    </row>
    <row r="136" spans="1:19" s="267" customFormat="1" ht="8.1" customHeight="1">
      <c r="A136" s="549" t="s">
        <v>633</v>
      </c>
      <c r="B136" s="550"/>
      <c r="C136" s="551" t="s">
        <v>484</v>
      </c>
      <c r="D136" s="552"/>
      <c r="E136" s="552"/>
      <c r="F136" s="552"/>
      <c r="G136" s="553"/>
      <c r="H136" s="268" t="s">
        <v>475</v>
      </c>
      <c r="I136" s="269">
        <f t="shared" si="30"/>
        <v>0</v>
      </c>
      <c r="J136" s="270">
        <f t="shared" si="30"/>
        <v>0</v>
      </c>
      <c r="K136" s="270">
        <f t="shared" si="30"/>
        <v>0</v>
      </c>
      <c r="L136" s="270">
        <f t="shared" si="30"/>
        <v>0</v>
      </c>
      <c r="M136" s="270">
        <f t="shared" si="30"/>
        <v>0</v>
      </c>
      <c r="N136" s="270">
        <f t="shared" si="30"/>
        <v>0</v>
      </c>
      <c r="O136" s="270">
        <f t="shared" si="30"/>
        <v>0</v>
      </c>
      <c r="P136" s="270">
        <f t="shared" si="30"/>
        <v>0</v>
      </c>
      <c r="Q136" s="270">
        <f t="shared" si="30"/>
        <v>0</v>
      </c>
      <c r="R136" s="270">
        <f t="shared" si="3"/>
        <v>0</v>
      </c>
      <c r="S136" s="271">
        <f t="shared" si="17"/>
        <v>0</v>
      </c>
    </row>
    <row r="137" spans="1:19" s="267" customFormat="1" ht="8.1" customHeight="1">
      <c r="A137" s="549" t="s">
        <v>634</v>
      </c>
      <c r="B137" s="550"/>
      <c r="C137" s="551" t="s">
        <v>485</v>
      </c>
      <c r="D137" s="552"/>
      <c r="E137" s="552"/>
      <c r="F137" s="552"/>
      <c r="G137" s="553"/>
      <c r="H137" s="268" t="s">
        <v>475</v>
      </c>
      <c r="I137" s="269">
        <f t="shared" si="30"/>
        <v>0</v>
      </c>
      <c r="J137" s="270">
        <f t="shared" si="30"/>
        <v>0</v>
      </c>
      <c r="K137" s="270">
        <f t="shared" si="30"/>
        <v>0</v>
      </c>
      <c r="L137" s="270">
        <f t="shared" si="30"/>
        <v>0</v>
      </c>
      <c r="M137" s="270">
        <f t="shared" si="30"/>
        <v>0</v>
      </c>
      <c r="N137" s="270">
        <f t="shared" si="30"/>
        <v>0</v>
      </c>
      <c r="O137" s="270">
        <f t="shared" si="30"/>
        <v>0</v>
      </c>
      <c r="P137" s="270">
        <f t="shared" si="30"/>
        <v>0</v>
      </c>
      <c r="Q137" s="270">
        <f t="shared" si="30"/>
        <v>0</v>
      </c>
      <c r="R137" s="270">
        <f t="shared" si="3"/>
        <v>0</v>
      </c>
      <c r="S137" s="271">
        <f t="shared" si="17"/>
        <v>0</v>
      </c>
    </row>
    <row r="138" spans="1:19" s="267" customFormat="1" ht="8.1" customHeight="1">
      <c r="A138" s="549" t="s">
        <v>635</v>
      </c>
      <c r="B138" s="550"/>
      <c r="C138" s="551" t="s">
        <v>486</v>
      </c>
      <c r="D138" s="552"/>
      <c r="E138" s="552"/>
      <c r="F138" s="552"/>
      <c r="G138" s="553"/>
      <c r="H138" s="268" t="s">
        <v>475</v>
      </c>
      <c r="I138" s="269">
        <f t="shared" si="30"/>
        <v>0</v>
      </c>
      <c r="J138" s="270">
        <f t="shared" si="30"/>
        <v>0</v>
      </c>
      <c r="K138" s="270">
        <f t="shared" si="30"/>
        <v>0</v>
      </c>
      <c r="L138" s="270">
        <f t="shared" si="30"/>
        <v>0</v>
      </c>
      <c r="M138" s="270">
        <f t="shared" si="30"/>
        <v>0</v>
      </c>
      <c r="N138" s="270">
        <f t="shared" si="30"/>
        <v>0</v>
      </c>
      <c r="O138" s="270">
        <f t="shared" si="30"/>
        <v>0</v>
      </c>
      <c r="P138" s="270">
        <f t="shared" si="30"/>
        <v>0</v>
      </c>
      <c r="Q138" s="270">
        <f t="shared" si="30"/>
        <v>0</v>
      </c>
      <c r="R138" s="270">
        <f t="shared" si="3"/>
        <v>0</v>
      </c>
      <c r="S138" s="271">
        <f t="shared" si="17"/>
        <v>0</v>
      </c>
    </row>
    <row r="139" spans="1:19" s="267" customFormat="1" ht="8.1" customHeight="1">
      <c r="A139" s="549" t="s">
        <v>636</v>
      </c>
      <c r="B139" s="550"/>
      <c r="C139" s="551" t="s">
        <v>488</v>
      </c>
      <c r="D139" s="552"/>
      <c r="E139" s="552"/>
      <c r="F139" s="552"/>
      <c r="G139" s="553"/>
      <c r="H139" s="268" t="s">
        <v>475</v>
      </c>
      <c r="I139" s="269">
        <f t="shared" si="30"/>
        <v>-111.77454699692534</v>
      </c>
      <c r="J139" s="270">
        <f t="shared" si="30"/>
        <v>-257.20993196961291</v>
      </c>
      <c r="K139" s="270">
        <f t="shared" si="30"/>
        <v>-119.07378178738017</v>
      </c>
      <c r="L139" s="270">
        <f t="shared" si="30"/>
        <v>19.489486941123324</v>
      </c>
      <c r="M139" s="270">
        <f t="shared" si="30"/>
        <v>0</v>
      </c>
      <c r="N139" s="270">
        <f t="shared" si="30"/>
        <v>49.783298331479862</v>
      </c>
      <c r="O139" s="270">
        <f t="shared" si="30"/>
        <v>0</v>
      </c>
      <c r="P139" s="270">
        <f t="shared" si="30"/>
        <v>56.832036540234959</v>
      </c>
      <c r="Q139" s="270">
        <f t="shared" si="30"/>
        <v>0</v>
      </c>
      <c r="R139" s="270">
        <f t="shared" si="3"/>
        <v>-361.95343894108021</v>
      </c>
      <c r="S139" s="271">
        <f t="shared" si="17"/>
        <v>0</v>
      </c>
    </row>
    <row r="140" spans="1:19" s="267" customFormat="1" ht="8.1" customHeight="1">
      <c r="A140" s="549" t="s">
        <v>637</v>
      </c>
      <c r="B140" s="550"/>
      <c r="C140" s="551" t="s">
        <v>490</v>
      </c>
      <c r="D140" s="552"/>
      <c r="E140" s="552"/>
      <c r="F140" s="552"/>
      <c r="G140" s="553"/>
      <c r="H140" s="268" t="s">
        <v>475</v>
      </c>
      <c r="I140" s="269">
        <f t="shared" si="30"/>
        <v>0</v>
      </c>
      <c r="J140" s="270">
        <f t="shared" si="30"/>
        <v>0</v>
      </c>
      <c r="K140" s="270">
        <f t="shared" si="30"/>
        <v>0</v>
      </c>
      <c r="L140" s="270">
        <f t="shared" si="30"/>
        <v>0</v>
      </c>
      <c r="M140" s="270">
        <f t="shared" si="30"/>
        <v>0</v>
      </c>
      <c r="N140" s="270">
        <f t="shared" si="30"/>
        <v>0</v>
      </c>
      <c r="O140" s="270">
        <f t="shared" si="30"/>
        <v>0</v>
      </c>
      <c r="P140" s="270">
        <f t="shared" si="30"/>
        <v>0</v>
      </c>
      <c r="Q140" s="270">
        <f t="shared" si="30"/>
        <v>0</v>
      </c>
      <c r="R140" s="270">
        <f t="shared" si="3"/>
        <v>0</v>
      </c>
      <c r="S140" s="271">
        <f t="shared" si="17"/>
        <v>0</v>
      </c>
    </row>
    <row r="141" spans="1:19" s="267" customFormat="1" ht="16.5" customHeight="1">
      <c r="A141" s="549" t="s">
        <v>638</v>
      </c>
      <c r="B141" s="550"/>
      <c r="C141" s="551" t="s">
        <v>492</v>
      </c>
      <c r="D141" s="552"/>
      <c r="E141" s="552"/>
      <c r="F141" s="552"/>
      <c r="G141" s="553"/>
      <c r="H141" s="268" t="s">
        <v>475</v>
      </c>
      <c r="I141" s="269">
        <f t="shared" si="30"/>
        <v>0</v>
      </c>
      <c r="J141" s="270">
        <f t="shared" si="30"/>
        <v>0</v>
      </c>
      <c r="K141" s="270">
        <f t="shared" si="30"/>
        <v>0</v>
      </c>
      <c r="L141" s="270">
        <f t="shared" si="30"/>
        <v>0</v>
      </c>
      <c r="M141" s="270">
        <f t="shared" si="30"/>
        <v>0</v>
      </c>
      <c r="N141" s="270">
        <f t="shared" si="30"/>
        <v>0</v>
      </c>
      <c r="O141" s="270">
        <f t="shared" si="30"/>
        <v>0</v>
      </c>
      <c r="P141" s="270">
        <f t="shared" si="30"/>
        <v>0</v>
      </c>
      <c r="Q141" s="270">
        <f t="shared" si="30"/>
        <v>0</v>
      </c>
      <c r="R141" s="270">
        <f t="shared" si="3"/>
        <v>0</v>
      </c>
      <c r="S141" s="271">
        <f t="shared" si="17"/>
        <v>0</v>
      </c>
    </row>
    <row r="142" spans="1:19" s="267" customFormat="1" ht="8.1" customHeight="1">
      <c r="A142" s="549" t="s">
        <v>639</v>
      </c>
      <c r="B142" s="550"/>
      <c r="C142" s="579" t="s">
        <v>494</v>
      </c>
      <c r="D142" s="580"/>
      <c r="E142" s="580"/>
      <c r="F142" s="580"/>
      <c r="G142" s="581"/>
      <c r="H142" s="268" t="s">
        <v>475</v>
      </c>
      <c r="I142" s="269">
        <f t="shared" si="30"/>
        <v>0</v>
      </c>
      <c r="J142" s="270">
        <f t="shared" si="30"/>
        <v>0</v>
      </c>
      <c r="K142" s="270">
        <f t="shared" si="30"/>
        <v>0</v>
      </c>
      <c r="L142" s="270">
        <f t="shared" si="30"/>
        <v>0</v>
      </c>
      <c r="M142" s="270">
        <f t="shared" si="30"/>
        <v>0</v>
      </c>
      <c r="N142" s="270">
        <f t="shared" si="30"/>
        <v>0</v>
      </c>
      <c r="O142" s="270">
        <f t="shared" si="30"/>
        <v>0</v>
      </c>
      <c r="P142" s="270">
        <f t="shared" si="30"/>
        <v>0</v>
      </c>
      <c r="Q142" s="270">
        <f t="shared" si="30"/>
        <v>0</v>
      </c>
      <c r="R142" s="270">
        <f t="shared" si="3"/>
        <v>0</v>
      </c>
      <c r="S142" s="271">
        <f t="shared" si="17"/>
        <v>0</v>
      </c>
    </row>
    <row r="143" spans="1:19" s="267" customFormat="1" ht="8.1" customHeight="1">
      <c r="A143" s="549" t="s">
        <v>640</v>
      </c>
      <c r="B143" s="550"/>
      <c r="C143" s="579" t="s">
        <v>496</v>
      </c>
      <c r="D143" s="580"/>
      <c r="E143" s="580"/>
      <c r="F143" s="580"/>
      <c r="G143" s="581"/>
      <c r="H143" s="268" t="s">
        <v>475</v>
      </c>
      <c r="I143" s="269">
        <f t="shared" si="30"/>
        <v>0</v>
      </c>
      <c r="J143" s="270">
        <f t="shared" si="30"/>
        <v>0</v>
      </c>
      <c r="K143" s="270">
        <f t="shared" si="30"/>
        <v>0</v>
      </c>
      <c r="L143" s="270">
        <f t="shared" si="30"/>
        <v>0</v>
      </c>
      <c r="M143" s="270">
        <f t="shared" si="30"/>
        <v>0</v>
      </c>
      <c r="N143" s="270">
        <f t="shared" si="30"/>
        <v>0</v>
      </c>
      <c r="O143" s="270">
        <f t="shared" si="30"/>
        <v>0</v>
      </c>
      <c r="P143" s="270">
        <f t="shared" si="30"/>
        <v>0</v>
      </c>
      <c r="Q143" s="270">
        <f t="shared" si="30"/>
        <v>0</v>
      </c>
      <c r="R143" s="270">
        <f t="shared" si="3"/>
        <v>0</v>
      </c>
      <c r="S143" s="271">
        <f t="shared" ref="S143:S156" si="31">M143+O143+Q143</f>
        <v>0</v>
      </c>
    </row>
    <row r="144" spans="1:19" s="267" customFormat="1" ht="8.1" customHeight="1">
      <c r="A144" s="549" t="s">
        <v>641</v>
      </c>
      <c r="B144" s="550"/>
      <c r="C144" s="551" t="s">
        <v>498</v>
      </c>
      <c r="D144" s="552"/>
      <c r="E144" s="552"/>
      <c r="F144" s="552"/>
      <c r="G144" s="553"/>
      <c r="H144" s="268" t="s">
        <v>475</v>
      </c>
      <c r="I144" s="269">
        <f t="shared" si="30"/>
        <v>3.680000000000001</v>
      </c>
      <c r="J144" s="270">
        <f>J114-J129</f>
        <v>5.2080251680000007</v>
      </c>
      <c r="K144" s="270">
        <f t="shared" si="30"/>
        <v>13.9832</v>
      </c>
      <c r="L144" s="270">
        <f t="shared" si="30"/>
        <v>14.542528000000004</v>
      </c>
      <c r="M144" s="270">
        <f t="shared" si="30"/>
        <v>0</v>
      </c>
      <c r="N144" s="270">
        <f t="shared" si="30"/>
        <v>15.124229120000006</v>
      </c>
      <c r="O144" s="270">
        <f t="shared" si="30"/>
        <v>0</v>
      </c>
      <c r="P144" s="270">
        <f t="shared" si="30"/>
        <v>15.72919828480001</v>
      </c>
      <c r="Q144" s="270">
        <f t="shared" si="30"/>
        <v>0</v>
      </c>
      <c r="R144" s="270">
        <f t="shared" si="3"/>
        <v>68.267180572800015</v>
      </c>
      <c r="S144" s="271">
        <f t="shared" si="31"/>
        <v>0</v>
      </c>
    </row>
    <row r="145" spans="1:19" s="267" customFormat="1" ht="8.1" customHeight="1">
      <c r="A145" s="549" t="s">
        <v>642</v>
      </c>
      <c r="B145" s="550"/>
      <c r="C145" s="582" t="s">
        <v>643</v>
      </c>
      <c r="D145" s="583"/>
      <c r="E145" s="583"/>
      <c r="F145" s="583"/>
      <c r="G145" s="584"/>
      <c r="H145" s="268" t="s">
        <v>475</v>
      </c>
      <c r="I145" s="269">
        <f t="shared" ref="I145:Q145" si="32">I146+I147+I148+I149</f>
        <v>0</v>
      </c>
      <c r="J145" s="270">
        <f t="shared" si="32"/>
        <v>0</v>
      </c>
      <c r="K145" s="270">
        <f t="shared" si="32"/>
        <v>0</v>
      </c>
      <c r="L145" s="270">
        <f t="shared" si="32"/>
        <v>0</v>
      </c>
      <c r="M145" s="270">
        <f t="shared" si="32"/>
        <v>0</v>
      </c>
      <c r="N145" s="270">
        <f t="shared" si="32"/>
        <v>0</v>
      </c>
      <c r="O145" s="270">
        <f t="shared" si="32"/>
        <v>0</v>
      </c>
      <c r="P145" s="270">
        <f t="shared" si="32"/>
        <v>0</v>
      </c>
      <c r="Q145" s="270">
        <f t="shared" si="32"/>
        <v>0</v>
      </c>
      <c r="R145" s="270">
        <f t="shared" si="3"/>
        <v>0</v>
      </c>
      <c r="S145" s="271">
        <f t="shared" si="31"/>
        <v>0</v>
      </c>
    </row>
    <row r="146" spans="1:19" s="267" customFormat="1" ht="8.1" customHeight="1">
      <c r="A146" s="549" t="s">
        <v>644</v>
      </c>
      <c r="B146" s="550"/>
      <c r="C146" s="551" t="s">
        <v>645</v>
      </c>
      <c r="D146" s="552"/>
      <c r="E146" s="552"/>
      <c r="F146" s="552"/>
      <c r="G146" s="553"/>
      <c r="H146" s="268" t="s">
        <v>475</v>
      </c>
      <c r="I146" s="269"/>
      <c r="J146" s="270"/>
      <c r="K146" s="270"/>
      <c r="L146" s="270"/>
      <c r="M146" s="270"/>
      <c r="N146" s="270"/>
      <c r="O146" s="270"/>
      <c r="P146" s="270"/>
      <c r="Q146" s="270"/>
      <c r="R146" s="270">
        <f t="shared" si="3"/>
        <v>0</v>
      </c>
      <c r="S146" s="271">
        <f t="shared" si="31"/>
        <v>0</v>
      </c>
    </row>
    <row r="147" spans="1:19" s="267" customFormat="1" ht="8.1" customHeight="1">
      <c r="A147" s="549" t="s">
        <v>646</v>
      </c>
      <c r="B147" s="550"/>
      <c r="C147" s="551" t="s">
        <v>647</v>
      </c>
      <c r="D147" s="552"/>
      <c r="E147" s="552"/>
      <c r="F147" s="552"/>
      <c r="G147" s="553"/>
      <c r="H147" s="268" t="s">
        <v>475</v>
      </c>
      <c r="I147" s="269"/>
      <c r="J147" s="270"/>
      <c r="K147" s="270"/>
      <c r="L147" s="270"/>
      <c r="M147" s="270"/>
      <c r="N147" s="270"/>
      <c r="O147" s="270"/>
      <c r="P147" s="270"/>
      <c r="Q147" s="270"/>
      <c r="R147" s="270">
        <f t="shared" si="3"/>
        <v>0</v>
      </c>
      <c r="S147" s="271">
        <f t="shared" si="31"/>
        <v>0</v>
      </c>
    </row>
    <row r="148" spans="1:19" s="267" customFormat="1" ht="8.1" customHeight="1">
      <c r="A148" s="549" t="s">
        <v>648</v>
      </c>
      <c r="B148" s="550"/>
      <c r="C148" s="551" t="s">
        <v>649</v>
      </c>
      <c r="D148" s="552"/>
      <c r="E148" s="552"/>
      <c r="F148" s="552"/>
      <c r="G148" s="553"/>
      <c r="H148" s="268" t="s">
        <v>475</v>
      </c>
      <c r="I148" s="269"/>
      <c r="J148" s="270"/>
      <c r="K148" s="270"/>
      <c r="L148" s="270"/>
      <c r="M148" s="270"/>
      <c r="N148" s="270"/>
      <c r="O148" s="270"/>
      <c r="P148" s="270"/>
      <c r="Q148" s="270"/>
      <c r="R148" s="270">
        <f t="shared" si="3"/>
        <v>0</v>
      </c>
      <c r="S148" s="271">
        <f t="shared" si="31"/>
        <v>0</v>
      </c>
    </row>
    <row r="149" spans="1:19" s="267" customFormat="1" ht="8.4" thickBot="1">
      <c r="A149" s="591" t="s">
        <v>650</v>
      </c>
      <c r="B149" s="592"/>
      <c r="C149" s="599" t="s">
        <v>651</v>
      </c>
      <c r="D149" s="600"/>
      <c r="E149" s="600"/>
      <c r="F149" s="600"/>
      <c r="G149" s="601"/>
      <c r="H149" s="276" t="s">
        <v>475</v>
      </c>
      <c r="I149" s="277"/>
      <c r="J149" s="278"/>
      <c r="K149" s="278"/>
      <c r="L149" s="278"/>
      <c r="M149" s="278"/>
      <c r="N149" s="278"/>
      <c r="O149" s="278"/>
      <c r="P149" s="278"/>
      <c r="Q149" s="278"/>
      <c r="R149" s="278">
        <f t="shared" si="3"/>
        <v>0</v>
      </c>
      <c r="S149" s="279">
        <f t="shared" si="31"/>
        <v>0</v>
      </c>
    </row>
    <row r="150" spans="1:19" s="267" customFormat="1" ht="9" customHeight="1">
      <c r="A150" s="563" t="s">
        <v>652</v>
      </c>
      <c r="B150" s="564"/>
      <c r="C150" s="565" t="s">
        <v>561</v>
      </c>
      <c r="D150" s="566"/>
      <c r="E150" s="566"/>
      <c r="F150" s="566"/>
      <c r="G150" s="567"/>
      <c r="H150" s="280" t="s">
        <v>391</v>
      </c>
      <c r="I150" s="281"/>
      <c r="J150" s="282"/>
      <c r="K150" s="282"/>
      <c r="L150" s="282"/>
      <c r="M150" s="282"/>
      <c r="N150" s="282"/>
      <c r="O150" s="282"/>
      <c r="P150" s="282"/>
      <c r="Q150" s="282"/>
      <c r="R150" s="282">
        <f t="shared" si="3"/>
        <v>0</v>
      </c>
      <c r="S150" s="283">
        <f t="shared" si="31"/>
        <v>0</v>
      </c>
    </row>
    <row r="151" spans="1:19" s="267" customFormat="1" ht="16.5" customHeight="1">
      <c r="A151" s="549" t="s">
        <v>653</v>
      </c>
      <c r="B151" s="550"/>
      <c r="C151" s="551" t="s">
        <v>654</v>
      </c>
      <c r="D151" s="552"/>
      <c r="E151" s="552"/>
      <c r="F151" s="552"/>
      <c r="G151" s="553"/>
      <c r="H151" s="268" t="s">
        <v>475</v>
      </c>
      <c r="I151" s="269">
        <f t="shared" ref="I151:Q151" si="33">I100+I96+I60</f>
        <v>-98.015375218078802</v>
      </c>
      <c r="J151" s="270">
        <f t="shared" si="33"/>
        <v>-191.78670782052785</v>
      </c>
      <c r="K151" s="270">
        <f t="shared" si="33"/>
        <v>36.186772765774144</v>
      </c>
      <c r="L151" s="270">
        <f t="shared" si="33"/>
        <v>216.79201867640455</v>
      </c>
      <c r="M151" s="270">
        <f t="shared" si="33"/>
        <v>0</v>
      </c>
      <c r="N151" s="270">
        <f t="shared" si="33"/>
        <v>262.3564893143494</v>
      </c>
      <c r="O151" s="270">
        <f t="shared" si="33"/>
        <v>0</v>
      </c>
      <c r="P151" s="270">
        <f t="shared" si="33"/>
        <v>279.17250673129382</v>
      </c>
      <c r="Q151" s="270">
        <f t="shared" si="33"/>
        <v>0</v>
      </c>
      <c r="R151" s="270">
        <f t="shared" si="3"/>
        <v>504.70570444921526</v>
      </c>
      <c r="S151" s="271">
        <f t="shared" si="31"/>
        <v>0</v>
      </c>
    </row>
    <row r="152" spans="1:19" s="267" customFormat="1" ht="8.1" customHeight="1">
      <c r="A152" s="549" t="s">
        <v>655</v>
      </c>
      <c r="B152" s="550"/>
      <c r="C152" s="551" t="s">
        <v>656</v>
      </c>
      <c r="D152" s="552"/>
      <c r="E152" s="552"/>
      <c r="F152" s="552"/>
      <c r="G152" s="553"/>
      <c r="H152" s="268" t="s">
        <v>475</v>
      </c>
      <c r="I152" s="269">
        <v>50</v>
      </c>
      <c r="J152" s="270">
        <v>832</v>
      </c>
      <c r="K152" s="270">
        <v>1170.5519999999999</v>
      </c>
      <c r="L152" s="270">
        <v>1210.5519999999999</v>
      </c>
      <c r="M152" s="270"/>
      <c r="N152" s="270">
        <v>953</v>
      </c>
      <c r="O152" s="270"/>
      <c r="P152" s="270">
        <v>821</v>
      </c>
      <c r="Q152" s="270"/>
      <c r="R152" s="270">
        <f t="shared" si="3"/>
        <v>5037.1039999999994</v>
      </c>
      <c r="S152" s="271">
        <f t="shared" si="31"/>
        <v>0</v>
      </c>
    </row>
    <row r="153" spans="1:19" s="267" customFormat="1" ht="8.1" customHeight="1">
      <c r="A153" s="549" t="s">
        <v>657</v>
      </c>
      <c r="B153" s="550"/>
      <c r="C153" s="579" t="s">
        <v>658</v>
      </c>
      <c r="D153" s="580"/>
      <c r="E153" s="580"/>
      <c r="F153" s="580"/>
      <c r="G153" s="581"/>
      <c r="H153" s="268" t="s">
        <v>475</v>
      </c>
      <c r="I153" s="269">
        <v>50</v>
      </c>
      <c r="J153" s="270">
        <v>832</v>
      </c>
      <c r="K153" s="270">
        <v>1170.5519999999999</v>
      </c>
      <c r="L153" s="270">
        <v>1210.5519999999999</v>
      </c>
      <c r="M153" s="270"/>
      <c r="N153" s="270">
        <v>953</v>
      </c>
      <c r="O153" s="270"/>
      <c r="P153" s="270">
        <v>821</v>
      </c>
      <c r="Q153" s="270"/>
      <c r="R153" s="270">
        <f t="shared" si="3"/>
        <v>5037.1039999999994</v>
      </c>
      <c r="S153" s="271">
        <f t="shared" si="31"/>
        <v>0</v>
      </c>
    </row>
    <row r="154" spans="1:19" s="267" customFormat="1" ht="8.1" customHeight="1">
      <c r="A154" s="549" t="s">
        <v>659</v>
      </c>
      <c r="B154" s="550"/>
      <c r="C154" s="551" t="s">
        <v>660</v>
      </c>
      <c r="D154" s="552"/>
      <c r="E154" s="552"/>
      <c r="F154" s="552"/>
      <c r="G154" s="553"/>
      <c r="H154" s="268" t="s">
        <v>475</v>
      </c>
      <c r="I154" s="269">
        <v>832</v>
      </c>
      <c r="J154" s="270">
        <v>1170.5519999999999</v>
      </c>
      <c r="K154" s="270">
        <v>1210.5519999999999</v>
      </c>
      <c r="L154" s="270">
        <v>953</v>
      </c>
      <c r="M154" s="270"/>
      <c r="N154" s="270">
        <v>821</v>
      </c>
      <c r="O154" s="270"/>
      <c r="P154" s="270">
        <v>687</v>
      </c>
      <c r="Q154" s="270"/>
      <c r="R154" s="270">
        <f t="shared" si="3"/>
        <v>5674.1039999999994</v>
      </c>
      <c r="S154" s="271">
        <f t="shared" si="31"/>
        <v>0</v>
      </c>
    </row>
    <row r="155" spans="1:19" s="267" customFormat="1" ht="8.1" customHeight="1">
      <c r="A155" s="549" t="s">
        <v>661</v>
      </c>
      <c r="B155" s="550"/>
      <c r="C155" s="579" t="s">
        <v>662</v>
      </c>
      <c r="D155" s="580"/>
      <c r="E155" s="580"/>
      <c r="F155" s="580"/>
      <c r="G155" s="581"/>
      <c r="H155" s="268" t="s">
        <v>475</v>
      </c>
      <c r="I155" s="269">
        <v>832</v>
      </c>
      <c r="J155" s="270">
        <v>1170.5519999999999</v>
      </c>
      <c r="K155" s="270">
        <v>1210.5519999999999</v>
      </c>
      <c r="L155" s="270">
        <v>953</v>
      </c>
      <c r="M155" s="270"/>
      <c r="N155" s="270">
        <v>821</v>
      </c>
      <c r="O155" s="270"/>
      <c r="P155" s="270">
        <v>687</v>
      </c>
      <c r="Q155" s="270"/>
      <c r="R155" s="270">
        <f t="shared" si="3"/>
        <v>5674.1039999999994</v>
      </c>
      <c r="S155" s="271">
        <f t="shared" si="31"/>
        <v>0</v>
      </c>
    </row>
    <row r="156" spans="1:19" s="267" customFormat="1" ht="17.25" customHeight="1" thickBot="1">
      <c r="A156" s="591" t="s">
        <v>663</v>
      </c>
      <c r="B156" s="592"/>
      <c r="C156" s="599" t="s">
        <v>664</v>
      </c>
      <c r="D156" s="600"/>
      <c r="E156" s="600"/>
      <c r="F156" s="600"/>
      <c r="G156" s="601"/>
      <c r="H156" s="276" t="s">
        <v>391</v>
      </c>
      <c r="I156" s="277">
        <f t="shared" ref="I156:R156" si="34">IF(I151=0,0,I154/I151)</f>
        <v>-8.4884641633911606</v>
      </c>
      <c r="J156" s="278">
        <f>IF(J151=0,0,J154/J151)</f>
        <v>-6.1034052531700533</v>
      </c>
      <c r="K156" s="278">
        <f t="shared" si="34"/>
        <v>33.452886441007905</v>
      </c>
      <c r="L156" s="278">
        <f t="shared" si="34"/>
        <v>4.3959182898817835</v>
      </c>
      <c r="M156" s="278">
        <f t="shared" si="34"/>
        <v>0</v>
      </c>
      <c r="N156" s="278">
        <f t="shared" si="34"/>
        <v>3.129329875337282</v>
      </c>
      <c r="O156" s="278">
        <f t="shared" si="34"/>
        <v>0</v>
      </c>
      <c r="P156" s="278">
        <f t="shared" si="34"/>
        <v>2.4608440424301667</v>
      </c>
      <c r="Q156" s="278">
        <f t="shared" si="34"/>
        <v>0</v>
      </c>
      <c r="R156" s="278">
        <f t="shared" si="34"/>
        <v>11.242401165630062</v>
      </c>
      <c r="S156" s="279">
        <f t="shared" si="31"/>
        <v>0</v>
      </c>
    </row>
    <row r="157" spans="1:19" s="284" customFormat="1" ht="10.5" customHeight="1" thickBot="1">
      <c r="A157" s="560" t="s">
        <v>665</v>
      </c>
      <c r="B157" s="561"/>
      <c r="C157" s="561"/>
      <c r="D157" s="561"/>
      <c r="E157" s="561"/>
      <c r="F157" s="561"/>
      <c r="G157" s="561"/>
      <c r="H157" s="561"/>
      <c r="I157" s="561"/>
      <c r="J157" s="561"/>
      <c r="K157" s="561"/>
      <c r="L157" s="561"/>
      <c r="M157" s="561"/>
      <c r="N157" s="561"/>
      <c r="O157" s="561"/>
      <c r="P157" s="561"/>
      <c r="Q157" s="561"/>
      <c r="R157" s="561"/>
      <c r="S157" s="562"/>
    </row>
    <row r="158" spans="1:19" s="267" customFormat="1" ht="9" customHeight="1">
      <c r="A158" s="563" t="s">
        <v>666</v>
      </c>
      <c r="B158" s="564"/>
      <c r="C158" s="565" t="s">
        <v>667</v>
      </c>
      <c r="D158" s="566"/>
      <c r="E158" s="566"/>
      <c r="F158" s="566"/>
      <c r="G158" s="567"/>
      <c r="H158" s="268" t="s">
        <v>475</v>
      </c>
      <c r="I158" s="269">
        <f t="shared" ref="I158:Q158" si="35">I159+I163+I164+I165+I166+I167+I168+I169+I172+I175</f>
        <v>10881.6070009369</v>
      </c>
      <c r="J158" s="270">
        <f t="shared" si="35"/>
        <v>9286.8205473743092</v>
      </c>
      <c r="K158" s="270">
        <f t="shared" si="35"/>
        <v>8582.8359999999993</v>
      </c>
      <c r="L158" s="270">
        <f t="shared" si="35"/>
        <v>8926.1494399999992</v>
      </c>
      <c r="M158" s="270">
        <f t="shared" si="35"/>
        <v>0</v>
      </c>
      <c r="N158" s="270">
        <f t="shared" si="35"/>
        <v>9283.1954175999981</v>
      </c>
      <c r="O158" s="270">
        <f t="shared" si="35"/>
        <v>0</v>
      </c>
      <c r="P158" s="270">
        <f t="shared" si="35"/>
        <v>9654.5232343039988</v>
      </c>
      <c r="Q158" s="270">
        <f t="shared" si="35"/>
        <v>0</v>
      </c>
      <c r="R158" s="270">
        <f t="shared" ref="R158:R308" si="36">I158+J158+K158+L158+N158+P158</f>
        <v>56615.131640215201</v>
      </c>
      <c r="S158" s="271">
        <f t="shared" ref="S158:S221" si="37">M158+O158+Q158</f>
        <v>0</v>
      </c>
    </row>
    <row r="159" spans="1:19" s="267" customFormat="1" ht="8.1" customHeight="1">
      <c r="A159" s="549" t="s">
        <v>668</v>
      </c>
      <c r="B159" s="550"/>
      <c r="C159" s="551" t="s">
        <v>476</v>
      </c>
      <c r="D159" s="552"/>
      <c r="E159" s="552"/>
      <c r="F159" s="552"/>
      <c r="G159" s="553"/>
      <c r="H159" s="268" t="s">
        <v>475</v>
      </c>
      <c r="I159" s="269">
        <f t="shared" ref="I159:Q159" si="38">I160+I161+I162</f>
        <v>0</v>
      </c>
      <c r="J159" s="270">
        <f t="shared" si="38"/>
        <v>0</v>
      </c>
      <c r="K159" s="270">
        <f t="shared" si="38"/>
        <v>0</v>
      </c>
      <c r="L159" s="270">
        <f t="shared" si="38"/>
        <v>0</v>
      </c>
      <c r="M159" s="270">
        <f t="shared" si="38"/>
        <v>0</v>
      </c>
      <c r="N159" s="270">
        <f t="shared" si="38"/>
        <v>0</v>
      </c>
      <c r="O159" s="270">
        <f t="shared" si="38"/>
        <v>0</v>
      </c>
      <c r="P159" s="270">
        <f t="shared" si="38"/>
        <v>0</v>
      </c>
      <c r="Q159" s="270">
        <f t="shared" si="38"/>
        <v>0</v>
      </c>
      <c r="R159" s="270">
        <f t="shared" si="36"/>
        <v>0</v>
      </c>
      <c r="S159" s="271">
        <f t="shared" si="37"/>
        <v>0</v>
      </c>
    </row>
    <row r="160" spans="1:19" s="267" customFormat="1" ht="16.5" customHeight="1">
      <c r="A160" s="549" t="s">
        <v>669</v>
      </c>
      <c r="B160" s="550"/>
      <c r="C160" s="579" t="s">
        <v>478</v>
      </c>
      <c r="D160" s="580"/>
      <c r="E160" s="580"/>
      <c r="F160" s="580"/>
      <c r="G160" s="581"/>
      <c r="H160" s="268" t="s">
        <v>475</v>
      </c>
      <c r="I160" s="269"/>
      <c r="J160" s="270"/>
      <c r="K160" s="270"/>
      <c r="L160" s="270"/>
      <c r="M160" s="270"/>
      <c r="N160" s="270"/>
      <c r="O160" s="270"/>
      <c r="P160" s="270"/>
      <c r="Q160" s="270"/>
      <c r="R160" s="270">
        <f t="shared" si="36"/>
        <v>0</v>
      </c>
      <c r="S160" s="271">
        <f t="shared" si="37"/>
        <v>0</v>
      </c>
    </row>
    <row r="161" spans="1:19" s="267" customFormat="1" ht="16.5" customHeight="1">
      <c r="A161" s="549" t="s">
        <v>670</v>
      </c>
      <c r="B161" s="550"/>
      <c r="C161" s="579" t="s">
        <v>480</v>
      </c>
      <c r="D161" s="580"/>
      <c r="E161" s="580"/>
      <c r="F161" s="580"/>
      <c r="G161" s="581"/>
      <c r="H161" s="268" t="s">
        <v>475</v>
      </c>
      <c r="I161" s="269"/>
      <c r="J161" s="270"/>
      <c r="K161" s="270"/>
      <c r="L161" s="270"/>
      <c r="M161" s="270"/>
      <c r="N161" s="270"/>
      <c r="O161" s="270"/>
      <c r="P161" s="270"/>
      <c r="Q161" s="270"/>
      <c r="R161" s="270">
        <f t="shared" si="36"/>
        <v>0</v>
      </c>
      <c r="S161" s="271">
        <f t="shared" si="37"/>
        <v>0</v>
      </c>
    </row>
    <row r="162" spans="1:19" s="267" customFormat="1" ht="16.5" customHeight="1">
      <c r="A162" s="549" t="s">
        <v>671</v>
      </c>
      <c r="B162" s="550"/>
      <c r="C162" s="579" t="s">
        <v>482</v>
      </c>
      <c r="D162" s="580"/>
      <c r="E162" s="580"/>
      <c r="F162" s="580"/>
      <c r="G162" s="581"/>
      <c r="H162" s="268" t="s">
        <v>475</v>
      </c>
      <c r="I162" s="269"/>
      <c r="J162" s="270"/>
      <c r="K162" s="270"/>
      <c r="L162" s="270"/>
      <c r="M162" s="270"/>
      <c r="N162" s="270"/>
      <c r="O162" s="270"/>
      <c r="P162" s="270"/>
      <c r="Q162" s="270"/>
      <c r="R162" s="270">
        <f t="shared" si="36"/>
        <v>0</v>
      </c>
      <c r="S162" s="271">
        <f t="shared" si="37"/>
        <v>0</v>
      </c>
    </row>
    <row r="163" spans="1:19" s="267" customFormat="1" ht="8.1" customHeight="1">
      <c r="A163" s="549" t="s">
        <v>672</v>
      </c>
      <c r="B163" s="550"/>
      <c r="C163" s="551" t="s">
        <v>483</v>
      </c>
      <c r="D163" s="552"/>
      <c r="E163" s="552"/>
      <c r="F163" s="552"/>
      <c r="G163" s="553"/>
      <c r="H163" s="268" t="s">
        <v>475</v>
      </c>
      <c r="I163" s="269"/>
      <c r="J163" s="270"/>
      <c r="K163" s="270"/>
      <c r="L163" s="270"/>
      <c r="M163" s="270"/>
      <c r="N163" s="270"/>
      <c r="O163" s="270"/>
      <c r="P163" s="270"/>
      <c r="Q163" s="270"/>
      <c r="R163" s="270">
        <f t="shared" si="36"/>
        <v>0</v>
      </c>
      <c r="S163" s="271">
        <f t="shared" si="37"/>
        <v>0</v>
      </c>
    </row>
    <row r="164" spans="1:19" s="267" customFormat="1" ht="8.1" customHeight="1">
      <c r="A164" s="549" t="s">
        <v>673</v>
      </c>
      <c r="B164" s="550"/>
      <c r="C164" s="551" t="s">
        <v>484</v>
      </c>
      <c r="D164" s="552"/>
      <c r="E164" s="552"/>
      <c r="F164" s="552"/>
      <c r="G164" s="553"/>
      <c r="H164" s="268" t="s">
        <v>475</v>
      </c>
      <c r="I164" s="269"/>
      <c r="J164" s="270"/>
      <c r="K164" s="270"/>
      <c r="L164" s="270"/>
      <c r="M164" s="270"/>
      <c r="N164" s="270"/>
      <c r="O164" s="270"/>
      <c r="P164" s="270"/>
      <c r="Q164" s="270"/>
      <c r="R164" s="270">
        <f t="shared" si="36"/>
        <v>0</v>
      </c>
      <c r="S164" s="271">
        <f t="shared" si="37"/>
        <v>0</v>
      </c>
    </row>
    <row r="165" spans="1:19" s="267" customFormat="1" ht="8.1" customHeight="1">
      <c r="A165" s="549" t="s">
        <v>674</v>
      </c>
      <c r="B165" s="550"/>
      <c r="C165" s="551" t="s">
        <v>485</v>
      </c>
      <c r="D165" s="552"/>
      <c r="E165" s="552"/>
      <c r="F165" s="552"/>
      <c r="G165" s="553"/>
      <c r="H165" s="268" t="s">
        <v>475</v>
      </c>
      <c r="I165" s="269"/>
      <c r="J165" s="270"/>
      <c r="K165" s="270"/>
      <c r="L165" s="270"/>
      <c r="M165" s="270"/>
      <c r="N165" s="270"/>
      <c r="O165" s="270"/>
      <c r="P165" s="270"/>
      <c r="Q165" s="270"/>
      <c r="R165" s="270">
        <f t="shared" si="36"/>
        <v>0</v>
      </c>
      <c r="S165" s="271">
        <f t="shared" si="37"/>
        <v>0</v>
      </c>
    </row>
    <row r="166" spans="1:19" s="267" customFormat="1" ht="8.1" customHeight="1">
      <c r="A166" s="549" t="s">
        <v>675</v>
      </c>
      <c r="B166" s="550"/>
      <c r="C166" s="551" t="s">
        <v>486</v>
      </c>
      <c r="D166" s="552"/>
      <c r="E166" s="552"/>
      <c r="F166" s="552"/>
      <c r="G166" s="553"/>
      <c r="H166" s="268" t="s">
        <v>475</v>
      </c>
      <c r="I166" s="269"/>
      <c r="J166" s="270"/>
      <c r="K166" s="270"/>
      <c r="L166" s="270"/>
      <c r="M166" s="270"/>
      <c r="N166" s="270"/>
      <c r="O166" s="270"/>
      <c r="P166" s="270"/>
      <c r="Q166" s="270"/>
      <c r="R166" s="270">
        <f t="shared" si="36"/>
        <v>0</v>
      </c>
      <c r="S166" s="271">
        <f t="shared" si="37"/>
        <v>0</v>
      </c>
    </row>
    <row r="167" spans="1:19" s="267" customFormat="1" ht="8.1" customHeight="1">
      <c r="A167" s="549" t="s">
        <v>676</v>
      </c>
      <c r="B167" s="550"/>
      <c r="C167" s="551" t="s">
        <v>488</v>
      </c>
      <c r="D167" s="552"/>
      <c r="E167" s="552"/>
      <c r="F167" s="552"/>
      <c r="G167" s="553"/>
      <c r="H167" s="268" t="s">
        <v>475</v>
      </c>
      <c r="I167" s="269">
        <f>10881607.0009369/1000-I175</f>
        <v>10870.2861656269</v>
      </c>
      <c r="J167" s="270">
        <f>9286820.54737431/1000-J175</f>
        <v>9285.68645088431</v>
      </c>
      <c r="K167" s="270">
        <f>8582.836-K175</f>
        <v>8510.2099999999991</v>
      </c>
      <c r="L167" s="270">
        <v>8850.6183999999994</v>
      </c>
      <c r="M167" s="270"/>
      <c r="N167" s="270">
        <v>9204.6431359999988</v>
      </c>
      <c r="O167" s="270"/>
      <c r="P167" s="270">
        <v>9572.8288614399989</v>
      </c>
      <c r="Q167" s="270"/>
      <c r="R167" s="270">
        <f t="shared" si="36"/>
        <v>56294.273013951206</v>
      </c>
      <c r="S167" s="271">
        <f t="shared" si="37"/>
        <v>0</v>
      </c>
    </row>
    <row r="168" spans="1:19" s="267" customFormat="1" ht="8.1" customHeight="1">
      <c r="A168" s="549" t="s">
        <v>677</v>
      </c>
      <c r="B168" s="550"/>
      <c r="C168" s="551" t="s">
        <v>490</v>
      </c>
      <c r="D168" s="552"/>
      <c r="E168" s="552"/>
      <c r="F168" s="552"/>
      <c r="G168" s="553"/>
      <c r="H168" s="268" t="s">
        <v>475</v>
      </c>
      <c r="I168" s="269"/>
      <c r="J168" s="270"/>
      <c r="K168" s="270"/>
      <c r="L168" s="270"/>
      <c r="M168" s="270"/>
      <c r="N168" s="270"/>
      <c r="O168" s="270"/>
      <c r="P168" s="270"/>
      <c r="Q168" s="270"/>
      <c r="R168" s="270">
        <f t="shared" si="36"/>
        <v>0</v>
      </c>
      <c r="S168" s="271">
        <f t="shared" si="37"/>
        <v>0</v>
      </c>
    </row>
    <row r="169" spans="1:19" s="267" customFormat="1" ht="16.5" customHeight="1">
      <c r="A169" s="549" t="s">
        <v>678</v>
      </c>
      <c r="B169" s="550"/>
      <c r="C169" s="551" t="s">
        <v>492</v>
      </c>
      <c r="D169" s="552"/>
      <c r="E169" s="552"/>
      <c r="F169" s="552"/>
      <c r="G169" s="553"/>
      <c r="H169" s="268" t="s">
        <v>475</v>
      </c>
      <c r="I169" s="269">
        <f t="shared" ref="I169:Q169" si="39">I170+I171</f>
        <v>0</v>
      </c>
      <c r="J169" s="270">
        <f t="shared" si="39"/>
        <v>0</v>
      </c>
      <c r="K169" s="270">
        <f t="shared" si="39"/>
        <v>0</v>
      </c>
      <c r="L169" s="270">
        <f t="shared" si="39"/>
        <v>0</v>
      </c>
      <c r="M169" s="270">
        <f t="shared" si="39"/>
        <v>0</v>
      </c>
      <c r="N169" s="270">
        <f t="shared" si="39"/>
        <v>0</v>
      </c>
      <c r="O169" s="270">
        <f t="shared" si="39"/>
        <v>0</v>
      </c>
      <c r="P169" s="270">
        <f t="shared" si="39"/>
        <v>0</v>
      </c>
      <c r="Q169" s="270">
        <f t="shared" si="39"/>
        <v>0</v>
      </c>
      <c r="R169" s="270">
        <f t="shared" si="36"/>
        <v>0</v>
      </c>
      <c r="S169" s="271">
        <f t="shared" si="37"/>
        <v>0</v>
      </c>
    </row>
    <row r="170" spans="1:19" s="267" customFormat="1" ht="8.1" customHeight="1">
      <c r="A170" s="549" t="s">
        <v>679</v>
      </c>
      <c r="B170" s="550"/>
      <c r="C170" s="579" t="s">
        <v>494</v>
      </c>
      <c r="D170" s="580"/>
      <c r="E170" s="580"/>
      <c r="F170" s="580"/>
      <c r="G170" s="581"/>
      <c r="H170" s="268" t="s">
        <v>475</v>
      </c>
      <c r="I170" s="269"/>
      <c r="J170" s="270"/>
      <c r="K170" s="270"/>
      <c r="L170" s="270"/>
      <c r="M170" s="270"/>
      <c r="N170" s="270"/>
      <c r="O170" s="270"/>
      <c r="P170" s="270"/>
      <c r="Q170" s="270"/>
      <c r="R170" s="270">
        <f t="shared" si="36"/>
        <v>0</v>
      </c>
      <c r="S170" s="271">
        <f t="shared" si="37"/>
        <v>0</v>
      </c>
    </row>
    <row r="171" spans="1:19" s="267" customFormat="1" ht="8.1" customHeight="1">
      <c r="A171" s="549" t="s">
        <v>680</v>
      </c>
      <c r="B171" s="550"/>
      <c r="C171" s="579" t="s">
        <v>496</v>
      </c>
      <c r="D171" s="580"/>
      <c r="E171" s="580"/>
      <c r="F171" s="580"/>
      <c r="G171" s="581"/>
      <c r="H171" s="268" t="s">
        <v>475</v>
      </c>
      <c r="I171" s="269"/>
      <c r="J171" s="270"/>
      <c r="K171" s="270"/>
      <c r="L171" s="270"/>
      <c r="M171" s="270"/>
      <c r="N171" s="270"/>
      <c r="O171" s="270"/>
      <c r="P171" s="270"/>
      <c r="Q171" s="270"/>
      <c r="R171" s="270">
        <f t="shared" si="36"/>
        <v>0</v>
      </c>
      <c r="S171" s="271">
        <f t="shared" si="37"/>
        <v>0</v>
      </c>
    </row>
    <row r="172" spans="1:19" s="267" customFormat="1" ht="16.5" customHeight="1">
      <c r="A172" s="549" t="s">
        <v>681</v>
      </c>
      <c r="B172" s="550"/>
      <c r="C172" s="551" t="s">
        <v>682</v>
      </c>
      <c r="D172" s="552"/>
      <c r="E172" s="552"/>
      <c r="F172" s="552"/>
      <c r="G172" s="553"/>
      <c r="H172" s="268" t="s">
        <v>475</v>
      </c>
      <c r="I172" s="269">
        <f t="shared" ref="I172:Q172" si="40">I173+I174</f>
        <v>0</v>
      </c>
      <c r="J172" s="270">
        <f t="shared" si="40"/>
        <v>0</v>
      </c>
      <c r="K172" s="270">
        <f t="shared" si="40"/>
        <v>0</v>
      </c>
      <c r="L172" s="270">
        <f t="shared" si="40"/>
        <v>0</v>
      </c>
      <c r="M172" s="270">
        <f t="shared" si="40"/>
        <v>0</v>
      </c>
      <c r="N172" s="270">
        <f t="shared" si="40"/>
        <v>0</v>
      </c>
      <c r="O172" s="270">
        <f t="shared" si="40"/>
        <v>0</v>
      </c>
      <c r="P172" s="270">
        <f t="shared" si="40"/>
        <v>0</v>
      </c>
      <c r="Q172" s="270">
        <f t="shared" si="40"/>
        <v>0</v>
      </c>
      <c r="R172" s="270">
        <f t="shared" si="36"/>
        <v>0</v>
      </c>
      <c r="S172" s="271">
        <f t="shared" si="37"/>
        <v>0</v>
      </c>
    </row>
    <row r="173" spans="1:19" s="267" customFormat="1" ht="8.1" customHeight="1">
      <c r="A173" s="549" t="s">
        <v>683</v>
      </c>
      <c r="B173" s="550"/>
      <c r="C173" s="579" t="s">
        <v>684</v>
      </c>
      <c r="D173" s="580"/>
      <c r="E173" s="580"/>
      <c r="F173" s="580"/>
      <c r="G173" s="581"/>
      <c r="H173" s="268" t="s">
        <v>475</v>
      </c>
      <c r="I173" s="269"/>
      <c r="J173" s="270"/>
      <c r="K173" s="270"/>
      <c r="L173" s="270"/>
      <c r="M173" s="270"/>
      <c r="N173" s="270"/>
      <c r="O173" s="270"/>
      <c r="P173" s="270"/>
      <c r="Q173" s="270"/>
      <c r="R173" s="270">
        <f t="shared" si="36"/>
        <v>0</v>
      </c>
      <c r="S173" s="271">
        <f t="shared" si="37"/>
        <v>0</v>
      </c>
    </row>
    <row r="174" spans="1:19" s="267" customFormat="1" ht="8.1" customHeight="1">
      <c r="A174" s="549" t="s">
        <v>685</v>
      </c>
      <c r="B174" s="550"/>
      <c r="C174" s="579" t="s">
        <v>686</v>
      </c>
      <c r="D174" s="580"/>
      <c r="E174" s="580"/>
      <c r="F174" s="580"/>
      <c r="G174" s="581"/>
      <c r="H174" s="268" t="s">
        <v>475</v>
      </c>
      <c r="I174" s="269"/>
      <c r="J174" s="270"/>
      <c r="K174" s="270"/>
      <c r="L174" s="270"/>
      <c r="M174" s="270"/>
      <c r="N174" s="270"/>
      <c r="O174" s="270"/>
      <c r="P174" s="270"/>
      <c r="Q174" s="270"/>
      <c r="R174" s="270">
        <f t="shared" si="36"/>
        <v>0</v>
      </c>
      <c r="S174" s="271">
        <f t="shared" si="37"/>
        <v>0</v>
      </c>
    </row>
    <row r="175" spans="1:19" s="267" customFormat="1" ht="8.1" customHeight="1">
      <c r="A175" s="549" t="s">
        <v>687</v>
      </c>
      <c r="B175" s="550"/>
      <c r="C175" s="551" t="s">
        <v>498</v>
      </c>
      <c r="D175" s="552"/>
      <c r="E175" s="552"/>
      <c r="F175" s="552"/>
      <c r="G175" s="553"/>
      <c r="H175" s="268" t="s">
        <v>475</v>
      </c>
      <c r="I175" s="269">
        <f>11320.83531/1000</f>
        <v>11.32083531</v>
      </c>
      <c r="J175" s="270">
        <f>1134.09649/1000</f>
        <v>1.1340964899999999</v>
      </c>
      <c r="K175" s="270">
        <f>72.626</f>
        <v>72.626000000000005</v>
      </c>
      <c r="L175" s="270">
        <v>75.531040000000004</v>
      </c>
      <c r="M175" s="270"/>
      <c r="N175" s="270">
        <v>78.552281600000001</v>
      </c>
      <c r="O175" s="270"/>
      <c r="P175" s="270">
        <v>81.694372864000002</v>
      </c>
      <c r="Q175" s="270"/>
      <c r="R175" s="270">
        <f t="shared" si="36"/>
        <v>320.85862626400001</v>
      </c>
      <c r="S175" s="271">
        <f t="shared" si="37"/>
        <v>0</v>
      </c>
    </row>
    <row r="176" spans="1:19" s="267" customFormat="1" ht="9" customHeight="1">
      <c r="A176" s="549" t="s">
        <v>688</v>
      </c>
      <c r="B176" s="550"/>
      <c r="C176" s="582" t="s">
        <v>689</v>
      </c>
      <c r="D176" s="583"/>
      <c r="E176" s="583"/>
      <c r="F176" s="583"/>
      <c r="G176" s="584"/>
      <c r="H176" s="268" t="s">
        <v>475</v>
      </c>
      <c r="I176" s="269">
        <f t="shared" ref="I176:Q176" si="41">I177+I178+I182+I183+I184+I185+I186+I187+I189+I190+I191+I192+I193</f>
        <v>11047.569719720101</v>
      </c>
      <c r="J176" s="270">
        <f t="shared" si="41"/>
        <v>9436.5174075872164</v>
      </c>
      <c r="K176" s="270">
        <f t="shared" si="41"/>
        <v>8451.8502130776815</v>
      </c>
      <c r="L176" s="270">
        <f t="shared" si="41"/>
        <v>8789.924221600786</v>
      </c>
      <c r="M176" s="270">
        <f t="shared" si="41"/>
        <v>0</v>
      </c>
      <c r="N176" s="270">
        <f t="shared" si="41"/>
        <v>9141.5211904648204</v>
      </c>
      <c r="O176" s="270">
        <f t="shared" si="41"/>
        <v>0</v>
      </c>
      <c r="P176" s="270">
        <f t="shared" si="41"/>
        <v>9507.1820380834124</v>
      </c>
      <c r="Q176" s="270">
        <f t="shared" si="41"/>
        <v>0</v>
      </c>
      <c r="R176" s="270">
        <f t="shared" si="36"/>
        <v>56374.564790534016</v>
      </c>
      <c r="S176" s="271">
        <f t="shared" si="37"/>
        <v>0</v>
      </c>
    </row>
    <row r="177" spans="1:19" s="267" customFormat="1" ht="8.1" customHeight="1">
      <c r="A177" s="549" t="s">
        <v>690</v>
      </c>
      <c r="B177" s="550"/>
      <c r="C177" s="551" t="s">
        <v>691</v>
      </c>
      <c r="D177" s="552"/>
      <c r="E177" s="552"/>
      <c r="F177" s="552"/>
      <c r="G177" s="553"/>
      <c r="H177" s="268" t="s">
        <v>475</v>
      </c>
      <c r="I177" s="269"/>
      <c r="J177" s="270"/>
      <c r="K177" s="270"/>
      <c r="L177" s="270"/>
      <c r="M177" s="270"/>
      <c r="N177" s="270"/>
      <c r="O177" s="270"/>
      <c r="P177" s="270"/>
      <c r="Q177" s="270"/>
      <c r="R177" s="270">
        <f t="shared" si="36"/>
        <v>0</v>
      </c>
      <c r="S177" s="271">
        <f t="shared" si="37"/>
        <v>0</v>
      </c>
    </row>
    <row r="178" spans="1:19" s="267" customFormat="1" ht="8.1" customHeight="1">
      <c r="A178" s="549" t="s">
        <v>692</v>
      </c>
      <c r="B178" s="550"/>
      <c r="C178" s="551" t="s">
        <v>693</v>
      </c>
      <c r="D178" s="552"/>
      <c r="E178" s="552"/>
      <c r="F178" s="552"/>
      <c r="G178" s="553"/>
      <c r="H178" s="268" t="s">
        <v>475</v>
      </c>
      <c r="I178" s="269">
        <f t="shared" ref="I178:Q178" si="42">I179+I180+I181</f>
        <v>6217.4563887075492</v>
      </c>
      <c r="J178" s="270">
        <f t="shared" si="42"/>
        <v>4315.8548863368806</v>
      </c>
      <c r="K178" s="270">
        <f t="shared" si="42"/>
        <v>3250.1068845875998</v>
      </c>
      <c r="L178" s="270">
        <f t="shared" si="42"/>
        <v>3380.1111599711044</v>
      </c>
      <c r="M178" s="270">
        <f t="shared" si="42"/>
        <v>0</v>
      </c>
      <c r="N178" s="270">
        <f t="shared" si="42"/>
        <v>3515.3156063699485</v>
      </c>
      <c r="O178" s="270">
        <f t="shared" si="42"/>
        <v>0</v>
      </c>
      <c r="P178" s="270">
        <f t="shared" si="42"/>
        <v>3655.9282306247464</v>
      </c>
      <c r="Q178" s="270">
        <f t="shared" si="42"/>
        <v>0</v>
      </c>
      <c r="R178" s="270">
        <f t="shared" si="36"/>
        <v>24334.773156597832</v>
      </c>
      <c r="S178" s="271">
        <f t="shared" si="37"/>
        <v>0</v>
      </c>
    </row>
    <row r="179" spans="1:19" s="267" customFormat="1" ht="8.1" customHeight="1">
      <c r="A179" s="549" t="s">
        <v>694</v>
      </c>
      <c r="B179" s="550"/>
      <c r="C179" s="579" t="s">
        <v>695</v>
      </c>
      <c r="D179" s="580"/>
      <c r="E179" s="580"/>
      <c r="F179" s="580"/>
      <c r="G179" s="581"/>
      <c r="H179" s="268" t="s">
        <v>475</v>
      </c>
      <c r="I179" s="269">
        <f>6175319.00178103/1000</f>
        <v>6175.3190017810293</v>
      </c>
      <c r="J179" s="270">
        <f>4281150.5208284/1000</f>
        <v>4281.1505208283997</v>
      </c>
      <c r="K179" s="270">
        <f>3226285.7108476/1000</f>
        <v>3226.2857108476001</v>
      </c>
      <c r="L179" s="270">
        <v>3355.3371392815043</v>
      </c>
      <c r="M179" s="270"/>
      <c r="N179" s="270">
        <v>3489.5506248527645</v>
      </c>
      <c r="O179" s="270"/>
      <c r="P179" s="270">
        <v>3629.1326498468752</v>
      </c>
      <c r="Q179" s="270"/>
      <c r="R179" s="270">
        <f t="shared" si="36"/>
        <v>24156.775647438175</v>
      </c>
      <c r="S179" s="271">
        <f t="shared" si="37"/>
        <v>0</v>
      </c>
    </row>
    <row r="180" spans="1:19" s="267" customFormat="1" ht="8.1" customHeight="1">
      <c r="A180" s="549" t="s">
        <v>696</v>
      </c>
      <c r="B180" s="550"/>
      <c r="C180" s="579" t="s">
        <v>697</v>
      </c>
      <c r="D180" s="580"/>
      <c r="E180" s="580"/>
      <c r="F180" s="580"/>
      <c r="G180" s="581"/>
      <c r="H180" s="268" t="s">
        <v>475</v>
      </c>
      <c r="I180" s="269">
        <f>42137.3869265202/1000</f>
        <v>42.1373869265202</v>
      </c>
      <c r="J180" s="270">
        <f>34704.3655084806/1000</f>
        <v>34.704365508480599</v>
      </c>
      <c r="K180" s="270">
        <f>23821.1737399999/1000</f>
        <v>23.8211737399999</v>
      </c>
      <c r="L180" s="270">
        <v>24.774020689599897</v>
      </c>
      <c r="M180" s="270"/>
      <c r="N180" s="270">
        <v>25.764981517183895</v>
      </c>
      <c r="O180" s="270"/>
      <c r="P180" s="270">
        <v>26.795580777871251</v>
      </c>
      <c r="Q180" s="270"/>
      <c r="R180" s="270">
        <f t="shared" si="36"/>
        <v>177.99750915965575</v>
      </c>
      <c r="S180" s="271">
        <f t="shared" si="37"/>
        <v>0</v>
      </c>
    </row>
    <row r="181" spans="1:19" s="267" customFormat="1" ht="8.1" customHeight="1">
      <c r="A181" s="549" t="s">
        <v>698</v>
      </c>
      <c r="B181" s="550"/>
      <c r="C181" s="579" t="s">
        <v>699</v>
      </c>
      <c r="D181" s="580"/>
      <c r="E181" s="580"/>
      <c r="F181" s="580"/>
      <c r="G181" s="581"/>
      <c r="H181" s="268" t="s">
        <v>475</v>
      </c>
      <c r="I181" s="269"/>
      <c r="J181" s="270"/>
      <c r="K181" s="270"/>
      <c r="L181" s="270"/>
      <c r="M181" s="270"/>
      <c r="N181" s="270"/>
      <c r="O181" s="270"/>
      <c r="P181" s="270"/>
      <c r="Q181" s="270"/>
      <c r="R181" s="270">
        <f t="shared" si="36"/>
        <v>0</v>
      </c>
      <c r="S181" s="271">
        <f t="shared" si="37"/>
        <v>0</v>
      </c>
    </row>
    <row r="182" spans="1:19" s="267" customFormat="1" ht="16.5" customHeight="1">
      <c r="A182" s="549" t="s">
        <v>700</v>
      </c>
      <c r="B182" s="550"/>
      <c r="C182" s="551" t="s">
        <v>701</v>
      </c>
      <c r="D182" s="552"/>
      <c r="E182" s="552"/>
      <c r="F182" s="552"/>
      <c r="G182" s="553"/>
      <c r="H182" s="268" t="s">
        <v>475</v>
      </c>
      <c r="I182" s="269"/>
      <c r="J182" s="270"/>
      <c r="K182" s="270"/>
      <c r="L182" s="270"/>
      <c r="M182" s="270"/>
      <c r="N182" s="270"/>
      <c r="O182" s="270"/>
      <c r="P182" s="270"/>
      <c r="Q182" s="270"/>
      <c r="R182" s="270">
        <f t="shared" si="36"/>
        <v>0</v>
      </c>
      <c r="S182" s="271">
        <f t="shared" si="37"/>
        <v>0</v>
      </c>
    </row>
    <row r="183" spans="1:19" s="267" customFormat="1" ht="16.5" customHeight="1">
      <c r="A183" s="549" t="s">
        <v>702</v>
      </c>
      <c r="B183" s="550"/>
      <c r="C183" s="551" t="s">
        <v>703</v>
      </c>
      <c r="D183" s="552"/>
      <c r="E183" s="552"/>
      <c r="F183" s="552"/>
      <c r="G183" s="553"/>
      <c r="H183" s="268" t="s">
        <v>475</v>
      </c>
      <c r="I183" s="269">
        <f>4140542.56311/1000</f>
        <v>4140.5425631099997</v>
      </c>
      <c r="J183" s="270">
        <f>4112959.49099/1000</f>
        <v>4112.9594909899997</v>
      </c>
      <c r="K183" s="270">
        <f>4401539.77863169/1000</f>
        <v>4401.5397786316898</v>
      </c>
      <c r="L183" s="270">
        <v>4577.6013697769577</v>
      </c>
      <c r="M183" s="270"/>
      <c r="N183" s="270">
        <v>4760.7054245680365</v>
      </c>
      <c r="O183" s="270"/>
      <c r="P183" s="270">
        <v>4951.1336415507585</v>
      </c>
      <c r="Q183" s="270"/>
      <c r="R183" s="270">
        <f t="shared" si="36"/>
        <v>26944.482268627442</v>
      </c>
      <c r="S183" s="271">
        <f t="shared" si="37"/>
        <v>0</v>
      </c>
    </row>
    <row r="184" spans="1:19" s="267" customFormat="1" ht="8.1" customHeight="1">
      <c r="A184" s="549" t="s">
        <v>704</v>
      </c>
      <c r="B184" s="550"/>
      <c r="C184" s="551" t="s">
        <v>705</v>
      </c>
      <c r="D184" s="552"/>
      <c r="E184" s="552"/>
      <c r="F184" s="552"/>
      <c r="G184" s="553"/>
      <c r="H184" s="268" t="s">
        <v>475</v>
      </c>
      <c r="I184" s="269"/>
      <c r="J184" s="270"/>
      <c r="K184" s="270"/>
      <c r="L184" s="270"/>
      <c r="M184" s="270"/>
      <c r="N184" s="270"/>
      <c r="O184" s="270"/>
      <c r="P184" s="270"/>
      <c r="Q184" s="270"/>
      <c r="R184" s="270">
        <f t="shared" si="36"/>
        <v>0</v>
      </c>
      <c r="S184" s="271">
        <f t="shared" si="37"/>
        <v>0</v>
      </c>
    </row>
    <row r="185" spans="1:19" s="267" customFormat="1" ht="8.1" customHeight="1">
      <c r="A185" s="549" t="s">
        <v>706</v>
      </c>
      <c r="B185" s="550"/>
      <c r="C185" s="551" t="s">
        <v>707</v>
      </c>
      <c r="D185" s="552"/>
      <c r="E185" s="552"/>
      <c r="F185" s="552"/>
      <c r="G185" s="553"/>
      <c r="H185" s="268" t="s">
        <v>475</v>
      </c>
      <c r="I185" s="269">
        <f>238848.22039/1000</f>
        <v>238.84822038999999</v>
      </c>
      <c r="J185" s="270">
        <f>244487.11873/1000</f>
        <v>244.48711872999999</v>
      </c>
      <c r="K185" s="270">
        <f>336770.14688377/1000</f>
        <v>336.77014688377</v>
      </c>
      <c r="L185" s="270">
        <v>350.24095275912083</v>
      </c>
      <c r="M185" s="270"/>
      <c r="N185" s="270">
        <v>364.25059086948568</v>
      </c>
      <c r="O185" s="270"/>
      <c r="P185" s="270">
        <v>378.82061450426511</v>
      </c>
      <c r="Q185" s="270"/>
      <c r="R185" s="270">
        <f t="shared" si="36"/>
        <v>1913.4176441366417</v>
      </c>
      <c r="S185" s="271">
        <f t="shared" si="37"/>
        <v>0</v>
      </c>
    </row>
    <row r="186" spans="1:19" s="267" customFormat="1" ht="8.1" customHeight="1">
      <c r="A186" s="549" t="s">
        <v>708</v>
      </c>
      <c r="B186" s="550"/>
      <c r="C186" s="551" t="s">
        <v>709</v>
      </c>
      <c r="D186" s="552"/>
      <c r="E186" s="552"/>
      <c r="F186" s="552"/>
      <c r="G186" s="553"/>
      <c r="H186" s="268" t="s">
        <v>475</v>
      </c>
      <c r="I186" s="269">
        <f>69158.11993/1000</f>
        <v>69.158119929999998</v>
      </c>
      <c r="J186" s="270">
        <f>76472.60928/1000</f>
        <v>76.47260928</v>
      </c>
      <c r="K186" s="270">
        <f>109652.078082502/1000</f>
        <v>109.652078082502</v>
      </c>
      <c r="L186" s="270">
        <v>114.03816120580208</v>
      </c>
      <c r="M186" s="270"/>
      <c r="N186" s="270">
        <v>118.59968765403417</v>
      </c>
      <c r="O186" s="270"/>
      <c r="P186" s="270">
        <v>123.34367516019555</v>
      </c>
      <c r="Q186" s="270"/>
      <c r="R186" s="270">
        <f t="shared" si="36"/>
        <v>611.26433131253373</v>
      </c>
      <c r="S186" s="271">
        <f t="shared" si="37"/>
        <v>0</v>
      </c>
    </row>
    <row r="187" spans="1:19" s="267" customFormat="1" ht="8.1" customHeight="1">
      <c r="A187" s="549" t="s">
        <v>710</v>
      </c>
      <c r="B187" s="550"/>
      <c r="C187" s="551" t="s">
        <v>711</v>
      </c>
      <c r="D187" s="552"/>
      <c r="E187" s="552"/>
      <c r="F187" s="552"/>
      <c r="G187" s="553"/>
      <c r="H187" s="268" t="s">
        <v>475</v>
      </c>
      <c r="I187" s="269">
        <f>32792.13059/1000+56496.65733/1000</f>
        <v>89.288787920000004</v>
      </c>
      <c r="J187" s="270">
        <f>163.389</f>
        <v>163.38900000000001</v>
      </c>
      <c r="K187" s="270">
        <f>83.787</f>
        <v>83.787000000000006</v>
      </c>
      <c r="L187" s="270">
        <v>87.138480000000015</v>
      </c>
      <c r="M187" s="270"/>
      <c r="N187" s="270">
        <v>90.624019200000021</v>
      </c>
      <c r="O187" s="270"/>
      <c r="P187" s="270">
        <v>94.248979968000029</v>
      </c>
      <c r="Q187" s="270"/>
      <c r="R187" s="270">
        <f t="shared" si="36"/>
        <v>608.4762670880001</v>
      </c>
      <c r="S187" s="271">
        <f t="shared" si="37"/>
        <v>0</v>
      </c>
    </row>
    <row r="188" spans="1:19" s="267" customFormat="1" ht="8.1" customHeight="1">
      <c r="A188" s="549" t="s">
        <v>712</v>
      </c>
      <c r="B188" s="550"/>
      <c r="C188" s="579" t="s">
        <v>713</v>
      </c>
      <c r="D188" s="580"/>
      <c r="E188" s="580"/>
      <c r="F188" s="580"/>
      <c r="G188" s="581"/>
      <c r="H188" s="268" t="s">
        <v>475</v>
      </c>
      <c r="I188" s="269">
        <f>7430.282/1000</f>
        <v>7.4302820000000001</v>
      </c>
      <c r="J188" s="270">
        <v>0</v>
      </c>
      <c r="K188" s="270">
        <v>0</v>
      </c>
      <c r="L188" s="270">
        <v>0</v>
      </c>
      <c r="M188" s="270"/>
      <c r="N188" s="270">
        <v>0</v>
      </c>
      <c r="O188" s="270"/>
      <c r="P188" s="270">
        <v>0</v>
      </c>
      <c r="Q188" s="270"/>
      <c r="R188" s="270">
        <f t="shared" si="36"/>
        <v>7.4302820000000001</v>
      </c>
      <c r="S188" s="271">
        <f t="shared" si="37"/>
        <v>0</v>
      </c>
    </row>
    <row r="189" spans="1:19" s="267" customFormat="1" ht="8.1" customHeight="1">
      <c r="A189" s="549" t="s">
        <v>714</v>
      </c>
      <c r="B189" s="550"/>
      <c r="C189" s="551" t="s">
        <v>715</v>
      </c>
      <c r="D189" s="552"/>
      <c r="E189" s="552"/>
      <c r="F189" s="552"/>
      <c r="G189" s="553"/>
      <c r="H189" s="268" t="s">
        <v>475</v>
      </c>
      <c r="I189" s="269">
        <f>26201.31823/1000</f>
        <v>26.201318230000002</v>
      </c>
      <c r="J189" s="270">
        <f>26282.14623/1000</f>
        <v>26.282146229999999</v>
      </c>
      <c r="K189" s="270">
        <f>24806.3232899159/1000</f>
        <v>24.806323289915902</v>
      </c>
      <c r="L189" s="270">
        <v>25.79857622151254</v>
      </c>
      <c r="M189" s="270"/>
      <c r="N189" s="270">
        <v>26.830519270373042</v>
      </c>
      <c r="O189" s="270"/>
      <c r="P189" s="270">
        <v>27.903740041187966</v>
      </c>
      <c r="Q189" s="270"/>
      <c r="R189" s="270">
        <f t="shared" si="36"/>
        <v>157.82262328298944</v>
      </c>
      <c r="S189" s="271">
        <f t="shared" si="37"/>
        <v>0</v>
      </c>
    </row>
    <row r="190" spans="1:19" s="267" customFormat="1" ht="8.1" customHeight="1">
      <c r="A190" s="549" t="s">
        <v>716</v>
      </c>
      <c r="B190" s="550"/>
      <c r="C190" s="551" t="s">
        <v>717</v>
      </c>
      <c r="D190" s="552"/>
      <c r="E190" s="552"/>
      <c r="F190" s="552"/>
      <c r="G190" s="553"/>
      <c r="H190" s="268" t="s">
        <v>475</v>
      </c>
      <c r="I190" s="269">
        <f>30189.3610025534/1000</f>
        <v>30.189361002553401</v>
      </c>
      <c r="J190" s="270">
        <f>26929.1673703448/1000</f>
        <v>26.9291673703448</v>
      </c>
      <c r="K190" s="270">
        <f>59909.0664554876/1000</f>
        <v>59.909066455487597</v>
      </c>
      <c r="L190" s="270">
        <v>62.305429113707106</v>
      </c>
      <c r="M190" s="270"/>
      <c r="N190" s="270">
        <v>64.797646278255399</v>
      </c>
      <c r="O190" s="270"/>
      <c r="P190" s="270">
        <v>67.389552129385621</v>
      </c>
      <c r="Q190" s="270"/>
      <c r="R190" s="270">
        <f t="shared" si="36"/>
        <v>311.5202223497339</v>
      </c>
      <c r="S190" s="271">
        <f t="shared" si="37"/>
        <v>0</v>
      </c>
    </row>
    <row r="191" spans="1:19" s="267" customFormat="1" ht="8.1" customHeight="1">
      <c r="A191" s="549" t="s">
        <v>718</v>
      </c>
      <c r="B191" s="550"/>
      <c r="C191" s="551" t="s">
        <v>719</v>
      </c>
      <c r="D191" s="552"/>
      <c r="E191" s="552"/>
      <c r="F191" s="552"/>
      <c r="G191" s="553"/>
      <c r="H191" s="268" t="s">
        <v>475</v>
      </c>
      <c r="I191" s="269">
        <f>19826.26119/1000</f>
        <v>19.82626119</v>
      </c>
      <c r="J191" s="270">
        <f>18008.43952/1000</f>
        <v>18.00843952</v>
      </c>
      <c r="K191" s="270">
        <f>28735.3826903585/1000</f>
        <v>28.735382690358499</v>
      </c>
      <c r="L191" s="270">
        <v>29.884797997972839</v>
      </c>
      <c r="M191" s="270"/>
      <c r="N191" s="270">
        <v>31.080189917891754</v>
      </c>
      <c r="O191" s="270"/>
      <c r="P191" s="270">
        <v>32.323397514607429</v>
      </c>
      <c r="Q191" s="270"/>
      <c r="R191" s="270">
        <f t="shared" si="36"/>
        <v>159.85846883083053</v>
      </c>
      <c r="S191" s="271">
        <f t="shared" si="37"/>
        <v>0</v>
      </c>
    </row>
    <row r="192" spans="1:19" s="267" customFormat="1" ht="16.5" customHeight="1">
      <c r="A192" s="549" t="s">
        <v>720</v>
      </c>
      <c r="B192" s="550"/>
      <c r="C192" s="551" t="s">
        <v>721</v>
      </c>
      <c r="D192" s="552"/>
      <c r="E192" s="552"/>
      <c r="F192" s="552"/>
      <c r="G192" s="553"/>
      <c r="H192" s="268" t="s">
        <v>475</v>
      </c>
      <c r="I192" s="269"/>
      <c r="J192" s="270"/>
      <c r="K192" s="270"/>
      <c r="L192" s="270"/>
      <c r="M192" s="270"/>
      <c r="N192" s="270"/>
      <c r="O192" s="270"/>
      <c r="P192" s="270"/>
      <c r="Q192" s="270"/>
      <c r="R192" s="270">
        <f t="shared" si="36"/>
        <v>0</v>
      </c>
      <c r="S192" s="271">
        <f t="shared" si="37"/>
        <v>0</v>
      </c>
    </row>
    <row r="193" spans="1:19" s="267" customFormat="1" ht="8.1" customHeight="1">
      <c r="A193" s="549" t="s">
        <v>722</v>
      </c>
      <c r="B193" s="550"/>
      <c r="C193" s="551" t="s">
        <v>723</v>
      </c>
      <c r="D193" s="552"/>
      <c r="E193" s="552"/>
      <c r="F193" s="552"/>
      <c r="G193" s="553"/>
      <c r="H193" s="268" t="s">
        <v>475</v>
      </c>
      <c r="I193" s="269">
        <f>11047569.7197201/1000-I178-I183-I185-I186-I187-I189-I190-I191</f>
        <v>216.05869923999654</v>
      </c>
      <c r="J193" s="270">
        <f>9436517.40758722/1000-J178-J183-J185-J186-J187-J189-J190-J191</f>
        <v>452.13454912999487</v>
      </c>
      <c r="K193" s="270">
        <f>8451850.21307768/1000-K178-K183-K185-K186-K187-K189-K190-K191</f>
        <v>156.54355245635603</v>
      </c>
      <c r="L193" s="270">
        <v>162.80529455461027</v>
      </c>
      <c r="M193" s="270"/>
      <c r="N193" s="270">
        <v>169.31750633679468</v>
      </c>
      <c r="O193" s="270"/>
      <c r="P193" s="270">
        <v>176.09020659026646</v>
      </c>
      <c r="Q193" s="270"/>
      <c r="R193" s="270">
        <f t="shared" si="36"/>
        <v>1332.9498083080186</v>
      </c>
      <c r="S193" s="271">
        <f t="shared" si="37"/>
        <v>0</v>
      </c>
    </row>
    <row r="194" spans="1:19" s="267" customFormat="1" ht="9" customHeight="1">
      <c r="A194" s="549" t="s">
        <v>724</v>
      </c>
      <c r="B194" s="550"/>
      <c r="C194" s="582" t="s">
        <v>725</v>
      </c>
      <c r="D194" s="583"/>
      <c r="E194" s="583"/>
      <c r="F194" s="583"/>
      <c r="G194" s="584"/>
      <c r="H194" s="268" t="s">
        <v>475</v>
      </c>
      <c r="I194" s="269">
        <f t="shared" ref="I194:Q194" si="43">I195+I196+I200</f>
        <v>0</v>
      </c>
      <c r="J194" s="270">
        <f t="shared" si="43"/>
        <v>0.11600000000000001</v>
      </c>
      <c r="K194" s="270">
        <f t="shared" si="43"/>
        <v>0</v>
      </c>
      <c r="L194" s="270">
        <f t="shared" si="43"/>
        <v>0</v>
      </c>
      <c r="M194" s="270">
        <f t="shared" si="43"/>
        <v>0</v>
      </c>
      <c r="N194" s="270">
        <f t="shared" si="43"/>
        <v>0</v>
      </c>
      <c r="O194" s="270">
        <f t="shared" si="43"/>
        <v>0</v>
      </c>
      <c r="P194" s="270">
        <f t="shared" si="43"/>
        <v>0</v>
      </c>
      <c r="Q194" s="270">
        <f t="shared" si="43"/>
        <v>0</v>
      </c>
      <c r="R194" s="270">
        <f t="shared" si="36"/>
        <v>0.11600000000000001</v>
      </c>
      <c r="S194" s="271">
        <f t="shared" si="37"/>
        <v>0</v>
      </c>
    </row>
    <row r="195" spans="1:19" s="267" customFormat="1" ht="8.1" customHeight="1">
      <c r="A195" s="549" t="s">
        <v>726</v>
      </c>
      <c r="B195" s="550"/>
      <c r="C195" s="551" t="s">
        <v>727</v>
      </c>
      <c r="D195" s="552"/>
      <c r="E195" s="552"/>
      <c r="F195" s="552"/>
      <c r="G195" s="553"/>
      <c r="H195" s="268" t="s">
        <v>475</v>
      </c>
      <c r="I195" s="269"/>
      <c r="J195" s="270">
        <f>116/1000</f>
        <v>0.11600000000000001</v>
      </c>
      <c r="K195" s="270"/>
      <c r="L195" s="270"/>
      <c r="M195" s="270"/>
      <c r="N195" s="270"/>
      <c r="O195" s="270"/>
      <c r="P195" s="270"/>
      <c r="Q195" s="270"/>
      <c r="R195" s="270">
        <f t="shared" si="36"/>
        <v>0.11600000000000001</v>
      </c>
      <c r="S195" s="271">
        <f t="shared" si="37"/>
        <v>0</v>
      </c>
    </row>
    <row r="196" spans="1:19" s="267" customFormat="1" ht="8.1" customHeight="1">
      <c r="A196" s="549" t="s">
        <v>728</v>
      </c>
      <c r="B196" s="550"/>
      <c r="C196" s="551" t="s">
        <v>729</v>
      </c>
      <c r="D196" s="552"/>
      <c r="E196" s="552"/>
      <c r="F196" s="552"/>
      <c r="G196" s="553"/>
      <c r="H196" s="268" t="s">
        <v>475</v>
      </c>
      <c r="I196" s="269"/>
      <c r="J196" s="270"/>
      <c r="K196" s="270"/>
      <c r="L196" s="270"/>
      <c r="M196" s="270"/>
      <c r="N196" s="270"/>
      <c r="O196" s="270"/>
      <c r="P196" s="270"/>
      <c r="Q196" s="270"/>
      <c r="R196" s="270">
        <f t="shared" si="36"/>
        <v>0</v>
      </c>
      <c r="S196" s="271">
        <f t="shared" si="37"/>
        <v>0</v>
      </c>
    </row>
    <row r="197" spans="1:19" s="267" customFormat="1" ht="16.5" customHeight="1">
      <c r="A197" s="549" t="s">
        <v>730</v>
      </c>
      <c r="B197" s="550"/>
      <c r="C197" s="579" t="s">
        <v>731</v>
      </c>
      <c r="D197" s="580"/>
      <c r="E197" s="580"/>
      <c r="F197" s="580"/>
      <c r="G197" s="581"/>
      <c r="H197" s="268" t="s">
        <v>475</v>
      </c>
      <c r="I197" s="269">
        <f t="shared" ref="I197:Q197" si="44">I198+I199</f>
        <v>0</v>
      </c>
      <c r="J197" s="270">
        <f t="shared" si="44"/>
        <v>0</v>
      </c>
      <c r="K197" s="270">
        <f t="shared" si="44"/>
        <v>0</v>
      </c>
      <c r="L197" s="270">
        <f t="shared" si="44"/>
        <v>0</v>
      </c>
      <c r="M197" s="270">
        <f t="shared" si="44"/>
        <v>0</v>
      </c>
      <c r="N197" s="270">
        <f t="shared" si="44"/>
        <v>0</v>
      </c>
      <c r="O197" s="270">
        <f t="shared" si="44"/>
        <v>0</v>
      </c>
      <c r="P197" s="270">
        <f t="shared" si="44"/>
        <v>0</v>
      </c>
      <c r="Q197" s="270">
        <f t="shared" si="44"/>
        <v>0</v>
      </c>
      <c r="R197" s="270">
        <f t="shared" si="36"/>
        <v>0</v>
      </c>
      <c r="S197" s="271">
        <f t="shared" si="37"/>
        <v>0</v>
      </c>
    </row>
    <row r="198" spans="1:19" s="267" customFormat="1" ht="8.1" customHeight="1">
      <c r="A198" s="549" t="s">
        <v>732</v>
      </c>
      <c r="B198" s="550"/>
      <c r="C198" s="585" t="s">
        <v>733</v>
      </c>
      <c r="D198" s="586"/>
      <c r="E198" s="586"/>
      <c r="F198" s="586"/>
      <c r="G198" s="587"/>
      <c r="H198" s="268" t="s">
        <v>475</v>
      </c>
      <c r="I198" s="269"/>
      <c r="J198" s="270"/>
      <c r="K198" s="270"/>
      <c r="L198" s="270"/>
      <c r="M198" s="270"/>
      <c r="N198" s="270"/>
      <c r="O198" s="270"/>
      <c r="P198" s="270"/>
      <c r="Q198" s="270"/>
      <c r="R198" s="270">
        <f t="shared" si="36"/>
        <v>0</v>
      </c>
      <c r="S198" s="271">
        <f t="shared" si="37"/>
        <v>0</v>
      </c>
    </row>
    <row r="199" spans="1:19" s="267" customFormat="1" ht="8.1" customHeight="1">
      <c r="A199" s="549" t="s">
        <v>734</v>
      </c>
      <c r="B199" s="550"/>
      <c r="C199" s="585" t="s">
        <v>735</v>
      </c>
      <c r="D199" s="586"/>
      <c r="E199" s="586"/>
      <c r="F199" s="586"/>
      <c r="G199" s="587"/>
      <c r="H199" s="268" t="s">
        <v>475</v>
      </c>
      <c r="I199" s="269"/>
      <c r="J199" s="270"/>
      <c r="K199" s="270"/>
      <c r="L199" s="270"/>
      <c r="M199" s="270"/>
      <c r="N199" s="270"/>
      <c r="O199" s="270"/>
      <c r="P199" s="270"/>
      <c r="Q199" s="270"/>
      <c r="R199" s="270">
        <f t="shared" si="36"/>
        <v>0</v>
      </c>
      <c r="S199" s="271">
        <f t="shared" si="37"/>
        <v>0</v>
      </c>
    </row>
    <row r="200" spans="1:19" s="267" customFormat="1" ht="8.1" customHeight="1">
      <c r="A200" s="549" t="s">
        <v>736</v>
      </c>
      <c r="B200" s="550"/>
      <c r="C200" s="551" t="s">
        <v>737</v>
      </c>
      <c r="D200" s="552"/>
      <c r="E200" s="552"/>
      <c r="F200" s="552"/>
      <c r="G200" s="553"/>
      <c r="H200" s="268" t="s">
        <v>475</v>
      </c>
      <c r="I200" s="269"/>
      <c r="J200" s="270"/>
      <c r="K200" s="270"/>
      <c r="L200" s="270"/>
      <c r="M200" s="270"/>
      <c r="N200" s="270"/>
      <c r="O200" s="270"/>
      <c r="P200" s="270"/>
      <c r="Q200" s="270"/>
      <c r="R200" s="270">
        <f t="shared" si="36"/>
        <v>0</v>
      </c>
      <c r="S200" s="271">
        <f t="shared" si="37"/>
        <v>0</v>
      </c>
    </row>
    <row r="201" spans="1:19" s="267" customFormat="1" ht="7.8">
      <c r="A201" s="549" t="s">
        <v>738</v>
      </c>
      <c r="B201" s="550"/>
      <c r="C201" s="582" t="s">
        <v>739</v>
      </c>
      <c r="D201" s="583"/>
      <c r="E201" s="583"/>
      <c r="F201" s="583"/>
      <c r="G201" s="584"/>
      <c r="H201" s="268" t="s">
        <v>475</v>
      </c>
      <c r="I201" s="269">
        <f t="shared" ref="I201:Q201" si="45">I202+I209+I210+I211</f>
        <v>4.9870812219999996</v>
      </c>
      <c r="J201" s="270">
        <f t="shared" si="45"/>
        <v>4.7835939160000001</v>
      </c>
      <c r="K201" s="270">
        <f t="shared" si="45"/>
        <v>11.712999999999999</v>
      </c>
      <c r="L201" s="270">
        <f t="shared" si="45"/>
        <v>6.589067487411552</v>
      </c>
      <c r="M201" s="270">
        <f t="shared" si="45"/>
        <v>0</v>
      </c>
      <c r="N201" s="270">
        <f t="shared" si="45"/>
        <v>14.7783211065152</v>
      </c>
      <c r="O201" s="270">
        <f t="shared" si="45"/>
        <v>0</v>
      </c>
      <c r="P201" s="270">
        <f t="shared" si="45"/>
        <v>22.743136226370559</v>
      </c>
      <c r="Q201" s="270">
        <f t="shared" si="45"/>
        <v>0</v>
      </c>
      <c r="R201" s="270">
        <f t="shared" si="36"/>
        <v>65.59419995829731</v>
      </c>
      <c r="S201" s="271">
        <f t="shared" si="37"/>
        <v>0</v>
      </c>
    </row>
    <row r="202" spans="1:19" s="267" customFormat="1" ht="8.1" customHeight="1">
      <c r="A202" s="549" t="s">
        <v>740</v>
      </c>
      <c r="B202" s="550"/>
      <c r="C202" s="551" t="s">
        <v>741</v>
      </c>
      <c r="D202" s="552"/>
      <c r="E202" s="552"/>
      <c r="F202" s="552"/>
      <c r="G202" s="553"/>
      <c r="H202" s="268" t="s">
        <v>475</v>
      </c>
      <c r="I202" s="269">
        <f t="shared" ref="I202:Q202" si="46">I203+I204+I205+I206+I207+I208</f>
        <v>4.9870812219999996</v>
      </c>
      <c r="J202" s="270">
        <f t="shared" si="46"/>
        <v>4.7835939160000001</v>
      </c>
      <c r="K202" s="270">
        <f t="shared" si="46"/>
        <v>11.712999999999999</v>
      </c>
      <c r="L202" s="270">
        <f t="shared" si="46"/>
        <v>6.589067487411552</v>
      </c>
      <c r="M202" s="270">
        <f t="shared" si="46"/>
        <v>0</v>
      </c>
      <c r="N202" s="270">
        <f t="shared" si="46"/>
        <v>14.7783211065152</v>
      </c>
      <c r="O202" s="270">
        <f t="shared" si="46"/>
        <v>0</v>
      </c>
      <c r="P202" s="270">
        <f t="shared" si="46"/>
        <v>22.743136226370559</v>
      </c>
      <c r="Q202" s="270">
        <f t="shared" si="46"/>
        <v>0</v>
      </c>
      <c r="R202" s="270">
        <f t="shared" si="36"/>
        <v>65.59419995829731</v>
      </c>
      <c r="S202" s="271">
        <f t="shared" si="37"/>
        <v>0</v>
      </c>
    </row>
    <row r="203" spans="1:19" s="267" customFormat="1" ht="8.1" customHeight="1">
      <c r="A203" s="549" t="s">
        <v>742</v>
      </c>
      <c r="B203" s="550"/>
      <c r="C203" s="579" t="s">
        <v>743</v>
      </c>
      <c r="D203" s="580"/>
      <c r="E203" s="580"/>
      <c r="F203" s="580"/>
      <c r="G203" s="581"/>
      <c r="H203" s="268" t="s">
        <v>475</v>
      </c>
      <c r="I203" s="269"/>
      <c r="J203" s="270"/>
      <c r="K203" s="270"/>
      <c r="L203" s="270"/>
      <c r="M203" s="270"/>
      <c r="N203" s="270"/>
      <c r="O203" s="270"/>
      <c r="P203" s="270"/>
      <c r="Q203" s="270"/>
      <c r="R203" s="270">
        <f t="shared" si="36"/>
        <v>0</v>
      </c>
      <c r="S203" s="271">
        <f t="shared" si="37"/>
        <v>0</v>
      </c>
    </row>
    <row r="204" spans="1:19" s="267" customFormat="1" ht="8.1" customHeight="1">
      <c r="A204" s="549" t="s">
        <v>744</v>
      </c>
      <c r="B204" s="550"/>
      <c r="C204" s="579" t="s">
        <v>745</v>
      </c>
      <c r="D204" s="580"/>
      <c r="E204" s="580"/>
      <c r="F204" s="580"/>
      <c r="G204" s="581"/>
      <c r="H204" s="268" t="s">
        <v>475</v>
      </c>
      <c r="I204" s="269"/>
      <c r="J204" s="270"/>
      <c r="K204" s="270"/>
      <c r="L204" s="270"/>
      <c r="M204" s="270"/>
      <c r="N204" s="270"/>
      <c r="O204" s="270"/>
      <c r="P204" s="270"/>
      <c r="Q204" s="270"/>
      <c r="R204" s="270">
        <f t="shared" si="36"/>
        <v>0</v>
      </c>
      <c r="S204" s="271">
        <f t="shared" si="37"/>
        <v>0</v>
      </c>
    </row>
    <row r="205" spans="1:19" s="267" customFormat="1" ht="8.1" customHeight="1">
      <c r="A205" s="549" t="s">
        <v>746</v>
      </c>
      <c r="B205" s="550"/>
      <c r="C205" s="579" t="s">
        <v>747</v>
      </c>
      <c r="D205" s="580"/>
      <c r="E205" s="580"/>
      <c r="F205" s="580"/>
      <c r="G205" s="581"/>
      <c r="H205" s="268" t="s">
        <v>475</v>
      </c>
      <c r="I205" s="269"/>
      <c r="J205" s="270"/>
      <c r="K205" s="270"/>
      <c r="L205" s="270"/>
      <c r="M205" s="270"/>
      <c r="N205" s="270"/>
      <c r="O205" s="270"/>
      <c r="P205" s="270"/>
      <c r="Q205" s="270"/>
      <c r="R205" s="270">
        <f t="shared" si="36"/>
        <v>0</v>
      </c>
      <c r="S205" s="271">
        <f t="shared" si="37"/>
        <v>0</v>
      </c>
    </row>
    <row r="206" spans="1:19" s="267" customFormat="1" ht="8.1" customHeight="1">
      <c r="A206" s="549" t="s">
        <v>748</v>
      </c>
      <c r="B206" s="550"/>
      <c r="C206" s="579" t="s">
        <v>749</v>
      </c>
      <c r="D206" s="580"/>
      <c r="E206" s="580"/>
      <c r="F206" s="580"/>
      <c r="G206" s="581"/>
      <c r="H206" s="268" t="s">
        <v>475</v>
      </c>
      <c r="I206" s="269">
        <f>4987.081222/1000</f>
        <v>4.9870812219999996</v>
      </c>
      <c r="J206" s="270">
        <f>4783.593916/1000</f>
        <v>4.7835939160000001</v>
      </c>
      <c r="K206" s="270">
        <v>11.712999999999999</v>
      </c>
      <c r="L206" s="270">
        <f>L363*1.18</f>
        <v>6.589067487411552</v>
      </c>
      <c r="M206" s="270"/>
      <c r="N206" s="270">
        <f>(N363)*1.18</f>
        <v>14.7783211065152</v>
      </c>
      <c r="O206" s="270"/>
      <c r="P206" s="270">
        <f>P363*1.18</f>
        <v>22.743136226370559</v>
      </c>
      <c r="Q206" s="270"/>
      <c r="R206" s="270">
        <f t="shared" si="36"/>
        <v>65.59419995829731</v>
      </c>
      <c r="S206" s="271">
        <f t="shared" si="37"/>
        <v>0</v>
      </c>
    </row>
    <row r="207" spans="1:19" s="267" customFormat="1" ht="8.1" customHeight="1">
      <c r="A207" s="549" t="s">
        <v>750</v>
      </c>
      <c r="B207" s="550"/>
      <c r="C207" s="579" t="s">
        <v>751</v>
      </c>
      <c r="D207" s="580"/>
      <c r="E207" s="580"/>
      <c r="F207" s="580"/>
      <c r="G207" s="581"/>
      <c r="H207" s="268" t="s">
        <v>475</v>
      </c>
      <c r="I207" s="269"/>
      <c r="J207" s="270"/>
      <c r="K207" s="270"/>
      <c r="L207" s="270"/>
      <c r="M207" s="270"/>
      <c r="N207" s="270"/>
      <c r="O207" s="270"/>
      <c r="P207" s="270"/>
      <c r="Q207" s="270"/>
      <c r="R207" s="270">
        <f t="shared" si="36"/>
        <v>0</v>
      </c>
      <c r="S207" s="271">
        <f t="shared" si="37"/>
        <v>0</v>
      </c>
    </row>
    <row r="208" spans="1:19" s="267" customFormat="1" ht="8.1" customHeight="1">
      <c r="A208" s="549" t="s">
        <v>752</v>
      </c>
      <c r="B208" s="550"/>
      <c r="C208" s="579" t="s">
        <v>753</v>
      </c>
      <c r="D208" s="580"/>
      <c r="E208" s="580"/>
      <c r="F208" s="580"/>
      <c r="G208" s="581"/>
      <c r="H208" s="268" t="s">
        <v>475</v>
      </c>
      <c r="I208" s="269"/>
      <c r="J208" s="270"/>
      <c r="K208" s="270"/>
      <c r="L208" s="270"/>
      <c r="M208" s="270"/>
      <c r="N208" s="270"/>
      <c r="O208" s="270"/>
      <c r="P208" s="270"/>
      <c r="Q208" s="270"/>
      <c r="R208" s="270">
        <f t="shared" si="36"/>
        <v>0</v>
      </c>
      <c r="S208" s="271">
        <f t="shared" si="37"/>
        <v>0</v>
      </c>
    </row>
    <row r="209" spans="1:19" s="267" customFormat="1" ht="8.1" customHeight="1">
      <c r="A209" s="549" t="s">
        <v>754</v>
      </c>
      <c r="B209" s="550"/>
      <c r="C209" s="551" t="s">
        <v>755</v>
      </c>
      <c r="D209" s="552"/>
      <c r="E209" s="552"/>
      <c r="F209" s="552"/>
      <c r="G209" s="553"/>
      <c r="H209" s="268" t="s">
        <v>475</v>
      </c>
      <c r="I209" s="269"/>
      <c r="J209" s="270"/>
      <c r="K209" s="270"/>
      <c r="L209" s="270"/>
      <c r="M209" s="270"/>
      <c r="N209" s="270"/>
      <c r="O209" s="270"/>
      <c r="P209" s="270"/>
      <c r="Q209" s="270"/>
      <c r="R209" s="270">
        <f t="shared" si="36"/>
        <v>0</v>
      </c>
      <c r="S209" s="271">
        <f t="shared" si="37"/>
        <v>0</v>
      </c>
    </row>
    <row r="210" spans="1:19" s="267" customFormat="1" ht="8.1" customHeight="1">
      <c r="A210" s="549" t="s">
        <v>756</v>
      </c>
      <c r="B210" s="550"/>
      <c r="C210" s="551" t="s">
        <v>757</v>
      </c>
      <c r="D210" s="552"/>
      <c r="E210" s="552"/>
      <c r="F210" s="552"/>
      <c r="G210" s="553"/>
      <c r="H210" s="268" t="s">
        <v>475</v>
      </c>
      <c r="I210" s="269"/>
      <c r="J210" s="270"/>
      <c r="K210" s="270"/>
      <c r="L210" s="270"/>
      <c r="M210" s="270"/>
      <c r="N210" s="270"/>
      <c r="O210" s="270"/>
      <c r="P210" s="270"/>
      <c r="Q210" s="270"/>
      <c r="R210" s="270">
        <f t="shared" si="36"/>
        <v>0</v>
      </c>
      <c r="S210" s="271">
        <f t="shared" si="37"/>
        <v>0</v>
      </c>
    </row>
    <row r="211" spans="1:19" s="267" customFormat="1" ht="8.1" customHeight="1">
      <c r="A211" s="549" t="s">
        <v>758</v>
      </c>
      <c r="B211" s="550"/>
      <c r="C211" s="551" t="s">
        <v>561</v>
      </c>
      <c r="D211" s="552"/>
      <c r="E211" s="552"/>
      <c r="F211" s="552"/>
      <c r="G211" s="553"/>
      <c r="H211" s="268" t="s">
        <v>391</v>
      </c>
      <c r="I211" s="269"/>
      <c r="J211" s="270"/>
      <c r="K211" s="270"/>
      <c r="L211" s="270"/>
      <c r="M211" s="270"/>
      <c r="N211" s="270"/>
      <c r="O211" s="270"/>
      <c r="P211" s="270"/>
      <c r="Q211" s="270"/>
      <c r="R211" s="270">
        <f t="shared" si="36"/>
        <v>0</v>
      </c>
      <c r="S211" s="271">
        <f t="shared" si="37"/>
        <v>0</v>
      </c>
    </row>
    <row r="212" spans="1:19" s="267" customFormat="1" ht="16.5" customHeight="1">
      <c r="A212" s="549" t="s">
        <v>759</v>
      </c>
      <c r="B212" s="550"/>
      <c r="C212" s="579" t="s">
        <v>760</v>
      </c>
      <c r="D212" s="580"/>
      <c r="E212" s="580"/>
      <c r="F212" s="580"/>
      <c r="G212" s="581"/>
      <c r="H212" s="268" t="s">
        <v>475</v>
      </c>
      <c r="I212" s="269"/>
      <c r="J212" s="270"/>
      <c r="K212" s="270"/>
      <c r="L212" s="270"/>
      <c r="M212" s="270"/>
      <c r="N212" s="270"/>
      <c r="O212" s="270"/>
      <c r="P212" s="270"/>
      <c r="Q212" s="270"/>
      <c r="R212" s="270">
        <f t="shared" si="36"/>
        <v>0</v>
      </c>
      <c r="S212" s="271">
        <f t="shared" si="37"/>
        <v>0</v>
      </c>
    </row>
    <row r="213" spans="1:19" s="267" customFormat="1" ht="7.8">
      <c r="A213" s="549" t="s">
        <v>761</v>
      </c>
      <c r="B213" s="550"/>
      <c r="C213" s="582" t="s">
        <v>762</v>
      </c>
      <c r="D213" s="583"/>
      <c r="E213" s="583"/>
      <c r="F213" s="583"/>
      <c r="G213" s="584"/>
      <c r="H213" s="268" t="s">
        <v>475</v>
      </c>
      <c r="I213" s="269">
        <f t="shared" ref="I213:Q213" si="47">I214+I215+I219+I220+I223+I224+I225</f>
        <v>2013.2674637999999</v>
      </c>
      <c r="J213" s="270">
        <f t="shared" si="47"/>
        <v>11273.720426225998</v>
      </c>
      <c r="K213" s="270">
        <f t="shared" si="47"/>
        <v>586</v>
      </c>
      <c r="L213" s="270">
        <f t="shared" si="47"/>
        <v>609.44000000000005</v>
      </c>
      <c r="M213" s="270">
        <f t="shared" si="47"/>
        <v>0</v>
      </c>
      <c r="N213" s="270">
        <f t="shared" si="47"/>
        <v>633.81760000000008</v>
      </c>
      <c r="O213" s="270">
        <f t="shared" si="47"/>
        <v>0</v>
      </c>
      <c r="P213" s="270">
        <f t="shared" si="47"/>
        <v>659.1703040000001</v>
      </c>
      <c r="Q213" s="270">
        <f t="shared" si="47"/>
        <v>0</v>
      </c>
      <c r="R213" s="270">
        <f t="shared" si="36"/>
        <v>15775.415794025997</v>
      </c>
      <c r="S213" s="271">
        <f t="shared" si="37"/>
        <v>0</v>
      </c>
    </row>
    <row r="214" spans="1:19" s="267" customFormat="1" ht="8.1" customHeight="1">
      <c r="A214" s="549" t="s">
        <v>763</v>
      </c>
      <c r="B214" s="550"/>
      <c r="C214" s="551" t="s">
        <v>764</v>
      </c>
      <c r="D214" s="552"/>
      <c r="E214" s="552"/>
      <c r="F214" s="552"/>
      <c r="G214" s="553"/>
      <c r="H214" s="268" t="s">
        <v>475</v>
      </c>
      <c r="I214" s="269"/>
      <c r="J214" s="270"/>
      <c r="K214" s="270"/>
      <c r="L214" s="270"/>
      <c r="M214" s="270"/>
      <c r="N214" s="270"/>
      <c r="O214" s="270"/>
      <c r="P214" s="270"/>
      <c r="Q214" s="270"/>
      <c r="R214" s="270">
        <f t="shared" si="36"/>
        <v>0</v>
      </c>
      <c r="S214" s="271">
        <f t="shared" si="37"/>
        <v>0</v>
      </c>
    </row>
    <row r="215" spans="1:19" s="267" customFormat="1" ht="8.1" customHeight="1">
      <c r="A215" s="549" t="s">
        <v>765</v>
      </c>
      <c r="B215" s="550"/>
      <c r="C215" s="551" t="s">
        <v>766</v>
      </c>
      <c r="D215" s="552"/>
      <c r="E215" s="552"/>
      <c r="F215" s="552"/>
      <c r="G215" s="553"/>
      <c r="H215" s="268" t="s">
        <v>475</v>
      </c>
      <c r="I215" s="269">
        <f t="shared" ref="I215:Q215" si="48">I216+I217+I218</f>
        <v>1697</v>
      </c>
      <c r="J215" s="270">
        <f t="shared" si="48"/>
        <v>3397.8236042799999</v>
      </c>
      <c r="K215" s="270">
        <f t="shared" si="48"/>
        <v>580</v>
      </c>
      <c r="L215" s="270">
        <f t="shared" si="48"/>
        <v>603.20000000000005</v>
      </c>
      <c r="M215" s="270">
        <f t="shared" si="48"/>
        <v>0</v>
      </c>
      <c r="N215" s="270">
        <f t="shared" si="48"/>
        <v>627.32800000000009</v>
      </c>
      <c r="O215" s="270">
        <f t="shared" si="48"/>
        <v>0</v>
      </c>
      <c r="P215" s="270">
        <f t="shared" si="48"/>
        <v>652.42112000000009</v>
      </c>
      <c r="Q215" s="270">
        <f t="shared" si="48"/>
        <v>0</v>
      </c>
      <c r="R215" s="270">
        <f t="shared" si="36"/>
        <v>7557.7727242800001</v>
      </c>
      <c r="S215" s="271">
        <f t="shared" si="37"/>
        <v>0</v>
      </c>
    </row>
    <row r="216" spans="1:19" s="267" customFormat="1" ht="8.1" customHeight="1">
      <c r="A216" s="549" t="s">
        <v>767</v>
      </c>
      <c r="B216" s="550"/>
      <c r="C216" s="579" t="s">
        <v>768</v>
      </c>
      <c r="D216" s="580"/>
      <c r="E216" s="580"/>
      <c r="F216" s="580"/>
      <c r="G216" s="581"/>
      <c r="H216" s="268" t="s">
        <v>475</v>
      </c>
      <c r="I216" s="269">
        <f>1697000/1000</f>
        <v>1697</v>
      </c>
      <c r="J216" s="270">
        <f>3397823.60428/1000</f>
        <v>3397.8236042799999</v>
      </c>
      <c r="K216" s="270">
        <v>580</v>
      </c>
      <c r="L216" s="270">
        <v>603.20000000000005</v>
      </c>
      <c r="M216" s="270"/>
      <c r="N216" s="270">
        <v>627.32800000000009</v>
      </c>
      <c r="O216" s="270"/>
      <c r="P216" s="270">
        <v>652.42112000000009</v>
      </c>
      <c r="Q216" s="270"/>
      <c r="R216" s="270">
        <f t="shared" si="36"/>
        <v>7557.7727242800001</v>
      </c>
      <c r="S216" s="271">
        <f t="shared" si="37"/>
        <v>0</v>
      </c>
    </row>
    <row r="217" spans="1:19" s="267" customFormat="1" ht="8.1" customHeight="1">
      <c r="A217" s="549" t="s">
        <v>769</v>
      </c>
      <c r="B217" s="550"/>
      <c r="C217" s="579" t="s">
        <v>770</v>
      </c>
      <c r="D217" s="580"/>
      <c r="E217" s="580"/>
      <c r="F217" s="580"/>
      <c r="G217" s="581"/>
      <c r="H217" s="268" t="s">
        <v>475</v>
      </c>
      <c r="I217" s="269"/>
      <c r="J217" s="270"/>
      <c r="K217" s="270"/>
      <c r="L217" s="270"/>
      <c r="M217" s="270"/>
      <c r="N217" s="270"/>
      <c r="O217" s="270"/>
      <c r="P217" s="270"/>
      <c r="Q217" s="270"/>
      <c r="R217" s="270">
        <f t="shared" si="36"/>
        <v>0</v>
      </c>
      <c r="S217" s="271">
        <f t="shared" si="37"/>
        <v>0</v>
      </c>
    </row>
    <row r="218" spans="1:19" s="267" customFormat="1" ht="8.1" customHeight="1">
      <c r="A218" s="549" t="s">
        <v>771</v>
      </c>
      <c r="B218" s="550"/>
      <c r="C218" s="579" t="s">
        <v>772</v>
      </c>
      <c r="D218" s="580"/>
      <c r="E218" s="580"/>
      <c r="F218" s="580"/>
      <c r="G218" s="581"/>
      <c r="H218" s="268" t="s">
        <v>475</v>
      </c>
      <c r="I218" s="269"/>
      <c r="J218" s="270"/>
      <c r="K218" s="270"/>
      <c r="L218" s="270"/>
      <c r="M218" s="270"/>
      <c r="N218" s="270"/>
      <c r="O218" s="270"/>
      <c r="P218" s="270"/>
      <c r="Q218" s="270"/>
      <c r="R218" s="270">
        <f t="shared" si="36"/>
        <v>0</v>
      </c>
      <c r="S218" s="271">
        <f t="shared" si="37"/>
        <v>0</v>
      </c>
    </row>
    <row r="219" spans="1:19" s="267" customFormat="1" ht="8.1" customHeight="1">
      <c r="A219" s="549" t="s">
        <v>773</v>
      </c>
      <c r="B219" s="550"/>
      <c r="C219" s="551" t="s">
        <v>774</v>
      </c>
      <c r="D219" s="552"/>
      <c r="E219" s="552"/>
      <c r="F219" s="552"/>
      <c r="G219" s="553"/>
      <c r="H219" s="268" t="s">
        <v>475</v>
      </c>
      <c r="I219" s="269"/>
      <c r="J219" s="270"/>
      <c r="K219" s="270"/>
      <c r="L219" s="270"/>
      <c r="M219" s="270"/>
      <c r="N219" s="270"/>
      <c r="O219" s="270"/>
      <c r="P219" s="270"/>
      <c r="Q219" s="270"/>
      <c r="R219" s="270">
        <f t="shared" si="36"/>
        <v>0</v>
      </c>
      <c r="S219" s="271">
        <f t="shared" si="37"/>
        <v>0</v>
      </c>
    </row>
    <row r="220" spans="1:19" s="267" customFormat="1" ht="8.1" customHeight="1">
      <c r="A220" s="549" t="s">
        <v>775</v>
      </c>
      <c r="B220" s="550"/>
      <c r="C220" s="551" t="s">
        <v>776</v>
      </c>
      <c r="D220" s="552"/>
      <c r="E220" s="552"/>
      <c r="F220" s="552"/>
      <c r="G220" s="553"/>
      <c r="H220" s="268" t="s">
        <v>475</v>
      </c>
      <c r="I220" s="269">
        <f t="shared" ref="I220:Q220" si="49">I221+I222</f>
        <v>0</v>
      </c>
      <c r="J220" s="270">
        <f t="shared" si="49"/>
        <v>0</v>
      </c>
      <c r="K220" s="270">
        <f t="shared" si="49"/>
        <v>0</v>
      </c>
      <c r="L220" s="270">
        <f t="shared" si="49"/>
        <v>0</v>
      </c>
      <c r="M220" s="270">
        <f t="shared" si="49"/>
        <v>0</v>
      </c>
      <c r="N220" s="270">
        <f t="shared" si="49"/>
        <v>0</v>
      </c>
      <c r="O220" s="270">
        <f t="shared" si="49"/>
        <v>0</v>
      </c>
      <c r="P220" s="270">
        <f t="shared" si="49"/>
        <v>0</v>
      </c>
      <c r="Q220" s="270">
        <f t="shared" si="49"/>
        <v>0</v>
      </c>
      <c r="R220" s="270">
        <f t="shared" si="36"/>
        <v>0</v>
      </c>
      <c r="S220" s="271">
        <f t="shared" si="37"/>
        <v>0</v>
      </c>
    </row>
    <row r="221" spans="1:19" s="267" customFormat="1" ht="8.1" customHeight="1">
      <c r="A221" s="549" t="s">
        <v>777</v>
      </c>
      <c r="B221" s="550"/>
      <c r="C221" s="579" t="s">
        <v>778</v>
      </c>
      <c r="D221" s="580"/>
      <c r="E221" s="580"/>
      <c r="F221" s="580"/>
      <c r="G221" s="581"/>
      <c r="H221" s="268" t="s">
        <v>475</v>
      </c>
      <c r="I221" s="269"/>
      <c r="J221" s="270"/>
      <c r="K221" s="270"/>
      <c r="L221" s="270"/>
      <c r="M221" s="270"/>
      <c r="N221" s="270"/>
      <c r="O221" s="270"/>
      <c r="P221" s="270"/>
      <c r="Q221" s="270"/>
      <c r="R221" s="270">
        <f t="shared" si="36"/>
        <v>0</v>
      </c>
      <c r="S221" s="271">
        <f t="shared" si="37"/>
        <v>0</v>
      </c>
    </row>
    <row r="222" spans="1:19" s="267" customFormat="1" ht="8.1" customHeight="1">
      <c r="A222" s="549" t="s">
        <v>779</v>
      </c>
      <c r="B222" s="550"/>
      <c r="C222" s="579" t="s">
        <v>780</v>
      </c>
      <c r="D222" s="580"/>
      <c r="E222" s="580"/>
      <c r="F222" s="580"/>
      <c r="G222" s="581"/>
      <c r="H222" s="268" t="s">
        <v>475</v>
      </c>
      <c r="I222" s="269"/>
      <c r="J222" s="270"/>
      <c r="K222" s="270"/>
      <c r="L222" s="270"/>
      <c r="M222" s="270"/>
      <c r="N222" s="270"/>
      <c r="O222" s="270"/>
      <c r="P222" s="270"/>
      <c r="Q222" s="270"/>
      <c r="R222" s="270">
        <f t="shared" si="36"/>
        <v>0</v>
      </c>
      <c r="S222" s="271">
        <f t="shared" ref="S222:S285" si="50">M222+O222+Q222</f>
        <v>0</v>
      </c>
    </row>
    <row r="223" spans="1:19" s="267" customFormat="1" ht="8.1" customHeight="1">
      <c r="A223" s="549" t="s">
        <v>781</v>
      </c>
      <c r="B223" s="550"/>
      <c r="C223" s="551" t="s">
        <v>782</v>
      </c>
      <c r="D223" s="552"/>
      <c r="E223" s="552"/>
      <c r="F223" s="552"/>
      <c r="G223" s="553"/>
      <c r="H223" s="268" t="s">
        <v>475</v>
      </c>
      <c r="I223" s="269"/>
      <c r="J223" s="270"/>
      <c r="K223" s="270"/>
      <c r="L223" s="270"/>
      <c r="M223" s="270"/>
      <c r="N223" s="270"/>
      <c r="O223" s="270"/>
      <c r="P223" s="270"/>
      <c r="Q223" s="270"/>
      <c r="R223" s="270">
        <f t="shared" si="36"/>
        <v>0</v>
      </c>
      <c r="S223" s="271">
        <f t="shared" si="50"/>
        <v>0</v>
      </c>
    </row>
    <row r="224" spans="1:19" s="267" customFormat="1" ht="8.1" customHeight="1">
      <c r="A224" s="549" t="s">
        <v>783</v>
      </c>
      <c r="B224" s="550"/>
      <c r="C224" s="551" t="s">
        <v>784</v>
      </c>
      <c r="D224" s="552"/>
      <c r="E224" s="552"/>
      <c r="F224" s="552"/>
      <c r="G224" s="553"/>
      <c r="H224" s="268" t="s">
        <v>475</v>
      </c>
      <c r="I224" s="269"/>
      <c r="J224" s="270"/>
      <c r="K224" s="270"/>
      <c r="L224" s="270"/>
      <c r="M224" s="270"/>
      <c r="N224" s="270"/>
      <c r="O224" s="270"/>
      <c r="P224" s="270"/>
      <c r="Q224" s="270"/>
      <c r="R224" s="270">
        <f t="shared" si="36"/>
        <v>0</v>
      </c>
      <c r="S224" s="271">
        <f t="shared" si="50"/>
        <v>0</v>
      </c>
    </row>
    <row r="225" spans="1:19" s="267" customFormat="1" ht="8.1" customHeight="1">
      <c r="A225" s="549" t="s">
        <v>785</v>
      </c>
      <c r="B225" s="550"/>
      <c r="C225" s="551" t="s">
        <v>786</v>
      </c>
      <c r="D225" s="552"/>
      <c r="E225" s="552"/>
      <c r="F225" s="552"/>
      <c r="G225" s="553"/>
      <c r="H225" s="268" t="s">
        <v>475</v>
      </c>
      <c r="I225" s="269">
        <f>118213.42657/1000+198054.03723/1000</f>
        <v>316.26746379999997</v>
      </c>
      <c r="J225" s="270">
        <f>7875896.821946/1000</f>
        <v>7875.8968219459994</v>
      </c>
      <c r="K225" s="270">
        <v>6</v>
      </c>
      <c r="L225" s="270">
        <v>6.24</v>
      </c>
      <c r="M225" s="270"/>
      <c r="N225" s="270">
        <v>6.4896000000000003</v>
      </c>
      <c r="O225" s="270"/>
      <c r="P225" s="270">
        <v>6.7491840000000005</v>
      </c>
      <c r="Q225" s="270"/>
      <c r="R225" s="270">
        <f t="shared" si="36"/>
        <v>8217.643069746</v>
      </c>
      <c r="S225" s="271">
        <f t="shared" si="50"/>
        <v>0</v>
      </c>
    </row>
    <row r="226" spans="1:19" s="267" customFormat="1" ht="8.1" customHeight="1">
      <c r="A226" s="549" t="s">
        <v>787</v>
      </c>
      <c r="B226" s="550"/>
      <c r="C226" s="582" t="s">
        <v>788</v>
      </c>
      <c r="D226" s="583"/>
      <c r="E226" s="583"/>
      <c r="F226" s="583"/>
      <c r="G226" s="584"/>
      <c r="H226" s="268" t="s">
        <v>475</v>
      </c>
      <c r="I226" s="269">
        <f t="shared" ref="I226:Q226" si="51">I227+I231+I232</f>
        <v>1832.0828838100001</v>
      </c>
      <c r="J226" s="270">
        <f t="shared" si="51"/>
        <v>11121.305732020001</v>
      </c>
      <c r="K226" s="270">
        <f t="shared" si="51"/>
        <v>703.01300000000003</v>
      </c>
      <c r="L226" s="270">
        <f t="shared" si="51"/>
        <v>731.13352000000009</v>
      </c>
      <c r="M226" s="270">
        <f t="shared" si="51"/>
        <v>0</v>
      </c>
      <c r="N226" s="270">
        <f t="shared" si="51"/>
        <v>760.3788608000001</v>
      </c>
      <c r="O226" s="270">
        <f t="shared" si="51"/>
        <v>0</v>
      </c>
      <c r="P226" s="270">
        <f t="shared" si="51"/>
        <v>790.79401523200011</v>
      </c>
      <c r="Q226" s="270">
        <f t="shared" si="51"/>
        <v>0</v>
      </c>
      <c r="R226" s="270">
        <f t="shared" si="36"/>
        <v>15938.708011862002</v>
      </c>
      <c r="S226" s="271">
        <f t="shared" si="50"/>
        <v>0</v>
      </c>
    </row>
    <row r="227" spans="1:19" s="267" customFormat="1" ht="8.1" customHeight="1">
      <c r="A227" s="549" t="s">
        <v>789</v>
      </c>
      <c r="B227" s="550"/>
      <c r="C227" s="551" t="s">
        <v>790</v>
      </c>
      <c r="D227" s="552"/>
      <c r="E227" s="552"/>
      <c r="F227" s="552"/>
      <c r="G227" s="553"/>
      <c r="H227" s="268" t="s">
        <v>475</v>
      </c>
      <c r="I227" s="269">
        <f t="shared" ref="I227:Q227" si="52">I228+I229+I230</f>
        <v>938.12558380999997</v>
      </c>
      <c r="J227" s="270">
        <f t="shared" si="52"/>
        <v>3155.87673202</v>
      </c>
      <c r="K227" s="270">
        <f t="shared" si="52"/>
        <v>703.01300000000003</v>
      </c>
      <c r="L227" s="270">
        <f t="shared" si="52"/>
        <v>731.13352000000009</v>
      </c>
      <c r="M227" s="270">
        <f t="shared" si="52"/>
        <v>0</v>
      </c>
      <c r="N227" s="270">
        <f t="shared" si="52"/>
        <v>760.3788608000001</v>
      </c>
      <c r="O227" s="270">
        <f t="shared" si="52"/>
        <v>0</v>
      </c>
      <c r="P227" s="270">
        <f t="shared" si="52"/>
        <v>790.79401523200011</v>
      </c>
      <c r="Q227" s="270">
        <f t="shared" si="52"/>
        <v>0</v>
      </c>
      <c r="R227" s="270">
        <f t="shared" si="36"/>
        <v>7079.3217118620005</v>
      </c>
      <c r="S227" s="271">
        <f t="shared" si="50"/>
        <v>0</v>
      </c>
    </row>
    <row r="228" spans="1:19" s="267" customFormat="1" ht="8.1" customHeight="1">
      <c r="A228" s="549" t="s">
        <v>791</v>
      </c>
      <c r="B228" s="550"/>
      <c r="C228" s="579" t="s">
        <v>768</v>
      </c>
      <c r="D228" s="580"/>
      <c r="E228" s="580"/>
      <c r="F228" s="580"/>
      <c r="G228" s="581"/>
      <c r="H228" s="268" t="s">
        <v>475</v>
      </c>
      <c r="I228" s="269">
        <f>915000/1000+23125.58381/1000</f>
        <v>938.12558380999997</v>
      </c>
      <c r="J228" s="270">
        <f>3155876.73202/1000</f>
        <v>3155.87673202</v>
      </c>
      <c r="K228" s="270">
        <v>703.01300000000003</v>
      </c>
      <c r="L228" s="270">
        <v>731.13352000000009</v>
      </c>
      <c r="M228" s="270"/>
      <c r="N228" s="270">
        <v>760.3788608000001</v>
      </c>
      <c r="O228" s="270"/>
      <c r="P228" s="270">
        <v>790.79401523200011</v>
      </c>
      <c r="Q228" s="270"/>
      <c r="R228" s="270">
        <f t="shared" si="36"/>
        <v>7079.3217118620005</v>
      </c>
      <c r="S228" s="271">
        <f t="shared" si="50"/>
        <v>0</v>
      </c>
    </row>
    <row r="229" spans="1:19" s="267" customFormat="1" ht="8.1" customHeight="1">
      <c r="A229" s="549" t="s">
        <v>792</v>
      </c>
      <c r="B229" s="550"/>
      <c r="C229" s="579" t="s">
        <v>770</v>
      </c>
      <c r="D229" s="580"/>
      <c r="E229" s="580"/>
      <c r="F229" s="580"/>
      <c r="G229" s="581"/>
      <c r="H229" s="268" t="s">
        <v>475</v>
      </c>
      <c r="I229" s="269"/>
      <c r="J229" s="270"/>
      <c r="K229" s="270"/>
      <c r="L229" s="270"/>
      <c r="M229" s="270"/>
      <c r="N229" s="270"/>
      <c r="O229" s="270"/>
      <c r="P229" s="270"/>
      <c r="Q229" s="270"/>
      <c r="R229" s="270">
        <f t="shared" si="36"/>
        <v>0</v>
      </c>
      <c r="S229" s="271">
        <f t="shared" si="50"/>
        <v>0</v>
      </c>
    </row>
    <row r="230" spans="1:19" s="267" customFormat="1" ht="8.1" customHeight="1">
      <c r="A230" s="549" t="s">
        <v>793</v>
      </c>
      <c r="B230" s="550"/>
      <c r="C230" s="579" t="s">
        <v>772</v>
      </c>
      <c r="D230" s="580"/>
      <c r="E230" s="580"/>
      <c r="F230" s="580"/>
      <c r="G230" s="581"/>
      <c r="H230" s="268" t="s">
        <v>475</v>
      </c>
      <c r="I230" s="269"/>
      <c r="J230" s="270"/>
      <c r="K230" s="270"/>
      <c r="L230" s="270"/>
      <c r="M230" s="270"/>
      <c r="N230" s="270"/>
      <c r="O230" s="270"/>
      <c r="P230" s="270"/>
      <c r="Q230" s="270"/>
      <c r="R230" s="270">
        <f t="shared" si="36"/>
        <v>0</v>
      </c>
      <c r="S230" s="271">
        <f t="shared" si="50"/>
        <v>0</v>
      </c>
    </row>
    <row r="231" spans="1:19" s="267" customFormat="1" ht="8.1" customHeight="1">
      <c r="A231" s="549" t="s">
        <v>794</v>
      </c>
      <c r="B231" s="550"/>
      <c r="C231" s="551" t="s">
        <v>649</v>
      </c>
      <c r="D231" s="552"/>
      <c r="E231" s="552"/>
      <c r="F231" s="552"/>
      <c r="G231" s="553"/>
      <c r="H231" s="268" t="s">
        <v>475</v>
      </c>
      <c r="I231" s="269"/>
      <c r="J231" s="270"/>
      <c r="K231" s="270"/>
      <c r="L231" s="270"/>
      <c r="M231" s="270"/>
      <c r="N231" s="270"/>
      <c r="O231" s="270"/>
      <c r="P231" s="270"/>
      <c r="Q231" s="270"/>
      <c r="R231" s="270">
        <f t="shared" si="36"/>
        <v>0</v>
      </c>
      <c r="S231" s="271">
        <f t="shared" si="50"/>
        <v>0</v>
      </c>
    </row>
    <row r="232" spans="1:19" s="267" customFormat="1" ht="8.1" customHeight="1">
      <c r="A232" s="549" t="s">
        <v>795</v>
      </c>
      <c r="B232" s="550"/>
      <c r="C232" s="551" t="s">
        <v>796</v>
      </c>
      <c r="D232" s="552"/>
      <c r="E232" s="552"/>
      <c r="F232" s="552"/>
      <c r="G232" s="553"/>
      <c r="H232" s="268" t="s">
        <v>475</v>
      </c>
      <c r="I232" s="269">
        <f>893957.3/1000</f>
        <v>893.95730000000003</v>
      </c>
      <c r="J232" s="270">
        <f>7965.429</f>
        <v>7965.4290000000001</v>
      </c>
      <c r="K232" s="270">
        <v>0</v>
      </c>
      <c r="L232" s="270">
        <f>K232*1.04</f>
        <v>0</v>
      </c>
      <c r="M232" s="270"/>
      <c r="N232" s="270">
        <f>L232*1.04</f>
        <v>0</v>
      </c>
      <c r="O232" s="270"/>
      <c r="P232" s="270">
        <f>N232*1.04</f>
        <v>0</v>
      </c>
      <c r="Q232" s="270"/>
      <c r="R232" s="270">
        <f t="shared" si="36"/>
        <v>8859.3863000000001</v>
      </c>
      <c r="S232" s="271">
        <f t="shared" si="50"/>
        <v>0</v>
      </c>
    </row>
    <row r="233" spans="1:19" s="267" customFormat="1" ht="16.5" customHeight="1">
      <c r="A233" s="549" t="s">
        <v>797</v>
      </c>
      <c r="B233" s="550"/>
      <c r="C233" s="582" t="s">
        <v>798</v>
      </c>
      <c r="D233" s="583"/>
      <c r="E233" s="583"/>
      <c r="F233" s="583"/>
      <c r="G233" s="584"/>
      <c r="H233" s="268" t="s">
        <v>475</v>
      </c>
      <c r="I233" s="269">
        <f t="shared" ref="I233:Q233" si="53">I158-I176</f>
        <v>-165.96271878320113</v>
      </c>
      <c r="J233" s="270">
        <f t="shared" si="53"/>
        <v>-149.69686021290727</v>
      </c>
      <c r="K233" s="270">
        <f t="shared" si="53"/>
        <v>130.98578692231786</v>
      </c>
      <c r="L233" s="270">
        <f t="shared" si="53"/>
        <v>136.22521839921319</v>
      </c>
      <c r="M233" s="270">
        <f t="shared" si="53"/>
        <v>0</v>
      </c>
      <c r="N233" s="270">
        <f t="shared" si="53"/>
        <v>141.67422713517772</v>
      </c>
      <c r="O233" s="270">
        <f t="shared" si="53"/>
        <v>0</v>
      </c>
      <c r="P233" s="270">
        <f t="shared" si="53"/>
        <v>147.34119622058643</v>
      </c>
      <c r="Q233" s="270">
        <f t="shared" si="53"/>
        <v>0</v>
      </c>
      <c r="R233" s="270">
        <f t="shared" si="36"/>
        <v>240.5668496811868</v>
      </c>
      <c r="S233" s="271">
        <f t="shared" si="50"/>
        <v>0</v>
      </c>
    </row>
    <row r="234" spans="1:19" s="267" customFormat="1" ht="17.25" customHeight="1">
      <c r="A234" s="549" t="s">
        <v>799</v>
      </c>
      <c r="B234" s="550"/>
      <c r="C234" s="582" t="s">
        <v>800</v>
      </c>
      <c r="D234" s="583"/>
      <c r="E234" s="583"/>
      <c r="F234" s="583"/>
      <c r="G234" s="584"/>
      <c r="H234" s="268" t="s">
        <v>475</v>
      </c>
      <c r="I234" s="269">
        <f t="shared" ref="I234:Q234" si="54">I194-I201</f>
        <v>-4.9870812219999996</v>
      </c>
      <c r="J234" s="270">
        <f t="shared" si="54"/>
        <v>-4.6675939160000004</v>
      </c>
      <c r="K234" s="270">
        <f t="shared" si="54"/>
        <v>-11.712999999999999</v>
      </c>
      <c r="L234" s="270">
        <f t="shared" si="54"/>
        <v>-6.589067487411552</v>
      </c>
      <c r="M234" s="270">
        <f t="shared" si="54"/>
        <v>0</v>
      </c>
      <c r="N234" s="270">
        <f t="shared" si="54"/>
        <v>-14.7783211065152</v>
      </c>
      <c r="O234" s="270">
        <f t="shared" si="54"/>
        <v>0</v>
      </c>
      <c r="P234" s="270">
        <f t="shared" si="54"/>
        <v>-22.743136226370559</v>
      </c>
      <c r="Q234" s="270">
        <f t="shared" si="54"/>
        <v>0</v>
      </c>
      <c r="R234" s="270">
        <f t="shared" si="36"/>
        <v>-65.47819995829731</v>
      </c>
      <c r="S234" s="271">
        <f t="shared" si="50"/>
        <v>0</v>
      </c>
    </row>
    <row r="235" spans="1:19" s="267" customFormat="1" ht="8.4" customHeight="1">
      <c r="A235" s="549" t="s">
        <v>801</v>
      </c>
      <c r="B235" s="550"/>
      <c r="C235" s="551" t="s">
        <v>802</v>
      </c>
      <c r="D235" s="552"/>
      <c r="E235" s="552"/>
      <c r="F235" s="552"/>
      <c r="G235" s="553"/>
      <c r="H235" s="268" t="s">
        <v>475</v>
      </c>
      <c r="I235" s="269"/>
      <c r="J235" s="270"/>
      <c r="K235" s="270" t="s">
        <v>803</v>
      </c>
      <c r="L235" s="270"/>
      <c r="M235" s="270"/>
      <c r="N235" s="270"/>
      <c r="O235" s="270"/>
      <c r="P235" s="270"/>
      <c r="Q235" s="270"/>
      <c r="R235" s="270" t="e">
        <f t="shared" si="36"/>
        <v>#VALUE!</v>
      </c>
      <c r="S235" s="271">
        <f t="shared" si="50"/>
        <v>0</v>
      </c>
    </row>
    <row r="236" spans="1:19" s="267" customFormat="1" ht="8.4" customHeight="1">
      <c r="A236" s="549" t="s">
        <v>804</v>
      </c>
      <c r="B236" s="550"/>
      <c r="C236" s="551" t="s">
        <v>805</v>
      </c>
      <c r="D236" s="552"/>
      <c r="E236" s="552"/>
      <c r="F236" s="552"/>
      <c r="G236" s="553"/>
      <c r="H236" s="268" t="s">
        <v>475</v>
      </c>
      <c r="I236" s="269"/>
      <c r="J236" s="270"/>
      <c r="K236" s="270"/>
      <c r="L236" s="270"/>
      <c r="M236" s="270"/>
      <c r="N236" s="270"/>
      <c r="O236" s="270"/>
      <c r="P236" s="270"/>
      <c r="Q236" s="270"/>
      <c r="R236" s="270">
        <f t="shared" si="36"/>
        <v>0</v>
      </c>
      <c r="S236" s="271">
        <f t="shared" si="50"/>
        <v>0</v>
      </c>
    </row>
    <row r="237" spans="1:19" s="267" customFormat="1" ht="16.5" customHeight="1">
      <c r="A237" s="549" t="s">
        <v>806</v>
      </c>
      <c r="B237" s="550"/>
      <c r="C237" s="582" t="s">
        <v>807</v>
      </c>
      <c r="D237" s="583"/>
      <c r="E237" s="583"/>
      <c r="F237" s="583"/>
      <c r="G237" s="584"/>
      <c r="H237" s="268" t="s">
        <v>475</v>
      </c>
      <c r="I237" s="269">
        <f t="shared" ref="I237:Q237" si="55">I213-I226</f>
        <v>181.18457998999975</v>
      </c>
      <c r="J237" s="270">
        <f t="shared" si="55"/>
        <v>152.41469420599788</v>
      </c>
      <c r="K237" s="270">
        <f t="shared" si="55"/>
        <v>-117.01300000000003</v>
      </c>
      <c r="L237" s="270">
        <f t="shared" si="55"/>
        <v>-121.69352000000003</v>
      </c>
      <c r="M237" s="270">
        <f t="shared" si="55"/>
        <v>0</v>
      </c>
      <c r="N237" s="270">
        <f t="shared" si="55"/>
        <v>-126.56126080000001</v>
      </c>
      <c r="O237" s="270">
        <f t="shared" si="55"/>
        <v>0</v>
      </c>
      <c r="P237" s="270">
        <f t="shared" si="55"/>
        <v>-131.62371123200001</v>
      </c>
      <c r="Q237" s="270">
        <f t="shared" si="55"/>
        <v>0</v>
      </c>
      <c r="R237" s="270">
        <f t="shared" si="36"/>
        <v>-163.29221783600246</v>
      </c>
      <c r="S237" s="271">
        <f t="shared" si="50"/>
        <v>0</v>
      </c>
    </row>
    <row r="238" spans="1:19" s="267" customFormat="1" ht="8.4" customHeight="1">
      <c r="A238" s="549" t="s">
        <v>808</v>
      </c>
      <c r="B238" s="550"/>
      <c r="C238" s="551" t="s">
        <v>809</v>
      </c>
      <c r="D238" s="552"/>
      <c r="E238" s="552"/>
      <c r="F238" s="552"/>
      <c r="G238" s="553"/>
      <c r="H238" s="268" t="s">
        <v>475</v>
      </c>
      <c r="I238" s="269"/>
      <c r="J238" s="270"/>
      <c r="K238" s="270"/>
      <c r="L238" s="270"/>
      <c r="M238" s="270"/>
      <c r="N238" s="270"/>
      <c r="O238" s="270"/>
      <c r="P238" s="270"/>
      <c r="Q238" s="270"/>
      <c r="R238" s="270">
        <f t="shared" si="36"/>
        <v>0</v>
      </c>
      <c r="S238" s="271">
        <f t="shared" si="50"/>
        <v>0</v>
      </c>
    </row>
    <row r="239" spans="1:19" s="267" customFormat="1" ht="8.4" customHeight="1">
      <c r="A239" s="549" t="s">
        <v>810</v>
      </c>
      <c r="B239" s="550"/>
      <c r="C239" s="551" t="s">
        <v>811</v>
      </c>
      <c r="D239" s="552"/>
      <c r="E239" s="552"/>
      <c r="F239" s="552"/>
      <c r="G239" s="553"/>
      <c r="H239" s="268" t="s">
        <v>475</v>
      </c>
      <c r="I239" s="269"/>
      <c r="J239" s="270"/>
      <c r="K239" s="270"/>
      <c r="L239" s="270"/>
      <c r="M239" s="270"/>
      <c r="N239" s="270"/>
      <c r="O239" s="270"/>
      <c r="P239" s="270"/>
      <c r="Q239" s="270"/>
      <c r="R239" s="270">
        <f t="shared" si="36"/>
        <v>0</v>
      </c>
      <c r="S239" s="271">
        <f t="shared" si="50"/>
        <v>0</v>
      </c>
    </row>
    <row r="240" spans="1:19" s="267" customFormat="1" ht="9" customHeight="1">
      <c r="A240" s="549" t="s">
        <v>812</v>
      </c>
      <c r="B240" s="550"/>
      <c r="C240" s="582" t="s">
        <v>813</v>
      </c>
      <c r="D240" s="583"/>
      <c r="E240" s="583"/>
      <c r="F240" s="583"/>
      <c r="G240" s="584"/>
      <c r="H240" s="268" t="s">
        <v>475</v>
      </c>
      <c r="I240" s="269"/>
      <c r="J240" s="270"/>
      <c r="K240" s="270"/>
      <c r="L240" s="270"/>
      <c r="M240" s="270"/>
      <c r="N240" s="270"/>
      <c r="O240" s="270"/>
      <c r="P240" s="270"/>
      <c r="Q240" s="270"/>
      <c r="R240" s="270">
        <f t="shared" si="36"/>
        <v>0</v>
      </c>
      <c r="S240" s="271">
        <f t="shared" si="50"/>
        <v>0</v>
      </c>
    </row>
    <row r="241" spans="1:19" s="267" customFormat="1" ht="9" customHeight="1">
      <c r="A241" s="549" t="s">
        <v>814</v>
      </c>
      <c r="B241" s="550"/>
      <c r="C241" s="582" t="s">
        <v>815</v>
      </c>
      <c r="D241" s="583"/>
      <c r="E241" s="583"/>
      <c r="F241" s="583"/>
      <c r="G241" s="584"/>
      <c r="H241" s="268" t="s">
        <v>475</v>
      </c>
      <c r="I241" s="269">
        <f t="shared" ref="I241:Q241" si="56">I233+I234+I237+I240</f>
        <v>10.234779984798621</v>
      </c>
      <c r="J241" s="270">
        <f t="shared" si="56"/>
        <v>-1.9497599229093794</v>
      </c>
      <c r="K241" s="270">
        <f t="shared" si="56"/>
        <v>2.2597869223178293</v>
      </c>
      <c r="L241" s="270">
        <f t="shared" si="56"/>
        <v>7.942630911801615</v>
      </c>
      <c r="M241" s="270">
        <f t="shared" si="56"/>
        <v>0</v>
      </c>
      <c r="N241" s="270">
        <f t="shared" si="56"/>
        <v>0.33464522866250945</v>
      </c>
      <c r="O241" s="270">
        <f t="shared" si="56"/>
        <v>0</v>
      </c>
      <c r="P241" s="270">
        <f t="shared" si="56"/>
        <v>-7.0256512377841318</v>
      </c>
      <c r="Q241" s="270">
        <f t="shared" si="56"/>
        <v>0</v>
      </c>
      <c r="R241" s="270">
        <f t="shared" si="36"/>
        <v>11.796431886887063</v>
      </c>
      <c r="S241" s="271">
        <f t="shared" si="50"/>
        <v>0</v>
      </c>
    </row>
    <row r="242" spans="1:19" s="267" customFormat="1" ht="9" customHeight="1">
      <c r="A242" s="549" t="s">
        <v>816</v>
      </c>
      <c r="B242" s="550"/>
      <c r="C242" s="582" t="s">
        <v>817</v>
      </c>
      <c r="D242" s="583"/>
      <c r="E242" s="583"/>
      <c r="F242" s="583"/>
      <c r="G242" s="584"/>
      <c r="H242" s="268" t="s">
        <v>475</v>
      </c>
      <c r="I242" s="269">
        <f>31707/1000</f>
        <v>31.707000000000001</v>
      </c>
      <c r="J242" s="270">
        <v>41.941779984798622</v>
      </c>
      <c r="K242" s="270">
        <v>39.992020061889242</v>
      </c>
      <c r="L242" s="270">
        <v>42.3</v>
      </c>
      <c r="M242" s="270"/>
      <c r="N242" s="270">
        <v>50.7</v>
      </c>
      <c r="O242" s="270"/>
      <c r="P242" s="270">
        <v>45.3</v>
      </c>
      <c r="Q242" s="270"/>
      <c r="R242" s="270">
        <f>I242</f>
        <v>31.707000000000001</v>
      </c>
      <c r="S242" s="271">
        <f t="shared" si="50"/>
        <v>0</v>
      </c>
    </row>
    <row r="243" spans="1:19" s="267" customFormat="1" ht="9" customHeight="1" thickBot="1">
      <c r="A243" s="591" t="s">
        <v>818</v>
      </c>
      <c r="B243" s="592"/>
      <c r="C243" s="607" t="s">
        <v>819</v>
      </c>
      <c r="D243" s="608"/>
      <c r="E243" s="608"/>
      <c r="F243" s="608"/>
      <c r="G243" s="609"/>
      <c r="H243" s="276" t="s">
        <v>475</v>
      </c>
      <c r="I243" s="277">
        <f>I242+I241</f>
        <v>41.941779984798622</v>
      </c>
      <c r="J243" s="278">
        <f t="shared" ref="J243:Q243" si="57">J242+J241</f>
        <v>39.992020061889242</v>
      </c>
      <c r="K243" s="278">
        <f t="shared" si="57"/>
        <v>42.251806984207072</v>
      </c>
      <c r="L243" s="278">
        <f t="shared" si="57"/>
        <v>50.242630911801612</v>
      </c>
      <c r="M243" s="278">
        <f t="shared" si="57"/>
        <v>0</v>
      </c>
      <c r="N243" s="278">
        <f t="shared" si="57"/>
        <v>51.034645228662512</v>
      </c>
      <c r="O243" s="278">
        <f t="shared" si="57"/>
        <v>0</v>
      </c>
      <c r="P243" s="278">
        <f t="shared" si="57"/>
        <v>38.274348762215865</v>
      </c>
      <c r="Q243" s="278">
        <f t="shared" si="57"/>
        <v>0</v>
      </c>
      <c r="R243" s="278">
        <f>P243</f>
        <v>38.274348762215865</v>
      </c>
      <c r="S243" s="279">
        <f t="shared" si="50"/>
        <v>0</v>
      </c>
    </row>
    <row r="244" spans="1:19" s="267" customFormat="1" ht="9" customHeight="1">
      <c r="A244" s="602" t="s">
        <v>820</v>
      </c>
      <c r="B244" s="603"/>
      <c r="C244" s="604" t="s">
        <v>561</v>
      </c>
      <c r="D244" s="605"/>
      <c r="E244" s="605"/>
      <c r="F244" s="605"/>
      <c r="G244" s="606"/>
      <c r="H244" s="280" t="s">
        <v>391</v>
      </c>
      <c r="I244" s="281"/>
      <c r="J244" s="282"/>
      <c r="K244" s="282"/>
      <c r="L244" s="282"/>
      <c r="M244" s="282"/>
      <c r="N244" s="282"/>
      <c r="O244" s="282"/>
      <c r="P244" s="282"/>
      <c r="Q244" s="282"/>
      <c r="R244" s="282">
        <f t="shared" si="36"/>
        <v>0</v>
      </c>
      <c r="S244" s="283">
        <f t="shared" si="50"/>
        <v>0</v>
      </c>
    </row>
    <row r="245" spans="1:19" s="267" customFormat="1" ht="8.4" customHeight="1">
      <c r="A245" s="549" t="s">
        <v>821</v>
      </c>
      <c r="B245" s="550"/>
      <c r="C245" s="551" t="s">
        <v>822</v>
      </c>
      <c r="D245" s="552"/>
      <c r="E245" s="552"/>
      <c r="F245" s="552"/>
      <c r="G245" s="553"/>
      <c r="H245" s="268" t="s">
        <v>475</v>
      </c>
      <c r="I245" s="269">
        <f t="shared" ref="I245:Q245" si="58">I246+I254+I256+I258+I260+I262+I264+I266+I272</f>
        <v>2850.4589999999998</v>
      </c>
      <c r="J245" s="270">
        <f t="shared" si="58"/>
        <v>2166.4389999999999</v>
      </c>
      <c r="K245" s="270">
        <f t="shared" si="58"/>
        <v>2000.96</v>
      </c>
      <c r="L245" s="270">
        <f t="shared" si="58"/>
        <v>1849.9601316084957</v>
      </c>
      <c r="M245" s="270">
        <f t="shared" si="58"/>
        <v>0</v>
      </c>
      <c r="N245" s="270">
        <f t="shared" si="58"/>
        <v>1710.484388193637</v>
      </c>
      <c r="O245" s="270">
        <f t="shared" si="58"/>
        <v>0</v>
      </c>
      <c r="P245" s="270">
        <f t="shared" si="58"/>
        <v>1581.6584654789021</v>
      </c>
      <c r="Q245" s="270">
        <f t="shared" si="58"/>
        <v>0</v>
      </c>
      <c r="R245" s="270">
        <f t="shared" si="36"/>
        <v>12159.960985281035</v>
      </c>
      <c r="S245" s="271">
        <f t="shared" si="50"/>
        <v>0</v>
      </c>
    </row>
    <row r="246" spans="1:19" s="267" customFormat="1" ht="8.1" customHeight="1">
      <c r="A246" s="549" t="s">
        <v>378</v>
      </c>
      <c r="B246" s="550"/>
      <c r="C246" s="579" t="s">
        <v>823</v>
      </c>
      <c r="D246" s="580"/>
      <c r="E246" s="580"/>
      <c r="F246" s="580"/>
      <c r="G246" s="581"/>
      <c r="H246" s="268" t="s">
        <v>475</v>
      </c>
      <c r="I246" s="269">
        <f t="shared" ref="I246:Q246" si="59">I248+I250+I252</f>
        <v>0</v>
      </c>
      <c r="J246" s="270">
        <f t="shared" si="59"/>
        <v>0</v>
      </c>
      <c r="K246" s="270">
        <f t="shared" si="59"/>
        <v>0</v>
      </c>
      <c r="L246" s="270">
        <f t="shared" si="59"/>
        <v>0</v>
      </c>
      <c r="M246" s="270">
        <f t="shared" si="59"/>
        <v>0</v>
      </c>
      <c r="N246" s="270">
        <f t="shared" si="59"/>
        <v>0</v>
      </c>
      <c r="O246" s="270">
        <f t="shared" si="59"/>
        <v>0</v>
      </c>
      <c r="P246" s="270">
        <f t="shared" si="59"/>
        <v>0</v>
      </c>
      <c r="Q246" s="270">
        <f t="shared" si="59"/>
        <v>0</v>
      </c>
      <c r="R246" s="270">
        <f t="shared" si="36"/>
        <v>0</v>
      </c>
      <c r="S246" s="271">
        <f t="shared" si="50"/>
        <v>0</v>
      </c>
    </row>
    <row r="247" spans="1:19" s="267" customFormat="1" ht="8.1" customHeight="1">
      <c r="A247" s="549" t="s">
        <v>824</v>
      </c>
      <c r="B247" s="550"/>
      <c r="C247" s="585" t="s">
        <v>825</v>
      </c>
      <c r="D247" s="586"/>
      <c r="E247" s="586"/>
      <c r="F247" s="586"/>
      <c r="G247" s="587"/>
      <c r="H247" s="268" t="s">
        <v>475</v>
      </c>
      <c r="I247" s="269"/>
      <c r="J247" s="270"/>
      <c r="K247" s="270"/>
      <c r="L247" s="270"/>
      <c r="M247" s="270"/>
      <c r="N247" s="270"/>
      <c r="O247" s="270"/>
      <c r="P247" s="270"/>
      <c r="Q247" s="270"/>
      <c r="R247" s="270">
        <f t="shared" si="36"/>
        <v>0</v>
      </c>
      <c r="S247" s="271">
        <f t="shared" si="50"/>
        <v>0</v>
      </c>
    </row>
    <row r="248" spans="1:19" s="267" customFormat="1" ht="16.5" customHeight="1">
      <c r="A248" s="549" t="s">
        <v>826</v>
      </c>
      <c r="B248" s="550"/>
      <c r="C248" s="585" t="s">
        <v>478</v>
      </c>
      <c r="D248" s="586"/>
      <c r="E248" s="586"/>
      <c r="F248" s="586"/>
      <c r="G248" s="587"/>
      <c r="H248" s="268" t="s">
        <v>475</v>
      </c>
      <c r="I248" s="269"/>
      <c r="J248" s="270"/>
      <c r="K248" s="270"/>
      <c r="L248" s="270"/>
      <c r="M248" s="270"/>
      <c r="N248" s="270"/>
      <c r="O248" s="270"/>
      <c r="P248" s="270"/>
      <c r="Q248" s="270"/>
      <c r="R248" s="270">
        <f t="shared" si="36"/>
        <v>0</v>
      </c>
      <c r="S248" s="271">
        <f t="shared" si="50"/>
        <v>0</v>
      </c>
    </row>
    <row r="249" spans="1:19" s="267" customFormat="1" ht="8.1" customHeight="1">
      <c r="A249" s="549" t="s">
        <v>827</v>
      </c>
      <c r="B249" s="550"/>
      <c r="C249" s="588" t="s">
        <v>825</v>
      </c>
      <c r="D249" s="589"/>
      <c r="E249" s="589"/>
      <c r="F249" s="589"/>
      <c r="G249" s="590"/>
      <c r="H249" s="268" t="s">
        <v>475</v>
      </c>
      <c r="I249" s="269"/>
      <c r="J249" s="270"/>
      <c r="K249" s="270"/>
      <c r="L249" s="270"/>
      <c r="M249" s="270"/>
      <c r="N249" s="270"/>
      <c r="O249" s="270"/>
      <c r="P249" s="270"/>
      <c r="Q249" s="270"/>
      <c r="R249" s="270">
        <f t="shared" si="36"/>
        <v>0</v>
      </c>
      <c r="S249" s="271">
        <f t="shared" si="50"/>
        <v>0</v>
      </c>
    </row>
    <row r="250" spans="1:19" s="267" customFormat="1" ht="16.5" customHeight="1">
      <c r="A250" s="549" t="s">
        <v>828</v>
      </c>
      <c r="B250" s="550"/>
      <c r="C250" s="585" t="s">
        <v>480</v>
      </c>
      <c r="D250" s="586"/>
      <c r="E250" s="586"/>
      <c r="F250" s="586"/>
      <c r="G250" s="587"/>
      <c r="H250" s="268" t="s">
        <v>475</v>
      </c>
      <c r="I250" s="269"/>
      <c r="J250" s="270"/>
      <c r="K250" s="270"/>
      <c r="L250" s="270"/>
      <c r="M250" s="270"/>
      <c r="N250" s="270"/>
      <c r="O250" s="270"/>
      <c r="P250" s="270"/>
      <c r="Q250" s="270"/>
      <c r="R250" s="270">
        <f t="shared" si="36"/>
        <v>0</v>
      </c>
      <c r="S250" s="271">
        <f t="shared" si="50"/>
        <v>0</v>
      </c>
    </row>
    <row r="251" spans="1:19" s="267" customFormat="1" ht="8.1" customHeight="1">
      <c r="A251" s="549" t="s">
        <v>829</v>
      </c>
      <c r="B251" s="550"/>
      <c r="C251" s="588" t="s">
        <v>825</v>
      </c>
      <c r="D251" s="589"/>
      <c r="E251" s="589"/>
      <c r="F251" s="589"/>
      <c r="G251" s="590"/>
      <c r="H251" s="268" t="s">
        <v>475</v>
      </c>
      <c r="I251" s="269"/>
      <c r="J251" s="270"/>
      <c r="K251" s="270"/>
      <c r="L251" s="270"/>
      <c r="M251" s="270"/>
      <c r="N251" s="270"/>
      <c r="O251" s="270"/>
      <c r="P251" s="270"/>
      <c r="Q251" s="270"/>
      <c r="R251" s="270">
        <f t="shared" si="36"/>
        <v>0</v>
      </c>
      <c r="S251" s="271">
        <f t="shared" si="50"/>
        <v>0</v>
      </c>
    </row>
    <row r="252" spans="1:19" s="267" customFormat="1" ht="16.5" customHeight="1">
      <c r="A252" s="549" t="s">
        <v>830</v>
      </c>
      <c r="B252" s="550"/>
      <c r="C252" s="585" t="s">
        <v>482</v>
      </c>
      <c r="D252" s="586"/>
      <c r="E252" s="586"/>
      <c r="F252" s="586"/>
      <c r="G252" s="587"/>
      <c r="H252" s="268" t="s">
        <v>475</v>
      </c>
      <c r="I252" s="269"/>
      <c r="J252" s="270"/>
      <c r="K252" s="270"/>
      <c r="L252" s="270"/>
      <c r="M252" s="270"/>
      <c r="N252" s="270"/>
      <c r="O252" s="270"/>
      <c r="P252" s="270"/>
      <c r="Q252" s="270"/>
      <c r="R252" s="270">
        <f t="shared" si="36"/>
        <v>0</v>
      </c>
      <c r="S252" s="271">
        <f t="shared" si="50"/>
        <v>0</v>
      </c>
    </row>
    <row r="253" spans="1:19" s="267" customFormat="1" ht="8.1" customHeight="1">
      <c r="A253" s="549" t="s">
        <v>831</v>
      </c>
      <c r="B253" s="550"/>
      <c r="C253" s="588" t="s">
        <v>825</v>
      </c>
      <c r="D253" s="589"/>
      <c r="E253" s="589"/>
      <c r="F253" s="589"/>
      <c r="G253" s="590"/>
      <c r="H253" s="268" t="s">
        <v>475</v>
      </c>
      <c r="I253" s="269"/>
      <c r="J253" s="270"/>
      <c r="K253" s="270"/>
      <c r="L253" s="270"/>
      <c r="M253" s="270"/>
      <c r="N253" s="270"/>
      <c r="O253" s="270"/>
      <c r="P253" s="270"/>
      <c r="Q253" s="270"/>
      <c r="R253" s="270">
        <f t="shared" si="36"/>
        <v>0</v>
      </c>
      <c r="S253" s="271">
        <f t="shared" si="50"/>
        <v>0</v>
      </c>
    </row>
    <row r="254" spans="1:19" s="267" customFormat="1" ht="8.1" customHeight="1">
      <c r="A254" s="549" t="s">
        <v>379</v>
      </c>
      <c r="B254" s="550"/>
      <c r="C254" s="579" t="s">
        <v>832</v>
      </c>
      <c r="D254" s="580"/>
      <c r="E254" s="580"/>
      <c r="F254" s="580"/>
      <c r="G254" s="581"/>
      <c r="H254" s="268" t="s">
        <v>475</v>
      </c>
      <c r="I254" s="269"/>
      <c r="J254" s="270"/>
      <c r="K254" s="270"/>
      <c r="L254" s="270"/>
      <c r="M254" s="270"/>
      <c r="N254" s="270"/>
      <c r="O254" s="270"/>
      <c r="P254" s="270"/>
      <c r="Q254" s="270"/>
      <c r="R254" s="270">
        <f t="shared" si="36"/>
        <v>0</v>
      </c>
      <c r="S254" s="271">
        <f t="shared" si="50"/>
        <v>0</v>
      </c>
    </row>
    <row r="255" spans="1:19" s="267" customFormat="1" ht="8.1" customHeight="1">
      <c r="A255" s="549" t="s">
        <v>833</v>
      </c>
      <c r="B255" s="550"/>
      <c r="C255" s="585" t="s">
        <v>825</v>
      </c>
      <c r="D255" s="586"/>
      <c r="E255" s="586"/>
      <c r="F255" s="586"/>
      <c r="G255" s="587"/>
      <c r="H255" s="268" t="s">
        <v>475</v>
      </c>
      <c r="I255" s="269"/>
      <c r="J255" s="270"/>
      <c r="K255" s="270"/>
      <c r="L255" s="270"/>
      <c r="M255" s="270"/>
      <c r="N255" s="270"/>
      <c r="O255" s="270"/>
      <c r="P255" s="270"/>
      <c r="Q255" s="270"/>
      <c r="R255" s="270">
        <f t="shared" si="36"/>
        <v>0</v>
      </c>
      <c r="S255" s="271">
        <f t="shared" si="50"/>
        <v>0</v>
      </c>
    </row>
    <row r="256" spans="1:19" s="267" customFormat="1" ht="8.1" customHeight="1">
      <c r="A256" s="549" t="s">
        <v>834</v>
      </c>
      <c r="B256" s="550"/>
      <c r="C256" s="579" t="s">
        <v>835</v>
      </c>
      <c r="D256" s="580"/>
      <c r="E256" s="580"/>
      <c r="F256" s="580"/>
      <c r="G256" s="581"/>
      <c r="H256" s="268" t="s">
        <v>475</v>
      </c>
      <c r="I256" s="269"/>
      <c r="J256" s="270"/>
      <c r="K256" s="270"/>
      <c r="L256" s="270"/>
      <c r="M256" s="270"/>
      <c r="N256" s="270"/>
      <c r="O256" s="270"/>
      <c r="P256" s="270"/>
      <c r="Q256" s="270"/>
      <c r="R256" s="270">
        <f t="shared" si="36"/>
        <v>0</v>
      </c>
      <c r="S256" s="271">
        <f t="shared" si="50"/>
        <v>0</v>
      </c>
    </row>
    <row r="257" spans="1:19" s="267" customFormat="1" ht="8.1" customHeight="1">
      <c r="A257" s="549" t="s">
        <v>836</v>
      </c>
      <c r="B257" s="550"/>
      <c r="C257" s="585" t="s">
        <v>825</v>
      </c>
      <c r="D257" s="586"/>
      <c r="E257" s="586"/>
      <c r="F257" s="586"/>
      <c r="G257" s="587"/>
      <c r="H257" s="268" t="s">
        <v>475</v>
      </c>
      <c r="I257" s="269"/>
      <c r="J257" s="270"/>
      <c r="K257" s="270"/>
      <c r="L257" s="270"/>
      <c r="M257" s="270"/>
      <c r="N257" s="270"/>
      <c r="O257" s="270"/>
      <c r="P257" s="270"/>
      <c r="Q257" s="270"/>
      <c r="R257" s="270">
        <f t="shared" si="36"/>
        <v>0</v>
      </c>
      <c r="S257" s="271">
        <f t="shared" si="50"/>
        <v>0</v>
      </c>
    </row>
    <row r="258" spans="1:19" s="267" customFormat="1" ht="8.1" customHeight="1">
      <c r="A258" s="549" t="s">
        <v>837</v>
      </c>
      <c r="B258" s="550"/>
      <c r="C258" s="579" t="s">
        <v>838</v>
      </c>
      <c r="D258" s="580"/>
      <c r="E258" s="580"/>
      <c r="F258" s="580"/>
      <c r="G258" s="581"/>
      <c r="H258" s="268" t="s">
        <v>475</v>
      </c>
      <c r="I258" s="269"/>
      <c r="J258" s="270"/>
      <c r="K258" s="270"/>
      <c r="L258" s="270"/>
      <c r="M258" s="270"/>
      <c r="N258" s="270"/>
      <c r="O258" s="270"/>
      <c r="P258" s="270"/>
      <c r="Q258" s="270"/>
      <c r="R258" s="270">
        <f t="shared" si="36"/>
        <v>0</v>
      </c>
      <c r="S258" s="271">
        <f t="shared" si="50"/>
        <v>0</v>
      </c>
    </row>
    <row r="259" spans="1:19" s="267" customFormat="1" ht="8.1" customHeight="1">
      <c r="A259" s="549" t="s">
        <v>839</v>
      </c>
      <c r="B259" s="550"/>
      <c r="C259" s="585" t="s">
        <v>825</v>
      </c>
      <c r="D259" s="586"/>
      <c r="E259" s="586"/>
      <c r="F259" s="586"/>
      <c r="G259" s="587"/>
      <c r="H259" s="268" t="s">
        <v>475</v>
      </c>
      <c r="I259" s="269"/>
      <c r="J259" s="270"/>
      <c r="K259" s="270"/>
      <c r="L259" s="270"/>
      <c r="M259" s="270"/>
      <c r="N259" s="270"/>
      <c r="O259" s="270"/>
      <c r="P259" s="270"/>
      <c r="Q259" s="270"/>
      <c r="R259" s="270">
        <f t="shared" si="36"/>
        <v>0</v>
      </c>
      <c r="S259" s="271">
        <f t="shared" si="50"/>
        <v>0</v>
      </c>
    </row>
    <row r="260" spans="1:19" s="267" customFormat="1" ht="8.1" customHeight="1">
      <c r="A260" s="549" t="s">
        <v>840</v>
      </c>
      <c r="B260" s="550"/>
      <c r="C260" s="579" t="s">
        <v>841</v>
      </c>
      <c r="D260" s="580"/>
      <c r="E260" s="580"/>
      <c r="F260" s="580"/>
      <c r="G260" s="581"/>
      <c r="H260" s="268" t="s">
        <v>475</v>
      </c>
      <c r="I260" s="269"/>
      <c r="J260" s="270"/>
      <c r="K260" s="270"/>
      <c r="L260" s="270"/>
      <c r="M260" s="270"/>
      <c r="N260" s="270"/>
      <c r="O260" s="270"/>
      <c r="P260" s="270"/>
      <c r="Q260" s="270"/>
      <c r="R260" s="270">
        <f t="shared" si="36"/>
        <v>0</v>
      </c>
      <c r="S260" s="271">
        <f t="shared" si="50"/>
        <v>0</v>
      </c>
    </row>
    <row r="261" spans="1:19" s="267" customFormat="1" ht="8.1" customHeight="1">
      <c r="A261" s="549" t="s">
        <v>842</v>
      </c>
      <c r="B261" s="550"/>
      <c r="C261" s="585" t="s">
        <v>825</v>
      </c>
      <c r="D261" s="586"/>
      <c r="E261" s="586"/>
      <c r="F261" s="586"/>
      <c r="G261" s="587"/>
      <c r="H261" s="268" t="s">
        <v>475</v>
      </c>
      <c r="I261" s="269"/>
      <c r="J261" s="270"/>
      <c r="K261" s="270"/>
      <c r="L261" s="270"/>
      <c r="M261" s="270"/>
      <c r="N261" s="270"/>
      <c r="O261" s="270"/>
      <c r="P261" s="270"/>
      <c r="Q261" s="270"/>
      <c r="R261" s="270">
        <f t="shared" si="36"/>
        <v>0</v>
      </c>
      <c r="S261" s="271">
        <f t="shared" si="50"/>
        <v>0</v>
      </c>
    </row>
    <row r="262" spans="1:19" s="267" customFormat="1" ht="8.1" customHeight="1">
      <c r="A262" s="549" t="s">
        <v>843</v>
      </c>
      <c r="B262" s="550"/>
      <c r="C262" s="579" t="s">
        <v>844</v>
      </c>
      <c r="D262" s="580"/>
      <c r="E262" s="580"/>
      <c r="F262" s="580"/>
      <c r="G262" s="581"/>
      <c r="H262" s="268" t="s">
        <v>475</v>
      </c>
      <c r="I262" s="269">
        <f>2850459/1000-I272</f>
        <v>2841.22</v>
      </c>
      <c r="J262" s="270">
        <f>2166439/1000-J272</f>
        <v>2155.163</v>
      </c>
      <c r="K262" s="270">
        <f>1847.141+144.181</f>
        <v>1991.3220000000001</v>
      </c>
      <c r="L262" s="270">
        <v>1839.9366116084957</v>
      </c>
      <c r="M262" s="270"/>
      <c r="N262" s="270">
        <v>1700.0599273936371</v>
      </c>
      <c r="O262" s="270"/>
      <c r="P262" s="270">
        <v>1570.8170262469021</v>
      </c>
      <c r="Q262" s="270"/>
      <c r="R262" s="270">
        <f t="shared" si="36"/>
        <v>12098.518565249033</v>
      </c>
      <c r="S262" s="271">
        <f t="shared" si="50"/>
        <v>0</v>
      </c>
    </row>
    <row r="263" spans="1:19" s="267" customFormat="1" ht="8.1" customHeight="1">
      <c r="A263" s="549" t="s">
        <v>845</v>
      </c>
      <c r="B263" s="550"/>
      <c r="C263" s="585" t="s">
        <v>825</v>
      </c>
      <c r="D263" s="586"/>
      <c r="E263" s="586"/>
      <c r="F263" s="586"/>
      <c r="G263" s="587"/>
      <c r="H263" s="268" t="s">
        <v>475</v>
      </c>
      <c r="I263" s="269">
        <f>831104.695900234/1000</f>
        <v>831.10469590023399</v>
      </c>
      <c r="J263" s="270">
        <f>1394015/1000</f>
        <v>1394.0150000000001</v>
      </c>
      <c r="K263" s="270">
        <v>582.49521869107139</v>
      </c>
      <c r="L263" s="270">
        <v>538.21244326964677</v>
      </c>
      <c r="M263" s="270"/>
      <c r="N263" s="270">
        <v>497.29615762547871</v>
      </c>
      <c r="O263" s="270"/>
      <c r="P263" s="270">
        <v>459.49043260072835</v>
      </c>
      <c r="Q263" s="270"/>
      <c r="R263" s="270">
        <f t="shared" si="36"/>
        <v>4302.6139480871598</v>
      </c>
      <c r="S263" s="271">
        <f t="shared" si="50"/>
        <v>0</v>
      </c>
    </row>
    <row r="264" spans="1:19" s="267" customFormat="1" ht="8.1" customHeight="1">
      <c r="A264" s="549" t="s">
        <v>843</v>
      </c>
      <c r="B264" s="550"/>
      <c r="C264" s="579" t="s">
        <v>846</v>
      </c>
      <c r="D264" s="580"/>
      <c r="E264" s="580"/>
      <c r="F264" s="580"/>
      <c r="G264" s="581"/>
      <c r="H264" s="268" t="s">
        <v>475</v>
      </c>
      <c r="I264" s="269"/>
      <c r="J264" s="270"/>
      <c r="K264" s="270"/>
      <c r="L264" s="270"/>
      <c r="M264" s="270"/>
      <c r="N264" s="270"/>
      <c r="O264" s="270"/>
      <c r="P264" s="270"/>
      <c r="Q264" s="270"/>
      <c r="R264" s="270">
        <f t="shared" si="36"/>
        <v>0</v>
      </c>
      <c r="S264" s="271">
        <f t="shared" si="50"/>
        <v>0</v>
      </c>
    </row>
    <row r="265" spans="1:19" s="267" customFormat="1" ht="8.1" customHeight="1">
      <c r="A265" s="549" t="s">
        <v>847</v>
      </c>
      <c r="B265" s="550"/>
      <c r="C265" s="585" t="s">
        <v>825</v>
      </c>
      <c r="D265" s="586"/>
      <c r="E265" s="586"/>
      <c r="F265" s="586"/>
      <c r="G265" s="587"/>
      <c r="H265" s="268" t="s">
        <v>475</v>
      </c>
      <c r="I265" s="269"/>
      <c r="J265" s="270"/>
      <c r="K265" s="270"/>
      <c r="L265" s="270"/>
      <c r="M265" s="270"/>
      <c r="N265" s="270"/>
      <c r="O265" s="270"/>
      <c r="P265" s="270"/>
      <c r="Q265" s="270"/>
      <c r="R265" s="270">
        <f t="shared" si="36"/>
        <v>0</v>
      </c>
      <c r="S265" s="271">
        <f t="shared" si="50"/>
        <v>0</v>
      </c>
    </row>
    <row r="266" spans="1:19" s="267" customFormat="1" ht="16.5" customHeight="1">
      <c r="A266" s="549" t="s">
        <v>848</v>
      </c>
      <c r="B266" s="550"/>
      <c r="C266" s="579" t="s">
        <v>849</v>
      </c>
      <c r="D266" s="580"/>
      <c r="E266" s="580"/>
      <c r="F266" s="580"/>
      <c r="G266" s="581"/>
      <c r="H266" s="268" t="s">
        <v>475</v>
      </c>
      <c r="I266" s="269"/>
      <c r="J266" s="270"/>
      <c r="K266" s="270"/>
      <c r="L266" s="270"/>
      <c r="M266" s="270"/>
      <c r="N266" s="270"/>
      <c r="O266" s="270"/>
      <c r="P266" s="270"/>
      <c r="Q266" s="270"/>
      <c r="R266" s="270">
        <f t="shared" si="36"/>
        <v>0</v>
      </c>
      <c r="S266" s="271">
        <f t="shared" si="50"/>
        <v>0</v>
      </c>
    </row>
    <row r="267" spans="1:19" s="267" customFormat="1" ht="8.1" customHeight="1">
      <c r="A267" s="549" t="s">
        <v>850</v>
      </c>
      <c r="B267" s="550"/>
      <c r="C267" s="585" t="s">
        <v>825</v>
      </c>
      <c r="D267" s="586"/>
      <c r="E267" s="586"/>
      <c r="F267" s="586"/>
      <c r="G267" s="587"/>
      <c r="H267" s="268" t="s">
        <v>475</v>
      </c>
      <c r="I267" s="269"/>
      <c r="J267" s="270"/>
      <c r="K267" s="270"/>
      <c r="L267" s="270"/>
      <c r="M267" s="270"/>
      <c r="N267" s="270"/>
      <c r="O267" s="270"/>
      <c r="P267" s="270"/>
      <c r="Q267" s="270"/>
      <c r="R267" s="270">
        <f t="shared" si="36"/>
        <v>0</v>
      </c>
      <c r="S267" s="271">
        <f t="shared" si="50"/>
        <v>0</v>
      </c>
    </row>
    <row r="268" spans="1:19" s="267" customFormat="1" ht="8.1" customHeight="1">
      <c r="A268" s="549" t="s">
        <v>851</v>
      </c>
      <c r="B268" s="550"/>
      <c r="C268" s="585" t="s">
        <v>494</v>
      </c>
      <c r="D268" s="586"/>
      <c r="E268" s="586"/>
      <c r="F268" s="586"/>
      <c r="G268" s="587"/>
      <c r="H268" s="268" t="s">
        <v>475</v>
      </c>
      <c r="I268" s="269"/>
      <c r="J268" s="270"/>
      <c r="K268" s="270"/>
      <c r="L268" s="270"/>
      <c r="M268" s="270"/>
      <c r="N268" s="270"/>
      <c r="O268" s="270"/>
      <c r="P268" s="270"/>
      <c r="Q268" s="270"/>
      <c r="R268" s="270">
        <f t="shared" si="36"/>
        <v>0</v>
      </c>
      <c r="S268" s="271">
        <f t="shared" si="50"/>
        <v>0</v>
      </c>
    </row>
    <row r="269" spans="1:19" s="267" customFormat="1" ht="8.1" customHeight="1">
      <c r="A269" s="549" t="s">
        <v>852</v>
      </c>
      <c r="B269" s="550"/>
      <c r="C269" s="588" t="s">
        <v>825</v>
      </c>
      <c r="D269" s="589"/>
      <c r="E269" s="589"/>
      <c r="F269" s="589"/>
      <c r="G269" s="590"/>
      <c r="H269" s="268" t="s">
        <v>475</v>
      </c>
      <c r="I269" s="269"/>
      <c r="J269" s="270"/>
      <c r="K269" s="270"/>
      <c r="L269" s="270"/>
      <c r="M269" s="270"/>
      <c r="N269" s="270"/>
      <c r="O269" s="270"/>
      <c r="P269" s="270"/>
      <c r="Q269" s="270"/>
      <c r="R269" s="270">
        <f t="shared" si="36"/>
        <v>0</v>
      </c>
      <c r="S269" s="271">
        <f t="shared" si="50"/>
        <v>0</v>
      </c>
    </row>
    <row r="270" spans="1:19" s="267" customFormat="1" ht="8.1" customHeight="1">
      <c r="A270" s="549" t="s">
        <v>853</v>
      </c>
      <c r="B270" s="550"/>
      <c r="C270" s="585" t="s">
        <v>496</v>
      </c>
      <c r="D270" s="586"/>
      <c r="E270" s="586"/>
      <c r="F270" s="586"/>
      <c r="G270" s="587"/>
      <c r="H270" s="268" t="s">
        <v>475</v>
      </c>
      <c r="I270" s="269"/>
      <c r="J270" s="270"/>
      <c r="K270" s="270"/>
      <c r="L270" s="270"/>
      <c r="M270" s="270"/>
      <c r="N270" s="270"/>
      <c r="O270" s="270"/>
      <c r="P270" s="270"/>
      <c r="Q270" s="270"/>
      <c r="R270" s="270">
        <f t="shared" si="36"/>
        <v>0</v>
      </c>
      <c r="S270" s="271">
        <f t="shared" si="50"/>
        <v>0</v>
      </c>
    </row>
    <row r="271" spans="1:19" s="267" customFormat="1" ht="8.1" customHeight="1">
      <c r="A271" s="549" t="s">
        <v>854</v>
      </c>
      <c r="B271" s="550"/>
      <c r="C271" s="588" t="s">
        <v>825</v>
      </c>
      <c r="D271" s="589"/>
      <c r="E271" s="589"/>
      <c r="F271" s="589"/>
      <c r="G271" s="590"/>
      <c r="H271" s="268" t="s">
        <v>475</v>
      </c>
      <c r="I271" s="269"/>
      <c r="J271" s="270"/>
      <c r="K271" s="270"/>
      <c r="L271" s="270"/>
      <c r="M271" s="270"/>
      <c r="N271" s="270"/>
      <c r="O271" s="270"/>
      <c r="P271" s="270"/>
      <c r="Q271" s="270"/>
      <c r="R271" s="270">
        <f t="shared" si="36"/>
        <v>0</v>
      </c>
      <c r="S271" s="271">
        <f t="shared" si="50"/>
        <v>0</v>
      </c>
    </row>
    <row r="272" spans="1:19" s="267" customFormat="1" ht="8.1" customHeight="1">
      <c r="A272" s="549" t="s">
        <v>855</v>
      </c>
      <c r="B272" s="550"/>
      <c r="C272" s="579" t="s">
        <v>856</v>
      </c>
      <c r="D272" s="580"/>
      <c r="E272" s="580"/>
      <c r="F272" s="580"/>
      <c r="G272" s="581"/>
      <c r="H272" s="268" t="s">
        <v>475</v>
      </c>
      <c r="I272" s="269">
        <f>9239/1000</f>
        <v>9.2390000000000008</v>
      </c>
      <c r="J272" s="270">
        <f>11276/1000</f>
        <v>11.276</v>
      </c>
      <c r="K272" s="270">
        <v>9.6379999999999999</v>
      </c>
      <c r="L272" s="270">
        <v>10.02352</v>
      </c>
      <c r="M272" s="270"/>
      <c r="N272" s="270">
        <v>10.4244608</v>
      </c>
      <c r="O272" s="270"/>
      <c r="P272" s="270">
        <v>10.841439232000001</v>
      </c>
      <c r="Q272" s="270"/>
      <c r="R272" s="270">
        <f t="shared" si="36"/>
        <v>61.442420031999994</v>
      </c>
      <c r="S272" s="271">
        <f t="shared" si="50"/>
        <v>0</v>
      </c>
    </row>
    <row r="273" spans="1:19" s="267" customFormat="1" ht="8.1" customHeight="1">
      <c r="A273" s="549" t="s">
        <v>857</v>
      </c>
      <c r="B273" s="550"/>
      <c r="C273" s="585" t="s">
        <v>825</v>
      </c>
      <c r="D273" s="586"/>
      <c r="E273" s="586"/>
      <c r="F273" s="586"/>
      <c r="G273" s="587"/>
      <c r="H273" s="268" t="s">
        <v>475</v>
      </c>
      <c r="I273" s="269">
        <v>0</v>
      </c>
      <c r="J273" s="270">
        <v>0</v>
      </c>
      <c r="K273" s="270">
        <v>0</v>
      </c>
      <c r="L273" s="270"/>
      <c r="M273" s="270"/>
      <c r="N273" s="270"/>
      <c r="O273" s="270"/>
      <c r="P273" s="270"/>
      <c r="Q273" s="270"/>
      <c r="R273" s="270">
        <f t="shared" si="36"/>
        <v>0</v>
      </c>
      <c r="S273" s="271">
        <f t="shared" si="50"/>
        <v>0</v>
      </c>
    </row>
    <row r="274" spans="1:19" s="267" customFormat="1" ht="8.1" customHeight="1">
      <c r="A274" s="549" t="s">
        <v>858</v>
      </c>
      <c r="B274" s="550"/>
      <c r="C274" s="551" t="s">
        <v>859</v>
      </c>
      <c r="D274" s="552"/>
      <c r="E274" s="552"/>
      <c r="F274" s="552"/>
      <c r="G274" s="553"/>
      <c r="H274" s="268" t="s">
        <v>475</v>
      </c>
      <c r="I274" s="269">
        <f>I275+I277+I282+I284+I286+I288+I290+I292+I294</f>
        <v>3003.7365273019404</v>
      </c>
      <c r="J274" s="270">
        <f>J275+J277+J282+J284+J286+J288+J290+J292+J294</f>
        <v>1996.0284046018401</v>
      </c>
      <c r="K274" s="270">
        <f t="shared" ref="K274:Q274" si="60">K275+K277+K282+K284+K286+K288+K290+K292+K294</f>
        <v>1783.7490000000003</v>
      </c>
      <c r="L274" s="270">
        <f t="shared" si="60"/>
        <v>1663.2028901372969</v>
      </c>
      <c r="M274" s="270">
        <f t="shared" si="60"/>
        <v>0</v>
      </c>
      <c r="N274" s="270">
        <f t="shared" si="60"/>
        <v>1560.0977250562098</v>
      </c>
      <c r="O274" s="270">
        <f t="shared" si="60"/>
        <v>0</v>
      </c>
      <c r="P274" s="270">
        <f t="shared" si="60"/>
        <v>1470.2008648952212</v>
      </c>
      <c r="Q274" s="270">
        <f t="shared" si="60"/>
        <v>0</v>
      </c>
      <c r="R274" s="270">
        <f t="shared" si="36"/>
        <v>11477.01541199251</v>
      </c>
      <c r="S274" s="271">
        <f t="shared" si="50"/>
        <v>0</v>
      </c>
    </row>
    <row r="275" spans="1:19" s="267" customFormat="1" ht="8.1" customHeight="1">
      <c r="A275" s="549" t="s">
        <v>380</v>
      </c>
      <c r="B275" s="550"/>
      <c r="C275" s="579" t="s">
        <v>860</v>
      </c>
      <c r="D275" s="580"/>
      <c r="E275" s="580"/>
      <c r="F275" s="580"/>
      <c r="G275" s="581"/>
      <c r="H275" s="268" t="s">
        <v>475</v>
      </c>
      <c r="I275" s="269"/>
      <c r="J275" s="270"/>
      <c r="K275" s="270"/>
      <c r="L275" s="270"/>
      <c r="M275" s="270"/>
      <c r="N275" s="270"/>
      <c r="O275" s="270"/>
      <c r="P275" s="270"/>
      <c r="Q275" s="270"/>
      <c r="R275" s="270">
        <f t="shared" si="36"/>
        <v>0</v>
      </c>
      <c r="S275" s="271">
        <f t="shared" si="50"/>
        <v>0</v>
      </c>
    </row>
    <row r="276" spans="1:19" s="267" customFormat="1" ht="8.1" customHeight="1">
      <c r="A276" s="549" t="s">
        <v>861</v>
      </c>
      <c r="B276" s="550"/>
      <c r="C276" s="585" t="s">
        <v>825</v>
      </c>
      <c r="D276" s="586"/>
      <c r="E276" s="586"/>
      <c r="F276" s="586"/>
      <c r="G276" s="587"/>
      <c r="H276" s="268" t="s">
        <v>475</v>
      </c>
      <c r="I276" s="269"/>
      <c r="J276" s="270"/>
      <c r="K276" s="270"/>
      <c r="L276" s="270"/>
      <c r="M276" s="270"/>
      <c r="N276" s="270"/>
      <c r="O276" s="270"/>
      <c r="P276" s="270"/>
      <c r="Q276" s="270"/>
      <c r="R276" s="270">
        <f t="shared" si="36"/>
        <v>0</v>
      </c>
      <c r="S276" s="271">
        <f t="shared" si="50"/>
        <v>0</v>
      </c>
    </row>
    <row r="277" spans="1:19" s="267" customFormat="1" ht="8.1" customHeight="1">
      <c r="A277" s="549" t="s">
        <v>381</v>
      </c>
      <c r="B277" s="550"/>
      <c r="C277" s="579" t="s">
        <v>862</v>
      </c>
      <c r="D277" s="580"/>
      <c r="E277" s="580"/>
      <c r="F277" s="580"/>
      <c r="G277" s="581"/>
      <c r="H277" s="268" t="s">
        <v>475</v>
      </c>
      <c r="I277" s="269">
        <f t="shared" ref="I277:Q277" si="61">I278+I280</f>
        <v>536.63651261159691</v>
      </c>
      <c r="J277" s="270">
        <f t="shared" si="61"/>
        <v>341.48776416700002</v>
      </c>
      <c r="K277" s="270">
        <f t="shared" si="61"/>
        <v>352.83144311000001</v>
      </c>
      <c r="L277" s="270">
        <f t="shared" si="61"/>
        <v>363.9869408344</v>
      </c>
      <c r="M277" s="270">
        <f t="shared" si="61"/>
        <v>0</v>
      </c>
      <c r="N277" s="270">
        <f t="shared" si="61"/>
        <v>378.54641846777599</v>
      </c>
      <c r="O277" s="270">
        <f t="shared" si="61"/>
        <v>0</v>
      </c>
      <c r="P277" s="270">
        <f t="shared" si="61"/>
        <v>393.68827520648705</v>
      </c>
      <c r="Q277" s="270">
        <f t="shared" si="61"/>
        <v>0</v>
      </c>
      <c r="R277" s="270">
        <f t="shared" si="36"/>
        <v>2367.1773543972599</v>
      </c>
      <c r="S277" s="271">
        <f t="shared" si="50"/>
        <v>0</v>
      </c>
    </row>
    <row r="278" spans="1:19" s="267" customFormat="1" ht="8.1" customHeight="1">
      <c r="A278" s="549" t="s">
        <v>863</v>
      </c>
      <c r="B278" s="550"/>
      <c r="C278" s="585" t="s">
        <v>695</v>
      </c>
      <c r="D278" s="586"/>
      <c r="E278" s="586"/>
      <c r="F278" s="586"/>
      <c r="G278" s="587"/>
      <c r="H278" s="268" t="s">
        <v>475</v>
      </c>
      <c r="I278" s="269">
        <f>536636.512611597/1000</f>
        <v>536.63651261159691</v>
      </c>
      <c r="J278" s="270">
        <f>341487.764167/1000</f>
        <v>341.48776416700002</v>
      </c>
      <c r="K278" s="270">
        <f>349987.44311/1000</f>
        <v>349.98744311000002</v>
      </c>
      <c r="L278" s="270">
        <v>363.9869408344</v>
      </c>
      <c r="M278" s="270"/>
      <c r="N278" s="270">
        <v>378.54641846777599</v>
      </c>
      <c r="O278" s="270"/>
      <c r="P278" s="270">
        <v>393.68827520648705</v>
      </c>
      <c r="Q278" s="270"/>
      <c r="R278" s="270">
        <f t="shared" si="36"/>
        <v>2364.3333543972599</v>
      </c>
      <c r="S278" s="271">
        <f t="shared" si="50"/>
        <v>0</v>
      </c>
    </row>
    <row r="279" spans="1:19" s="267" customFormat="1" ht="8.1" customHeight="1">
      <c r="A279" s="549" t="s">
        <v>864</v>
      </c>
      <c r="B279" s="550"/>
      <c r="C279" s="588" t="s">
        <v>825</v>
      </c>
      <c r="D279" s="589"/>
      <c r="E279" s="589"/>
      <c r="F279" s="589"/>
      <c r="G279" s="590"/>
      <c r="H279" s="268" t="s">
        <v>475</v>
      </c>
      <c r="I279" s="269"/>
      <c r="J279" s="270"/>
      <c r="K279" s="270">
        <v>0</v>
      </c>
      <c r="L279" s="270"/>
      <c r="M279" s="270"/>
      <c r="N279" s="270"/>
      <c r="O279" s="270"/>
      <c r="P279" s="270"/>
      <c r="Q279" s="270"/>
      <c r="R279" s="270">
        <f t="shared" si="36"/>
        <v>0</v>
      </c>
      <c r="S279" s="271">
        <f t="shared" si="50"/>
        <v>0</v>
      </c>
    </row>
    <row r="280" spans="1:19" s="267" customFormat="1" ht="8.1" customHeight="1">
      <c r="A280" s="549" t="s">
        <v>865</v>
      </c>
      <c r="B280" s="550"/>
      <c r="C280" s="585" t="s">
        <v>866</v>
      </c>
      <c r="D280" s="586"/>
      <c r="E280" s="586"/>
      <c r="F280" s="586"/>
      <c r="G280" s="587"/>
      <c r="H280" s="268" t="s">
        <v>475</v>
      </c>
      <c r="I280" s="269"/>
      <c r="J280" s="270"/>
      <c r="K280" s="270">
        <v>2.8439999999999999</v>
      </c>
      <c r="L280" s="270"/>
      <c r="M280" s="270"/>
      <c r="N280" s="270"/>
      <c r="O280" s="270"/>
      <c r="P280" s="270"/>
      <c r="Q280" s="270"/>
      <c r="R280" s="270">
        <f t="shared" si="36"/>
        <v>2.8439999999999999</v>
      </c>
      <c r="S280" s="271">
        <f t="shared" si="50"/>
        <v>0</v>
      </c>
    </row>
    <row r="281" spans="1:19" s="267" customFormat="1" ht="8.1" customHeight="1">
      <c r="A281" s="549" t="s">
        <v>867</v>
      </c>
      <c r="B281" s="550"/>
      <c r="C281" s="588" t="s">
        <v>825</v>
      </c>
      <c r="D281" s="589"/>
      <c r="E281" s="589"/>
      <c r="F281" s="589"/>
      <c r="G281" s="590"/>
      <c r="H281" s="268" t="s">
        <v>475</v>
      </c>
      <c r="I281" s="269"/>
      <c r="J281" s="270"/>
      <c r="K281" s="270">
        <v>0</v>
      </c>
      <c r="L281" s="270"/>
      <c r="M281" s="270"/>
      <c r="N281" s="270"/>
      <c r="O281" s="270"/>
      <c r="P281" s="270"/>
      <c r="Q281" s="270"/>
      <c r="R281" s="270">
        <f t="shared" si="36"/>
        <v>0</v>
      </c>
      <c r="S281" s="271">
        <f t="shared" si="50"/>
        <v>0</v>
      </c>
    </row>
    <row r="282" spans="1:19" s="267" customFormat="1" ht="16.5" customHeight="1">
      <c r="A282" s="549" t="s">
        <v>868</v>
      </c>
      <c r="B282" s="550"/>
      <c r="C282" s="579" t="s">
        <v>869</v>
      </c>
      <c r="D282" s="580"/>
      <c r="E282" s="580"/>
      <c r="F282" s="580"/>
      <c r="G282" s="581"/>
      <c r="H282" s="268" t="s">
        <v>475</v>
      </c>
      <c r="I282" s="269"/>
      <c r="J282" s="270"/>
      <c r="K282" s="270"/>
      <c r="L282" s="270"/>
      <c r="M282" s="270"/>
      <c r="N282" s="270"/>
      <c r="O282" s="270"/>
      <c r="P282" s="270"/>
      <c r="Q282" s="270"/>
      <c r="R282" s="270">
        <f t="shared" si="36"/>
        <v>0</v>
      </c>
      <c r="S282" s="271">
        <f t="shared" si="50"/>
        <v>0</v>
      </c>
    </row>
    <row r="283" spans="1:19" s="267" customFormat="1" ht="8.1" customHeight="1">
      <c r="A283" s="549" t="s">
        <v>870</v>
      </c>
      <c r="B283" s="550"/>
      <c r="C283" s="585" t="s">
        <v>825</v>
      </c>
      <c r="D283" s="586"/>
      <c r="E283" s="586"/>
      <c r="F283" s="586"/>
      <c r="G283" s="587"/>
      <c r="H283" s="268" t="s">
        <v>475</v>
      </c>
      <c r="I283" s="269"/>
      <c r="J283" s="270"/>
      <c r="K283" s="270"/>
      <c r="L283" s="270"/>
      <c r="M283" s="270"/>
      <c r="N283" s="270"/>
      <c r="O283" s="270"/>
      <c r="P283" s="270"/>
      <c r="Q283" s="270"/>
      <c r="R283" s="270">
        <f t="shared" si="36"/>
        <v>0</v>
      </c>
      <c r="S283" s="271">
        <f t="shared" si="50"/>
        <v>0</v>
      </c>
    </row>
    <row r="284" spans="1:19" s="267" customFormat="1" ht="8.1" customHeight="1">
      <c r="A284" s="549" t="s">
        <v>871</v>
      </c>
      <c r="B284" s="550"/>
      <c r="C284" s="579" t="s">
        <v>872</v>
      </c>
      <c r="D284" s="580"/>
      <c r="E284" s="580"/>
      <c r="F284" s="580"/>
      <c r="G284" s="581"/>
      <c r="H284" s="268" t="s">
        <v>475</v>
      </c>
      <c r="I284" s="269">
        <f>1806569/1000</f>
        <v>1806.569</v>
      </c>
      <c r="J284" s="270">
        <f>1480135.90198/1000</f>
        <v>1480.13590198</v>
      </c>
      <c r="K284" s="270">
        <f>1328.901</f>
        <v>1328.9010000000001</v>
      </c>
      <c r="L284" s="270">
        <v>1193.118730137297</v>
      </c>
      <c r="M284" s="270"/>
      <c r="N284" s="270">
        <v>1071.21019865621</v>
      </c>
      <c r="O284" s="270"/>
      <c r="P284" s="270">
        <v>961.75783743922136</v>
      </c>
      <c r="Q284" s="270"/>
      <c r="R284" s="270">
        <f t="shared" si="36"/>
        <v>7841.6926682127287</v>
      </c>
      <c r="S284" s="271">
        <f t="shared" si="50"/>
        <v>0</v>
      </c>
    </row>
    <row r="285" spans="1:19" s="267" customFormat="1" ht="8.1" customHeight="1">
      <c r="A285" s="549" t="s">
        <v>873</v>
      </c>
      <c r="B285" s="550"/>
      <c r="C285" s="585" t="s">
        <v>825</v>
      </c>
      <c r="D285" s="586"/>
      <c r="E285" s="586"/>
      <c r="F285" s="586"/>
      <c r="G285" s="587"/>
      <c r="H285" s="268" t="s">
        <v>475</v>
      </c>
      <c r="I285" s="269">
        <f>418266/1000</f>
        <v>418.26600000000002</v>
      </c>
      <c r="J285" s="270">
        <f>858727/1000</f>
        <v>858.72699999999998</v>
      </c>
      <c r="K285" s="270">
        <v>770.9853990437291</v>
      </c>
      <c r="L285" s="270">
        <v>692.20891568405102</v>
      </c>
      <c r="M285" s="270"/>
      <c r="N285" s="270">
        <v>621.48152681852923</v>
      </c>
      <c r="O285" s="270"/>
      <c r="P285" s="270">
        <v>557.98080525299622</v>
      </c>
      <c r="Q285" s="270"/>
      <c r="R285" s="270">
        <f t="shared" si="36"/>
        <v>3919.6496467993056</v>
      </c>
      <c r="S285" s="271">
        <f t="shared" si="50"/>
        <v>0</v>
      </c>
    </row>
    <row r="286" spans="1:19" s="267" customFormat="1" ht="8.1" customHeight="1">
      <c r="A286" s="549" t="s">
        <v>874</v>
      </c>
      <c r="B286" s="550"/>
      <c r="C286" s="579" t="s">
        <v>875</v>
      </c>
      <c r="D286" s="580"/>
      <c r="E286" s="580"/>
      <c r="F286" s="580"/>
      <c r="G286" s="581"/>
      <c r="H286" s="268" t="s">
        <v>475</v>
      </c>
      <c r="I286" s="269">
        <f>11550/1000</f>
        <v>11.55</v>
      </c>
      <c r="J286" s="270">
        <f>13222/1000</f>
        <v>13.222</v>
      </c>
      <c r="K286" s="270">
        <v>29.402000000000001</v>
      </c>
      <c r="L286" s="270">
        <v>30.578080000000003</v>
      </c>
      <c r="M286" s="270"/>
      <c r="N286" s="270">
        <v>31.801203200000003</v>
      </c>
      <c r="O286" s="270"/>
      <c r="P286" s="270">
        <v>33.073251328000005</v>
      </c>
      <c r="Q286" s="270"/>
      <c r="R286" s="270">
        <f t="shared" si="36"/>
        <v>149.62653452800001</v>
      </c>
      <c r="S286" s="271">
        <f t="shared" ref="S286:S308" si="62">M286+O286+Q286</f>
        <v>0</v>
      </c>
    </row>
    <row r="287" spans="1:19" s="267" customFormat="1" ht="8.1" customHeight="1">
      <c r="A287" s="549" t="s">
        <v>876</v>
      </c>
      <c r="B287" s="550"/>
      <c r="C287" s="585" t="s">
        <v>825</v>
      </c>
      <c r="D287" s="586"/>
      <c r="E287" s="586"/>
      <c r="F287" s="586"/>
      <c r="G287" s="587"/>
      <c r="H287" s="268" t="s">
        <v>475</v>
      </c>
      <c r="I287" s="269"/>
      <c r="J287" s="270"/>
      <c r="K287" s="270"/>
      <c r="L287" s="270"/>
      <c r="M287" s="270"/>
      <c r="N287" s="270"/>
      <c r="O287" s="270"/>
      <c r="P287" s="270"/>
      <c r="Q287" s="270"/>
      <c r="R287" s="270">
        <f t="shared" si="36"/>
        <v>0</v>
      </c>
      <c r="S287" s="271">
        <f t="shared" si="62"/>
        <v>0</v>
      </c>
    </row>
    <row r="288" spans="1:19" s="267" customFormat="1" ht="8.1" customHeight="1">
      <c r="A288" s="549" t="s">
        <v>877</v>
      </c>
      <c r="B288" s="550"/>
      <c r="C288" s="579" t="s">
        <v>878</v>
      </c>
      <c r="D288" s="580"/>
      <c r="E288" s="580"/>
      <c r="F288" s="580"/>
      <c r="G288" s="581"/>
      <c r="H288" s="268" t="s">
        <v>475</v>
      </c>
      <c r="I288" s="269">
        <f>6689/1000+2608/1000</f>
        <v>9.2970000000000006</v>
      </c>
      <c r="J288" s="270">
        <v>10.978</v>
      </c>
      <c r="K288" s="270">
        <v>16.824000000000002</v>
      </c>
      <c r="L288" s="270">
        <v>17.496960000000001</v>
      </c>
      <c r="M288" s="270"/>
      <c r="N288" s="270">
        <v>18.196838400000001</v>
      </c>
      <c r="O288" s="270"/>
      <c r="P288" s="270">
        <v>18.924711936000001</v>
      </c>
      <c r="Q288" s="270"/>
      <c r="R288" s="270">
        <f t="shared" si="36"/>
        <v>91.717510336000004</v>
      </c>
      <c r="S288" s="271">
        <f t="shared" si="62"/>
        <v>0</v>
      </c>
    </row>
    <row r="289" spans="1:19" s="267" customFormat="1" ht="8.1" customHeight="1">
      <c r="A289" s="549" t="s">
        <v>879</v>
      </c>
      <c r="B289" s="550"/>
      <c r="C289" s="585" t="s">
        <v>825</v>
      </c>
      <c r="D289" s="586"/>
      <c r="E289" s="586"/>
      <c r="F289" s="586"/>
      <c r="G289" s="587"/>
      <c r="H289" s="268" t="s">
        <v>475</v>
      </c>
      <c r="I289" s="269"/>
      <c r="J289" s="270"/>
      <c r="K289" s="270"/>
      <c r="L289" s="270"/>
      <c r="M289" s="270"/>
      <c r="N289" s="270"/>
      <c r="O289" s="270"/>
      <c r="P289" s="270"/>
      <c r="Q289" s="270"/>
      <c r="R289" s="270">
        <f t="shared" si="36"/>
        <v>0</v>
      </c>
      <c r="S289" s="271">
        <f t="shared" si="62"/>
        <v>0</v>
      </c>
    </row>
    <row r="290" spans="1:19" s="267" customFormat="1" ht="8.1" customHeight="1">
      <c r="A290" s="549" t="s">
        <v>880</v>
      </c>
      <c r="B290" s="550"/>
      <c r="C290" s="579" t="s">
        <v>881</v>
      </c>
      <c r="D290" s="580"/>
      <c r="E290" s="580"/>
      <c r="F290" s="580"/>
      <c r="G290" s="581"/>
      <c r="H290" s="268" t="s">
        <v>475</v>
      </c>
      <c r="I290" s="269"/>
      <c r="J290" s="270"/>
      <c r="K290" s="270"/>
      <c r="L290" s="270"/>
      <c r="M290" s="270"/>
      <c r="N290" s="270"/>
      <c r="O290" s="270"/>
      <c r="P290" s="270"/>
      <c r="Q290" s="270"/>
      <c r="R290" s="270">
        <f t="shared" si="36"/>
        <v>0</v>
      </c>
      <c r="S290" s="271">
        <f t="shared" si="62"/>
        <v>0</v>
      </c>
    </row>
    <row r="291" spans="1:19" s="267" customFormat="1" ht="8.1" customHeight="1">
      <c r="A291" s="549" t="s">
        <v>882</v>
      </c>
      <c r="B291" s="550"/>
      <c r="C291" s="585" t="s">
        <v>825</v>
      </c>
      <c r="D291" s="586"/>
      <c r="E291" s="586"/>
      <c r="F291" s="586"/>
      <c r="G291" s="587"/>
      <c r="H291" s="268" t="s">
        <v>475</v>
      </c>
      <c r="I291" s="269"/>
      <c r="J291" s="270"/>
      <c r="K291" s="270"/>
      <c r="L291" s="270"/>
      <c r="M291" s="270"/>
      <c r="N291" s="270"/>
      <c r="O291" s="270"/>
      <c r="P291" s="270"/>
      <c r="Q291" s="270"/>
      <c r="R291" s="270">
        <f t="shared" si="36"/>
        <v>0</v>
      </c>
      <c r="S291" s="271">
        <f t="shared" si="62"/>
        <v>0</v>
      </c>
    </row>
    <row r="292" spans="1:19" s="267" customFormat="1" ht="16.5" customHeight="1">
      <c r="A292" s="549" t="s">
        <v>883</v>
      </c>
      <c r="B292" s="550"/>
      <c r="C292" s="579" t="s">
        <v>884</v>
      </c>
      <c r="D292" s="580"/>
      <c r="E292" s="580"/>
      <c r="F292" s="580"/>
      <c r="G292" s="581"/>
      <c r="H292" s="268" t="s">
        <v>475</v>
      </c>
      <c r="I292" s="269"/>
      <c r="J292" s="270"/>
      <c r="K292" s="270"/>
      <c r="L292" s="270"/>
      <c r="M292" s="270"/>
      <c r="N292" s="270"/>
      <c r="O292" s="270"/>
      <c r="P292" s="270"/>
      <c r="Q292" s="270"/>
      <c r="R292" s="270">
        <f t="shared" si="36"/>
        <v>0</v>
      </c>
      <c r="S292" s="271">
        <f t="shared" si="62"/>
        <v>0</v>
      </c>
    </row>
    <row r="293" spans="1:19" s="267" customFormat="1" ht="8.1" customHeight="1">
      <c r="A293" s="549" t="s">
        <v>885</v>
      </c>
      <c r="B293" s="550"/>
      <c r="C293" s="585" t="s">
        <v>825</v>
      </c>
      <c r="D293" s="586"/>
      <c r="E293" s="586"/>
      <c r="F293" s="586"/>
      <c r="G293" s="587"/>
      <c r="H293" s="268" t="s">
        <v>475</v>
      </c>
      <c r="I293" s="269"/>
      <c r="J293" s="270"/>
      <c r="K293" s="270"/>
      <c r="L293" s="270"/>
      <c r="M293" s="270"/>
      <c r="N293" s="270"/>
      <c r="O293" s="270"/>
      <c r="P293" s="270"/>
      <c r="Q293" s="270"/>
      <c r="R293" s="270">
        <f t="shared" si="36"/>
        <v>0</v>
      </c>
      <c r="S293" s="271">
        <f t="shared" si="62"/>
        <v>0</v>
      </c>
    </row>
    <row r="294" spans="1:19" s="267" customFormat="1" ht="8.1" customHeight="1">
      <c r="A294" s="549" t="s">
        <v>886</v>
      </c>
      <c r="B294" s="550"/>
      <c r="C294" s="579" t="s">
        <v>887</v>
      </c>
      <c r="D294" s="580"/>
      <c r="E294" s="580"/>
      <c r="F294" s="580"/>
      <c r="G294" s="581"/>
      <c r="H294" s="268" t="s">
        <v>475</v>
      </c>
      <c r="I294" s="269">
        <f>3003736.52730194/1000-I277-I284-I286-I288</f>
        <v>639.68401469034302</v>
      </c>
      <c r="J294" s="270">
        <f>1996028.40460184/1000-J277-J284-J286-J288</f>
        <v>150.20473845484005</v>
      </c>
      <c r="K294" s="270">
        <f>1783.749-K277-K284-K286-K288</f>
        <v>55.790556889999948</v>
      </c>
      <c r="L294" s="270">
        <v>58.022179165599951</v>
      </c>
      <c r="M294" s="270"/>
      <c r="N294" s="270">
        <v>60.343066332223948</v>
      </c>
      <c r="O294" s="270"/>
      <c r="P294" s="270">
        <v>62.756788985512905</v>
      </c>
      <c r="Q294" s="270"/>
      <c r="R294" s="270">
        <f t="shared" si="36"/>
        <v>1026.8013445185197</v>
      </c>
      <c r="S294" s="271">
        <f t="shared" si="62"/>
        <v>0</v>
      </c>
    </row>
    <row r="295" spans="1:19" s="267" customFormat="1" ht="8.1" customHeight="1">
      <c r="A295" s="549" t="s">
        <v>888</v>
      </c>
      <c r="B295" s="550"/>
      <c r="C295" s="585" t="s">
        <v>825</v>
      </c>
      <c r="D295" s="586"/>
      <c r="E295" s="586"/>
      <c r="F295" s="586"/>
      <c r="G295" s="587"/>
      <c r="H295" s="268" t="s">
        <v>475</v>
      </c>
      <c r="I295" s="269">
        <f>2975/1000</f>
        <v>2.9750000000000001</v>
      </c>
      <c r="J295" s="270">
        <v>0</v>
      </c>
      <c r="K295" s="270">
        <v>0</v>
      </c>
      <c r="L295" s="270"/>
      <c r="M295" s="270"/>
      <c r="N295" s="270"/>
      <c r="O295" s="270"/>
      <c r="P295" s="270"/>
      <c r="Q295" s="270"/>
      <c r="R295" s="270">
        <f t="shared" si="36"/>
        <v>2.9750000000000001</v>
      </c>
      <c r="S295" s="271">
        <f t="shared" si="62"/>
        <v>0</v>
      </c>
    </row>
    <row r="296" spans="1:19" s="267" customFormat="1" ht="17.100000000000001" customHeight="1">
      <c r="A296" s="549" t="s">
        <v>889</v>
      </c>
      <c r="B296" s="550"/>
      <c r="C296" s="551" t="s">
        <v>890</v>
      </c>
      <c r="D296" s="552"/>
      <c r="E296" s="552"/>
      <c r="F296" s="552"/>
      <c r="G296" s="553"/>
      <c r="H296" s="268" t="s">
        <v>428</v>
      </c>
      <c r="I296" s="269">
        <f t="shared" ref="I296:R296" si="63">I304</f>
        <v>93.913078683540846</v>
      </c>
      <c r="J296" s="270">
        <f t="shared" si="63"/>
        <v>103.27307382648094</v>
      </c>
      <c r="K296" s="270">
        <f t="shared" si="63"/>
        <v>104.98068385780412</v>
      </c>
      <c r="L296" s="270">
        <f t="shared" si="63"/>
        <v>102.43381685280781</v>
      </c>
      <c r="M296" s="270">
        <f t="shared" si="63"/>
        <v>0</v>
      </c>
      <c r="N296" s="270">
        <f t="shared" si="63"/>
        <v>101.95420664452716</v>
      </c>
      <c r="O296" s="270">
        <f t="shared" si="63"/>
        <v>0</v>
      </c>
      <c r="P296" s="270">
        <f t="shared" si="63"/>
        <v>101.87395437092465</v>
      </c>
      <c r="Q296" s="270">
        <f t="shared" si="63"/>
        <v>0</v>
      </c>
      <c r="R296" s="270">
        <f t="shared" si="63"/>
        <v>101.00597471979572</v>
      </c>
      <c r="S296" s="271">
        <f t="shared" si="62"/>
        <v>0</v>
      </c>
    </row>
    <row r="297" spans="1:19" s="267" customFormat="1" ht="8.1" customHeight="1">
      <c r="A297" s="549" t="s">
        <v>382</v>
      </c>
      <c r="B297" s="550"/>
      <c r="C297" s="579" t="s">
        <v>891</v>
      </c>
      <c r="D297" s="580"/>
      <c r="E297" s="580"/>
      <c r="F297" s="580"/>
      <c r="G297" s="581"/>
      <c r="H297" s="268" t="s">
        <v>428</v>
      </c>
      <c r="I297" s="269"/>
      <c r="J297" s="270"/>
      <c r="K297" s="270"/>
      <c r="L297" s="270"/>
      <c r="M297" s="270"/>
      <c r="N297" s="270"/>
      <c r="O297" s="270"/>
      <c r="P297" s="270"/>
      <c r="Q297" s="270"/>
      <c r="R297" s="270">
        <f t="shared" si="36"/>
        <v>0</v>
      </c>
      <c r="S297" s="271">
        <f t="shared" si="62"/>
        <v>0</v>
      </c>
    </row>
    <row r="298" spans="1:19" s="267" customFormat="1" ht="17.100000000000001" customHeight="1">
      <c r="A298" s="549" t="s">
        <v>892</v>
      </c>
      <c r="B298" s="550"/>
      <c r="C298" s="579" t="s">
        <v>893</v>
      </c>
      <c r="D298" s="580"/>
      <c r="E298" s="580"/>
      <c r="F298" s="580"/>
      <c r="G298" s="581"/>
      <c r="H298" s="268" t="s">
        <v>428</v>
      </c>
      <c r="I298" s="269"/>
      <c r="J298" s="270"/>
      <c r="K298" s="270"/>
      <c r="L298" s="270"/>
      <c r="M298" s="270"/>
      <c r="N298" s="270"/>
      <c r="O298" s="270"/>
      <c r="P298" s="270"/>
      <c r="Q298" s="270"/>
      <c r="R298" s="270">
        <f t="shared" si="36"/>
        <v>0</v>
      </c>
      <c r="S298" s="271">
        <f t="shared" si="62"/>
        <v>0</v>
      </c>
    </row>
    <row r="299" spans="1:19" s="267" customFormat="1" ht="17.100000000000001" customHeight="1">
      <c r="A299" s="549" t="s">
        <v>894</v>
      </c>
      <c r="B299" s="550"/>
      <c r="C299" s="579" t="s">
        <v>895</v>
      </c>
      <c r="D299" s="580"/>
      <c r="E299" s="580"/>
      <c r="F299" s="580"/>
      <c r="G299" s="581"/>
      <c r="H299" s="268" t="s">
        <v>428</v>
      </c>
      <c r="I299" s="269"/>
      <c r="J299" s="270"/>
      <c r="K299" s="270"/>
      <c r="L299" s="270"/>
      <c r="M299" s="270"/>
      <c r="N299" s="270"/>
      <c r="O299" s="270"/>
      <c r="P299" s="270"/>
      <c r="Q299" s="270"/>
      <c r="R299" s="270">
        <f t="shared" si="36"/>
        <v>0</v>
      </c>
      <c r="S299" s="271">
        <f t="shared" si="62"/>
        <v>0</v>
      </c>
    </row>
    <row r="300" spans="1:19" s="267" customFormat="1" ht="17.100000000000001" customHeight="1">
      <c r="A300" s="549" t="s">
        <v>896</v>
      </c>
      <c r="B300" s="550"/>
      <c r="C300" s="579" t="s">
        <v>897</v>
      </c>
      <c r="D300" s="580"/>
      <c r="E300" s="580"/>
      <c r="F300" s="580"/>
      <c r="G300" s="581"/>
      <c r="H300" s="268" t="s">
        <v>428</v>
      </c>
      <c r="I300" s="269"/>
      <c r="J300" s="270"/>
      <c r="K300" s="270"/>
      <c r="L300" s="270"/>
      <c r="M300" s="270"/>
      <c r="N300" s="270"/>
      <c r="O300" s="270"/>
      <c r="P300" s="270"/>
      <c r="Q300" s="270"/>
      <c r="R300" s="270">
        <f t="shared" si="36"/>
        <v>0</v>
      </c>
      <c r="S300" s="271">
        <f t="shared" si="62"/>
        <v>0</v>
      </c>
    </row>
    <row r="301" spans="1:19" s="267" customFormat="1" ht="8.1" customHeight="1">
      <c r="A301" s="549" t="s">
        <v>383</v>
      </c>
      <c r="B301" s="550"/>
      <c r="C301" s="579" t="s">
        <v>898</v>
      </c>
      <c r="D301" s="580"/>
      <c r="E301" s="580"/>
      <c r="F301" s="580"/>
      <c r="G301" s="581"/>
      <c r="H301" s="268" t="s">
        <v>428</v>
      </c>
      <c r="I301" s="269"/>
      <c r="J301" s="270"/>
      <c r="K301" s="270"/>
      <c r="L301" s="270"/>
      <c r="M301" s="270"/>
      <c r="N301" s="270"/>
      <c r="O301" s="270"/>
      <c r="P301" s="270"/>
      <c r="Q301" s="270"/>
      <c r="R301" s="270">
        <f t="shared" si="36"/>
        <v>0</v>
      </c>
      <c r="S301" s="271">
        <f t="shared" si="62"/>
        <v>0</v>
      </c>
    </row>
    <row r="302" spans="1:19" s="267" customFormat="1" ht="8.1" customHeight="1">
      <c r="A302" s="549" t="s">
        <v>899</v>
      </c>
      <c r="B302" s="550"/>
      <c r="C302" s="579" t="s">
        <v>900</v>
      </c>
      <c r="D302" s="580"/>
      <c r="E302" s="580"/>
      <c r="F302" s="580"/>
      <c r="G302" s="581"/>
      <c r="H302" s="268" t="s">
        <v>428</v>
      </c>
      <c r="I302" s="269"/>
      <c r="J302" s="270"/>
      <c r="K302" s="270"/>
      <c r="L302" s="270"/>
      <c r="M302" s="270"/>
      <c r="N302" s="270"/>
      <c r="O302" s="270"/>
      <c r="P302" s="270"/>
      <c r="Q302" s="270"/>
      <c r="R302" s="270">
        <f t="shared" si="36"/>
        <v>0</v>
      </c>
      <c r="S302" s="271">
        <f t="shared" si="62"/>
        <v>0</v>
      </c>
    </row>
    <row r="303" spans="1:19" s="267" customFormat="1" ht="8.1" customHeight="1">
      <c r="A303" s="549" t="s">
        <v>901</v>
      </c>
      <c r="B303" s="550"/>
      <c r="C303" s="579" t="s">
        <v>902</v>
      </c>
      <c r="D303" s="580"/>
      <c r="E303" s="580"/>
      <c r="F303" s="580"/>
      <c r="G303" s="581"/>
      <c r="H303" s="268" t="s">
        <v>428</v>
      </c>
      <c r="I303" s="269"/>
      <c r="J303" s="270"/>
      <c r="K303" s="270"/>
      <c r="L303" s="270"/>
      <c r="M303" s="270"/>
      <c r="N303" s="270"/>
      <c r="O303" s="270"/>
      <c r="P303" s="270"/>
      <c r="Q303" s="270"/>
      <c r="R303" s="270">
        <f t="shared" si="36"/>
        <v>0</v>
      </c>
      <c r="S303" s="271">
        <f t="shared" si="62"/>
        <v>0</v>
      </c>
    </row>
    <row r="304" spans="1:19" s="267" customFormat="1" ht="8.1" customHeight="1">
      <c r="A304" s="549" t="s">
        <v>903</v>
      </c>
      <c r="B304" s="550"/>
      <c r="C304" s="579" t="s">
        <v>904</v>
      </c>
      <c r="D304" s="580"/>
      <c r="E304" s="580"/>
      <c r="F304" s="580"/>
      <c r="G304" s="581"/>
      <c r="H304" s="268" t="s">
        <v>428</v>
      </c>
      <c r="I304" s="269">
        <f>IF(I14=0,0,I158/(I14*1.18)*100)</f>
        <v>93.913078683540846</v>
      </c>
      <c r="J304" s="270">
        <f>IF(J14=0,0,J158/(J14*1.18)*100)</f>
        <v>103.27307382648094</v>
      </c>
      <c r="K304" s="270">
        <f t="shared" ref="K304:R304" si="64">IF(K14=0,0,K158/(K14*1.18)*100)</f>
        <v>104.98068385780412</v>
      </c>
      <c r="L304" s="270">
        <f t="shared" si="64"/>
        <v>102.43381685280781</v>
      </c>
      <c r="M304" s="270">
        <f t="shared" si="64"/>
        <v>0</v>
      </c>
      <c r="N304" s="270">
        <f t="shared" si="64"/>
        <v>101.95420664452716</v>
      </c>
      <c r="O304" s="270">
        <f t="shared" si="64"/>
        <v>0</v>
      </c>
      <c r="P304" s="270">
        <f t="shared" si="64"/>
        <v>101.87395437092465</v>
      </c>
      <c r="Q304" s="270">
        <f t="shared" si="64"/>
        <v>0</v>
      </c>
      <c r="R304" s="270">
        <f t="shared" si="64"/>
        <v>101.00597471979572</v>
      </c>
      <c r="S304" s="271">
        <f t="shared" si="62"/>
        <v>0</v>
      </c>
    </row>
    <row r="305" spans="1:19" s="267" customFormat="1" ht="8.1" customHeight="1">
      <c r="A305" s="549" t="s">
        <v>905</v>
      </c>
      <c r="B305" s="550"/>
      <c r="C305" s="579" t="s">
        <v>906</v>
      </c>
      <c r="D305" s="580"/>
      <c r="E305" s="580"/>
      <c r="F305" s="580"/>
      <c r="G305" s="581"/>
      <c r="H305" s="268" t="s">
        <v>428</v>
      </c>
      <c r="I305" s="269"/>
      <c r="J305" s="270"/>
      <c r="K305" s="270"/>
      <c r="L305" s="270"/>
      <c r="M305" s="270"/>
      <c r="N305" s="270"/>
      <c r="O305" s="270"/>
      <c r="P305" s="270"/>
      <c r="Q305" s="270"/>
      <c r="R305" s="270">
        <f t="shared" si="36"/>
        <v>0</v>
      </c>
      <c r="S305" s="271">
        <f t="shared" si="62"/>
        <v>0</v>
      </c>
    </row>
    <row r="306" spans="1:19" s="267" customFormat="1" ht="16.5" customHeight="1">
      <c r="A306" s="549" t="s">
        <v>907</v>
      </c>
      <c r="B306" s="550"/>
      <c r="C306" s="579" t="s">
        <v>908</v>
      </c>
      <c r="D306" s="580"/>
      <c r="E306" s="580"/>
      <c r="F306" s="580"/>
      <c r="G306" s="581"/>
      <c r="H306" s="268" t="s">
        <v>428</v>
      </c>
      <c r="I306" s="269"/>
      <c r="J306" s="270"/>
      <c r="K306" s="270"/>
      <c r="L306" s="270"/>
      <c r="M306" s="270"/>
      <c r="N306" s="270"/>
      <c r="O306" s="270"/>
      <c r="P306" s="270"/>
      <c r="Q306" s="270"/>
      <c r="R306" s="270">
        <f t="shared" si="36"/>
        <v>0</v>
      </c>
      <c r="S306" s="271">
        <f t="shared" si="62"/>
        <v>0</v>
      </c>
    </row>
    <row r="307" spans="1:19" s="267" customFormat="1" ht="8.1" customHeight="1">
      <c r="A307" s="549" t="s">
        <v>909</v>
      </c>
      <c r="B307" s="550"/>
      <c r="C307" s="585" t="s">
        <v>494</v>
      </c>
      <c r="D307" s="586"/>
      <c r="E307" s="586"/>
      <c r="F307" s="586"/>
      <c r="G307" s="587"/>
      <c r="H307" s="268" t="s">
        <v>428</v>
      </c>
      <c r="I307" s="269"/>
      <c r="J307" s="270"/>
      <c r="K307" s="270"/>
      <c r="L307" s="270"/>
      <c r="M307" s="270"/>
      <c r="N307" s="270"/>
      <c r="O307" s="270"/>
      <c r="P307" s="270"/>
      <c r="Q307" s="270"/>
      <c r="R307" s="270">
        <f t="shared" si="36"/>
        <v>0</v>
      </c>
      <c r="S307" s="271">
        <f t="shared" si="62"/>
        <v>0</v>
      </c>
    </row>
    <row r="308" spans="1:19" s="267" customFormat="1" ht="9" customHeight="1" thickBot="1">
      <c r="A308" s="591" t="s">
        <v>910</v>
      </c>
      <c r="B308" s="592"/>
      <c r="C308" s="610" t="s">
        <v>496</v>
      </c>
      <c r="D308" s="611"/>
      <c r="E308" s="611"/>
      <c r="F308" s="611"/>
      <c r="G308" s="612"/>
      <c r="H308" s="276" t="s">
        <v>428</v>
      </c>
      <c r="I308" s="277"/>
      <c r="J308" s="278"/>
      <c r="K308" s="278"/>
      <c r="L308" s="278"/>
      <c r="M308" s="278"/>
      <c r="N308" s="278"/>
      <c r="O308" s="278"/>
      <c r="P308" s="278"/>
      <c r="Q308" s="278"/>
      <c r="R308" s="278">
        <f t="shared" si="36"/>
        <v>0</v>
      </c>
      <c r="S308" s="279">
        <f t="shared" si="62"/>
        <v>0</v>
      </c>
    </row>
    <row r="309" spans="1:19" s="267" customFormat="1" ht="10.5" customHeight="1" thickBot="1">
      <c r="A309" s="560" t="s">
        <v>911</v>
      </c>
      <c r="B309" s="561"/>
      <c r="C309" s="561"/>
      <c r="D309" s="561"/>
      <c r="E309" s="561"/>
      <c r="F309" s="561"/>
      <c r="G309" s="561"/>
      <c r="H309" s="561"/>
      <c r="I309" s="561"/>
      <c r="J309" s="561"/>
      <c r="K309" s="561"/>
      <c r="L309" s="561"/>
      <c r="M309" s="561"/>
      <c r="N309" s="561"/>
      <c r="O309" s="561"/>
      <c r="P309" s="561"/>
      <c r="Q309" s="561"/>
      <c r="R309" s="561"/>
      <c r="S309" s="562"/>
    </row>
    <row r="310" spans="1:19" s="267" customFormat="1" ht="15.75" customHeight="1">
      <c r="A310" s="549" t="s">
        <v>912</v>
      </c>
      <c r="B310" s="550"/>
      <c r="C310" s="582" t="s">
        <v>913</v>
      </c>
      <c r="D310" s="583"/>
      <c r="E310" s="583"/>
      <c r="F310" s="583"/>
      <c r="G310" s="584"/>
      <c r="H310" s="268" t="s">
        <v>391</v>
      </c>
      <c r="I310" s="285" t="s">
        <v>914</v>
      </c>
      <c r="J310" s="286" t="s">
        <v>914</v>
      </c>
      <c r="K310" s="286" t="s">
        <v>914</v>
      </c>
      <c r="L310" s="286" t="s">
        <v>914</v>
      </c>
      <c r="M310" s="286" t="s">
        <v>914</v>
      </c>
      <c r="N310" s="286" t="s">
        <v>914</v>
      </c>
      <c r="O310" s="286" t="s">
        <v>914</v>
      </c>
      <c r="P310" s="286" t="s">
        <v>914</v>
      </c>
      <c r="Q310" s="286" t="s">
        <v>914</v>
      </c>
      <c r="R310" s="286" t="s">
        <v>914</v>
      </c>
      <c r="S310" s="268" t="s">
        <v>914</v>
      </c>
    </row>
    <row r="311" spans="1:19" s="267" customFormat="1" ht="8.25" customHeight="1">
      <c r="A311" s="549" t="s">
        <v>915</v>
      </c>
      <c r="B311" s="550"/>
      <c r="C311" s="551" t="s">
        <v>916</v>
      </c>
      <c r="D311" s="552"/>
      <c r="E311" s="552"/>
      <c r="F311" s="552"/>
      <c r="G311" s="553"/>
      <c r="H311" s="268" t="s">
        <v>917</v>
      </c>
      <c r="I311" s="285"/>
      <c r="J311" s="286"/>
      <c r="K311" s="286"/>
      <c r="L311" s="286"/>
      <c r="M311" s="286"/>
      <c r="N311" s="286"/>
      <c r="O311" s="286"/>
      <c r="P311" s="286"/>
      <c r="Q311" s="286"/>
      <c r="R311" s="286">
        <f t="shared" ref="R311:R315" si="65">I311+J311+K311+L311+N311+P311</f>
        <v>0</v>
      </c>
      <c r="S311" s="268">
        <f t="shared" ref="S311:S315" si="66">M311+O311+Q311</f>
        <v>0</v>
      </c>
    </row>
    <row r="312" spans="1:19" s="267" customFormat="1" ht="8.25" customHeight="1">
      <c r="A312" s="549" t="s">
        <v>918</v>
      </c>
      <c r="B312" s="550"/>
      <c r="C312" s="551" t="s">
        <v>919</v>
      </c>
      <c r="D312" s="552"/>
      <c r="E312" s="552"/>
      <c r="F312" s="552"/>
      <c r="G312" s="553"/>
      <c r="H312" s="268" t="s">
        <v>920</v>
      </c>
      <c r="I312" s="285"/>
      <c r="J312" s="286"/>
      <c r="K312" s="286"/>
      <c r="L312" s="286"/>
      <c r="M312" s="286"/>
      <c r="N312" s="286"/>
      <c r="O312" s="286"/>
      <c r="P312" s="286"/>
      <c r="Q312" s="286"/>
      <c r="R312" s="286">
        <f t="shared" si="65"/>
        <v>0</v>
      </c>
      <c r="S312" s="268">
        <f t="shared" si="66"/>
        <v>0</v>
      </c>
    </row>
    <row r="313" spans="1:19" s="267" customFormat="1" ht="8.25" customHeight="1">
      <c r="A313" s="549" t="s">
        <v>921</v>
      </c>
      <c r="B313" s="550"/>
      <c r="C313" s="551" t="s">
        <v>922</v>
      </c>
      <c r="D313" s="552"/>
      <c r="E313" s="552"/>
      <c r="F313" s="552"/>
      <c r="G313" s="553"/>
      <c r="H313" s="268" t="s">
        <v>917</v>
      </c>
      <c r="I313" s="285"/>
      <c r="J313" s="286"/>
      <c r="K313" s="286"/>
      <c r="L313" s="286"/>
      <c r="M313" s="286"/>
      <c r="N313" s="286"/>
      <c r="O313" s="286"/>
      <c r="P313" s="286"/>
      <c r="Q313" s="286"/>
      <c r="R313" s="286">
        <f t="shared" si="65"/>
        <v>0</v>
      </c>
      <c r="S313" s="268">
        <f t="shared" si="66"/>
        <v>0</v>
      </c>
    </row>
    <row r="314" spans="1:19" s="267" customFormat="1" ht="8.25" customHeight="1">
      <c r="A314" s="549" t="s">
        <v>923</v>
      </c>
      <c r="B314" s="550"/>
      <c r="C314" s="551" t="s">
        <v>924</v>
      </c>
      <c r="D314" s="552"/>
      <c r="E314" s="552"/>
      <c r="F314" s="552"/>
      <c r="G314" s="553"/>
      <c r="H314" s="268" t="s">
        <v>920</v>
      </c>
      <c r="I314" s="285"/>
      <c r="J314" s="286"/>
      <c r="K314" s="286"/>
      <c r="L314" s="286"/>
      <c r="M314" s="286"/>
      <c r="N314" s="286"/>
      <c r="O314" s="286"/>
      <c r="P314" s="286"/>
      <c r="Q314" s="286"/>
      <c r="R314" s="286">
        <f t="shared" si="65"/>
        <v>0</v>
      </c>
      <c r="S314" s="268">
        <f t="shared" si="66"/>
        <v>0</v>
      </c>
    </row>
    <row r="315" spans="1:19" s="267" customFormat="1" ht="8.25" customHeight="1">
      <c r="A315" s="549" t="s">
        <v>925</v>
      </c>
      <c r="B315" s="550"/>
      <c r="C315" s="551" t="s">
        <v>926</v>
      </c>
      <c r="D315" s="552"/>
      <c r="E315" s="552"/>
      <c r="F315" s="552"/>
      <c r="G315" s="553"/>
      <c r="H315" s="268" t="s">
        <v>927</v>
      </c>
      <c r="I315" s="285"/>
      <c r="J315" s="286"/>
      <c r="K315" s="286"/>
      <c r="L315" s="286"/>
      <c r="M315" s="286"/>
      <c r="N315" s="286"/>
      <c r="O315" s="286"/>
      <c r="P315" s="286"/>
      <c r="Q315" s="286"/>
      <c r="R315" s="286">
        <f t="shared" si="65"/>
        <v>0</v>
      </c>
      <c r="S315" s="268">
        <f t="shared" si="66"/>
        <v>0</v>
      </c>
    </row>
    <row r="316" spans="1:19" s="267" customFormat="1" ht="8.25" customHeight="1">
      <c r="A316" s="549" t="s">
        <v>928</v>
      </c>
      <c r="B316" s="550"/>
      <c r="C316" s="551" t="s">
        <v>929</v>
      </c>
      <c r="D316" s="552"/>
      <c r="E316" s="552"/>
      <c r="F316" s="552"/>
      <c r="G316" s="553"/>
      <c r="H316" s="268" t="s">
        <v>391</v>
      </c>
      <c r="I316" s="285" t="s">
        <v>914</v>
      </c>
      <c r="J316" s="286" t="s">
        <v>914</v>
      </c>
      <c r="K316" s="286" t="s">
        <v>914</v>
      </c>
      <c r="L316" s="286" t="s">
        <v>914</v>
      </c>
      <c r="M316" s="286" t="s">
        <v>914</v>
      </c>
      <c r="N316" s="286" t="s">
        <v>914</v>
      </c>
      <c r="O316" s="286" t="s">
        <v>914</v>
      </c>
      <c r="P316" s="286" t="s">
        <v>914</v>
      </c>
      <c r="Q316" s="286" t="s">
        <v>914</v>
      </c>
      <c r="R316" s="286" t="s">
        <v>914</v>
      </c>
      <c r="S316" s="268" t="s">
        <v>914</v>
      </c>
    </row>
    <row r="317" spans="1:19" s="267" customFormat="1" ht="8.1" customHeight="1">
      <c r="A317" s="549" t="s">
        <v>930</v>
      </c>
      <c r="B317" s="550"/>
      <c r="C317" s="579" t="s">
        <v>931</v>
      </c>
      <c r="D317" s="580"/>
      <c r="E317" s="580"/>
      <c r="F317" s="580"/>
      <c r="G317" s="581"/>
      <c r="H317" s="268" t="s">
        <v>927</v>
      </c>
      <c r="I317" s="285"/>
      <c r="J317" s="286"/>
      <c r="K317" s="286"/>
      <c r="L317" s="286"/>
      <c r="M317" s="286"/>
      <c r="N317" s="286"/>
      <c r="O317" s="286"/>
      <c r="P317" s="286"/>
      <c r="Q317" s="286"/>
      <c r="R317" s="286">
        <f t="shared" ref="R317:R318" si="67">I317+J317+K317+L317+N317+P317</f>
        <v>0</v>
      </c>
      <c r="S317" s="268">
        <f t="shared" ref="S317:S318" si="68">M317+O317+Q317</f>
        <v>0</v>
      </c>
    </row>
    <row r="318" spans="1:19" s="267" customFormat="1" ht="8.1" customHeight="1">
      <c r="A318" s="549" t="s">
        <v>932</v>
      </c>
      <c r="B318" s="550"/>
      <c r="C318" s="579" t="s">
        <v>933</v>
      </c>
      <c r="D318" s="580"/>
      <c r="E318" s="580"/>
      <c r="F318" s="580"/>
      <c r="G318" s="581"/>
      <c r="H318" s="268" t="s">
        <v>934</v>
      </c>
      <c r="I318" s="285"/>
      <c r="J318" s="286"/>
      <c r="K318" s="286"/>
      <c r="L318" s="286"/>
      <c r="M318" s="286"/>
      <c r="N318" s="286"/>
      <c r="O318" s="286"/>
      <c r="P318" s="286"/>
      <c r="Q318" s="286"/>
      <c r="R318" s="286">
        <f t="shared" si="67"/>
        <v>0</v>
      </c>
      <c r="S318" s="268">
        <f t="shared" si="68"/>
        <v>0</v>
      </c>
    </row>
    <row r="319" spans="1:19" s="267" customFormat="1" ht="8.25" customHeight="1">
      <c r="A319" s="549" t="s">
        <v>935</v>
      </c>
      <c r="B319" s="550"/>
      <c r="C319" s="551" t="s">
        <v>936</v>
      </c>
      <c r="D319" s="552"/>
      <c r="E319" s="552"/>
      <c r="F319" s="552"/>
      <c r="G319" s="553"/>
      <c r="H319" s="268" t="s">
        <v>391</v>
      </c>
      <c r="I319" s="285" t="s">
        <v>914</v>
      </c>
      <c r="J319" s="286" t="s">
        <v>914</v>
      </c>
      <c r="K319" s="286" t="s">
        <v>914</v>
      </c>
      <c r="L319" s="286" t="s">
        <v>914</v>
      </c>
      <c r="M319" s="286" t="s">
        <v>914</v>
      </c>
      <c r="N319" s="286" t="s">
        <v>914</v>
      </c>
      <c r="O319" s="286" t="s">
        <v>914</v>
      </c>
      <c r="P319" s="286" t="s">
        <v>914</v>
      </c>
      <c r="Q319" s="286" t="s">
        <v>914</v>
      </c>
      <c r="R319" s="286" t="s">
        <v>914</v>
      </c>
      <c r="S319" s="268" t="s">
        <v>914</v>
      </c>
    </row>
    <row r="320" spans="1:19" s="267" customFormat="1" ht="8.1" customHeight="1">
      <c r="A320" s="549" t="s">
        <v>937</v>
      </c>
      <c r="B320" s="550"/>
      <c r="C320" s="579" t="s">
        <v>931</v>
      </c>
      <c r="D320" s="580"/>
      <c r="E320" s="580"/>
      <c r="F320" s="580"/>
      <c r="G320" s="581"/>
      <c r="H320" s="268" t="s">
        <v>927</v>
      </c>
      <c r="I320" s="285"/>
      <c r="J320" s="286"/>
      <c r="K320" s="286"/>
      <c r="L320" s="286"/>
      <c r="M320" s="286"/>
      <c r="N320" s="286"/>
      <c r="O320" s="286"/>
      <c r="P320" s="286"/>
      <c r="Q320" s="286"/>
      <c r="R320" s="286">
        <f t="shared" ref="R320:R322" si="69">I320+J320+K320+L320+N320+P320</f>
        <v>0</v>
      </c>
      <c r="S320" s="268">
        <f t="shared" ref="S320:S322" si="70">M320+O320+Q320</f>
        <v>0</v>
      </c>
    </row>
    <row r="321" spans="1:19" s="267" customFormat="1" ht="8.1" customHeight="1">
      <c r="A321" s="549" t="s">
        <v>938</v>
      </c>
      <c r="B321" s="550"/>
      <c r="C321" s="579" t="s">
        <v>939</v>
      </c>
      <c r="D321" s="580"/>
      <c r="E321" s="580"/>
      <c r="F321" s="580"/>
      <c r="G321" s="581"/>
      <c r="H321" s="268" t="s">
        <v>917</v>
      </c>
      <c r="I321" s="285"/>
      <c r="J321" s="286"/>
      <c r="K321" s="286"/>
      <c r="L321" s="286"/>
      <c r="M321" s="286"/>
      <c r="N321" s="286"/>
      <c r="O321" s="286"/>
      <c r="P321" s="286"/>
      <c r="Q321" s="286"/>
      <c r="R321" s="286">
        <f t="shared" si="69"/>
        <v>0</v>
      </c>
      <c r="S321" s="268">
        <f t="shared" si="70"/>
        <v>0</v>
      </c>
    </row>
    <row r="322" spans="1:19" s="267" customFormat="1" ht="8.1" customHeight="1">
      <c r="A322" s="549" t="s">
        <v>940</v>
      </c>
      <c r="B322" s="550"/>
      <c r="C322" s="579" t="s">
        <v>933</v>
      </c>
      <c r="D322" s="580"/>
      <c r="E322" s="580"/>
      <c r="F322" s="580"/>
      <c r="G322" s="581"/>
      <c r="H322" s="268" t="s">
        <v>934</v>
      </c>
      <c r="I322" s="285"/>
      <c r="J322" s="286"/>
      <c r="K322" s="286"/>
      <c r="L322" s="286"/>
      <c r="M322" s="286"/>
      <c r="N322" s="286"/>
      <c r="O322" s="286"/>
      <c r="P322" s="286"/>
      <c r="Q322" s="286"/>
      <c r="R322" s="286">
        <f t="shared" si="69"/>
        <v>0</v>
      </c>
      <c r="S322" s="268">
        <f t="shared" si="70"/>
        <v>0</v>
      </c>
    </row>
    <row r="323" spans="1:19" s="267" customFormat="1" ht="8.25" customHeight="1">
      <c r="A323" s="549" t="s">
        <v>941</v>
      </c>
      <c r="B323" s="550"/>
      <c r="C323" s="551" t="s">
        <v>942</v>
      </c>
      <c r="D323" s="552"/>
      <c r="E323" s="552"/>
      <c r="F323" s="552"/>
      <c r="G323" s="553"/>
      <c r="H323" s="268" t="s">
        <v>391</v>
      </c>
      <c r="I323" s="285" t="s">
        <v>914</v>
      </c>
      <c r="J323" s="286" t="s">
        <v>914</v>
      </c>
      <c r="K323" s="286" t="s">
        <v>914</v>
      </c>
      <c r="L323" s="286" t="s">
        <v>914</v>
      </c>
      <c r="M323" s="286" t="s">
        <v>914</v>
      </c>
      <c r="N323" s="286" t="s">
        <v>914</v>
      </c>
      <c r="O323" s="286" t="s">
        <v>914</v>
      </c>
      <c r="P323" s="286" t="s">
        <v>914</v>
      </c>
      <c r="Q323" s="286" t="s">
        <v>914</v>
      </c>
      <c r="R323" s="286" t="s">
        <v>914</v>
      </c>
      <c r="S323" s="268" t="s">
        <v>914</v>
      </c>
    </row>
    <row r="324" spans="1:19" s="267" customFormat="1" ht="8.1" customHeight="1">
      <c r="A324" s="549" t="s">
        <v>943</v>
      </c>
      <c r="B324" s="550"/>
      <c r="C324" s="579" t="s">
        <v>931</v>
      </c>
      <c r="D324" s="580"/>
      <c r="E324" s="580"/>
      <c r="F324" s="580"/>
      <c r="G324" s="581"/>
      <c r="H324" s="268" t="s">
        <v>927</v>
      </c>
      <c r="I324" s="285"/>
      <c r="J324" s="286"/>
      <c r="K324" s="286"/>
      <c r="L324" s="286"/>
      <c r="M324" s="286"/>
      <c r="N324" s="286"/>
      <c r="O324" s="286"/>
      <c r="P324" s="286"/>
      <c r="Q324" s="286"/>
      <c r="R324" s="286">
        <f t="shared" ref="R324:R325" si="71">I324+J324+K324+L324+N324+P324</f>
        <v>0</v>
      </c>
      <c r="S324" s="268">
        <f t="shared" ref="S324:S325" si="72">M324+O324+Q324</f>
        <v>0</v>
      </c>
    </row>
    <row r="325" spans="1:19" s="267" customFormat="1" ht="8.1" customHeight="1">
      <c r="A325" s="549" t="s">
        <v>944</v>
      </c>
      <c r="B325" s="550"/>
      <c r="C325" s="579" t="s">
        <v>933</v>
      </c>
      <c r="D325" s="580"/>
      <c r="E325" s="580"/>
      <c r="F325" s="580"/>
      <c r="G325" s="581"/>
      <c r="H325" s="268" t="s">
        <v>934</v>
      </c>
      <c r="I325" s="285"/>
      <c r="J325" s="286"/>
      <c r="K325" s="286"/>
      <c r="L325" s="286"/>
      <c r="M325" s="286"/>
      <c r="N325" s="286"/>
      <c r="O325" s="286"/>
      <c r="P325" s="286"/>
      <c r="Q325" s="286"/>
      <c r="R325" s="286">
        <f t="shared" si="71"/>
        <v>0</v>
      </c>
      <c r="S325" s="268">
        <f t="shared" si="72"/>
        <v>0</v>
      </c>
    </row>
    <row r="326" spans="1:19" s="267" customFormat="1" ht="8.25" customHeight="1">
      <c r="A326" s="549" t="s">
        <v>945</v>
      </c>
      <c r="B326" s="550"/>
      <c r="C326" s="551" t="s">
        <v>946</v>
      </c>
      <c r="D326" s="552"/>
      <c r="E326" s="552"/>
      <c r="F326" s="552"/>
      <c r="G326" s="553"/>
      <c r="H326" s="268" t="s">
        <v>391</v>
      </c>
      <c r="I326" s="285" t="s">
        <v>914</v>
      </c>
      <c r="J326" s="286" t="s">
        <v>914</v>
      </c>
      <c r="K326" s="286" t="s">
        <v>914</v>
      </c>
      <c r="L326" s="286" t="s">
        <v>914</v>
      </c>
      <c r="M326" s="286" t="s">
        <v>914</v>
      </c>
      <c r="N326" s="286" t="s">
        <v>914</v>
      </c>
      <c r="O326" s="286" t="s">
        <v>914</v>
      </c>
      <c r="P326" s="286" t="s">
        <v>914</v>
      </c>
      <c r="Q326" s="286" t="s">
        <v>914</v>
      </c>
      <c r="R326" s="286" t="s">
        <v>914</v>
      </c>
      <c r="S326" s="268" t="s">
        <v>914</v>
      </c>
    </row>
    <row r="327" spans="1:19" s="267" customFormat="1" ht="8.1" customHeight="1">
      <c r="A327" s="549" t="s">
        <v>947</v>
      </c>
      <c r="B327" s="550"/>
      <c r="C327" s="579" t="s">
        <v>931</v>
      </c>
      <c r="D327" s="580"/>
      <c r="E327" s="580"/>
      <c r="F327" s="580"/>
      <c r="G327" s="581"/>
      <c r="H327" s="268" t="s">
        <v>927</v>
      </c>
      <c r="I327" s="285"/>
      <c r="J327" s="286"/>
      <c r="K327" s="286"/>
      <c r="L327" s="286"/>
      <c r="M327" s="286"/>
      <c r="N327" s="286"/>
      <c r="O327" s="286"/>
      <c r="P327" s="286"/>
      <c r="Q327" s="286"/>
      <c r="R327" s="286">
        <f t="shared" ref="R327:R329" si="73">I327+J327+K327+L327+N327+P327</f>
        <v>0</v>
      </c>
      <c r="S327" s="268">
        <f t="shared" ref="S327:S329" si="74">M327+O327+Q327</f>
        <v>0</v>
      </c>
    </row>
    <row r="328" spans="1:19" s="267" customFormat="1" ht="8.1" customHeight="1">
      <c r="A328" s="549" t="s">
        <v>948</v>
      </c>
      <c r="B328" s="550"/>
      <c r="C328" s="579" t="s">
        <v>939</v>
      </c>
      <c r="D328" s="580"/>
      <c r="E328" s="580"/>
      <c r="F328" s="580"/>
      <c r="G328" s="581"/>
      <c r="H328" s="268" t="s">
        <v>917</v>
      </c>
      <c r="I328" s="285"/>
      <c r="J328" s="286"/>
      <c r="K328" s="286"/>
      <c r="L328" s="286"/>
      <c r="M328" s="286"/>
      <c r="N328" s="286"/>
      <c r="O328" s="286"/>
      <c r="P328" s="286"/>
      <c r="Q328" s="286"/>
      <c r="R328" s="286">
        <f t="shared" si="73"/>
        <v>0</v>
      </c>
      <c r="S328" s="268">
        <f t="shared" si="74"/>
        <v>0</v>
      </c>
    </row>
    <row r="329" spans="1:19" s="267" customFormat="1" ht="8.1" customHeight="1">
      <c r="A329" s="549" t="s">
        <v>949</v>
      </c>
      <c r="B329" s="550"/>
      <c r="C329" s="579" t="s">
        <v>933</v>
      </c>
      <c r="D329" s="580"/>
      <c r="E329" s="580"/>
      <c r="F329" s="580"/>
      <c r="G329" s="581"/>
      <c r="H329" s="268" t="s">
        <v>934</v>
      </c>
      <c r="I329" s="285"/>
      <c r="J329" s="286"/>
      <c r="K329" s="286"/>
      <c r="L329" s="286"/>
      <c r="M329" s="286"/>
      <c r="N329" s="286"/>
      <c r="O329" s="286"/>
      <c r="P329" s="286"/>
      <c r="Q329" s="286"/>
      <c r="R329" s="286">
        <f t="shared" si="73"/>
        <v>0</v>
      </c>
      <c r="S329" s="268">
        <f t="shared" si="74"/>
        <v>0</v>
      </c>
    </row>
    <row r="330" spans="1:19" s="267" customFormat="1" ht="9" customHeight="1">
      <c r="A330" s="549" t="s">
        <v>950</v>
      </c>
      <c r="B330" s="550"/>
      <c r="C330" s="582" t="s">
        <v>951</v>
      </c>
      <c r="D330" s="583"/>
      <c r="E330" s="583"/>
      <c r="F330" s="583"/>
      <c r="G330" s="584"/>
      <c r="H330" s="268" t="s">
        <v>391</v>
      </c>
      <c r="I330" s="285" t="s">
        <v>914</v>
      </c>
      <c r="J330" s="286" t="s">
        <v>914</v>
      </c>
      <c r="K330" s="286" t="s">
        <v>914</v>
      </c>
      <c r="L330" s="286" t="s">
        <v>914</v>
      </c>
      <c r="M330" s="286" t="s">
        <v>914</v>
      </c>
      <c r="N330" s="286" t="s">
        <v>914</v>
      </c>
      <c r="O330" s="286" t="s">
        <v>914</v>
      </c>
      <c r="P330" s="286" t="s">
        <v>914</v>
      </c>
      <c r="Q330" s="286" t="s">
        <v>914</v>
      </c>
      <c r="R330" s="286" t="s">
        <v>914</v>
      </c>
      <c r="S330" s="268" t="s">
        <v>914</v>
      </c>
    </row>
    <row r="331" spans="1:19" s="267" customFormat="1" ht="8.25" customHeight="1">
      <c r="A331" s="549" t="s">
        <v>952</v>
      </c>
      <c r="B331" s="550"/>
      <c r="C331" s="551" t="s">
        <v>953</v>
      </c>
      <c r="D331" s="552"/>
      <c r="E331" s="552"/>
      <c r="F331" s="552"/>
      <c r="G331" s="553"/>
      <c r="H331" s="268" t="s">
        <v>927</v>
      </c>
      <c r="I331" s="285"/>
      <c r="J331" s="286"/>
      <c r="K331" s="286"/>
      <c r="L331" s="286"/>
      <c r="M331" s="286"/>
      <c r="N331" s="286"/>
      <c r="O331" s="286"/>
      <c r="P331" s="286"/>
      <c r="Q331" s="286"/>
      <c r="R331" s="286">
        <f t="shared" ref="R331:R341" si="75">I331+J331+K331+L331+N331+P331</f>
        <v>0</v>
      </c>
      <c r="S331" s="268">
        <f t="shared" ref="S331:S341" si="76">M331+O331+Q331</f>
        <v>0</v>
      </c>
    </row>
    <row r="332" spans="1:19" s="267" customFormat="1" ht="16.5" customHeight="1">
      <c r="A332" s="549" t="s">
        <v>954</v>
      </c>
      <c r="B332" s="550"/>
      <c r="C332" s="579" t="s">
        <v>955</v>
      </c>
      <c r="D332" s="580"/>
      <c r="E332" s="580"/>
      <c r="F332" s="580"/>
      <c r="G332" s="581"/>
      <c r="H332" s="268" t="s">
        <v>927</v>
      </c>
      <c r="I332" s="285"/>
      <c r="J332" s="286"/>
      <c r="K332" s="286"/>
      <c r="L332" s="286"/>
      <c r="M332" s="286"/>
      <c r="N332" s="286"/>
      <c r="O332" s="286"/>
      <c r="P332" s="286"/>
      <c r="Q332" s="286"/>
      <c r="R332" s="286">
        <f t="shared" si="75"/>
        <v>0</v>
      </c>
      <c r="S332" s="268">
        <f t="shared" si="76"/>
        <v>0</v>
      </c>
    </row>
    <row r="333" spans="1:19" s="267" customFormat="1" ht="8.1" customHeight="1">
      <c r="A333" s="549" t="s">
        <v>956</v>
      </c>
      <c r="B333" s="550"/>
      <c r="C333" s="585" t="s">
        <v>957</v>
      </c>
      <c r="D333" s="586"/>
      <c r="E333" s="586"/>
      <c r="F333" s="586"/>
      <c r="G333" s="587"/>
      <c r="H333" s="268" t="s">
        <v>927</v>
      </c>
      <c r="I333" s="285"/>
      <c r="J333" s="286"/>
      <c r="K333" s="286"/>
      <c r="L333" s="286"/>
      <c r="M333" s="286"/>
      <c r="N333" s="286"/>
      <c r="O333" s="286"/>
      <c r="P333" s="286"/>
      <c r="Q333" s="286"/>
      <c r="R333" s="286">
        <f t="shared" si="75"/>
        <v>0</v>
      </c>
      <c r="S333" s="268">
        <f t="shared" si="76"/>
        <v>0</v>
      </c>
    </row>
    <row r="334" spans="1:19" s="267" customFormat="1" ht="8.1" customHeight="1">
      <c r="A334" s="549" t="s">
        <v>958</v>
      </c>
      <c r="B334" s="550"/>
      <c r="C334" s="585" t="s">
        <v>959</v>
      </c>
      <c r="D334" s="586"/>
      <c r="E334" s="586"/>
      <c r="F334" s="586"/>
      <c r="G334" s="587"/>
      <c r="H334" s="268" t="s">
        <v>927</v>
      </c>
      <c r="I334" s="285"/>
      <c r="J334" s="286"/>
      <c r="K334" s="286"/>
      <c r="L334" s="286"/>
      <c r="M334" s="286"/>
      <c r="N334" s="286"/>
      <c r="O334" s="286"/>
      <c r="P334" s="286"/>
      <c r="Q334" s="286"/>
      <c r="R334" s="286">
        <f t="shared" si="75"/>
        <v>0</v>
      </c>
      <c r="S334" s="268">
        <f t="shared" si="76"/>
        <v>0</v>
      </c>
    </row>
    <row r="335" spans="1:19" s="267" customFormat="1" ht="8.25" customHeight="1">
      <c r="A335" s="549" t="s">
        <v>960</v>
      </c>
      <c r="B335" s="550"/>
      <c r="C335" s="551" t="s">
        <v>961</v>
      </c>
      <c r="D335" s="552"/>
      <c r="E335" s="552"/>
      <c r="F335" s="552"/>
      <c r="G335" s="553"/>
      <c r="H335" s="268" t="s">
        <v>927</v>
      </c>
      <c r="I335" s="285"/>
      <c r="J335" s="286"/>
      <c r="K335" s="286"/>
      <c r="L335" s="286"/>
      <c r="M335" s="286"/>
      <c r="N335" s="286"/>
      <c r="O335" s="286"/>
      <c r="P335" s="286"/>
      <c r="Q335" s="286"/>
      <c r="R335" s="286">
        <f t="shared" si="75"/>
        <v>0</v>
      </c>
      <c r="S335" s="268">
        <f t="shared" si="76"/>
        <v>0</v>
      </c>
    </row>
    <row r="336" spans="1:19" s="267" customFormat="1" ht="8.25" customHeight="1">
      <c r="A336" s="549" t="s">
        <v>962</v>
      </c>
      <c r="B336" s="550"/>
      <c r="C336" s="551" t="s">
        <v>963</v>
      </c>
      <c r="D336" s="552"/>
      <c r="E336" s="552"/>
      <c r="F336" s="552"/>
      <c r="G336" s="553"/>
      <c r="H336" s="268" t="s">
        <v>917</v>
      </c>
      <c r="I336" s="285"/>
      <c r="J336" s="286"/>
      <c r="K336" s="286"/>
      <c r="L336" s="286"/>
      <c r="M336" s="286"/>
      <c r="N336" s="286"/>
      <c r="O336" s="286"/>
      <c r="P336" s="286"/>
      <c r="Q336" s="286"/>
      <c r="R336" s="286">
        <f t="shared" si="75"/>
        <v>0</v>
      </c>
      <c r="S336" s="268">
        <f t="shared" si="76"/>
        <v>0</v>
      </c>
    </row>
    <row r="337" spans="1:19" s="267" customFormat="1" ht="16.5" customHeight="1">
      <c r="A337" s="549" t="s">
        <v>964</v>
      </c>
      <c r="B337" s="550"/>
      <c r="C337" s="579" t="s">
        <v>965</v>
      </c>
      <c r="D337" s="580"/>
      <c r="E337" s="580"/>
      <c r="F337" s="580"/>
      <c r="G337" s="581"/>
      <c r="H337" s="268" t="s">
        <v>917</v>
      </c>
      <c r="I337" s="285"/>
      <c r="J337" s="286"/>
      <c r="K337" s="286"/>
      <c r="L337" s="286"/>
      <c r="M337" s="286"/>
      <c r="N337" s="286"/>
      <c r="O337" s="286"/>
      <c r="P337" s="286"/>
      <c r="Q337" s="286"/>
      <c r="R337" s="286">
        <f t="shared" si="75"/>
        <v>0</v>
      </c>
      <c r="S337" s="268">
        <f t="shared" si="76"/>
        <v>0</v>
      </c>
    </row>
    <row r="338" spans="1:19" s="267" customFormat="1" ht="8.1" customHeight="1">
      <c r="A338" s="549" t="s">
        <v>966</v>
      </c>
      <c r="B338" s="550"/>
      <c r="C338" s="585" t="s">
        <v>957</v>
      </c>
      <c r="D338" s="586"/>
      <c r="E338" s="586"/>
      <c r="F338" s="586"/>
      <c r="G338" s="587"/>
      <c r="H338" s="268" t="s">
        <v>917</v>
      </c>
      <c r="I338" s="285"/>
      <c r="J338" s="286"/>
      <c r="K338" s="286"/>
      <c r="L338" s="286"/>
      <c r="M338" s="286"/>
      <c r="N338" s="286"/>
      <c r="O338" s="286"/>
      <c r="P338" s="286"/>
      <c r="Q338" s="286"/>
      <c r="R338" s="286">
        <f t="shared" si="75"/>
        <v>0</v>
      </c>
      <c r="S338" s="268">
        <f t="shared" si="76"/>
        <v>0</v>
      </c>
    </row>
    <row r="339" spans="1:19" s="267" customFormat="1" ht="8.1" customHeight="1">
      <c r="A339" s="549" t="s">
        <v>967</v>
      </c>
      <c r="B339" s="550"/>
      <c r="C339" s="585" t="s">
        <v>959</v>
      </c>
      <c r="D339" s="586"/>
      <c r="E339" s="586"/>
      <c r="F339" s="586"/>
      <c r="G339" s="587"/>
      <c r="H339" s="268" t="s">
        <v>917</v>
      </c>
      <c r="I339" s="285"/>
      <c r="J339" s="286"/>
      <c r="K339" s="286"/>
      <c r="L339" s="286"/>
      <c r="M339" s="286"/>
      <c r="N339" s="286"/>
      <c r="O339" s="286"/>
      <c r="P339" s="286"/>
      <c r="Q339" s="286"/>
      <c r="R339" s="286">
        <f t="shared" si="75"/>
        <v>0</v>
      </c>
      <c r="S339" s="268">
        <f t="shared" si="76"/>
        <v>0</v>
      </c>
    </row>
    <row r="340" spans="1:19" s="267" customFormat="1" ht="8.25" customHeight="1">
      <c r="A340" s="549" t="s">
        <v>968</v>
      </c>
      <c r="B340" s="550"/>
      <c r="C340" s="551" t="s">
        <v>969</v>
      </c>
      <c r="D340" s="552"/>
      <c r="E340" s="552"/>
      <c r="F340" s="552"/>
      <c r="G340" s="553"/>
      <c r="H340" s="268" t="s">
        <v>970</v>
      </c>
      <c r="I340" s="285"/>
      <c r="J340" s="286"/>
      <c r="K340" s="286"/>
      <c r="L340" s="286"/>
      <c r="M340" s="286"/>
      <c r="N340" s="286"/>
      <c r="O340" s="286"/>
      <c r="P340" s="286"/>
      <c r="Q340" s="286"/>
      <c r="R340" s="286">
        <f t="shared" si="75"/>
        <v>0</v>
      </c>
      <c r="S340" s="268">
        <f t="shared" si="76"/>
        <v>0</v>
      </c>
    </row>
    <row r="341" spans="1:19" s="267" customFormat="1" ht="16.5" customHeight="1">
      <c r="A341" s="549" t="s">
        <v>971</v>
      </c>
      <c r="B341" s="550"/>
      <c r="C341" s="551" t="s">
        <v>972</v>
      </c>
      <c r="D341" s="552"/>
      <c r="E341" s="552"/>
      <c r="F341" s="552"/>
      <c r="G341" s="553"/>
      <c r="H341" s="268" t="s">
        <v>475</v>
      </c>
      <c r="I341" s="285"/>
      <c r="J341" s="286"/>
      <c r="K341" s="286"/>
      <c r="L341" s="286"/>
      <c r="M341" s="286"/>
      <c r="N341" s="286"/>
      <c r="O341" s="286"/>
      <c r="P341" s="286"/>
      <c r="Q341" s="286"/>
      <c r="R341" s="286">
        <f t="shared" si="75"/>
        <v>0</v>
      </c>
      <c r="S341" s="268">
        <f t="shared" si="76"/>
        <v>0</v>
      </c>
    </row>
    <row r="342" spans="1:19" s="267" customFormat="1" ht="9" customHeight="1">
      <c r="A342" s="549" t="s">
        <v>973</v>
      </c>
      <c r="B342" s="550"/>
      <c r="C342" s="582" t="s">
        <v>974</v>
      </c>
      <c r="D342" s="583"/>
      <c r="E342" s="583"/>
      <c r="F342" s="583"/>
      <c r="G342" s="584"/>
      <c r="H342" s="268" t="s">
        <v>391</v>
      </c>
      <c r="I342" s="285" t="s">
        <v>914</v>
      </c>
      <c r="J342" s="286" t="s">
        <v>914</v>
      </c>
      <c r="K342" s="286" t="s">
        <v>914</v>
      </c>
      <c r="L342" s="286" t="s">
        <v>914</v>
      </c>
      <c r="M342" s="286" t="s">
        <v>914</v>
      </c>
      <c r="N342" s="286" t="s">
        <v>914</v>
      </c>
      <c r="O342" s="286" t="s">
        <v>914</v>
      </c>
      <c r="P342" s="286" t="s">
        <v>914</v>
      </c>
      <c r="Q342" s="286" t="s">
        <v>914</v>
      </c>
      <c r="R342" s="286" t="s">
        <v>914</v>
      </c>
      <c r="S342" s="268" t="s">
        <v>914</v>
      </c>
    </row>
    <row r="343" spans="1:19" s="267" customFormat="1" ht="9" customHeight="1">
      <c r="A343" s="549" t="s">
        <v>975</v>
      </c>
      <c r="B343" s="550"/>
      <c r="C343" s="551" t="s">
        <v>976</v>
      </c>
      <c r="D343" s="552"/>
      <c r="E343" s="552"/>
      <c r="F343" s="552"/>
      <c r="G343" s="553"/>
      <c r="H343" s="268" t="s">
        <v>927</v>
      </c>
      <c r="I343" s="286">
        <v>3029.03</v>
      </c>
      <c r="J343" s="286">
        <v>3043.96</v>
      </c>
      <c r="K343" s="286">
        <v>3098.0189999999998</v>
      </c>
      <c r="L343" s="286">
        <v>3098.0189999999998</v>
      </c>
      <c r="M343" s="286"/>
      <c r="N343" s="286">
        <v>3098.0189999999998</v>
      </c>
      <c r="O343" s="270"/>
      <c r="P343" s="286">
        <v>3098.0189999999998</v>
      </c>
      <c r="Q343" s="286"/>
      <c r="R343" s="270">
        <f t="shared" ref="R343:R346" si="77">I343+J343+K343+L343+N343+P343</f>
        <v>18465.065999999999</v>
      </c>
      <c r="S343" s="271">
        <f t="shared" ref="S343:S346" si="78">M343+O343+Q343</f>
        <v>0</v>
      </c>
    </row>
    <row r="344" spans="1:19" s="267" customFormat="1" ht="7.8">
      <c r="A344" s="549" t="s">
        <v>977</v>
      </c>
      <c r="B344" s="550"/>
      <c r="C344" s="551" t="s">
        <v>978</v>
      </c>
      <c r="D344" s="552"/>
      <c r="E344" s="552"/>
      <c r="F344" s="552"/>
      <c r="G344" s="553"/>
      <c r="H344" s="268" t="s">
        <v>920</v>
      </c>
      <c r="I344" s="285"/>
      <c r="J344" s="286"/>
      <c r="K344" s="286"/>
      <c r="L344" s="286"/>
      <c r="M344" s="286"/>
      <c r="N344" s="286"/>
      <c r="O344" s="286"/>
      <c r="P344" s="286"/>
      <c r="Q344" s="286"/>
      <c r="R344" s="286">
        <f t="shared" si="77"/>
        <v>0</v>
      </c>
      <c r="S344" s="268">
        <f t="shared" si="78"/>
        <v>0</v>
      </c>
    </row>
    <row r="345" spans="1:19" s="267" customFormat="1" ht="24.75" customHeight="1">
      <c r="A345" s="549" t="s">
        <v>979</v>
      </c>
      <c r="B345" s="550"/>
      <c r="C345" s="551" t="s">
        <v>980</v>
      </c>
      <c r="D345" s="552"/>
      <c r="E345" s="552"/>
      <c r="F345" s="552"/>
      <c r="G345" s="553"/>
      <c r="H345" s="268" t="s">
        <v>475</v>
      </c>
      <c r="I345" s="285"/>
      <c r="J345" s="286"/>
      <c r="K345" s="286"/>
      <c r="L345" s="286"/>
      <c r="M345" s="286"/>
      <c r="N345" s="286"/>
      <c r="O345" s="286"/>
      <c r="P345" s="286"/>
      <c r="Q345" s="286"/>
      <c r="R345" s="286">
        <f t="shared" si="77"/>
        <v>0</v>
      </c>
      <c r="S345" s="268">
        <f t="shared" si="78"/>
        <v>0</v>
      </c>
    </row>
    <row r="346" spans="1:19" s="267" customFormat="1" ht="16.5" customHeight="1">
      <c r="A346" s="549" t="s">
        <v>981</v>
      </c>
      <c r="B346" s="550"/>
      <c r="C346" s="551" t="s">
        <v>982</v>
      </c>
      <c r="D346" s="552"/>
      <c r="E346" s="552"/>
      <c r="F346" s="552"/>
      <c r="G346" s="553"/>
      <c r="H346" s="268" t="s">
        <v>475</v>
      </c>
      <c r="I346" s="269">
        <v>467.12900000000002</v>
      </c>
      <c r="J346" s="270">
        <v>479.01889</v>
      </c>
      <c r="K346" s="286">
        <v>657.7</v>
      </c>
      <c r="L346" s="286">
        <v>888.5</v>
      </c>
      <c r="M346" s="286"/>
      <c r="N346" s="286">
        <v>994</v>
      </c>
      <c r="O346" s="286"/>
      <c r="P346" s="286">
        <v>994</v>
      </c>
      <c r="Q346" s="286"/>
      <c r="R346" s="270">
        <f t="shared" si="77"/>
        <v>4480.34789</v>
      </c>
      <c r="S346" s="271">
        <f t="shared" si="78"/>
        <v>0</v>
      </c>
    </row>
    <row r="347" spans="1:19" s="267" customFormat="1" ht="9" customHeight="1">
      <c r="A347" s="549" t="s">
        <v>983</v>
      </c>
      <c r="B347" s="550"/>
      <c r="C347" s="582" t="s">
        <v>984</v>
      </c>
      <c r="D347" s="583"/>
      <c r="E347" s="583"/>
      <c r="F347" s="583"/>
      <c r="G347" s="584"/>
      <c r="H347" s="268" t="s">
        <v>391</v>
      </c>
      <c r="I347" s="285" t="s">
        <v>914</v>
      </c>
      <c r="J347" s="286" t="s">
        <v>914</v>
      </c>
      <c r="K347" s="286" t="s">
        <v>914</v>
      </c>
      <c r="L347" s="286" t="s">
        <v>914</v>
      </c>
      <c r="M347" s="286" t="s">
        <v>914</v>
      </c>
      <c r="N347" s="286" t="s">
        <v>914</v>
      </c>
      <c r="O347" s="286" t="s">
        <v>914</v>
      </c>
      <c r="P347" s="286" t="s">
        <v>914</v>
      </c>
      <c r="Q347" s="286" t="s">
        <v>914</v>
      </c>
      <c r="R347" s="286" t="s">
        <v>914</v>
      </c>
      <c r="S347" s="268" t="s">
        <v>914</v>
      </c>
    </row>
    <row r="348" spans="1:19" s="267" customFormat="1" ht="8.25" customHeight="1">
      <c r="A348" s="549" t="s">
        <v>985</v>
      </c>
      <c r="B348" s="550"/>
      <c r="C348" s="551" t="s">
        <v>986</v>
      </c>
      <c r="D348" s="552"/>
      <c r="E348" s="552"/>
      <c r="F348" s="552"/>
      <c r="G348" s="553"/>
      <c r="H348" s="268" t="s">
        <v>917</v>
      </c>
      <c r="I348" s="285"/>
      <c r="J348" s="286"/>
      <c r="K348" s="286"/>
      <c r="L348" s="286"/>
      <c r="M348" s="286"/>
      <c r="N348" s="286"/>
      <c r="O348" s="286"/>
      <c r="P348" s="286"/>
      <c r="Q348" s="286"/>
      <c r="R348" s="286">
        <f t="shared" ref="R348:R357" si="79">I348+J348+K348+L348+N348+P348</f>
        <v>0</v>
      </c>
      <c r="S348" s="268">
        <f t="shared" ref="S348:S358" si="80">M348+O348+Q348</f>
        <v>0</v>
      </c>
    </row>
    <row r="349" spans="1:19" s="267" customFormat="1" ht="24.75" customHeight="1">
      <c r="A349" s="549" t="s">
        <v>987</v>
      </c>
      <c r="B349" s="550"/>
      <c r="C349" s="579" t="s">
        <v>988</v>
      </c>
      <c r="D349" s="580"/>
      <c r="E349" s="580"/>
      <c r="F349" s="580"/>
      <c r="G349" s="581"/>
      <c r="H349" s="268" t="s">
        <v>917</v>
      </c>
      <c r="I349" s="285"/>
      <c r="J349" s="286"/>
      <c r="K349" s="286"/>
      <c r="L349" s="286"/>
      <c r="M349" s="286"/>
      <c r="N349" s="286"/>
      <c r="O349" s="286"/>
      <c r="P349" s="286"/>
      <c r="Q349" s="286"/>
      <c r="R349" s="286">
        <f t="shared" si="79"/>
        <v>0</v>
      </c>
      <c r="S349" s="268">
        <f t="shared" si="80"/>
        <v>0</v>
      </c>
    </row>
    <row r="350" spans="1:19" s="267" customFormat="1" ht="24.75" customHeight="1">
      <c r="A350" s="549" t="s">
        <v>989</v>
      </c>
      <c r="B350" s="550"/>
      <c r="C350" s="579" t="s">
        <v>990</v>
      </c>
      <c r="D350" s="580"/>
      <c r="E350" s="580"/>
      <c r="F350" s="580"/>
      <c r="G350" s="581"/>
      <c r="H350" s="268" t="s">
        <v>917</v>
      </c>
      <c r="I350" s="285"/>
      <c r="J350" s="286"/>
      <c r="K350" s="286"/>
      <c r="L350" s="286"/>
      <c r="M350" s="286"/>
      <c r="N350" s="286"/>
      <c r="O350" s="286"/>
      <c r="P350" s="286"/>
      <c r="Q350" s="286"/>
      <c r="R350" s="286">
        <f t="shared" si="79"/>
        <v>0</v>
      </c>
      <c r="S350" s="268">
        <f t="shared" si="80"/>
        <v>0</v>
      </c>
    </row>
    <row r="351" spans="1:19" s="267" customFormat="1" ht="16.5" customHeight="1">
      <c r="A351" s="549" t="s">
        <v>991</v>
      </c>
      <c r="B351" s="550"/>
      <c r="C351" s="579" t="s">
        <v>992</v>
      </c>
      <c r="D351" s="580"/>
      <c r="E351" s="580"/>
      <c r="F351" s="580"/>
      <c r="G351" s="581"/>
      <c r="H351" s="268" t="s">
        <v>917</v>
      </c>
      <c r="I351" s="285"/>
      <c r="J351" s="286"/>
      <c r="K351" s="286"/>
      <c r="L351" s="286"/>
      <c r="M351" s="286"/>
      <c r="N351" s="286"/>
      <c r="O351" s="286"/>
      <c r="P351" s="286"/>
      <c r="Q351" s="286"/>
      <c r="R351" s="286">
        <f t="shared" si="79"/>
        <v>0</v>
      </c>
      <c r="S351" s="268">
        <f t="shared" si="80"/>
        <v>0</v>
      </c>
    </row>
    <row r="352" spans="1:19" s="267" customFormat="1" ht="8.25" customHeight="1">
      <c r="A352" s="549" t="s">
        <v>993</v>
      </c>
      <c r="B352" s="550"/>
      <c r="C352" s="551" t="s">
        <v>994</v>
      </c>
      <c r="D352" s="552"/>
      <c r="E352" s="552"/>
      <c r="F352" s="552"/>
      <c r="G352" s="553"/>
      <c r="H352" s="268" t="s">
        <v>927</v>
      </c>
      <c r="I352" s="285"/>
      <c r="J352" s="286"/>
      <c r="K352" s="286"/>
      <c r="L352" s="286"/>
      <c r="M352" s="286"/>
      <c r="N352" s="286"/>
      <c r="O352" s="286"/>
      <c r="P352" s="286"/>
      <c r="Q352" s="286"/>
      <c r="R352" s="286">
        <f t="shared" si="79"/>
        <v>0</v>
      </c>
      <c r="S352" s="268">
        <f t="shared" si="80"/>
        <v>0</v>
      </c>
    </row>
    <row r="353" spans="1:19" s="267" customFormat="1" ht="16.5" customHeight="1">
      <c r="A353" s="549" t="s">
        <v>995</v>
      </c>
      <c r="B353" s="550"/>
      <c r="C353" s="579" t="s">
        <v>996</v>
      </c>
      <c r="D353" s="580"/>
      <c r="E353" s="580"/>
      <c r="F353" s="580"/>
      <c r="G353" s="581"/>
      <c r="H353" s="268" t="s">
        <v>927</v>
      </c>
      <c r="I353" s="285"/>
      <c r="J353" s="286"/>
      <c r="K353" s="286"/>
      <c r="L353" s="286"/>
      <c r="M353" s="286"/>
      <c r="N353" s="286"/>
      <c r="O353" s="286"/>
      <c r="P353" s="286"/>
      <c r="Q353" s="286"/>
      <c r="R353" s="286">
        <f t="shared" si="79"/>
        <v>0</v>
      </c>
      <c r="S353" s="268">
        <f t="shared" si="80"/>
        <v>0</v>
      </c>
    </row>
    <row r="354" spans="1:19" s="267" customFormat="1" ht="8.1" customHeight="1">
      <c r="A354" s="549" t="s">
        <v>997</v>
      </c>
      <c r="B354" s="550"/>
      <c r="C354" s="579" t="s">
        <v>998</v>
      </c>
      <c r="D354" s="580"/>
      <c r="E354" s="580"/>
      <c r="F354" s="580"/>
      <c r="G354" s="581"/>
      <c r="H354" s="268" t="s">
        <v>927</v>
      </c>
      <c r="I354" s="285"/>
      <c r="J354" s="286"/>
      <c r="K354" s="286"/>
      <c r="L354" s="286"/>
      <c r="M354" s="286"/>
      <c r="N354" s="286"/>
      <c r="O354" s="286"/>
      <c r="P354" s="286"/>
      <c r="Q354" s="286"/>
      <c r="R354" s="286">
        <f t="shared" si="79"/>
        <v>0</v>
      </c>
      <c r="S354" s="268">
        <f t="shared" si="80"/>
        <v>0</v>
      </c>
    </row>
    <row r="355" spans="1:19" s="267" customFormat="1" ht="16.5" customHeight="1">
      <c r="A355" s="549" t="s">
        <v>999</v>
      </c>
      <c r="B355" s="550"/>
      <c r="C355" s="551" t="s">
        <v>1000</v>
      </c>
      <c r="D355" s="552"/>
      <c r="E355" s="552"/>
      <c r="F355" s="552"/>
      <c r="G355" s="553"/>
      <c r="H355" s="268" t="s">
        <v>475</v>
      </c>
      <c r="I355" s="285"/>
      <c r="J355" s="286"/>
      <c r="K355" s="286"/>
      <c r="L355" s="286"/>
      <c r="M355" s="286"/>
      <c r="N355" s="286"/>
      <c r="O355" s="286"/>
      <c r="P355" s="286"/>
      <c r="Q355" s="286"/>
      <c r="R355" s="286">
        <f t="shared" si="79"/>
        <v>0</v>
      </c>
      <c r="S355" s="268">
        <f t="shared" si="80"/>
        <v>0</v>
      </c>
    </row>
    <row r="356" spans="1:19" s="267" customFormat="1" ht="8.1" customHeight="1">
      <c r="A356" s="549" t="s">
        <v>1001</v>
      </c>
      <c r="B356" s="550"/>
      <c r="C356" s="579" t="s">
        <v>494</v>
      </c>
      <c r="D356" s="580"/>
      <c r="E356" s="580"/>
      <c r="F356" s="580"/>
      <c r="G356" s="581"/>
      <c r="H356" s="268" t="s">
        <v>475</v>
      </c>
      <c r="I356" s="285"/>
      <c r="J356" s="286"/>
      <c r="K356" s="286"/>
      <c r="L356" s="286"/>
      <c r="M356" s="286"/>
      <c r="N356" s="286"/>
      <c r="O356" s="286"/>
      <c r="P356" s="286"/>
      <c r="Q356" s="286"/>
      <c r="R356" s="286">
        <f t="shared" si="79"/>
        <v>0</v>
      </c>
      <c r="S356" s="268">
        <f t="shared" si="80"/>
        <v>0</v>
      </c>
    </row>
    <row r="357" spans="1:19" s="267" customFormat="1" ht="8.1" customHeight="1">
      <c r="A357" s="549" t="s">
        <v>1002</v>
      </c>
      <c r="B357" s="550"/>
      <c r="C357" s="579" t="s">
        <v>496</v>
      </c>
      <c r="D357" s="580"/>
      <c r="E357" s="580"/>
      <c r="F357" s="580"/>
      <c r="G357" s="581"/>
      <c r="H357" s="268" t="s">
        <v>475</v>
      </c>
      <c r="I357" s="285"/>
      <c r="J357" s="286"/>
      <c r="K357" s="286"/>
      <c r="L357" s="286"/>
      <c r="M357" s="286"/>
      <c r="N357" s="286"/>
      <c r="O357" s="286"/>
      <c r="P357" s="286"/>
      <c r="Q357" s="286"/>
      <c r="R357" s="286">
        <f t="shared" si="79"/>
        <v>0</v>
      </c>
      <c r="S357" s="268">
        <f t="shared" si="80"/>
        <v>0</v>
      </c>
    </row>
    <row r="358" spans="1:19" s="267" customFormat="1" ht="9" customHeight="1" thickBot="1">
      <c r="A358" s="632" t="s">
        <v>1003</v>
      </c>
      <c r="B358" s="633"/>
      <c r="C358" s="634" t="s">
        <v>1004</v>
      </c>
      <c r="D358" s="635"/>
      <c r="E358" s="635"/>
      <c r="F358" s="635"/>
      <c r="G358" s="636"/>
      <c r="H358" s="272" t="s">
        <v>1005</v>
      </c>
      <c r="I358" s="287">
        <v>772</v>
      </c>
      <c r="J358" s="288">
        <v>769</v>
      </c>
      <c r="K358" s="288">
        <v>771</v>
      </c>
      <c r="L358" s="288">
        <v>776</v>
      </c>
      <c r="M358" s="288"/>
      <c r="N358" s="288">
        <v>788</v>
      </c>
      <c r="O358" s="288"/>
      <c r="P358" s="288">
        <v>788</v>
      </c>
      <c r="Q358" s="288"/>
      <c r="R358" s="289">
        <f>(I358+J358+K358+L358+N358+P358)/6</f>
        <v>777.33333333333337</v>
      </c>
      <c r="S358" s="290">
        <f t="shared" si="80"/>
        <v>0</v>
      </c>
    </row>
    <row r="359" spans="1:19" s="267" customFormat="1" ht="13.5" customHeight="1" thickBot="1">
      <c r="A359" s="613" t="s">
        <v>1006</v>
      </c>
      <c r="B359" s="614"/>
      <c r="C359" s="614"/>
      <c r="D359" s="614"/>
      <c r="E359" s="614"/>
      <c r="F359" s="614"/>
      <c r="G359" s="614"/>
      <c r="H359" s="614"/>
      <c r="I359" s="614"/>
      <c r="J359" s="614"/>
      <c r="K359" s="614"/>
      <c r="L359" s="614"/>
      <c r="M359" s="614"/>
      <c r="N359" s="614"/>
      <c r="O359" s="614"/>
      <c r="P359" s="614"/>
      <c r="Q359" s="614"/>
      <c r="R359" s="614"/>
      <c r="S359" s="615"/>
    </row>
    <row r="360" spans="1:19" s="292" customFormat="1" ht="18" customHeight="1">
      <c r="A360" s="616" t="s">
        <v>407</v>
      </c>
      <c r="B360" s="617"/>
      <c r="C360" s="620" t="s">
        <v>463</v>
      </c>
      <c r="D360" s="621"/>
      <c r="E360" s="621"/>
      <c r="F360" s="621"/>
      <c r="G360" s="617"/>
      <c r="H360" s="624" t="s">
        <v>464</v>
      </c>
      <c r="I360" s="291" t="str">
        <f>I10</f>
        <v>Год 2016 (N-3)</v>
      </c>
      <c r="J360" s="291" t="str">
        <f t="shared" ref="J360:S361" si="81">J10</f>
        <v>Год 2017 (N-2)</v>
      </c>
      <c r="K360" s="291" t="str">
        <f t="shared" si="81"/>
        <v>Год 2018 (N-1)</v>
      </c>
      <c r="L360" s="291" t="str">
        <f t="shared" si="81"/>
        <v>Год 2019 (N)</v>
      </c>
      <c r="M360" s="291">
        <f t="shared" si="81"/>
        <v>0</v>
      </c>
      <c r="N360" s="291" t="str">
        <f t="shared" si="81"/>
        <v>Год 2020 (N+1)</v>
      </c>
      <c r="O360" s="291">
        <f t="shared" si="81"/>
        <v>0</v>
      </c>
      <c r="P360" s="291" t="str">
        <f t="shared" si="81"/>
        <v>Год 2021 (N+2)</v>
      </c>
      <c r="Q360" s="291">
        <f t="shared" si="81"/>
        <v>0</v>
      </c>
      <c r="R360" s="626" t="s">
        <v>152</v>
      </c>
      <c r="S360" s="627"/>
    </row>
    <row r="361" spans="1:19" s="292" customFormat="1" ht="32.25" customHeight="1">
      <c r="A361" s="618"/>
      <c r="B361" s="619"/>
      <c r="C361" s="622"/>
      <c r="D361" s="623"/>
      <c r="E361" s="623"/>
      <c r="F361" s="623"/>
      <c r="G361" s="619"/>
      <c r="H361" s="625"/>
      <c r="I361" s="293" t="str">
        <f>I11</f>
        <v>Факт</v>
      </c>
      <c r="J361" s="293" t="str">
        <f t="shared" si="81"/>
        <v>Факт</v>
      </c>
      <c r="K361" s="293" t="str">
        <f t="shared" si="81"/>
        <v>Прогноз (Факт)</v>
      </c>
      <c r="L361" s="293" t="str">
        <f t="shared" si="81"/>
        <v xml:space="preserve">План </v>
      </c>
      <c r="M361" s="293" t="str">
        <f t="shared" si="81"/>
        <v>Предложение по корректировке утвержденного плана</v>
      </c>
      <c r="N361" s="293" t="str">
        <f t="shared" si="81"/>
        <v xml:space="preserve">План </v>
      </c>
      <c r="O361" s="293" t="str">
        <f t="shared" si="81"/>
        <v>Предложение по корректировке утвержденного плана</v>
      </c>
      <c r="P361" s="293" t="str">
        <f t="shared" si="81"/>
        <v>План</v>
      </c>
      <c r="Q361" s="293" t="str">
        <f t="shared" si="81"/>
        <v>Предложение по корректировке утвержденного плана</v>
      </c>
      <c r="R361" s="293" t="str">
        <f t="shared" si="81"/>
        <v>План</v>
      </c>
      <c r="S361" s="293" t="str">
        <f t="shared" si="81"/>
        <v>Предложение по корректировке утвержденного плана</v>
      </c>
    </row>
    <row r="362" spans="1:19" s="297" customFormat="1" ht="8.4" thickBot="1">
      <c r="A362" s="628">
        <v>1</v>
      </c>
      <c r="B362" s="629"/>
      <c r="C362" s="630">
        <v>2</v>
      </c>
      <c r="D362" s="631"/>
      <c r="E362" s="631"/>
      <c r="F362" s="631"/>
      <c r="G362" s="629"/>
      <c r="H362" s="294">
        <v>3</v>
      </c>
      <c r="I362" s="295">
        <v>4</v>
      </c>
      <c r="J362" s="296">
        <v>5</v>
      </c>
      <c r="K362" s="296">
        <v>6</v>
      </c>
      <c r="L362" s="296">
        <v>7</v>
      </c>
      <c r="M362" s="296">
        <v>8</v>
      </c>
      <c r="N362" s="296">
        <v>9</v>
      </c>
      <c r="O362" s="296">
        <v>10</v>
      </c>
      <c r="P362" s="296">
        <v>11</v>
      </c>
      <c r="Q362" s="296">
        <v>12</v>
      </c>
      <c r="R362" s="296">
        <v>13</v>
      </c>
      <c r="S362" s="294">
        <v>14</v>
      </c>
    </row>
    <row r="363" spans="1:19" s="267" customFormat="1" ht="16.5" customHeight="1">
      <c r="A363" s="637" t="s">
        <v>1007</v>
      </c>
      <c r="B363" s="638"/>
      <c r="C363" s="638"/>
      <c r="D363" s="638"/>
      <c r="E363" s="638"/>
      <c r="F363" s="638"/>
      <c r="G363" s="639"/>
      <c r="H363" s="268" t="s">
        <v>475</v>
      </c>
      <c r="I363" s="285">
        <f t="shared" ref="I363:Q363" si="82">I364+I421</f>
        <v>0</v>
      </c>
      <c r="J363" s="286">
        <f t="shared" si="82"/>
        <v>0</v>
      </c>
      <c r="K363" s="286">
        <f t="shared" si="82"/>
        <v>0</v>
      </c>
      <c r="L363" s="298">
        <f t="shared" si="82"/>
        <v>5.5839554978064001</v>
      </c>
      <c r="M363" s="298">
        <f t="shared" si="82"/>
        <v>0</v>
      </c>
      <c r="N363" s="298">
        <f t="shared" si="82"/>
        <v>12.524000937724747</v>
      </c>
      <c r="O363" s="298">
        <f t="shared" si="82"/>
        <v>0</v>
      </c>
      <c r="P363" s="298">
        <f t="shared" si="82"/>
        <v>19.273844259636068</v>
      </c>
      <c r="Q363" s="286">
        <f t="shared" si="82"/>
        <v>0</v>
      </c>
      <c r="R363" s="298">
        <f t="shared" ref="R363:R441" si="83">I363+J363+K363+L363+N363+P363</f>
        <v>37.381800695167215</v>
      </c>
      <c r="S363" s="299">
        <f t="shared" ref="S363:S426" si="84">M363+O363+Q363</f>
        <v>0</v>
      </c>
    </row>
    <row r="364" spans="1:19" s="267" customFormat="1" ht="9" customHeight="1">
      <c r="A364" s="549" t="s">
        <v>473</v>
      </c>
      <c r="B364" s="550"/>
      <c r="C364" s="582" t="s">
        <v>1008</v>
      </c>
      <c r="D364" s="583"/>
      <c r="E364" s="583"/>
      <c r="F364" s="583"/>
      <c r="G364" s="584"/>
      <c r="H364" s="268" t="s">
        <v>475</v>
      </c>
      <c r="I364" s="285">
        <f t="shared" ref="I364:Q364" si="85">I365+I389+I417+I418</f>
        <v>0</v>
      </c>
      <c r="J364" s="286">
        <f t="shared" si="85"/>
        <v>0</v>
      </c>
      <c r="K364" s="286">
        <f t="shared" si="85"/>
        <v>0</v>
      </c>
      <c r="L364" s="298">
        <f t="shared" si="85"/>
        <v>5.5839554978064001</v>
      </c>
      <c r="M364" s="298">
        <f t="shared" si="85"/>
        <v>0</v>
      </c>
      <c r="N364" s="298">
        <f t="shared" si="85"/>
        <v>12.524000937724747</v>
      </c>
      <c r="O364" s="298">
        <f t="shared" si="85"/>
        <v>0</v>
      </c>
      <c r="P364" s="298">
        <f t="shared" si="85"/>
        <v>19.273844259636068</v>
      </c>
      <c r="Q364" s="286">
        <f t="shared" si="85"/>
        <v>0</v>
      </c>
      <c r="R364" s="298">
        <f>I364+J364+K364+L364+N364+P364</f>
        <v>37.381800695167215</v>
      </c>
      <c r="S364" s="299">
        <f t="shared" si="84"/>
        <v>0</v>
      </c>
    </row>
    <row r="365" spans="1:19" s="267" customFormat="1" ht="7.8">
      <c r="A365" s="549" t="s">
        <v>88</v>
      </c>
      <c r="B365" s="550"/>
      <c r="C365" s="551" t="s">
        <v>1009</v>
      </c>
      <c r="D365" s="552"/>
      <c r="E365" s="552"/>
      <c r="F365" s="552"/>
      <c r="G365" s="553"/>
      <c r="H365" s="268" t="s">
        <v>475</v>
      </c>
      <c r="I365" s="300">
        <f t="shared" ref="I365:Q365" si="86">I366+I384+I388</f>
        <v>0</v>
      </c>
      <c r="J365" s="298">
        <f t="shared" si="86"/>
        <v>0</v>
      </c>
      <c r="K365" s="298">
        <f t="shared" si="86"/>
        <v>0</v>
      </c>
      <c r="L365" s="298">
        <f t="shared" si="86"/>
        <v>5.5839554978064001</v>
      </c>
      <c r="M365" s="298">
        <f t="shared" si="86"/>
        <v>0</v>
      </c>
      <c r="N365" s="298">
        <f t="shared" si="86"/>
        <v>0</v>
      </c>
      <c r="O365" s="298">
        <f t="shared" si="86"/>
        <v>0</v>
      </c>
      <c r="P365" s="298">
        <f t="shared" si="86"/>
        <v>17.767465197360814</v>
      </c>
      <c r="Q365" s="298">
        <f t="shared" si="86"/>
        <v>0</v>
      </c>
      <c r="R365" s="298">
        <f t="shared" si="83"/>
        <v>23.351420695167214</v>
      </c>
      <c r="S365" s="299">
        <f t="shared" si="84"/>
        <v>0</v>
      </c>
    </row>
    <row r="366" spans="1:19" s="267" customFormat="1" ht="16.5" customHeight="1">
      <c r="A366" s="549" t="s">
        <v>477</v>
      </c>
      <c r="B366" s="550"/>
      <c r="C366" s="579" t="s">
        <v>1010</v>
      </c>
      <c r="D366" s="580"/>
      <c r="E366" s="580"/>
      <c r="F366" s="580"/>
      <c r="G366" s="581"/>
      <c r="H366" s="268" t="s">
        <v>475</v>
      </c>
      <c r="I366" s="300">
        <f t="shared" ref="I366:Q366" si="87">I367+I371+I372+I373+I374+I379+I380+I381</f>
        <v>0</v>
      </c>
      <c r="J366" s="298">
        <f t="shared" si="87"/>
        <v>0</v>
      </c>
      <c r="K366" s="298">
        <f t="shared" si="87"/>
        <v>0</v>
      </c>
      <c r="L366" s="298">
        <f t="shared" si="87"/>
        <v>5.5839554978064001</v>
      </c>
      <c r="M366" s="298">
        <f t="shared" si="87"/>
        <v>0</v>
      </c>
      <c r="N366" s="298">
        <f t="shared" si="87"/>
        <v>0</v>
      </c>
      <c r="O366" s="298">
        <f t="shared" si="87"/>
        <v>0</v>
      </c>
      <c r="P366" s="298">
        <f t="shared" si="87"/>
        <v>17.767465197360814</v>
      </c>
      <c r="Q366" s="298">
        <f t="shared" si="87"/>
        <v>0</v>
      </c>
      <c r="R366" s="298">
        <f t="shared" si="83"/>
        <v>23.351420695167214</v>
      </c>
      <c r="S366" s="299">
        <f t="shared" si="84"/>
        <v>0</v>
      </c>
    </row>
    <row r="367" spans="1:19" s="267" customFormat="1" ht="7.8">
      <c r="A367" s="549" t="s">
        <v>1011</v>
      </c>
      <c r="B367" s="550"/>
      <c r="C367" s="585" t="s">
        <v>1012</v>
      </c>
      <c r="D367" s="586"/>
      <c r="E367" s="586"/>
      <c r="F367" s="586"/>
      <c r="G367" s="587"/>
      <c r="H367" s="268" t="s">
        <v>475</v>
      </c>
      <c r="I367" s="300">
        <f t="shared" ref="I367:Q367" si="88">I368+I369+I370</f>
        <v>0</v>
      </c>
      <c r="J367" s="298">
        <f t="shared" si="88"/>
        <v>0</v>
      </c>
      <c r="K367" s="298">
        <f t="shared" si="88"/>
        <v>0</v>
      </c>
      <c r="L367" s="298">
        <f t="shared" si="88"/>
        <v>0</v>
      </c>
      <c r="M367" s="298">
        <f t="shared" si="88"/>
        <v>0</v>
      </c>
      <c r="N367" s="298">
        <f t="shared" si="88"/>
        <v>0</v>
      </c>
      <c r="O367" s="298">
        <f t="shared" si="88"/>
        <v>0</v>
      </c>
      <c r="P367" s="298">
        <f t="shared" si="88"/>
        <v>0</v>
      </c>
      <c r="Q367" s="298">
        <f t="shared" si="88"/>
        <v>0</v>
      </c>
      <c r="R367" s="298">
        <f t="shared" si="83"/>
        <v>0</v>
      </c>
      <c r="S367" s="299">
        <f t="shared" si="84"/>
        <v>0</v>
      </c>
    </row>
    <row r="368" spans="1:19" s="267" customFormat="1" ht="16.5" customHeight="1">
      <c r="A368" s="549" t="s">
        <v>1013</v>
      </c>
      <c r="B368" s="550"/>
      <c r="C368" s="588" t="s">
        <v>478</v>
      </c>
      <c r="D368" s="589"/>
      <c r="E368" s="589"/>
      <c r="F368" s="589"/>
      <c r="G368" s="590"/>
      <c r="H368" s="268" t="s">
        <v>475</v>
      </c>
      <c r="I368" s="300"/>
      <c r="J368" s="298"/>
      <c r="K368" s="298"/>
      <c r="L368" s="298"/>
      <c r="M368" s="298"/>
      <c r="N368" s="298"/>
      <c r="O368" s="298"/>
      <c r="P368" s="298"/>
      <c r="Q368" s="298"/>
      <c r="R368" s="298">
        <f t="shared" si="83"/>
        <v>0</v>
      </c>
      <c r="S368" s="299">
        <f t="shared" si="84"/>
        <v>0</v>
      </c>
    </row>
    <row r="369" spans="1:19" s="267" customFormat="1" ht="16.5" customHeight="1">
      <c r="A369" s="549" t="s">
        <v>1014</v>
      </c>
      <c r="B369" s="550"/>
      <c r="C369" s="588" t="s">
        <v>480</v>
      </c>
      <c r="D369" s="589"/>
      <c r="E369" s="589"/>
      <c r="F369" s="589"/>
      <c r="G369" s="590"/>
      <c r="H369" s="268" t="s">
        <v>475</v>
      </c>
      <c r="I369" s="300"/>
      <c r="J369" s="298"/>
      <c r="K369" s="298"/>
      <c r="L369" s="298"/>
      <c r="M369" s="298"/>
      <c r="N369" s="298"/>
      <c r="O369" s="298"/>
      <c r="P369" s="298"/>
      <c r="Q369" s="298"/>
      <c r="R369" s="298">
        <f t="shared" si="83"/>
        <v>0</v>
      </c>
      <c r="S369" s="299">
        <f t="shared" si="84"/>
        <v>0</v>
      </c>
    </row>
    <row r="370" spans="1:19" s="267" customFormat="1" ht="16.5" customHeight="1">
      <c r="A370" s="549" t="s">
        <v>1015</v>
      </c>
      <c r="B370" s="550"/>
      <c r="C370" s="588" t="s">
        <v>482</v>
      </c>
      <c r="D370" s="589"/>
      <c r="E370" s="589"/>
      <c r="F370" s="589"/>
      <c r="G370" s="590"/>
      <c r="H370" s="268" t="s">
        <v>475</v>
      </c>
      <c r="I370" s="300"/>
      <c r="J370" s="298"/>
      <c r="K370" s="298"/>
      <c r="L370" s="298"/>
      <c r="M370" s="298"/>
      <c r="N370" s="298"/>
      <c r="O370" s="298"/>
      <c r="P370" s="298"/>
      <c r="Q370" s="298"/>
      <c r="R370" s="298">
        <f t="shared" si="83"/>
        <v>0</v>
      </c>
      <c r="S370" s="299">
        <f t="shared" si="84"/>
        <v>0</v>
      </c>
    </row>
    <row r="371" spans="1:19" s="267" customFormat="1" ht="7.8">
      <c r="A371" s="549" t="s">
        <v>1016</v>
      </c>
      <c r="B371" s="550"/>
      <c r="C371" s="585" t="s">
        <v>1017</v>
      </c>
      <c r="D371" s="586"/>
      <c r="E371" s="586"/>
      <c r="F371" s="586"/>
      <c r="G371" s="587"/>
      <c r="H371" s="268" t="s">
        <v>475</v>
      </c>
      <c r="I371" s="300"/>
      <c r="J371" s="298"/>
      <c r="K371" s="298"/>
      <c r="L371" s="298"/>
      <c r="M371" s="298"/>
      <c r="N371" s="298"/>
      <c r="O371" s="298"/>
      <c r="P371" s="298"/>
      <c r="Q371" s="298"/>
      <c r="R371" s="298">
        <f t="shared" si="83"/>
        <v>0</v>
      </c>
      <c r="S371" s="299">
        <f t="shared" si="84"/>
        <v>0</v>
      </c>
    </row>
    <row r="372" spans="1:19" s="267" customFormat="1" ht="7.8">
      <c r="A372" s="549" t="s">
        <v>1018</v>
      </c>
      <c r="B372" s="550"/>
      <c r="C372" s="585" t="s">
        <v>1019</v>
      </c>
      <c r="D372" s="586"/>
      <c r="E372" s="586"/>
      <c r="F372" s="586"/>
      <c r="G372" s="587"/>
      <c r="H372" s="268" t="s">
        <v>475</v>
      </c>
      <c r="I372" s="300"/>
      <c r="J372" s="298"/>
      <c r="K372" s="298"/>
      <c r="L372" s="298"/>
      <c r="M372" s="298"/>
      <c r="N372" s="298"/>
      <c r="O372" s="298"/>
      <c r="P372" s="298"/>
      <c r="Q372" s="298"/>
      <c r="R372" s="298">
        <f t="shared" si="83"/>
        <v>0</v>
      </c>
      <c r="S372" s="299">
        <f t="shared" si="84"/>
        <v>0</v>
      </c>
    </row>
    <row r="373" spans="1:19" s="267" customFormat="1" ht="7.8">
      <c r="A373" s="549" t="s">
        <v>1020</v>
      </c>
      <c r="B373" s="550"/>
      <c r="C373" s="585" t="s">
        <v>1021</v>
      </c>
      <c r="D373" s="586"/>
      <c r="E373" s="586"/>
      <c r="F373" s="586"/>
      <c r="G373" s="587"/>
      <c r="H373" s="268" t="s">
        <v>475</v>
      </c>
      <c r="I373" s="300"/>
      <c r="J373" s="298"/>
      <c r="K373" s="298"/>
      <c r="L373" s="298"/>
      <c r="M373" s="298"/>
      <c r="N373" s="298"/>
      <c r="O373" s="298"/>
      <c r="P373" s="298"/>
      <c r="Q373" s="298"/>
      <c r="R373" s="298">
        <f t="shared" si="83"/>
        <v>0</v>
      </c>
      <c r="S373" s="299">
        <f t="shared" si="84"/>
        <v>0</v>
      </c>
    </row>
    <row r="374" spans="1:19" s="267" customFormat="1" ht="7.8">
      <c r="A374" s="549" t="s">
        <v>1022</v>
      </c>
      <c r="B374" s="550"/>
      <c r="C374" s="585" t="s">
        <v>1023</v>
      </c>
      <c r="D374" s="586"/>
      <c r="E374" s="586"/>
      <c r="F374" s="586"/>
      <c r="G374" s="587"/>
      <c r="H374" s="268" t="s">
        <v>475</v>
      </c>
      <c r="I374" s="300"/>
      <c r="J374" s="298"/>
      <c r="K374" s="298"/>
      <c r="L374" s="298"/>
      <c r="M374" s="298"/>
      <c r="N374" s="298"/>
      <c r="O374" s="298"/>
      <c r="P374" s="298"/>
      <c r="Q374" s="298"/>
      <c r="R374" s="298">
        <f t="shared" si="83"/>
        <v>0</v>
      </c>
      <c r="S374" s="299">
        <f t="shared" si="84"/>
        <v>0</v>
      </c>
    </row>
    <row r="375" spans="1:19" s="267" customFormat="1" ht="16.5" customHeight="1">
      <c r="A375" s="549" t="s">
        <v>1024</v>
      </c>
      <c r="B375" s="550"/>
      <c r="C375" s="588" t="s">
        <v>1025</v>
      </c>
      <c r="D375" s="589"/>
      <c r="E375" s="589"/>
      <c r="F375" s="589"/>
      <c r="G375" s="590"/>
      <c r="H375" s="268" t="s">
        <v>475</v>
      </c>
      <c r="I375" s="300"/>
      <c r="J375" s="298"/>
      <c r="K375" s="298"/>
      <c r="L375" s="298"/>
      <c r="M375" s="298"/>
      <c r="N375" s="298"/>
      <c r="O375" s="298"/>
      <c r="P375" s="298"/>
      <c r="Q375" s="298"/>
      <c r="R375" s="298">
        <f t="shared" si="83"/>
        <v>0</v>
      </c>
      <c r="S375" s="299">
        <f t="shared" si="84"/>
        <v>0</v>
      </c>
    </row>
    <row r="376" spans="1:19" s="267" customFormat="1" ht="7.8">
      <c r="A376" s="549" t="s">
        <v>1026</v>
      </c>
      <c r="B376" s="550"/>
      <c r="C376" s="640" t="s">
        <v>1027</v>
      </c>
      <c r="D376" s="641"/>
      <c r="E376" s="641"/>
      <c r="F376" s="641"/>
      <c r="G376" s="642"/>
      <c r="H376" s="268" t="s">
        <v>475</v>
      </c>
      <c r="I376" s="300"/>
      <c r="J376" s="298"/>
      <c r="K376" s="298"/>
      <c r="L376" s="298"/>
      <c r="M376" s="298"/>
      <c r="N376" s="298"/>
      <c r="O376" s="298"/>
      <c r="P376" s="298"/>
      <c r="Q376" s="298"/>
      <c r="R376" s="298">
        <f t="shared" si="83"/>
        <v>0</v>
      </c>
      <c r="S376" s="299">
        <f t="shared" si="84"/>
        <v>0</v>
      </c>
    </row>
    <row r="377" spans="1:19" s="267" customFormat="1" ht="7.8">
      <c r="A377" s="549" t="s">
        <v>1028</v>
      </c>
      <c r="B377" s="550"/>
      <c r="C377" s="588" t="s">
        <v>1029</v>
      </c>
      <c r="D377" s="589"/>
      <c r="E377" s="589"/>
      <c r="F377" s="589"/>
      <c r="G377" s="590"/>
      <c r="H377" s="268" t="s">
        <v>475</v>
      </c>
      <c r="I377" s="300"/>
      <c r="J377" s="298"/>
      <c r="K377" s="298"/>
      <c r="L377" s="298"/>
      <c r="M377" s="298"/>
      <c r="N377" s="298"/>
      <c r="O377" s="298"/>
      <c r="P377" s="298"/>
      <c r="Q377" s="298"/>
      <c r="R377" s="298">
        <f t="shared" si="83"/>
        <v>0</v>
      </c>
      <c r="S377" s="299">
        <f t="shared" si="84"/>
        <v>0</v>
      </c>
    </row>
    <row r="378" spans="1:19" s="267" customFormat="1" ht="7.8">
      <c r="A378" s="549" t="s">
        <v>1030</v>
      </c>
      <c r="B378" s="550"/>
      <c r="C378" s="640" t="s">
        <v>1027</v>
      </c>
      <c r="D378" s="641"/>
      <c r="E378" s="641"/>
      <c r="F378" s="641"/>
      <c r="G378" s="642"/>
      <c r="H378" s="268" t="s">
        <v>475</v>
      </c>
      <c r="I378" s="300"/>
      <c r="J378" s="298"/>
      <c r="K378" s="298"/>
      <c r="L378" s="298"/>
      <c r="M378" s="298"/>
      <c r="N378" s="298"/>
      <c r="O378" s="298"/>
      <c r="P378" s="298"/>
      <c r="Q378" s="298"/>
      <c r="R378" s="298">
        <f t="shared" si="83"/>
        <v>0</v>
      </c>
      <c r="S378" s="299">
        <f t="shared" si="84"/>
        <v>0</v>
      </c>
    </row>
    <row r="379" spans="1:19" s="267" customFormat="1" ht="7.8">
      <c r="A379" s="549" t="s">
        <v>1031</v>
      </c>
      <c r="B379" s="550"/>
      <c r="C379" s="585" t="s">
        <v>1032</v>
      </c>
      <c r="D379" s="586"/>
      <c r="E379" s="586"/>
      <c r="F379" s="586"/>
      <c r="G379" s="587"/>
      <c r="H379" s="268" t="s">
        <v>475</v>
      </c>
      <c r="I379" s="300"/>
      <c r="J379" s="298"/>
      <c r="K379" s="298"/>
      <c r="L379" s="298">
        <v>5.5839554978064001</v>
      </c>
      <c r="M379" s="298"/>
      <c r="N379" s="298">
        <v>0</v>
      </c>
      <c r="O379" s="298"/>
      <c r="P379" s="298">
        <v>17.767465197360814</v>
      </c>
      <c r="Q379" s="298"/>
      <c r="R379" s="298">
        <f t="shared" si="83"/>
        <v>23.351420695167214</v>
      </c>
      <c r="S379" s="299">
        <f t="shared" si="84"/>
        <v>0</v>
      </c>
    </row>
    <row r="380" spans="1:19" s="267" customFormat="1" ht="7.8">
      <c r="A380" s="549" t="s">
        <v>1033</v>
      </c>
      <c r="B380" s="550"/>
      <c r="C380" s="585" t="s">
        <v>846</v>
      </c>
      <c r="D380" s="586"/>
      <c r="E380" s="586"/>
      <c r="F380" s="586"/>
      <c r="G380" s="587"/>
      <c r="H380" s="268" t="s">
        <v>475</v>
      </c>
      <c r="I380" s="300"/>
      <c r="J380" s="298"/>
      <c r="K380" s="298"/>
      <c r="L380" s="298"/>
      <c r="M380" s="298"/>
      <c r="N380" s="298"/>
      <c r="O380" s="298"/>
      <c r="P380" s="298"/>
      <c r="Q380" s="298"/>
      <c r="R380" s="298">
        <f t="shared" si="83"/>
        <v>0</v>
      </c>
      <c r="S380" s="299">
        <f t="shared" si="84"/>
        <v>0</v>
      </c>
    </row>
    <row r="381" spans="1:19" s="267" customFormat="1" ht="16.5" customHeight="1">
      <c r="A381" s="549" t="s">
        <v>1034</v>
      </c>
      <c r="B381" s="550"/>
      <c r="C381" s="585" t="s">
        <v>1035</v>
      </c>
      <c r="D381" s="586"/>
      <c r="E381" s="586"/>
      <c r="F381" s="586"/>
      <c r="G381" s="587"/>
      <c r="H381" s="268" t="s">
        <v>475</v>
      </c>
      <c r="I381" s="300">
        <f t="shared" ref="I381:Q381" si="89">I382+I383</f>
        <v>0</v>
      </c>
      <c r="J381" s="298">
        <f t="shared" si="89"/>
        <v>0</v>
      </c>
      <c r="K381" s="298">
        <f t="shared" si="89"/>
        <v>0</v>
      </c>
      <c r="L381" s="298">
        <f t="shared" si="89"/>
        <v>0</v>
      </c>
      <c r="M381" s="298">
        <f t="shared" si="89"/>
        <v>0</v>
      </c>
      <c r="N381" s="298">
        <f t="shared" si="89"/>
        <v>0</v>
      </c>
      <c r="O381" s="298">
        <f t="shared" si="89"/>
        <v>0</v>
      </c>
      <c r="P381" s="298">
        <f t="shared" si="89"/>
        <v>0</v>
      </c>
      <c r="Q381" s="298">
        <f t="shared" si="89"/>
        <v>0</v>
      </c>
      <c r="R381" s="298">
        <f t="shared" si="83"/>
        <v>0</v>
      </c>
      <c r="S381" s="299">
        <f t="shared" si="84"/>
        <v>0</v>
      </c>
    </row>
    <row r="382" spans="1:19" s="267" customFormat="1" ht="7.8">
      <c r="A382" s="549" t="s">
        <v>1036</v>
      </c>
      <c r="B382" s="550"/>
      <c r="C382" s="588" t="s">
        <v>494</v>
      </c>
      <c r="D382" s="589"/>
      <c r="E382" s="589"/>
      <c r="F382" s="589"/>
      <c r="G382" s="590"/>
      <c r="H382" s="268" t="s">
        <v>475</v>
      </c>
      <c r="I382" s="300"/>
      <c r="J382" s="298"/>
      <c r="K382" s="298"/>
      <c r="L382" s="298"/>
      <c r="M382" s="298"/>
      <c r="N382" s="298"/>
      <c r="O382" s="298"/>
      <c r="P382" s="298"/>
      <c r="Q382" s="298"/>
      <c r="R382" s="298">
        <f t="shared" si="83"/>
        <v>0</v>
      </c>
      <c r="S382" s="299">
        <f t="shared" si="84"/>
        <v>0</v>
      </c>
    </row>
    <row r="383" spans="1:19" s="267" customFormat="1" ht="7.8">
      <c r="A383" s="549" t="s">
        <v>1037</v>
      </c>
      <c r="B383" s="550"/>
      <c r="C383" s="588" t="s">
        <v>496</v>
      </c>
      <c r="D383" s="589"/>
      <c r="E383" s="589"/>
      <c r="F383" s="589"/>
      <c r="G383" s="590"/>
      <c r="H383" s="268" t="s">
        <v>475</v>
      </c>
      <c r="I383" s="300"/>
      <c r="J383" s="298"/>
      <c r="K383" s="298"/>
      <c r="L383" s="298"/>
      <c r="M383" s="298"/>
      <c r="N383" s="298"/>
      <c r="O383" s="298"/>
      <c r="P383" s="298"/>
      <c r="Q383" s="298"/>
      <c r="R383" s="298">
        <f t="shared" si="83"/>
        <v>0</v>
      </c>
      <c r="S383" s="299">
        <f t="shared" si="84"/>
        <v>0</v>
      </c>
    </row>
    <row r="384" spans="1:19" s="267" customFormat="1" ht="16.5" customHeight="1">
      <c r="A384" s="549" t="s">
        <v>479</v>
      </c>
      <c r="B384" s="550"/>
      <c r="C384" s="579" t="s">
        <v>1038</v>
      </c>
      <c r="D384" s="580"/>
      <c r="E384" s="580"/>
      <c r="F384" s="580"/>
      <c r="G384" s="581"/>
      <c r="H384" s="268" t="s">
        <v>475</v>
      </c>
      <c r="I384" s="300">
        <f t="shared" ref="I384:Q384" si="90">I385+I386+I387</f>
        <v>0</v>
      </c>
      <c r="J384" s="298">
        <f t="shared" si="90"/>
        <v>0</v>
      </c>
      <c r="K384" s="298">
        <f t="shared" si="90"/>
        <v>0</v>
      </c>
      <c r="L384" s="298">
        <f t="shared" si="90"/>
        <v>0</v>
      </c>
      <c r="M384" s="298">
        <f t="shared" si="90"/>
        <v>0</v>
      </c>
      <c r="N384" s="298">
        <f t="shared" si="90"/>
        <v>0</v>
      </c>
      <c r="O384" s="298">
        <f t="shared" si="90"/>
        <v>0</v>
      </c>
      <c r="P384" s="298">
        <f t="shared" si="90"/>
        <v>0</v>
      </c>
      <c r="Q384" s="298">
        <f t="shared" si="90"/>
        <v>0</v>
      </c>
      <c r="R384" s="298">
        <f t="shared" si="83"/>
        <v>0</v>
      </c>
      <c r="S384" s="299">
        <f t="shared" si="84"/>
        <v>0</v>
      </c>
    </row>
    <row r="385" spans="1:19" s="267" customFormat="1" ht="16.5" customHeight="1">
      <c r="A385" s="549" t="s">
        <v>1039</v>
      </c>
      <c r="B385" s="550"/>
      <c r="C385" s="585" t="s">
        <v>478</v>
      </c>
      <c r="D385" s="586"/>
      <c r="E385" s="586"/>
      <c r="F385" s="586"/>
      <c r="G385" s="587"/>
      <c r="H385" s="268" t="s">
        <v>475</v>
      </c>
      <c r="I385" s="300"/>
      <c r="J385" s="298"/>
      <c r="K385" s="298"/>
      <c r="L385" s="298"/>
      <c r="M385" s="298"/>
      <c r="N385" s="298"/>
      <c r="O385" s="298"/>
      <c r="P385" s="298"/>
      <c r="Q385" s="298"/>
      <c r="R385" s="298">
        <f t="shared" si="83"/>
        <v>0</v>
      </c>
      <c r="S385" s="299">
        <f t="shared" si="84"/>
        <v>0</v>
      </c>
    </row>
    <row r="386" spans="1:19" s="267" customFormat="1" ht="16.5" customHeight="1">
      <c r="A386" s="549" t="s">
        <v>1040</v>
      </c>
      <c r="B386" s="550"/>
      <c r="C386" s="585" t="s">
        <v>480</v>
      </c>
      <c r="D386" s="586"/>
      <c r="E386" s="586"/>
      <c r="F386" s="586"/>
      <c r="G386" s="587"/>
      <c r="H386" s="268" t="s">
        <v>475</v>
      </c>
      <c r="I386" s="300"/>
      <c r="J386" s="298"/>
      <c r="K386" s="298"/>
      <c r="L386" s="298"/>
      <c r="M386" s="298"/>
      <c r="N386" s="298"/>
      <c r="O386" s="298"/>
      <c r="P386" s="298"/>
      <c r="Q386" s="298"/>
      <c r="R386" s="298">
        <f t="shared" si="83"/>
        <v>0</v>
      </c>
      <c r="S386" s="299">
        <f t="shared" si="84"/>
        <v>0</v>
      </c>
    </row>
    <row r="387" spans="1:19" s="267" customFormat="1" ht="16.5" customHeight="1">
      <c r="A387" s="549" t="s">
        <v>1041</v>
      </c>
      <c r="B387" s="550"/>
      <c r="C387" s="585" t="s">
        <v>482</v>
      </c>
      <c r="D387" s="586"/>
      <c r="E387" s="586"/>
      <c r="F387" s="586"/>
      <c r="G387" s="587"/>
      <c r="H387" s="268" t="s">
        <v>475</v>
      </c>
      <c r="I387" s="300"/>
      <c r="J387" s="298"/>
      <c r="K387" s="298"/>
      <c r="L387" s="298"/>
      <c r="M387" s="298"/>
      <c r="N387" s="298"/>
      <c r="O387" s="298"/>
      <c r="P387" s="298"/>
      <c r="Q387" s="298"/>
      <c r="R387" s="298">
        <f t="shared" si="83"/>
        <v>0</v>
      </c>
      <c r="S387" s="299">
        <f t="shared" si="84"/>
        <v>0</v>
      </c>
    </row>
    <row r="388" spans="1:19" s="267" customFormat="1" ht="7.8">
      <c r="A388" s="549" t="s">
        <v>481</v>
      </c>
      <c r="B388" s="550"/>
      <c r="C388" s="579" t="s">
        <v>1042</v>
      </c>
      <c r="D388" s="580"/>
      <c r="E388" s="580"/>
      <c r="F388" s="580"/>
      <c r="G388" s="581"/>
      <c r="H388" s="268" t="s">
        <v>475</v>
      </c>
      <c r="I388" s="300"/>
      <c r="J388" s="298"/>
      <c r="K388" s="298"/>
      <c r="L388" s="298"/>
      <c r="M388" s="298"/>
      <c r="N388" s="298"/>
      <c r="O388" s="298"/>
      <c r="P388" s="298"/>
      <c r="Q388" s="298"/>
      <c r="R388" s="298">
        <f t="shared" si="83"/>
        <v>0</v>
      </c>
      <c r="S388" s="299">
        <f t="shared" si="84"/>
        <v>0</v>
      </c>
    </row>
    <row r="389" spans="1:19" s="267" customFormat="1" ht="7.8">
      <c r="A389" s="549" t="s">
        <v>89</v>
      </c>
      <c r="B389" s="550"/>
      <c r="C389" s="551" t="s">
        <v>1043</v>
      </c>
      <c r="D389" s="552"/>
      <c r="E389" s="552"/>
      <c r="F389" s="552"/>
      <c r="G389" s="553"/>
      <c r="H389" s="268" t="s">
        <v>475</v>
      </c>
      <c r="I389" s="300">
        <f t="shared" ref="I389:Q389" si="91">I390+I403+I404</f>
        <v>0</v>
      </c>
      <c r="J389" s="298">
        <f t="shared" si="91"/>
        <v>0</v>
      </c>
      <c r="K389" s="298">
        <f t="shared" si="91"/>
        <v>0</v>
      </c>
      <c r="L389" s="298">
        <f t="shared" si="91"/>
        <v>0</v>
      </c>
      <c r="M389" s="298">
        <f t="shared" si="91"/>
        <v>0</v>
      </c>
      <c r="N389" s="298">
        <f t="shared" si="91"/>
        <v>12.524000937724747</v>
      </c>
      <c r="O389" s="298">
        <f t="shared" si="91"/>
        <v>0</v>
      </c>
      <c r="P389" s="298">
        <f t="shared" si="91"/>
        <v>1.5063790622752544</v>
      </c>
      <c r="Q389" s="298">
        <f t="shared" si="91"/>
        <v>0</v>
      </c>
      <c r="R389" s="298">
        <f t="shared" si="83"/>
        <v>14.030380000000001</v>
      </c>
      <c r="S389" s="299">
        <f t="shared" si="84"/>
        <v>0</v>
      </c>
    </row>
    <row r="390" spans="1:19" s="267" customFormat="1" ht="7.8">
      <c r="A390" s="549" t="s">
        <v>1044</v>
      </c>
      <c r="B390" s="550"/>
      <c r="C390" s="579" t="s">
        <v>1045</v>
      </c>
      <c r="D390" s="580"/>
      <c r="E390" s="580"/>
      <c r="F390" s="580"/>
      <c r="G390" s="581"/>
      <c r="H390" s="268" t="s">
        <v>475</v>
      </c>
      <c r="I390" s="300">
        <f>I391+I395+I396+I397+I398+I399+I400</f>
        <v>0</v>
      </c>
      <c r="J390" s="298">
        <f t="shared" ref="J390:Q390" si="92">J391+J395+J396+J397+J398+J399+J400</f>
        <v>0</v>
      </c>
      <c r="K390" s="298">
        <f t="shared" si="92"/>
        <v>0</v>
      </c>
      <c r="L390" s="298">
        <f t="shared" si="92"/>
        <v>0</v>
      </c>
      <c r="M390" s="298">
        <f t="shared" si="92"/>
        <v>0</v>
      </c>
      <c r="N390" s="298">
        <f t="shared" si="92"/>
        <v>0</v>
      </c>
      <c r="O390" s="298">
        <f t="shared" si="92"/>
        <v>0</v>
      </c>
      <c r="P390" s="298">
        <f t="shared" si="92"/>
        <v>0</v>
      </c>
      <c r="Q390" s="298">
        <f t="shared" si="92"/>
        <v>0</v>
      </c>
      <c r="R390" s="298">
        <f t="shared" si="83"/>
        <v>0</v>
      </c>
      <c r="S390" s="299">
        <f t="shared" si="84"/>
        <v>0</v>
      </c>
    </row>
    <row r="391" spans="1:19" s="267" customFormat="1" ht="7.8">
      <c r="A391" s="549" t="s">
        <v>1046</v>
      </c>
      <c r="B391" s="550"/>
      <c r="C391" s="585" t="s">
        <v>1047</v>
      </c>
      <c r="D391" s="586"/>
      <c r="E391" s="586"/>
      <c r="F391" s="586"/>
      <c r="G391" s="587"/>
      <c r="H391" s="268" t="s">
        <v>475</v>
      </c>
      <c r="I391" s="300">
        <f t="shared" ref="I391:Q391" si="93">I392+I393+I394</f>
        <v>0</v>
      </c>
      <c r="J391" s="298">
        <f t="shared" si="93"/>
        <v>0</v>
      </c>
      <c r="K391" s="298">
        <f t="shared" si="93"/>
        <v>0</v>
      </c>
      <c r="L391" s="298">
        <f t="shared" si="93"/>
        <v>0</v>
      </c>
      <c r="M391" s="298">
        <f t="shared" si="93"/>
        <v>0</v>
      </c>
      <c r="N391" s="298">
        <f t="shared" si="93"/>
        <v>0</v>
      </c>
      <c r="O391" s="298">
        <f t="shared" si="93"/>
        <v>0</v>
      </c>
      <c r="P391" s="298">
        <f t="shared" si="93"/>
        <v>0</v>
      </c>
      <c r="Q391" s="298">
        <f t="shared" si="93"/>
        <v>0</v>
      </c>
      <c r="R391" s="298">
        <f t="shared" si="83"/>
        <v>0</v>
      </c>
      <c r="S391" s="299">
        <f t="shared" si="84"/>
        <v>0</v>
      </c>
    </row>
    <row r="392" spans="1:19" s="267" customFormat="1" ht="16.5" customHeight="1">
      <c r="A392" s="549" t="s">
        <v>1048</v>
      </c>
      <c r="B392" s="550"/>
      <c r="C392" s="585" t="s">
        <v>478</v>
      </c>
      <c r="D392" s="586"/>
      <c r="E392" s="586"/>
      <c r="F392" s="586"/>
      <c r="G392" s="587"/>
      <c r="H392" s="268" t="s">
        <v>475</v>
      </c>
      <c r="I392" s="285"/>
      <c r="J392" s="286"/>
      <c r="K392" s="286"/>
      <c r="L392" s="286"/>
      <c r="M392" s="286"/>
      <c r="N392" s="298"/>
      <c r="O392" s="298"/>
      <c r="P392" s="298"/>
      <c r="Q392" s="298"/>
      <c r="R392" s="298">
        <f t="shared" si="83"/>
        <v>0</v>
      </c>
      <c r="S392" s="299">
        <f t="shared" si="84"/>
        <v>0</v>
      </c>
    </row>
    <row r="393" spans="1:19" s="267" customFormat="1" ht="16.5" customHeight="1">
      <c r="A393" s="549" t="s">
        <v>1049</v>
      </c>
      <c r="B393" s="550"/>
      <c r="C393" s="585" t="s">
        <v>480</v>
      </c>
      <c r="D393" s="586"/>
      <c r="E393" s="586"/>
      <c r="F393" s="586"/>
      <c r="G393" s="587"/>
      <c r="H393" s="268" t="s">
        <v>475</v>
      </c>
      <c r="I393" s="285"/>
      <c r="J393" s="286"/>
      <c r="K393" s="286"/>
      <c r="L393" s="286"/>
      <c r="M393" s="286"/>
      <c r="N393" s="298"/>
      <c r="O393" s="298"/>
      <c r="P393" s="298"/>
      <c r="Q393" s="298"/>
      <c r="R393" s="298">
        <f t="shared" si="83"/>
        <v>0</v>
      </c>
      <c r="S393" s="299">
        <f t="shared" si="84"/>
        <v>0</v>
      </c>
    </row>
    <row r="394" spans="1:19" s="267" customFormat="1" ht="16.5" customHeight="1">
      <c r="A394" s="549" t="s">
        <v>1050</v>
      </c>
      <c r="B394" s="550"/>
      <c r="C394" s="585" t="s">
        <v>482</v>
      </c>
      <c r="D394" s="586"/>
      <c r="E394" s="586"/>
      <c r="F394" s="586"/>
      <c r="G394" s="587"/>
      <c r="H394" s="268" t="s">
        <v>475</v>
      </c>
      <c r="I394" s="285"/>
      <c r="J394" s="286"/>
      <c r="K394" s="286"/>
      <c r="L394" s="286"/>
      <c r="M394" s="286"/>
      <c r="N394" s="298"/>
      <c r="O394" s="298"/>
      <c r="P394" s="298"/>
      <c r="Q394" s="298"/>
      <c r="R394" s="298">
        <f t="shared" si="83"/>
        <v>0</v>
      </c>
      <c r="S394" s="299">
        <f t="shared" si="84"/>
        <v>0</v>
      </c>
    </row>
    <row r="395" spans="1:19" s="267" customFormat="1" ht="7.8">
      <c r="A395" s="549" t="s">
        <v>1051</v>
      </c>
      <c r="B395" s="550"/>
      <c r="C395" s="585" t="s">
        <v>832</v>
      </c>
      <c r="D395" s="586"/>
      <c r="E395" s="586"/>
      <c r="F395" s="586"/>
      <c r="G395" s="587"/>
      <c r="H395" s="268" t="s">
        <v>475</v>
      </c>
      <c r="I395" s="285"/>
      <c r="J395" s="286"/>
      <c r="K395" s="286"/>
      <c r="L395" s="286"/>
      <c r="M395" s="286"/>
      <c r="N395" s="298"/>
      <c r="O395" s="298"/>
      <c r="P395" s="298"/>
      <c r="Q395" s="298"/>
      <c r="R395" s="298">
        <f t="shared" si="83"/>
        <v>0</v>
      </c>
      <c r="S395" s="299">
        <f t="shared" si="84"/>
        <v>0</v>
      </c>
    </row>
    <row r="396" spans="1:19" s="267" customFormat="1" ht="7.8">
      <c r="A396" s="549" t="s">
        <v>1052</v>
      </c>
      <c r="B396" s="550"/>
      <c r="C396" s="585" t="s">
        <v>835</v>
      </c>
      <c r="D396" s="586"/>
      <c r="E396" s="586"/>
      <c r="F396" s="586"/>
      <c r="G396" s="587"/>
      <c r="H396" s="268" t="s">
        <v>475</v>
      </c>
      <c r="I396" s="285"/>
      <c r="J396" s="286"/>
      <c r="K396" s="286"/>
      <c r="L396" s="286"/>
      <c r="M396" s="286"/>
      <c r="N396" s="298"/>
      <c r="O396" s="298"/>
      <c r="P396" s="298"/>
      <c r="Q396" s="298"/>
      <c r="R396" s="298">
        <f t="shared" si="83"/>
        <v>0</v>
      </c>
      <c r="S396" s="299">
        <f t="shared" si="84"/>
        <v>0</v>
      </c>
    </row>
    <row r="397" spans="1:19" s="267" customFormat="1" ht="7.8">
      <c r="A397" s="549" t="s">
        <v>1053</v>
      </c>
      <c r="B397" s="550"/>
      <c r="C397" s="585" t="s">
        <v>838</v>
      </c>
      <c r="D397" s="586"/>
      <c r="E397" s="586"/>
      <c r="F397" s="586"/>
      <c r="G397" s="587"/>
      <c r="H397" s="268" t="s">
        <v>475</v>
      </c>
      <c r="I397" s="285"/>
      <c r="J397" s="286"/>
      <c r="K397" s="286"/>
      <c r="L397" s="286"/>
      <c r="M397" s="286"/>
      <c r="N397" s="298"/>
      <c r="O397" s="298"/>
      <c r="P397" s="298"/>
      <c r="Q397" s="298"/>
      <c r="R397" s="298">
        <f t="shared" si="83"/>
        <v>0</v>
      </c>
      <c r="S397" s="299">
        <f t="shared" si="84"/>
        <v>0</v>
      </c>
    </row>
    <row r="398" spans="1:19" s="267" customFormat="1" ht="7.8">
      <c r="A398" s="549" t="s">
        <v>1054</v>
      </c>
      <c r="B398" s="550"/>
      <c r="C398" s="585" t="s">
        <v>844</v>
      </c>
      <c r="D398" s="586"/>
      <c r="E398" s="586"/>
      <c r="F398" s="586"/>
      <c r="G398" s="587"/>
      <c r="H398" s="268" t="s">
        <v>475</v>
      </c>
      <c r="I398" s="300">
        <v>0</v>
      </c>
      <c r="J398" s="298">
        <v>0</v>
      </c>
      <c r="K398" s="298">
        <v>0</v>
      </c>
      <c r="L398" s="298">
        <v>0</v>
      </c>
      <c r="M398" s="298">
        <v>0</v>
      </c>
      <c r="N398" s="298">
        <v>0</v>
      </c>
      <c r="O398" s="298"/>
      <c r="P398" s="298">
        <v>0</v>
      </c>
      <c r="Q398" s="298"/>
      <c r="R398" s="298">
        <f t="shared" si="83"/>
        <v>0</v>
      </c>
      <c r="S398" s="299">
        <f t="shared" si="84"/>
        <v>0</v>
      </c>
    </row>
    <row r="399" spans="1:19" s="267" customFormat="1" ht="7.8">
      <c r="A399" s="549" t="s">
        <v>1055</v>
      </c>
      <c r="B399" s="550"/>
      <c r="C399" s="585" t="s">
        <v>846</v>
      </c>
      <c r="D399" s="586"/>
      <c r="E399" s="586"/>
      <c r="F399" s="586"/>
      <c r="G399" s="587"/>
      <c r="H399" s="268" t="s">
        <v>475</v>
      </c>
      <c r="I399" s="300"/>
      <c r="J399" s="298"/>
      <c r="K399" s="298"/>
      <c r="L399" s="298"/>
      <c r="M399" s="298"/>
      <c r="N399" s="298"/>
      <c r="O399" s="298"/>
      <c r="P399" s="298"/>
      <c r="Q399" s="298"/>
      <c r="R399" s="298">
        <f t="shared" si="83"/>
        <v>0</v>
      </c>
      <c r="S399" s="299">
        <f t="shared" si="84"/>
        <v>0</v>
      </c>
    </row>
    <row r="400" spans="1:19" s="267" customFormat="1" ht="16.5" customHeight="1">
      <c r="A400" s="549" t="s">
        <v>1056</v>
      </c>
      <c r="B400" s="550"/>
      <c r="C400" s="585" t="s">
        <v>1057</v>
      </c>
      <c r="D400" s="586"/>
      <c r="E400" s="586"/>
      <c r="F400" s="586"/>
      <c r="G400" s="587"/>
      <c r="H400" s="268" t="s">
        <v>475</v>
      </c>
      <c r="I400" s="300">
        <f t="shared" ref="I400:Q400" si="94">I401+I402</f>
        <v>0</v>
      </c>
      <c r="J400" s="298">
        <f t="shared" si="94"/>
        <v>0</v>
      </c>
      <c r="K400" s="298">
        <f t="shared" si="94"/>
        <v>0</v>
      </c>
      <c r="L400" s="298">
        <f t="shared" si="94"/>
        <v>0</v>
      </c>
      <c r="M400" s="298">
        <f t="shared" si="94"/>
        <v>0</v>
      </c>
      <c r="N400" s="298">
        <f t="shared" si="94"/>
        <v>0</v>
      </c>
      <c r="O400" s="298">
        <f t="shared" si="94"/>
        <v>0</v>
      </c>
      <c r="P400" s="298">
        <f t="shared" si="94"/>
        <v>0</v>
      </c>
      <c r="Q400" s="298">
        <f t="shared" si="94"/>
        <v>0</v>
      </c>
      <c r="R400" s="298">
        <f t="shared" si="83"/>
        <v>0</v>
      </c>
      <c r="S400" s="299">
        <f t="shared" si="84"/>
        <v>0</v>
      </c>
    </row>
    <row r="401" spans="1:19" s="267" customFormat="1" ht="7.8">
      <c r="A401" s="549" t="s">
        <v>1058</v>
      </c>
      <c r="B401" s="550"/>
      <c r="C401" s="588" t="s">
        <v>494</v>
      </c>
      <c r="D401" s="589"/>
      <c r="E401" s="589"/>
      <c r="F401" s="589"/>
      <c r="G401" s="590"/>
      <c r="H401" s="268" t="s">
        <v>475</v>
      </c>
      <c r="I401" s="300"/>
      <c r="J401" s="298"/>
      <c r="K401" s="298"/>
      <c r="L401" s="298"/>
      <c r="M401" s="298"/>
      <c r="N401" s="298"/>
      <c r="O401" s="298"/>
      <c r="P401" s="298"/>
      <c r="Q401" s="298"/>
      <c r="R401" s="298">
        <f t="shared" si="83"/>
        <v>0</v>
      </c>
      <c r="S401" s="299">
        <f t="shared" si="84"/>
        <v>0</v>
      </c>
    </row>
    <row r="402" spans="1:19" s="267" customFormat="1" ht="7.8">
      <c r="A402" s="549" t="s">
        <v>1059</v>
      </c>
      <c r="B402" s="550"/>
      <c r="C402" s="588" t="s">
        <v>496</v>
      </c>
      <c r="D402" s="589"/>
      <c r="E402" s="589"/>
      <c r="F402" s="589"/>
      <c r="G402" s="590"/>
      <c r="H402" s="268" t="s">
        <v>475</v>
      </c>
      <c r="I402" s="300"/>
      <c r="J402" s="298"/>
      <c r="K402" s="298"/>
      <c r="L402" s="298"/>
      <c r="M402" s="298"/>
      <c r="N402" s="298"/>
      <c r="O402" s="298"/>
      <c r="P402" s="298"/>
      <c r="Q402" s="298"/>
      <c r="R402" s="298">
        <f t="shared" si="83"/>
        <v>0</v>
      </c>
      <c r="S402" s="299">
        <f t="shared" si="84"/>
        <v>0</v>
      </c>
    </row>
    <row r="403" spans="1:19" s="267" customFormat="1" ht="7.8">
      <c r="A403" s="549" t="s">
        <v>1060</v>
      </c>
      <c r="B403" s="550"/>
      <c r="C403" s="579" t="s">
        <v>1061</v>
      </c>
      <c r="D403" s="580"/>
      <c r="E403" s="580"/>
      <c r="F403" s="580"/>
      <c r="G403" s="581"/>
      <c r="H403" s="268" t="s">
        <v>475</v>
      </c>
      <c r="I403" s="300"/>
      <c r="J403" s="298"/>
      <c r="K403" s="298"/>
      <c r="L403" s="298"/>
      <c r="M403" s="298"/>
      <c r="N403" s="298"/>
      <c r="O403" s="298"/>
      <c r="P403" s="298"/>
      <c r="Q403" s="298"/>
      <c r="R403" s="298">
        <f t="shared" si="83"/>
        <v>0</v>
      </c>
      <c r="S403" s="299">
        <f t="shared" si="84"/>
        <v>0</v>
      </c>
    </row>
    <row r="404" spans="1:19" s="267" customFormat="1" ht="7.8">
      <c r="A404" s="549" t="s">
        <v>1062</v>
      </c>
      <c r="B404" s="550"/>
      <c r="C404" s="579" t="s">
        <v>1063</v>
      </c>
      <c r="D404" s="580"/>
      <c r="E404" s="580"/>
      <c r="F404" s="580"/>
      <c r="G404" s="581"/>
      <c r="H404" s="268" t="s">
        <v>475</v>
      </c>
      <c r="I404" s="300">
        <f t="shared" ref="I404:Q404" si="95">I405+I409+I410+I411+I412+I413+I414</f>
        <v>0</v>
      </c>
      <c r="J404" s="298">
        <f t="shared" si="95"/>
        <v>0</v>
      </c>
      <c r="K404" s="298">
        <f t="shared" si="95"/>
        <v>0</v>
      </c>
      <c r="L404" s="298">
        <f>L405+L409+L410+L411+L412+L413+L414</f>
        <v>0</v>
      </c>
      <c r="M404" s="298">
        <f t="shared" si="95"/>
        <v>0</v>
      </c>
      <c r="N404" s="298">
        <f t="shared" si="95"/>
        <v>12.524000937724747</v>
      </c>
      <c r="O404" s="298">
        <f t="shared" si="95"/>
        <v>0</v>
      </c>
      <c r="P404" s="298">
        <f t="shared" si="95"/>
        <v>1.5063790622752544</v>
      </c>
      <c r="Q404" s="298">
        <f t="shared" si="95"/>
        <v>0</v>
      </c>
      <c r="R404" s="298">
        <f t="shared" si="83"/>
        <v>14.030380000000001</v>
      </c>
      <c r="S404" s="299">
        <f t="shared" si="84"/>
        <v>0</v>
      </c>
    </row>
    <row r="405" spans="1:19" s="267" customFormat="1" ht="7.8">
      <c r="A405" s="549" t="s">
        <v>1064</v>
      </c>
      <c r="B405" s="550"/>
      <c r="C405" s="585" t="s">
        <v>1047</v>
      </c>
      <c r="D405" s="586"/>
      <c r="E405" s="586"/>
      <c r="F405" s="586"/>
      <c r="G405" s="587"/>
      <c r="H405" s="268" t="s">
        <v>475</v>
      </c>
      <c r="I405" s="285"/>
      <c r="J405" s="286"/>
      <c r="K405" s="286"/>
      <c r="L405" s="286"/>
      <c r="M405" s="286"/>
      <c r="N405" s="298"/>
      <c r="O405" s="298"/>
      <c r="P405" s="298"/>
      <c r="Q405" s="298"/>
      <c r="R405" s="298">
        <f t="shared" si="83"/>
        <v>0</v>
      </c>
      <c r="S405" s="299">
        <f t="shared" si="84"/>
        <v>0</v>
      </c>
    </row>
    <row r="406" spans="1:19" s="267" customFormat="1" ht="16.5" customHeight="1">
      <c r="A406" s="549" t="s">
        <v>1065</v>
      </c>
      <c r="B406" s="550"/>
      <c r="C406" s="585" t="s">
        <v>478</v>
      </c>
      <c r="D406" s="586"/>
      <c r="E406" s="586"/>
      <c r="F406" s="586"/>
      <c r="G406" s="587"/>
      <c r="H406" s="268" t="s">
        <v>475</v>
      </c>
      <c r="I406" s="285"/>
      <c r="J406" s="286"/>
      <c r="K406" s="286"/>
      <c r="L406" s="286"/>
      <c r="M406" s="286"/>
      <c r="N406" s="298"/>
      <c r="O406" s="298"/>
      <c r="P406" s="298"/>
      <c r="Q406" s="298"/>
      <c r="R406" s="298">
        <f t="shared" si="83"/>
        <v>0</v>
      </c>
      <c r="S406" s="299">
        <f t="shared" si="84"/>
        <v>0</v>
      </c>
    </row>
    <row r="407" spans="1:19" s="267" customFormat="1" ht="16.5" customHeight="1">
      <c r="A407" s="549" t="s">
        <v>1066</v>
      </c>
      <c r="B407" s="550"/>
      <c r="C407" s="585" t="s">
        <v>480</v>
      </c>
      <c r="D407" s="586"/>
      <c r="E407" s="586"/>
      <c r="F407" s="586"/>
      <c r="G407" s="587"/>
      <c r="H407" s="268" t="s">
        <v>475</v>
      </c>
      <c r="I407" s="285"/>
      <c r="J407" s="286"/>
      <c r="K407" s="286"/>
      <c r="L407" s="286"/>
      <c r="M407" s="286"/>
      <c r="N407" s="298"/>
      <c r="O407" s="298"/>
      <c r="P407" s="298"/>
      <c r="Q407" s="298"/>
      <c r="R407" s="298">
        <f t="shared" si="83"/>
        <v>0</v>
      </c>
      <c r="S407" s="299">
        <f t="shared" si="84"/>
        <v>0</v>
      </c>
    </row>
    <row r="408" spans="1:19" s="267" customFormat="1" ht="16.5" customHeight="1">
      <c r="A408" s="549" t="s">
        <v>1066</v>
      </c>
      <c r="B408" s="550"/>
      <c r="C408" s="585" t="s">
        <v>482</v>
      </c>
      <c r="D408" s="586"/>
      <c r="E408" s="586"/>
      <c r="F408" s="586"/>
      <c r="G408" s="587"/>
      <c r="H408" s="268" t="s">
        <v>475</v>
      </c>
      <c r="I408" s="285"/>
      <c r="J408" s="286"/>
      <c r="K408" s="286"/>
      <c r="L408" s="286"/>
      <c r="M408" s="286"/>
      <c r="N408" s="298"/>
      <c r="O408" s="298"/>
      <c r="P408" s="298"/>
      <c r="Q408" s="298"/>
      <c r="R408" s="298">
        <f t="shared" si="83"/>
        <v>0</v>
      </c>
      <c r="S408" s="299">
        <f t="shared" si="84"/>
        <v>0</v>
      </c>
    </row>
    <row r="409" spans="1:19" s="267" customFormat="1" ht="7.8">
      <c r="A409" s="549" t="s">
        <v>1067</v>
      </c>
      <c r="B409" s="550"/>
      <c r="C409" s="585" t="s">
        <v>832</v>
      </c>
      <c r="D409" s="586"/>
      <c r="E409" s="586"/>
      <c r="F409" s="586"/>
      <c r="G409" s="587"/>
      <c r="H409" s="268" t="s">
        <v>475</v>
      </c>
      <c r="I409" s="285"/>
      <c r="J409" s="286"/>
      <c r="K409" s="286"/>
      <c r="L409" s="286"/>
      <c r="M409" s="286"/>
      <c r="N409" s="298"/>
      <c r="O409" s="298"/>
      <c r="P409" s="298"/>
      <c r="Q409" s="298"/>
      <c r="R409" s="298">
        <f t="shared" si="83"/>
        <v>0</v>
      </c>
      <c r="S409" s="299">
        <f t="shared" si="84"/>
        <v>0</v>
      </c>
    </row>
    <row r="410" spans="1:19" s="267" customFormat="1" ht="7.8">
      <c r="A410" s="549" t="s">
        <v>1068</v>
      </c>
      <c r="B410" s="550"/>
      <c r="C410" s="585" t="s">
        <v>835</v>
      </c>
      <c r="D410" s="586"/>
      <c r="E410" s="586"/>
      <c r="F410" s="586"/>
      <c r="G410" s="587"/>
      <c r="H410" s="268" t="s">
        <v>475</v>
      </c>
      <c r="I410" s="285"/>
      <c r="J410" s="286"/>
      <c r="K410" s="286"/>
      <c r="L410" s="286"/>
      <c r="M410" s="286"/>
      <c r="N410" s="298"/>
      <c r="O410" s="298"/>
      <c r="P410" s="298"/>
      <c r="Q410" s="298"/>
      <c r="R410" s="298">
        <f t="shared" si="83"/>
        <v>0</v>
      </c>
      <c r="S410" s="299">
        <f t="shared" si="84"/>
        <v>0</v>
      </c>
    </row>
    <row r="411" spans="1:19" s="267" customFormat="1" ht="7.8">
      <c r="A411" s="549" t="s">
        <v>1069</v>
      </c>
      <c r="B411" s="550"/>
      <c r="C411" s="585" t="s">
        <v>838</v>
      </c>
      <c r="D411" s="586"/>
      <c r="E411" s="586"/>
      <c r="F411" s="586"/>
      <c r="G411" s="587"/>
      <c r="H411" s="268" t="s">
        <v>475</v>
      </c>
      <c r="I411" s="285"/>
      <c r="J411" s="286"/>
      <c r="K411" s="286"/>
      <c r="L411" s="286"/>
      <c r="M411" s="286"/>
      <c r="N411" s="298"/>
      <c r="O411" s="298"/>
      <c r="P411" s="298"/>
      <c r="Q411" s="298"/>
      <c r="R411" s="298">
        <f t="shared" si="83"/>
        <v>0</v>
      </c>
      <c r="S411" s="299">
        <f t="shared" si="84"/>
        <v>0</v>
      </c>
    </row>
    <row r="412" spans="1:19" s="267" customFormat="1" ht="7.8">
      <c r="A412" s="549" t="s">
        <v>1070</v>
      </c>
      <c r="B412" s="550"/>
      <c r="C412" s="585" t="s">
        <v>844</v>
      </c>
      <c r="D412" s="586"/>
      <c r="E412" s="586"/>
      <c r="F412" s="586"/>
      <c r="G412" s="587"/>
      <c r="H412" s="268" t="s">
        <v>475</v>
      </c>
      <c r="I412" s="300">
        <v>0</v>
      </c>
      <c r="J412" s="298">
        <v>0</v>
      </c>
      <c r="K412" s="298">
        <v>0</v>
      </c>
      <c r="L412" s="298">
        <v>0</v>
      </c>
      <c r="M412" s="298"/>
      <c r="N412" s="298">
        <v>12.524000937724747</v>
      </c>
      <c r="O412" s="298"/>
      <c r="P412" s="298">
        <v>1.5063790622752544</v>
      </c>
      <c r="Q412" s="298"/>
      <c r="R412" s="298">
        <f t="shared" si="83"/>
        <v>14.030380000000001</v>
      </c>
      <c r="S412" s="299">
        <f t="shared" si="84"/>
        <v>0</v>
      </c>
    </row>
    <row r="413" spans="1:19" s="267" customFormat="1" ht="7.8">
      <c r="A413" s="549" t="s">
        <v>1071</v>
      </c>
      <c r="B413" s="550"/>
      <c r="C413" s="585" t="s">
        <v>846</v>
      </c>
      <c r="D413" s="586"/>
      <c r="E413" s="586"/>
      <c r="F413" s="586"/>
      <c r="G413" s="587"/>
      <c r="H413" s="268" t="s">
        <v>475</v>
      </c>
      <c r="I413" s="285"/>
      <c r="J413" s="286"/>
      <c r="K413" s="286"/>
      <c r="L413" s="286"/>
      <c r="M413" s="286"/>
      <c r="N413" s="286"/>
      <c r="O413" s="286"/>
      <c r="P413" s="286"/>
      <c r="Q413" s="286"/>
      <c r="R413" s="286">
        <f t="shared" si="83"/>
        <v>0</v>
      </c>
      <c r="S413" s="268">
        <f t="shared" si="84"/>
        <v>0</v>
      </c>
    </row>
    <row r="414" spans="1:19" s="267" customFormat="1" ht="16.5" customHeight="1">
      <c r="A414" s="549" t="s">
        <v>1072</v>
      </c>
      <c r="B414" s="550"/>
      <c r="C414" s="585" t="s">
        <v>1057</v>
      </c>
      <c r="D414" s="586"/>
      <c r="E414" s="586"/>
      <c r="F414" s="586"/>
      <c r="G414" s="587"/>
      <c r="H414" s="268" t="s">
        <v>475</v>
      </c>
      <c r="I414" s="285">
        <f t="shared" ref="I414:Q414" si="96">I415+I416</f>
        <v>0</v>
      </c>
      <c r="J414" s="286">
        <f t="shared" si="96"/>
        <v>0</v>
      </c>
      <c r="K414" s="286">
        <f t="shared" si="96"/>
        <v>0</v>
      </c>
      <c r="L414" s="286">
        <f t="shared" si="96"/>
        <v>0</v>
      </c>
      <c r="M414" s="286">
        <f t="shared" si="96"/>
        <v>0</v>
      </c>
      <c r="N414" s="286">
        <f t="shared" si="96"/>
        <v>0</v>
      </c>
      <c r="O414" s="286">
        <f t="shared" si="96"/>
        <v>0</v>
      </c>
      <c r="P414" s="286">
        <f t="shared" si="96"/>
        <v>0</v>
      </c>
      <c r="Q414" s="286">
        <f t="shared" si="96"/>
        <v>0</v>
      </c>
      <c r="R414" s="286">
        <f t="shared" si="83"/>
        <v>0</v>
      </c>
      <c r="S414" s="268">
        <f t="shared" si="84"/>
        <v>0</v>
      </c>
    </row>
    <row r="415" spans="1:19" s="267" customFormat="1" ht="7.8">
      <c r="A415" s="549" t="s">
        <v>1073</v>
      </c>
      <c r="B415" s="550"/>
      <c r="C415" s="588" t="s">
        <v>494</v>
      </c>
      <c r="D415" s="589"/>
      <c r="E415" s="589"/>
      <c r="F415" s="589"/>
      <c r="G415" s="590"/>
      <c r="H415" s="268" t="s">
        <v>475</v>
      </c>
      <c r="I415" s="285"/>
      <c r="J415" s="286"/>
      <c r="K415" s="286"/>
      <c r="L415" s="286"/>
      <c r="M415" s="286"/>
      <c r="N415" s="286"/>
      <c r="O415" s="286"/>
      <c r="P415" s="286"/>
      <c r="Q415" s="286"/>
      <c r="R415" s="286">
        <f t="shared" si="83"/>
        <v>0</v>
      </c>
      <c r="S415" s="268">
        <f t="shared" si="84"/>
        <v>0</v>
      </c>
    </row>
    <row r="416" spans="1:19" s="267" customFormat="1" ht="7.8">
      <c r="A416" s="549" t="s">
        <v>1074</v>
      </c>
      <c r="B416" s="550"/>
      <c r="C416" s="588" t="s">
        <v>496</v>
      </c>
      <c r="D416" s="589"/>
      <c r="E416" s="589"/>
      <c r="F416" s="589"/>
      <c r="G416" s="590"/>
      <c r="H416" s="268" t="s">
        <v>475</v>
      </c>
      <c r="I416" s="285"/>
      <c r="J416" s="286"/>
      <c r="K416" s="286"/>
      <c r="L416" s="286"/>
      <c r="M416" s="286"/>
      <c r="N416" s="286"/>
      <c r="O416" s="286"/>
      <c r="P416" s="286"/>
      <c r="Q416" s="286"/>
      <c r="R416" s="286">
        <f t="shared" si="83"/>
        <v>0</v>
      </c>
      <c r="S416" s="268">
        <f t="shared" si="84"/>
        <v>0</v>
      </c>
    </row>
    <row r="417" spans="1:19" s="267" customFormat="1" ht="7.8">
      <c r="A417" s="549" t="s">
        <v>90</v>
      </c>
      <c r="B417" s="550"/>
      <c r="C417" s="551" t="s">
        <v>1075</v>
      </c>
      <c r="D417" s="552"/>
      <c r="E417" s="552"/>
      <c r="F417" s="552"/>
      <c r="G417" s="553"/>
      <c r="H417" s="268" t="s">
        <v>475</v>
      </c>
      <c r="I417" s="285"/>
      <c r="J417" s="286"/>
      <c r="K417" s="286"/>
      <c r="L417" s="286"/>
      <c r="M417" s="286"/>
      <c r="N417" s="286"/>
      <c r="O417" s="286"/>
      <c r="P417" s="286"/>
      <c r="Q417" s="286"/>
      <c r="R417" s="286">
        <f t="shared" si="83"/>
        <v>0</v>
      </c>
      <c r="S417" s="268">
        <f t="shared" si="84"/>
        <v>0</v>
      </c>
    </row>
    <row r="418" spans="1:19" s="267" customFormat="1" ht="7.8">
      <c r="A418" s="549" t="s">
        <v>91</v>
      </c>
      <c r="B418" s="550"/>
      <c r="C418" s="551" t="s">
        <v>1076</v>
      </c>
      <c r="D418" s="552"/>
      <c r="E418" s="552"/>
      <c r="F418" s="552"/>
      <c r="G418" s="553"/>
      <c r="H418" s="268" t="s">
        <v>475</v>
      </c>
      <c r="I418" s="285">
        <f t="shared" ref="I418:Q418" si="97">I419+I420</f>
        <v>0</v>
      </c>
      <c r="J418" s="286">
        <f t="shared" si="97"/>
        <v>0</v>
      </c>
      <c r="K418" s="286">
        <f t="shared" si="97"/>
        <v>0</v>
      </c>
      <c r="L418" s="286">
        <f t="shared" si="97"/>
        <v>0</v>
      </c>
      <c r="M418" s="286">
        <f t="shared" si="97"/>
        <v>0</v>
      </c>
      <c r="N418" s="286">
        <f t="shared" si="97"/>
        <v>0</v>
      </c>
      <c r="O418" s="286">
        <f t="shared" si="97"/>
        <v>0</v>
      </c>
      <c r="P418" s="286">
        <f t="shared" si="97"/>
        <v>0</v>
      </c>
      <c r="Q418" s="286">
        <f t="shared" si="97"/>
        <v>0</v>
      </c>
      <c r="R418" s="286">
        <f t="shared" si="83"/>
        <v>0</v>
      </c>
      <c r="S418" s="268">
        <f t="shared" si="84"/>
        <v>0</v>
      </c>
    </row>
    <row r="419" spans="1:19" s="267" customFormat="1" ht="7.8">
      <c r="A419" s="549" t="s">
        <v>1077</v>
      </c>
      <c r="B419" s="550"/>
      <c r="C419" s="579" t="s">
        <v>1078</v>
      </c>
      <c r="D419" s="580"/>
      <c r="E419" s="580"/>
      <c r="F419" s="580"/>
      <c r="G419" s="581"/>
      <c r="H419" s="268" t="s">
        <v>475</v>
      </c>
      <c r="I419" s="285"/>
      <c r="J419" s="286"/>
      <c r="K419" s="286"/>
      <c r="L419" s="286"/>
      <c r="M419" s="286"/>
      <c r="N419" s="286"/>
      <c r="O419" s="286"/>
      <c r="P419" s="286"/>
      <c r="Q419" s="286"/>
      <c r="R419" s="286">
        <f t="shared" si="83"/>
        <v>0</v>
      </c>
      <c r="S419" s="268">
        <f t="shared" si="84"/>
        <v>0</v>
      </c>
    </row>
    <row r="420" spans="1:19" s="267" customFormat="1" ht="7.8">
      <c r="A420" s="549" t="s">
        <v>1079</v>
      </c>
      <c r="B420" s="550"/>
      <c r="C420" s="579" t="s">
        <v>1080</v>
      </c>
      <c r="D420" s="580"/>
      <c r="E420" s="580"/>
      <c r="F420" s="580"/>
      <c r="G420" s="581"/>
      <c r="H420" s="268" t="s">
        <v>475</v>
      </c>
      <c r="I420" s="285"/>
      <c r="J420" s="286"/>
      <c r="K420" s="286"/>
      <c r="L420" s="286"/>
      <c r="M420" s="286"/>
      <c r="N420" s="286"/>
      <c r="O420" s="286"/>
      <c r="P420" s="286"/>
      <c r="Q420" s="286"/>
      <c r="R420" s="286">
        <f t="shared" si="83"/>
        <v>0</v>
      </c>
      <c r="S420" s="268">
        <f t="shared" si="84"/>
        <v>0</v>
      </c>
    </row>
    <row r="421" spans="1:19" s="267" customFormat="1" ht="9" customHeight="1">
      <c r="A421" s="549" t="s">
        <v>499</v>
      </c>
      <c r="B421" s="550"/>
      <c r="C421" s="582" t="s">
        <v>1081</v>
      </c>
      <c r="D421" s="583"/>
      <c r="E421" s="583"/>
      <c r="F421" s="583"/>
      <c r="G421" s="584"/>
      <c r="H421" s="268" t="s">
        <v>475</v>
      </c>
      <c r="I421" s="285">
        <f t="shared" ref="I421:Q421" si="98">I422+I423+I424+I425+I426+I431+I432</f>
        <v>0</v>
      </c>
      <c r="J421" s="286">
        <f t="shared" si="98"/>
        <v>0</v>
      </c>
      <c r="K421" s="286">
        <f t="shared" si="98"/>
        <v>0</v>
      </c>
      <c r="L421" s="286">
        <f t="shared" si="98"/>
        <v>0</v>
      </c>
      <c r="M421" s="286">
        <f t="shared" si="98"/>
        <v>0</v>
      </c>
      <c r="N421" s="286">
        <f t="shared" si="98"/>
        <v>0</v>
      </c>
      <c r="O421" s="286">
        <f t="shared" si="98"/>
        <v>0</v>
      </c>
      <c r="P421" s="286">
        <f t="shared" si="98"/>
        <v>0</v>
      </c>
      <c r="Q421" s="286">
        <f t="shared" si="98"/>
        <v>0</v>
      </c>
      <c r="R421" s="286">
        <f t="shared" si="83"/>
        <v>0</v>
      </c>
      <c r="S421" s="268">
        <f t="shared" si="84"/>
        <v>0</v>
      </c>
    </row>
    <row r="422" spans="1:19" s="267" customFormat="1" ht="7.8">
      <c r="A422" s="549" t="s">
        <v>501</v>
      </c>
      <c r="B422" s="550"/>
      <c r="C422" s="551" t="s">
        <v>1082</v>
      </c>
      <c r="D422" s="552"/>
      <c r="E422" s="552"/>
      <c r="F422" s="552"/>
      <c r="G422" s="553"/>
      <c r="H422" s="268" t="s">
        <v>475</v>
      </c>
      <c r="I422" s="285"/>
      <c r="J422" s="286"/>
      <c r="K422" s="286"/>
      <c r="L422" s="286"/>
      <c r="M422" s="286"/>
      <c r="N422" s="286"/>
      <c r="O422" s="286"/>
      <c r="P422" s="286"/>
      <c r="Q422" s="286"/>
      <c r="R422" s="286">
        <f t="shared" si="83"/>
        <v>0</v>
      </c>
      <c r="S422" s="268">
        <f t="shared" si="84"/>
        <v>0</v>
      </c>
    </row>
    <row r="423" spans="1:19" s="267" customFormat="1" ht="7.8">
      <c r="A423" s="549" t="s">
        <v>505</v>
      </c>
      <c r="B423" s="550"/>
      <c r="C423" s="551" t="s">
        <v>1083</v>
      </c>
      <c r="D423" s="552"/>
      <c r="E423" s="552"/>
      <c r="F423" s="552"/>
      <c r="G423" s="553"/>
      <c r="H423" s="268" t="s">
        <v>475</v>
      </c>
      <c r="I423" s="285"/>
      <c r="J423" s="286"/>
      <c r="K423" s="286"/>
      <c r="L423" s="286"/>
      <c r="M423" s="286"/>
      <c r="N423" s="286"/>
      <c r="O423" s="286"/>
      <c r="P423" s="286"/>
      <c r="Q423" s="286"/>
      <c r="R423" s="286">
        <f t="shared" si="83"/>
        <v>0</v>
      </c>
      <c r="S423" s="268">
        <f t="shared" si="84"/>
        <v>0</v>
      </c>
    </row>
    <row r="424" spans="1:19" s="267" customFormat="1" ht="7.8">
      <c r="A424" s="549" t="s">
        <v>506</v>
      </c>
      <c r="B424" s="550"/>
      <c r="C424" s="551" t="s">
        <v>1084</v>
      </c>
      <c r="D424" s="552"/>
      <c r="E424" s="552"/>
      <c r="F424" s="552"/>
      <c r="G424" s="553"/>
      <c r="H424" s="268" t="s">
        <v>475</v>
      </c>
      <c r="I424" s="285"/>
      <c r="J424" s="286"/>
      <c r="K424" s="286"/>
      <c r="L424" s="286"/>
      <c r="M424" s="286"/>
      <c r="N424" s="286"/>
      <c r="O424" s="286"/>
      <c r="P424" s="286"/>
      <c r="Q424" s="286"/>
      <c r="R424" s="286">
        <f t="shared" si="83"/>
        <v>0</v>
      </c>
      <c r="S424" s="268">
        <f t="shared" si="84"/>
        <v>0</v>
      </c>
    </row>
    <row r="425" spans="1:19" s="267" customFormat="1" ht="7.8">
      <c r="A425" s="549" t="s">
        <v>507</v>
      </c>
      <c r="B425" s="550"/>
      <c r="C425" s="551" t="s">
        <v>1085</v>
      </c>
      <c r="D425" s="552"/>
      <c r="E425" s="552"/>
      <c r="F425" s="552"/>
      <c r="G425" s="553"/>
      <c r="H425" s="268" t="s">
        <v>475</v>
      </c>
      <c r="I425" s="285"/>
      <c r="J425" s="286"/>
      <c r="K425" s="286"/>
      <c r="L425" s="286"/>
      <c r="M425" s="286"/>
      <c r="N425" s="286"/>
      <c r="O425" s="286"/>
      <c r="P425" s="286"/>
      <c r="Q425" s="286"/>
      <c r="R425" s="286">
        <f t="shared" si="83"/>
        <v>0</v>
      </c>
      <c r="S425" s="268">
        <f t="shared" si="84"/>
        <v>0</v>
      </c>
    </row>
    <row r="426" spans="1:19" s="267" customFormat="1" ht="7.8">
      <c r="A426" s="549" t="s">
        <v>508</v>
      </c>
      <c r="B426" s="550"/>
      <c r="C426" s="551" t="s">
        <v>1086</v>
      </c>
      <c r="D426" s="552"/>
      <c r="E426" s="552"/>
      <c r="F426" s="552"/>
      <c r="G426" s="553"/>
      <c r="H426" s="268" t="s">
        <v>475</v>
      </c>
      <c r="I426" s="285">
        <f t="shared" ref="I426:Q426" si="99">I427+I429</f>
        <v>0</v>
      </c>
      <c r="J426" s="286">
        <f t="shared" si="99"/>
        <v>0</v>
      </c>
      <c r="K426" s="286">
        <f t="shared" si="99"/>
        <v>0</v>
      </c>
      <c r="L426" s="286">
        <f t="shared" si="99"/>
        <v>0</v>
      </c>
      <c r="M426" s="286">
        <f t="shared" si="99"/>
        <v>0</v>
      </c>
      <c r="N426" s="286">
        <f t="shared" si="99"/>
        <v>0</v>
      </c>
      <c r="O426" s="286">
        <f t="shared" si="99"/>
        <v>0</v>
      </c>
      <c r="P426" s="286">
        <f t="shared" si="99"/>
        <v>0</v>
      </c>
      <c r="Q426" s="286">
        <f t="shared" si="99"/>
        <v>0</v>
      </c>
      <c r="R426" s="286">
        <f t="shared" si="83"/>
        <v>0</v>
      </c>
      <c r="S426" s="268">
        <f t="shared" si="84"/>
        <v>0</v>
      </c>
    </row>
    <row r="427" spans="1:19" s="267" customFormat="1" ht="7.8">
      <c r="A427" s="549" t="s">
        <v>548</v>
      </c>
      <c r="B427" s="550"/>
      <c r="C427" s="579" t="s">
        <v>733</v>
      </c>
      <c r="D427" s="580"/>
      <c r="E427" s="580"/>
      <c r="F427" s="580"/>
      <c r="G427" s="581"/>
      <c r="H427" s="268" t="s">
        <v>475</v>
      </c>
      <c r="I427" s="285"/>
      <c r="J427" s="286"/>
      <c r="K427" s="286"/>
      <c r="L427" s="286"/>
      <c r="M427" s="286"/>
      <c r="N427" s="286"/>
      <c r="O427" s="286"/>
      <c r="P427" s="286"/>
      <c r="Q427" s="286"/>
      <c r="R427" s="286">
        <f t="shared" si="83"/>
        <v>0</v>
      </c>
      <c r="S427" s="268">
        <f t="shared" ref="S427:S441" si="100">M427+O427+Q427</f>
        <v>0</v>
      </c>
    </row>
    <row r="428" spans="1:19" s="267" customFormat="1" ht="16.5" customHeight="1">
      <c r="A428" s="549" t="s">
        <v>1087</v>
      </c>
      <c r="B428" s="550"/>
      <c r="C428" s="585" t="s">
        <v>1088</v>
      </c>
      <c r="D428" s="586"/>
      <c r="E428" s="586"/>
      <c r="F428" s="586"/>
      <c r="G428" s="587"/>
      <c r="H428" s="268" t="s">
        <v>475</v>
      </c>
      <c r="I428" s="285"/>
      <c r="J428" s="286"/>
      <c r="K428" s="286"/>
      <c r="L428" s="286"/>
      <c r="M428" s="286"/>
      <c r="N428" s="286"/>
      <c r="O428" s="286"/>
      <c r="P428" s="286"/>
      <c r="Q428" s="286"/>
      <c r="R428" s="286">
        <f t="shared" si="83"/>
        <v>0</v>
      </c>
      <c r="S428" s="268">
        <f t="shared" si="100"/>
        <v>0</v>
      </c>
    </row>
    <row r="429" spans="1:19" s="267" customFormat="1" ht="7.8">
      <c r="A429" s="549" t="s">
        <v>550</v>
      </c>
      <c r="B429" s="550"/>
      <c r="C429" s="579" t="s">
        <v>735</v>
      </c>
      <c r="D429" s="580"/>
      <c r="E429" s="580"/>
      <c r="F429" s="580"/>
      <c r="G429" s="581"/>
      <c r="H429" s="268" t="s">
        <v>475</v>
      </c>
      <c r="I429" s="285"/>
      <c r="J429" s="286"/>
      <c r="K429" s="286"/>
      <c r="L429" s="286"/>
      <c r="M429" s="286"/>
      <c r="N429" s="286"/>
      <c r="O429" s="286"/>
      <c r="P429" s="286"/>
      <c r="Q429" s="286"/>
      <c r="R429" s="286">
        <f t="shared" si="83"/>
        <v>0</v>
      </c>
      <c r="S429" s="268">
        <f t="shared" si="100"/>
        <v>0</v>
      </c>
    </row>
    <row r="430" spans="1:19" s="267" customFormat="1" ht="16.5" customHeight="1">
      <c r="A430" s="549" t="s">
        <v>1089</v>
      </c>
      <c r="B430" s="550"/>
      <c r="C430" s="585" t="s">
        <v>1090</v>
      </c>
      <c r="D430" s="586"/>
      <c r="E430" s="586"/>
      <c r="F430" s="586"/>
      <c r="G430" s="587"/>
      <c r="H430" s="268" t="s">
        <v>475</v>
      </c>
      <c r="I430" s="285"/>
      <c r="J430" s="286"/>
      <c r="K430" s="286"/>
      <c r="L430" s="286"/>
      <c r="M430" s="286"/>
      <c r="N430" s="286"/>
      <c r="O430" s="286"/>
      <c r="P430" s="286"/>
      <c r="Q430" s="286"/>
      <c r="R430" s="286">
        <f t="shared" si="83"/>
        <v>0</v>
      </c>
      <c r="S430" s="268">
        <f t="shared" si="100"/>
        <v>0</v>
      </c>
    </row>
    <row r="431" spans="1:19" s="267" customFormat="1" ht="7.8">
      <c r="A431" s="549" t="s">
        <v>509</v>
      </c>
      <c r="B431" s="550"/>
      <c r="C431" s="551" t="s">
        <v>1091</v>
      </c>
      <c r="D431" s="552"/>
      <c r="E431" s="552"/>
      <c r="F431" s="552"/>
      <c r="G431" s="553"/>
      <c r="H431" s="268" t="s">
        <v>475</v>
      </c>
      <c r="I431" s="285"/>
      <c r="J431" s="286"/>
      <c r="K431" s="286"/>
      <c r="L431" s="286"/>
      <c r="M431" s="286"/>
      <c r="N431" s="286"/>
      <c r="O431" s="286"/>
      <c r="P431" s="286"/>
      <c r="Q431" s="286"/>
      <c r="R431" s="286">
        <f t="shared" si="83"/>
        <v>0</v>
      </c>
      <c r="S431" s="268">
        <f t="shared" si="100"/>
        <v>0</v>
      </c>
    </row>
    <row r="432" spans="1:19" s="267" customFormat="1" ht="9" customHeight="1" thickBot="1">
      <c r="A432" s="591" t="s">
        <v>510</v>
      </c>
      <c r="B432" s="592"/>
      <c r="C432" s="599" t="s">
        <v>1092</v>
      </c>
      <c r="D432" s="600"/>
      <c r="E432" s="600"/>
      <c r="F432" s="600"/>
      <c r="G432" s="601"/>
      <c r="H432" s="276" t="s">
        <v>475</v>
      </c>
      <c r="I432" s="301"/>
      <c r="J432" s="302"/>
      <c r="K432" s="302"/>
      <c r="L432" s="302"/>
      <c r="M432" s="302"/>
      <c r="N432" s="302"/>
      <c r="O432" s="302"/>
      <c r="P432" s="302"/>
      <c r="Q432" s="302"/>
      <c r="R432" s="302">
        <f t="shared" si="83"/>
        <v>0</v>
      </c>
      <c r="S432" s="276">
        <f t="shared" si="100"/>
        <v>0</v>
      </c>
    </row>
    <row r="433" spans="1:19" s="267" customFormat="1" ht="9.75" customHeight="1">
      <c r="A433" s="602" t="s">
        <v>568</v>
      </c>
      <c r="B433" s="603"/>
      <c r="C433" s="604" t="s">
        <v>561</v>
      </c>
      <c r="D433" s="605"/>
      <c r="E433" s="605"/>
      <c r="F433" s="605"/>
      <c r="G433" s="606"/>
      <c r="H433" s="280" t="s">
        <v>391</v>
      </c>
      <c r="I433" s="303"/>
      <c r="J433" s="304"/>
      <c r="K433" s="304"/>
      <c r="L433" s="304"/>
      <c r="M433" s="304"/>
      <c r="N433" s="304"/>
      <c r="O433" s="304"/>
      <c r="P433" s="304"/>
      <c r="Q433" s="304"/>
      <c r="R433" s="304">
        <f t="shared" si="83"/>
        <v>0</v>
      </c>
      <c r="S433" s="280">
        <f t="shared" si="100"/>
        <v>0</v>
      </c>
    </row>
    <row r="434" spans="1:19" s="267" customFormat="1" ht="24.75" customHeight="1">
      <c r="A434" s="549" t="s">
        <v>570</v>
      </c>
      <c r="B434" s="550"/>
      <c r="C434" s="551" t="s">
        <v>1093</v>
      </c>
      <c r="D434" s="552"/>
      <c r="E434" s="552"/>
      <c r="F434" s="552"/>
      <c r="G434" s="553"/>
      <c r="H434" s="268" t="s">
        <v>475</v>
      </c>
      <c r="I434" s="285">
        <f t="shared" ref="I434:Q434" si="101">I435+I436+I437</f>
        <v>0</v>
      </c>
      <c r="J434" s="286">
        <f t="shared" si="101"/>
        <v>0</v>
      </c>
      <c r="K434" s="286">
        <f t="shared" si="101"/>
        <v>0</v>
      </c>
      <c r="L434" s="286">
        <f t="shared" si="101"/>
        <v>0</v>
      </c>
      <c r="M434" s="286">
        <f t="shared" si="101"/>
        <v>0</v>
      </c>
      <c r="N434" s="286">
        <f t="shared" si="101"/>
        <v>0</v>
      </c>
      <c r="O434" s="286">
        <f t="shared" si="101"/>
        <v>0</v>
      </c>
      <c r="P434" s="286">
        <f t="shared" si="101"/>
        <v>0</v>
      </c>
      <c r="Q434" s="286">
        <f t="shared" si="101"/>
        <v>0</v>
      </c>
      <c r="R434" s="286">
        <f t="shared" si="83"/>
        <v>0</v>
      </c>
      <c r="S434" s="268">
        <f t="shared" si="100"/>
        <v>0</v>
      </c>
    </row>
    <row r="435" spans="1:19" s="267" customFormat="1" ht="7.8">
      <c r="A435" s="549" t="s">
        <v>571</v>
      </c>
      <c r="B435" s="550"/>
      <c r="C435" s="579" t="s">
        <v>1094</v>
      </c>
      <c r="D435" s="580"/>
      <c r="E435" s="580"/>
      <c r="F435" s="580"/>
      <c r="G435" s="581"/>
      <c r="H435" s="268" t="s">
        <v>475</v>
      </c>
      <c r="I435" s="285"/>
      <c r="J435" s="286"/>
      <c r="K435" s="286"/>
      <c r="L435" s="286"/>
      <c r="M435" s="286"/>
      <c r="N435" s="286"/>
      <c r="O435" s="286"/>
      <c r="P435" s="286"/>
      <c r="Q435" s="286"/>
      <c r="R435" s="286">
        <f t="shared" si="83"/>
        <v>0</v>
      </c>
      <c r="S435" s="268">
        <f t="shared" si="100"/>
        <v>0</v>
      </c>
    </row>
    <row r="436" spans="1:19" s="267" customFormat="1" ht="16.5" customHeight="1">
      <c r="A436" s="549" t="s">
        <v>572</v>
      </c>
      <c r="B436" s="550"/>
      <c r="C436" s="579" t="s">
        <v>1095</v>
      </c>
      <c r="D436" s="580"/>
      <c r="E436" s="580"/>
      <c r="F436" s="580"/>
      <c r="G436" s="581"/>
      <c r="H436" s="268" t="s">
        <v>475</v>
      </c>
      <c r="I436" s="285"/>
      <c r="J436" s="286"/>
      <c r="K436" s="286"/>
      <c r="L436" s="286"/>
      <c r="M436" s="286"/>
      <c r="N436" s="286"/>
      <c r="O436" s="286"/>
      <c r="P436" s="286"/>
      <c r="Q436" s="286"/>
      <c r="R436" s="286">
        <f t="shared" si="83"/>
        <v>0</v>
      </c>
      <c r="S436" s="268">
        <f t="shared" si="100"/>
        <v>0</v>
      </c>
    </row>
    <row r="437" spans="1:19" s="267" customFormat="1" ht="7.8">
      <c r="A437" s="549" t="s">
        <v>573</v>
      </c>
      <c r="B437" s="550"/>
      <c r="C437" s="579" t="s">
        <v>1096</v>
      </c>
      <c r="D437" s="580"/>
      <c r="E437" s="580"/>
      <c r="F437" s="580"/>
      <c r="G437" s="581"/>
      <c r="H437" s="268" t="s">
        <v>475</v>
      </c>
      <c r="I437" s="285"/>
      <c r="J437" s="286"/>
      <c r="K437" s="286"/>
      <c r="L437" s="286"/>
      <c r="M437" s="286"/>
      <c r="N437" s="286"/>
      <c r="O437" s="286"/>
      <c r="P437" s="286"/>
      <c r="Q437" s="286"/>
      <c r="R437" s="286">
        <f t="shared" si="83"/>
        <v>0</v>
      </c>
      <c r="S437" s="268">
        <f t="shared" si="100"/>
        <v>0</v>
      </c>
    </row>
    <row r="438" spans="1:19" s="267" customFormat="1" ht="17.25" customHeight="1">
      <c r="A438" s="549" t="s">
        <v>574</v>
      </c>
      <c r="B438" s="550"/>
      <c r="C438" s="551" t="s">
        <v>1097</v>
      </c>
      <c r="D438" s="552"/>
      <c r="E438" s="552"/>
      <c r="F438" s="552"/>
      <c r="G438" s="553"/>
      <c r="H438" s="268" t="s">
        <v>391</v>
      </c>
      <c r="I438" s="285"/>
      <c r="J438" s="286"/>
      <c r="K438" s="286"/>
      <c r="L438" s="286"/>
      <c r="M438" s="286"/>
      <c r="N438" s="286"/>
      <c r="O438" s="286"/>
      <c r="P438" s="286"/>
      <c r="Q438" s="286"/>
      <c r="R438" s="286">
        <f t="shared" si="83"/>
        <v>0</v>
      </c>
      <c r="S438" s="268">
        <f t="shared" si="100"/>
        <v>0</v>
      </c>
    </row>
    <row r="439" spans="1:19" s="267" customFormat="1" ht="7.8">
      <c r="A439" s="549" t="s">
        <v>1098</v>
      </c>
      <c r="B439" s="550"/>
      <c r="C439" s="579" t="s">
        <v>1099</v>
      </c>
      <c r="D439" s="580"/>
      <c r="E439" s="580"/>
      <c r="F439" s="580"/>
      <c r="G439" s="581"/>
      <c r="H439" s="268" t="s">
        <v>475</v>
      </c>
      <c r="I439" s="285"/>
      <c r="J439" s="286"/>
      <c r="K439" s="286"/>
      <c r="L439" s="286"/>
      <c r="M439" s="286"/>
      <c r="N439" s="286"/>
      <c r="O439" s="286"/>
      <c r="P439" s="286"/>
      <c r="Q439" s="286"/>
      <c r="R439" s="286">
        <f t="shared" si="83"/>
        <v>0</v>
      </c>
      <c r="S439" s="268">
        <f t="shared" si="100"/>
        <v>0</v>
      </c>
    </row>
    <row r="440" spans="1:19" s="267" customFormat="1" ht="7.8">
      <c r="A440" s="549" t="s">
        <v>1100</v>
      </c>
      <c r="B440" s="550"/>
      <c r="C440" s="579" t="s">
        <v>1101</v>
      </c>
      <c r="D440" s="580"/>
      <c r="E440" s="580"/>
      <c r="F440" s="580"/>
      <c r="G440" s="581"/>
      <c r="H440" s="268" t="s">
        <v>475</v>
      </c>
      <c r="I440" s="285"/>
      <c r="J440" s="286"/>
      <c r="K440" s="286"/>
      <c r="L440" s="286"/>
      <c r="M440" s="286"/>
      <c r="N440" s="286"/>
      <c r="O440" s="286"/>
      <c r="P440" s="286"/>
      <c r="Q440" s="286"/>
      <c r="R440" s="286">
        <f t="shared" si="83"/>
        <v>0</v>
      </c>
      <c r="S440" s="268">
        <f t="shared" si="100"/>
        <v>0</v>
      </c>
    </row>
    <row r="441" spans="1:19" s="267" customFormat="1" ht="9" customHeight="1" thickBot="1">
      <c r="A441" s="591" t="s">
        <v>1102</v>
      </c>
      <c r="B441" s="592"/>
      <c r="C441" s="593" t="s">
        <v>1103</v>
      </c>
      <c r="D441" s="594"/>
      <c r="E441" s="594"/>
      <c r="F441" s="594"/>
      <c r="G441" s="595"/>
      <c r="H441" s="305" t="s">
        <v>475</v>
      </c>
      <c r="I441" s="301"/>
      <c r="J441" s="302"/>
      <c r="K441" s="302"/>
      <c r="L441" s="302"/>
      <c r="M441" s="302"/>
      <c r="N441" s="302"/>
      <c r="O441" s="302"/>
      <c r="P441" s="302"/>
      <c r="Q441" s="302"/>
      <c r="R441" s="302">
        <f t="shared" si="83"/>
        <v>0</v>
      </c>
      <c r="S441" s="276">
        <f t="shared" si="100"/>
        <v>0</v>
      </c>
    </row>
    <row r="442" spans="1:19" s="307" customFormat="1" ht="12" customHeight="1">
      <c r="A442" s="306"/>
      <c r="B442" s="306"/>
      <c r="C442" s="306"/>
    </row>
    <row r="443" spans="1:19" s="309" customFormat="1" ht="8.4">
      <c r="A443" s="308" t="s">
        <v>1104</v>
      </c>
    </row>
    <row r="444" spans="1:19" s="309" customFormat="1" ht="9" customHeight="1">
      <c r="A444" s="308" t="s">
        <v>1105</v>
      </c>
    </row>
    <row r="445" spans="1:19" s="309" customFormat="1" ht="9" customHeight="1">
      <c r="A445" s="308" t="s">
        <v>1106</v>
      </c>
    </row>
    <row r="446" spans="1:19" s="309" customFormat="1" ht="9" customHeight="1">
      <c r="A446" s="308" t="s">
        <v>1107</v>
      </c>
    </row>
    <row r="447" spans="1:19" s="309" customFormat="1" ht="9" customHeight="1">
      <c r="A447" s="308" t="s">
        <v>1108</v>
      </c>
    </row>
    <row r="448" spans="1:19" s="309" customFormat="1" ht="9" customHeight="1">
      <c r="A448" s="308" t="s">
        <v>1109</v>
      </c>
    </row>
    <row r="449" spans="1:1" s="309" customFormat="1" ht="7.8">
      <c r="A449" s="308" t="s">
        <v>1110</v>
      </c>
    </row>
    <row r="450" spans="1:1" s="309" customFormat="1" ht="7.8">
      <c r="A450" s="308" t="s">
        <v>1111</v>
      </c>
    </row>
    <row r="451" spans="1:1" s="309" customFormat="1" ht="7.8">
      <c r="A451" s="308" t="s">
        <v>1112</v>
      </c>
    </row>
    <row r="452" spans="1:1" ht="7.8"/>
    <row r="453" spans="1:1" ht="7.8"/>
    <row r="454" spans="1:1" ht="7.8"/>
    <row r="455" spans="1:1" ht="7.8"/>
    <row r="456" spans="1:1" ht="7.8"/>
    <row r="457" spans="1:1" ht="7.8"/>
    <row r="458" spans="1:1" ht="7.8"/>
    <row r="459" spans="1:1" ht="7.8"/>
    <row r="460" spans="1:1" ht="7.8"/>
    <row r="461" spans="1:1" ht="7.8"/>
    <row r="462" spans="1:1" ht="7.8"/>
    <row r="463" spans="1:1" ht="7.8"/>
    <row r="464" spans="1:1" ht="7.8"/>
    <row r="465" ht="7.8"/>
    <row r="466" ht="7.8"/>
    <row r="467" ht="7.8"/>
    <row r="468" ht="7.8"/>
    <row r="469" ht="7.8"/>
    <row r="470" ht="7.8"/>
    <row r="471" ht="7.8"/>
    <row r="472" ht="7.8"/>
    <row r="473" ht="7.8"/>
    <row r="474" ht="7.8"/>
    <row r="475" ht="7.8"/>
    <row r="476" ht="7.8"/>
    <row r="477" ht="7.8"/>
    <row r="478" ht="7.8"/>
    <row r="479" ht="7.8"/>
    <row r="480" ht="7.8"/>
    <row r="481" ht="7.8"/>
    <row r="482" ht="7.8"/>
    <row r="483" ht="7.8"/>
    <row r="484" ht="7.8"/>
    <row r="485" ht="7.8"/>
    <row r="486" ht="7.8"/>
    <row r="487" ht="7.8"/>
    <row r="488" ht="7.8"/>
    <row r="489" ht="7.8"/>
    <row r="490" ht="7.8"/>
    <row r="491" ht="7.8"/>
    <row r="492" ht="7.8"/>
    <row r="493" ht="7.8"/>
    <row r="494" ht="7.8"/>
    <row r="495" ht="7.8"/>
    <row r="496" ht="7.8"/>
    <row r="497" ht="7.8"/>
    <row r="498" ht="7.8"/>
    <row r="499" ht="7.8"/>
    <row r="500" ht="7.8"/>
    <row r="501" ht="7.8"/>
    <row r="502" ht="7.8"/>
    <row r="503" ht="7.8"/>
    <row r="504" ht="7.8"/>
    <row r="505" ht="7.8"/>
    <row r="506" ht="7.8"/>
    <row r="507" ht="7.8"/>
    <row r="508" ht="7.8"/>
    <row r="509" ht="7.8"/>
    <row r="510" ht="7.8"/>
    <row r="511" ht="7.8"/>
    <row r="512" ht="7.8"/>
    <row r="513" ht="7.8"/>
    <row r="514" ht="7.8"/>
    <row r="515" ht="7.8"/>
    <row r="516" ht="7.8"/>
    <row r="517" ht="7.8"/>
    <row r="518" ht="7.8"/>
    <row r="519" ht="7.8"/>
    <row r="520" ht="7.8"/>
    <row r="521" ht="7.8"/>
    <row r="522" ht="7.8"/>
    <row r="523" ht="7.8"/>
    <row r="524" ht="7.8"/>
    <row r="525" ht="7.8"/>
    <row r="526" ht="7.8"/>
    <row r="527" ht="7.8"/>
    <row r="528" ht="7.8"/>
    <row r="529" ht="7.8"/>
    <row r="530" ht="7.8"/>
    <row r="531" ht="7.8"/>
    <row r="532" ht="7.8"/>
    <row r="533" ht="7.8"/>
    <row r="534" ht="7.8"/>
    <row r="535" ht="7.8"/>
    <row r="536" ht="7.8"/>
    <row r="537" ht="7.8"/>
    <row r="538" ht="7.8"/>
    <row r="539" ht="7.8"/>
    <row r="540" ht="7.8"/>
    <row r="541" ht="7.8"/>
    <row r="542" ht="7.8"/>
    <row r="543" ht="7.8"/>
    <row r="544" ht="7.8"/>
    <row r="545" ht="7.8"/>
    <row r="546" ht="7.8"/>
    <row r="547" ht="7.8"/>
    <row r="548" ht="7.8"/>
    <row r="549" ht="7.8"/>
    <row r="550" ht="7.8"/>
    <row r="551" ht="7.8"/>
    <row r="552" ht="7.8"/>
    <row r="553" ht="7.8"/>
    <row r="554" ht="7.8"/>
    <row r="555" ht="7.8"/>
    <row r="556" ht="7.8"/>
    <row r="557" ht="7.8"/>
    <row r="558" ht="7.8"/>
    <row r="559" ht="7.8"/>
    <row r="560" ht="7.8"/>
    <row r="561" ht="7.8"/>
    <row r="562" ht="7.8"/>
    <row r="563" ht="7.8"/>
    <row r="564" ht="7.8"/>
    <row r="565" ht="7.8"/>
    <row r="566" ht="7.8"/>
    <row r="567" ht="7.8"/>
    <row r="568" ht="7.8"/>
    <row r="569" ht="7.8"/>
    <row r="570" ht="7.8"/>
    <row r="571" ht="7.8"/>
    <row r="572" ht="7.8"/>
    <row r="573" ht="7.8"/>
    <row r="574" ht="7.8"/>
    <row r="575" ht="7.8"/>
    <row r="576" ht="7.8"/>
    <row r="577" ht="7.8"/>
    <row r="578" ht="7.8"/>
    <row r="579" ht="7.8"/>
    <row r="580" ht="7.8"/>
    <row r="581" ht="7.8"/>
    <row r="582" ht="7.8"/>
    <row r="583" ht="7.8"/>
    <row r="584" ht="7.8"/>
    <row r="585" ht="7.8"/>
    <row r="586" ht="7.8"/>
    <row r="587" ht="7.8"/>
    <row r="588" ht="7.8"/>
    <row r="589" ht="7.8"/>
    <row r="590" ht="7.8"/>
    <row r="591" ht="7.8"/>
    <row r="592" ht="7.8"/>
    <row r="593" ht="7.8"/>
    <row r="594" ht="7.8"/>
    <row r="595" ht="7.8"/>
    <row r="596" ht="7.8"/>
    <row r="597" ht="7.8"/>
    <row r="598" ht="7.8"/>
    <row r="599" ht="7.8"/>
    <row r="600" ht="7.8"/>
    <row r="601" ht="7.8"/>
    <row r="602" ht="7.8"/>
    <row r="603" ht="7.8"/>
    <row r="604" ht="7.8"/>
    <row r="605" ht="7.8"/>
    <row r="606" ht="7.8"/>
    <row r="607" ht="7.8"/>
    <row r="608" ht="7.8"/>
    <row r="609" ht="7.8"/>
    <row r="610" ht="7.8"/>
    <row r="611" ht="7.8"/>
    <row r="612" ht="7.8"/>
    <row r="613" ht="7.8"/>
    <row r="614" ht="7.8"/>
    <row r="615" ht="7.8"/>
    <row r="616" ht="7.8"/>
    <row r="617" ht="7.8"/>
    <row r="618" ht="7.8"/>
    <row r="619" ht="7.8"/>
    <row r="620" ht="7.8"/>
    <row r="621" ht="7.8"/>
    <row r="622" ht="7.8"/>
    <row r="623" ht="7.8"/>
    <row r="624" ht="7.8"/>
    <row r="625" ht="7.8"/>
    <row r="626" ht="7.8"/>
    <row r="627" ht="7.8"/>
    <row r="628" ht="7.8"/>
    <row r="629" ht="7.8"/>
    <row r="630" ht="7.8"/>
    <row r="631" ht="7.8"/>
    <row r="632" ht="7.8"/>
    <row r="633" ht="7.8"/>
    <row r="634" ht="7.8"/>
    <row r="635" ht="7.8"/>
    <row r="636" ht="7.8"/>
    <row r="637" ht="7.8"/>
    <row r="638" ht="7.8"/>
    <row r="639" ht="7.8"/>
    <row r="640" ht="7.8"/>
    <row r="641" ht="7.8"/>
    <row r="642" ht="7.8"/>
    <row r="643" ht="7.8"/>
    <row r="644" ht="7.8"/>
    <row r="645" ht="7.8"/>
    <row r="646" ht="7.8"/>
    <row r="647" ht="7.8"/>
    <row r="648" ht="7.8"/>
    <row r="649" ht="7.8"/>
    <row r="650" ht="7.8"/>
    <row r="651" ht="7.8"/>
    <row r="652" ht="7.8"/>
    <row r="653" ht="7.8"/>
    <row r="654" ht="7.8"/>
    <row r="655" ht="7.8"/>
    <row r="656" ht="7.8"/>
    <row r="657" ht="7.8"/>
    <row r="658" ht="7.8"/>
    <row r="659" ht="7.8"/>
    <row r="660" ht="7.8"/>
    <row r="661" ht="7.8"/>
    <row r="662" ht="7.8"/>
    <row r="663" ht="7.8"/>
    <row r="664" ht="7.8"/>
    <row r="665" ht="7.8"/>
    <row r="666" ht="7.8"/>
    <row r="667" ht="7.8"/>
    <row r="668" ht="7.8"/>
    <row r="669" ht="7.8"/>
    <row r="670" ht="7.8"/>
    <row r="671" ht="7.8"/>
    <row r="672" ht="7.8"/>
    <row r="673" ht="7.8"/>
    <row r="674" ht="7.8"/>
    <row r="675" ht="7.8"/>
    <row r="676" ht="7.8"/>
    <row r="677" ht="7.8"/>
    <row r="678" ht="7.8"/>
    <row r="679" ht="7.8"/>
    <row r="680" ht="7.8"/>
    <row r="681" ht="7.8"/>
    <row r="682" ht="7.8"/>
    <row r="683" ht="7.8"/>
    <row r="684" ht="7.8"/>
    <row r="685" ht="7.8"/>
    <row r="686" ht="7.8"/>
    <row r="687" ht="7.8"/>
    <row r="688" ht="7.8"/>
    <row r="689" ht="7.8"/>
    <row r="690" ht="7.8"/>
    <row r="691" ht="7.8"/>
    <row r="692" ht="7.8"/>
    <row r="693" ht="7.8"/>
    <row r="694" ht="7.8"/>
    <row r="695" ht="7.8"/>
    <row r="696" ht="7.8"/>
    <row r="697" ht="7.8"/>
    <row r="698" ht="7.8"/>
    <row r="699" ht="7.8"/>
    <row r="700" ht="7.8"/>
    <row r="701" ht="7.8"/>
    <row r="702" ht="7.8"/>
    <row r="703" ht="7.8"/>
    <row r="704" ht="7.8"/>
    <row r="705" ht="7.8"/>
    <row r="706" ht="7.8"/>
    <row r="707" ht="7.8"/>
    <row r="708" ht="7.8"/>
    <row r="709" ht="7.8"/>
    <row r="710" ht="7.8"/>
    <row r="711" ht="7.8"/>
    <row r="712" ht="7.8"/>
    <row r="713" ht="7.8"/>
    <row r="714" ht="7.8"/>
    <row r="715" ht="7.8"/>
    <row r="716" ht="7.8"/>
    <row r="717" ht="7.8"/>
    <row r="718" ht="7.8"/>
    <row r="719" ht="7.8"/>
    <row r="720" ht="7.8"/>
    <row r="721" ht="7.8"/>
    <row r="722" ht="7.8"/>
    <row r="723" ht="7.8"/>
    <row r="724" ht="7.8"/>
    <row r="725" ht="7.8"/>
    <row r="726" ht="7.8"/>
    <row r="727" ht="7.8"/>
    <row r="728" ht="7.8"/>
    <row r="729" ht="7.8"/>
    <row r="730" ht="7.8"/>
    <row r="731" ht="7.8"/>
    <row r="732" ht="7.8"/>
    <row r="733" ht="7.8"/>
    <row r="734" ht="7.8"/>
    <row r="735" ht="7.8"/>
    <row r="736" ht="7.8"/>
    <row r="737" ht="7.8"/>
    <row r="738" ht="7.8"/>
    <row r="739" ht="7.8"/>
    <row r="740" ht="7.8"/>
    <row r="741" ht="7.8"/>
    <row r="742" ht="7.8"/>
    <row r="743" ht="7.8"/>
    <row r="744" ht="7.8"/>
    <row r="745" ht="7.8"/>
    <row r="746" ht="7.8"/>
    <row r="747" ht="7.8"/>
    <row r="748" ht="7.8"/>
    <row r="749" ht="7.8"/>
    <row r="750" ht="7.8"/>
    <row r="751" ht="7.8"/>
    <row r="752" ht="7.8"/>
    <row r="753" ht="7.8"/>
    <row r="754" ht="7.8"/>
    <row r="755" ht="7.8"/>
    <row r="756" ht="7.8"/>
    <row r="757" ht="7.8"/>
    <row r="758" ht="7.8"/>
    <row r="759" ht="7.8"/>
    <row r="760" ht="7.8"/>
    <row r="761" ht="7.8"/>
    <row r="762" ht="7.8"/>
    <row r="763" ht="7.8"/>
    <row r="764" ht="7.8"/>
    <row r="765" ht="7.8"/>
    <row r="766" ht="7.8"/>
    <row r="767" ht="7.8"/>
    <row r="768" ht="7.8"/>
    <row r="769" ht="7.8"/>
    <row r="770" ht="7.8"/>
    <row r="771" ht="7.8"/>
    <row r="772" ht="7.8"/>
    <row r="773" ht="7.8"/>
    <row r="774" ht="7.8"/>
    <row r="775" ht="7.8"/>
    <row r="776" ht="7.8"/>
    <row r="777" ht="7.8"/>
    <row r="778" ht="7.8"/>
    <row r="779" ht="7.8"/>
    <row r="780" ht="7.8"/>
    <row r="781" ht="7.8"/>
    <row r="782" ht="7.8"/>
    <row r="783" ht="7.8"/>
    <row r="784" ht="7.8"/>
    <row r="785" ht="7.8"/>
    <row r="786" ht="7.8"/>
    <row r="787" ht="7.8"/>
    <row r="788" ht="7.8"/>
    <row r="789" ht="7.8"/>
    <row r="790" ht="7.8"/>
    <row r="791" ht="7.8"/>
    <row r="792" ht="7.8"/>
    <row r="793" ht="7.8"/>
    <row r="794" ht="7.8"/>
    <row r="795" ht="7.8"/>
    <row r="796" ht="7.8"/>
    <row r="797" ht="7.8"/>
    <row r="798" ht="7.8"/>
    <row r="799" ht="7.8"/>
    <row r="800" ht="7.8"/>
    <row r="801" ht="7.8"/>
    <row r="802" ht="7.8"/>
    <row r="803" ht="7.8"/>
    <row r="804" ht="7.8"/>
    <row r="805" ht="7.8"/>
    <row r="806" ht="7.8"/>
    <row r="807" ht="7.8"/>
    <row r="808" ht="7.8"/>
    <row r="809" ht="7.8"/>
    <row r="810" ht="7.8"/>
    <row r="811" ht="7.8"/>
    <row r="812" ht="7.8"/>
    <row r="813" ht="7.8"/>
    <row r="814" ht="7.8"/>
    <row r="815" ht="7.8"/>
    <row r="816" ht="7.8"/>
    <row r="817" ht="7.8"/>
    <row r="818" ht="7.8"/>
    <row r="819" ht="7.8"/>
    <row r="820" ht="7.8"/>
    <row r="821" ht="7.8"/>
    <row r="822" ht="7.8"/>
    <row r="823" ht="7.8"/>
    <row r="824" ht="7.8"/>
    <row r="825" ht="7.8"/>
    <row r="826" ht="7.8"/>
    <row r="827" ht="7.8"/>
    <row r="828" ht="7.8"/>
    <row r="829" ht="7.8"/>
    <row r="830" ht="7.8"/>
    <row r="831" ht="7.8"/>
    <row r="832" ht="7.8"/>
    <row r="833" ht="7.8"/>
    <row r="834" ht="7.8"/>
    <row r="835" ht="7.8"/>
    <row r="836" ht="7.8"/>
    <row r="837" ht="7.8"/>
    <row r="838" ht="7.8"/>
    <row r="839" ht="7.8"/>
    <row r="840" ht="7.8"/>
    <row r="841" ht="7.8"/>
    <row r="842" ht="7.8"/>
    <row r="843" ht="7.8"/>
    <row r="844" ht="7.8"/>
    <row r="845" ht="7.8"/>
    <row r="846" ht="7.8"/>
    <row r="847" ht="7.8"/>
    <row r="848" ht="7.8"/>
    <row r="849" ht="7.8"/>
    <row r="850" ht="7.8"/>
    <row r="851" ht="7.8"/>
    <row r="852" ht="7.8"/>
    <row r="853" ht="7.8"/>
    <row r="854" ht="7.8"/>
    <row r="855" ht="7.8"/>
    <row r="856" ht="7.8"/>
    <row r="857" ht="7.8"/>
    <row r="858" ht="7.8"/>
    <row r="859" ht="7.8"/>
    <row r="860" ht="7.8"/>
    <row r="861" ht="7.8"/>
    <row r="862" ht="7.8"/>
    <row r="863" ht="7.8"/>
    <row r="864" ht="7.8"/>
    <row r="865" ht="7.8"/>
    <row r="866" ht="7.8"/>
    <row r="867" ht="7.8"/>
    <row r="868" ht="7.8"/>
    <row r="869" ht="7.8"/>
    <row r="870" ht="7.8"/>
    <row r="871" ht="7.8"/>
    <row r="872" ht="7.8"/>
    <row r="873" ht="7.8"/>
    <row r="874" ht="7.8"/>
    <row r="875" ht="7.8"/>
    <row r="876" ht="7.8"/>
    <row r="877" ht="7.8"/>
    <row r="878" ht="7.8"/>
    <row r="879" ht="7.8"/>
    <row r="880" ht="7.8"/>
    <row r="881" ht="7.8"/>
    <row r="882" ht="7.8"/>
    <row r="883" ht="7.8"/>
    <row r="884" ht="7.8"/>
    <row r="885" ht="7.8"/>
    <row r="886" ht="7.8"/>
    <row r="887" ht="7.8"/>
    <row r="888" ht="7.8"/>
    <row r="889" ht="7.8"/>
    <row r="890" ht="7.8"/>
    <row r="891" ht="7.8"/>
    <row r="892" ht="7.8"/>
    <row r="893" ht="7.8"/>
    <row r="894" ht="7.8"/>
    <row r="895" ht="7.8"/>
    <row r="896" ht="7.8"/>
    <row r="897" ht="7.8"/>
    <row r="898" ht="7.8"/>
    <row r="899" ht="7.8"/>
    <row r="900" ht="7.8"/>
    <row r="901" ht="7.8"/>
    <row r="902" ht="7.8"/>
    <row r="903" ht="7.8"/>
    <row r="904" ht="7.8"/>
    <row r="905" ht="7.8"/>
    <row r="906" ht="7.8"/>
    <row r="907" ht="7.8"/>
    <row r="908" ht="7.8"/>
    <row r="909" ht="7.8"/>
    <row r="910" ht="7.8"/>
    <row r="911" ht="7.8"/>
    <row r="912" ht="7.8"/>
    <row r="913" ht="7.8"/>
    <row r="914" ht="7.8"/>
    <row r="915" ht="7.8"/>
    <row r="916" ht="7.8"/>
    <row r="917" ht="7.8"/>
    <row r="918" ht="7.8"/>
    <row r="919" ht="7.8"/>
    <row r="920" ht="7.8"/>
    <row r="921" ht="7.8"/>
    <row r="922" ht="7.8"/>
    <row r="923" ht="7.8"/>
    <row r="924" ht="7.8"/>
    <row r="925" ht="7.8"/>
    <row r="926" ht="7.8"/>
    <row r="927" ht="7.8"/>
    <row r="928" ht="7.8"/>
    <row r="929" ht="7.8"/>
    <row r="930" ht="7.8"/>
    <row r="931" ht="7.8"/>
    <row r="932" ht="7.8"/>
    <row r="933" ht="7.8"/>
    <row r="934" ht="7.8"/>
    <row r="935" ht="7.8"/>
    <row r="936" ht="7.8"/>
    <row r="937" ht="7.8"/>
    <row r="938" ht="7.8"/>
    <row r="939" ht="7.8"/>
    <row r="940" ht="7.8"/>
    <row r="941" ht="7.8"/>
    <row r="942" ht="7.8"/>
    <row r="943" ht="7.8"/>
    <row r="944" ht="7.8"/>
    <row r="945" ht="7.8"/>
    <row r="946" ht="7.8"/>
    <row r="947" ht="7.8"/>
    <row r="948" ht="7.8"/>
    <row r="949" ht="7.8"/>
    <row r="950" ht="7.8"/>
    <row r="951" ht="7.8"/>
    <row r="952" ht="7.8"/>
    <row r="953" ht="7.8"/>
    <row r="954" ht="7.8"/>
    <row r="955" ht="7.8"/>
    <row r="956" ht="7.8"/>
    <row r="957" ht="7.8"/>
    <row r="958" ht="7.8"/>
    <row r="959" ht="7.8"/>
    <row r="960" ht="7.8"/>
    <row r="961" ht="7.8"/>
    <row r="962" ht="7.8"/>
    <row r="963" ht="7.8"/>
    <row r="964" ht="7.8"/>
    <row r="965" ht="7.8"/>
    <row r="966" ht="7.8"/>
    <row r="967" ht="7.8"/>
    <row r="968" ht="7.8"/>
    <row r="969" ht="7.8"/>
    <row r="970" ht="7.8"/>
    <row r="971" ht="7.8"/>
    <row r="972" ht="7.8"/>
    <row r="973" ht="7.8"/>
    <row r="974" ht="7.8"/>
    <row r="975" ht="7.8"/>
    <row r="976" ht="7.8"/>
    <row r="977" ht="7.8"/>
    <row r="978" ht="7.8"/>
    <row r="979" ht="7.8"/>
    <row r="980" ht="7.8"/>
    <row r="981" ht="7.8"/>
    <row r="982" ht="7.8"/>
    <row r="983" ht="7.8"/>
    <row r="984" ht="7.8"/>
    <row r="985" ht="7.8"/>
    <row r="986" ht="7.8"/>
    <row r="987" ht="7.8"/>
    <row r="988" ht="7.8"/>
    <row r="989" ht="7.8"/>
    <row r="990" ht="7.8"/>
    <row r="991" ht="7.8"/>
    <row r="992" ht="7.8"/>
    <row r="993" ht="7.8"/>
    <row r="994" ht="7.8"/>
  </sheetData>
  <mergeCells count="865">
    <mergeCell ref="A439:B439"/>
    <mergeCell ref="C439:G439"/>
    <mergeCell ref="A440:B440"/>
    <mergeCell ref="C440:G440"/>
    <mergeCell ref="A441:B441"/>
    <mergeCell ref="C441:G441"/>
    <mergeCell ref="A436:B436"/>
    <mergeCell ref="C436:G436"/>
    <mergeCell ref="A437:B437"/>
    <mergeCell ref="C437:G437"/>
    <mergeCell ref="A438:B438"/>
    <mergeCell ref="C438:G438"/>
    <mergeCell ref="A433:B433"/>
    <mergeCell ref="C433:G433"/>
    <mergeCell ref="A434:B434"/>
    <mergeCell ref="C434:G434"/>
    <mergeCell ref="A435:B435"/>
    <mergeCell ref="C435:G435"/>
    <mergeCell ref="A430:B430"/>
    <mergeCell ref="C430:G430"/>
    <mergeCell ref="A431:B431"/>
    <mergeCell ref="C431:G431"/>
    <mergeCell ref="A432:B432"/>
    <mergeCell ref="C432:G432"/>
    <mergeCell ref="A427:B427"/>
    <mergeCell ref="C427:G427"/>
    <mergeCell ref="A428:B428"/>
    <mergeCell ref="C428:G428"/>
    <mergeCell ref="A429:B429"/>
    <mergeCell ref="C429:G429"/>
    <mergeCell ref="A424:B424"/>
    <mergeCell ref="C424:G424"/>
    <mergeCell ref="A425:B425"/>
    <mergeCell ref="C425:G425"/>
    <mergeCell ref="A426:B426"/>
    <mergeCell ref="C426:G426"/>
    <mergeCell ref="A421:B421"/>
    <mergeCell ref="C421:G421"/>
    <mergeCell ref="A422:B422"/>
    <mergeCell ref="C422:G422"/>
    <mergeCell ref="A423:B423"/>
    <mergeCell ref="C423:G423"/>
    <mergeCell ref="A418:B418"/>
    <mergeCell ref="C418:G418"/>
    <mergeCell ref="A419:B419"/>
    <mergeCell ref="C419:G419"/>
    <mergeCell ref="A420:B420"/>
    <mergeCell ref="C420:G420"/>
    <mergeCell ref="A415:B415"/>
    <mergeCell ref="C415:G415"/>
    <mergeCell ref="A416:B416"/>
    <mergeCell ref="C416:G416"/>
    <mergeCell ref="A417:B417"/>
    <mergeCell ref="C417:G417"/>
    <mergeCell ref="A412:B412"/>
    <mergeCell ref="C412:G412"/>
    <mergeCell ref="A413:B413"/>
    <mergeCell ref="C413:G413"/>
    <mergeCell ref="A414:B414"/>
    <mergeCell ref="C414:G414"/>
    <mergeCell ref="A409:B409"/>
    <mergeCell ref="C409:G409"/>
    <mergeCell ref="A410:B410"/>
    <mergeCell ref="C410:G410"/>
    <mergeCell ref="A411:B411"/>
    <mergeCell ref="C411:G411"/>
    <mergeCell ref="A406:B406"/>
    <mergeCell ref="C406:G406"/>
    <mergeCell ref="A407:B407"/>
    <mergeCell ref="C407:G407"/>
    <mergeCell ref="A408:B408"/>
    <mergeCell ref="C408:G408"/>
    <mergeCell ref="A403:B403"/>
    <mergeCell ref="C403:G403"/>
    <mergeCell ref="A404:B404"/>
    <mergeCell ref="C404:G404"/>
    <mergeCell ref="A405:B405"/>
    <mergeCell ref="C405:G405"/>
    <mergeCell ref="A400:B400"/>
    <mergeCell ref="C400:G400"/>
    <mergeCell ref="A401:B401"/>
    <mergeCell ref="C401:G401"/>
    <mergeCell ref="A402:B402"/>
    <mergeCell ref="C402:G402"/>
    <mergeCell ref="A397:B397"/>
    <mergeCell ref="C397:G397"/>
    <mergeCell ref="A398:B398"/>
    <mergeCell ref="C398:G398"/>
    <mergeCell ref="A399:B399"/>
    <mergeCell ref="C399:G399"/>
    <mergeCell ref="A394:B394"/>
    <mergeCell ref="C394:G394"/>
    <mergeCell ref="A395:B395"/>
    <mergeCell ref="C395:G395"/>
    <mergeCell ref="A396:B396"/>
    <mergeCell ref="C396:G396"/>
    <mergeCell ref="A391:B391"/>
    <mergeCell ref="C391:G391"/>
    <mergeCell ref="A392:B392"/>
    <mergeCell ref="C392:G392"/>
    <mergeCell ref="A393:B393"/>
    <mergeCell ref="C393:G393"/>
    <mergeCell ref="A388:B388"/>
    <mergeCell ref="C388:G388"/>
    <mergeCell ref="A389:B389"/>
    <mergeCell ref="C389:G389"/>
    <mergeCell ref="A390:B390"/>
    <mergeCell ref="C390:G390"/>
    <mergeCell ref="A385:B385"/>
    <mergeCell ref="C385:G385"/>
    <mergeCell ref="A386:B386"/>
    <mergeCell ref="C386:G386"/>
    <mergeCell ref="A387:B387"/>
    <mergeCell ref="C387:G387"/>
    <mergeCell ref="A382:B382"/>
    <mergeCell ref="C382:G382"/>
    <mergeCell ref="A383:B383"/>
    <mergeCell ref="C383:G383"/>
    <mergeCell ref="A384:B384"/>
    <mergeCell ref="C384:G384"/>
    <mergeCell ref="A379:B379"/>
    <mergeCell ref="C379:G379"/>
    <mergeCell ref="A380:B380"/>
    <mergeCell ref="C380:G380"/>
    <mergeCell ref="A381:B381"/>
    <mergeCell ref="C381:G381"/>
    <mergeCell ref="A376:B376"/>
    <mergeCell ref="C376:G376"/>
    <mergeCell ref="A377:B377"/>
    <mergeCell ref="C377:G377"/>
    <mergeCell ref="A378:B378"/>
    <mergeCell ref="C378:G378"/>
    <mergeCell ref="A373:B373"/>
    <mergeCell ref="C373:G373"/>
    <mergeCell ref="A374:B374"/>
    <mergeCell ref="C374:G374"/>
    <mergeCell ref="A375:B375"/>
    <mergeCell ref="C375:G375"/>
    <mergeCell ref="A370:B370"/>
    <mergeCell ref="C370:G370"/>
    <mergeCell ref="A371:B371"/>
    <mergeCell ref="C371:G371"/>
    <mergeCell ref="A372:B372"/>
    <mergeCell ref="C372:G372"/>
    <mergeCell ref="A367:B367"/>
    <mergeCell ref="C367:G367"/>
    <mergeCell ref="A368:B368"/>
    <mergeCell ref="C368:G368"/>
    <mergeCell ref="A369:B369"/>
    <mergeCell ref="C369:G369"/>
    <mergeCell ref="A363:G363"/>
    <mergeCell ref="A364:B364"/>
    <mergeCell ref="C364:G364"/>
    <mergeCell ref="A365:B365"/>
    <mergeCell ref="C365:G365"/>
    <mergeCell ref="A366:B366"/>
    <mergeCell ref="C366:G366"/>
    <mergeCell ref="A359:S359"/>
    <mergeCell ref="A360:B361"/>
    <mergeCell ref="C360:G361"/>
    <mergeCell ref="H360:H361"/>
    <mergeCell ref="R360:S360"/>
    <mergeCell ref="A362:B362"/>
    <mergeCell ref="C362:G362"/>
    <mergeCell ref="A356:B356"/>
    <mergeCell ref="C356:G356"/>
    <mergeCell ref="A357:B357"/>
    <mergeCell ref="C357:G357"/>
    <mergeCell ref="A358:B358"/>
    <mergeCell ref="C358:G358"/>
    <mergeCell ref="A353:B353"/>
    <mergeCell ref="C353:G353"/>
    <mergeCell ref="A354:B354"/>
    <mergeCell ref="C354:G354"/>
    <mergeCell ref="A355:B355"/>
    <mergeCell ref="C355:G355"/>
    <mergeCell ref="A350:B350"/>
    <mergeCell ref="C350:G350"/>
    <mergeCell ref="A351:B351"/>
    <mergeCell ref="C351:G351"/>
    <mergeCell ref="A352:B352"/>
    <mergeCell ref="C352:G352"/>
    <mergeCell ref="A347:B347"/>
    <mergeCell ref="C347:G347"/>
    <mergeCell ref="A348:B348"/>
    <mergeCell ref="C348:G348"/>
    <mergeCell ref="A349:B349"/>
    <mergeCell ref="C349:G349"/>
    <mergeCell ref="A344:B344"/>
    <mergeCell ref="C344:G344"/>
    <mergeCell ref="A345:B345"/>
    <mergeCell ref="C345:G345"/>
    <mergeCell ref="A346:B346"/>
    <mergeCell ref="C346:G346"/>
    <mergeCell ref="A341:B341"/>
    <mergeCell ref="C341:G341"/>
    <mergeCell ref="A342:B342"/>
    <mergeCell ref="C342:G342"/>
    <mergeCell ref="A343:B343"/>
    <mergeCell ref="C343:G343"/>
    <mergeCell ref="A338:B338"/>
    <mergeCell ref="C338:G338"/>
    <mergeCell ref="A339:B339"/>
    <mergeCell ref="C339:G339"/>
    <mergeCell ref="A340:B340"/>
    <mergeCell ref="C340:G340"/>
    <mergeCell ref="A335:B335"/>
    <mergeCell ref="C335:G335"/>
    <mergeCell ref="A336:B336"/>
    <mergeCell ref="C336:G336"/>
    <mergeCell ref="A337:B337"/>
    <mergeCell ref="C337:G337"/>
    <mergeCell ref="A332:B332"/>
    <mergeCell ref="C332:G332"/>
    <mergeCell ref="A333:B333"/>
    <mergeCell ref="C333:G333"/>
    <mergeCell ref="A334:B334"/>
    <mergeCell ref="C334:G334"/>
    <mergeCell ref="A329:B329"/>
    <mergeCell ref="C329:G329"/>
    <mergeCell ref="A330:B330"/>
    <mergeCell ref="C330:G330"/>
    <mergeCell ref="A331:B331"/>
    <mergeCell ref="C331:G331"/>
    <mergeCell ref="A326:B326"/>
    <mergeCell ref="C326:G326"/>
    <mergeCell ref="A327:B327"/>
    <mergeCell ref="C327:G327"/>
    <mergeCell ref="A328:B328"/>
    <mergeCell ref="C328:G328"/>
    <mergeCell ref="A323:B323"/>
    <mergeCell ref="C323:G323"/>
    <mergeCell ref="A324:B324"/>
    <mergeCell ref="C324:G324"/>
    <mergeCell ref="A325:B325"/>
    <mergeCell ref="C325:G325"/>
    <mergeCell ref="A320:B320"/>
    <mergeCell ref="C320:G320"/>
    <mergeCell ref="A321:B321"/>
    <mergeCell ref="C321:G321"/>
    <mergeCell ref="A322:B322"/>
    <mergeCell ref="C322:G322"/>
    <mergeCell ref="A317:B317"/>
    <mergeCell ref="C317:G317"/>
    <mergeCell ref="A318:B318"/>
    <mergeCell ref="C318:G318"/>
    <mergeCell ref="A319:B319"/>
    <mergeCell ref="C319:G319"/>
    <mergeCell ref="A314:B314"/>
    <mergeCell ref="C314:G314"/>
    <mergeCell ref="A315:B315"/>
    <mergeCell ref="C315:G315"/>
    <mergeCell ref="A316:B316"/>
    <mergeCell ref="C316:G316"/>
    <mergeCell ref="A311:B311"/>
    <mergeCell ref="C311:G311"/>
    <mergeCell ref="A312:B312"/>
    <mergeCell ref="C312:G312"/>
    <mergeCell ref="A313:B313"/>
    <mergeCell ref="C313:G313"/>
    <mergeCell ref="A307:B307"/>
    <mergeCell ref="C307:G307"/>
    <mergeCell ref="A308:B308"/>
    <mergeCell ref="C308:G308"/>
    <mergeCell ref="A309:S309"/>
    <mergeCell ref="A310:B310"/>
    <mergeCell ref="C310:G310"/>
    <mergeCell ref="A304:B304"/>
    <mergeCell ref="C304:G304"/>
    <mergeCell ref="A305:B305"/>
    <mergeCell ref="C305:G305"/>
    <mergeCell ref="A306:B306"/>
    <mergeCell ref="C306:G306"/>
    <mergeCell ref="A301:B301"/>
    <mergeCell ref="C301:G301"/>
    <mergeCell ref="A302:B302"/>
    <mergeCell ref="C302:G302"/>
    <mergeCell ref="A303:B303"/>
    <mergeCell ref="C303:G303"/>
    <mergeCell ref="A298:B298"/>
    <mergeCell ref="C298:G298"/>
    <mergeCell ref="A299:B299"/>
    <mergeCell ref="C299:G299"/>
    <mergeCell ref="A300:B300"/>
    <mergeCell ref="C300:G300"/>
    <mergeCell ref="A295:B295"/>
    <mergeCell ref="C295:G295"/>
    <mergeCell ref="A296:B296"/>
    <mergeCell ref="C296:G296"/>
    <mergeCell ref="A297:B297"/>
    <mergeCell ref="C297:G297"/>
    <mergeCell ref="A292:B292"/>
    <mergeCell ref="C292:G292"/>
    <mergeCell ref="A293:B293"/>
    <mergeCell ref="C293:G293"/>
    <mergeCell ref="A294:B294"/>
    <mergeCell ref="C294:G294"/>
    <mergeCell ref="A289:B289"/>
    <mergeCell ref="C289:G289"/>
    <mergeCell ref="A290:B290"/>
    <mergeCell ref="C290:G290"/>
    <mergeCell ref="A291:B291"/>
    <mergeCell ref="C291:G291"/>
    <mergeCell ref="A286:B286"/>
    <mergeCell ref="C286:G286"/>
    <mergeCell ref="A287:B287"/>
    <mergeCell ref="C287:G287"/>
    <mergeCell ref="A288:B288"/>
    <mergeCell ref="C288:G288"/>
    <mergeCell ref="A283:B283"/>
    <mergeCell ref="C283:G283"/>
    <mergeCell ref="A284:B284"/>
    <mergeCell ref="C284:G284"/>
    <mergeCell ref="A285:B285"/>
    <mergeCell ref="C285:G285"/>
    <mergeCell ref="A280:B280"/>
    <mergeCell ref="C280:G280"/>
    <mergeCell ref="A281:B281"/>
    <mergeCell ref="C281:G281"/>
    <mergeCell ref="A282:B282"/>
    <mergeCell ref="C282:G282"/>
    <mergeCell ref="A277:B277"/>
    <mergeCell ref="C277:G277"/>
    <mergeCell ref="A278:B278"/>
    <mergeCell ref="C278:G278"/>
    <mergeCell ref="A279:B279"/>
    <mergeCell ref="C279:G279"/>
    <mergeCell ref="A274:B274"/>
    <mergeCell ref="C274:G274"/>
    <mergeCell ref="A275:B275"/>
    <mergeCell ref="C275:G275"/>
    <mergeCell ref="A276:B276"/>
    <mergeCell ref="C276:G276"/>
    <mergeCell ref="A271:B271"/>
    <mergeCell ref="C271:G271"/>
    <mergeCell ref="A272:B272"/>
    <mergeCell ref="C272:G272"/>
    <mergeCell ref="A273:B273"/>
    <mergeCell ref="C273:G273"/>
    <mergeCell ref="A268:B268"/>
    <mergeCell ref="C268:G268"/>
    <mergeCell ref="A269:B269"/>
    <mergeCell ref="C269:G269"/>
    <mergeCell ref="A270:B270"/>
    <mergeCell ref="C270:G270"/>
    <mergeCell ref="A265:B265"/>
    <mergeCell ref="C265:G265"/>
    <mergeCell ref="A266:B266"/>
    <mergeCell ref="C266:G266"/>
    <mergeCell ref="A267:B267"/>
    <mergeCell ref="C267:G267"/>
    <mergeCell ref="A262:B262"/>
    <mergeCell ref="C262:G262"/>
    <mergeCell ref="A263:B263"/>
    <mergeCell ref="C263:G263"/>
    <mergeCell ref="A264:B264"/>
    <mergeCell ref="C264:G264"/>
    <mergeCell ref="A259:B259"/>
    <mergeCell ref="C259:G259"/>
    <mergeCell ref="A260:B260"/>
    <mergeCell ref="C260:G260"/>
    <mergeCell ref="A261:B261"/>
    <mergeCell ref="C261:G261"/>
    <mergeCell ref="A256:B256"/>
    <mergeCell ref="C256:G256"/>
    <mergeCell ref="A257:B257"/>
    <mergeCell ref="C257:G257"/>
    <mergeCell ref="A258:B258"/>
    <mergeCell ref="C258:G258"/>
    <mergeCell ref="A253:B253"/>
    <mergeCell ref="C253:G253"/>
    <mergeCell ref="A254:B254"/>
    <mergeCell ref="C254:G254"/>
    <mergeCell ref="A255:B255"/>
    <mergeCell ref="C255:G255"/>
    <mergeCell ref="A250:B250"/>
    <mergeCell ref="C250:G250"/>
    <mergeCell ref="A251:B251"/>
    <mergeCell ref="C251:G251"/>
    <mergeCell ref="A252:B252"/>
    <mergeCell ref="C252:G252"/>
    <mergeCell ref="A247:B247"/>
    <mergeCell ref="C247:G247"/>
    <mergeCell ref="A248:B248"/>
    <mergeCell ref="C248:G248"/>
    <mergeCell ref="A249:B249"/>
    <mergeCell ref="C249:G249"/>
    <mergeCell ref="A244:B244"/>
    <mergeCell ref="C244:G244"/>
    <mergeCell ref="A245:B245"/>
    <mergeCell ref="C245:G245"/>
    <mergeCell ref="A246:B246"/>
    <mergeCell ref="C246:G246"/>
    <mergeCell ref="A241:B241"/>
    <mergeCell ref="C241:G241"/>
    <mergeCell ref="A242:B242"/>
    <mergeCell ref="C242:G242"/>
    <mergeCell ref="A243:B243"/>
    <mergeCell ref="C243:G243"/>
    <mergeCell ref="A238:B238"/>
    <mergeCell ref="C238:G238"/>
    <mergeCell ref="A239:B239"/>
    <mergeCell ref="C239:G239"/>
    <mergeCell ref="A240:B240"/>
    <mergeCell ref="C240:G240"/>
    <mergeCell ref="A235:B235"/>
    <mergeCell ref="C235:G235"/>
    <mergeCell ref="A236:B236"/>
    <mergeCell ref="C236:G236"/>
    <mergeCell ref="A237:B237"/>
    <mergeCell ref="C237:G237"/>
    <mergeCell ref="A232:B232"/>
    <mergeCell ref="C232:G232"/>
    <mergeCell ref="A233:B233"/>
    <mergeCell ref="C233:G233"/>
    <mergeCell ref="A234:B234"/>
    <mergeCell ref="C234:G234"/>
    <mergeCell ref="A229:B229"/>
    <mergeCell ref="C229:G229"/>
    <mergeCell ref="A230:B230"/>
    <mergeCell ref="C230:G230"/>
    <mergeCell ref="A231:B231"/>
    <mergeCell ref="C231:G231"/>
    <mergeCell ref="A226:B226"/>
    <mergeCell ref="C226:G226"/>
    <mergeCell ref="A227:B227"/>
    <mergeCell ref="C227:G227"/>
    <mergeCell ref="A228:B228"/>
    <mergeCell ref="C228:G228"/>
    <mergeCell ref="A223:B223"/>
    <mergeCell ref="C223:G223"/>
    <mergeCell ref="A224:B224"/>
    <mergeCell ref="C224:G224"/>
    <mergeCell ref="A225:B225"/>
    <mergeCell ref="C225:G225"/>
    <mergeCell ref="A220:B220"/>
    <mergeCell ref="C220:G220"/>
    <mergeCell ref="A221:B221"/>
    <mergeCell ref="C221:G221"/>
    <mergeCell ref="A222:B222"/>
    <mergeCell ref="C222:G222"/>
    <mergeCell ref="A217:B217"/>
    <mergeCell ref="C217:G217"/>
    <mergeCell ref="A218:B218"/>
    <mergeCell ref="C218:G218"/>
    <mergeCell ref="A219:B219"/>
    <mergeCell ref="C219:G219"/>
    <mergeCell ref="A214:B214"/>
    <mergeCell ref="C214:G214"/>
    <mergeCell ref="A215:B215"/>
    <mergeCell ref="C215:G215"/>
    <mergeCell ref="A216:B216"/>
    <mergeCell ref="C216:G216"/>
    <mergeCell ref="A211:B211"/>
    <mergeCell ref="C211:G211"/>
    <mergeCell ref="A212:B212"/>
    <mergeCell ref="C212:G212"/>
    <mergeCell ref="A213:B213"/>
    <mergeCell ref="C213:G213"/>
    <mergeCell ref="A208:B208"/>
    <mergeCell ref="C208:G208"/>
    <mergeCell ref="A209:B209"/>
    <mergeCell ref="C209:G209"/>
    <mergeCell ref="A210:B210"/>
    <mergeCell ref="C210:G210"/>
    <mergeCell ref="A205:B205"/>
    <mergeCell ref="C205:G205"/>
    <mergeCell ref="A206:B206"/>
    <mergeCell ref="C206:G206"/>
    <mergeCell ref="A207:B207"/>
    <mergeCell ref="C207:G207"/>
    <mergeCell ref="A202:B202"/>
    <mergeCell ref="C202:G202"/>
    <mergeCell ref="A203:B203"/>
    <mergeCell ref="C203:G203"/>
    <mergeCell ref="A204:B204"/>
    <mergeCell ref="C204:G204"/>
    <mergeCell ref="A199:B199"/>
    <mergeCell ref="C199:G199"/>
    <mergeCell ref="A200:B200"/>
    <mergeCell ref="C200:G200"/>
    <mergeCell ref="A201:B201"/>
    <mergeCell ref="C201:G201"/>
    <mergeCell ref="A196:B196"/>
    <mergeCell ref="C196:G196"/>
    <mergeCell ref="A197:B197"/>
    <mergeCell ref="C197:G197"/>
    <mergeCell ref="A198:B198"/>
    <mergeCell ref="C198:G198"/>
    <mergeCell ref="A193:B193"/>
    <mergeCell ref="C193:G193"/>
    <mergeCell ref="A194:B194"/>
    <mergeCell ref="C194:G194"/>
    <mergeCell ref="A195:B195"/>
    <mergeCell ref="C195:G195"/>
    <mergeCell ref="A190:B190"/>
    <mergeCell ref="C190:G190"/>
    <mergeCell ref="A191:B191"/>
    <mergeCell ref="C191:G191"/>
    <mergeCell ref="A192:B192"/>
    <mergeCell ref="C192:G192"/>
    <mergeCell ref="A187:B187"/>
    <mergeCell ref="C187:G187"/>
    <mergeCell ref="A188:B188"/>
    <mergeCell ref="C188:G188"/>
    <mergeCell ref="A189:B189"/>
    <mergeCell ref="C189:G189"/>
    <mergeCell ref="A184:B184"/>
    <mergeCell ref="C184:G184"/>
    <mergeCell ref="A185:B185"/>
    <mergeCell ref="C185:G185"/>
    <mergeCell ref="A186:B186"/>
    <mergeCell ref="C186:G186"/>
    <mergeCell ref="A181:B181"/>
    <mergeCell ref="C181:G181"/>
    <mergeCell ref="A182:B182"/>
    <mergeCell ref="C182:G182"/>
    <mergeCell ref="A183:B183"/>
    <mergeCell ref="C183:G183"/>
    <mergeCell ref="A178:B178"/>
    <mergeCell ref="C178:G178"/>
    <mergeCell ref="A179:B179"/>
    <mergeCell ref="C179:G179"/>
    <mergeCell ref="A180:B180"/>
    <mergeCell ref="C180:G180"/>
    <mergeCell ref="A175:B175"/>
    <mergeCell ref="C175:G175"/>
    <mergeCell ref="A176:B176"/>
    <mergeCell ref="C176:G176"/>
    <mergeCell ref="A177:B177"/>
    <mergeCell ref="C177:G177"/>
    <mergeCell ref="A172:B172"/>
    <mergeCell ref="C172:G172"/>
    <mergeCell ref="A173:B173"/>
    <mergeCell ref="C173:G173"/>
    <mergeCell ref="A174:B174"/>
    <mergeCell ref="C174:G174"/>
    <mergeCell ref="A169:B169"/>
    <mergeCell ref="C169:G169"/>
    <mergeCell ref="A170:B170"/>
    <mergeCell ref="C170:G170"/>
    <mergeCell ref="A171:B171"/>
    <mergeCell ref="C171:G171"/>
    <mergeCell ref="A166:B166"/>
    <mergeCell ref="C166:G166"/>
    <mergeCell ref="A167:B167"/>
    <mergeCell ref="C167:G167"/>
    <mergeCell ref="A168:B168"/>
    <mergeCell ref="C168:G168"/>
    <mergeCell ref="A163:B163"/>
    <mergeCell ref="C163:G163"/>
    <mergeCell ref="A164:B164"/>
    <mergeCell ref="C164:G164"/>
    <mergeCell ref="A165:B165"/>
    <mergeCell ref="C165:G165"/>
    <mergeCell ref="A160:B160"/>
    <mergeCell ref="C160:G160"/>
    <mergeCell ref="A161:B161"/>
    <mergeCell ref="C161:G161"/>
    <mergeCell ref="A162:B162"/>
    <mergeCell ref="C162:G162"/>
    <mergeCell ref="A156:B156"/>
    <mergeCell ref="C156:G156"/>
    <mergeCell ref="A157:S157"/>
    <mergeCell ref="A158:B158"/>
    <mergeCell ref="C158:G158"/>
    <mergeCell ref="A159:B159"/>
    <mergeCell ref="C159:G159"/>
    <mergeCell ref="A153:B153"/>
    <mergeCell ref="C153:G153"/>
    <mergeCell ref="A154:B154"/>
    <mergeCell ref="C154:G154"/>
    <mergeCell ref="A155:B155"/>
    <mergeCell ref="C155:G155"/>
    <mergeCell ref="A150:B150"/>
    <mergeCell ref="C150:G150"/>
    <mergeCell ref="A151:B151"/>
    <mergeCell ref="C151:G151"/>
    <mergeCell ref="A152:B152"/>
    <mergeCell ref="C152:G152"/>
    <mergeCell ref="A147:B147"/>
    <mergeCell ref="C147:G147"/>
    <mergeCell ref="A148:B148"/>
    <mergeCell ref="C148:G148"/>
    <mergeCell ref="A149:B149"/>
    <mergeCell ref="C149:G149"/>
    <mergeCell ref="A144:B144"/>
    <mergeCell ref="C144:G144"/>
    <mergeCell ref="A145:B145"/>
    <mergeCell ref="C145:G145"/>
    <mergeCell ref="A146:B146"/>
    <mergeCell ref="C146:G146"/>
    <mergeCell ref="A141:B141"/>
    <mergeCell ref="C141:G141"/>
    <mergeCell ref="A142:B142"/>
    <mergeCell ref="C142:G142"/>
    <mergeCell ref="A143:B143"/>
    <mergeCell ref="C143:G143"/>
    <mergeCell ref="A138:B138"/>
    <mergeCell ref="C138:G138"/>
    <mergeCell ref="A139:B139"/>
    <mergeCell ref="C139:G139"/>
    <mergeCell ref="A140:B140"/>
    <mergeCell ref="C140:G140"/>
    <mergeCell ref="A135:B135"/>
    <mergeCell ref="C135:G135"/>
    <mergeCell ref="A136:B136"/>
    <mergeCell ref="C136:G136"/>
    <mergeCell ref="A137:B137"/>
    <mergeCell ref="C137:G137"/>
    <mergeCell ref="A132:B132"/>
    <mergeCell ref="C132:G132"/>
    <mergeCell ref="A133:B133"/>
    <mergeCell ref="C133:G133"/>
    <mergeCell ref="A134:B134"/>
    <mergeCell ref="C134:G134"/>
    <mergeCell ref="A129:B129"/>
    <mergeCell ref="C129:G129"/>
    <mergeCell ref="A130:B130"/>
    <mergeCell ref="C130:G130"/>
    <mergeCell ref="A131:B131"/>
    <mergeCell ref="C131:G131"/>
    <mergeCell ref="A126:B126"/>
    <mergeCell ref="C126:G126"/>
    <mergeCell ref="A127:B127"/>
    <mergeCell ref="C127:G127"/>
    <mergeCell ref="A128:B128"/>
    <mergeCell ref="C128:G128"/>
    <mergeCell ref="A123:B123"/>
    <mergeCell ref="C123:G123"/>
    <mergeCell ref="A124:B124"/>
    <mergeCell ref="C124:G124"/>
    <mergeCell ref="A125:B125"/>
    <mergeCell ref="C125:G125"/>
    <mergeCell ref="A120:B120"/>
    <mergeCell ref="C120:G120"/>
    <mergeCell ref="A121:B121"/>
    <mergeCell ref="C121:G121"/>
    <mergeCell ref="A122:B122"/>
    <mergeCell ref="C122:G122"/>
    <mergeCell ref="A117:B117"/>
    <mergeCell ref="C117:G117"/>
    <mergeCell ref="A118:B118"/>
    <mergeCell ref="C118:G118"/>
    <mergeCell ref="A119:B119"/>
    <mergeCell ref="C119:G119"/>
    <mergeCell ref="A114:B114"/>
    <mergeCell ref="C114:G114"/>
    <mergeCell ref="A115:B115"/>
    <mergeCell ref="C115:G115"/>
    <mergeCell ref="A116:B116"/>
    <mergeCell ref="C116:G116"/>
    <mergeCell ref="A111:B111"/>
    <mergeCell ref="C111:G111"/>
    <mergeCell ref="A112:B112"/>
    <mergeCell ref="C112:G112"/>
    <mergeCell ref="A113:B113"/>
    <mergeCell ref="C113:G113"/>
    <mergeCell ref="A108:B108"/>
    <mergeCell ref="C108:G108"/>
    <mergeCell ref="A109:B109"/>
    <mergeCell ref="C109:G109"/>
    <mergeCell ref="A110:B110"/>
    <mergeCell ref="C110:G110"/>
    <mergeCell ref="A105:B105"/>
    <mergeCell ref="C105:G105"/>
    <mergeCell ref="A106:B106"/>
    <mergeCell ref="C106:G106"/>
    <mergeCell ref="A107:B107"/>
    <mergeCell ref="C107:G107"/>
    <mergeCell ref="A102:B102"/>
    <mergeCell ref="C102:G102"/>
    <mergeCell ref="A103:B103"/>
    <mergeCell ref="C103:G103"/>
    <mergeCell ref="A104:B104"/>
    <mergeCell ref="C104:G104"/>
    <mergeCell ref="A99:B99"/>
    <mergeCell ref="C99:G99"/>
    <mergeCell ref="A100:B100"/>
    <mergeCell ref="C100:G100"/>
    <mergeCell ref="A101:B101"/>
    <mergeCell ref="C101:G101"/>
    <mergeCell ref="A96:B96"/>
    <mergeCell ref="C96:G96"/>
    <mergeCell ref="A97:B97"/>
    <mergeCell ref="C97:G97"/>
    <mergeCell ref="A98:B98"/>
    <mergeCell ref="C98:G98"/>
    <mergeCell ref="A93:B93"/>
    <mergeCell ref="C93:G93"/>
    <mergeCell ref="A94:B94"/>
    <mergeCell ref="C94:G94"/>
    <mergeCell ref="A95:B95"/>
    <mergeCell ref="C95:G95"/>
    <mergeCell ref="A90:B90"/>
    <mergeCell ref="C90:G90"/>
    <mergeCell ref="A91:B91"/>
    <mergeCell ref="C91:G91"/>
    <mergeCell ref="A92:B92"/>
    <mergeCell ref="C92:G92"/>
    <mergeCell ref="A87:B87"/>
    <mergeCell ref="C87:G87"/>
    <mergeCell ref="A88:B88"/>
    <mergeCell ref="C88:G88"/>
    <mergeCell ref="A89:B89"/>
    <mergeCell ref="C89:G89"/>
    <mergeCell ref="A84:B84"/>
    <mergeCell ref="C84:G84"/>
    <mergeCell ref="A85:B85"/>
    <mergeCell ref="C85:G85"/>
    <mergeCell ref="A86:B86"/>
    <mergeCell ref="C86:G86"/>
    <mergeCell ref="A81:B81"/>
    <mergeCell ref="C81:G81"/>
    <mergeCell ref="A82:B82"/>
    <mergeCell ref="C82:G82"/>
    <mergeCell ref="A83:B83"/>
    <mergeCell ref="C83:G83"/>
    <mergeCell ref="A78:B78"/>
    <mergeCell ref="C78:G78"/>
    <mergeCell ref="A79:B79"/>
    <mergeCell ref="C79:G79"/>
    <mergeCell ref="A80:B80"/>
    <mergeCell ref="C80:G80"/>
    <mergeCell ref="A75:B75"/>
    <mergeCell ref="C75:G75"/>
    <mergeCell ref="A76:B76"/>
    <mergeCell ref="C76:G76"/>
    <mergeCell ref="A77:B77"/>
    <mergeCell ref="C77:G77"/>
    <mergeCell ref="A72:B72"/>
    <mergeCell ref="C72:G72"/>
    <mergeCell ref="A73:B73"/>
    <mergeCell ref="C73:G73"/>
    <mergeCell ref="A74:B74"/>
    <mergeCell ref="C74:G74"/>
    <mergeCell ref="A69:B69"/>
    <mergeCell ref="C69:G69"/>
    <mergeCell ref="A70:B70"/>
    <mergeCell ref="C70:G70"/>
    <mergeCell ref="A71:B71"/>
    <mergeCell ref="C71:G71"/>
    <mergeCell ref="A66:B66"/>
    <mergeCell ref="C66:G66"/>
    <mergeCell ref="A67:B67"/>
    <mergeCell ref="C67:G67"/>
    <mergeCell ref="A68:B68"/>
    <mergeCell ref="C68:G68"/>
    <mergeCell ref="A63:B63"/>
    <mergeCell ref="C63:G63"/>
    <mergeCell ref="A64:B64"/>
    <mergeCell ref="C64:G64"/>
    <mergeCell ref="A65:B65"/>
    <mergeCell ref="C65:G65"/>
    <mergeCell ref="A60:B60"/>
    <mergeCell ref="C60:G60"/>
    <mergeCell ref="A61:B61"/>
    <mergeCell ref="C61:G61"/>
    <mergeCell ref="A62:B62"/>
    <mergeCell ref="C62:G62"/>
    <mergeCell ref="A57:B57"/>
    <mergeCell ref="C57:G57"/>
    <mergeCell ref="A58:B58"/>
    <mergeCell ref="C58:G58"/>
    <mergeCell ref="A59:B59"/>
    <mergeCell ref="C59:G59"/>
    <mergeCell ref="A54:B54"/>
    <mergeCell ref="C54:G54"/>
    <mergeCell ref="A55:B55"/>
    <mergeCell ref="C55:G55"/>
    <mergeCell ref="A56:B56"/>
    <mergeCell ref="C56:G56"/>
    <mergeCell ref="A51:B51"/>
    <mergeCell ref="C51:G51"/>
    <mergeCell ref="A52:B52"/>
    <mergeCell ref="C52:G52"/>
    <mergeCell ref="A53:B53"/>
    <mergeCell ref="C53:G53"/>
    <mergeCell ref="A48:B48"/>
    <mergeCell ref="C48:G48"/>
    <mergeCell ref="A49:B49"/>
    <mergeCell ref="C49:G49"/>
    <mergeCell ref="A50:B50"/>
    <mergeCell ref="C50:G50"/>
    <mergeCell ref="A45:B45"/>
    <mergeCell ref="C45:G45"/>
    <mergeCell ref="A46:B46"/>
    <mergeCell ref="C46:G46"/>
    <mergeCell ref="A47:B47"/>
    <mergeCell ref="C47:G47"/>
    <mergeCell ref="A42:B42"/>
    <mergeCell ref="C42:G42"/>
    <mergeCell ref="A43:B43"/>
    <mergeCell ref="C43:G43"/>
    <mergeCell ref="A44:B44"/>
    <mergeCell ref="C44:G44"/>
    <mergeCell ref="A39:B39"/>
    <mergeCell ref="C39:G39"/>
    <mergeCell ref="A40:B40"/>
    <mergeCell ref="C40:G40"/>
    <mergeCell ref="A41:B41"/>
    <mergeCell ref="C41:G41"/>
    <mergeCell ref="A36:B36"/>
    <mergeCell ref="C36:G36"/>
    <mergeCell ref="A37:B37"/>
    <mergeCell ref="C37:G37"/>
    <mergeCell ref="A38:B38"/>
    <mergeCell ref="C38:G38"/>
    <mergeCell ref="A33:B33"/>
    <mergeCell ref="C33:G33"/>
    <mergeCell ref="A34:B34"/>
    <mergeCell ref="C34:G34"/>
    <mergeCell ref="A35:B35"/>
    <mergeCell ref="C35:G35"/>
    <mergeCell ref="A30:B30"/>
    <mergeCell ref="C30:G30"/>
    <mergeCell ref="A31:B31"/>
    <mergeCell ref="C31:G31"/>
    <mergeCell ref="A32:B32"/>
    <mergeCell ref="C32:G32"/>
    <mergeCell ref="A27:B27"/>
    <mergeCell ref="C27:G27"/>
    <mergeCell ref="A28:B28"/>
    <mergeCell ref="C28:G28"/>
    <mergeCell ref="A29:B29"/>
    <mergeCell ref="C29:G29"/>
    <mergeCell ref="A24:B24"/>
    <mergeCell ref="C24:G24"/>
    <mergeCell ref="A25:B25"/>
    <mergeCell ref="C25:G25"/>
    <mergeCell ref="A26:B26"/>
    <mergeCell ref="C26:G26"/>
    <mergeCell ref="A21:B21"/>
    <mergeCell ref="C21:G21"/>
    <mergeCell ref="A22:B22"/>
    <mergeCell ref="C22:G22"/>
    <mergeCell ref="A23:B23"/>
    <mergeCell ref="C23:G23"/>
    <mergeCell ref="A18:B18"/>
    <mergeCell ref="C18:G18"/>
    <mergeCell ref="A19:B19"/>
    <mergeCell ref="C19:G19"/>
    <mergeCell ref="A20:B20"/>
    <mergeCell ref="C20:G20"/>
    <mergeCell ref="D7:F7"/>
    <mergeCell ref="D8:F8"/>
    <mergeCell ref="A9:S9"/>
    <mergeCell ref="A15:B15"/>
    <mergeCell ref="C15:G15"/>
    <mergeCell ref="A16:B16"/>
    <mergeCell ref="C16:G16"/>
    <mergeCell ref="A17:B17"/>
    <mergeCell ref="C17:G17"/>
    <mergeCell ref="R10:S10"/>
    <mergeCell ref="A12:B12"/>
    <mergeCell ref="C12:G12"/>
    <mergeCell ref="A13:S13"/>
    <mergeCell ref="A14:B14"/>
    <mergeCell ref="C14:G14"/>
    <mergeCell ref="A10:B11"/>
    <mergeCell ref="C10:G11"/>
    <mergeCell ref="H10:H11"/>
    <mergeCell ref="L10:M10"/>
    <mergeCell ref="N10:O10"/>
    <mergeCell ref="P10:Q10"/>
  </mergeCells>
  <pageMargins left="0.70866141732283472" right="0.31496062992125984" top="0.35433070866141736" bottom="0.39370078740157483" header="0" footer="0"/>
  <pageSetup paperSize="9" fitToHeight="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V54"/>
  <sheetViews>
    <sheetView view="pageBreakPreview" topLeftCell="A28" zoomScale="60" zoomScaleNormal="110" workbookViewId="0">
      <selection activeCell="E11" sqref="E11"/>
    </sheetView>
  </sheetViews>
  <sheetFormatPr defaultColWidth="9.109375" defaultRowHeight="15.6"/>
  <cols>
    <col min="1" max="1" width="9.109375" style="310"/>
    <col min="2" max="2" width="62.88671875" style="310" customWidth="1"/>
    <col min="3" max="4" width="10.5546875" style="310" bestFit="1" customWidth="1"/>
    <col min="5" max="5" width="15.44140625" style="310" bestFit="1" customWidth="1"/>
    <col min="6" max="6" width="8.33203125" style="311" bestFit="1" customWidth="1"/>
    <col min="7" max="7" width="21" style="312" customWidth="1"/>
    <col min="8" max="8" width="8.33203125" style="311" bestFit="1" customWidth="1"/>
    <col min="9" max="9" width="21.44140625" style="312" customWidth="1"/>
    <col min="10" max="10" width="9.44140625" style="311" bestFit="1" customWidth="1"/>
    <col min="11" max="11" width="21.44140625" style="310" customWidth="1"/>
    <col min="12" max="12" width="9.44140625" style="313" bestFit="1" customWidth="1"/>
    <col min="13" max="13" width="23.88671875" style="310" customWidth="1"/>
    <col min="14" max="16384" width="9.109375" style="310"/>
  </cols>
  <sheetData>
    <row r="1" spans="1:74" ht="18">
      <c r="K1" s="312"/>
      <c r="M1" s="314" t="s">
        <v>1149</v>
      </c>
      <c r="N1" s="312"/>
    </row>
    <row r="2" spans="1:74" ht="18">
      <c r="K2" s="312"/>
      <c r="M2" s="315" t="s">
        <v>297</v>
      </c>
      <c r="N2" s="312"/>
    </row>
    <row r="3" spans="1:74" ht="18">
      <c r="K3" s="312"/>
      <c r="M3" s="315"/>
      <c r="N3" s="312"/>
    </row>
    <row r="4" spans="1:74" ht="5.4" customHeight="1"/>
    <row r="5" spans="1:74" s="316" customFormat="1" ht="25.5" customHeight="1">
      <c r="A5" s="645" t="s">
        <v>1114</v>
      </c>
      <c r="B5" s="645"/>
      <c r="C5" s="645"/>
      <c r="D5" s="645"/>
      <c r="E5" s="645"/>
      <c r="F5" s="645"/>
      <c r="G5" s="645"/>
      <c r="H5" s="645"/>
      <c r="I5" s="645"/>
      <c r="J5" s="645"/>
      <c r="K5" s="645"/>
      <c r="L5" s="645"/>
      <c r="M5" s="645"/>
    </row>
    <row r="6" spans="1:74" s="316" customFormat="1" ht="16.5" customHeight="1">
      <c r="A6" s="317"/>
      <c r="B6" s="317"/>
      <c r="C6" s="317"/>
      <c r="D6" s="317"/>
      <c r="E6" s="317"/>
      <c r="F6" s="318"/>
      <c r="G6" s="319"/>
      <c r="H6" s="318"/>
      <c r="I6" s="319"/>
      <c r="J6" s="318"/>
      <c r="K6" s="317"/>
      <c r="L6" s="320"/>
    </row>
    <row r="7" spans="1:74" s="322" customFormat="1" ht="16.2" thickBot="1">
      <c r="A7" s="646" t="s">
        <v>460</v>
      </c>
      <c r="B7" s="646"/>
      <c r="C7" s="646"/>
      <c r="D7" s="646"/>
      <c r="E7" s="646"/>
      <c r="F7" s="646"/>
      <c r="G7" s="646"/>
      <c r="H7" s="646"/>
      <c r="I7" s="646"/>
      <c r="J7" s="646"/>
      <c r="K7" s="646"/>
      <c r="L7" s="646"/>
      <c r="M7" s="646"/>
      <c r="N7" s="250"/>
      <c r="O7" s="250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  <c r="AC7" s="321"/>
      <c r="AD7" s="321"/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  <c r="BF7" s="321"/>
      <c r="BG7" s="321"/>
      <c r="BH7" s="321"/>
      <c r="BI7" s="321"/>
      <c r="BJ7" s="321"/>
      <c r="BK7" s="321"/>
      <c r="BL7" s="321"/>
      <c r="BM7" s="321"/>
      <c r="BN7" s="321"/>
      <c r="BO7" s="321"/>
      <c r="BP7" s="321"/>
      <c r="BQ7" s="321"/>
      <c r="BR7" s="321"/>
      <c r="BS7" s="321"/>
      <c r="BT7" s="321"/>
      <c r="BU7" s="321"/>
      <c r="BV7" s="321"/>
    </row>
    <row r="8" spans="1:74" ht="30" customHeight="1">
      <c r="A8" s="647" t="s">
        <v>1115</v>
      </c>
      <c r="B8" s="647" t="s">
        <v>1116</v>
      </c>
      <c r="C8" s="324" t="s">
        <v>1117</v>
      </c>
      <c r="D8" s="325" t="s">
        <v>441</v>
      </c>
      <c r="E8" s="325" t="s">
        <v>442</v>
      </c>
      <c r="F8" s="649" t="s">
        <v>443</v>
      </c>
      <c r="G8" s="650"/>
      <c r="H8" s="649" t="s">
        <v>444</v>
      </c>
      <c r="I8" s="650"/>
      <c r="J8" s="651" t="s">
        <v>1118</v>
      </c>
      <c r="K8" s="652"/>
      <c r="L8" s="643" t="s">
        <v>1119</v>
      </c>
      <c r="M8" s="644"/>
      <c r="N8" s="240"/>
      <c r="O8" s="250"/>
    </row>
    <row r="9" spans="1:74" ht="36" customHeight="1" thickBot="1">
      <c r="A9" s="648"/>
      <c r="B9" s="648"/>
      <c r="C9" s="326" t="s">
        <v>18</v>
      </c>
      <c r="D9" s="327" t="s">
        <v>18</v>
      </c>
      <c r="E9" s="327" t="s">
        <v>18</v>
      </c>
      <c r="F9" s="328" t="s">
        <v>18</v>
      </c>
      <c r="G9" s="329" t="s">
        <v>269</v>
      </c>
      <c r="H9" s="328" t="s">
        <v>18</v>
      </c>
      <c r="I9" s="329" t="s">
        <v>1120</v>
      </c>
      <c r="J9" s="328" t="s">
        <v>18</v>
      </c>
      <c r="K9" s="330" t="s">
        <v>1120</v>
      </c>
      <c r="L9" s="331" t="s">
        <v>18</v>
      </c>
      <c r="M9" s="330" t="s">
        <v>1121</v>
      </c>
      <c r="N9" s="312"/>
    </row>
    <row r="10" spans="1:74" ht="16.2" thickBot="1">
      <c r="A10" s="332">
        <v>1</v>
      </c>
      <c r="B10" s="333">
        <v>2</v>
      </c>
      <c r="C10" s="334">
        <v>4</v>
      </c>
      <c r="D10" s="333">
        <v>3</v>
      </c>
      <c r="E10" s="333">
        <v>4</v>
      </c>
      <c r="F10" s="335">
        <v>5</v>
      </c>
      <c r="G10" s="336">
        <v>6</v>
      </c>
      <c r="H10" s="335">
        <v>7</v>
      </c>
      <c r="I10" s="336">
        <v>8</v>
      </c>
      <c r="J10" s="335">
        <v>7</v>
      </c>
      <c r="K10" s="336">
        <v>8</v>
      </c>
      <c r="L10" s="335">
        <v>9</v>
      </c>
      <c r="M10" s="336">
        <v>10</v>
      </c>
    </row>
    <row r="11" spans="1:74" ht="35.4" thickBot="1">
      <c r="A11" s="337"/>
      <c r="B11" s="338" t="s">
        <v>1122</v>
      </c>
      <c r="C11" s="339">
        <f>C12+C30</f>
        <v>0</v>
      </c>
      <c r="D11" s="340">
        <f t="shared" ref="D11:M11" si="0">D12+D30</f>
        <v>0</v>
      </c>
      <c r="E11" s="340">
        <f t="shared" si="0"/>
        <v>0</v>
      </c>
      <c r="F11" s="341">
        <f>F12+F30</f>
        <v>5.5839999999999996</v>
      </c>
      <c r="G11" s="342">
        <f t="shared" si="0"/>
        <v>0</v>
      </c>
      <c r="H11" s="341">
        <f t="shared" si="0"/>
        <v>12.524000000000001</v>
      </c>
      <c r="I11" s="342">
        <f t="shared" si="0"/>
        <v>0</v>
      </c>
      <c r="J11" s="341">
        <f t="shared" si="0"/>
        <v>19.273999999999997</v>
      </c>
      <c r="K11" s="343">
        <f t="shared" si="0"/>
        <v>0</v>
      </c>
      <c r="L11" s="344">
        <f t="shared" si="0"/>
        <v>37.382999999999996</v>
      </c>
      <c r="M11" s="345">
        <f t="shared" si="0"/>
        <v>0</v>
      </c>
    </row>
    <row r="12" spans="1:74" ht="18.600000000000001" thickBot="1">
      <c r="A12" s="346" t="s">
        <v>86</v>
      </c>
      <c r="B12" s="347" t="s">
        <v>1123</v>
      </c>
      <c r="C12" s="348">
        <f>C13+C22+C26+C27+C29</f>
        <v>0</v>
      </c>
      <c r="D12" s="349">
        <f t="shared" ref="D12:M12" si="1">D13+D22+D26+D27+D29</f>
        <v>0</v>
      </c>
      <c r="E12" s="349">
        <f t="shared" si="1"/>
        <v>0</v>
      </c>
      <c r="F12" s="350">
        <f t="shared" si="1"/>
        <v>5.5839999999999996</v>
      </c>
      <c r="G12" s="351">
        <f t="shared" si="1"/>
        <v>0</v>
      </c>
      <c r="H12" s="350">
        <f t="shared" si="1"/>
        <v>12.524000000000001</v>
      </c>
      <c r="I12" s="351">
        <f t="shared" si="1"/>
        <v>0</v>
      </c>
      <c r="J12" s="350">
        <f>J13+J22+J26+J27+J29</f>
        <v>19.273999999999997</v>
      </c>
      <c r="K12" s="351">
        <f t="shared" si="1"/>
        <v>0</v>
      </c>
      <c r="L12" s="350">
        <f t="shared" si="1"/>
        <v>37.382999999999996</v>
      </c>
      <c r="M12" s="352">
        <f t="shared" si="1"/>
        <v>0</v>
      </c>
    </row>
    <row r="13" spans="1:74" ht="18">
      <c r="A13" s="353" t="s">
        <v>88</v>
      </c>
      <c r="B13" s="354" t="s">
        <v>1009</v>
      </c>
      <c r="C13" s="355">
        <f>C14+C15+C16+C21</f>
        <v>0</v>
      </c>
      <c r="D13" s="356">
        <f t="shared" ref="D13:M13" si="2">D14+D15+D16+D21</f>
        <v>0</v>
      </c>
      <c r="E13" s="356">
        <f t="shared" si="2"/>
        <v>0</v>
      </c>
      <c r="F13" s="357">
        <f t="shared" si="2"/>
        <v>5.5839999999999996</v>
      </c>
      <c r="G13" s="358">
        <f t="shared" si="2"/>
        <v>0</v>
      </c>
      <c r="H13" s="357">
        <f t="shared" si="2"/>
        <v>0</v>
      </c>
      <c r="I13" s="358">
        <f t="shared" si="2"/>
        <v>0</v>
      </c>
      <c r="J13" s="359">
        <f t="shared" si="2"/>
        <v>17.766999999999996</v>
      </c>
      <c r="K13" s="358">
        <f t="shared" si="2"/>
        <v>0</v>
      </c>
      <c r="L13" s="357">
        <f t="shared" si="2"/>
        <v>23.350999999999996</v>
      </c>
      <c r="M13" s="360">
        <f t="shared" si="2"/>
        <v>0</v>
      </c>
    </row>
    <row r="14" spans="1:74" ht="36">
      <c r="A14" s="361" t="s">
        <v>477</v>
      </c>
      <c r="B14" s="362" t="s">
        <v>1124</v>
      </c>
      <c r="C14" s="363"/>
      <c r="D14" s="364"/>
      <c r="E14" s="364"/>
      <c r="F14" s="365">
        <v>5.5839999999999996</v>
      </c>
      <c r="G14" s="366"/>
      <c r="H14" s="367"/>
      <c r="I14" s="366"/>
      <c r="J14" s="368">
        <f>18.554+0.72-J22</f>
        <v>17.766999999999996</v>
      </c>
      <c r="K14" s="369"/>
      <c r="L14" s="368">
        <f>F14+H14+J14</f>
        <v>23.350999999999996</v>
      </c>
      <c r="M14" s="370">
        <f>G14+I14+K14</f>
        <v>0</v>
      </c>
      <c r="P14" s="371"/>
    </row>
    <row r="15" spans="1:74" ht="18">
      <c r="A15" s="361" t="s">
        <v>479</v>
      </c>
      <c r="B15" s="372" t="s">
        <v>1125</v>
      </c>
      <c r="C15" s="363"/>
      <c r="D15" s="364"/>
      <c r="E15" s="364"/>
      <c r="F15" s="365"/>
      <c r="G15" s="366"/>
      <c r="H15" s="367"/>
      <c r="I15" s="366"/>
      <c r="J15" s="368"/>
      <c r="K15" s="369"/>
      <c r="L15" s="368">
        <f>F15+H15+J15</f>
        <v>0</v>
      </c>
      <c r="M15" s="370">
        <f>G15+I15+K15</f>
        <v>0</v>
      </c>
    </row>
    <row r="16" spans="1:74" ht="18">
      <c r="A16" s="361" t="s">
        <v>481</v>
      </c>
      <c r="B16" s="362" t="s">
        <v>1023</v>
      </c>
      <c r="C16" s="363">
        <f>C17+C19</f>
        <v>0</v>
      </c>
      <c r="D16" s="364">
        <f t="shared" ref="D16:M16" si="3">D17+D19</f>
        <v>0</v>
      </c>
      <c r="E16" s="364">
        <f t="shared" si="3"/>
        <v>0</v>
      </c>
      <c r="F16" s="365">
        <f t="shared" si="3"/>
        <v>0</v>
      </c>
      <c r="G16" s="373">
        <f t="shared" si="3"/>
        <v>0</v>
      </c>
      <c r="H16" s="365">
        <f t="shared" si="3"/>
        <v>0</v>
      </c>
      <c r="I16" s="373">
        <f t="shared" si="3"/>
        <v>0</v>
      </c>
      <c r="J16" s="374">
        <f t="shared" si="3"/>
        <v>0</v>
      </c>
      <c r="K16" s="375">
        <f t="shared" si="3"/>
        <v>0</v>
      </c>
      <c r="L16" s="374">
        <f t="shared" si="3"/>
        <v>0</v>
      </c>
      <c r="M16" s="376">
        <f t="shared" si="3"/>
        <v>0</v>
      </c>
    </row>
    <row r="17" spans="1:13" ht="18">
      <c r="A17" s="361" t="s">
        <v>1126</v>
      </c>
      <c r="B17" s="372" t="s">
        <v>1127</v>
      </c>
      <c r="C17" s="363"/>
      <c r="D17" s="364"/>
      <c r="E17" s="364"/>
      <c r="F17" s="365"/>
      <c r="G17" s="366"/>
      <c r="H17" s="367"/>
      <c r="I17" s="366"/>
      <c r="J17" s="368"/>
      <c r="K17" s="369"/>
      <c r="L17" s="368">
        <f t="shared" ref="L17:M21" si="4">F17+H17+J17</f>
        <v>0</v>
      </c>
      <c r="M17" s="370">
        <f t="shared" si="4"/>
        <v>0</v>
      </c>
    </row>
    <row r="18" spans="1:13" ht="18">
      <c r="A18" s="361"/>
      <c r="B18" s="377" t="s">
        <v>1027</v>
      </c>
      <c r="C18" s="363"/>
      <c r="D18" s="364"/>
      <c r="E18" s="364"/>
      <c r="F18" s="365"/>
      <c r="G18" s="366"/>
      <c r="H18" s="367"/>
      <c r="I18" s="366"/>
      <c r="J18" s="368"/>
      <c r="K18" s="369"/>
      <c r="L18" s="368">
        <f t="shared" si="4"/>
        <v>0</v>
      </c>
      <c r="M18" s="370">
        <f t="shared" si="4"/>
        <v>0</v>
      </c>
    </row>
    <row r="19" spans="1:13" ht="18">
      <c r="A19" s="361" t="s">
        <v>1128</v>
      </c>
      <c r="B19" s="372" t="s">
        <v>1129</v>
      </c>
      <c r="C19" s="363"/>
      <c r="D19" s="364"/>
      <c r="E19" s="364"/>
      <c r="F19" s="365"/>
      <c r="G19" s="366"/>
      <c r="H19" s="367"/>
      <c r="I19" s="366"/>
      <c r="J19" s="368"/>
      <c r="K19" s="369"/>
      <c r="L19" s="368">
        <f t="shared" si="4"/>
        <v>0</v>
      </c>
      <c r="M19" s="370">
        <f t="shared" si="4"/>
        <v>0</v>
      </c>
    </row>
    <row r="20" spans="1:13" ht="18">
      <c r="A20" s="361"/>
      <c r="B20" s="377" t="s">
        <v>1027</v>
      </c>
      <c r="C20" s="363"/>
      <c r="D20" s="364"/>
      <c r="E20" s="364"/>
      <c r="F20" s="365"/>
      <c r="G20" s="366"/>
      <c r="H20" s="367"/>
      <c r="I20" s="366"/>
      <c r="J20" s="368"/>
      <c r="K20" s="369"/>
      <c r="L20" s="368">
        <f t="shared" si="4"/>
        <v>0</v>
      </c>
      <c r="M20" s="370">
        <f t="shared" si="4"/>
        <v>0</v>
      </c>
    </row>
    <row r="21" spans="1:13" ht="18">
      <c r="A21" s="361" t="s">
        <v>1130</v>
      </c>
      <c r="B21" s="372" t="s">
        <v>1131</v>
      </c>
      <c r="C21" s="363"/>
      <c r="D21" s="364"/>
      <c r="E21" s="364"/>
      <c r="F21" s="365"/>
      <c r="G21" s="366"/>
      <c r="H21" s="367"/>
      <c r="I21" s="366"/>
      <c r="J21" s="368"/>
      <c r="K21" s="369"/>
      <c r="L21" s="368">
        <f t="shared" si="4"/>
        <v>0</v>
      </c>
      <c r="M21" s="370">
        <f t="shared" si="4"/>
        <v>0</v>
      </c>
    </row>
    <row r="22" spans="1:13" ht="18">
      <c r="A22" s="361" t="s">
        <v>89</v>
      </c>
      <c r="B22" s="372" t="s">
        <v>1132</v>
      </c>
      <c r="C22" s="363">
        <f>C23+C24+C25</f>
        <v>0</v>
      </c>
      <c r="D22" s="364">
        <f t="shared" ref="D22:M22" si="5">D23+D24+D25</f>
        <v>0</v>
      </c>
      <c r="E22" s="364">
        <f t="shared" si="5"/>
        <v>0</v>
      </c>
      <c r="F22" s="365">
        <f t="shared" si="5"/>
        <v>0</v>
      </c>
      <c r="G22" s="373">
        <f t="shared" si="5"/>
        <v>0</v>
      </c>
      <c r="H22" s="365">
        <f t="shared" si="5"/>
        <v>12.524000000000001</v>
      </c>
      <c r="I22" s="373">
        <f t="shared" si="5"/>
        <v>0</v>
      </c>
      <c r="J22" s="368">
        <f t="shared" si="5"/>
        <v>1.5070000000000001</v>
      </c>
      <c r="K22" s="375">
        <f t="shared" si="5"/>
        <v>0</v>
      </c>
      <c r="L22" s="374">
        <f t="shared" si="5"/>
        <v>14.032</v>
      </c>
      <c r="M22" s="376">
        <f t="shared" si="5"/>
        <v>0</v>
      </c>
    </row>
    <row r="23" spans="1:13" ht="36">
      <c r="A23" s="361" t="s">
        <v>1044</v>
      </c>
      <c r="B23" s="362" t="s">
        <v>1133</v>
      </c>
      <c r="C23" s="363"/>
      <c r="D23" s="364"/>
      <c r="E23" s="364"/>
      <c r="F23" s="365">
        <v>0</v>
      </c>
      <c r="G23" s="366"/>
      <c r="H23" s="367"/>
      <c r="I23" s="366"/>
      <c r="J23" s="368"/>
      <c r="K23" s="369"/>
      <c r="L23" s="368">
        <f t="shared" ref="L23:M29" si="6">F23+H23+J23</f>
        <v>0</v>
      </c>
      <c r="M23" s="370">
        <f t="shared" si="6"/>
        <v>0</v>
      </c>
    </row>
    <row r="24" spans="1:13" ht="18">
      <c r="A24" s="361" t="s">
        <v>1060</v>
      </c>
      <c r="B24" s="372" t="s">
        <v>1134</v>
      </c>
      <c r="C24" s="363"/>
      <c r="D24" s="364"/>
      <c r="E24" s="364"/>
      <c r="F24" s="365"/>
      <c r="G24" s="366"/>
      <c r="H24" s="367"/>
      <c r="I24" s="366"/>
      <c r="J24" s="367"/>
      <c r="K24" s="366"/>
      <c r="L24" s="367">
        <f t="shared" si="6"/>
        <v>0</v>
      </c>
      <c r="M24" s="370">
        <f t="shared" si="6"/>
        <v>0</v>
      </c>
    </row>
    <row r="25" spans="1:13" ht="36">
      <c r="A25" s="361" t="s">
        <v>1062</v>
      </c>
      <c r="B25" s="378" t="s">
        <v>1135</v>
      </c>
      <c r="C25" s="363"/>
      <c r="D25" s="364"/>
      <c r="E25" s="364"/>
      <c r="F25" s="365"/>
      <c r="G25" s="379"/>
      <c r="H25" s="365">
        <f>8.888+3.636</f>
        <v>12.524000000000001</v>
      </c>
      <c r="I25" s="379"/>
      <c r="J25" s="365">
        <f>0.72+0.787</f>
        <v>1.5070000000000001</v>
      </c>
      <c r="K25" s="379"/>
      <c r="L25" s="367">
        <f>F25+H25+J25+0.001</f>
        <v>14.032</v>
      </c>
      <c r="M25" s="370">
        <f t="shared" si="6"/>
        <v>0</v>
      </c>
    </row>
    <row r="26" spans="1:13" ht="18">
      <c r="A26" s="361" t="s">
        <v>90</v>
      </c>
      <c r="B26" s="372" t="s">
        <v>1136</v>
      </c>
      <c r="C26" s="363"/>
      <c r="D26" s="364"/>
      <c r="E26" s="364"/>
      <c r="F26" s="365"/>
      <c r="G26" s="379"/>
      <c r="H26" s="365"/>
      <c r="I26" s="379"/>
      <c r="J26" s="365"/>
      <c r="K26" s="379"/>
      <c r="L26" s="367">
        <f t="shared" si="6"/>
        <v>0</v>
      </c>
      <c r="M26" s="370">
        <f t="shared" si="6"/>
        <v>0</v>
      </c>
    </row>
    <row r="27" spans="1:13" ht="18">
      <c r="A27" s="361" t="s">
        <v>91</v>
      </c>
      <c r="B27" s="372" t="s">
        <v>1076</v>
      </c>
      <c r="C27" s="363"/>
      <c r="D27" s="364"/>
      <c r="E27" s="364"/>
      <c r="F27" s="365"/>
      <c r="G27" s="379"/>
      <c r="H27" s="365"/>
      <c r="I27" s="379"/>
      <c r="J27" s="365"/>
      <c r="K27" s="379"/>
      <c r="L27" s="367">
        <f t="shared" si="6"/>
        <v>0</v>
      </c>
      <c r="M27" s="370">
        <f t="shared" si="6"/>
        <v>0</v>
      </c>
    </row>
    <row r="28" spans="1:13" ht="18">
      <c r="A28" s="361" t="s">
        <v>1077</v>
      </c>
      <c r="B28" s="372" t="s">
        <v>1137</v>
      </c>
      <c r="C28" s="363"/>
      <c r="D28" s="364"/>
      <c r="E28" s="364"/>
      <c r="F28" s="365"/>
      <c r="G28" s="379"/>
      <c r="H28" s="365"/>
      <c r="I28" s="379"/>
      <c r="J28" s="365"/>
      <c r="K28" s="379"/>
      <c r="L28" s="367">
        <f t="shared" si="6"/>
        <v>0</v>
      </c>
      <c r="M28" s="370">
        <f t="shared" si="6"/>
        <v>0</v>
      </c>
    </row>
    <row r="29" spans="1:13" ht="18.600000000000001" thickBot="1">
      <c r="A29" s="380" t="s">
        <v>92</v>
      </c>
      <c r="B29" s="381" t="s">
        <v>1138</v>
      </c>
      <c r="C29" s="382"/>
      <c r="D29" s="383"/>
      <c r="E29" s="383"/>
      <c r="F29" s="384"/>
      <c r="G29" s="385"/>
      <c r="H29" s="386"/>
      <c r="I29" s="385"/>
      <c r="J29" s="386"/>
      <c r="K29" s="385"/>
      <c r="L29" s="367">
        <f t="shared" si="6"/>
        <v>0</v>
      </c>
      <c r="M29" s="370">
        <f t="shared" si="6"/>
        <v>0</v>
      </c>
    </row>
    <row r="30" spans="1:13" ht="18.600000000000001" thickBot="1">
      <c r="A30" s="346" t="s">
        <v>1139</v>
      </c>
      <c r="B30" s="347" t="s">
        <v>1081</v>
      </c>
      <c r="C30" s="348">
        <f>C31+C32+C33+C34+C39+C40+C41</f>
        <v>0</v>
      </c>
      <c r="D30" s="349">
        <f t="shared" ref="D30:M30" si="7">D31+D32+D33+D34+D39+D40+D41</f>
        <v>0</v>
      </c>
      <c r="E30" s="349">
        <f t="shared" si="7"/>
        <v>0</v>
      </c>
      <c r="F30" s="350">
        <f t="shared" si="7"/>
        <v>0</v>
      </c>
      <c r="G30" s="351">
        <f t="shared" si="7"/>
        <v>0</v>
      </c>
      <c r="H30" s="350">
        <f t="shared" si="7"/>
        <v>0</v>
      </c>
      <c r="I30" s="351">
        <f t="shared" si="7"/>
        <v>0</v>
      </c>
      <c r="J30" s="350">
        <f t="shared" si="7"/>
        <v>0</v>
      </c>
      <c r="K30" s="351">
        <f t="shared" si="7"/>
        <v>0</v>
      </c>
      <c r="L30" s="350">
        <f t="shared" si="7"/>
        <v>0</v>
      </c>
      <c r="M30" s="352">
        <f t="shared" si="7"/>
        <v>0</v>
      </c>
    </row>
    <row r="31" spans="1:13" ht="18">
      <c r="A31" s="353" t="s">
        <v>501</v>
      </c>
      <c r="B31" s="354" t="s">
        <v>1082</v>
      </c>
      <c r="C31" s="355"/>
      <c r="D31" s="356"/>
      <c r="E31" s="356"/>
      <c r="F31" s="357"/>
      <c r="G31" s="387"/>
      <c r="H31" s="388"/>
      <c r="I31" s="387"/>
      <c r="J31" s="388"/>
      <c r="K31" s="387"/>
      <c r="L31" s="389">
        <f t="shared" ref="L31:M33" si="8">F31+H31+J31</f>
        <v>0</v>
      </c>
      <c r="M31" s="390">
        <f t="shared" si="8"/>
        <v>0</v>
      </c>
    </row>
    <row r="32" spans="1:13" ht="18">
      <c r="A32" s="361" t="s">
        <v>505</v>
      </c>
      <c r="B32" s="372" t="s">
        <v>1083</v>
      </c>
      <c r="C32" s="363"/>
      <c r="D32" s="364"/>
      <c r="E32" s="364"/>
      <c r="F32" s="365"/>
      <c r="G32" s="366"/>
      <c r="H32" s="367"/>
      <c r="I32" s="366"/>
      <c r="J32" s="367"/>
      <c r="K32" s="366"/>
      <c r="L32" s="367">
        <f t="shared" si="8"/>
        <v>0</v>
      </c>
      <c r="M32" s="370">
        <f t="shared" si="8"/>
        <v>0</v>
      </c>
    </row>
    <row r="33" spans="1:13" ht="18">
      <c r="A33" s="361" t="s">
        <v>506</v>
      </c>
      <c r="B33" s="372" t="s">
        <v>1085</v>
      </c>
      <c r="C33" s="363"/>
      <c r="D33" s="364"/>
      <c r="E33" s="364"/>
      <c r="F33" s="365"/>
      <c r="G33" s="366"/>
      <c r="H33" s="367"/>
      <c r="I33" s="366"/>
      <c r="J33" s="367"/>
      <c r="K33" s="366"/>
      <c r="L33" s="367">
        <f t="shared" si="8"/>
        <v>0</v>
      </c>
      <c r="M33" s="370">
        <f t="shared" si="8"/>
        <v>0</v>
      </c>
    </row>
    <row r="34" spans="1:13" ht="18">
      <c r="A34" s="361" t="s">
        <v>507</v>
      </c>
      <c r="B34" s="372" t="s">
        <v>1086</v>
      </c>
      <c r="C34" s="363">
        <f>C35+C36+C37+C38</f>
        <v>0</v>
      </c>
      <c r="D34" s="364">
        <f t="shared" ref="D34:M34" si="9">D35+D36+D37+D38</f>
        <v>0</v>
      </c>
      <c r="E34" s="364">
        <f t="shared" si="9"/>
        <v>0</v>
      </c>
      <c r="F34" s="365">
        <f t="shared" si="9"/>
        <v>0</v>
      </c>
      <c r="G34" s="373">
        <f t="shared" si="9"/>
        <v>0</v>
      </c>
      <c r="H34" s="365">
        <f t="shared" si="9"/>
        <v>0</v>
      </c>
      <c r="I34" s="373">
        <f t="shared" si="9"/>
        <v>0</v>
      </c>
      <c r="J34" s="365">
        <f t="shared" si="9"/>
        <v>0</v>
      </c>
      <c r="K34" s="373">
        <f t="shared" si="9"/>
        <v>0</v>
      </c>
      <c r="L34" s="365">
        <f t="shared" si="9"/>
        <v>0</v>
      </c>
      <c r="M34" s="376">
        <f t="shared" si="9"/>
        <v>0</v>
      </c>
    </row>
    <row r="35" spans="1:13" ht="18">
      <c r="A35" s="361"/>
      <c r="B35" s="372" t="s">
        <v>1140</v>
      </c>
      <c r="C35" s="363"/>
      <c r="D35" s="364"/>
      <c r="E35" s="364"/>
      <c r="F35" s="365"/>
      <c r="G35" s="366"/>
      <c r="H35" s="367"/>
      <c r="I35" s="366"/>
      <c r="J35" s="367"/>
      <c r="K35" s="366"/>
      <c r="L35" s="367">
        <f t="shared" ref="L35:M45" si="10">F35+H35+J35</f>
        <v>0</v>
      </c>
      <c r="M35" s="370">
        <f t="shared" si="10"/>
        <v>0</v>
      </c>
    </row>
    <row r="36" spans="1:13" ht="36">
      <c r="A36" s="361"/>
      <c r="B36" s="378" t="s">
        <v>1141</v>
      </c>
      <c r="C36" s="363"/>
      <c r="D36" s="364"/>
      <c r="E36" s="364"/>
      <c r="F36" s="365"/>
      <c r="G36" s="366"/>
      <c r="H36" s="367"/>
      <c r="I36" s="366"/>
      <c r="J36" s="367"/>
      <c r="K36" s="366"/>
      <c r="L36" s="367">
        <f t="shared" si="10"/>
        <v>0</v>
      </c>
      <c r="M36" s="370">
        <f t="shared" si="10"/>
        <v>0</v>
      </c>
    </row>
    <row r="37" spans="1:13" ht="36">
      <c r="A37" s="361"/>
      <c r="B37" s="378" t="s">
        <v>1142</v>
      </c>
      <c r="C37" s="363"/>
      <c r="D37" s="364"/>
      <c r="E37" s="364"/>
      <c r="F37" s="365"/>
      <c r="G37" s="366"/>
      <c r="H37" s="367"/>
      <c r="I37" s="366"/>
      <c r="J37" s="367"/>
      <c r="K37" s="366"/>
      <c r="L37" s="367">
        <f t="shared" si="10"/>
        <v>0</v>
      </c>
      <c r="M37" s="370">
        <f t="shared" si="10"/>
        <v>0</v>
      </c>
    </row>
    <row r="38" spans="1:13" ht="36">
      <c r="A38" s="361"/>
      <c r="B38" s="378" t="s">
        <v>1143</v>
      </c>
      <c r="C38" s="363"/>
      <c r="D38" s="364"/>
      <c r="E38" s="364"/>
      <c r="F38" s="365"/>
      <c r="G38" s="366"/>
      <c r="H38" s="367"/>
      <c r="I38" s="366"/>
      <c r="J38" s="367"/>
      <c r="K38" s="366"/>
      <c r="L38" s="367">
        <f t="shared" si="10"/>
        <v>0</v>
      </c>
      <c r="M38" s="370">
        <f t="shared" si="10"/>
        <v>0</v>
      </c>
    </row>
    <row r="39" spans="1:13" ht="18">
      <c r="A39" s="361" t="s">
        <v>508</v>
      </c>
      <c r="B39" s="372" t="s">
        <v>1144</v>
      </c>
      <c r="C39" s="363"/>
      <c r="D39" s="364"/>
      <c r="E39" s="364"/>
      <c r="F39" s="365"/>
      <c r="G39" s="366"/>
      <c r="H39" s="367"/>
      <c r="I39" s="366"/>
      <c r="J39" s="367"/>
      <c r="K39" s="366"/>
      <c r="L39" s="367">
        <f t="shared" si="10"/>
        <v>0</v>
      </c>
      <c r="M39" s="370">
        <f t="shared" si="10"/>
        <v>0</v>
      </c>
    </row>
    <row r="40" spans="1:13" ht="18">
      <c r="A40" s="361" t="s">
        <v>509</v>
      </c>
      <c r="B40" s="372" t="s">
        <v>1091</v>
      </c>
      <c r="C40" s="363"/>
      <c r="D40" s="364"/>
      <c r="E40" s="364"/>
      <c r="F40" s="365"/>
      <c r="G40" s="366"/>
      <c r="H40" s="367"/>
      <c r="I40" s="366"/>
      <c r="J40" s="367"/>
      <c r="K40" s="366"/>
      <c r="L40" s="367">
        <f t="shared" si="10"/>
        <v>0</v>
      </c>
      <c r="M40" s="370">
        <f t="shared" si="10"/>
        <v>0</v>
      </c>
    </row>
    <row r="41" spans="1:13" ht="18.600000000000001" thickBot="1">
      <c r="A41" s="380" t="s">
        <v>510</v>
      </c>
      <c r="B41" s="381" t="s">
        <v>1092</v>
      </c>
      <c r="C41" s="382"/>
      <c r="D41" s="383"/>
      <c r="E41" s="383"/>
      <c r="F41" s="384"/>
      <c r="G41" s="385"/>
      <c r="H41" s="386"/>
      <c r="I41" s="385"/>
      <c r="J41" s="386"/>
      <c r="K41" s="385"/>
      <c r="L41" s="391">
        <f t="shared" si="10"/>
        <v>0</v>
      </c>
      <c r="M41" s="392">
        <f t="shared" si="10"/>
        <v>0</v>
      </c>
    </row>
    <row r="42" spans="1:13" ht="36">
      <c r="A42" s="393"/>
      <c r="B42" s="394" t="s">
        <v>1145</v>
      </c>
      <c r="C42" s="395"/>
      <c r="D42" s="396"/>
      <c r="E42" s="396"/>
      <c r="F42" s="397"/>
      <c r="G42" s="398"/>
      <c r="H42" s="389"/>
      <c r="I42" s="398"/>
      <c r="J42" s="389"/>
      <c r="K42" s="398"/>
      <c r="L42" s="388"/>
      <c r="M42" s="399"/>
    </row>
    <row r="43" spans="1:13" ht="36">
      <c r="A43" s="400"/>
      <c r="B43" s="401" t="s">
        <v>1146</v>
      </c>
      <c r="C43" s="363"/>
      <c r="D43" s="364"/>
      <c r="E43" s="364"/>
      <c r="F43" s="365"/>
      <c r="G43" s="366"/>
      <c r="H43" s="367"/>
      <c r="I43" s="366"/>
      <c r="J43" s="367"/>
      <c r="K43" s="366"/>
      <c r="L43" s="367">
        <f t="shared" si="10"/>
        <v>0</v>
      </c>
      <c r="M43" s="370">
        <f t="shared" si="10"/>
        <v>0</v>
      </c>
    </row>
    <row r="44" spans="1:13" ht="36">
      <c r="A44" s="400"/>
      <c r="B44" s="401" t="s">
        <v>1147</v>
      </c>
      <c r="C44" s="363"/>
      <c r="D44" s="364"/>
      <c r="E44" s="364"/>
      <c r="F44" s="365"/>
      <c r="G44" s="366"/>
      <c r="H44" s="367"/>
      <c r="I44" s="366"/>
      <c r="J44" s="367"/>
      <c r="K44" s="366"/>
      <c r="L44" s="367">
        <f t="shared" si="10"/>
        <v>0</v>
      </c>
      <c r="M44" s="370">
        <f t="shared" si="10"/>
        <v>0</v>
      </c>
    </row>
    <row r="45" spans="1:13" ht="18.600000000000001" thickBot="1">
      <c r="A45" s="402"/>
      <c r="B45" s="403" t="s">
        <v>1148</v>
      </c>
      <c r="C45" s="404"/>
      <c r="D45" s="405"/>
      <c r="E45" s="405"/>
      <c r="F45" s="406"/>
      <c r="G45" s="407"/>
      <c r="H45" s="391"/>
      <c r="I45" s="407"/>
      <c r="J45" s="391"/>
      <c r="K45" s="407"/>
      <c r="L45" s="391">
        <f t="shared" si="10"/>
        <v>0</v>
      </c>
      <c r="M45" s="392">
        <f t="shared" si="10"/>
        <v>0</v>
      </c>
    </row>
    <row r="46" spans="1:13">
      <c r="A46" s="408"/>
      <c r="B46" s="409"/>
      <c r="C46" s="409"/>
      <c r="D46" s="409"/>
      <c r="E46" s="409"/>
      <c r="F46" s="410"/>
      <c r="G46" s="408"/>
      <c r="H46" s="411"/>
      <c r="I46" s="408"/>
      <c r="J46" s="411"/>
      <c r="K46" s="408"/>
      <c r="L46" s="411"/>
    </row>
    <row r="47" spans="1:13">
      <c r="A47" s="412"/>
      <c r="B47" s="413"/>
      <c r="C47" s="413"/>
      <c r="D47" s="413"/>
      <c r="E47" s="413"/>
      <c r="F47" s="411"/>
    </row>
    <row r="48" spans="1:13">
      <c r="A48" s="412"/>
    </row>
    <row r="49" spans="1:12">
      <c r="A49" s="412"/>
    </row>
    <row r="50" spans="1:12">
      <c r="A50" s="414"/>
      <c r="B50" s="414"/>
      <c r="C50" s="414"/>
      <c r="D50" s="414"/>
      <c r="E50" s="414"/>
      <c r="F50" s="415"/>
      <c r="G50" s="416"/>
      <c r="H50" s="415"/>
      <c r="I50" s="416"/>
      <c r="J50" s="415"/>
      <c r="K50" s="414"/>
      <c r="L50" s="417"/>
    </row>
    <row r="51" spans="1:12">
      <c r="A51" s="412"/>
    </row>
    <row r="52" spans="1:12">
      <c r="A52" s="418"/>
      <c r="G52" s="419"/>
      <c r="H52" s="420"/>
      <c r="I52" s="419"/>
      <c r="J52" s="420"/>
      <c r="K52" s="421"/>
      <c r="L52" s="422"/>
    </row>
    <row r="53" spans="1:12">
      <c r="G53" s="423"/>
      <c r="H53" s="424"/>
      <c r="I53" s="423"/>
      <c r="J53" s="424"/>
      <c r="K53" s="425"/>
    </row>
    <row r="54" spans="1:12">
      <c r="A54" s="312"/>
      <c r="I54" s="426"/>
      <c r="J54" s="427"/>
      <c r="K54" s="323"/>
    </row>
  </sheetData>
  <mergeCells count="8">
    <mergeCell ref="L8:M8"/>
    <mergeCell ref="A5:M5"/>
    <mergeCell ref="A7:M7"/>
    <mergeCell ref="A8:A9"/>
    <mergeCell ref="B8:B9"/>
    <mergeCell ref="F8:G8"/>
    <mergeCell ref="H8:I8"/>
    <mergeCell ref="J8:K8"/>
  </mergeCells>
  <printOptions horizontalCentered="1" verticalCentered="1"/>
  <pageMargins left="0.78740157480314965" right="0.39370078740157483" top="0.78740157480314965" bottom="0.78740157480314965" header="0.51181102362204722" footer="0.51181102362204722"/>
  <pageSetup paperSize="9" scale="46" orientation="landscape" r:id="rId1"/>
  <headerFooter differentFirst="1" scaleWithDoc="0">
    <oddHeader xml:space="preserve">&amp;C&amp;P
</oddHeader>
  </headerFooter>
  <rowBreaks count="1" manualBreakCount="1">
    <brk id="47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WXU35"/>
  <sheetViews>
    <sheetView topLeftCell="B1" zoomScale="75" zoomScaleNormal="75" workbookViewId="0">
      <selection activeCell="F9" sqref="F9:G10"/>
    </sheetView>
  </sheetViews>
  <sheetFormatPr defaultRowHeight="15.6"/>
  <cols>
    <col min="1" max="1" width="9.33203125" style="5" customWidth="1"/>
    <col min="2" max="2" width="28.88671875" style="10" customWidth="1"/>
    <col min="3" max="3" width="16.5546875" style="5" customWidth="1"/>
    <col min="4" max="4" width="8.6640625" style="5" customWidth="1"/>
    <col min="5" max="5" width="8.33203125" style="5" customWidth="1"/>
    <col min="6" max="6" width="9" style="5" customWidth="1"/>
    <col min="7" max="10" width="7" style="5" customWidth="1"/>
    <col min="11" max="11" width="9.5546875" style="5" customWidth="1"/>
    <col min="12" max="12" width="8.5546875" style="1" customWidth="1"/>
    <col min="13" max="13" width="10.88671875" style="1" customWidth="1"/>
    <col min="14" max="14" width="10" style="1" customWidth="1"/>
    <col min="15" max="15" width="10.5546875" style="1" customWidth="1"/>
    <col min="16" max="20" width="4.33203125" style="1" customWidth="1"/>
    <col min="21" max="21" width="8.6640625" style="1" customWidth="1"/>
    <col min="22" max="22" width="9" style="1" customWidth="1"/>
    <col min="23" max="26" width="4.33203125" style="1" customWidth="1"/>
    <col min="27" max="27" width="8.109375" style="1" customWidth="1"/>
    <col min="28" max="28" width="6.109375" style="1" customWidth="1"/>
    <col min="29" max="31" width="7.6640625" style="1" customWidth="1"/>
    <col min="32" max="32" width="7.88671875" style="1" customWidth="1"/>
    <col min="33" max="33" width="6.109375" style="1" customWidth="1"/>
    <col min="34" max="34" width="5.109375" style="1" customWidth="1"/>
    <col min="35" max="35" width="6.44140625" style="1" customWidth="1"/>
    <col min="36" max="36" width="12.5546875" style="1" customWidth="1"/>
    <col min="37" max="37" width="11.109375" style="1" customWidth="1"/>
    <col min="38" max="38" width="8.33203125" style="1" customWidth="1"/>
    <col min="39" max="39" width="11.33203125" style="1" customWidth="1"/>
    <col min="40" max="40" width="8.109375" style="1" customWidth="1"/>
    <col min="41" max="41" width="6.88671875" style="5" customWidth="1"/>
    <col min="42" max="42" width="9.5546875" style="5" customWidth="1"/>
    <col min="43" max="43" width="6.44140625" style="5" customWidth="1"/>
    <col min="44" max="44" width="8.44140625" style="5" customWidth="1"/>
    <col min="45" max="45" width="11.44140625" style="5" customWidth="1"/>
    <col min="46" max="46" width="9" style="5" customWidth="1"/>
    <col min="47" max="47" width="7.6640625" style="5" customWidth="1"/>
    <col min="48" max="48" width="10.33203125" style="5" customWidth="1"/>
    <col min="49" max="49" width="7" style="5" customWidth="1"/>
    <col min="50" max="50" width="7.6640625" style="5" customWidth="1"/>
    <col min="51" max="51" width="10.6640625" style="5" customWidth="1"/>
    <col min="52" max="52" width="8.44140625" style="5" customWidth="1"/>
    <col min="53" max="59" width="8.33203125" style="5" customWidth="1"/>
    <col min="60" max="60" width="9.88671875" style="5" customWidth="1"/>
    <col min="61" max="61" width="7" style="5" customWidth="1"/>
    <col min="62" max="62" width="7.88671875" style="5" customWidth="1"/>
    <col min="63" max="63" width="11" style="5" customWidth="1"/>
    <col min="64" max="64" width="7.6640625" style="5" customWidth="1"/>
    <col min="65" max="65" width="8.88671875" style="5" customWidth="1"/>
    <col min="66" max="256" width="9.109375" style="5"/>
    <col min="257" max="257" width="12.44140625" style="5" customWidth="1"/>
    <col min="258" max="258" width="35" style="5" customWidth="1"/>
    <col min="259" max="259" width="14" style="5" customWidth="1"/>
    <col min="260" max="260" width="8.6640625" style="5" customWidth="1"/>
    <col min="261" max="261" width="8.33203125" style="5" customWidth="1"/>
    <col min="262" max="262" width="14.88671875" style="5" customWidth="1"/>
    <col min="263" max="263" width="16.44140625" style="5" customWidth="1"/>
    <col min="264" max="264" width="18.33203125" style="5" customWidth="1"/>
    <col min="265" max="266" width="21.6640625" style="5" customWidth="1"/>
    <col min="267" max="267" width="9.5546875" style="5" customWidth="1"/>
    <col min="268" max="268" width="8.5546875" style="5" customWidth="1"/>
    <col min="269" max="269" width="10.88671875" style="5" customWidth="1"/>
    <col min="270" max="270" width="10" style="5" customWidth="1"/>
    <col min="271" max="271" width="10.5546875" style="5" customWidth="1"/>
    <col min="272" max="272" width="8" style="5" customWidth="1"/>
    <col min="273" max="276" width="10.5546875" style="5" customWidth="1"/>
    <col min="277" max="277" width="14.33203125" style="5" customWidth="1"/>
    <col min="278" max="278" width="14.6640625" style="5" customWidth="1"/>
    <col min="279" max="279" width="13" style="5" customWidth="1"/>
    <col min="280" max="280" width="12.88671875" style="5" customWidth="1"/>
    <col min="281" max="281" width="15.88671875" style="5" customWidth="1"/>
    <col min="282" max="282" width="17.5546875" style="5" customWidth="1"/>
    <col min="283" max="283" width="16.109375" style="5" customWidth="1"/>
    <col min="284" max="284" width="18.109375" style="5" customWidth="1"/>
    <col min="285" max="292" width="19" style="5" customWidth="1"/>
    <col min="293" max="293" width="24.109375" style="5" customWidth="1"/>
    <col min="294" max="294" width="8.33203125" style="5" customWidth="1"/>
    <col min="295" max="295" width="11.33203125" style="5" customWidth="1"/>
    <col min="296" max="296" width="8.109375" style="5" customWidth="1"/>
    <col min="297" max="297" width="6.88671875" style="5" customWidth="1"/>
    <col min="298" max="298" width="9.5546875" style="5" customWidth="1"/>
    <col min="299" max="299" width="6.44140625" style="5" customWidth="1"/>
    <col min="300" max="300" width="8.44140625" style="5" customWidth="1"/>
    <col min="301" max="301" width="11.44140625" style="5" customWidth="1"/>
    <col min="302" max="302" width="9" style="5" customWidth="1"/>
    <col min="303" max="303" width="7.6640625" style="5" customWidth="1"/>
    <col min="304" max="304" width="10.33203125" style="5" customWidth="1"/>
    <col min="305" max="305" width="7" style="5" customWidth="1"/>
    <col min="306" max="306" width="7.6640625" style="5" customWidth="1"/>
    <col min="307" max="307" width="10.6640625" style="5" customWidth="1"/>
    <col min="308" max="308" width="8.44140625" style="5" customWidth="1"/>
    <col min="309" max="315" width="8.33203125" style="5" customWidth="1"/>
    <col min="316" max="316" width="9.88671875" style="5" customWidth="1"/>
    <col min="317" max="317" width="7" style="5" customWidth="1"/>
    <col min="318" max="318" width="7.88671875" style="5" customWidth="1"/>
    <col min="319" max="319" width="11" style="5" customWidth="1"/>
    <col min="320" max="320" width="7.6640625" style="5" customWidth="1"/>
    <col min="321" max="321" width="8.88671875" style="5" customWidth="1"/>
    <col min="322" max="512" width="9.109375" style="5"/>
    <col min="513" max="513" width="12.44140625" style="5" customWidth="1"/>
    <col min="514" max="514" width="35" style="5" customWidth="1"/>
    <col min="515" max="515" width="14" style="5" customWidth="1"/>
    <col min="516" max="516" width="8.6640625" style="5" customWidth="1"/>
    <col min="517" max="517" width="8.33203125" style="5" customWidth="1"/>
    <col min="518" max="518" width="14.88671875" style="5" customWidth="1"/>
    <col min="519" max="519" width="16.44140625" style="5" customWidth="1"/>
    <col min="520" max="520" width="18.33203125" style="5" customWidth="1"/>
    <col min="521" max="522" width="21.6640625" style="5" customWidth="1"/>
    <col min="523" max="523" width="9.5546875" style="5" customWidth="1"/>
    <col min="524" max="524" width="8.5546875" style="5" customWidth="1"/>
    <col min="525" max="525" width="10.88671875" style="5" customWidth="1"/>
    <col min="526" max="526" width="10" style="5" customWidth="1"/>
    <col min="527" max="527" width="10.5546875" style="5" customWidth="1"/>
    <col min="528" max="528" width="8" style="5" customWidth="1"/>
    <col min="529" max="532" width="10.5546875" style="5" customWidth="1"/>
    <col min="533" max="533" width="14.33203125" style="5" customWidth="1"/>
    <col min="534" max="534" width="14.6640625" style="5" customWidth="1"/>
    <col min="535" max="535" width="13" style="5" customWidth="1"/>
    <col min="536" max="536" width="12.88671875" style="5" customWidth="1"/>
    <col min="537" max="537" width="15.88671875" style="5" customWidth="1"/>
    <col min="538" max="538" width="17.5546875" style="5" customWidth="1"/>
    <col min="539" max="539" width="16.109375" style="5" customWidth="1"/>
    <col min="540" max="540" width="18.109375" style="5" customWidth="1"/>
    <col min="541" max="548" width="19" style="5" customWidth="1"/>
    <col min="549" max="549" width="24.109375" style="5" customWidth="1"/>
    <col min="550" max="550" width="8.33203125" style="5" customWidth="1"/>
    <col min="551" max="551" width="11.33203125" style="5" customWidth="1"/>
    <col min="552" max="552" width="8.109375" style="5" customWidth="1"/>
    <col min="553" max="553" width="6.88671875" style="5" customWidth="1"/>
    <col min="554" max="554" width="9.5546875" style="5" customWidth="1"/>
    <col min="555" max="555" width="6.44140625" style="5" customWidth="1"/>
    <col min="556" max="556" width="8.44140625" style="5" customWidth="1"/>
    <col min="557" max="557" width="11.44140625" style="5" customWidth="1"/>
    <col min="558" max="558" width="9" style="5" customWidth="1"/>
    <col min="559" max="559" width="7.6640625" style="5" customWidth="1"/>
    <col min="560" max="560" width="10.33203125" style="5" customWidth="1"/>
    <col min="561" max="561" width="7" style="5" customWidth="1"/>
    <col min="562" max="562" width="7.6640625" style="5" customWidth="1"/>
    <col min="563" max="563" width="10.6640625" style="5" customWidth="1"/>
    <col min="564" max="564" width="8.44140625" style="5" customWidth="1"/>
    <col min="565" max="571" width="8.33203125" style="5" customWidth="1"/>
    <col min="572" max="572" width="9.88671875" style="5" customWidth="1"/>
    <col min="573" max="573" width="7" style="5" customWidth="1"/>
    <col min="574" max="574" width="7.88671875" style="5" customWidth="1"/>
    <col min="575" max="575" width="11" style="5" customWidth="1"/>
    <col min="576" max="576" width="7.6640625" style="5" customWidth="1"/>
    <col min="577" max="577" width="8.88671875" style="5" customWidth="1"/>
    <col min="578" max="768" width="9.109375" style="5"/>
    <col min="769" max="769" width="12.44140625" style="5" customWidth="1"/>
    <col min="770" max="770" width="35" style="5" customWidth="1"/>
    <col min="771" max="771" width="14" style="5" customWidth="1"/>
    <col min="772" max="772" width="8.6640625" style="5" customWidth="1"/>
    <col min="773" max="773" width="8.33203125" style="5" customWidth="1"/>
    <col min="774" max="774" width="14.88671875" style="5" customWidth="1"/>
    <col min="775" max="775" width="16.44140625" style="5" customWidth="1"/>
    <col min="776" max="776" width="18.33203125" style="5" customWidth="1"/>
    <col min="777" max="778" width="21.6640625" style="5" customWidth="1"/>
    <col min="779" max="779" width="9.5546875" style="5" customWidth="1"/>
    <col min="780" max="780" width="8.5546875" style="5" customWidth="1"/>
    <col min="781" max="781" width="10.88671875" style="5" customWidth="1"/>
    <col min="782" max="782" width="10" style="5" customWidth="1"/>
    <col min="783" max="783" width="10.5546875" style="5" customWidth="1"/>
    <col min="784" max="784" width="8" style="5" customWidth="1"/>
    <col min="785" max="788" width="10.5546875" style="5" customWidth="1"/>
    <col min="789" max="789" width="14.33203125" style="5" customWidth="1"/>
    <col min="790" max="790" width="14.6640625" style="5" customWidth="1"/>
    <col min="791" max="791" width="13" style="5" customWidth="1"/>
    <col min="792" max="792" width="12.88671875" style="5" customWidth="1"/>
    <col min="793" max="793" width="15.88671875" style="5" customWidth="1"/>
    <col min="794" max="794" width="17.5546875" style="5" customWidth="1"/>
    <col min="795" max="795" width="16.109375" style="5" customWidth="1"/>
    <col min="796" max="796" width="18.109375" style="5" customWidth="1"/>
    <col min="797" max="804" width="19" style="5" customWidth="1"/>
    <col min="805" max="805" width="24.109375" style="5" customWidth="1"/>
    <col min="806" max="806" width="8.33203125" style="5" customWidth="1"/>
    <col min="807" max="807" width="11.33203125" style="5" customWidth="1"/>
    <col min="808" max="808" width="8.109375" style="5" customWidth="1"/>
    <col min="809" max="809" width="6.88671875" style="5" customWidth="1"/>
    <col min="810" max="810" width="9.5546875" style="5" customWidth="1"/>
    <col min="811" max="811" width="6.44140625" style="5" customWidth="1"/>
    <col min="812" max="812" width="8.44140625" style="5" customWidth="1"/>
    <col min="813" max="813" width="11.44140625" style="5" customWidth="1"/>
    <col min="814" max="814" width="9" style="5" customWidth="1"/>
    <col min="815" max="815" width="7.6640625" style="5" customWidth="1"/>
    <col min="816" max="816" width="10.33203125" style="5" customWidth="1"/>
    <col min="817" max="817" width="7" style="5" customWidth="1"/>
    <col min="818" max="818" width="7.6640625" style="5" customWidth="1"/>
    <col min="819" max="819" width="10.6640625" style="5" customWidth="1"/>
    <col min="820" max="820" width="8.44140625" style="5" customWidth="1"/>
    <col min="821" max="827" width="8.33203125" style="5" customWidth="1"/>
    <col min="828" max="828" width="9.88671875" style="5" customWidth="1"/>
    <col min="829" max="829" width="7" style="5" customWidth="1"/>
    <col min="830" max="830" width="7.88671875" style="5" customWidth="1"/>
    <col min="831" max="831" width="11" style="5" customWidth="1"/>
    <col min="832" max="832" width="7.6640625" style="5" customWidth="1"/>
    <col min="833" max="833" width="8.88671875" style="5" customWidth="1"/>
    <col min="834" max="1024" width="9.109375" style="5"/>
    <col min="1025" max="1025" width="12.44140625" style="5" customWidth="1"/>
    <col min="1026" max="1026" width="35" style="5" customWidth="1"/>
    <col min="1027" max="1027" width="14" style="5" customWidth="1"/>
    <col min="1028" max="1028" width="8.6640625" style="5" customWidth="1"/>
    <col min="1029" max="1029" width="8.33203125" style="5" customWidth="1"/>
    <col min="1030" max="1030" width="14.88671875" style="5" customWidth="1"/>
    <col min="1031" max="1031" width="16.44140625" style="5" customWidth="1"/>
    <col min="1032" max="1032" width="18.33203125" style="5" customWidth="1"/>
    <col min="1033" max="1034" width="21.6640625" style="5" customWidth="1"/>
    <col min="1035" max="1035" width="9.5546875" style="5" customWidth="1"/>
    <col min="1036" max="1036" width="8.5546875" style="5" customWidth="1"/>
    <col min="1037" max="1037" width="10.88671875" style="5" customWidth="1"/>
    <col min="1038" max="1038" width="10" style="5" customWidth="1"/>
    <col min="1039" max="1039" width="10.5546875" style="5" customWidth="1"/>
    <col min="1040" max="1040" width="8" style="5" customWidth="1"/>
    <col min="1041" max="1044" width="10.5546875" style="5" customWidth="1"/>
    <col min="1045" max="1045" width="14.33203125" style="5" customWidth="1"/>
    <col min="1046" max="1046" width="14.6640625" style="5" customWidth="1"/>
    <col min="1047" max="1047" width="13" style="5" customWidth="1"/>
    <col min="1048" max="1048" width="12.88671875" style="5" customWidth="1"/>
    <col min="1049" max="1049" width="15.88671875" style="5" customWidth="1"/>
    <col min="1050" max="1050" width="17.5546875" style="5" customWidth="1"/>
    <col min="1051" max="1051" width="16.109375" style="5" customWidth="1"/>
    <col min="1052" max="1052" width="18.109375" style="5" customWidth="1"/>
    <col min="1053" max="1060" width="19" style="5" customWidth="1"/>
    <col min="1061" max="1061" width="24.109375" style="5" customWidth="1"/>
    <col min="1062" max="1062" width="8.33203125" style="5" customWidth="1"/>
    <col min="1063" max="1063" width="11.33203125" style="5" customWidth="1"/>
    <col min="1064" max="1064" width="8.109375" style="5" customWidth="1"/>
    <col min="1065" max="1065" width="6.88671875" style="5" customWidth="1"/>
    <col min="1066" max="1066" width="9.5546875" style="5" customWidth="1"/>
    <col min="1067" max="1067" width="6.44140625" style="5" customWidth="1"/>
    <col min="1068" max="1068" width="8.44140625" style="5" customWidth="1"/>
    <col min="1069" max="1069" width="11.44140625" style="5" customWidth="1"/>
    <col min="1070" max="1070" width="9" style="5" customWidth="1"/>
    <col min="1071" max="1071" width="7.6640625" style="5" customWidth="1"/>
    <col min="1072" max="1072" width="10.33203125" style="5" customWidth="1"/>
    <col min="1073" max="1073" width="7" style="5" customWidth="1"/>
    <col min="1074" max="1074" width="7.6640625" style="5" customWidth="1"/>
    <col min="1075" max="1075" width="10.6640625" style="5" customWidth="1"/>
    <col min="1076" max="1076" width="8.44140625" style="5" customWidth="1"/>
    <col min="1077" max="1083" width="8.33203125" style="5" customWidth="1"/>
    <col min="1084" max="1084" width="9.88671875" style="5" customWidth="1"/>
    <col min="1085" max="1085" width="7" style="5" customWidth="1"/>
    <col min="1086" max="1086" width="7.88671875" style="5" customWidth="1"/>
    <col min="1087" max="1087" width="11" style="5" customWidth="1"/>
    <col min="1088" max="1088" width="7.6640625" style="5" customWidth="1"/>
    <col min="1089" max="1089" width="8.88671875" style="5" customWidth="1"/>
    <col min="1090" max="1280" width="9.109375" style="5"/>
    <col min="1281" max="1281" width="12.44140625" style="5" customWidth="1"/>
    <col min="1282" max="1282" width="35" style="5" customWidth="1"/>
    <col min="1283" max="1283" width="14" style="5" customWidth="1"/>
    <col min="1284" max="1284" width="8.6640625" style="5" customWidth="1"/>
    <col min="1285" max="1285" width="8.33203125" style="5" customWidth="1"/>
    <col min="1286" max="1286" width="14.88671875" style="5" customWidth="1"/>
    <col min="1287" max="1287" width="16.44140625" style="5" customWidth="1"/>
    <col min="1288" max="1288" width="18.33203125" style="5" customWidth="1"/>
    <col min="1289" max="1290" width="21.6640625" style="5" customWidth="1"/>
    <col min="1291" max="1291" width="9.5546875" style="5" customWidth="1"/>
    <col min="1292" max="1292" width="8.5546875" style="5" customWidth="1"/>
    <col min="1293" max="1293" width="10.88671875" style="5" customWidth="1"/>
    <col min="1294" max="1294" width="10" style="5" customWidth="1"/>
    <col min="1295" max="1295" width="10.5546875" style="5" customWidth="1"/>
    <col min="1296" max="1296" width="8" style="5" customWidth="1"/>
    <col min="1297" max="1300" width="10.5546875" style="5" customWidth="1"/>
    <col min="1301" max="1301" width="14.33203125" style="5" customWidth="1"/>
    <col min="1302" max="1302" width="14.6640625" style="5" customWidth="1"/>
    <col min="1303" max="1303" width="13" style="5" customWidth="1"/>
    <col min="1304" max="1304" width="12.88671875" style="5" customWidth="1"/>
    <col min="1305" max="1305" width="15.88671875" style="5" customWidth="1"/>
    <col min="1306" max="1306" width="17.5546875" style="5" customWidth="1"/>
    <col min="1307" max="1307" width="16.109375" style="5" customWidth="1"/>
    <col min="1308" max="1308" width="18.109375" style="5" customWidth="1"/>
    <col min="1309" max="1316" width="19" style="5" customWidth="1"/>
    <col min="1317" max="1317" width="24.109375" style="5" customWidth="1"/>
    <col min="1318" max="1318" width="8.33203125" style="5" customWidth="1"/>
    <col min="1319" max="1319" width="11.33203125" style="5" customWidth="1"/>
    <col min="1320" max="1320" width="8.109375" style="5" customWidth="1"/>
    <col min="1321" max="1321" width="6.88671875" style="5" customWidth="1"/>
    <col min="1322" max="1322" width="9.5546875" style="5" customWidth="1"/>
    <col min="1323" max="1323" width="6.44140625" style="5" customWidth="1"/>
    <col min="1324" max="1324" width="8.44140625" style="5" customWidth="1"/>
    <col min="1325" max="1325" width="11.44140625" style="5" customWidth="1"/>
    <col min="1326" max="1326" width="9" style="5" customWidth="1"/>
    <col min="1327" max="1327" width="7.6640625" style="5" customWidth="1"/>
    <col min="1328" max="1328" width="10.33203125" style="5" customWidth="1"/>
    <col min="1329" max="1329" width="7" style="5" customWidth="1"/>
    <col min="1330" max="1330" width="7.6640625" style="5" customWidth="1"/>
    <col min="1331" max="1331" width="10.6640625" style="5" customWidth="1"/>
    <col min="1332" max="1332" width="8.44140625" style="5" customWidth="1"/>
    <col min="1333" max="1339" width="8.33203125" style="5" customWidth="1"/>
    <col min="1340" max="1340" width="9.88671875" style="5" customWidth="1"/>
    <col min="1341" max="1341" width="7" style="5" customWidth="1"/>
    <col min="1342" max="1342" width="7.88671875" style="5" customWidth="1"/>
    <col min="1343" max="1343" width="11" style="5" customWidth="1"/>
    <col min="1344" max="1344" width="7.6640625" style="5" customWidth="1"/>
    <col min="1345" max="1345" width="8.88671875" style="5" customWidth="1"/>
    <col min="1346" max="1536" width="9.109375" style="5"/>
    <col min="1537" max="1537" width="12.44140625" style="5" customWidth="1"/>
    <col min="1538" max="1538" width="35" style="5" customWidth="1"/>
    <col min="1539" max="1539" width="14" style="5" customWidth="1"/>
    <col min="1540" max="1540" width="8.6640625" style="5" customWidth="1"/>
    <col min="1541" max="1541" width="8.33203125" style="5" customWidth="1"/>
    <col min="1542" max="1542" width="14.88671875" style="5" customWidth="1"/>
    <col min="1543" max="1543" width="16.44140625" style="5" customWidth="1"/>
    <col min="1544" max="1544" width="18.33203125" style="5" customWidth="1"/>
    <col min="1545" max="1546" width="21.6640625" style="5" customWidth="1"/>
    <col min="1547" max="1547" width="9.5546875" style="5" customWidth="1"/>
    <col min="1548" max="1548" width="8.5546875" style="5" customWidth="1"/>
    <col min="1549" max="1549" width="10.88671875" style="5" customWidth="1"/>
    <col min="1550" max="1550" width="10" style="5" customWidth="1"/>
    <col min="1551" max="1551" width="10.5546875" style="5" customWidth="1"/>
    <col min="1552" max="1552" width="8" style="5" customWidth="1"/>
    <col min="1553" max="1556" width="10.5546875" style="5" customWidth="1"/>
    <col min="1557" max="1557" width="14.33203125" style="5" customWidth="1"/>
    <col min="1558" max="1558" width="14.6640625" style="5" customWidth="1"/>
    <col min="1559" max="1559" width="13" style="5" customWidth="1"/>
    <col min="1560" max="1560" width="12.88671875" style="5" customWidth="1"/>
    <col min="1561" max="1561" width="15.88671875" style="5" customWidth="1"/>
    <col min="1562" max="1562" width="17.5546875" style="5" customWidth="1"/>
    <col min="1563" max="1563" width="16.109375" style="5" customWidth="1"/>
    <col min="1564" max="1564" width="18.109375" style="5" customWidth="1"/>
    <col min="1565" max="1572" width="19" style="5" customWidth="1"/>
    <col min="1573" max="1573" width="24.109375" style="5" customWidth="1"/>
    <col min="1574" max="1574" width="8.33203125" style="5" customWidth="1"/>
    <col min="1575" max="1575" width="11.33203125" style="5" customWidth="1"/>
    <col min="1576" max="1576" width="8.109375" style="5" customWidth="1"/>
    <col min="1577" max="1577" width="6.88671875" style="5" customWidth="1"/>
    <col min="1578" max="1578" width="9.5546875" style="5" customWidth="1"/>
    <col min="1579" max="1579" width="6.44140625" style="5" customWidth="1"/>
    <col min="1580" max="1580" width="8.44140625" style="5" customWidth="1"/>
    <col min="1581" max="1581" width="11.44140625" style="5" customWidth="1"/>
    <col min="1582" max="1582" width="9" style="5" customWidth="1"/>
    <col min="1583" max="1583" width="7.6640625" style="5" customWidth="1"/>
    <col min="1584" max="1584" width="10.33203125" style="5" customWidth="1"/>
    <col min="1585" max="1585" width="7" style="5" customWidth="1"/>
    <col min="1586" max="1586" width="7.6640625" style="5" customWidth="1"/>
    <col min="1587" max="1587" width="10.6640625" style="5" customWidth="1"/>
    <col min="1588" max="1588" width="8.44140625" style="5" customWidth="1"/>
    <col min="1589" max="1595" width="8.33203125" style="5" customWidth="1"/>
    <col min="1596" max="1596" width="9.88671875" style="5" customWidth="1"/>
    <col min="1597" max="1597" width="7" style="5" customWidth="1"/>
    <col min="1598" max="1598" width="7.88671875" style="5" customWidth="1"/>
    <col min="1599" max="1599" width="11" style="5" customWidth="1"/>
    <col min="1600" max="1600" width="7.6640625" style="5" customWidth="1"/>
    <col min="1601" max="1601" width="8.88671875" style="5" customWidth="1"/>
    <col min="1602" max="1792" width="9.109375" style="5"/>
    <col min="1793" max="1793" width="12.44140625" style="5" customWidth="1"/>
    <col min="1794" max="1794" width="35" style="5" customWidth="1"/>
    <col min="1795" max="1795" width="14" style="5" customWidth="1"/>
    <col min="1796" max="1796" width="8.6640625" style="5" customWidth="1"/>
    <col min="1797" max="1797" width="8.33203125" style="5" customWidth="1"/>
    <col min="1798" max="1798" width="14.88671875" style="5" customWidth="1"/>
    <col min="1799" max="1799" width="16.44140625" style="5" customWidth="1"/>
    <col min="1800" max="1800" width="18.33203125" style="5" customWidth="1"/>
    <col min="1801" max="1802" width="21.6640625" style="5" customWidth="1"/>
    <col min="1803" max="1803" width="9.5546875" style="5" customWidth="1"/>
    <col min="1804" max="1804" width="8.5546875" style="5" customWidth="1"/>
    <col min="1805" max="1805" width="10.88671875" style="5" customWidth="1"/>
    <col min="1806" max="1806" width="10" style="5" customWidth="1"/>
    <col min="1807" max="1807" width="10.5546875" style="5" customWidth="1"/>
    <col min="1808" max="1808" width="8" style="5" customWidth="1"/>
    <col min="1809" max="1812" width="10.5546875" style="5" customWidth="1"/>
    <col min="1813" max="1813" width="14.33203125" style="5" customWidth="1"/>
    <col min="1814" max="1814" width="14.6640625" style="5" customWidth="1"/>
    <col min="1815" max="1815" width="13" style="5" customWidth="1"/>
    <col min="1816" max="1816" width="12.88671875" style="5" customWidth="1"/>
    <col min="1817" max="1817" width="15.88671875" style="5" customWidth="1"/>
    <col min="1818" max="1818" width="17.5546875" style="5" customWidth="1"/>
    <col min="1819" max="1819" width="16.109375" style="5" customWidth="1"/>
    <col min="1820" max="1820" width="18.109375" style="5" customWidth="1"/>
    <col min="1821" max="1828" width="19" style="5" customWidth="1"/>
    <col min="1829" max="1829" width="24.109375" style="5" customWidth="1"/>
    <col min="1830" max="1830" width="8.33203125" style="5" customWidth="1"/>
    <col min="1831" max="1831" width="11.33203125" style="5" customWidth="1"/>
    <col min="1832" max="1832" width="8.109375" style="5" customWidth="1"/>
    <col min="1833" max="1833" width="6.88671875" style="5" customWidth="1"/>
    <col min="1834" max="1834" width="9.5546875" style="5" customWidth="1"/>
    <col min="1835" max="1835" width="6.44140625" style="5" customWidth="1"/>
    <col min="1836" max="1836" width="8.44140625" style="5" customWidth="1"/>
    <col min="1837" max="1837" width="11.44140625" style="5" customWidth="1"/>
    <col min="1838" max="1838" width="9" style="5" customWidth="1"/>
    <col min="1839" max="1839" width="7.6640625" style="5" customWidth="1"/>
    <col min="1840" max="1840" width="10.33203125" style="5" customWidth="1"/>
    <col min="1841" max="1841" width="7" style="5" customWidth="1"/>
    <col min="1842" max="1842" width="7.6640625" style="5" customWidth="1"/>
    <col min="1843" max="1843" width="10.6640625" style="5" customWidth="1"/>
    <col min="1844" max="1844" width="8.44140625" style="5" customWidth="1"/>
    <col min="1845" max="1851" width="8.33203125" style="5" customWidth="1"/>
    <col min="1852" max="1852" width="9.88671875" style="5" customWidth="1"/>
    <col min="1853" max="1853" width="7" style="5" customWidth="1"/>
    <col min="1854" max="1854" width="7.88671875" style="5" customWidth="1"/>
    <col min="1855" max="1855" width="11" style="5" customWidth="1"/>
    <col min="1856" max="1856" width="7.6640625" style="5" customWidth="1"/>
    <col min="1857" max="1857" width="8.88671875" style="5" customWidth="1"/>
    <col min="1858" max="2048" width="9.109375" style="5"/>
    <col min="2049" max="2049" width="12.44140625" style="5" customWidth="1"/>
    <col min="2050" max="2050" width="35" style="5" customWidth="1"/>
    <col min="2051" max="2051" width="14" style="5" customWidth="1"/>
    <col min="2052" max="2052" width="8.6640625" style="5" customWidth="1"/>
    <col min="2053" max="2053" width="8.33203125" style="5" customWidth="1"/>
    <col min="2054" max="2054" width="14.88671875" style="5" customWidth="1"/>
    <col min="2055" max="2055" width="16.44140625" style="5" customWidth="1"/>
    <col min="2056" max="2056" width="18.33203125" style="5" customWidth="1"/>
    <col min="2057" max="2058" width="21.6640625" style="5" customWidth="1"/>
    <col min="2059" max="2059" width="9.5546875" style="5" customWidth="1"/>
    <col min="2060" max="2060" width="8.5546875" style="5" customWidth="1"/>
    <col min="2061" max="2061" width="10.88671875" style="5" customWidth="1"/>
    <col min="2062" max="2062" width="10" style="5" customWidth="1"/>
    <col min="2063" max="2063" width="10.5546875" style="5" customWidth="1"/>
    <col min="2064" max="2064" width="8" style="5" customWidth="1"/>
    <col min="2065" max="2068" width="10.5546875" style="5" customWidth="1"/>
    <col min="2069" max="2069" width="14.33203125" style="5" customWidth="1"/>
    <col min="2070" max="2070" width="14.6640625" style="5" customWidth="1"/>
    <col min="2071" max="2071" width="13" style="5" customWidth="1"/>
    <col min="2072" max="2072" width="12.88671875" style="5" customWidth="1"/>
    <col min="2073" max="2073" width="15.88671875" style="5" customWidth="1"/>
    <col min="2074" max="2074" width="17.5546875" style="5" customWidth="1"/>
    <col min="2075" max="2075" width="16.109375" style="5" customWidth="1"/>
    <col min="2076" max="2076" width="18.109375" style="5" customWidth="1"/>
    <col min="2077" max="2084" width="19" style="5" customWidth="1"/>
    <col min="2085" max="2085" width="24.109375" style="5" customWidth="1"/>
    <col min="2086" max="2086" width="8.33203125" style="5" customWidth="1"/>
    <col min="2087" max="2087" width="11.33203125" style="5" customWidth="1"/>
    <col min="2088" max="2088" width="8.109375" style="5" customWidth="1"/>
    <col min="2089" max="2089" width="6.88671875" style="5" customWidth="1"/>
    <col min="2090" max="2090" width="9.5546875" style="5" customWidth="1"/>
    <col min="2091" max="2091" width="6.44140625" style="5" customWidth="1"/>
    <col min="2092" max="2092" width="8.44140625" style="5" customWidth="1"/>
    <col min="2093" max="2093" width="11.44140625" style="5" customWidth="1"/>
    <col min="2094" max="2094" width="9" style="5" customWidth="1"/>
    <col min="2095" max="2095" width="7.6640625" style="5" customWidth="1"/>
    <col min="2096" max="2096" width="10.33203125" style="5" customWidth="1"/>
    <col min="2097" max="2097" width="7" style="5" customWidth="1"/>
    <col min="2098" max="2098" width="7.6640625" style="5" customWidth="1"/>
    <col min="2099" max="2099" width="10.6640625" style="5" customWidth="1"/>
    <col min="2100" max="2100" width="8.44140625" style="5" customWidth="1"/>
    <col min="2101" max="2107" width="8.33203125" style="5" customWidth="1"/>
    <col min="2108" max="2108" width="9.88671875" style="5" customWidth="1"/>
    <col min="2109" max="2109" width="7" style="5" customWidth="1"/>
    <col min="2110" max="2110" width="7.88671875" style="5" customWidth="1"/>
    <col min="2111" max="2111" width="11" style="5" customWidth="1"/>
    <col min="2112" max="2112" width="7.6640625" style="5" customWidth="1"/>
    <col min="2113" max="2113" width="8.88671875" style="5" customWidth="1"/>
    <col min="2114" max="2304" width="9.109375" style="5"/>
    <col min="2305" max="2305" width="12.44140625" style="5" customWidth="1"/>
    <col min="2306" max="2306" width="35" style="5" customWidth="1"/>
    <col min="2307" max="2307" width="14" style="5" customWidth="1"/>
    <col min="2308" max="2308" width="8.6640625" style="5" customWidth="1"/>
    <col min="2309" max="2309" width="8.33203125" style="5" customWidth="1"/>
    <col min="2310" max="2310" width="14.88671875" style="5" customWidth="1"/>
    <col min="2311" max="2311" width="16.44140625" style="5" customWidth="1"/>
    <col min="2312" max="2312" width="18.33203125" style="5" customWidth="1"/>
    <col min="2313" max="2314" width="21.6640625" style="5" customWidth="1"/>
    <col min="2315" max="2315" width="9.5546875" style="5" customWidth="1"/>
    <col min="2316" max="2316" width="8.5546875" style="5" customWidth="1"/>
    <col min="2317" max="2317" width="10.88671875" style="5" customWidth="1"/>
    <col min="2318" max="2318" width="10" style="5" customWidth="1"/>
    <col min="2319" max="2319" width="10.5546875" style="5" customWidth="1"/>
    <col min="2320" max="2320" width="8" style="5" customWidth="1"/>
    <col min="2321" max="2324" width="10.5546875" style="5" customWidth="1"/>
    <col min="2325" max="2325" width="14.33203125" style="5" customWidth="1"/>
    <col min="2326" max="2326" width="14.6640625" style="5" customWidth="1"/>
    <col min="2327" max="2327" width="13" style="5" customWidth="1"/>
    <col min="2328" max="2328" width="12.88671875" style="5" customWidth="1"/>
    <col min="2329" max="2329" width="15.88671875" style="5" customWidth="1"/>
    <col min="2330" max="2330" width="17.5546875" style="5" customWidth="1"/>
    <col min="2331" max="2331" width="16.109375" style="5" customWidth="1"/>
    <col min="2332" max="2332" width="18.109375" style="5" customWidth="1"/>
    <col min="2333" max="2340" width="19" style="5" customWidth="1"/>
    <col min="2341" max="2341" width="24.109375" style="5" customWidth="1"/>
    <col min="2342" max="2342" width="8.33203125" style="5" customWidth="1"/>
    <col min="2343" max="2343" width="11.33203125" style="5" customWidth="1"/>
    <col min="2344" max="2344" width="8.109375" style="5" customWidth="1"/>
    <col min="2345" max="2345" width="6.88671875" style="5" customWidth="1"/>
    <col min="2346" max="2346" width="9.5546875" style="5" customWidth="1"/>
    <col min="2347" max="2347" width="6.44140625" style="5" customWidth="1"/>
    <col min="2348" max="2348" width="8.44140625" style="5" customWidth="1"/>
    <col min="2349" max="2349" width="11.44140625" style="5" customWidth="1"/>
    <col min="2350" max="2350" width="9" style="5" customWidth="1"/>
    <col min="2351" max="2351" width="7.6640625" style="5" customWidth="1"/>
    <col min="2352" max="2352" width="10.33203125" style="5" customWidth="1"/>
    <col min="2353" max="2353" width="7" style="5" customWidth="1"/>
    <col min="2354" max="2354" width="7.6640625" style="5" customWidth="1"/>
    <col min="2355" max="2355" width="10.6640625" style="5" customWidth="1"/>
    <col min="2356" max="2356" width="8.44140625" style="5" customWidth="1"/>
    <col min="2357" max="2363" width="8.33203125" style="5" customWidth="1"/>
    <col min="2364" max="2364" width="9.88671875" style="5" customWidth="1"/>
    <col min="2365" max="2365" width="7" style="5" customWidth="1"/>
    <col min="2366" max="2366" width="7.88671875" style="5" customWidth="1"/>
    <col min="2367" max="2367" width="11" style="5" customWidth="1"/>
    <col min="2368" max="2368" width="7.6640625" style="5" customWidth="1"/>
    <col min="2369" max="2369" width="8.88671875" style="5" customWidth="1"/>
    <col min="2370" max="2560" width="9.109375" style="5"/>
    <col min="2561" max="2561" width="12.44140625" style="5" customWidth="1"/>
    <col min="2562" max="2562" width="35" style="5" customWidth="1"/>
    <col min="2563" max="2563" width="14" style="5" customWidth="1"/>
    <col min="2564" max="2564" width="8.6640625" style="5" customWidth="1"/>
    <col min="2565" max="2565" width="8.33203125" style="5" customWidth="1"/>
    <col min="2566" max="2566" width="14.88671875" style="5" customWidth="1"/>
    <col min="2567" max="2567" width="16.44140625" style="5" customWidth="1"/>
    <col min="2568" max="2568" width="18.33203125" style="5" customWidth="1"/>
    <col min="2569" max="2570" width="21.6640625" style="5" customWidth="1"/>
    <col min="2571" max="2571" width="9.5546875" style="5" customWidth="1"/>
    <col min="2572" max="2572" width="8.5546875" style="5" customWidth="1"/>
    <col min="2573" max="2573" width="10.88671875" style="5" customWidth="1"/>
    <col min="2574" max="2574" width="10" style="5" customWidth="1"/>
    <col min="2575" max="2575" width="10.5546875" style="5" customWidth="1"/>
    <col min="2576" max="2576" width="8" style="5" customWidth="1"/>
    <col min="2577" max="2580" width="10.5546875" style="5" customWidth="1"/>
    <col min="2581" max="2581" width="14.33203125" style="5" customWidth="1"/>
    <col min="2582" max="2582" width="14.6640625" style="5" customWidth="1"/>
    <col min="2583" max="2583" width="13" style="5" customWidth="1"/>
    <col min="2584" max="2584" width="12.88671875" style="5" customWidth="1"/>
    <col min="2585" max="2585" width="15.88671875" style="5" customWidth="1"/>
    <col min="2586" max="2586" width="17.5546875" style="5" customWidth="1"/>
    <col min="2587" max="2587" width="16.109375" style="5" customWidth="1"/>
    <col min="2588" max="2588" width="18.109375" style="5" customWidth="1"/>
    <col min="2589" max="2596" width="19" style="5" customWidth="1"/>
    <col min="2597" max="2597" width="24.109375" style="5" customWidth="1"/>
    <col min="2598" max="2598" width="8.33203125" style="5" customWidth="1"/>
    <col min="2599" max="2599" width="11.33203125" style="5" customWidth="1"/>
    <col min="2600" max="2600" width="8.109375" style="5" customWidth="1"/>
    <col min="2601" max="2601" width="6.88671875" style="5" customWidth="1"/>
    <col min="2602" max="2602" width="9.5546875" style="5" customWidth="1"/>
    <col min="2603" max="2603" width="6.44140625" style="5" customWidth="1"/>
    <col min="2604" max="2604" width="8.44140625" style="5" customWidth="1"/>
    <col min="2605" max="2605" width="11.44140625" style="5" customWidth="1"/>
    <col min="2606" max="2606" width="9" style="5" customWidth="1"/>
    <col min="2607" max="2607" width="7.6640625" style="5" customWidth="1"/>
    <col min="2608" max="2608" width="10.33203125" style="5" customWidth="1"/>
    <col min="2609" max="2609" width="7" style="5" customWidth="1"/>
    <col min="2610" max="2610" width="7.6640625" style="5" customWidth="1"/>
    <col min="2611" max="2611" width="10.6640625" style="5" customWidth="1"/>
    <col min="2612" max="2612" width="8.44140625" style="5" customWidth="1"/>
    <col min="2613" max="2619" width="8.33203125" style="5" customWidth="1"/>
    <col min="2620" max="2620" width="9.88671875" style="5" customWidth="1"/>
    <col min="2621" max="2621" width="7" style="5" customWidth="1"/>
    <col min="2622" max="2622" width="7.88671875" style="5" customWidth="1"/>
    <col min="2623" max="2623" width="11" style="5" customWidth="1"/>
    <col min="2624" max="2624" width="7.6640625" style="5" customWidth="1"/>
    <col min="2625" max="2625" width="8.88671875" style="5" customWidth="1"/>
    <col min="2626" max="2816" width="9.109375" style="5"/>
    <col min="2817" max="2817" width="12.44140625" style="5" customWidth="1"/>
    <col min="2818" max="2818" width="35" style="5" customWidth="1"/>
    <col min="2819" max="2819" width="14" style="5" customWidth="1"/>
    <col min="2820" max="2820" width="8.6640625" style="5" customWidth="1"/>
    <col min="2821" max="2821" width="8.33203125" style="5" customWidth="1"/>
    <col min="2822" max="2822" width="14.88671875" style="5" customWidth="1"/>
    <col min="2823" max="2823" width="16.44140625" style="5" customWidth="1"/>
    <col min="2824" max="2824" width="18.33203125" style="5" customWidth="1"/>
    <col min="2825" max="2826" width="21.6640625" style="5" customWidth="1"/>
    <col min="2827" max="2827" width="9.5546875" style="5" customWidth="1"/>
    <col min="2828" max="2828" width="8.5546875" style="5" customWidth="1"/>
    <col min="2829" max="2829" width="10.88671875" style="5" customWidth="1"/>
    <col min="2830" max="2830" width="10" style="5" customWidth="1"/>
    <col min="2831" max="2831" width="10.5546875" style="5" customWidth="1"/>
    <col min="2832" max="2832" width="8" style="5" customWidth="1"/>
    <col min="2833" max="2836" width="10.5546875" style="5" customWidth="1"/>
    <col min="2837" max="2837" width="14.33203125" style="5" customWidth="1"/>
    <col min="2838" max="2838" width="14.6640625" style="5" customWidth="1"/>
    <col min="2839" max="2839" width="13" style="5" customWidth="1"/>
    <col min="2840" max="2840" width="12.88671875" style="5" customWidth="1"/>
    <col min="2841" max="2841" width="15.88671875" style="5" customWidth="1"/>
    <col min="2842" max="2842" width="17.5546875" style="5" customWidth="1"/>
    <col min="2843" max="2843" width="16.109375" style="5" customWidth="1"/>
    <col min="2844" max="2844" width="18.109375" style="5" customWidth="1"/>
    <col min="2845" max="2852" width="19" style="5" customWidth="1"/>
    <col min="2853" max="2853" width="24.109375" style="5" customWidth="1"/>
    <col min="2854" max="2854" width="8.33203125" style="5" customWidth="1"/>
    <col min="2855" max="2855" width="11.33203125" style="5" customWidth="1"/>
    <col min="2856" max="2856" width="8.109375" style="5" customWidth="1"/>
    <col min="2857" max="2857" width="6.88671875" style="5" customWidth="1"/>
    <col min="2858" max="2858" width="9.5546875" style="5" customWidth="1"/>
    <col min="2859" max="2859" width="6.44140625" style="5" customWidth="1"/>
    <col min="2860" max="2860" width="8.44140625" style="5" customWidth="1"/>
    <col min="2861" max="2861" width="11.44140625" style="5" customWidth="1"/>
    <col min="2862" max="2862" width="9" style="5" customWidth="1"/>
    <col min="2863" max="2863" width="7.6640625" style="5" customWidth="1"/>
    <col min="2864" max="2864" width="10.33203125" style="5" customWidth="1"/>
    <col min="2865" max="2865" width="7" style="5" customWidth="1"/>
    <col min="2866" max="2866" width="7.6640625" style="5" customWidth="1"/>
    <col min="2867" max="2867" width="10.6640625" style="5" customWidth="1"/>
    <col min="2868" max="2868" width="8.44140625" style="5" customWidth="1"/>
    <col min="2869" max="2875" width="8.33203125" style="5" customWidth="1"/>
    <col min="2876" max="2876" width="9.88671875" style="5" customWidth="1"/>
    <col min="2877" max="2877" width="7" style="5" customWidth="1"/>
    <col min="2878" max="2878" width="7.88671875" style="5" customWidth="1"/>
    <col min="2879" max="2879" width="11" style="5" customWidth="1"/>
    <col min="2880" max="2880" width="7.6640625" style="5" customWidth="1"/>
    <col min="2881" max="2881" width="8.88671875" style="5" customWidth="1"/>
    <col min="2882" max="3072" width="9.109375" style="5"/>
    <col min="3073" max="3073" width="12.44140625" style="5" customWidth="1"/>
    <col min="3074" max="3074" width="35" style="5" customWidth="1"/>
    <col min="3075" max="3075" width="14" style="5" customWidth="1"/>
    <col min="3076" max="3076" width="8.6640625" style="5" customWidth="1"/>
    <col min="3077" max="3077" width="8.33203125" style="5" customWidth="1"/>
    <col min="3078" max="3078" width="14.88671875" style="5" customWidth="1"/>
    <col min="3079" max="3079" width="16.44140625" style="5" customWidth="1"/>
    <col min="3080" max="3080" width="18.33203125" style="5" customWidth="1"/>
    <col min="3081" max="3082" width="21.6640625" style="5" customWidth="1"/>
    <col min="3083" max="3083" width="9.5546875" style="5" customWidth="1"/>
    <col min="3084" max="3084" width="8.5546875" style="5" customWidth="1"/>
    <col min="3085" max="3085" width="10.88671875" style="5" customWidth="1"/>
    <col min="3086" max="3086" width="10" style="5" customWidth="1"/>
    <col min="3087" max="3087" width="10.5546875" style="5" customWidth="1"/>
    <col min="3088" max="3088" width="8" style="5" customWidth="1"/>
    <col min="3089" max="3092" width="10.5546875" style="5" customWidth="1"/>
    <col min="3093" max="3093" width="14.33203125" style="5" customWidth="1"/>
    <col min="3094" max="3094" width="14.6640625" style="5" customWidth="1"/>
    <col min="3095" max="3095" width="13" style="5" customWidth="1"/>
    <col min="3096" max="3096" width="12.88671875" style="5" customWidth="1"/>
    <col min="3097" max="3097" width="15.88671875" style="5" customWidth="1"/>
    <col min="3098" max="3098" width="17.5546875" style="5" customWidth="1"/>
    <col min="3099" max="3099" width="16.109375" style="5" customWidth="1"/>
    <col min="3100" max="3100" width="18.109375" style="5" customWidth="1"/>
    <col min="3101" max="3108" width="19" style="5" customWidth="1"/>
    <col min="3109" max="3109" width="24.109375" style="5" customWidth="1"/>
    <col min="3110" max="3110" width="8.33203125" style="5" customWidth="1"/>
    <col min="3111" max="3111" width="11.33203125" style="5" customWidth="1"/>
    <col min="3112" max="3112" width="8.109375" style="5" customWidth="1"/>
    <col min="3113" max="3113" width="6.88671875" style="5" customWidth="1"/>
    <col min="3114" max="3114" width="9.5546875" style="5" customWidth="1"/>
    <col min="3115" max="3115" width="6.44140625" style="5" customWidth="1"/>
    <col min="3116" max="3116" width="8.44140625" style="5" customWidth="1"/>
    <col min="3117" max="3117" width="11.44140625" style="5" customWidth="1"/>
    <col min="3118" max="3118" width="9" style="5" customWidth="1"/>
    <col min="3119" max="3119" width="7.6640625" style="5" customWidth="1"/>
    <col min="3120" max="3120" width="10.33203125" style="5" customWidth="1"/>
    <col min="3121" max="3121" width="7" style="5" customWidth="1"/>
    <col min="3122" max="3122" width="7.6640625" style="5" customWidth="1"/>
    <col min="3123" max="3123" width="10.6640625" style="5" customWidth="1"/>
    <col min="3124" max="3124" width="8.44140625" style="5" customWidth="1"/>
    <col min="3125" max="3131" width="8.33203125" style="5" customWidth="1"/>
    <col min="3132" max="3132" width="9.88671875" style="5" customWidth="1"/>
    <col min="3133" max="3133" width="7" style="5" customWidth="1"/>
    <col min="3134" max="3134" width="7.88671875" style="5" customWidth="1"/>
    <col min="3135" max="3135" width="11" style="5" customWidth="1"/>
    <col min="3136" max="3136" width="7.6640625" style="5" customWidth="1"/>
    <col min="3137" max="3137" width="8.88671875" style="5" customWidth="1"/>
    <col min="3138" max="3328" width="9.109375" style="5"/>
    <col min="3329" max="3329" width="12.44140625" style="5" customWidth="1"/>
    <col min="3330" max="3330" width="35" style="5" customWidth="1"/>
    <col min="3331" max="3331" width="14" style="5" customWidth="1"/>
    <col min="3332" max="3332" width="8.6640625" style="5" customWidth="1"/>
    <col min="3333" max="3333" width="8.33203125" style="5" customWidth="1"/>
    <col min="3334" max="3334" width="14.88671875" style="5" customWidth="1"/>
    <col min="3335" max="3335" width="16.44140625" style="5" customWidth="1"/>
    <col min="3336" max="3336" width="18.33203125" style="5" customWidth="1"/>
    <col min="3337" max="3338" width="21.6640625" style="5" customWidth="1"/>
    <col min="3339" max="3339" width="9.5546875" style="5" customWidth="1"/>
    <col min="3340" max="3340" width="8.5546875" style="5" customWidth="1"/>
    <col min="3341" max="3341" width="10.88671875" style="5" customWidth="1"/>
    <col min="3342" max="3342" width="10" style="5" customWidth="1"/>
    <col min="3343" max="3343" width="10.5546875" style="5" customWidth="1"/>
    <col min="3344" max="3344" width="8" style="5" customWidth="1"/>
    <col min="3345" max="3348" width="10.5546875" style="5" customWidth="1"/>
    <col min="3349" max="3349" width="14.33203125" style="5" customWidth="1"/>
    <col min="3350" max="3350" width="14.6640625" style="5" customWidth="1"/>
    <col min="3351" max="3351" width="13" style="5" customWidth="1"/>
    <col min="3352" max="3352" width="12.88671875" style="5" customWidth="1"/>
    <col min="3353" max="3353" width="15.88671875" style="5" customWidth="1"/>
    <col min="3354" max="3354" width="17.5546875" style="5" customWidth="1"/>
    <col min="3355" max="3355" width="16.109375" style="5" customWidth="1"/>
    <col min="3356" max="3356" width="18.109375" style="5" customWidth="1"/>
    <col min="3357" max="3364" width="19" style="5" customWidth="1"/>
    <col min="3365" max="3365" width="24.109375" style="5" customWidth="1"/>
    <col min="3366" max="3366" width="8.33203125" style="5" customWidth="1"/>
    <col min="3367" max="3367" width="11.33203125" style="5" customWidth="1"/>
    <col min="3368" max="3368" width="8.109375" style="5" customWidth="1"/>
    <col min="3369" max="3369" width="6.88671875" style="5" customWidth="1"/>
    <col min="3370" max="3370" width="9.5546875" style="5" customWidth="1"/>
    <col min="3371" max="3371" width="6.44140625" style="5" customWidth="1"/>
    <col min="3372" max="3372" width="8.44140625" style="5" customWidth="1"/>
    <col min="3373" max="3373" width="11.44140625" style="5" customWidth="1"/>
    <col min="3374" max="3374" width="9" style="5" customWidth="1"/>
    <col min="3375" max="3375" width="7.6640625" style="5" customWidth="1"/>
    <col min="3376" max="3376" width="10.33203125" style="5" customWidth="1"/>
    <col min="3377" max="3377" width="7" style="5" customWidth="1"/>
    <col min="3378" max="3378" width="7.6640625" style="5" customWidth="1"/>
    <col min="3379" max="3379" width="10.6640625" style="5" customWidth="1"/>
    <col min="3380" max="3380" width="8.44140625" style="5" customWidth="1"/>
    <col min="3381" max="3387" width="8.33203125" style="5" customWidth="1"/>
    <col min="3388" max="3388" width="9.88671875" style="5" customWidth="1"/>
    <col min="3389" max="3389" width="7" style="5" customWidth="1"/>
    <col min="3390" max="3390" width="7.88671875" style="5" customWidth="1"/>
    <col min="3391" max="3391" width="11" style="5" customWidth="1"/>
    <col min="3392" max="3392" width="7.6640625" style="5" customWidth="1"/>
    <col min="3393" max="3393" width="8.88671875" style="5" customWidth="1"/>
    <col min="3394" max="3584" width="9.109375" style="5"/>
    <col min="3585" max="3585" width="12.44140625" style="5" customWidth="1"/>
    <col min="3586" max="3586" width="35" style="5" customWidth="1"/>
    <col min="3587" max="3587" width="14" style="5" customWidth="1"/>
    <col min="3588" max="3588" width="8.6640625" style="5" customWidth="1"/>
    <col min="3589" max="3589" width="8.33203125" style="5" customWidth="1"/>
    <col min="3590" max="3590" width="14.88671875" style="5" customWidth="1"/>
    <col min="3591" max="3591" width="16.44140625" style="5" customWidth="1"/>
    <col min="3592" max="3592" width="18.33203125" style="5" customWidth="1"/>
    <col min="3593" max="3594" width="21.6640625" style="5" customWidth="1"/>
    <col min="3595" max="3595" width="9.5546875" style="5" customWidth="1"/>
    <col min="3596" max="3596" width="8.5546875" style="5" customWidth="1"/>
    <col min="3597" max="3597" width="10.88671875" style="5" customWidth="1"/>
    <col min="3598" max="3598" width="10" style="5" customWidth="1"/>
    <col min="3599" max="3599" width="10.5546875" style="5" customWidth="1"/>
    <col min="3600" max="3600" width="8" style="5" customWidth="1"/>
    <col min="3601" max="3604" width="10.5546875" style="5" customWidth="1"/>
    <col min="3605" max="3605" width="14.33203125" style="5" customWidth="1"/>
    <col min="3606" max="3606" width="14.6640625" style="5" customWidth="1"/>
    <col min="3607" max="3607" width="13" style="5" customWidth="1"/>
    <col min="3608" max="3608" width="12.88671875" style="5" customWidth="1"/>
    <col min="3609" max="3609" width="15.88671875" style="5" customWidth="1"/>
    <col min="3610" max="3610" width="17.5546875" style="5" customWidth="1"/>
    <col min="3611" max="3611" width="16.109375" style="5" customWidth="1"/>
    <col min="3612" max="3612" width="18.109375" style="5" customWidth="1"/>
    <col min="3613" max="3620" width="19" style="5" customWidth="1"/>
    <col min="3621" max="3621" width="24.109375" style="5" customWidth="1"/>
    <col min="3622" max="3622" width="8.33203125" style="5" customWidth="1"/>
    <col min="3623" max="3623" width="11.33203125" style="5" customWidth="1"/>
    <col min="3624" max="3624" width="8.109375" style="5" customWidth="1"/>
    <col min="3625" max="3625" width="6.88671875" style="5" customWidth="1"/>
    <col min="3626" max="3626" width="9.5546875" style="5" customWidth="1"/>
    <col min="3627" max="3627" width="6.44140625" style="5" customWidth="1"/>
    <col min="3628" max="3628" width="8.44140625" style="5" customWidth="1"/>
    <col min="3629" max="3629" width="11.44140625" style="5" customWidth="1"/>
    <col min="3630" max="3630" width="9" style="5" customWidth="1"/>
    <col min="3631" max="3631" width="7.6640625" style="5" customWidth="1"/>
    <col min="3632" max="3632" width="10.33203125" style="5" customWidth="1"/>
    <col min="3633" max="3633" width="7" style="5" customWidth="1"/>
    <col min="3634" max="3634" width="7.6640625" style="5" customWidth="1"/>
    <col min="3635" max="3635" width="10.6640625" style="5" customWidth="1"/>
    <col min="3636" max="3636" width="8.44140625" style="5" customWidth="1"/>
    <col min="3637" max="3643" width="8.33203125" style="5" customWidth="1"/>
    <col min="3644" max="3644" width="9.88671875" style="5" customWidth="1"/>
    <col min="3645" max="3645" width="7" style="5" customWidth="1"/>
    <col min="3646" max="3646" width="7.88671875" style="5" customWidth="1"/>
    <col min="3647" max="3647" width="11" style="5" customWidth="1"/>
    <col min="3648" max="3648" width="7.6640625" style="5" customWidth="1"/>
    <col min="3649" max="3649" width="8.88671875" style="5" customWidth="1"/>
    <col min="3650" max="3840" width="9.109375" style="5"/>
    <col min="3841" max="3841" width="12.44140625" style="5" customWidth="1"/>
    <col min="3842" max="3842" width="35" style="5" customWidth="1"/>
    <col min="3843" max="3843" width="14" style="5" customWidth="1"/>
    <col min="3844" max="3844" width="8.6640625" style="5" customWidth="1"/>
    <col min="3845" max="3845" width="8.33203125" style="5" customWidth="1"/>
    <col min="3846" max="3846" width="14.88671875" style="5" customWidth="1"/>
    <col min="3847" max="3847" width="16.44140625" style="5" customWidth="1"/>
    <col min="3848" max="3848" width="18.33203125" style="5" customWidth="1"/>
    <col min="3849" max="3850" width="21.6640625" style="5" customWidth="1"/>
    <col min="3851" max="3851" width="9.5546875" style="5" customWidth="1"/>
    <col min="3852" max="3852" width="8.5546875" style="5" customWidth="1"/>
    <col min="3853" max="3853" width="10.88671875" style="5" customWidth="1"/>
    <col min="3854" max="3854" width="10" style="5" customWidth="1"/>
    <col min="3855" max="3855" width="10.5546875" style="5" customWidth="1"/>
    <col min="3856" max="3856" width="8" style="5" customWidth="1"/>
    <col min="3857" max="3860" width="10.5546875" style="5" customWidth="1"/>
    <col min="3861" max="3861" width="14.33203125" style="5" customWidth="1"/>
    <col min="3862" max="3862" width="14.6640625" style="5" customWidth="1"/>
    <col min="3863" max="3863" width="13" style="5" customWidth="1"/>
    <col min="3864" max="3864" width="12.88671875" style="5" customWidth="1"/>
    <col min="3865" max="3865" width="15.88671875" style="5" customWidth="1"/>
    <col min="3866" max="3866" width="17.5546875" style="5" customWidth="1"/>
    <col min="3867" max="3867" width="16.109375" style="5" customWidth="1"/>
    <col min="3868" max="3868" width="18.109375" style="5" customWidth="1"/>
    <col min="3869" max="3876" width="19" style="5" customWidth="1"/>
    <col min="3877" max="3877" width="24.109375" style="5" customWidth="1"/>
    <col min="3878" max="3878" width="8.33203125" style="5" customWidth="1"/>
    <col min="3879" max="3879" width="11.33203125" style="5" customWidth="1"/>
    <col min="3880" max="3880" width="8.109375" style="5" customWidth="1"/>
    <col min="3881" max="3881" width="6.88671875" style="5" customWidth="1"/>
    <col min="3882" max="3882" width="9.5546875" style="5" customWidth="1"/>
    <col min="3883" max="3883" width="6.44140625" style="5" customWidth="1"/>
    <col min="3884" max="3884" width="8.44140625" style="5" customWidth="1"/>
    <col min="3885" max="3885" width="11.44140625" style="5" customWidth="1"/>
    <col min="3886" max="3886" width="9" style="5" customWidth="1"/>
    <col min="3887" max="3887" width="7.6640625" style="5" customWidth="1"/>
    <col min="3888" max="3888" width="10.33203125" style="5" customWidth="1"/>
    <col min="3889" max="3889" width="7" style="5" customWidth="1"/>
    <col min="3890" max="3890" width="7.6640625" style="5" customWidth="1"/>
    <col min="3891" max="3891" width="10.6640625" style="5" customWidth="1"/>
    <col min="3892" max="3892" width="8.44140625" style="5" customWidth="1"/>
    <col min="3893" max="3899" width="8.33203125" style="5" customWidth="1"/>
    <col min="3900" max="3900" width="9.88671875" style="5" customWidth="1"/>
    <col min="3901" max="3901" width="7" style="5" customWidth="1"/>
    <col min="3902" max="3902" width="7.88671875" style="5" customWidth="1"/>
    <col min="3903" max="3903" width="11" style="5" customWidth="1"/>
    <col min="3904" max="3904" width="7.6640625" style="5" customWidth="1"/>
    <col min="3905" max="3905" width="8.88671875" style="5" customWidth="1"/>
    <col min="3906" max="4096" width="9.109375" style="5"/>
    <col min="4097" max="4097" width="12.44140625" style="5" customWidth="1"/>
    <col min="4098" max="4098" width="35" style="5" customWidth="1"/>
    <col min="4099" max="4099" width="14" style="5" customWidth="1"/>
    <col min="4100" max="4100" width="8.6640625" style="5" customWidth="1"/>
    <col min="4101" max="4101" width="8.33203125" style="5" customWidth="1"/>
    <col min="4102" max="4102" width="14.88671875" style="5" customWidth="1"/>
    <col min="4103" max="4103" width="16.44140625" style="5" customWidth="1"/>
    <col min="4104" max="4104" width="18.33203125" style="5" customWidth="1"/>
    <col min="4105" max="4106" width="21.6640625" style="5" customWidth="1"/>
    <col min="4107" max="4107" width="9.5546875" style="5" customWidth="1"/>
    <col min="4108" max="4108" width="8.5546875" style="5" customWidth="1"/>
    <col min="4109" max="4109" width="10.88671875" style="5" customWidth="1"/>
    <col min="4110" max="4110" width="10" style="5" customWidth="1"/>
    <col min="4111" max="4111" width="10.5546875" style="5" customWidth="1"/>
    <col min="4112" max="4112" width="8" style="5" customWidth="1"/>
    <col min="4113" max="4116" width="10.5546875" style="5" customWidth="1"/>
    <col min="4117" max="4117" width="14.33203125" style="5" customWidth="1"/>
    <col min="4118" max="4118" width="14.6640625" style="5" customWidth="1"/>
    <col min="4119" max="4119" width="13" style="5" customWidth="1"/>
    <col min="4120" max="4120" width="12.88671875" style="5" customWidth="1"/>
    <col min="4121" max="4121" width="15.88671875" style="5" customWidth="1"/>
    <col min="4122" max="4122" width="17.5546875" style="5" customWidth="1"/>
    <col min="4123" max="4123" width="16.109375" style="5" customWidth="1"/>
    <col min="4124" max="4124" width="18.109375" style="5" customWidth="1"/>
    <col min="4125" max="4132" width="19" style="5" customWidth="1"/>
    <col min="4133" max="4133" width="24.109375" style="5" customWidth="1"/>
    <col min="4134" max="4134" width="8.33203125" style="5" customWidth="1"/>
    <col min="4135" max="4135" width="11.33203125" style="5" customWidth="1"/>
    <col min="4136" max="4136" width="8.109375" style="5" customWidth="1"/>
    <col min="4137" max="4137" width="6.88671875" style="5" customWidth="1"/>
    <col min="4138" max="4138" width="9.5546875" style="5" customWidth="1"/>
    <col min="4139" max="4139" width="6.44140625" style="5" customWidth="1"/>
    <col min="4140" max="4140" width="8.44140625" style="5" customWidth="1"/>
    <col min="4141" max="4141" width="11.44140625" style="5" customWidth="1"/>
    <col min="4142" max="4142" width="9" style="5" customWidth="1"/>
    <col min="4143" max="4143" width="7.6640625" style="5" customWidth="1"/>
    <col min="4144" max="4144" width="10.33203125" style="5" customWidth="1"/>
    <col min="4145" max="4145" width="7" style="5" customWidth="1"/>
    <col min="4146" max="4146" width="7.6640625" style="5" customWidth="1"/>
    <col min="4147" max="4147" width="10.6640625" style="5" customWidth="1"/>
    <col min="4148" max="4148" width="8.44140625" style="5" customWidth="1"/>
    <col min="4149" max="4155" width="8.33203125" style="5" customWidth="1"/>
    <col min="4156" max="4156" width="9.88671875" style="5" customWidth="1"/>
    <col min="4157" max="4157" width="7" style="5" customWidth="1"/>
    <col min="4158" max="4158" width="7.88671875" style="5" customWidth="1"/>
    <col min="4159" max="4159" width="11" style="5" customWidth="1"/>
    <col min="4160" max="4160" width="7.6640625" style="5" customWidth="1"/>
    <col min="4161" max="4161" width="8.88671875" style="5" customWidth="1"/>
    <col min="4162" max="4352" width="9.109375" style="5"/>
    <col min="4353" max="4353" width="12.44140625" style="5" customWidth="1"/>
    <col min="4354" max="4354" width="35" style="5" customWidth="1"/>
    <col min="4355" max="4355" width="14" style="5" customWidth="1"/>
    <col min="4356" max="4356" width="8.6640625" style="5" customWidth="1"/>
    <col min="4357" max="4357" width="8.33203125" style="5" customWidth="1"/>
    <col min="4358" max="4358" width="14.88671875" style="5" customWidth="1"/>
    <col min="4359" max="4359" width="16.44140625" style="5" customWidth="1"/>
    <col min="4360" max="4360" width="18.33203125" style="5" customWidth="1"/>
    <col min="4361" max="4362" width="21.6640625" style="5" customWidth="1"/>
    <col min="4363" max="4363" width="9.5546875" style="5" customWidth="1"/>
    <col min="4364" max="4364" width="8.5546875" style="5" customWidth="1"/>
    <col min="4365" max="4365" width="10.88671875" style="5" customWidth="1"/>
    <col min="4366" max="4366" width="10" style="5" customWidth="1"/>
    <col min="4367" max="4367" width="10.5546875" style="5" customWidth="1"/>
    <col min="4368" max="4368" width="8" style="5" customWidth="1"/>
    <col min="4369" max="4372" width="10.5546875" style="5" customWidth="1"/>
    <col min="4373" max="4373" width="14.33203125" style="5" customWidth="1"/>
    <col min="4374" max="4374" width="14.6640625" style="5" customWidth="1"/>
    <col min="4375" max="4375" width="13" style="5" customWidth="1"/>
    <col min="4376" max="4376" width="12.88671875" style="5" customWidth="1"/>
    <col min="4377" max="4377" width="15.88671875" style="5" customWidth="1"/>
    <col min="4378" max="4378" width="17.5546875" style="5" customWidth="1"/>
    <col min="4379" max="4379" width="16.109375" style="5" customWidth="1"/>
    <col min="4380" max="4380" width="18.109375" style="5" customWidth="1"/>
    <col min="4381" max="4388" width="19" style="5" customWidth="1"/>
    <col min="4389" max="4389" width="24.109375" style="5" customWidth="1"/>
    <col min="4390" max="4390" width="8.33203125" style="5" customWidth="1"/>
    <col min="4391" max="4391" width="11.33203125" style="5" customWidth="1"/>
    <col min="4392" max="4392" width="8.109375" style="5" customWidth="1"/>
    <col min="4393" max="4393" width="6.88671875" style="5" customWidth="1"/>
    <col min="4394" max="4394" width="9.5546875" style="5" customWidth="1"/>
    <col min="4395" max="4395" width="6.44140625" style="5" customWidth="1"/>
    <col min="4396" max="4396" width="8.44140625" style="5" customWidth="1"/>
    <col min="4397" max="4397" width="11.44140625" style="5" customWidth="1"/>
    <col min="4398" max="4398" width="9" style="5" customWidth="1"/>
    <col min="4399" max="4399" width="7.6640625" style="5" customWidth="1"/>
    <col min="4400" max="4400" width="10.33203125" style="5" customWidth="1"/>
    <col min="4401" max="4401" width="7" style="5" customWidth="1"/>
    <col min="4402" max="4402" width="7.6640625" style="5" customWidth="1"/>
    <col min="4403" max="4403" width="10.6640625" style="5" customWidth="1"/>
    <col min="4404" max="4404" width="8.44140625" style="5" customWidth="1"/>
    <col min="4405" max="4411" width="8.33203125" style="5" customWidth="1"/>
    <col min="4412" max="4412" width="9.88671875" style="5" customWidth="1"/>
    <col min="4413" max="4413" width="7" style="5" customWidth="1"/>
    <col min="4414" max="4414" width="7.88671875" style="5" customWidth="1"/>
    <col min="4415" max="4415" width="11" style="5" customWidth="1"/>
    <col min="4416" max="4416" width="7.6640625" style="5" customWidth="1"/>
    <col min="4417" max="4417" width="8.88671875" style="5" customWidth="1"/>
    <col min="4418" max="4608" width="9.109375" style="5"/>
    <col min="4609" max="4609" width="12.44140625" style="5" customWidth="1"/>
    <col min="4610" max="4610" width="35" style="5" customWidth="1"/>
    <col min="4611" max="4611" width="14" style="5" customWidth="1"/>
    <col min="4612" max="4612" width="8.6640625" style="5" customWidth="1"/>
    <col min="4613" max="4613" width="8.33203125" style="5" customWidth="1"/>
    <col min="4614" max="4614" width="14.88671875" style="5" customWidth="1"/>
    <col min="4615" max="4615" width="16.44140625" style="5" customWidth="1"/>
    <col min="4616" max="4616" width="18.33203125" style="5" customWidth="1"/>
    <col min="4617" max="4618" width="21.6640625" style="5" customWidth="1"/>
    <col min="4619" max="4619" width="9.5546875" style="5" customWidth="1"/>
    <col min="4620" max="4620" width="8.5546875" style="5" customWidth="1"/>
    <col min="4621" max="4621" width="10.88671875" style="5" customWidth="1"/>
    <col min="4622" max="4622" width="10" style="5" customWidth="1"/>
    <col min="4623" max="4623" width="10.5546875" style="5" customWidth="1"/>
    <col min="4624" max="4624" width="8" style="5" customWidth="1"/>
    <col min="4625" max="4628" width="10.5546875" style="5" customWidth="1"/>
    <col min="4629" max="4629" width="14.33203125" style="5" customWidth="1"/>
    <col min="4630" max="4630" width="14.6640625" style="5" customWidth="1"/>
    <col min="4631" max="4631" width="13" style="5" customWidth="1"/>
    <col min="4632" max="4632" width="12.88671875" style="5" customWidth="1"/>
    <col min="4633" max="4633" width="15.88671875" style="5" customWidth="1"/>
    <col min="4634" max="4634" width="17.5546875" style="5" customWidth="1"/>
    <col min="4635" max="4635" width="16.109375" style="5" customWidth="1"/>
    <col min="4636" max="4636" width="18.109375" style="5" customWidth="1"/>
    <col min="4637" max="4644" width="19" style="5" customWidth="1"/>
    <col min="4645" max="4645" width="24.109375" style="5" customWidth="1"/>
    <col min="4646" max="4646" width="8.33203125" style="5" customWidth="1"/>
    <col min="4647" max="4647" width="11.33203125" style="5" customWidth="1"/>
    <col min="4648" max="4648" width="8.109375" style="5" customWidth="1"/>
    <col min="4649" max="4649" width="6.88671875" style="5" customWidth="1"/>
    <col min="4650" max="4650" width="9.5546875" style="5" customWidth="1"/>
    <col min="4651" max="4651" width="6.44140625" style="5" customWidth="1"/>
    <col min="4652" max="4652" width="8.44140625" style="5" customWidth="1"/>
    <col min="4653" max="4653" width="11.44140625" style="5" customWidth="1"/>
    <col min="4654" max="4654" width="9" style="5" customWidth="1"/>
    <col min="4655" max="4655" width="7.6640625" style="5" customWidth="1"/>
    <col min="4656" max="4656" width="10.33203125" style="5" customWidth="1"/>
    <col min="4657" max="4657" width="7" style="5" customWidth="1"/>
    <col min="4658" max="4658" width="7.6640625" style="5" customWidth="1"/>
    <col min="4659" max="4659" width="10.6640625" style="5" customWidth="1"/>
    <col min="4660" max="4660" width="8.44140625" style="5" customWidth="1"/>
    <col min="4661" max="4667" width="8.33203125" style="5" customWidth="1"/>
    <col min="4668" max="4668" width="9.88671875" style="5" customWidth="1"/>
    <col min="4669" max="4669" width="7" style="5" customWidth="1"/>
    <col min="4670" max="4670" width="7.88671875" style="5" customWidth="1"/>
    <col min="4671" max="4671" width="11" style="5" customWidth="1"/>
    <col min="4672" max="4672" width="7.6640625" style="5" customWidth="1"/>
    <col min="4673" max="4673" width="8.88671875" style="5" customWidth="1"/>
    <col min="4674" max="4864" width="9.109375" style="5"/>
    <col min="4865" max="4865" width="12.44140625" style="5" customWidth="1"/>
    <col min="4866" max="4866" width="35" style="5" customWidth="1"/>
    <col min="4867" max="4867" width="14" style="5" customWidth="1"/>
    <col min="4868" max="4868" width="8.6640625" style="5" customWidth="1"/>
    <col min="4869" max="4869" width="8.33203125" style="5" customWidth="1"/>
    <col min="4870" max="4870" width="14.88671875" style="5" customWidth="1"/>
    <col min="4871" max="4871" width="16.44140625" style="5" customWidth="1"/>
    <col min="4872" max="4872" width="18.33203125" style="5" customWidth="1"/>
    <col min="4873" max="4874" width="21.6640625" style="5" customWidth="1"/>
    <col min="4875" max="4875" width="9.5546875" style="5" customWidth="1"/>
    <col min="4876" max="4876" width="8.5546875" style="5" customWidth="1"/>
    <col min="4877" max="4877" width="10.88671875" style="5" customWidth="1"/>
    <col min="4878" max="4878" width="10" style="5" customWidth="1"/>
    <col min="4879" max="4879" width="10.5546875" style="5" customWidth="1"/>
    <col min="4880" max="4880" width="8" style="5" customWidth="1"/>
    <col min="4881" max="4884" width="10.5546875" style="5" customWidth="1"/>
    <col min="4885" max="4885" width="14.33203125" style="5" customWidth="1"/>
    <col min="4886" max="4886" width="14.6640625" style="5" customWidth="1"/>
    <col min="4887" max="4887" width="13" style="5" customWidth="1"/>
    <col min="4888" max="4888" width="12.88671875" style="5" customWidth="1"/>
    <col min="4889" max="4889" width="15.88671875" style="5" customWidth="1"/>
    <col min="4890" max="4890" width="17.5546875" style="5" customWidth="1"/>
    <col min="4891" max="4891" width="16.109375" style="5" customWidth="1"/>
    <col min="4892" max="4892" width="18.109375" style="5" customWidth="1"/>
    <col min="4893" max="4900" width="19" style="5" customWidth="1"/>
    <col min="4901" max="4901" width="24.109375" style="5" customWidth="1"/>
    <col min="4902" max="4902" width="8.33203125" style="5" customWidth="1"/>
    <col min="4903" max="4903" width="11.33203125" style="5" customWidth="1"/>
    <col min="4904" max="4904" width="8.109375" style="5" customWidth="1"/>
    <col min="4905" max="4905" width="6.88671875" style="5" customWidth="1"/>
    <col min="4906" max="4906" width="9.5546875" style="5" customWidth="1"/>
    <col min="4907" max="4907" width="6.44140625" style="5" customWidth="1"/>
    <col min="4908" max="4908" width="8.44140625" style="5" customWidth="1"/>
    <col min="4909" max="4909" width="11.44140625" style="5" customWidth="1"/>
    <col min="4910" max="4910" width="9" style="5" customWidth="1"/>
    <col min="4911" max="4911" width="7.6640625" style="5" customWidth="1"/>
    <col min="4912" max="4912" width="10.33203125" style="5" customWidth="1"/>
    <col min="4913" max="4913" width="7" style="5" customWidth="1"/>
    <col min="4914" max="4914" width="7.6640625" style="5" customWidth="1"/>
    <col min="4915" max="4915" width="10.6640625" style="5" customWidth="1"/>
    <col min="4916" max="4916" width="8.44140625" style="5" customWidth="1"/>
    <col min="4917" max="4923" width="8.33203125" style="5" customWidth="1"/>
    <col min="4924" max="4924" width="9.88671875" style="5" customWidth="1"/>
    <col min="4925" max="4925" width="7" style="5" customWidth="1"/>
    <col min="4926" max="4926" width="7.88671875" style="5" customWidth="1"/>
    <col min="4927" max="4927" width="11" style="5" customWidth="1"/>
    <col min="4928" max="4928" width="7.6640625" style="5" customWidth="1"/>
    <col min="4929" max="4929" width="8.88671875" style="5" customWidth="1"/>
    <col min="4930" max="5120" width="9.109375" style="5"/>
    <col min="5121" max="5121" width="12.44140625" style="5" customWidth="1"/>
    <col min="5122" max="5122" width="35" style="5" customWidth="1"/>
    <col min="5123" max="5123" width="14" style="5" customWidth="1"/>
    <col min="5124" max="5124" width="8.6640625" style="5" customWidth="1"/>
    <col min="5125" max="5125" width="8.33203125" style="5" customWidth="1"/>
    <col min="5126" max="5126" width="14.88671875" style="5" customWidth="1"/>
    <col min="5127" max="5127" width="16.44140625" style="5" customWidth="1"/>
    <col min="5128" max="5128" width="18.33203125" style="5" customWidth="1"/>
    <col min="5129" max="5130" width="21.6640625" style="5" customWidth="1"/>
    <col min="5131" max="5131" width="9.5546875" style="5" customWidth="1"/>
    <col min="5132" max="5132" width="8.5546875" style="5" customWidth="1"/>
    <col min="5133" max="5133" width="10.88671875" style="5" customWidth="1"/>
    <col min="5134" max="5134" width="10" style="5" customWidth="1"/>
    <col min="5135" max="5135" width="10.5546875" style="5" customWidth="1"/>
    <col min="5136" max="5136" width="8" style="5" customWidth="1"/>
    <col min="5137" max="5140" width="10.5546875" style="5" customWidth="1"/>
    <col min="5141" max="5141" width="14.33203125" style="5" customWidth="1"/>
    <col min="5142" max="5142" width="14.6640625" style="5" customWidth="1"/>
    <col min="5143" max="5143" width="13" style="5" customWidth="1"/>
    <col min="5144" max="5144" width="12.88671875" style="5" customWidth="1"/>
    <col min="5145" max="5145" width="15.88671875" style="5" customWidth="1"/>
    <col min="5146" max="5146" width="17.5546875" style="5" customWidth="1"/>
    <col min="5147" max="5147" width="16.109375" style="5" customWidth="1"/>
    <col min="5148" max="5148" width="18.109375" style="5" customWidth="1"/>
    <col min="5149" max="5156" width="19" style="5" customWidth="1"/>
    <col min="5157" max="5157" width="24.109375" style="5" customWidth="1"/>
    <col min="5158" max="5158" width="8.33203125" style="5" customWidth="1"/>
    <col min="5159" max="5159" width="11.33203125" style="5" customWidth="1"/>
    <col min="5160" max="5160" width="8.109375" style="5" customWidth="1"/>
    <col min="5161" max="5161" width="6.88671875" style="5" customWidth="1"/>
    <col min="5162" max="5162" width="9.5546875" style="5" customWidth="1"/>
    <col min="5163" max="5163" width="6.44140625" style="5" customWidth="1"/>
    <col min="5164" max="5164" width="8.44140625" style="5" customWidth="1"/>
    <col min="5165" max="5165" width="11.44140625" style="5" customWidth="1"/>
    <col min="5166" max="5166" width="9" style="5" customWidth="1"/>
    <col min="5167" max="5167" width="7.6640625" style="5" customWidth="1"/>
    <col min="5168" max="5168" width="10.33203125" style="5" customWidth="1"/>
    <col min="5169" max="5169" width="7" style="5" customWidth="1"/>
    <col min="5170" max="5170" width="7.6640625" style="5" customWidth="1"/>
    <col min="5171" max="5171" width="10.6640625" style="5" customWidth="1"/>
    <col min="5172" max="5172" width="8.44140625" style="5" customWidth="1"/>
    <col min="5173" max="5179" width="8.33203125" style="5" customWidth="1"/>
    <col min="5180" max="5180" width="9.88671875" style="5" customWidth="1"/>
    <col min="5181" max="5181" width="7" style="5" customWidth="1"/>
    <col min="5182" max="5182" width="7.88671875" style="5" customWidth="1"/>
    <col min="5183" max="5183" width="11" style="5" customWidth="1"/>
    <col min="5184" max="5184" width="7.6640625" style="5" customWidth="1"/>
    <col min="5185" max="5185" width="8.88671875" style="5" customWidth="1"/>
    <col min="5186" max="5376" width="9.109375" style="5"/>
    <col min="5377" max="5377" width="12.44140625" style="5" customWidth="1"/>
    <col min="5378" max="5378" width="35" style="5" customWidth="1"/>
    <col min="5379" max="5379" width="14" style="5" customWidth="1"/>
    <col min="5380" max="5380" width="8.6640625" style="5" customWidth="1"/>
    <col min="5381" max="5381" width="8.33203125" style="5" customWidth="1"/>
    <col min="5382" max="5382" width="14.88671875" style="5" customWidth="1"/>
    <col min="5383" max="5383" width="16.44140625" style="5" customWidth="1"/>
    <col min="5384" max="5384" width="18.33203125" style="5" customWidth="1"/>
    <col min="5385" max="5386" width="21.6640625" style="5" customWidth="1"/>
    <col min="5387" max="5387" width="9.5546875" style="5" customWidth="1"/>
    <col min="5388" max="5388" width="8.5546875" style="5" customWidth="1"/>
    <col min="5389" max="5389" width="10.88671875" style="5" customWidth="1"/>
    <col min="5390" max="5390" width="10" style="5" customWidth="1"/>
    <col min="5391" max="5391" width="10.5546875" style="5" customWidth="1"/>
    <col min="5392" max="5392" width="8" style="5" customWidth="1"/>
    <col min="5393" max="5396" width="10.5546875" style="5" customWidth="1"/>
    <col min="5397" max="5397" width="14.33203125" style="5" customWidth="1"/>
    <col min="5398" max="5398" width="14.6640625" style="5" customWidth="1"/>
    <col min="5399" max="5399" width="13" style="5" customWidth="1"/>
    <col min="5400" max="5400" width="12.88671875" style="5" customWidth="1"/>
    <col min="5401" max="5401" width="15.88671875" style="5" customWidth="1"/>
    <col min="5402" max="5402" width="17.5546875" style="5" customWidth="1"/>
    <col min="5403" max="5403" width="16.109375" style="5" customWidth="1"/>
    <col min="5404" max="5404" width="18.109375" style="5" customWidth="1"/>
    <col min="5405" max="5412" width="19" style="5" customWidth="1"/>
    <col min="5413" max="5413" width="24.109375" style="5" customWidth="1"/>
    <col min="5414" max="5414" width="8.33203125" style="5" customWidth="1"/>
    <col min="5415" max="5415" width="11.33203125" style="5" customWidth="1"/>
    <col min="5416" max="5416" width="8.109375" style="5" customWidth="1"/>
    <col min="5417" max="5417" width="6.88671875" style="5" customWidth="1"/>
    <col min="5418" max="5418" width="9.5546875" style="5" customWidth="1"/>
    <col min="5419" max="5419" width="6.44140625" style="5" customWidth="1"/>
    <col min="5420" max="5420" width="8.44140625" style="5" customWidth="1"/>
    <col min="5421" max="5421" width="11.44140625" style="5" customWidth="1"/>
    <col min="5422" max="5422" width="9" style="5" customWidth="1"/>
    <col min="5423" max="5423" width="7.6640625" style="5" customWidth="1"/>
    <col min="5424" max="5424" width="10.33203125" style="5" customWidth="1"/>
    <col min="5425" max="5425" width="7" style="5" customWidth="1"/>
    <col min="5426" max="5426" width="7.6640625" style="5" customWidth="1"/>
    <col min="5427" max="5427" width="10.6640625" style="5" customWidth="1"/>
    <col min="5428" max="5428" width="8.44140625" style="5" customWidth="1"/>
    <col min="5429" max="5435" width="8.33203125" style="5" customWidth="1"/>
    <col min="5436" max="5436" width="9.88671875" style="5" customWidth="1"/>
    <col min="5437" max="5437" width="7" style="5" customWidth="1"/>
    <col min="5438" max="5438" width="7.88671875" style="5" customWidth="1"/>
    <col min="5439" max="5439" width="11" style="5" customWidth="1"/>
    <col min="5440" max="5440" width="7.6640625" style="5" customWidth="1"/>
    <col min="5441" max="5441" width="8.88671875" style="5" customWidth="1"/>
    <col min="5442" max="5632" width="9.109375" style="5"/>
    <col min="5633" max="5633" width="12.44140625" style="5" customWidth="1"/>
    <col min="5634" max="5634" width="35" style="5" customWidth="1"/>
    <col min="5635" max="5635" width="14" style="5" customWidth="1"/>
    <col min="5636" max="5636" width="8.6640625" style="5" customWidth="1"/>
    <col min="5637" max="5637" width="8.33203125" style="5" customWidth="1"/>
    <col min="5638" max="5638" width="14.88671875" style="5" customWidth="1"/>
    <col min="5639" max="5639" width="16.44140625" style="5" customWidth="1"/>
    <col min="5640" max="5640" width="18.33203125" style="5" customWidth="1"/>
    <col min="5641" max="5642" width="21.6640625" style="5" customWidth="1"/>
    <col min="5643" max="5643" width="9.5546875" style="5" customWidth="1"/>
    <col min="5644" max="5644" width="8.5546875" style="5" customWidth="1"/>
    <col min="5645" max="5645" width="10.88671875" style="5" customWidth="1"/>
    <col min="5646" max="5646" width="10" style="5" customWidth="1"/>
    <col min="5647" max="5647" width="10.5546875" style="5" customWidth="1"/>
    <col min="5648" max="5648" width="8" style="5" customWidth="1"/>
    <col min="5649" max="5652" width="10.5546875" style="5" customWidth="1"/>
    <col min="5653" max="5653" width="14.33203125" style="5" customWidth="1"/>
    <col min="5654" max="5654" width="14.6640625" style="5" customWidth="1"/>
    <col min="5655" max="5655" width="13" style="5" customWidth="1"/>
    <col min="5656" max="5656" width="12.88671875" style="5" customWidth="1"/>
    <col min="5657" max="5657" width="15.88671875" style="5" customWidth="1"/>
    <col min="5658" max="5658" width="17.5546875" style="5" customWidth="1"/>
    <col min="5659" max="5659" width="16.109375" style="5" customWidth="1"/>
    <col min="5660" max="5660" width="18.109375" style="5" customWidth="1"/>
    <col min="5661" max="5668" width="19" style="5" customWidth="1"/>
    <col min="5669" max="5669" width="24.109375" style="5" customWidth="1"/>
    <col min="5670" max="5670" width="8.33203125" style="5" customWidth="1"/>
    <col min="5671" max="5671" width="11.33203125" style="5" customWidth="1"/>
    <col min="5672" max="5672" width="8.109375" style="5" customWidth="1"/>
    <col min="5673" max="5673" width="6.88671875" style="5" customWidth="1"/>
    <col min="5674" max="5674" width="9.5546875" style="5" customWidth="1"/>
    <col min="5675" max="5675" width="6.44140625" style="5" customWidth="1"/>
    <col min="5676" max="5676" width="8.44140625" style="5" customWidth="1"/>
    <col min="5677" max="5677" width="11.44140625" style="5" customWidth="1"/>
    <col min="5678" max="5678" width="9" style="5" customWidth="1"/>
    <col min="5679" max="5679" width="7.6640625" style="5" customWidth="1"/>
    <col min="5680" max="5680" width="10.33203125" style="5" customWidth="1"/>
    <col min="5681" max="5681" width="7" style="5" customWidth="1"/>
    <col min="5682" max="5682" width="7.6640625" style="5" customWidth="1"/>
    <col min="5683" max="5683" width="10.6640625" style="5" customWidth="1"/>
    <col min="5684" max="5684" width="8.44140625" style="5" customWidth="1"/>
    <col min="5685" max="5691" width="8.33203125" style="5" customWidth="1"/>
    <col min="5692" max="5692" width="9.88671875" style="5" customWidth="1"/>
    <col min="5693" max="5693" width="7" style="5" customWidth="1"/>
    <col min="5694" max="5694" width="7.88671875" style="5" customWidth="1"/>
    <col min="5695" max="5695" width="11" style="5" customWidth="1"/>
    <col min="5696" max="5696" width="7.6640625" style="5" customWidth="1"/>
    <col min="5697" max="5697" width="8.88671875" style="5" customWidth="1"/>
    <col min="5698" max="5888" width="9.109375" style="5"/>
    <col min="5889" max="5889" width="12.44140625" style="5" customWidth="1"/>
    <col min="5890" max="5890" width="35" style="5" customWidth="1"/>
    <col min="5891" max="5891" width="14" style="5" customWidth="1"/>
    <col min="5892" max="5892" width="8.6640625" style="5" customWidth="1"/>
    <col min="5893" max="5893" width="8.33203125" style="5" customWidth="1"/>
    <col min="5894" max="5894" width="14.88671875" style="5" customWidth="1"/>
    <col min="5895" max="5895" width="16.44140625" style="5" customWidth="1"/>
    <col min="5896" max="5896" width="18.33203125" style="5" customWidth="1"/>
    <col min="5897" max="5898" width="21.6640625" style="5" customWidth="1"/>
    <col min="5899" max="5899" width="9.5546875" style="5" customWidth="1"/>
    <col min="5900" max="5900" width="8.5546875" style="5" customWidth="1"/>
    <col min="5901" max="5901" width="10.88671875" style="5" customWidth="1"/>
    <col min="5902" max="5902" width="10" style="5" customWidth="1"/>
    <col min="5903" max="5903" width="10.5546875" style="5" customWidth="1"/>
    <col min="5904" max="5904" width="8" style="5" customWidth="1"/>
    <col min="5905" max="5908" width="10.5546875" style="5" customWidth="1"/>
    <col min="5909" max="5909" width="14.33203125" style="5" customWidth="1"/>
    <col min="5910" max="5910" width="14.6640625" style="5" customWidth="1"/>
    <col min="5911" max="5911" width="13" style="5" customWidth="1"/>
    <col min="5912" max="5912" width="12.88671875" style="5" customWidth="1"/>
    <col min="5913" max="5913" width="15.88671875" style="5" customWidth="1"/>
    <col min="5914" max="5914" width="17.5546875" style="5" customWidth="1"/>
    <col min="5915" max="5915" width="16.109375" style="5" customWidth="1"/>
    <col min="5916" max="5916" width="18.109375" style="5" customWidth="1"/>
    <col min="5917" max="5924" width="19" style="5" customWidth="1"/>
    <col min="5925" max="5925" width="24.109375" style="5" customWidth="1"/>
    <col min="5926" max="5926" width="8.33203125" style="5" customWidth="1"/>
    <col min="5927" max="5927" width="11.33203125" style="5" customWidth="1"/>
    <col min="5928" max="5928" width="8.109375" style="5" customWidth="1"/>
    <col min="5929" max="5929" width="6.88671875" style="5" customWidth="1"/>
    <col min="5930" max="5930" width="9.5546875" style="5" customWidth="1"/>
    <col min="5931" max="5931" width="6.44140625" style="5" customWidth="1"/>
    <col min="5932" max="5932" width="8.44140625" style="5" customWidth="1"/>
    <col min="5933" max="5933" width="11.44140625" style="5" customWidth="1"/>
    <col min="5934" max="5934" width="9" style="5" customWidth="1"/>
    <col min="5935" max="5935" width="7.6640625" style="5" customWidth="1"/>
    <col min="5936" max="5936" width="10.33203125" style="5" customWidth="1"/>
    <col min="5937" max="5937" width="7" style="5" customWidth="1"/>
    <col min="5938" max="5938" width="7.6640625" style="5" customWidth="1"/>
    <col min="5939" max="5939" width="10.6640625" style="5" customWidth="1"/>
    <col min="5940" max="5940" width="8.44140625" style="5" customWidth="1"/>
    <col min="5941" max="5947" width="8.33203125" style="5" customWidth="1"/>
    <col min="5948" max="5948" width="9.88671875" style="5" customWidth="1"/>
    <col min="5949" max="5949" width="7" style="5" customWidth="1"/>
    <col min="5950" max="5950" width="7.88671875" style="5" customWidth="1"/>
    <col min="5951" max="5951" width="11" style="5" customWidth="1"/>
    <col min="5952" max="5952" width="7.6640625" style="5" customWidth="1"/>
    <col min="5953" max="5953" width="8.88671875" style="5" customWidth="1"/>
    <col min="5954" max="6144" width="9.109375" style="5"/>
    <col min="6145" max="6145" width="12.44140625" style="5" customWidth="1"/>
    <col min="6146" max="6146" width="35" style="5" customWidth="1"/>
    <col min="6147" max="6147" width="14" style="5" customWidth="1"/>
    <col min="6148" max="6148" width="8.6640625" style="5" customWidth="1"/>
    <col min="6149" max="6149" width="8.33203125" style="5" customWidth="1"/>
    <col min="6150" max="6150" width="14.88671875" style="5" customWidth="1"/>
    <col min="6151" max="6151" width="16.44140625" style="5" customWidth="1"/>
    <col min="6152" max="6152" width="18.33203125" style="5" customWidth="1"/>
    <col min="6153" max="6154" width="21.6640625" style="5" customWidth="1"/>
    <col min="6155" max="6155" width="9.5546875" style="5" customWidth="1"/>
    <col min="6156" max="6156" width="8.5546875" style="5" customWidth="1"/>
    <col min="6157" max="6157" width="10.88671875" style="5" customWidth="1"/>
    <col min="6158" max="6158" width="10" style="5" customWidth="1"/>
    <col min="6159" max="6159" width="10.5546875" style="5" customWidth="1"/>
    <col min="6160" max="6160" width="8" style="5" customWidth="1"/>
    <col min="6161" max="6164" width="10.5546875" style="5" customWidth="1"/>
    <col min="6165" max="6165" width="14.33203125" style="5" customWidth="1"/>
    <col min="6166" max="6166" width="14.6640625" style="5" customWidth="1"/>
    <col min="6167" max="6167" width="13" style="5" customWidth="1"/>
    <col min="6168" max="6168" width="12.88671875" style="5" customWidth="1"/>
    <col min="6169" max="6169" width="15.88671875" style="5" customWidth="1"/>
    <col min="6170" max="6170" width="17.5546875" style="5" customWidth="1"/>
    <col min="6171" max="6171" width="16.109375" style="5" customWidth="1"/>
    <col min="6172" max="6172" width="18.109375" style="5" customWidth="1"/>
    <col min="6173" max="6180" width="19" style="5" customWidth="1"/>
    <col min="6181" max="6181" width="24.109375" style="5" customWidth="1"/>
    <col min="6182" max="6182" width="8.33203125" style="5" customWidth="1"/>
    <col min="6183" max="6183" width="11.33203125" style="5" customWidth="1"/>
    <col min="6184" max="6184" width="8.109375" style="5" customWidth="1"/>
    <col min="6185" max="6185" width="6.88671875" style="5" customWidth="1"/>
    <col min="6186" max="6186" width="9.5546875" style="5" customWidth="1"/>
    <col min="6187" max="6187" width="6.44140625" style="5" customWidth="1"/>
    <col min="6188" max="6188" width="8.44140625" style="5" customWidth="1"/>
    <col min="6189" max="6189" width="11.44140625" style="5" customWidth="1"/>
    <col min="6190" max="6190" width="9" style="5" customWidth="1"/>
    <col min="6191" max="6191" width="7.6640625" style="5" customWidth="1"/>
    <col min="6192" max="6192" width="10.33203125" style="5" customWidth="1"/>
    <col min="6193" max="6193" width="7" style="5" customWidth="1"/>
    <col min="6194" max="6194" width="7.6640625" style="5" customWidth="1"/>
    <col min="6195" max="6195" width="10.6640625" style="5" customWidth="1"/>
    <col min="6196" max="6196" width="8.44140625" style="5" customWidth="1"/>
    <col min="6197" max="6203" width="8.33203125" style="5" customWidth="1"/>
    <col min="6204" max="6204" width="9.88671875" style="5" customWidth="1"/>
    <col min="6205" max="6205" width="7" style="5" customWidth="1"/>
    <col min="6206" max="6206" width="7.88671875" style="5" customWidth="1"/>
    <col min="6207" max="6207" width="11" style="5" customWidth="1"/>
    <col min="6208" max="6208" width="7.6640625" style="5" customWidth="1"/>
    <col min="6209" max="6209" width="8.88671875" style="5" customWidth="1"/>
    <col min="6210" max="6400" width="9.109375" style="5"/>
    <col min="6401" max="6401" width="12.44140625" style="5" customWidth="1"/>
    <col min="6402" max="6402" width="35" style="5" customWidth="1"/>
    <col min="6403" max="6403" width="14" style="5" customWidth="1"/>
    <col min="6404" max="6404" width="8.6640625" style="5" customWidth="1"/>
    <col min="6405" max="6405" width="8.33203125" style="5" customWidth="1"/>
    <col min="6406" max="6406" width="14.88671875" style="5" customWidth="1"/>
    <col min="6407" max="6407" width="16.44140625" style="5" customWidth="1"/>
    <col min="6408" max="6408" width="18.33203125" style="5" customWidth="1"/>
    <col min="6409" max="6410" width="21.6640625" style="5" customWidth="1"/>
    <col min="6411" max="6411" width="9.5546875" style="5" customWidth="1"/>
    <col min="6412" max="6412" width="8.5546875" style="5" customWidth="1"/>
    <col min="6413" max="6413" width="10.88671875" style="5" customWidth="1"/>
    <col min="6414" max="6414" width="10" style="5" customWidth="1"/>
    <col min="6415" max="6415" width="10.5546875" style="5" customWidth="1"/>
    <col min="6416" max="6416" width="8" style="5" customWidth="1"/>
    <col min="6417" max="6420" width="10.5546875" style="5" customWidth="1"/>
    <col min="6421" max="6421" width="14.33203125" style="5" customWidth="1"/>
    <col min="6422" max="6422" width="14.6640625" style="5" customWidth="1"/>
    <col min="6423" max="6423" width="13" style="5" customWidth="1"/>
    <col min="6424" max="6424" width="12.88671875" style="5" customWidth="1"/>
    <col min="6425" max="6425" width="15.88671875" style="5" customWidth="1"/>
    <col min="6426" max="6426" width="17.5546875" style="5" customWidth="1"/>
    <col min="6427" max="6427" width="16.109375" style="5" customWidth="1"/>
    <col min="6428" max="6428" width="18.109375" style="5" customWidth="1"/>
    <col min="6429" max="6436" width="19" style="5" customWidth="1"/>
    <col min="6437" max="6437" width="24.109375" style="5" customWidth="1"/>
    <col min="6438" max="6438" width="8.33203125" style="5" customWidth="1"/>
    <col min="6439" max="6439" width="11.33203125" style="5" customWidth="1"/>
    <col min="6440" max="6440" width="8.109375" style="5" customWidth="1"/>
    <col min="6441" max="6441" width="6.88671875" style="5" customWidth="1"/>
    <col min="6442" max="6442" width="9.5546875" style="5" customWidth="1"/>
    <col min="6443" max="6443" width="6.44140625" style="5" customWidth="1"/>
    <col min="6444" max="6444" width="8.44140625" style="5" customWidth="1"/>
    <col min="6445" max="6445" width="11.44140625" style="5" customWidth="1"/>
    <col min="6446" max="6446" width="9" style="5" customWidth="1"/>
    <col min="6447" max="6447" width="7.6640625" style="5" customWidth="1"/>
    <col min="6448" max="6448" width="10.33203125" style="5" customWidth="1"/>
    <col min="6449" max="6449" width="7" style="5" customWidth="1"/>
    <col min="6450" max="6450" width="7.6640625" style="5" customWidth="1"/>
    <col min="6451" max="6451" width="10.6640625" style="5" customWidth="1"/>
    <col min="6452" max="6452" width="8.44140625" style="5" customWidth="1"/>
    <col min="6453" max="6459" width="8.33203125" style="5" customWidth="1"/>
    <col min="6460" max="6460" width="9.88671875" style="5" customWidth="1"/>
    <col min="6461" max="6461" width="7" style="5" customWidth="1"/>
    <col min="6462" max="6462" width="7.88671875" style="5" customWidth="1"/>
    <col min="6463" max="6463" width="11" style="5" customWidth="1"/>
    <col min="6464" max="6464" width="7.6640625" style="5" customWidth="1"/>
    <col min="6465" max="6465" width="8.88671875" style="5" customWidth="1"/>
    <col min="6466" max="6656" width="9.109375" style="5"/>
    <col min="6657" max="6657" width="12.44140625" style="5" customWidth="1"/>
    <col min="6658" max="6658" width="35" style="5" customWidth="1"/>
    <col min="6659" max="6659" width="14" style="5" customWidth="1"/>
    <col min="6660" max="6660" width="8.6640625" style="5" customWidth="1"/>
    <col min="6661" max="6661" width="8.33203125" style="5" customWidth="1"/>
    <col min="6662" max="6662" width="14.88671875" style="5" customWidth="1"/>
    <col min="6663" max="6663" width="16.44140625" style="5" customWidth="1"/>
    <col min="6664" max="6664" width="18.33203125" style="5" customWidth="1"/>
    <col min="6665" max="6666" width="21.6640625" style="5" customWidth="1"/>
    <col min="6667" max="6667" width="9.5546875" style="5" customWidth="1"/>
    <col min="6668" max="6668" width="8.5546875" style="5" customWidth="1"/>
    <col min="6669" max="6669" width="10.88671875" style="5" customWidth="1"/>
    <col min="6670" max="6670" width="10" style="5" customWidth="1"/>
    <col min="6671" max="6671" width="10.5546875" style="5" customWidth="1"/>
    <col min="6672" max="6672" width="8" style="5" customWidth="1"/>
    <col min="6673" max="6676" width="10.5546875" style="5" customWidth="1"/>
    <col min="6677" max="6677" width="14.33203125" style="5" customWidth="1"/>
    <col min="6678" max="6678" width="14.6640625" style="5" customWidth="1"/>
    <col min="6679" max="6679" width="13" style="5" customWidth="1"/>
    <col min="6680" max="6680" width="12.88671875" style="5" customWidth="1"/>
    <col min="6681" max="6681" width="15.88671875" style="5" customWidth="1"/>
    <col min="6682" max="6682" width="17.5546875" style="5" customWidth="1"/>
    <col min="6683" max="6683" width="16.109375" style="5" customWidth="1"/>
    <col min="6684" max="6684" width="18.109375" style="5" customWidth="1"/>
    <col min="6685" max="6692" width="19" style="5" customWidth="1"/>
    <col min="6693" max="6693" width="24.109375" style="5" customWidth="1"/>
    <col min="6694" max="6694" width="8.33203125" style="5" customWidth="1"/>
    <col min="6695" max="6695" width="11.33203125" style="5" customWidth="1"/>
    <col min="6696" max="6696" width="8.109375" style="5" customWidth="1"/>
    <col min="6697" max="6697" width="6.88671875" style="5" customWidth="1"/>
    <col min="6698" max="6698" width="9.5546875" style="5" customWidth="1"/>
    <col min="6699" max="6699" width="6.44140625" style="5" customWidth="1"/>
    <col min="6700" max="6700" width="8.44140625" style="5" customWidth="1"/>
    <col min="6701" max="6701" width="11.44140625" style="5" customWidth="1"/>
    <col min="6702" max="6702" width="9" style="5" customWidth="1"/>
    <col min="6703" max="6703" width="7.6640625" style="5" customWidth="1"/>
    <col min="6704" max="6704" width="10.33203125" style="5" customWidth="1"/>
    <col min="6705" max="6705" width="7" style="5" customWidth="1"/>
    <col min="6706" max="6706" width="7.6640625" style="5" customWidth="1"/>
    <col min="6707" max="6707" width="10.6640625" style="5" customWidth="1"/>
    <col min="6708" max="6708" width="8.44140625" style="5" customWidth="1"/>
    <col min="6709" max="6715" width="8.33203125" style="5" customWidth="1"/>
    <col min="6716" max="6716" width="9.88671875" style="5" customWidth="1"/>
    <col min="6717" max="6717" width="7" style="5" customWidth="1"/>
    <col min="6718" max="6718" width="7.88671875" style="5" customWidth="1"/>
    <col min="6719" max="6719" width="11" style="5" customWidth="1"/>
    <col min="6720" max="6720" width="7.6640625" style="5" customWidth="1"/>
    <col min="6721" max="6721" width="8.88671875" style="5" customWidth="1"/>
    <col min="6722" max="6912" width="9.109375" style="5"/>
    <col min="6913" max="6913" width="12.44140625" style="5" customWidth="1"/>
    <col min="6914" max="6914" width="35" style="5" customWidth="1"/>
    <col min="6915" max="6915" width="14" style="5" customWidth="1"/>
    <col min="6916" max="6916" width="8.6640625" style="5" customWidth="1"/>
    <col min="6917" max="6917" width="8.33203125" style="5" customWidth="1"/>
    <col min="6918" max="6918" width="14.88671875" style="5" customWidth="1"/>
    <col min="6919" max="6919" width="16.44140625" style="5" customWidth="1"/>
    <col min="6920" max="6920" width="18.33203125" style="5" customWidth="1"/>
    <col min="6921" max="6922" width="21.6640625" style="5" customWidth="1"/>
    <col min="6923" max="6923" width="9.5546875" style="5" customWidth="1"/>
    <col min="6924" max="6924" width="8.5546875" style="5" customWidth="1"/>
    <col min="6925" max="6925" width="10.88671875" style="5" customWidth="1"/>
    <col min="6926" max="6926" width="10" style="5" customWidth="1"/>
    <col min="6927" max="6927" width="10.5546875" style="5" customWidth="1"/>
    <col min="6928" max="6928" width="8" style="5" customWidth="1"/>
    <col min="6929" max="6932" width="10.5546875" style="5" customWidth="1"/>
    <col min="6933" max="6933" width="14.33203125" style="5" customWidth="1"/>
    <col min="6934" max="6934" width="14.6640625" style="5" customWidth="1"/>
    <col min="6935" max="6935" width="13" style="5" customWidth="1"/>
    <col min="6936" max="6936" width="12.88671875" style="5" customWidth="1"/>
    <col min="6937" max="6937" width="15.88671875" style="5" customWidth="1"/>
    <col min="6938" max="6938" width="17.5546875" style="5" customWidth="1"/>
    <col min="6939" max="6939" width="16.109375" style="5" customWidth="1"/>
    <col min="6940" max="6940" width="18.109375" style="5" customWidth="1"/>
    <col min="6941" max="6948" width="19" style="5" customWidth="1"/>
    <col min="6949" max="6949" width="24.109375" style="5" customWidth="1"/>
    <col min="6950" max="6950" width="8.33203125" style="5" customWidth="1"/>
    <col min="6951" max="6951" width="11.33203125" style="5" customWidth="1"/>
    <col min="6952" max="6952" width="8.109375" style="5" customWidth="1"/>
    <col min="6953" max="6953" width="6.88671875" style="5" customWidth="1"/>
    <col min="6954" max="6954" width="9.5546875" style="5" customWidth="1"/>
    <col min="6955" max="6955" width="6.44140625" style="5" customWidth="1"/>
    <col min="6956" max="6956" width="8.44140625" style="5" customWidth="1"/>
    <col min="6957" max="6957" width="11.44140625" style="5" customWidth="1"/>
    <col min="6958" max="6958" width="9" style="5" customWidth="1"/>
    <col min="6959" max="6959" width="7.6640625" style="5" customWidth="1"/>
    <col min="6960" max="6960" width="10.33203125" style="5" customWidth="1"/>
    <col min="6961" max="6961" width="7" style="5" customWidth="1"/>
    <col min="6962" max="6962" width="7.6640625" style="5" customWidth="1"/>
    <col min="6963" max="6963" width="10.6640625" style="5" customWidth="1"/>
    <col min="6964" max="6964" width="8.44140625" style="5" customWidth="1"/>
    <col min="6965" max="6971" width="8.33203125" style="5" customWidth="1"/>
    <col min="6972" max="6972" width="9.88671875" style="5" customWidth="1"/>
    <col min="6973" max="6973" width="7" style="5" customWidth="1"/>
    <col min="6974" max="6974" width="7.88671875" style="5" customWidth="1"/>
    <col min="6975" max="6975" width="11" style="5" customWidth="1"/>
    <col min="6976" max="6976" width="7.6640625" style="5" customWidth="1"/>
    <col min="6977" max="6977" width="8.88671875" style="5" customWidth="1"/>
    <col min="6978" max="7168" width="9.109375" style="5"/>
    <col min="7169" max="7169" width="12.44140625" style="5" customWidth="1"/>
    <col min="7170" max="7170" width="35" style="5" customWidth="1"/>
    <col min="7171" max="7171" width="14" style="5" customWidth="1"/>
    <col min="7172" max="7172" width="8.6640625" style="5" customWidth="1"/>
    <col min="7173" max="7173" width="8.33203125" style="5" customWidth="1"/>
    <col min="7174" max="7174" width="14.88671875" style="5" customWidth="1"/>
    <col min="7175" max="7175" width="16.44140625" style="5" customWidth="1"/>
    <col min="7176" max="7176" width="18.33203125" style="5" customWidth="1"/>
    <col min="7177" max="7178" width="21.6640625" style="5" customWidth="1"/>
    <col min="7179" max="7179" width="9.5546875" style="5" customWidth="1"/>
    <col min="7180" max="7180" width="8.5546875" style="5" customWidth="1"/>
    <col min="7181" max="7181" width="10.88671875" style="5" customWidth="1"/>
    <col min="7182" max="7182" width="10" style="5" customWidth="1"/>
    <col min="7183" max="7183" width="10.5546875" style="5" customWidth="1"/>
    <col min="7184" max="7184" width="8" style="5" customWidth="1"/>
    <col min="7185" max="7188" width="10.5546875" style="5" customWidth="1"/>
    <col min="7189" max="7189" width="14.33203125" style="5" customWidth="1"/>
    <col min="7190" max="7190" width="14.6640625" style="5" customWidth="1"/>
    <col min="7191" max="7191" width="13" style="5" customWidth="1"/>
    <col min="7192" max="7192" width="12.88671875" style="5" customWidth="1"/>
    <col min="7193" max="7193" width="15.88671875" style="5" customWidth="1"/>
    <col min="7194" max="7194" width="17.5546875" style="5" customWidth="1"/>
    <col min="7195" max="7195" width="16.109375" style="5" customWidth="1"/>
    <col min="7196" max="7196" width="18.109375" style="5" customWidth="1"/>
    <col min="7197" max="7204" width="19" style="5" customWidth="1"/>
    <col min="7205" max="7205" width="24.109375" style="5" customWidth="1"/>
    <col min="7206" max="7206" width="8.33203125" style="5" customWidth="1"/>
    <col min="7207" max="7207" width="11.33203125" style="5" customWidth="1"/>
    <col min="7208" max="7208" width="8.109375" style="5" customWidth="1"/>
    <col min="7209" max="7209" width="6.88671875" style="5" customWidth="1"/>
    <col min="7210" max="7210" width="9.5546875" style="5" customWidth="1"/>
    <col min="7211" max="7211" width="6.44140625" style="5" customWidth="1"/>
    <col min="7212" max="7212" width="8.44140625" style="5" customWidth="1"/>
    <col min="7213" max="7213" width="11.44140625" style="5" customWidth="1"/>
    <col min="7214" max="7214" width="9" style="5" customWidth="1"/>
    <col min="7215" max="7215" width="7.6640625" style="5" customWidth="1"/>
    <col min="7216" max="7216" width="10.33203125" style="5" customWidth="1"/>
    <col min="7217" max="7217" width="7" style="5" customWidth="1"/>
    <col min="7218" max="7218" width="7.6640625" style="5" customWidth="1"/>
    <col min="7219" max="7219" width="10.6640625" style="5" customWidth="1"/>
    <col min="7220" max="7220" width="8.44140625" style="5" customWidth="1"/>
    <col min="7221" max="7227" width="8.33203125" style="5" customWidth="1"/>
    <col min="7228" max="7228" width="9.88671875" style="5" customWidth="1"/>
    <col min="7229" max="7229" width="7" style="5" customWidth="1"/>
    <col min="7230" max="7230" width="7.88671875" style="5" customWidth="1"/>
    <col min="7231" max="7231" width="11" style="5" customWidth="1"/>
    <col min="7232" max="7232" width="7.6640625" style="5" customWidth="1"/>
    <col min="7233" max="7233" width="8.88671875" style="5" customWidth="1"/>
    <col min="7234" max="7424" width="9.109375" style="5"/>
    <col min="7425" max="7425" width="12.44140625" style="5" customWidth="1"/>
    <col min="7426" max="7426" width="35" style="5" customWidth="1"/>
    <col min="7427" max="7427" width="14" style="5" customWidth="1"/>
    <col min="7428" max="7428" width="8.6640625" style="5" customWidth="1"/>
    <col min="7429" max="7429" width="8.33203125" style="5" customWidth="1"/>
    <col min="7430" max="7430" width="14.88671875" style="5" customWidth="1"/>
    <col min="7431" max="7431" width="16.44140625" style="5" customWidth="1"/>
    <col min="7432" max="7432" width="18.33203125" style="5" customWidth="1"/>
    <col min="7433" max="7434" width="21.6640625" style="5" customWidth="1"/>
    <col min="7435" max="7435" width="9.5546875" style="5" customWidth="1"/>
    <col min="7436" max="7436" width="8.5546875" style="5" customWidth="1"/>
    <col min="7437" max="7437" width="10.88671875" style="5" customWidth="1"/>
    <col min="7438" max="7438" width="10" style="5" customWidth="1"/>
    <col min="7439" max="7439" width="10.5546875" style="5" customWidth="1"/>
    <col min="7440" max="7440" width="8" style="5" customWidth="1"/>
    <col min="7441" max="7444" width="10.5546875" style="5" customWidth="1"/>
    <col min="7445" max="7445" width="14.33203125" style="5" customWidth="1"/>
    <col min="7446" max="7446" width="14.6640625" style="5" customWidth="1"/>
    <col min="7447" max="7447" width="13" style="5" customWidth="1"/>
    <col min="7448" max="7448" width="12.88671875" style="5" customWidth="1"/>
    <col min="7449" max="7449" width="15.88671875" style="5" customWidth="1"/>
    <col min="7450" max="7450" width="17.5546875" style="5" customWidth="1"/>
    <col min="7451" max="7451" width="16.109375" style="5" customWidth="1"/>
    <col min="7452" max="7452" width="18.109375" style="5" customWidth="1"/>
    <col min="7453" max="7460" width="19" style="5" customWidth="1"/>
    <col min="7461" max="7461" width="24.109375" style="5" customWidth="1"/>
    <col min="7462" max="7462" width="8.33203125" style="5" customWidth="1"/>
    <col min="7463" max="7463" width="11.33203125" style="5" customWidth="1"/>
    <col min="7464" max="7464" width="8.109375" style="5" customWidth="1"/>
    <col min="7465" max="7465" width="6.88671875" style="5" customWidth="1"/>
    <col min="7466" max="7466" width="9.5546875" style="5" customWidth="1"/>
    <col min="7467" max="7467" width="6.44140625" style="5" customWidth="1"/>
    <col min="7468" max="7468" width="8.44140625" style="5" customWidth="1"/>
    <col min="7469" max="7469" width="11.44140625" style="5" customWidth="1"/>
    <col min="7470" max="7470" width="9" style="5" customWidth="1"/>
    <col min="7471" max="7471" width="7.6640625" style="5" customWidth="1"/>
    <col min="7472" max="7472" width="10.33203125" style="5" customWidth="1"/>
    <col min="7473" max="7473" width="7" style="5" customWidth="1"/>
    <col min="7474" max="7474" width="7.6640625" style="5" customWidth="1"/>
    <col min="7475" max="7475" width="10.6640625" style="5" customWidth="1"/>
    <col min="7476" max="7476" width="8.44140625" style="5" customWidth="1"/>
    <col min="7477" max="7483" width="8.33203125" style="5" customWidth="1"/>
    <col min="7484" max="7484" width="9.88671875" style="5" customWidth="1"/>
    <col min="7485" max="7485" width="7" style="5" customWidth="1"/>
    <col min="7486" max="7486" width="7.88671875" style="5" customWidth="1"/>
    <col min="7487" max="7487" width="11" style="5" customWidth="1"/>
    <col min="7488" max="7488" width="7.6640625" style="5" customWidth="1"/>
    <col min="7489" max="7489" width="8.88671875" style="5" customWidth="1"/>
    <col min="7490" max="7680" width="9.109375" style="5"/>
    <col min="7681" max="7681" width="12.44140625" style="5" customWidth="1"/>
    <col min="7682" max="7682" width="35" style="5" customWidth="1"/>
    <col min="7683" max="7683" width="14" style="5" customWidth="1"/>
    <col min="7684" max="7684" width="8.6640625" style="5" customWidth="1"/>
    <col min="7685" max="7685" width="8.33203125" style="5" customWidth="1"/>
    <col min="7686" max="7686" width="14.88671875" style="5" customWidth="1"/>
    <col min="7687" max="7687" width="16.44140625" style="5" customWidth="1"/>
    <col min="7688" max="7688" width="18.33203125" style="5" customWidth="1"/>
    <col min="7689" max="7690" width="21.6640625" style="5" customWidth="1"/>
    <col min="7691" max="7691" width="9.5546875" style="5" customWidth="1"/>
    <col min="7692" max="7692" width="8.5546875" style="5" customWidth="1"/>
    <col min="7693" max="7693" width="10.88671875" style="5" customWidth="1"/>
    <col min="7694" max="7694" width="10" style="5" customWidth="1"/>
    <col min="7695" max="7695" width="10.5546875" style="5" customWidth="1"/>
    <col min="7696" max="7696" width="8" style="5" customWidth="1"/>
    <col min="7697" max="7700" width="10.5546875" style="5" customWidth="1"/>
    <col min="7701" max="7701" width="14.33203125" style="5" customWidth="1"/>
    <col min="7702" max="7702" width="14.6640625" style="5" customWidth="1"/>
    <col min="7703" max="7703" width="13" style="5" customWidth="1"/>
    <col min="7704" max="7704" width="12.88671875" style="5" customWidth="1"/>
    <col min="7705" max="7705" width="15.88671875" style="5" customWidth="1"/>
    <col min="7706" max="7706" width="17.5546875" style="5" customWidth="1"/>
    <col min="7707" max="7707" width="16.109375" style="5" customWidth="1"/>
    <col min="7708" max="7708" width="18.109375" style="5" customWidth="1"/>
    <col min="7709" max="7716" width="19" style="5" customWidth="1"/>
    <col min="7717" max="7717" width="24.109375" style="5" customWidth="1"/>
    <col min="7718" max="7718" width="8.33203125" style="5" customWidth="1"/>
    <col min="7719" max="7719" width="11.33203125" style="5" customWidth="1"/>
    <col min="7720" max="7720" width="8.109375" style="5" customWidth="1"/>
    <col min="7721" max="7721" width="6.88671875" style="5" customWidth="1"/>
    <col min="7722" max="7722" width="9.5546875" style="5" customWidth="1"/>
    <col min="7723" max="7723" width="6.44140625" style="5" customWidth="1"/>
    <col min="7724" max="7724" width="8.44140625" style="5" customWidth="1"/>
    <col min="7725" max="7725" width="11.44140625" style="5" customWidth="1"/>
    <col min="7726" max="7726" width="9" style="5" customWidth="1"/>
    <col min="7727" max="7727" width="7.6640625" style="5" customWidth="1"/>
    <col min="7728" max="7728" width="10.33203125" style="5" customWidth="1"/>
    <col min="7729" max="7729" width="7" style="5" customWidth="1"/>
    <col min="7730" max="7730" width="7.6640625" style="5" customWidth="1"/>
    <col min="7731" max="7731" width="10.6640625" style="5" customWidth="1"/>
    <col min="7732" max="7732" width="8.44140625" style="5" customWidth="1"/>
    <col min="7733" max="7739" width="8.33203125" style="5" customWidth="1"/>
    <col min="7740" max="7740" width="9.88671875" style="5" customWidth="1"/>
    <col min="7741" max="7741" width="7" style="5" customWidth="1"/>
    <col min="7742" max="7742" width="7.88671875" style="5" customWidth="1"/>
    <col min="7743" max="7743" width="11" style="5" customWidth="1"/>
    <col min="7744" max="7744" width="7.6640625" style="5" customWidth="1"/>
    <col min="7745" max="7745" width="8.88671875" style="5" customWidth="1"/>
    <col min="7746" max="7936" width="9.109375" style="5"/>
    <col min="7937" max="7937" width="12.44140625" style="5" customWidth="1"/>
    <col min="7938" max="7938" width="35" style="5" customWidth="1"/>
    <col min="7939" max="7939" width="14" style="5" customWidth="1"/>
    <col min="7940" max="7940" width="8.6640625" style="5" customWidth="1"/>
    <col min="7941" max="7941" width="8.33203125" style="5" customWidth="1"/>
    <col min="7942" max="7942" width="14.88671875" style="5" customWidth="1"/>
    <col min="7943" max="7943" width="16.44140625" style="5" customWidth="1"/>
    <col min="7944" max="7944" width="18.33203125" style="5" customWidth="1"/>
    <col min="7945" max="7946" width="21.6640625" style="5" customWidth="1"/>
    <col min="7947" max="7947" width="9.5546875" style="5" customWidth="1"/>
    <col min="7948" max="7948" width="8.5546875" style="5" customWidth="1"/>
    <col min="7949" max="7949" width="10.88671875" style="5" customWidth="1"/>
    <col min="7950" max="7950" width="10" style="5" customWidth="1"/>
    <col min="7951" max="7951" width="10.5546875" style="5" customWidth="1"/>
    <col min="7952" max="7952" width="8" style="5" customWidth="1"/>
    <col min="7953" max="7956" width="10.5546875" style="5" customWidth="1"/>
    <col min="7957" max="7957" width="14.33203125" style="5" customWidth="1"/>
    <col min="7958" max="7958" width="14.6640625" style="5" customWidth="1"/>
    <col min="7959" max="7959" width="13" style="5" customWidth="1"/>
    <col min="7960" max="7960" width="12.88671875" style="5" customWidth="1"/>
    <col min="7961" max="7961" width="15.88671875" style="5" customWidth="1"/>
    <col min="7962" max="7962" width="17.5546875" style="5" customWidth="1"/>
    <col min="7963" max="7963" width="16.109375" style="5" customWidth="1"/>
    <col min="7964" max="7964" width="18.109375" style="5" customWidth="1"/>
    <col min="7965" max="7972" width="19" style="5" customWidth="1"/>
    <col min="7973" max="7973" width="24.109375" style="5" customWidth="1"/>
    <col min="7974" max="7974" width="8.33203125" style="5" customWidth="1"/>
    <col min="7975" max="7975" width="11.33203125" style="5" customWidth="1"/>
    <col min="7976" max="7976" width="8.109375" style="5" customWidth="1"/>
    <col min="7977" max="7977" width="6.88671875" style="5" customWidth="1"/>
    <col min="7978" max="7978" width="9.5546875" style="5" customWidth="1"/>
    <col min="7979" max="7979" width="6.44140625" style="5" customWidth="1"/>
    <col min="7980" max="7980" width="8.44140625" style="5" customWidth="1"/>
    <col min="7981" max="7981" width="11.44140625" style="5" customWidth="1"/>
    <col min="7982" max="7982" width="9" style="5" customWidth="1"/>
    <col min="7983" max="7983" width="7.6640625" style="5" customWidth="1"/>
    <col min="7984" max="7984" width="10.33203125" style="5" customWidth="1"/>
    <col min="7985" max="7985" width="7" style="5" customWidth="1"/>
    <col min="7986" max="7986" width="7.6640625" style="5" customWidth="1"/>
    <col min="7987" max="7987" width="10.6640625" style="5" customWidth="1"/>
    <col min="7988" max="7988" width="8.44140625" style="5" customWidth="1"/>
    <col min="7989" max="7995" width="8.33203125" style="5" customWidth="1"/>
    <col min="7996" max="7996" width="9.88671875" style="5" customWidth="1"/>
    <col min="7997" max="7997" width="7" style="5" customWidth="1"/>
    <col min="7998" max="7998" width="7.88671875" style="5" customWidth="1"/>
    <col min="7999" max="7999" width="11" style="5" customWidth="1"/>
    <col min="8000" max="8000" width="7.6640625" style="5" customWidth="1"/>
    <col min="8001" max="8001" width="8.88671875" style="5" customWidth="1"/>
    <col min="8002" max="8192" width="9.109375" style="5"/>
    <col min="8193" max="8193" width="12.44140625" style="5" customWidth="1"/>
    <col min="8194" max="8194" width="35" style="5" customWidth="1"/>
    <col min="8195" max="8195" width="14" style="5" customWidth="1"/>
    <col min="8196" max="8196" width="8.6640625" style="5" customWidth="1"/>
    <col min="8197" max="8197" width="8.33203125" style="5" customWidth="1"/>
    <col min="8198" max="8198" width="14.88671875" style="5" customWidth="1"/>
    <col min="8199" max="8199" width="16.44140625" style="5" customWidth="1"/>
    <col min="8200" max="8200" width="18.33203125" style="5" customWidth="1"/>
    <col min="8201" max="8202" width="21.6640625" style="5" customWidth="1"/>
    <col min="8203" max="8203" width="9.5546875" style="5" customWidth="1"/>
    <col min="8204" max="8204" width="8.5546875" style="5" customWidth="1"/>
    <col min="8205" max="8205" width="10.88671875" style="5" customWidth="1"/>
    <col min="8206" max="8206" width="10" style="5" customWidth="1"/>
    <col min="8207" max="8207" width="10.5546875" style="5" customWidth="1"/>
    <col min="8208" max="8208" width="8" style="5" customWidth="1"/>
    <col min="8209" max="8212" width="10.5546875" style="5" customWidth="1"/>
    <col min="8213" max="8213" width="14.33203125" style="5" customWidth="1"/>
    <col min="8214" max="8214" width="14.6640625" style="5" customWidth="1"/>
    <col min="8215" max="8215" width="13" style="5" customWidth="1"/>
    <col min="8216" max="8216" width="12.88671875" style="5" customWidth="1"/>
    <col min="8217" max="8217" width="15.88671875" style="5" customWidth="1"/>
    <col min="8218" max="8218" width="17.5546875" style="5" customWidth="1"/>
    <col min="8219" max="8219" width="16.109375" style="5" customWidth="1"/>
    <col min="8220" max="8220" width="18.109375" style="5" customWidth="1"/>
    <col min="8221" max="8228" width="19" style="5" customWidth="1"/>
    <col min="8229" max="8229" width="24.109375" style="5" customWidth="1"/>
    <col min="8230" max="8230" width="8.33203125" style="5" customWidth="1"/>
    <col min="8231" max="8231" width="11.33203125" style="5" customWidth="1"/>
    <col min="8232" max="8232" width="8.109375" style="5" customWidth="1"/>
    <col min="8233" max="8233" width="6.88671875" style="5" customWidth="1"/>
    <col min="8234" max="8234" width="9.5546875" style="5" customWidth="1"/>
    <col min="8235" max="8235" width="6.44140625" style="5" customWidth="1"/>
    <col min="8236" max="8236" width="8.44140625" style="5" customWidth="1"/>
    <col min="8237" max="8237" width="11.44140625" style="5" customWidth="1"/>
    <col min="8238" max="8238" width="9" style="5" customWidth="1"/>
    <col min="8239" max="8239" width="7.6640625" style="5" customWidth="1"/>
    <col min="8240" max="8240" width="10.33203125" style="5" customWidth="1"/>
    <col min="8241" max="8241" width="7" style="5" customWidth="1"/>
    <col min="8242" max="8242" width="7.6640625" style="5" customWidth="1"/>
    <col min="8243" max="8243" width="10.6640625" style="5" customWidth="1"/>
    <col min="8244" max="8244" width="8.44140625" style="5" customWidth="1"/>
    <col min="8245" max="8251" width="8.33203125" style="5" customWidth="1"/>
    <col min="8252" max="8252" width="9.88671875" style="5" customWidth="1"/>
    <col min="8253" max="8253" width="7" style="5" customWidth="1"/>
    <col min="8254" max="8254" width="7.88671875" style="5" customWidth="1"/>
    <col min="8255" max="8255" width="11" style="5" customWidth="1"/>
    <col min="8256" max="8256" width="7.6640625" style="5" customWidth="1"/>
    <col min="8257" max="8257" width="8.88671875" style="5" customWidth="1"/>
    <col min="8258" max="8448" width="9.109375" style="5"/>
    <col min="8449" max="8449" width="12.44140625" style="5" customWidth="1"/>
    <col min="8450" max="8450" width="35" style="5" customWidth="1"/>
    <col min="8451" max="8451" width="14" style="5" customWidth="1"/>
    <col min="8452" max="8452" width="8.6640625" style="5" customWidth="1"/>
    <col min="8453" max="8453" width="8.33203125" style="5" customWidth="1"/>
    <col min="8454" max="8454" width="14.88671875" style="5" customWidth="1"/>
    <col min="8455" max="8455" width="16.44140625" style="5" customWidth="1"/>
    <col min="8456" max="8456" width="18.33203125" style="5" customWidth="1"/>
    <col min="8457" max="8458" width="21.6640625" style="5" customWidth="1"/>
    <col min="8459" max="8459" width="9.5546875" style="5" customWidth="1"/>
    <col min="8460" max="8460" width="8.5546875" style="5" customWidth="1"/>
    <col min="8461" max="8461" width="10.88671875" style="5" customWidth="1"/>
    <col min="8462" max="8462" width="10" style="5" customWidth="1"/>
    <col min="8463" max="8463" width="10.5546875" style="5" customWidth="1"/>
    <col min="8464" max="8464" width="8" style="5" customWidth="1"/>
    <col min="8465" max="8468" width="10.5546875" style="5" customWidth="1"/>
    <col min="8469" max="8469" width="14.33203125" style="5" customWidth="1"/>
    <col min="8470" max="8470" width="14.6640625" style="5" customWidth="1"/>
    <col min="8471" max="8471" width="13" style="5" customWidth="1"/>
    <col min="8472" max="8472" width="12.88671875" style="5" customWidth="1"/>
    <col min="8473" max="8473" width="15.88671875" style="5" customWidth="1"/>
    <col min="8474" max="8474" width="17.5546875" style="5" customWidth="1"/>
    <col min="8475" max="8475" width="16.109375" style="5" customWidth="1"/>
    <col min="8476" max="8476" width="18.109375" style="5" customWidth="1"/>
    <col min="8477" max="8484" width="19" style="5" customWidth="1"/>
    <col min="8485" max="8485" width="24.109375" style="5" customWidth="1"/>
    <col min="8486" max="8486" width="8.33203125" style="5" customWidth="1"/>
    <col min="8487" max="8487" width="11.33203125" style="5" customWidth="1"/>
    <col min="8488" max="8488" width="8.109375" style="5" customWidth="1"/>
    <col min="8489" max="8489" width="6.88671875" style="5" customWidth="1"/>
    <col min="8490" max="8490" width="9.5546875" style="5" customWidth="1"/>
    <col min="8491" max="8491" width="6.44140625" style="5" customWidth="1"/>
    <col min="8492" max="8492" width="8.44140625" style="5" customWidth="1"/>
    <col min="8493" max="8493" width="11.44140625" style="5" customWidth="1"/>
    <col min="8494" max="8494" width="9" style="5" customWidth="1"/>
    <col min="8495" max="8495" width="7.6640625" style="5" customWidth="1"/>
    <col min="8496" max="8496" width="10.33203125" style="5" customWidth="1"/>
    <col min="8497" max="8497" width="7" style="5" customWidth="1"/>
    <col min="8498" max="8498" width="7.6640625" style="5" customWidth="1"/>
    <col min="8499" max="8499" width="10.6640625" style="5" customWidth="1"/>
    <col min="8500" max="8500" width="8.44140625" style="5" customWidth="1"/>
    <col min="8501" max="8507" width="8.33203125" style="5" customWidth="1"/>
    <col min="8508" max="8508" width="9.88671875" style="5" customWidth="1"/>
    <col min="8509" max="8509" width="7" style="5" customWidth="1"/>
    <col min="8510" max="8510" width="7.88671875" style="5" customWidth="1"/>
    <col min="8511" max="8511" width="11" style="5" customWidth="1"/>
    <col min="8512" max="8512" width="7.6640625" style="5" customWidth="1"/>
    <col min="8513" max="8513" width="8.88671875" style="5" customWidth="1"/>
    <col min="8514" max="8704" width="9.109375" style="5"/>
    <col min="8705" max="8705" width="12.44140625" style="5" customWidth="1"/>
    <col min="8706" max="8706" width="35" style="5" customWidth="1"/>
    <col min="8707" max="8707" width="14" style="5" customWidth="1"/>
    <col min="8708" max="8708" width="8.6640625" style="5" customWidth="1"/>
    <col min="8709" max="8709" width="8.33203125" style="5" customWidth="1"/>
    <col min="8710" max="8710" width="14.88671875" style="5" customWidth="1"/>
    <col min="8711" max="8711" width="16.44140625" style="5" customWidth="1"/>
    <col min="8712" max="8712" width="18.33203125" style="5" customWidth="1"/>
    <col min="8713" max="8714" width="21.6640625" style="5" customWidth="1"/>
    <col min="8715" max="8715" width="9.5546875" style="5" customWidth="1"/>
    <col min="8716" max="8716" width="8.5546875" style="5" customWidth="1"/>
    <col min="8717" max="8717" width="10.88671875" style="5" customWidth="1"/>
    <col min="8718" max="8718" width="10" style="5" customWidth="1"/>
    <col min="8719" max="8719" width="10.5546875" style="5" customWidth="1"/>
    <col min="8720" max="8720" width="8" style="5" customWidth="1"/>
    <col min="8721" max="8724" width="10.5546875" style="5" customWidth="1"/>
    <col min="8725" max="8725" width="14.33203125" style="5" customWidth="1"/>
    <col min="8726" max="8726" width="14.6640625" style="5" customWidth="1"/>
    <col min="8727" max="8727" width="13" style="5" customWidth="1"/>
    <col min="8728" max="8728" width="12.88671875" style="5" customWidth="1"/>
    <col min="8729" max="8729" width="15.88671875" style="5" customWidth="1"/>
    <col min="8730" max="8730" width="17.5546875" style="5" customWidth="1"/>
    <col min="8731" max="8731" width="16.109375" style="5" customWidth="1"/>
    <col min="8732" max="8732" width="18.109375" style="5" customWidth="1"/>
    <col min="8733" max="8740" width="19" style="5" customWidth="1"/>
    <col min="8741" max="8741" width="24.109375" style="5" customWidth="1"/>
    <col min="8742" max="8742" width="8.33203125" style="5" customWidth="1"/>
    <col min="8743" max="8743" width="11.33203125" style="5" customWidth="1"/>
    <col min="8744" max="8744" width="8.109375" style="5" customWidth="1"/>
    <col min="8745" max="8745" width="6.88671875" style="5" customWidth="1"/>
    <col min="8746" max="8746" width="9.5546875" style="5" customWidth="1"/>
    <col min="8747" max="8747" width="6.44140625" style="5" customWidth="1"/>
    <col min="8748" max="8748" width="8.44140625" style="5" customWidth="1"/>
    <col min="8749" max="8749" width="11.44140625" style="5" customWidth="1"/>
    <col min="8750" max="8750" width="9" style="5" customWidth="1"/>
    <col min="8751" max="8751" width="7.6640625" style="5" customWidth="1"/>
    <col min="8752" max="8752" width="10.33203125" style="5" customWidth="1"/>
    <col min="8753" max="8753" width="7" style="5" customWidth="1"/>
    <col min="8754" max="8754" width="7.6640625" style="5" customWidth="1"/>
    <col min="8755" max="8755" width="10.6640625" style="5" customWidth="1"/>
    <col min="8756" max="8756" width="8.44140625" style="5" customWidth="1"/>
    <col min="8757" max="8763" width="8.33203125" style="5" customWidth="1"/>
    <col min="8764" max="8764" width="9.88671875" style="5" customWidth="1"/>
    <col min="8765" max="8765" width="7" style="5" customWidth="1"/>
    <col min="8766" max="8766" width="7.88671875" style="5" customWidth="1"/>
    <col min="8767" max="8767" width="11" style="5" customWidth="1"/>
    <col min="8768" max="8768" width="7.6640625" style="5" customWidth="1"/>
    <col min="8769" max="8769" width="8.88671875" style="5" customWidth="1"/>
    <col min="8770" max="8960" width="9.109375" style="5"/>
    <col min="8961" max="8961" width="12.44140625" style="5" customWidth="1"/>
    <col min="8962" max="8962" width="35" style="5" customWidth="1"/>
    <col min="8963" max="8963" width="14" style="5" customWidth="1"/>
    <col min="8964" max="8964" width="8.6640625" style="5" customWidth="1"/>
    <col min="8965" max="8965" width="8.33203125" style="5" customWidth="1"/>
    <col min="8966" max="8966" width="14.88671875" style="5" customWidth="1"/>
    <col min="8967" max="8967" width="16.44140625" style="5" customWidth="1"/>
    <col min="8968" max="8968" width="18.33203125" style="5" customWidth="1"/>
    <col min="8969" max="8970" width="21.6640625" style="5" customWidth="1"/>
    <col min="8971" max="8971" width="9.5546875" style="5" customWidth="1"/>
    <col min="8972" max="8972" width="8.5546875" style="5" customWidth="1"/>
    <col min="8973" max="8973" width="10.88671875" style="5" customWidth="1"/>
    <col min="8974" max="8974" width="10" style="5" customWidth="1"/>
    <col min="8975" max="8975" width="10.5546875" style="5" customWidth="1"/>
    <col min="8976" max="8976" width="8" style="5" customWidth="1"/>
    <col min="8977" max="8980" width="10.5546875" style="5" customWidth="1"/>
    <col min="8981" max="8981" width="14.33203125" style="5" customWidth="1"/>
    <col min="8982" max="8982" width="14.6640625" style="5" customWidth="1"/>
    <col min="8983" max="8983" width="13" style="5" customWidth="1"/>
    <col min="8984" max="8984" width="12.88671875" style="5" customWidth="1"/>
    <col min="8985" max="8985" width="15.88671875" style="5" customWidth="1"/>
    <col min="8986" max="8986" width="17.5546875" style="5" customWidth="1"/>
    <col min="8987" max="8987" width="16.109375" style="5" customWidth="1"/>
    <col min="8988" max="8988" width="18.109375" style="5" customWidth="1"/>
    <col min="8989" max="8996" width="19" style="5" customWidth="1"/>
    <col min="8997" max="8997" width="24.109375" style="5" customWidth="1"/>
    <col min="8998" max="8998" width="8.33203125" style="5" customWidth="1"/>
    <col min="8999" max="8999" width="11.33203125" style="5" customWidth="1"/>
    <col min="9000" max="9000" width="8.109375" style="5" customWidth="1"/>
    <col min="9001" max="9001" width="6.88671875" style="5" customWidth="1"/>
    <col min="9002" max="9002" width="9.5546875" style="5" customWidth="1"/>
    <col min="9003" max="9003" width="6.44140625" style="5" customWidth="1"/>
    <col min="9004" max="9004" width="8.44140625" style="5" customWidth="1"/>
    <col min="9005" max="9005" width="11.44140625" style="5" customWidth="1"/>
    <col min="9006" max="9006" width="9" style="5" customWidth="1"/>
    <col min="9007" max="9007" width="7.6640625" style="5" customWidth="1"/>
    <col min="9008" max="9008" width="10.33203125" style="5" customWidth="1"/>
    <col min="9009" max="9009" width="7" style="5" customWidth="1"/>
    <col min="9010" max="9010" width="7.6640625" style="5" customWidth="1"/>
    <col min="9011" max="9011" width="10.6640625" style="5" customWidth="1"/>
    <col min="9012" max="9012" width="8.44140625" style="5" customWidth="1"/>
    <col min="9013" max="9019" width="8.33203125" style="5" customWidth="1"/>
    <col min="9020" max="9020" width="9.88671875" style="5" customWidth="1"/>
    <col min="9021" max="9021" width="7" style="5" customWidth="1"/>
    <col min="9022" max="9022" width="7.88671875" style="5" customWidth="1"/>
    <col min="9023" max="9023" width="11" style="5" customWidth="1"/>
    <col min="9024" max="9024" width="7.6640625" style="5" customWidth="1"/>
    <col min="9025" max="9025" width="8.88671875" style="5" customWidth="1"/>
    <col min="9026" max="9216" width="9.109375" style="5"/>
    <col min="9217" max="9217" width="12.44140625" style="5" customWidth="1"/>
    <col min="9218" max="9218" width="35" style="5" customWidth="1"/>
    <col min="9219" max="9219" width="14" style="5" customWidth="1"/>
    <col min="9220" max="9220" width="8.6640625" style="5" customWidth="1"/>
    <col min="9221" max="9221" width="8.33203125" style="5" customWidth="1"/>
    <col min="9222" max="9222" width="14.88671875" style="5" customWidth="1"/>
    <col min="9223" max="9223" width="16.44140625" style="5" customWidth="1"/>
    <col min="9224" max="9224" width="18.33203125" style="5" customWidth="1"/>
    <col min="9225" max="9226" width="21.6640625" style="5" customWidth="1"/>
    <col min="9227" max="9227" width="9.5546875" style="5" customWidth="1"/>
    <col min="9228" max="9228" width="8.5546875" style="5" customWidth="1"/>
    <col min="9229" max="9229" width="10.88671875" style="5" customWidth="1"/>
    <col min="9230" max="9230" width="10" style="5" customWidth="1"/>
    <col min="9231" max="9231" width="10.5546875" style="5" customWidth="1"/>
    <col min="9232" max="9232" width="8" style="5" customWidth="1"/>
    <col min="9233" max="9236" width="10.5546875" style="5" customWidth="1"/>
    <col min="9237" max="9237" width="14.33203125" style="5" customWidth="1"/>
    <col min="9238" max="9238" width="14.6640625" style="5" customWidth="1"/>
    <col min="9239" max="9239" width="13" style="5" customWidth="1"/>
    <col min="9240" max="9240" width="12.88671875" style="5" customWidth="1"/>
    <col min="9241" max="9241" width="15.88671875" style="5" customWidth="1"/>
    <col min="9242" max="9242" width="17.5546875" style="5" customWidth="1"/>
    <col min="9243" max="9243" width="16.109375" style="5" customWidth="1"/>
    <col min="9244" max="9244" width="18.109375" style="5" customWidth="1"/>
    <col min="9245" max="9252" width="19" style="5" customWidth="1"/>
    <col min="9253" max="9253" width="24.109375" style="5" customWidth="1"/>
    <col min="9254" max="9254" width="8.33203125" style="5" customWidth="1"/>
    <col min="9255" max="9255" width="11.33203125" style="5" customWidth="1"/>
    <col min="9256" max="9256" width="8.109375" style="5" customWidth="1"/>
    <col min="9257" max="9257" width="6.88671875" style="5" customWidth="1"/>
    <col min="9258" max="9258" width="9.5546875" style="5" customWidth="1"/>
    <col min="9259" max="9259" width="6.44140625" style="5" customWidth="1"/>
    <col min="9260" max="9260" width="8.44140625" style="5" customWidth="1"/>
    <col min="9261" max="9261" width="11.44140625" style="5" customWidth="1"/>
    <col min="9262" max="9262" width="9" style="5" customWidth="1"/>
    <col min="9263" max="9263" width="7.6640625" style="5" customWidth="1"/>
    <col min="9264" max="9264" width="10.33203125" style="5" customWidth="1"/>
    <col min="9265" max="9265" width="7" style="5" customWidth="1"/>
    <col min="9266" max="9266" width="7.6640625" style="5" customWidth="1"/>
    <col min="9267" max="9267" width="10.6640625" style="5" customWidth="1"/>
    <col min="9268" max="9268" width="8.44140625" style="5" customWidth="1"/>
    <col min="9269" max="9275" width="8.33203125" style="5" customWidth="1"/>
    <col min="9276" max="9276" width="9.88671875" style="5" customWidth="1"/>
    <col min="9277" max="9277" width="7" style="5" customWidth="1"/>
    <col min="9278" max="9278" width="7.88671875" style="5" customWidth="1"/>
    <col min="9279" max="9279" width="11" style="5" customWidth="1"/>
    <col min="9280" max="9280" width="7.6640625" style="5" customWidth="1"/>
    <col min="9281" max="9281" width="8.88671875" style="5" customWidth="1"/>
    <col min="9282" max="9472" width="9.109375" style="5"/>
    <col min="9473" max="9473" width="12.44140625" style="5" customWidth="1"/>
    <col min="9474" max="9474" width="35" style="5" customWidth="1"/>
    <col min="9475" max="9475" width="14" style="5" customWidth="1"/>
    <col min="9476" max="9476" width="8.6640625" style="5" customWidth="1"/>
    <col min="9477" max="9477" width="8.33203125" style="5" customWidth="1"/>
    <col min="9478" max="9478" width="14.88671875" style="5" customWidth="1"/>
    <col min="9479" max="9479" width="16.44140625" style="5" customWidth="1"/>
    <col min="9480" max="9480" width="18.33203125" style="5" customWidth="1"/>
    <col min="9481" max="9482" width="21.6640625" style="5" customWidth="1"/>
    <col min="9483" max="9483" width="9.5546875" style="5" customWidth="1"/>
    <col min="9484" max="9484" width="8.5546875" style="5" customWidth="1"/>
    <col min="9485" max="9485" width="10.88671875" style="5" customWidth="1"/>
    <col min="9486" max="9486" width="10" style="5" customWidth="1"/>
    <col min="9487" max="9487" width="10.5546875" style="5" customWidth="1"/>
    <col min="9488" max="9488" width="8" style="5" customWidth="1"/>
    <col min="9489" max="9492" width="10.5546875" style="5" customWidth="1"/>
    <col min="9493" max="9493" width="14.33203125" style="5" customWidth="1"/>
    <col min="9494" max="9494" width="14.6640625" style="5" customWidth="1"/>
    <col min="9495" max="9495" width="13" style="5" customWidth="1"/>
    <col min="9496" max="9496" width="12.88671875" style="5" customWidth="1"/>
    <col min="9497" max="9497" width="15.88671875" style="5" customWidth="1"/>
    <col min="9498" max="9498" width="17.5546875" style="5" customWidth="1"/>
    <col min="9499" max="9499" width="16.109375" style="5" customWidth="1"/>
    <col min="9500" max="9500" width="18.109375" style="5" customWidth="1"/>
    <col min="9501" max="9508" width="19" style="5" customWidth="1"/>
    <col min="9509" max="9509" width="24.109375" style="5" customWidth="1"/>
    <col min="9510" max="9510" width="8.33203125" style="5" customWidth="1"/>
    <col min="9511" max="9511" width="11.33203125" style="5" customWidth="1"/>
    <col min="9512" max="9512" width="8.109375" style="5" customWidth="1"/>
    <col min="9513" max="9513" width="6.88671875" style="5" customWidth="1"/>
    <col min="9514" max="9514" width="9.5546875" style="5" customWidth="1"/>
    <col min="9515" max="9515" width="6.44140625" style="5" customWidth="1"/>
    <col min="9516" max="9516" width="8.44140625" style="5" customWidth="1"/>
    <col min="9517" max="9517" width="11.44140625" style="5" customWidth="1"/>
    <col min="9518" max="9518" width="9" style="5" customWidth="1"/>
    <col min="9519" max="9519" width="7.6640625" style="5" customWidth="1"/>
    <col min="9520" max="9520" width="10.33203125" style="5" customWidth="1"/>
    <col min="9521" max="9521" width="7" style="5" customWidth="1"/>
    <col min="9522" max="9522" width="7.6640625" style="5" customWidth="1"/>
    <col min="9523" max="9523" width="10.6640625" style="5" customWidth="1"/>
    <col min="9524" max="9524" width="8.44140625" style="5" customWidth="1"/>
    <col min="9525" max="9531" width="8.33203125" style="5" customWidth="1"/>
    <col min="9532" max="9532" width="9.88671875" style="5" customWidth="1"/>
    <col min="9533" max="9533" width="7" style="5" customWidth="1"/>
    <col min="9534" max="9534" width="7.88671875" style="5" customWidth="1"/>
    <col min="9535" max="9535" width="11" style="5" customWidth="1"/>
    <col min="9536" max="9536" width="7.6640625" style="5" customWidth="1"/>
    <col min="9537" max="9537" width="8.88671875" style="5" customWidth="1"/>
    <col min="9538" max="9728" width="9.109375" style="5"/>
    <col min="9729" max="9729" width="12.44140625" style="5" customWidth="1"/>
    <col min="9730" max="9730" width="35" style="5" customWidth="1"/>
    <col min="9731" max="9731" width="14" style="5" customWidth="1"/>
    <col min="9732" max="9732" width="8.6640625" style="5" customWidth="1"/>
    <col min="9733" max="9733" width="8.33203125" style="5" customWidth="1"/>
    <col min="9734" max="9734" width="14.88671875" style="5" customWidth="1"/>
    <col min="9735" max="9735" width="16.44140625" style="5" customWidth="1"/>
    <col min="9736" max="9736" width="18.33203125" style="5" customWidth="1"/>
    <col min="9737" max="9738" width="21.6640625" style="5" customWidth="1"/>
    <col min="9739" max="9739" width="9.5546875" style="5" customWidth="1"/>
    <col min="9740" max="9740" width="8.5546875" style="5" customWidth="1"/>
    <col min="9741" max="9741" width="10.88671875" style="5" customWidth="1"/>
    <col min="9742" max="9742" width="10" style="5" customWidth="1"/>
    <col min="9743" max="9743" width="10.5546875" style="5" customWidth="1"/>
    <col min="9744" max="9744" width="8" style="5" customWidth="1"/>
    <col min="9745" max="9748" width="10.5546875" style="5" customWidth="1"/>
    <col min="9749" max="9749" width="14.33203125" style="5" customWidth="1"/>
    <col min="9750" max="9750" width="14.6640625" style="5" customWidth="1"/>
    <col min="9751" max="9751" width="13" style="5" customWidth="1"/>
    <col min="9752" max="9752" width="12.88671875" style="5" customWidth="1"/>
    <col min="9753" max="9753" width="15.88671875" style="5" customWidth="1"/>
    <col min="9754" max="9754" width="17.5546875" style="5" customWidth="1"/>
    <col min="9755" max="9755" width="16.109375" style="5" customWidth="1"/>
    <col min="9756" max="9756" width="18.109375" style="5" customWidth="1"/>
    <col min="9757" max="9764" width="19" style="5" customWidth="1"/>
    <col min="9765" max="9765" width="24.109375" style="5" customWidth="1"/>
    <col min="9766" max="9766" width="8.33203125" style="5" customWidth="1"/>
    <col min="9767" max="9767" width="11.33203125" style="5" customWidth="1"/>
    <col min="9768" max="9768" width="8.109375" style="5" customWidth="1"/>
    <col min="9769" max="9769" width="6.88671875" style="5" customWidth="1"/>
    <col min="9770" max="9770" width="9.5546875" style="5" customWidth="1"/>
    <col min="9771" max="9771" width="6.44140625" style="5" customWidth="1"/>
    <col min="9772" max="9772" width="8.44140625" style="5" customWidth="1"/>
    <col min="9773" max="9773" width="11.44140625" style="5" customWidth="1"/>
    <col min="9774" max="9774" width="9" style="5" customWidth="1"/>
    <col min="9775" max="9775" width="7.6640625" style="5" customWidth="1"/>
    <col min="9776" max="9776" width="10.33203125" style="5" customWidth="1"/>
    <col min="9777" max="9777" width="7" style="5" customWidth="1"/>
    <col min="9778" max="9778" width="7.6640625" style="5" customWidth="1"/>
    <col min="9779" max="9779" width="10.6640625" style="5" customWidth="1"/>
    <col min="9780" max="9780" width="8.44140625" style="5" customWidth="1"/>
    <col min="9781" max="9787" width="8.33203125" style="5" customWidth="1"/>
    <col min="9788" max="9788" width="9.88671875" style="5" customWidth="1"/>
    <col min="9789" max="9789" width="7" style="5" customWidth="1"/>
    <col min="9790" max="9790" width="7.88671875" style="5" customWidth="1"/>
    <col min="9791" max="9791" width="11" style="5" customWidth="1"/>
    <col min="9792" max="9792" width="7.6640625" style="5" customWidth="1"/>
    <col min="9793" max="9793" width="8.88671875" style="5" customWidth="1"/>
    <col min="9794" max="9984" width="9.109375" style="5"/>
    <col min="9985" max="9985" width="12.44140625" style="5" customWidth="1"/>
    <col min="9986" max="9986" width="35" style="5" customWidth="1"/>
    <col min="9987" max="9987" width="14" style="5" customWidth="1"/>
    <col min="9988" max="9988" width="8.6640625" style="5" customWidth="1"/>
    <col min="9989" max="9989" width="8.33203125" style="5" customWidth="1"/>
    <col min="9990" max="9990" width="14.88671875" style="5" customWidth="1"/>
    <col min="9991" max="9991" width="16.44140625" style="5" customWidth="1"/>
    <col min="9992" max="9992" width="18.33203125" style="5" customWidth="1"/>
    <col min="9993" max="9994" width="21.6640625" style="5" customWidth="1"/>
    <col min="9995" max="9995" width="9.5546875" style="5" customWidth="1"/>
    <col min="9996" max="9996" width="8.5546875" style="5" customWidth="1"/>
    <col min="9997" max="9997" width="10.88671875" style="5" customWidth="1"/>
    <col min="9998" max="9998" width="10" style="5" customWidth="1"/>
    <col min="9999" max="9999" width="10.5546875" style="5" customWidth="1"/>
    <col min="10000" max="10000" width="8" style="5" customWidth="1"/>
    <col min="10001" max="10004" width="10.5546875" style="5" customWidth="1"/>
    <col min="10005" max="10005" width="14.33203125" style="5" customWidth="1"/>
    <col min="10006" max="10006" width="14.6640625" style="5" customWidth="1"/>
    <col min="10007" max="10007" width="13" style="5" customWidth="1"/>
    <col min="10008" max="10008" width="12.88671875" style="5" customWidth="1"/>
    <col min="10009" max="10009" width="15.88671875" style="5" customWidth="1"/>
    <col min="10010" max="10010" width="17.5546875" style="5" customWidth="1"/>
    <col min="10011" max="10011" width="16.109375" style="5" customWidth="1"/>
    <col min="10012" max="10012" width="18.109375" style="5" customWidth="1"/>
    <col min="10013" max="10020" width="19" style="5" customWidth="1"/>
    <col min="10021" max="10021" width="24.109375" style="5" customWidth="1"/>
    <col min="10022" max="10022" width="8.33203125" style="5" customWidth="1"/>
    <col min="10023" max="10023" width="11.33203125" style="5" customWidth="1"/>
    <col min="10024" max="10024" width="8.109375" style="5" customWidth="1"/>
    <col min="10025" max="10025" width="6.88671875" style="5" customWidth="1"/>
    <col min="10026" max="10026" width="9.5546875" style="5" customWidth="1"/>
    <col min="10027" max="10027" width="6.44140625" style="5" customWidth="1"/>
    <col min="10028" max="10028" width="8.44140625" style="5" customWidth="1"/>
    <col min="10029" max="10029" width="11.44140625" style="5" customWidth="1"/>
    <col min="10030" max="10030" width="9" style="5" customWidth="1"/>
    <col min="10031" max="10031" width="7.6640625" style="5" customWidth="1"/>
    <col min="10032" max="10032" width="10.33203125" style="5" customWidth="1"/>
    <col min="10033" max="10033" width="7" style="5" customWidth="1"/>
    <col min="10034" max="10034" width="7.6640625" style="5" customWidth="1"/>
    <col min="10035" max="10035" width="10.6640625" style="5" customWidth="1"/>
    <col min="10036" max="10036" width="8.44140625" style="5" customWidth="1"/>
    <col min="10037" max="10043" width="8.33203125" style="5" customWidth="1"/>
    <col min="10044" max="10044" width="9.88671875" style="5" customWidth="1"/>
    <col min="10045" max="10045" width="7" style="5" customWidth="1"/>
    <col min="10046" max="10046" width="7.88671875" style="5" customWidth="1"/>
    <col min="10047" max="10047" width="11" style="5" customWidth="1"/>
    <col min="10048" max="10048" width="7.6640625" style="5" customWidth="1"/>
    <col min="10049" max="10049" width="8.88671875" style="5" customWidth="1"/>
    <col min="10050" max="10240" width="9.109375" style="5"/>
    <col min="10241" max="10241" width="12.44140625" style="5" customWidth="1"/>
    <col min="10242" max="10242" width="35" style="5" customWidth="1"/>
    <col min="10243" max="10243" width="14" style="5" customWidth="1"/>
    <col min="10244" max="10244" width="8.6640625" style="5" customWidth="1"/>
    <col min="10245" max="10245" width="8.33203125" style="5" customWidth="1"/>
    <col min="10246" max="10246" width="14.88671875" style="5" customWidth="1"/>
    <col min="10247" max="10247" width="16.44140625" style="5" customWidth="1"/>
    <col min="10248" max="10248" width="18.33203125" style="5" customWidth="1"/>
    <col min="10249" max="10250" width="21.6640625" style="5" customWidth="1"/>
    <col min="10251" max="10251" width="9.5546875" style="5" customWidth="1"/>
    <col min="10252" max="10252" width="8.5546875" style="5" customWidth="1"/>
    <col min="10253" max="10253" width="10.88671875" style="5" customWidth="1"/>
    <col min="10254" max="10254" width="10" style="5" customWidth="1"/>
    <col min="10255" max="10255" width="10.5546875" style="5" customWidth="1"/>
    <col min="10256" max="10256" width="8" style="5" customWidth="1"/>
    <col min="10257" max="10260" width="10.5546875" style="5" customWidth="1"/>
    <col min="10261" max="10261" width="14.33203125" style="5" customWidth="1"/>
    <col min="10262" max="10262" width="14.6640625" style="5" customWidth="1"/>
    <col min="10263" max="10263" width="13" style="5" customWidth="1"/>
    <col min="10264" max="10264" width="12.88671875" style="5" customWidth="1"/>
    <col min="10265" max="10265" width="15.88671875" style="5" customWidth="1"/>
    <col min="10266" max="10266" width="17.5546875" style="5" customWidth="1"/>
    <col min="10267" max="10267" width="16.109375" style="5" customWidth="1"/>
    <col min="10268" max="10268" width="18.109375" style="5" customWidth="1"/>
    <col min="10269" max="10276" width="19" style="5" customWidth="1"/>
    <col min="10277" max="10277" width="24.109375" style="5" customWidth="1"/>
    <col min="10278" max="10278" width="8.33203125" style="5" customWidth="1"/>
    <col min="10279" max="10279" width="11.33203125" style="5" customWidth="1"/>
    <col min="10280" max="10280" width="8.109375" style="5" customWidth="1"/>
    <col min="10281" max="10281" width="6.88671875" style="5" customWidth="1"/>
    <col min="10282" max="10282" width="9.5546875" style="5" customWidth="1"/>
    <col min="10283" max="10283" width="6.44140625" style="5" customWidth="1"/>
    <col min="10284" max="10284" width="8.44140625" style="5" customWidth="1"/>
    <col min="10285" max="10285" width="11.44140625" style="5" customWidth="1"/>
    <col min="10286" max="10286" width="9" style="5" customWidth="1"/>
    <col min="10287" max="10287" width="7.6640625" style="5" customWidth="1"/>
    <col min="10288" max="10288" width="10.33203125" style="5" customWidth="1"/>
    <col min="10289" max="10289" width="7" style="5" customWidth="1"/>
    <col min="10290" max="10290" width="7.6640625" style="5" customWidth="1"/>
    <col min="10291" max="10291" width="10.6640625" style="5" customWidth="1"/>
    <col min="10292" max="10292" width="8.44140625" style="5" customWidth="1"/>
    <col min="10293" max="10299" width="8.33203125" style="5" customWidth="1"/>
    <col min="10300" max="10300" width="9.88671875" style="5" customWidth="1"/>
    <col min="10301" max="10301" width="7" style="5" customWidth="1"/>
    <col min="10302" max="10302" width="7.88671875" style="5" customWidth="1"/>
    <col min="10303" max="10303" width="11" style="5" customWidth="1"/>
    <col min="10304" max="10304" width="7.6640625" style="5" customWidth="1"/>
    <col min="10305" max="10305" width="8.88671875" style="5" customWidth="1"/>
    <col min="10306" max="10496" width="9.109375" style="5"/>
    <col min="10497" max="10497" width="12.44140625" style="5" customWidth="1"/>
    <col min="10498" max="10498" width="35" style="5" customWidth="1"/>
    <col min="10499" max="10499" width="14" style="5" customWidth="1"/>
    <col min="10500" max="10500" width="8.6640625" style="5" customWidth="1"/>
    <col min="10501" max="10501" width="8.33203125" style="5" customWidth="1"/>
    <col min="10502" max="10502" width="14.88671875" style="5" customWidth="1"/>
    <col min="10503" max="10503" width="16.44140625" style="5" customWidth="1"/>
    <col min="10504" max="10504" width="18.33203125" style="5" customWidth="1"/>
    <col min="10505" max="10506" width="21.6640625" style="5" customWidth="1"/>
    <col min="10507" max="10507" width="9.5546875" style="5" customWidth="1"/>
    <col min="10508" max="10508" width="8.5546875" style="5" customWidth="1"/>
    <col min="10509" max="10509" width="10.88671875" style="5" customWidth="1"/>
    <col min="10510" max="10510" width="10" style="5" customWidth="1"/>
    <col min="10511" max="10511" width="10.5546875" style="5" customWidth="1"/>
    <col min="10512" max="10512" width="8" style="5" customWidth="1"/>
    <col min="10513" max="10516" width="10.5546875" style="5" customWidth="1"/>
    <col min="10517" max="10517" width="14.33203125" style="5" customWidth="1"/>
    <col min="10518" max="10518" width="14.6640625" style="5" customWidth="1"/>
    <col min="10519" max="10519" width="13" style="5" customWidth="1"/>
    <col min="10520" max="10520" width="12.88671875" style="5" customWidth="1"/>
    <col min="10521" max="10521" width="15.88671875" style="5" customWidth="1"/>
    <col min="10522" max="10522" width="17.5546875" style="5" customWidth="1"/>
    <col min="10523" max="10523" width="16.109375" style="5" customWidth="1"/>
    <col min="10524" max="10524" width="18.109375" style="5" customWidth="1"/>
    <col min="10525" max="10532" width="19" style="5" customWidth="1"/>
    <col min="10533" max="10533" width="24.109375" style="5" customWidth="1"/>
    <col min="10534" max="10534" width="8.33203125" style="5" customWidth="1"/>
    <col min="10535" max="10535" width="11.33203125" style="5" customWidth="1"/>
    <col min="10536" max="10536" width="8.109375" style="5" customWidth="1"/>
    <col min="10537" max="10537" width="6.88671875" style="5" customWidth="1"/>
    <col min="10538" max="10538" width="9.5546875" style="5" customWidth="1"/>
    <col min="10539" max="10539" width="6.44140625" style="5" customWidth="1"/>
    <col min="10540" max="10540" width="8.44140625" style="5" customWidth="1"/>
    <col min="10541" max="10541" width="11.44140625" style="5" customWidth="1"/>
    <col min="10542" max="10542" width="9" style="5" customWidth="1"/>
    <col min="10543" max="10543" width="7.6640625" style="5" customWidth="1"/>
    <col min="10544" max="10544" width="10.33203125" style="5" customWidth="1"/>
    <col min="10545" max="10545" width="7" style="5" customWidth="1"/>
    <col min="10546" max="10546" width="7.6640625" style="5" customWidth="1"/>
    <col min="10547" max="10547" width="10.6640625" style="5" customWidth="1"/>
    <col min="10548" max="10548" width="8.44140625" style="5" customWidth="1"/>
    <col min="10549" max="10555" width="8.33203125" style="5" customWidth="1"/>
    <col min="10556" max="10556" width="9.88671875" style="5" customWidth="1"/>
    <col min="10557" max="10557" width="7" style="5" customWidth="1"/>
    <col min="10558" max="10558" width="7.88671875" style="5" customWidth="1"/>
    <col min="10559" max="10559" width="11" style="5" customWidth="1"/>
    <col min="10560" max="10560" width="7.6640625" style="5" customWidth="1"/>
    <col min="10561" max="10561" width="8.88671875" style="5" customWidth="1"/>
    <col min="10562" max="10752" width="9.109375" style="5"/>
    <col min="10753" max="10753" width="12.44140625" style="5" customWidth="1"/>
    <col min="10754" max="10754" width="35" style="5" customWidth="1"/>
    <col min="10755" max="10755" width="14" style="5" customWidth="1"/>
    <col min="10756" max="10756" width="8.6640625" style="5" customWidth="1"/>
    <col min="10757" max="10757" width="8.33203125" style="5" customWidth="1"/>
    <col min="10758" max="10758" width="14.88671875" style="5" customWidth="1"/>
    <col min="10759" max="10759" width="16.44140625" style="5" customWidth="1"/>
    <col min="10760" max="10760" width="18.33203125" style="5" customWidth="1"/>
    <col min="10761" max="10762" width="21.6640625" style="5" customWidth="1"/>
    <col min="10763" max="10763" width="9.5546875" style="5" customWidth="1"/>
    <col min="10764" max="10764" width="8.5546875" style="5" customWidth="1"/>
    <col min="10765" max="10765" width="10.88671875" style="5" customWidth="1"/>
    <col min="10766" max="10766" width="10" style="5" customWidth="1"/>
    <col min="10767" max="10767" width="10.5546875" style="5" customWidth="1"/>
    <col min="10768" max="10768" width="8" style="5" customWidth="1"/>
    <col min="10769" max="10772" width="10.5546875" style="5" customWidth="1"/>
    <col min="10773" max="10773" width="14.33203125" style="5" customWidth="1"/>
    <col min="10774" max="10774" width="14.6640625" style="5" customWidth="1"/>
    <col min="10775" max="10775" width="13" style="5" customWidth="1"/>
    <col min="10776" max="10776" width="12.88671875" style="5" customWidth="1"/>
    <col min="10777" max="10777" width="15.88671875" style="5" customWidth="1"/>
    <col min="10778" max="10778" width="17.5546875" style="5" customWidth="1"/>
    <col min="10779" max="10779" width="16.109375" style="5" customWidth="1"/>
    <col min="10780" max="10780" width="18.109375" style="5" customWidth="1"/>
    <col min="10781" max="10788" width="19" style="5" customWidth="1"/>
    <col min="10789" max="10789" width="24.109375" style="5" customWidth="1"/>
    <col min="10790" max="10790" width="8.33203125" style="5" customWidth="1"/>
    <col min="10791" max="10791" width="11.33203125" style="5" customWidth="1"/>
    <col min="10792" max="10792" width="8.109375" style="5" customWidth="1"/>
    <col min="10793" max="10793" width="6.88671875" style="5" customWidth="1"/>
    <col min="10794" max="10794" width="9.5546875" style="5" customWidth="1"/>
    <col min="10795" max="10795" width="6.44140625" style="5" customWidth="1"/>
    <col min="10796" max="10796" width="8.44140625" style="5" customWidth="1"/>
    <col min="10797" max="10797" width="11.44140625" style="5" customWidth="1"/>
    <col min="10798" max="10798" width="9" style="5" customWidth="1"/>
    <col min="10799" max="10799" width="7.6640625" style="5" customWidth="1"/>
    <col min="10800" max="10800" width="10.33203125" style="5" customWidth="1"/>
    <col min="10801" max="10801" width="7" style="5" customWidth="1"/>
    <col min="10802" max="10802" width="7.6640625" style="5" customWidth="1"/>
    <col min="10803" max="10803" width="10.6640625" style="5" customWidth="1"/>
    <col min="10804" max="10804" width="8.44140625" style="5" customWidth="1"/>
    <col min="10805" max="10811" width="8.33203125" style="5" customWidth="1"/>
    <col min="10812" max="10812" width="9.88671875" style="5" customWidth="1"/>
    <col min="10813" max="10813" width="7" style="5" customWidth="1"/>
    <col min="10814" max="10814" width="7.88671875" style="5" customWidth="1"/>
    <col min="10815" max="10815" width="11" style="5" customWidth="1"/>
    <col min="10816" max="10816" width="7.6640625" style="5" customWidth="1"/>
    <col min="10817" max="10817" width="8.88671875" style="5" customWidth="1"/>
    <col min="10818" max="11008" width="9.109375" style="5"/>
    <col min="11009" max="11009" width="12.44140625" style="5" customWidth="1"/>
    <col min="11010" max="11010" width="35" style="5" customWidth="1"/>
    <col min="11011" max="11011" width="14" style="5" customWidth="1"/>
    <col min="11012" max="11012" width="8.6640625" style="5" customWidth="1"/>
    <col min="11013" max="11013" width="8.33203125" style="5" customWidth="1"/>
    <col min="11014" max="11014" width="14.88671875" style="5" customWidth="1"/>
    <col min="11015" max="11015" width="16.44140625" style="5" customWidth="1"/>
    <col min="11016" max="11016" width="18.33203125" style="5" customWidth="1"/>
    <col min="11017" max="11018" width="21.6640625" style="5" customWidth="1"/>
    <col min="11019" max="11019" width="9.5546875" style="5" customWidth="1"/>
    <col min="11020" max="11020" width="8.5546875" style="5" customWidth="1"/>
    <col min="11021" max="11021" width="10.88671875" style="5" customWidth="1"/>
    <col min="11022" max="11022" width="10" style="5" customWidth="1"/>
    <col min="11023" max="11023" width="10.5546875" style="5" customWidth="1"/>
    <col min="11024" max="11024" width="8" style="5" customWidth="1"/>
    <col min="11025" max="11028" width="10.5546875" style="5" customWidth="1"/>
    <col min="11029" max="11029" width="14.33203125" style="5" customWidth="1"/>
    <col min="11030" max="11030" width="14.6640625" style="5" customWidth="1"/>
    <col min="11031" max="11031" width="13" style="5" customWidth="1"/>
    <col min="11032" max="11032" width="12.88671875" style="5" customWidth="1"/>
    <col min="11033" max="11033" width="15.88671875" style="5" customWidth="1"/>
    <col min="11034" max="11034" width="17.5546875" style="5" customWidth="1"/>
    <col min="11035" max="11035" width="16.109375" style="5" customWidth="1"/>
    <col min="11036" max="11036" width="18.109375" style="5" customWidth="1"/>
    <col min="11037" max="11044" width="19" style="5" customWidth="1"/>
    <col min="11045" max="11045" width="24.109375" style="5" customWidth="1"/>
    <col min="11046" max="11046" width="8.33203125" style="5" customWidth="1"/>
    <col min="11047" max="11047" width="11.33203125" style="5" customWidth="1"/>
    <col min="11048" max="11048" width="8.109375" style="5" customWidth="1"/>
    <col min="11049" max="11049" width="6.88671875" style="5" customWidth="1"/>
    <col min="11050" max="11050" width="9.5546875" style="5" customWidth="1"/>
    <col min="11051" max="11051" width="6.44140625" style="5" customWidth="1"/>
    <col min="11052" max="11052" width="8.44140625" style="5" customWidth="1"/>
    <col min="11053" max="11053" width="11.44140625" style="5" customWidth="1"/>
    <col min="11054" max="11054" width="9" style="5" customWidth="1"/>
    <col min="11055" max="11055" width="7.6640625" style="5" customWidth="1"/>
    <col min="11056" max="11056" width="10.33203125" style="5" customWidth="1"/>
    <col min="11057" max="11057" width="7" style="5" customWidth="1"/>
    <col min="11058" max="11058" width="7.6640625" style="5" customWidth="1"/>
    <col min="11059" max="11059" width="10.6640625" style="5" customWidth="1"/>
    <col min="11060" max="11060" width="8.44140625" style="5" customWidth="1"/>
    <col min="11061" max="11067" width="8.33203125" style="5" customWidth="1"/>
    <col min="11068" max="11068" width="9.88671875" style="5" customWidth="1"/>
    <col min="11069" max="11069" width="7" style="5" customWidth="1"/>
    <col min="11070" max="11070" width="7.88671875" style="5" customWidth="1"/>
    <col min="11071" max="11071" width="11" style="5" customWidth="1"/>
    <col min="11072" max="11072" width="7.6640625" style="5" customWidth="1"/>
    <col min="11073" max="11073" width="8.88671875" style="5" customWidth="1"/>
    <col min="11074" max="11264" width="9.109375" style="5"/>
    <col min="11265" max="11265" width="12.44140625" style="5" customWidth="1"/>
    <col min="11266" max="11266" width="35" style="5" customWidth="1"/>
    <col min="11267" max="11267" width="14" style="5" customWidth="1"/>
    <col min="11268" max="11268" width="8.6640625" style="5" customWidth="1"/>
    <col min="11269" max="11269" width="8.33203125" style="5" customWidth="1"/>
    <col min="11270" max="11270" width="14.88671875" style="5" customWidth="1"/>
    <col min="11271" max="11271" width="16.44140625" style="5" customWidth="1"/>
    <col min="11272" max="11272" width="18.33203125" style="5" customWidth="1"/>
    <col min="11273" max="11274" width="21.6640625" style="5" customWidth="1"/>
    <col min="11275" max="11275" width="9.5546875" style="5" customWidth="1"/>
    <col min="11276" max="11276" width="8.5546875" style="5" customWidth="1"/>
    <col min="11277" max="11277" width="10.88671875" style="5" customWidth="1"/>
    <col min="11278" max="11278" width="10" style="5" customWidth="1"/>
    <col min="11279" max="11279" width="10.5546875" style="5" customWidth="1"/>
    <col min="11280" max="11280" width="8" style="5" customWidth="1"/>
    <col min="11281" max="11284" width="10.5546875" style="5" customWidth="1"/>
    <col min="11285" max="11285" width="14.33203125" style="5" customWidth="1"/>
    <col min="11286" max="11286" width="14.6640625" style="5" customWidth="1"/>
    <col min="11287" max="11287" width="13" style="5" customWidth="1"/>
    <col min="11288" max="11288" width="12.88671875" style="5" customWidth="1"/>
    <col min="11289" max="11289" width="15.88671875" style="5" customWidth="1"/>
    <col min="11290" max="11290" width="17.5546875" style="5" customWidth="1"/>
    <col min="11291" max="11291" width="16.109375" style="5" customWidth="1"/>
    <col min="11292" max="11292" width="18.109375" style="5" customWidth="1"/>
    <col min="11293" max="11300" width="19" style="5" customWidth="1"/>
    <col min="11301" max="11301" width="24.109375" style="5" customWidth="1"/>
    <col min="11302" max="11302" width="8.33203125" style="5" customWidth="1"/>
    <col min="11303" max="11303" width="11.33203125" style="5" customWidth="1"/>
    <col min="11304" max="11304" width="8.109375" style="5" customWidth="1"/>
    <col min="11305" max="11305" width="6.88671875" style="5" customWidth="1"/>
    <col min="11306" max="11306" width="9.5546875" style="5" customWidth="1"/>
    <col min="11307" max="11307" width="6.44140625" style="5" customWidth="1"/>
    <col min="11308" max="11308" width="8.44140625" style="5" customWidth="1"/>
    <col min="11309" max="11309" width="11.44140625" style="5" customWidth="1"/>
    <col min="11310" max="11310" width="9" style="5" customWidth="1"/>
    <col min="11311" max="11311" width="7.6640625" style="5" customWidth="1"/>
    <col min="11312" max="11312" width="10.33203125" style="5" customWidth="1"/>
    <col min="11313" max="11313" width="7" style="5" customWidth="1"/>
    <col min="11314" max="11314" width="7.6640625" style="5" customWidth="1"/>
    <col min="11315" max="11315" width="10.6640625" style="5" customWidth="1"/>
    <col min="11316" max="11316" width="8.44140625" style="5" customWidth="1"/>
    <col min="11317" max="11323" width="8.33203125" style="5" customWidth="1"/>
    <col min="11324" max="11324" width="9.88671875" style="5" customWidth="1"/>
    <col min="11325" max="11325" width="7" style="5" customWidth="1"/>
    <col min="11326" max="11326" width="7.88671875" style="5" customWidth="1"/>
    <col min="11327" max="11327" width="11" style="5" customWidth="1"/>
    <col min="11328" max="11328" width="7.6640625" style="5" customWidth="1"/>
    <col min="11329" max="11329" width="8.88671875" style="5" customWidth="1"/>
    <col min="11330" max="11520" width="9.109375" style="5"/>
    <col min="11521" max="11521" width="12.44140625" style="5" customWidth="1"/>
    <col min="11522" max="11522" width="35" style="5" customWidth="1"/>
    <col min="11523" max="11523" width="14" style="5" customWidth="1"/>
    <col min="11524" max="11524" width="8.6640625" style="5" customWidth="1"/>
    <col min="11525" max="11525" width="8.33203125" style="5" customWidth="1"/>
    <col min="11526" max="11526" width="14.88671875" style="5" customWidth="1"/>
    <col min="11527" max="11527" width="16.44140625" style="5" customWidth="1"/>
    <col min="11528" max="11528" width="18.33203125" style="5" customWidth="1"/>
    <col min="11529" max="11530" width="21.6640625" style="5" customWidth="1"/>
    <col min="11531" max="11531" width="9.5546875" style="5" customWidth="1"/>
    <col min="11532" max="11532" width="8.5546875" style="5" customWidth="1"/>
    <col min="11533" max="11533" width="10.88671875" style="5" customWidth="1"/>
    <col min="11534" max="11534" width="10" style="5" customWidth="1"/>
    <col min="11535" max="11535" width="10.5546875" style="5" customWidth="1"/>
    <col min="11536" max="11536" width="8" style="5" customWidth="1"/>
    <col min="11537" max="11540" width="10.5546875" style="5" customWidth="1"/>
    <col min="11541" max="11541" width="14.33203125" style="5" customWidth="1"/>
    <col min="11542" max="11542" width="14.6640625" style="5" customWidth="1"/>
    <col min="11543" max="11543" width="13" style="5" customWidth="1"/>
    <col min="11544" max="11544" width="12.88671875" style="5" customWidth="1"/>
    <col min="11545" max="11545" width="15.88671875" style="5" customWidth="1"/>
    <col min="11546" max="11546" width="17.5546875" style="5" customWidth="1"/>
    <col min="11547" max="11547" width="16.109375" style="5" customWidth="1"/>
    <col min="11548" max="11548" width="18.109375" style="5" customWidth="1"/>
    <col min="11549" max="11556" width="19" style="5" customWidth="1"/>
    <col min="11557" max="11557" width="24.109375" style="5" customWidth="1"/>
    <col min="11558" max="11558" width="8.33203125" style="5" customWidth="1"/>
    <col min="11559" max="11559" width="11.33203125" style="5" customWidth="1"/>
    <col min="11560" max="11560" width="8.109375" style="5" customWidth="1"/>
    <col min="11561" max="11561" width="6.88671875" style="5" customWidth="1"/>
    <col min="11562" max="11562" width="9.5546875" style="5" customWidth="1"/>
    <col min="11563" max="11563" width="6.44140625" style="5" customWidth="1"/>
    <col min="11564" max="11564" width="8.44140625" style="5" customWidth="1"/>
    <col min="11565" max="11565" width="11.44140625" style="5" customWidth="1"/>
    <col min="11566" max="11566" width="9" style="5" customWidth="1"/>
    <col min="11567" max="11567" width="7.6640625" style="5" customWidth="1"/>
    <col min="11568" max="11568" width="10.33203125" style="5" customWidth="1"/>
    <col min="11569" max="11569" width="7" style="5" customWidth="1"/>
    <col min="11570" max="11570" width="7.6640625" style="5" customWidth="1"/>
    <col min="11571" max="11571" width="10.6640625" style="5" customWidth="1"/>
    <col min="11572" max="11572" width="8.44140625" style="5" customWidth="1"/>
    <col min="11573" max="11579" width="8.33203125" style="5" customWidth="1"/>
    <col min="11580" max="11580" width="9.88671875" style="5" customWidth="1"/>
    <col min="11581" max="11581" width="7" style="5" customWidth="1"/>
    <col min="11582" max="11582" width="7.88671875" style="5" customWidth="1"/>
    <col min="11583" max="11583" width="11" style="5" customWidth="1"/>
    <col min="11584" max="11584" width="7.6640625" style="5" customWidth="1"/>
    <col min="11585" max="11585" width="8.88671875" style="5" customWidth="1"/>
    <col min="11586" max="11776" width="9.109375" style="5"/>
    <col min="11777" max="11777" width="12.44140625" style="5" customWidth="1"/>
    <col min="11778" max="11778" width="35" style="5" customWidth="1"/>
    <col min="11779" max="11779" width="14" style="5" customWidth="1"/>
    <col min="11780" max="11780" width="8.6640625" style="5" customWidth="1"/>
    <col min="11781" max="11781" width="8.33203125" style="5" customWidth="1"/>
    <col min="11782" max="11782" width="14.88671875" style="5" customWidth="1"/>
    <col min="11783" max="11783" width="16.44140625" style="5" customWidth="1"/>
    <col min="11784" max="11784" width="18.33203125" style="5" customWidth="1"/>
    <col min="11785" max="11786" width="21.6640625" style="5" customWidth="1"/>
    <col min="11787" max="11787" width="9.5546875" style="5" customWidth="1"/>
    <col min="11788" max="11788" width="8.5546875" style="5" customWidth="1"/>
    <col min="11789" max="11789" width="10.88671875" style="5" customWidth="1"/>
    <col min="11790" max="11790" width="10" style="5" customWidth="1"/>
    <col min="11791" max="11791" width="10.5546875" style="5" customWidth="1"/>
    <col min="11792" max="11792" width="8" style="5" customWidth="1"/>
    <col min="11793" max="11796" width="10.5546875" style="5" customWidth="1"/>
    <col min="11797" max="11797" width="14.33203125" style="5" customWidth="1"/>
    <col min="11798" max="11798" width="14.6640625" style="5" customWidth="1"/>
    <col min="11799" max="11799" width="13" style="5" customWidth="1"/>
    <col min="11800" max="11800" width="12.88671875" style="5" customWidth="1"/>
    <col min="11801" max="11801" width="15.88671875" style="5" customWidth="1"/>
    <col min="11802" max="11802" width="17.5546875" style="5" customWidth="1"/>
    <col min="11803" max="11803" width="16.109375" style="5" customWidth="1"/>
    <col min="11804" max="11804" width="18.109375" style="5" customWidth="1"/>
    <col min="11805" max="11812" width="19" style="5" customWidth="1"/>
    <col min="11813" max="11813" width="24.109375" style="5" customWidth="1"/>
    <col min="11814" max="11814" width="8.33203125" style="5" customWidth="1"/>
    <col min="11815" max="11815" width="11.33203125" style="5" customWidth="1"/>
    <col min="11816" max="11816" width="8.109375" style="5" customWidth="1"/>
    <col min="11817" max="11817" width="6.88671875" style="5" customWidth="1"/>
    <col min="11818" max="11818" width="9.5546875" style="5" customWidth="1"/>
    <col min="11819" max="11819" width="6.44140625" style="5" customWidth="1"/>
    <col min="11820" max="11820" width="8.44140625" style="5" customWidth="1"/>
    <col min="11821" max="11821" width="11.44140625" style="5" customWidth="1"/>
    <col min="11822" max="11822" width="9" style="5" customWidth="1"/>
    <col min="11823" max="11823" width="7.6640625" style="5" customWidth="1"/>
    <col min="11824" max="11824" width="10.33203125" style="5" customWidth="1"/>
    <col min="11825" max="11825" width="7" style="5" customWidth="1"/>
    <col min="11826" max="11826" width="7.6640625" style="5" customWidth="1"/>
    <col min="11827" max="11827" width="10.6640625" style="5" customWidth="1"/>
    <col min="11828" max="11828" width="8.44140625" style="5" customWidth="1"/>
    <col min="11829" max="11835" width="8.33203125" style="5" customWidth="1"/>
    <col min="11836" max="11836" width="9.88671875" style="5" customWidth="1"/>
    <col min="11837" max="11837" width="7" style="5" customWidth="1"/>
    <col min="11838" max="11838" width="7.88671875" style="5" customWidth="1"/>
    <col min="11839" max="11839" width="11" style="5" customWidth="1"/>
    <col min="11840" max="11840" width="7.6640625" style="5" customWidth="1"/>
    <col min="11841" max="11841" width="8.88671875" style="5" customWidth="1"/>
    <col min="11842" max="12032" width="9.109375" style="5"/>
    <col min="12033" max="12033" width="12.44140625" style="5" customWidth="1"/>
    <col min="12034" max="12034" width="35" style="5" customWidth="1"/>
    <col min="12035" max="12035" width="14" style="5" customWidth="1"/>
    <col min="12036" max="12036" width="8.6640625" style="5" customWidth="1"/>
    <col min="12037" max="12037" width="8.33203125" style="5" customWidth="1"/>
    <col min="12038" max="12038" width="14.88671875" style="5" customWidth="1"/>
    <col min="12039" max="12039" width="16.44140625" style="5" customWidth="1"/>
    <col min="12040" max="12040" width="18.33203125" style="5" customWidth="1"/>
    <col min="12041" max="12042" width="21.6640625" style="5" customWidth="1"/>
    <col min="12043" max="12043" width="9.5546875" style="5" customWidth="1"/>
    <col min="12044" max="12044" width="8.5546875" style="5" customWidth="1"/>
    <col min="12045" max="12045" width="10.88671875" style="5" customWidth="1"/>
    <col min="12046" max="12046" width="10" style="5" customWidth="1"/>
    <col min="12047" max="12047" width="10.5546875" style="5" customWidth="1"/>
    <col min="12048" max="12048" width="8" style="5" customWidth="1"/>
    <col min="12049" max="12052" width="10.5546875" style="5" customWidth="1"/>
    <col min="12053" max="12053" width="14.33203125" style="5" customWidth="1"/>
    <col min="12054" max="12054" width="14.6640625" style="5" customWidth="1"/>
    <col min="12055" max="12055" width="13" style="5" customWidth="1"/>
    <col min="12056" max="12056" width="12.88671875" style="5" customWidth="1"/>
    <col min="12057" max="12057" width="15.88671875" style="5" customWidth="1"/>
    <col min="12058" max="12058" width="17.5546875" style="5" customWidth="1"/>
    <col min="12059" max="12059" width="16.109375" style="5" customWidth="1"/>
    <col min="12060" max="12060" width="18.109375" style="5" customWidth="1"/>
    <col min="12061" max="12068" width="19" style="5" customWidth="1"/>
    <col min="12069" max="12069" width="24.109375" style="5" customWidth="1"/>
    <col min="12070" max="12070" width="8.33203125" style="5" customWidth="1"/>
    <col min="12071" max="12071" width="11.33203125" style="5" customWidth="1"/>
    <col min="12072" max="12072" width="8.109375" style="5" customWidth="1"/>
    <col min="12073" max="12073" width="6.88671875" style="5" customWidth="1"/>
    <col min="12074" max="12074" width="9.5546875" style="5" customWidth="1"/>
    <col min="12075" max="12075" width="6.44140625" style="5" customWidth="1"/>
    <col min="12076" max="12076" width="8.44140625" style="5" customWidth="1"/>
    <col min="12077" max="12077" width="11.44140625" style="5" customWidth="1"/>
    <col min="12078" max="12078" width="9" style="5" customWidth="1"/>
    <col min="12079" max="12079" width="7.6640625" style="5" customWidth="1"/>
    <col min="12080" max="12080" width="10.33203125" style="5" customWidth="1"/>
    <col min="12081" max="12081" width="7" style="5" customWidth="1"/>
    <col min="12082" max="12082" width="7.6640625" style="5" customWidth="1"/>
    <col min="12083" max="12083" width="10.6640625" style="5" customWidth="1"/>
    <col min="12084" max="12084" width="8.44140625" style="5" customWidth="1"/>
    <col min="12085" max="12091" width="8.33203125" style="5" customWidth="1"/>
    <col min="12092" max="12092" width="9.88671875" style="5" customWidth="1"/>
    <col min="12093" max="12093" width="7" style="5" customWidth="1"/>
    <col min="12094" max="12094" width="7.88671875" style="5" customWidth="1"/>
    <col min="12095" max="12095" width="11" style="5" customWidth="1"/>
    <col min="12096" max="12096" width="7.6640625" style="5" customWidth="1"/>
    <col min="12097" max="12097" width="8.88671875" style="5" customWidth="1"/>
    <col min="12098" max="12288" width="9.109375" style="5"/>
    <col min="12289" max="12289" width="12.44140625" style="5" customWidth="1"/>
    <col min="12290" max="12290" width="35" style="5" customWidth="1"/>
    <col min="12291" max="12291" width="14" style="5" customWidth="1"/>
    <col min="12292" max="12292" width="8.6640625" style="5" customWidth="1"/>
    <col min="12293" max="12293" width="8.33203125" style="5" customWidth="1"/>
    <col min="12294" max="12294" width="14.88671875" style="5" customWidth="1"/>
    <col min="12295" max="12295" width="16.44140625" style="5" customWidth="1"/>
    <col min="12296" max="12296" width="18.33203125" style="5" customWidth="1"/>
    <col min="12297" max="12298" width="21.6640625" style="5" customWidth="1"/>
    <col min="12299" max="12299" width="9.5546875" style="5" customWidth="1"/>
    <col min="12300" max="12300" width="8.5546875" style="5" customWidth="1"/>
    <col min="12301" max="12301" width="10.88671875" style="5" customWidth="1"/>
    <col min="12302" max="12302" width="10" style="5" customWidth="1"/>
    <col min="12303" max="12303" width="10.5546875" style="5" customWidth="1"/>
    <col min="12304" max="12304" width="8" style="5" customWidth="1"/>
    <col min="12305" max="12308" width="10.5546875" style="5" customWidth="1"/>
    <col min="12309" max="12309" width="14.33203125" style="5" customWidth="1"/>
    <col min="12310" max="12310" width="14.6640625" style="5" customWidth="1"/>
    <col min="12311" max="12311" width="13" style="5" customWidth="1"/>
    <col min="12312" max="12312" width="12.88671875" style="5" customWidth="1"/>
    <col min="12313" max="12313" width="15.88671875" style="5" customWidth="1"/>
    <col min="12314" max="12314" width="17.5546875" style="5" customWidth="1"/>
    <col min="12315" max="12315" width="16.109375" style="5" customWidth="1"/>
    <col min="12316" max="12316" width="18.109375" style="5" customWidth="1"/>
    <col min="12317" max="12324" width="19" style="5" customWidth="1"/>
    <col min="12325" max="12325" width="24.109375" style="5" customWidth="1"/>
    <col min="12326" max="12326" width="8.33203125" style="5" customWidth="1"/>
    <col min="12327" max="12327" width="11.33203125" style="5" customWidth="1"/>
    <col min="12328" max="12328" width="8.109375" style="5" customWidth="1"/>
    <col min="12329" max="12329" width="6.88671875" style="5" customWidth="1"/>
    <col min="12330" max="12330" width="9.5546875" style="5" customWidth="1"/>
    <col min="12331" max="12331" width="6.44140625" style="5" customWidth="1"/>
    <col min="12332" max="12332" width="8.44140625" style="5" customWidth="1"/>
    <col min="12333" max="12333" width="11.44140625" style="5" customWidth="1"/>
    <col min="12334" max="12334" width="9" style="5" customWidth="1"/>
    <col min="12335" max="12335" width="7.6640625" style="5" customWidth="1"/>
    <col min="12336" max="12336" width="10.33203125" style="5" customWidth="1"/>
    <col min="12337" max="12337" width="7" style="5" customWidth="1"/>
    <col min="12338" max="12338" width="7.6640625" style="5" customWidth="1"/>
    <col min="12339" max="12339" width="10.6640625" style="5" customWidth="1"/>
    <col min="12340" max="12340" width="8.44140625" style="5" customWidth="1"/>
    <col min="12341" max="12347" width="8.33203125" style="5" customWidth="1"/>
    <col min="12348" max="12348" width="9.88671875" style="5" customWidth="1"/>
    <col min="12349" max="12349" width="7" style="5" customWidth="1"/>
    <col min="12350" max="12350" width="7.88671875" style="5" customWidth="1"/>
    <col min="12351" max="12351" width="11" style="5" customWidth="1"/>
    <col min="12352" max="12352" width="7.6640625" style="5" customWidth="1"/>
    <col min="12353" max="12353" width="8.88671875" style="5" customWidth="1"/>
    <col min="12354" max="12544" width="9.109375" style="5"/>
    <col min="12545" max="12545" width="12.44140625" style="5" customWidth="1"/>
    <col min="12546" max="12546" width="35" style="5" customWidth="1"/>
    <col min="12547" max="12547" width="14" style="5" customWidth="1"/>
    <col min="12548" max="12548" width="8.6640625" style="5" customWidth="1"/>
    <col min="12549" max="12549" width="8.33203125" style="5" customWidth="1"/>
    <col min="12550" max="12550" width="14.88671875" style="5" customWidth="1"/>
    <col min="12551" max="12551" width="16.44140625" style="5" customWidth="1"/>
    <col min="12552" max="12552" width="18.33203125" style="5" customWidth="1"/>
    <col min="12553" max="12554" width="21.6640625" style="5" customWidth="1"/>
    <col min="12555" max="12555" width="9.5546875" style="5" customWidth="1"/>
    <col min="12556" max="12556" width="8.5546875" style="5" customWidth="1"/>
    <col min="12557" max="12557" width="10.88671875" style="5" customWidth="1"/>
    <col min="12558" max="12558" width="10" style="5" customWidth="1"/>
    <col min="12559" max="12559" width="10.5546875" style="5" customWidth="1"/>
    <col min="12560" max="12560" width="8" style="5" customWidth="1"/>
    <col min="12561" max="12564" width="10.5546875" style="5" customWidth="1"/>
    <col min="12565" max="12565" width="14.33203125" style="5" customWidth="1"/>
    <col min="12566" max="12566" width="14.6640625" style="5" customWidth="1"/>
    <col min="12567" max="12567" width="13" style="5" customWidth="1"/>
    <col min="12568" max="12568" width="12.88671875" style="5" customWidth="1"/>
    <col min="12569" max="12569" width="15.88671875" style="5" customWidth="1"/>
    <col min="12570" max="12570" width="17.5546875" style="5" customWidth="1"/>
    <col min="12571" max="12571" width="16.109375" style="5" customWidth="1"/>
    <col min="12572" max="12572" width="18.109375" style="5" customWidth="1"/>
    <col min="12573" max="12580" width="19" style="5" customWidth="1"/>
    <col min="12581" max="12581" width="24.109375" style="5" customWidth="1"/>
    <col min="12582" max="12582" width="8.33203125" style="5" customWidth="1"/>
    <col min="12583" max="12583" width="11.33203125" style="5" customWidth="1"/>
    <col min="12584" max="12584" width="8.109375" style="5" customWidth="1"/>
    <col min="12585" max="12585" width="6.88671875" style="5" customWidth="1"/>
    <col min="12586" max="12586" width="9.5546875" style="5" customWidth="1"/>
    <col min="12587" max="12587" width="6.44140625" style="5" customWidth="1"/>
    <col min="12588" max="12588" width="8.44140625" style="5" customWidth="1"/>
    <col min="12589" max="12589" width="11.44140625" style="5" customWidth="1"/>
    <col min="12590" max="12590" width="9" style="5" customWidth="1"/>
    <col min="12591" max="12591" width="7.6640625" style="5" customWidth="1"/>
    <col min="12592" max="12592" width="10.33203125" style="5" customWidth="1"/>
    <col min="12593" max="12593" width="7" style="5" customWidth="1"/>
    <col min="12594" max="12594" width="7.6640625" style="5" customWidth="1"/>
    <col min="12595" max="12595" width="10.6640625" style="5" customWidth="1"/>
    <col min="12596" max="12596" width="8.44140625" style="5" customWidth="1"/>
    <col min="12597" max="12603" width="8.33203125" style="5" customWidth="1"/>
    <col min="12604" max="12604" width="9.88671875" style="5" customWidth="1"/>
    <col min="12605" max="12605" width="7" style="5" customWidth="1"/>
    <col min="12606" max="12606" width="7.88671875" style="5" customWidth="1"/>
    <col min="12607" max="12607" width="11" style="5" customWidth="1"/>
    <col min="12608" max="12608" width="7.6640625" style="5" customWidth="1"/>
    <col min="12609" max="12609" width="8.88671875" style="5" customWidth="1"/>
    <col min="12610" max="12800" width="9.109375" style="5"/>
    <col min="12801" max="12801" width="12.44140625" style="5" customWidth="1"/>
    <col min="12802" max="12802" width="35" style="5" customWidth="1"/>
    <col min="12803" max="12803" width="14" style="5" customWidth="1"/>
    <col min="12804" max="12804" width="8.6640625" style="5" customWidth="1"/>
    <col min="12805" max="12805" width="8.33203125" style="5" customWidth="1"/>
    <col min="12806" max="12806" width="14.88671875" style="5" customWidth="1"/>
    <col min="12807" max="12807" width="16.44140625" style="5" customWidth="1"/>
    <col min="12808" max="12808" width="18.33203125" style="5" customWidth="1"/>
    <col min="12809" max="12810" width="21.6640625" style="5" customWidth="1"/>
    <col min="12811" max="12811" width="9.5546875" style="5" customWidth="1"/>
    <col min="12812" max="12812" width="8.5546875" style="5" customWidth="1"/>
    <col min="12813" max="12813" width="10.88671875" style="5" customWidth="1"/>
    <col min="12814" max="12814" width="10" style="5" customWidth="1"/>
    <col min="12815" max="12815" width="10.5546875" style="5" customWidth="1"/>
    <col min="12816" max="12816" width="8" style="5" customWidth="1"/>
    <col min="12817" max="12820" width="10.5546875" style="5" customWidth="1"/>
    <col min="12821" max="12821" width="14.33203125" style="5" customWidth="1"/>
    <col min="12822" max="12822" width="14.6640625" style="5" customWidth="1"/>
    <col min="12823" max="12823" width="13" style="5" customWidth="1"/>
    <col min="12824" max="12824" width="12.88671875" style="5" customWidth="1"/>
    <col min="12825" max="12825" width="15.88671875" style="5" customWidth="1"/>
    <col min="12826" max="12826" width="17.5546875" style="5" customWidth="1"/>
    <col min="12827" max="12827" width="16.109375" style="5" customWidth="1"/>
    <col min="12828" max="12828" width="18.109375" style="5" customWidth="1"/>
    <col min="12829" max="12836" width="19" style="5" customWidth="1"/>
    <col min="12837" max="12837" width="24.109375" style="5" customWidth="1"/>
    <col min="12838" max="12838" width="8.33203125" style="5" customWidth="1"/>
    <col min="12839" max="12839" width="11.33203125" style="5" customWidth="1"/>
    <col min="12840" max="12840" width="8.109375" style="5" customWidth="1"/>
    <col min="12841" max="12841" width="6.88671875" style="5" customWidth="1"/>
    <col min="12842" max="12842" width="9.5546875" style="5" customWidth="1"/>
    <col min="12843" max="12843" width="6.44140625" style="5" customWidth="1"/>
    <col min="12844" max="12844" width="8.44140625" style="5" customWidth="1"/>
    <col min="12845" max="12845" width="11.44140625" style="5" customWidth="1"/>
    <col min="12846" max="12846" width="9" style="5" customWidth="1"/>
    <col min="12847" max="12847" width="7.6640625" style="5" customWidth="1"/>
    <col min="12848" max="12848" width="10.33203125" style="5" customWidth="1"/>
    <col min="12849" max="12849" width="7" style="5" customWidth="1"/>
    <col min="12850" max="12850" width="7.6640625" style="5" customWidth="1"/>
    <col min="12851" max="12851" width="10.6640625" style="5" customWidth="1"/>
    <col min="12852" max="12852" width="8.44140625" style="5" customWidth="1"/>
    <col min="12853" max="12859" width="8.33203125" style="5" customWidth="1"/>
    <col min="12860" max="12860" width="9.88671875" style="5" customWidth="1"/>
    <col min="12861" max="12861" width="7" style="5" customWidth="1"/>
    <col min="12862" max="12862" width="7.88671875" style="5" customWidth="1"/>
    <col min="12863" max="12863" width="11" style="5" customWidth="1"/>
    <col min="12864" max="12864" width="7.6640625" style="5" customWidth="1"/>
    <col min="12865" max="12865" width="8.88671875" style="5" customWidth="1"/>
    <col min="12866" max="13056" width="9.109375" style="5"/>
    <col min="13057" max="13057" width="12.44140625" style="5" customWidth="1"/>
    <col min="13058" max="13058" width="35" style="5" customWidth="1"/>
    <col min="13059" max="13059" width="14" style="5" customWidth="1"/>
    <col min="13060" max="13060" width="8.6640625" style="5" customWidth="1"/>
    <col min="13061" max="13061" width="8.33203125" style="5" customWidth="1"/>
    <col min="13062" max="13062" width="14.88671875" style="5" customWidth="1"/>
    <col min="13063" max="13063" width="16.44140625" style="5" customWidth="1"/>
    <col min="13064" max="13064" width="18.33203125" style="5" customWidth="1"/>
    <col min="13065" max="13066" width="21.6640625" style="5" customWidth="1"/>
    <col min="13067" max="13067" width="9.5546875" style="5" customWidth="1"/>
    <col min="13068" max="13068" width="8.5546875" style="5" customWidth="1"/>
    <col min="13069" max="13069" width="10.88671875" style="5" customWidth="1"/>
    <col min="13070" max="13070" width="10" style="5" customWidth="1"/>
    <col min="13071" max="13071" width="10.5546875" style="5" customWidth="1"/>
    <col min="13072" max="13072" width="8" style="5" customWidth="1"/>
    <col min="13073" max="13076" width="10.5546875" style="5" customWidth="1"/>
    <col min="13077" max="13077" width="14.33203125" style="5" customWidth="1"/>
    <col min="13078" max="13078" width="14.6640625" style="5" customWidth="1"/>
    <col min="13079" max="13079" width="13" style="5" customWidth="1"/>
    <col min="13080" max="13080" width="12.88671875" style="5" customWidth="1"/>
    <col min="13081" max="13081" width="15.88671875" style="5" customWidth="1"/>
    <col min="13082" max="13082" width="17.5546875" style="5" customWidth="1"/>
    <col min="13083" max="13083" width="16.109375" style="5" customWidth="1"/>
    <col min="13084" max="13084" width="18.109375" style="5" customWidth="1"/>
    <col min="13085" max="13092" width="19" style="5" customWidth="1"/>
    <col min="13093" max="13093" width="24.109375" style="5" customWidth="1"/>
    <col min="13094" max="13094" width="8.33203125" style="5" customWidth="1"/>
    <col min="13095" max="13095" width="11.33203125" style="5" customWidth="1"/>
    <col min="13096" max="13096" width="8.109375" style="5" customWidth="1"/>
    <col min="13097" max="13097" width="6.88671875" style="5" customWidth="1"/>
    <col min="13098" max="13098" width="9.5546875" style="5" customWidth="1"/>
    <col min="13099" max="13099" width="6.44140625" style="5" customWidth="1"/>
    <col min="13100" max="13100" width="8.44140625" style="5" customWidth="1"/>
    <col min="13101" max="13101" width="11.44140625" style="5" customWidth="1"/>
    <col min="13102" max="13102" width="9" style="5" customWidth="1"/>
    <col min="13103" max="13103" width="7.6640625" style="5" customWidth="1"/>
    <col min="13104" max="13104" width="10.33203125" style="5" customWidth="1"/>
    <col min="13105" max="13105" width="7" style="5" customWidth="1"/>
    <col min="13106" max="13106" width="7.6640625" style="5" customWidth="1"/>
    <col min="13107" max="13107" width="10.6640625" style="5" customWidth="1"/>
    <col min="13108" max="13108" width="8.44140625" style="5" customWidth="1"/>
    <col min="13109" max="13115" width="8.33203125" style="5" customWidth="1"/>
    <col min="13116" max="13116" width="9.88671875" style="5" customWidth="1"/>
    <col min="13117" max="13117" width="7" style="5" customWidth="1"/>
    <col min="13118" max="13118" width="7.88671875" style="5" customWidth="1"/>
    <col min="13119" max="13119" width="11" style="5" customWidth="1"/>
    <col min="13120" max="13120" width="7.6640625" style="5" customWidth="1"/>
    <col min="13121" max="13121" width="8.88671875" style="5" customWidth="1"/>
    <col min="13122" max="13312" width="9.109375" style="5"/>
    <col min="13313" max="13313" width="12.44140625" style="5" customWidth="1"/>
    <col min="13314" max="13314" width="35" style="5" customWidth="1"/>
    <col min="13315" max="13315" width="14" style="5" customWidth="1"/>
    <col min="13316" max="13316" width="8.6640625" style="5" customWidth="1"/>
    <col min="13317" max="13317" width="8.33203125" style="5" customWidth="1"/>
    <col min="13318" max="13318" width="14.88671875" style="5" customWidth="1"/>
    <col min="13319" max="13319" width="16.44140625" style="5" customWidth="1"/>
    <col min="13320" max="13320" width="18.33203125" style="5" customWidth="1"/>
    <col min="13321" max="13322" width="21.6640625" style="5" customWidth="1"/>
    <col min="13323" max="13323" width="9.5546875" style="5" customWidth="1"/>
    <col min="13324" max="13324" width="8.5546875" style="5" customWidth="1"/>
    <col min="13325" max="13325" width="10.88671875" style="5" customWidth="1"/>
    <col min="13326" max="13326" width="10" style="5" customWidth="1"/>
    <col min="13327" max="13327" width="10.5546875" style="5" customWidth="1"/>
    <col min="13328" max="13328" width="8" style="5" customWidth="1"/>
    <col min="13329" max="13332" width="10.5546875" style="5" customWidth="1"/>
    <col min="13333" max="13333" width="14.33203125" style="5" customWidth="1"/>
    <col min="13334" max="13334" width="14.6640625" style="5" customWidth="1"/>
    <col min="13335" max="13335" width="13" style="5" customWidth="1"/>
    <col min="13336" max="13336" width="12.88671875" style="5" customWidth="1"/>
    <col min="13337" max="13337" width="15.88671875" style="5" customWidth="1"/>
    <col min="13338" max="13338" width="17.5546875" style="5" customWidth="1"/>
    <col min="13339" max="13339" width="16.109375" style="5" customWidth="1"/>
    <col min="13340" max="13340" width="18.109375" style="5" customWidth="1"/>
    <col min="13341" max="13348" width="19" style="5" customWidth="1"/>
    <col min="13349" max="13349" width="24.109375" style="5" customWidth="1"/>
    <col min="13350" max="13350" width="8.33203125" style="5" customWidth="1"/>
    <col min="13351" max="13351" width="11.33203125" style="5" customWidth="1"/>
    <col min="13352" max="13352" width="8.109375" style="5" customWidth="1"/>
    <col min="13353" max="13353" width="6.88671875" style="5" customWidth="1"/>
    <col min="13354" max="13354" width="9.5546875" style="5" customWidth="1"/>
    <col min="13355" max="13355" width="6.44140625" style="5" customWidth="1"/>
    <col min="13356" max="13356" width="8.44140625" style="5" customWidth="1"/>
    <col min="13357" max="13357" width="11.44140625" style="5" customWidth="1"/>
    <col min="13358" max="13358" width="9" style="5" customWidth="1"/>
    <col min="13359" max="13359" width="7.6640625" style="5" customWidth="1"/>
    <col min="13360" max="13360" width="10.33203125" style="5" customWidth="1"/>
    <col min="13361" max="13361" width="7" style="5" customWidth="1"/>
    <col min="13362" max="13362" width="7.6640625" style="5" customWidth="1"/>
    <col min="13363" max="13363" width="10.6640625" style="5" customWidth="1"/>
    <col min="13364" max="13364" width="8.44140625" style="5" customWidth="1"/>
    <col min="13365" max="13371" width="8.33203125" style="5" customWidth="1"/>
    <col min="13372" max="13372" width="9.88671875" style="5" customWidth="1"/>
    <col min="13373" max="13373" width="7" style="5" customWidth="1"/>
    <col min="13374" max="13374" width="7.88671875" style="5" customWidth="1"/>
    <col min="13375" max="13375" width="11" style="5" customWidth="1"/>
    <col min="13376" max="13376" width="7.6640625" style="5" customWidth="1"/>
    <col min="13377" max="13377" width="8.88671875" style="5" customWidth="1"/>
    <col min="13378" max="13568" width="9.109375" style="5"/>
    <col min="13569" max="13569" width="12.44140625" style="5" customWidth="1"/>
    <col min="13570" max="13570" width="35" style="5" customWidth="1"/>
    <col min="13571" max="13571" width="14" style="5" customWidth="1"/>
    <col min="13572" max="13572" width="8.6640625" style="5" customWidth="1"/>
    <col min="13573" max="13573" width="8.33203125" style="5" customWidth="1"/>
    <col min="13574" max="13574" width="14.88671875" style="5" customWidth="1"/>
    <col min="13575" max="13575" width="16.44140625" style="5" customWidth="1"/>
    <col min="13576" max="13576" width="18.33203125" style="5" customWidth="1"/>
    <col min="13577" max="13578" width="21.6640625" style="5" customWidth="1"/>
    <col min="13579" max="13579" width="9.5546875" style="5" customWidth="1"/>
    <col min="13580" max="13580" width="8.5546875" style="5" customWidth="1"/>
    <col min="13581" max="13581" width="10.88671875" style="5" customWidth="1"/>
    <col min="13582" max="13582" width="10" style="5" customWidth="1"/>
    <col min="13583" max="13583" width="10.5546875" style="5" customWidth="1"/>
    <col min="13584" max="13584" width="8" style="5" customWidth="1"/>
    <col min="13585" max="13588" width="10.5546875" style="5" customWidth="1"/>
    <col min="13589" max="13589" width="14.33203125" style="5" customWidth="1"/>
    <col min="13590" max="13590" width="14.6640625" style="5" customWidth="1"/>
    <col min="13591" max="13591" width="13" style="5" customWidth="1"/>
    <col min="13592" max="13592" width="12.88671875" style="5" customWidth="1"/>
    <col min="13593" max="13593" width="15.88671875" style="5" customWidth="1"/>
    <col min="13594" max="13594" width="17.5546875" style="5" customWidth="1"/>
    <col min="13595" max="13595" width="16.109375" style="5" customWidth="1"/>
    <col min="13596" max="13596" width="18.109375" style="5" customWidth="1"/>
    <col min="13597" max="13604" width="19" style="5" customWidth="1"/>
    <col min="13605" max="13605" width="24.109375" style="5" customWidth="1"/>
    <col min="13606" max="13606" width="8.33203125" style="5" customWidth="1"/>
    <col min="13607" max="13607" width="11.33203125" style="5" customWidth="1"/>
    <col min="13608" max="13608" width="8.109375" style="5" customWidth="1"/>
    <col min="13609" max="13609" width="6.88671875" style="5" customWidth="1"/>
    <col min="13610" max="13610" width="9.5546875" style="5" customWidth="1"/>
    <col min="13611" max="13611" width="6.44140625" style="5" customWidth="1"/>
    <col min="13612" max="13612" width="8.44140625" style="5" customWidth="1"/>
    <col min="13613" max="13613" width="11.44140625" style="5" customWidth="1"/>
    <col min="13614" max="13614" width="9" style="5" customWidth="1"/>
    <col min="13615" max="13615" width="7.6640625" style="5" customWidth="1"/>
    <col min="13616" max="13616" width="10.33203125" style="5" customWidth="1"/>
    <col min="13617" max="13617" width="7" style="5" customWidth="1"/>
    <col min="13618" max="13618" width="7.6640625" style="5" customWidth="1"/>
    <col min="13619" max="13619" width="10.6640625" style="5" customWidth="1"/>
    <col min="13620" max="13620" width="8.44140625" style="5" customWidth="1"/>
    <col min="13621" max="13627" width="8.33203125" style="5" customWidth="1"/>
    <col min="13628" max="13628" width="9.88671875" style="5" customWidth="1"/>
    <col min="13629" max="13629" width="7" style="5" customWidth="1"/>
    <col min="13630" max="13630" width="7.88671875" style="5" customWidth="1"/>
    <col min="13631" max="13631" width="11" style="5" customWidth="1"/>
    <col min="13632" max="13632" width="7.6640625" style="5" customWidth="1"/>
    <col min="13633" max="13633" width="8.88671875" style="5" customWidth="1"/>
    <col min="13634" max="13824" width="9.109375" style="5"/>
    <col min="13825" max="13825" width="12.44140625" style="5" customWidth="1"/>
    <col min="13826" max="13826" width="35" style="5" customWidth="1"/>
    <col min="13827" max="13827" width="14" style="5" customWidth="1"/>
    <col min="13828" max="13828" width="8.6640625" style="5" customWidth="1"/>
    <col min="13829" max="13829" width="8.33203125" style="5" customWidth="1"/>
    <col min="13830" max="13830" width="14.88671875" style="5" customWidth="1"/>
    <col min="13831" max="13831" width="16.44140625" style="5" customWidth="1"/>
    <col min="13832" max="13832" width="18.33203125" style="5" customWidth="1"/>
    <col min="13833" max="13834" width="21.6640625" style="5" customWidth="1"/>
    <col min="13835" max="13835" width="9.5546875" style="5" customWidth="1"/>
    <col min="13836" max="13836" width="8.5546875" style="5" customWidth="1"/>
    <col min="13837" max="13837" width="10.88671875" style="5" customWidth="1"/>
    <col min="13838" max="13838" width="10" style="5" customWidth="1"/>
    <col min="13839" max="13839" width="10.5546875" style="5" customWidth="1"/>
    <col min="13840" max="13840" width="8" style="5" customWidth="1"/>
    <col min="13841" max="13844" width="10.5546875" style="5" customWidth="1"/>
    <col min="13845" max="13845" width="14.33203125" style="5" customWidth="1"/>
    <col min="13846" max="13846" width="14.6640625" style="5" customWidth="1"/>
    <col min="13847" max="13847" width="13" style="5" customWidth="1"/>
    <col min="13848" max="13848" width="12.88671875" style="5" customWidth="1"/>
    <col min="13849" max="13849" width="15.88671875" style="5" customWidth="1"/>
    <col min="13850" max="13850" width="17.5546875" style="5" customWidth="1"/>
    <col min="13851" max="13851" width="16.109375" style="5" customWidth="1"/>
    <col min="13852" max="13852" width="18.109375" style="5" customWidth="1"/>
    <col min="13853" max="13860" width="19" style="5" customWidth="1"/>
    <col min="13861" max="13861" width="24.109375" style="5" customWidth="1"/>
    <col min="13862" max="13862" width="8.33203125" style="5" customWidth="1"/>
    <col min="13863" max="13863" width="11.33203125" style="5" customWidth="1"/>
    <col min="13864" max="13864" width="8.109375" style="5" customWidth="1"/>
    <col min="13865" max="13865" width="6.88671875" style="5" customWidth="1"/>
    <col min="13866" max="13866" width="9.5546875" style="5" customWidth="1"/>
    <col min="13867" max="13867" width="6.44140625" style="5" customWidth="1"/>
    <col min="13868" max="13868" width="8.44140625" style="5" customWidth="1"/>
    <col min="13869" max="13869" width="11.44140625" style="5" customWidth="1"/>
    <col min="13870" max="13870" width="9" style="5" customWidth="1"/>
    <col min="13871" max="13871" width="7.6640625" style="5" customWidth="1"/>
    <col min="13872" max="13872" width="10.33203125" style="5" customWidth="1"/>
    <col min="13873" max="13873" width="7" style="5" customWidth="1"/>
    <col min="13874" max="13874" width="7.6640625" style="5" customWidth="1"/>
    <col min="13875" max="13875" width="10.6640625" style="5" customWidth="1"/>
    <col min="13876" max="13876" width="8.44140625" style="5" customWidth="1"/>
    <col min="13877" max="13883" width="8.33203125" style="5" customWidth="1"/>
    <col min="13884" max="13884" width="9.88671875" style="5" customWidth="1"/>
    <col min="13885" max="13885" width="7" style="5" customWidth="1"/>
    <col min="13886" max="13886" width="7.88671875" style="5" customWidth="1"/>
    <col min="13887" max="13887" width="11" style="5" customWidth="1"/>
    <col min="13888" max="13888" width="7.6640625" style="5" customWidth="1"/>
    <col min="13889" max="13889" width="8.88671875" style="5" customWidth="1"/>
    <col min="13890" max="14080" width="9.109375" style="5"/>
    <col min="14081" max="14081" width="12.44140625" style="5" customWidth="1"/>
    <col min="14082" max="14082" width="35" style="5" customWidth="1"/>
    <col min="14083" max="14083" width="14" style="5" customWidth="1"/>
    <col min="14084" max="14084" width="8.6640625" style="5" customWidth="1"/>
    <col min="14085" max="14085" width="8.33203125" style="5" customWidth="1"/>
    <col min="14086" max="14086" width="14.88671875" style="5" customWidth="1"/>
    <col min="14087" max="14087" width="16.44140625" style="5" customWidth="1"/>
    <col min="14088" max="14088" width="18.33203125" style="5" customWidth="1"/>
    <col min="14089" max="14090" width="21.6640625" style="5" customWidth="1"/>
    <col min="14091" max="14091" width="9.5546875" style="5" customWidth="1"/>
    <col min="14092" max="14092" width="8.5546875" style="5" customWidth="1"/>
    <col min="14093" max="14093" width="10.88671875" style="5" customWidth="1"/>
    <col min="14094" max="14094" width="10" style="5" customWidth="1"/>
    <col min="14095" max="14095" width="10.5546875" style="5" customWidth="1"/>
    <col min="14096" max="14096" width="8" style="5" customWidth="1"/>
    <col min="14097" max="14100" width="10.5546875" style="5" customWidth="1"/>
    <col min="14101" max="14101" width="14.33203125" style="5" customWidth="1"/>
    <col min="14102" max="14102" width="14.6640625" style="5" customWidth="1"/>
    <col min="14103" max="14103" width="13" style="5" customWidth="1"/>
    <col min="14104" max="14104" width="12.88671875" style="5" customWidth="1"/>
    <col min="14105" max="14105" width="15.88671875" style="5" customWidth="1"/>
    <col min="14106" max="14106" width="17.5546875" style="5" customWidth="1"/>
    <col min="14107" max="14107" width="16.109375" style="5" customWidth="1"/>
    <col min="14108" max="14108" width="18.109375" style="5" customWidth="1"/>
    <col min="14109" max="14116" width="19" style="5" customWidth="1"/>
    <col min="14117" max="14117" width="24.109375" style="5" customWidth="1"/>
    <col min="14118" max="14118" width="8.33203125" style="5" customWidth="1"/>
    <col min="14119" max="14119" width="11.33203125" style="5" customWidth="1"/>
    <col min="14120" max="14120" width="8.109375" style="5" customWidth="1"/>
    <col min="14121" max="14121" width="6.88671875" style="5" customWidth="1"/>
    <col min="14122" max="14122" width="9.5546875" style="5" customWidth="1"/>
    <col min="14123" max="14123" width="6.44140625" style="5" customWidth="1"/>
    <col min="14124" max="14124" width="8.44140625" style="5" customWidth="1"/>
    <col min="14125" max="14125" width="11.44140625" style="5" customWidth="1"/>
    <col min="14126" max="14126" width="9" style="5" customWidth="1"/>
    <col min="14127" max="14127" width="7.6640625" style="5" customWidth="1"/>
    <col min="14128" max="14128" width="10.33203125" style="5" customWidth="1"/>
    <col min="14129" max="14129" width="7" style="5" customWidth="1"/>
    <col min="14130" max="14130" width="7.6640625" style="5" customWidth="1"/>
    <col min="14131" max="14131" width="10.6640625" style="5" customWidth="1"/>
    <col min="14132" max="14132" width="8.44140625" style="5" customWidth="1"/>
    <col min="14133" max="14139" width="8.33203125" style="5" customWidth="1"/>
    <col min="14140" max="14140" width="9.88671875" style="5" customWidth="1"/>
    <col min="14141" max="14141" width="7" style="5" customWidth="1"/>
    <col min="14142" max="14142" width="7.88671875" style="5" customWidth="1"/>
    <col min="14143" max="14143" width="11" style="5" customWidth="1"/>
    <col min="14144" max="14144" width="7.6640625" style="5" customWidth="1"/>
    <col min="14145" max="14145" width="8.88671875" style="5" customWidth="1"/>
    <col min="14146" max="14336" width="9.109375" style="5"/>
    <col min="14337" max="14337" width="12.44140625" style="5" customWidth="1"/>
    <col min="14338" max="14338" width="35" style="5" customWidth="1"/>
    <col min="14339" max="14339" width="14" style="5" customWidth="1"/>
    <col min="14340" max="14340" width="8.6640625" style="5" customWidth="1"/>
    <col min="14341" max="14341" width="8.33203125" style="5" customWidth="1"/>
    <col min="14342" max="14342" width="14.88671875" style="5" customWidth="1"/>
    <col min="14343" max="14343" width="16.44140625" style="5" customWidth="1"/>
    <col min="14344" max="14344" width="18.33203125" style="5" customWidth="1"/>
    <col min="14345" max="14346" width="21.6640625" style="5" customWidth="1"/>
    <col min="14347" max="14347" width="9.5546875" style="5" customWidth="1"/>
    <col min="14348" max="14348" width="8.5546875" style="5" customWidth="1"/>
    <col min="14349" max="14349" width="10.88671875" style="5" customWidth="1"/>
    <col min="14350" max="14350" width="10" style="5" customWidth="1"/>
    <col min="14351" max="14351" width="10.5546875" style="5" customWidth="1"/>
    <col min="14352" max="14352" width="8" style="5" customWidth="1"/>
    <col min="14353" max="14356" width="10.5546875" style="5" customWidth="1"/>
    <col min="14357" max="14357" width="14.33203125" style="5" customWidth="1"/>
    <col min="14358" max="14358" width="14.6640625" style="5" customWidth="1"/>
    <col min="14359" max="14359" width="13" style="5" customWidth="1"/>
    <col min="14360" max="14360" width="12.88671875" style="5" customWidth="1"/>
    <col min="14361" max="14361" width="15.88671875" style="5" customWidth="1"/>
    <col min="14362" max="14362" width="17.5546875" style="5" customWidth="1"/>
    <col min="14363" max="14363" width="16.109375" style="5" customWidth="1"/>
    <col min="14364" max="14364" width="18.109375" style="5" customWidth="1"/>
    <col min="14365" max="14372" width="19" style="5" customWidth="1"/>
    <col min="14373" max="14373" width="24.109375" style="5" customWidth="1"/>
    <col min="14374" max="14374" width="8.33203125" style="5" customWidth="1"/>
    <col min="14375" max="14375" width="11.33203125" style="5" customWidth="1"/>
    <col min="14376" max="14376" width="8.109375" style="5" customWidth="1"/>
    <col min="14377" max="14377" width="6.88671875" style="5" customWidth="1"/>
    <col min="14378" max="14378" width="9.5546875" style="5" customWidth="1"/>
    <col min="14379" max="14379" width="6.44140625" style="5" customWidth="1"/>
    <col min="14380" max="14380" width="8.44140625" style="5" customWidth="1"/>
    <col min="14381" max="14381" width="11.44140625" style="5" customWidth="1"/>
    <col min="14382" max="14382" width="9" style="5" customWidth="1"/>
    <col min="14383" max="14383" width="7.6640625" style="5" customWidth="1"/>
    <col min="14384" max="14384" width="10.33203125" style="5" customWidth="1"/>
    <col min="14385" max="14385" width="7" style="5" customWidth="1"/>
    <col min="14386" max="14386" width="7.6640625" style="5" customWidth="1"/>
    <col min="14387" max="14387" width="10.6640625" style="5" customWidth="1"/>
    <col min="14388" max="14388" width="8.44140625" style="5" customWidth="1"/>
    <col min="14389" max="14395" width="8.33203125" style="5" customWidth="1"/>
    <col min="14396" max="14396" width="9.88671875" style="5" customWidth="1"/>
    <col min="14397" max="14397" width="7" style="5" customWidth="1"/>
    <col min="14398" max="14398" width="7.88671875" style="5" customWidth="1"/>
    <col min="14399" max="14399" width="11" style="5" customWidth="1"/>
    <col min="14400" max="14400" width="7.6640625" style="5" customWidth="1"/>
    <col min="14401" max="14401" width="8.88671875" style="5" customWidth="1"/>
    <col min="14402" max="14592" width="9.109375" style="5"/>
    <col min="14593" max="14593" width="12.44140625" style="5" customWidth="1"/>
    <col min="14594" max="14594" width="35" style="5" customWidth="1"/>
    <col min="14595" max="14595" width="14" style="5" customWidth="1"/>
    <col min="14596" max="14596" width="8.6640625" style="5" customWidth="1"/>
    <col min="14597" max="14597" width="8.33203125" style="5" customWidth="1"/>
    <col min="14598" max="14598" width="14.88671875" style="5" customWidth="1"/>
    <col min="14599" max="14599" width="16.44140625" style="5" customWidth="1"/>
    <col min="14600" max="14600" width="18.33203125" style="5" customWidth="1"/>
    <col min="14601" max="14602" width="21.6640625" style="5" customWidth="1"/>
    <col min="14603" max="14603" width="9.5546875" style="5" customWidth="1"/>
    <col min="14604" max="14604" width="8.5546875" style="5" customWidth="1"/>
    <col min="14605" max="14605" width="10.88671875" style="5" customWidth="1"/>
    <col min="14606" max="14606" width="10" style="5" customWidth="1"/>
    <col min="14607" max="14607" width="10.5546875" style="5" customWidth="1"/>
    <col min="14608" max="14608" width="8" style="5" customWidth="1"/>
    <col min="14609" max="14612" width="10.5546875" style="5" customWidth="1"/>
    <col min="14613" max="14613" width="14.33203125" style="5" customWidth="1"/>
    <col min="14614" max="14614" width="14.6640625" style="5" customWidth="1"/>
    <col min="14615" max="14615" width="13" style="5" customWidth="1"/>
    <col min="14616" max="14616" width="12.88671875" style="5" customWidth="1"/>
    <col min="14617" max="14617" width="15.88671875" style="5" customWidth="1"/>
    <col min="14618" max="14618" width="17.5546875" style="5" customWidth="1"/>
    <col min="14619" max="14619" width="16.109375" style="5" customWidth="1"/>
    <col min="14620" max="14620" width="18.109375" style="5" customWidth="1"/>
    <col min="14621" max="14628" width="19" style="5" customWidth="1"/>
    <col min="14629" max="14629" width="24.109375" style="5" customWidth="1"/>
    <col min="14630" max="14630" width="8.33203125" style="5" customWidth="1"/>
    <col min="14631" max="14631" width="11.33203125" style="5" customWidth="1"/>
    <col min="14632" max="14632" width="8.109375" style="5" customWidth="1"/>
    <col min="14633" max="14633" width="6.88671875" style="5" customWidth="1"/>
    <col min="14634" max="14634" width="9.5546875" style="5" customWidth="1"/>
    <col min="14635" max="14635" width="6.44140625" style="5" customWidth="1"/>
    <col min="14636" max="14636" width="8.44140625" style="5" customWidth="1"/>
    <col min="14637" max="14637" width="11.44140625" style="5" customWidth="1"/>
    <col min="14638" max="14638" width="9" style="5" customWidth="1"/>
    <col min="14639" max="14639" width="7.6640625" style="5" customWidth="1"/>
    <col min="14640" max="14640" width="10.33203125" style="5" customWidth="1"/>
    <col min="14641" max="14641" width="7" style="5" customWidth="1"/>
    <col min="14642" max="14642" width="7.6640625" style="5" customWidth="1"/>
    <col min="14643" max="14643" width="10.6640625" style="5" customWidth="1"/>
    <col min="14644" max="14644" width="8.44140625" style="5" customWidth="1"/>
    <col min="14645" max="14651" width="8.33203125" style="5" customWidth="1"/>
    <col min="14652" max="14652" width="9.88671875" style="5" customWidth="1"/>
    <col min="14653" max="14653" width="7" style="5" customWidth="1"/>
    <col min="14654" max="14654" width="7.88671875" style="5" customWidth="1"/>
    <col min="14655" max="14655" width="11" style="5" customWidth="1"/>
    <col min="14656" max="14656" width="7.6640625" style="5" customWidth="1"/>
    <col min="14657" max="14657" width="8.88671875" style="5" customWidth="1"/>
    <col min="14658" max="14848" width="9.109375" style="5"/>
    <col min="14849" max="14849" width="12.44140625" style="5" customWidth="1"/>
    <col min="14850" max="14850" width="35" style="5" customWidth="1"/>
    <col min="14851" max="14851" width="14" style="5" customWidth="1"/>
    <col min="14852" max="14852" width="8.6640625" style="5" customWidth="1"/>
    <col min="14853" max="14853" width="8.33203125" style="5" customWidth="1"/>
    <col min="14854" max="14854" width="14.88671875" style="5" customWidth="1"/>
    <col min="14855" max="14855" width="16.44140625" style="5" customWidth="1"/>
    <col min="14856" max="14856" width="18.33203125" style="5" customWidth="1"/>
    <col min="14857" max="14858" width="21.6640625" style="5" customWidth="1"/>
    <col min="14859" max="14859" width="9.5546875" style="5" customWidth="1"/>
    <col min="14860" max="14860" width="8.5546875" style="5" customWidth="1"/>
    <col min="14861" max="14861" width="10.88671875" style="5" customWidth="1"/>
    <col min="14862" max="14862" width="10" style="5" customWidth="1"/>
    <col min="14863" max="14863" width="10.5546875" style="5" customWidth="1"/>
    <col min="14864" max="14864" width="8" style="5" customWidth="1"/>
    <col min="14865" max="14868" width="10.5546875" style="5" customWidth="1"/>
    <col min="14869" max="14869" width="14.33203125" style="5" customWidth="1"/>
    <col min="14870" max="14870" width="14.6640625" style="5" customWidth="1"/>
    <col min="14871" max="14871" width="13" style="5" customWidth="1"/>
    <col min="14872" max="14872" width="12.88671875" style="5" customWidth="1"/>
    <col min="14873" max="14873" width="15.88671875" style="5" customWidth="1"/>
    <col min="14874" max="14874" width="17.5546875" style="5" customWidth="1"/>
    <col min="14875" max="14875" width="16.109375" style="5" customWidth="1"/>
    <col min="14876" max="14876" width="18.109375" style="5" customWidth="1"/>
    <col min="14877" max="14884" width="19" style="5" customWidth="1"/>
    <col min="14885" max="14885" width="24.109375" style="5" customWidth="1"/>
    <col min="14886" max="14886" width="8.33203125" style="5" customWidth="1"/>
    <col min="14887" max="14887" width="11.33203125" style="5" customWidth="1"/>
    <col min="14888" max="14888" width="8.109375" style="5" customWidth="1"/>
    <col min="14889" max="14889" width="6.88671875" style="5" customWidth="1"/>
    <col min="14890" max="14890" width="9.5546875" style="5" customWidth="1"/>
    <col min="14891" max="14891" width="6.44140625" style="5" customWidth="1"/>
    <col min="14892" max="14892" width="8.44140625" style="5" customWidth="1"/>
    <col min="14893" max="14893" width="11.44140625" style="5" customWidth="1"/>
    <col min="14894" max="14894" width="9" style="5" customWidth="1"/>
    <col min="14895" max="14895" width="7.6640625" style="5" customWidth="1"/>
    <col min="14896" max="14896" width="10.33203125" style="5" customWidth="1"/>
    <col min="14897" max="14897" width="7" style="5" customWidth="1"/>
    <col min="14898" max="14898" width="7.6640625" style="5" customWidth="1"/>
    <col min="14899" max="14899" width="10.6640625" style="5" customWidth="1"/>
    <col min="14900" max="14900" width="8.44140625" style="5" customWidth="1"/>
    <col min="14901" max="14907" width="8.33203125" style="5" customWidth="1"/>
    <col min="14908" max="14908" width="9.88671875" style="5" customWidth="1"/>
    <col min="14909" max="14909" width="7" style="5" customWidth="1"/>
    <col min="14910" max="14910" width="7.88671875" style="5" customWidth="1"/>
    <col min="14911" max="14911" width="11" style="5" customWidth="1"/>
    <col min="14912" max="14912" width="7.6640625" style="5" customWidth="1"/>
    <col min="14913" max="14913" width="8.88671875" style="5" customWidth="1"/>
    <col min="14914" max="15104" width="9.109375" style="5"/>
    <col min="15105" max="15105" width="12.44140625" style="5" customWidth="1"/>
    <col min="15106" max="15106" width="35" style="5" customWidth="1"/>
    <col min="15107" max="15107" width="14" style="5" customWidth="1"/>
    <col min="15108" max="15108" width="8.6640625" style="5" customWidth="1"/>
    <col min="15109" max="15109" width="8.33203125" style="5" customWidth="1"/>
    <col min="15110" max="15110" width="14.88671875" style="5" customWidth="1"/>
    <col min="15111" max="15111" width="16.44140625" style="5" customWidth="1"/>
    <col min="15112" max="15112" width="18.33203125" style="5" customWidth="1"/>
    <col min="15113" max="15114" width="21.6640625" style="5" customWidth="1"/>
    <col min="15115" max="15115" width="9.5546875" style="5" customWidth="1"/>
    <col min="15116" max="15116" width="8.5546875" style="5" customWidth="1"/>
    <col min="15117" max="15117" width="10.88671875" style="5" customWidth="1"/>
    <col min="15118" max="15118" width="10" style="5" customWidth="1"/>
    <col min="15119" max="15119" width="10.5546875" style="5" customWidth="1"/>
    <col min="15120" max="15120" width="8" style="5" customWidth="1"/>
    <col min="15121" max="15124" width="10.5546875" style="5" customWidth="1"/>
    <col min="15125" max="15125" width="14.33203125" style="5" customWidth="1"/>
    <col min="15126" max="15126" width="14.6640625" style="5" customWidth="1"/>
    <col min="15127" max="15127" width="13" style="5" customWidth="1"/>
    <col min="15128" max="15128" width="12.88671875" style="5" customWidth="1"/>
    <col min="15129" max="15129" width="15.88671875" style="5" customWidth="1"/>
    <col min="15130" max="15130" width="17.5546875" style="5" customWidth="1"/>
    <col min="15131" max="15131" width="16.109375" style="5" customWidth="1"/>
    <col min="15132" max="15132" width="18.109375" style="5" customWidth="1"/>
    <col min="15133" max="15140" width="19" style="5" customWidth="1"/>
    <col min="15141" max="15141" width="24.109375" style="5" customWidth="1"/>
    <col min="15142" max="15142" width="8.33203125" style="5" customWidth="1"/>
    <col min="15143" max="15143" width="11.33203125" style="5" customWidth="1"/>
    <col min="15144" max="15144" width="8.109375" style="5" customWidth="1"/>
    <col min="15145" max="15145" width="6.88671875" style="5" customWidth="1"/>
    <col min="15146" max="15146" width="9.5546875" style="5" customWidth="1"/>
    <col min="15147" max="15147" width="6.44140625" style="5" customWidth="1"/>
    <col min="15148" max="15148" width="8.44140625" style="5" customWidth="1"/>
    <col min="15149" max="15149" width="11.44140625" style="5" customWidth="1"/>
    <col min="15150" max="15150" width="9" style="5" customWidth="1"/>
    <col min="15151" max="15151" width="7.6640625" style="5" customWidth="1"/>
    <col min="15152" max="15152" width="10.33203125" style="5" customWidth="1"/>
    <col min="15153" max="15153" width="7" style="5" customWidth="1"/>
    <col min="15154" max="15154" width="7.6640625" style="5" customWidth="1"/>
    <col min="15155" max="15155" width="10.6640625" style="5" customWidth="1"/>
    <col min="15156" max="15156" width="8.44140625" style="5" customWidth="1"/>
    <col min="15157" max="15163" width="8.33203125" style="5" customWidth="1"/>
    <col min="15164" max="15164" width="9.88671875" style="5" customWidth="1"/>
    <col min="15165" max="15165" width="7" style="5" customWidth="1"/>
    <col min="15166" max="15166" width="7.88671875" style="5" customWidth="1"/>
    <col min="15167" max="15167" width="11" style="5" customWidth="1"/>
    <col min="15168" max="15168" width="7.6640625" style="5" customWidth="1"/>
    <col min="15169" max="15169" width="8.88671875" style="5" customWidth="1"/>
    <col min="15170" max="15360" width="9.109375" style="5"/>
    <col min="15361" max="15361" width="12.44140625" style="5" customWidth="1"/>
    <col min="15362" max="15362" width="35" style="5" customWidth="1"/>
    <col min="15363" max="15363" width="14" style="5" customWidth="1"/>
    <col min="15364" max="15364" width="8.6640625" style="5" customWidth="1"/>
    <col min="15365" max="15365" width="8.33203125" style="5" customWidth="1"/>
    <col min="15366" max="15366" width="14.88671875" style="5" customWidth="1"/>
    <col min="15367" max="15367" width="16.44140625" style="5" customWidth="1"/>
    <col min="15368" max="15368" width="18.33203125" style="5" customWidth="1"/>
    <col min="15369" max="15370" width="21.6640625" style="5" customWidth="1"/>
    <col min="15371" max="15371" width="9.5546875" style="5" customWidth="1"/>
    <col min="15372" max="15372" width="8.5546875" style="5" customWidth="1"/>
    <col min="15373" max="15373" width="10.88671875" style="5" customWidth="1"/>
    <col min="15374" max="15374" width="10" style="5" customWidth="1"/>
    <col min="15375" max="15375" width="10.5546875" style="5" customWidth="1"/>
    <col min="15376" max="15376" width="8" style="5" customWidth="1"/>
    <col min="15377" max="15380" width="10.5546875" style="5" customWidth="1"/>
    <col min="15381" max="15381" width="14.33203125" style="5" customWidth="1"/>
    <col min="15382" max="15382" width="14.6640625" style="5" customWidth="1"/>
    <col min="15383" max="15383" width="13" style="5" customWidth="1"/>
    <col min="15384" max="15384" width="12.88671875" style="5" customWidth="1"/>
    <col min="15385" max="15385" width="15.88671875" style="5" customWidth="1"/>
    <col min="15386" max="15386" width="17.5546875" style="5" customWidth="1"/>
    <col min="15387" max="15387" width="16.109375" style="5" customWidth="1"/>
    <col min="15388" max="15388" width="18.109375" style="5" customWidth="1"/>
    <col min="15389" max="15396" width="19" style="5" customWidth="1"/>
    <col min="15397" max="15397" width="24.109375" style="5" customWidth="1"/>
    <col min="15398" max="15398" width="8.33203125" style="5" customWidth="1"/>
    <col min="15399" max="15399" width="11.33203125" style="5" customWidth="1"/>
    <col min="15400" max="15400" width="8.109375" style="5" customWidth="1"/>
    <col min="15401" max="15401" width="6.88671875" style="5" customWidth="1"/>
    <col min="15402" max="15402" width="9.5546875" style="5" customWidth="1"/>
    <col min="15403" max="15403" width="6.44140625" style="5" customWidth="1"/>
    <col min="15404" max="15404" width="8.44140625" style="5" customWidth="1"/>
    <col min="15405" max="15405" width="11.44140625" style="5" customWidth="1"/>
    <col min="15406" max="15406" width="9" style="5" customWidth="1"/>
    <col min="15407" max="15407" width="7.6640625" style="5" customWidth="1"/>
    <col min="15408" max="15408" width="10.33203125" style="5" customWidth="1"/>
    <col min="15409" max="15409" width="7" style="5" customWidth="1"/>
    <col min="15410" max="15410" width="7.6640625" style="5" customWidth="1"/>
    <col min="15411" max="15411" width="10.6640625" style="5" customWidth="1"/>
    <col min="15412" max="15412" width="8.44140625" style="5" customWidth="1"/>
    <col min="15413" max="15419" width="8.33203125" style="5" customWidth="1"/>
    <col min="15420" max="15420" width="9.88671875" style="5" customWidth="1"/>
    <col min="15421" max="15421" width="7" style="5" customWidth="1"/>
    <col min="15422" max="15422" width="7.88671875" style="5" customWidth="1"/>
    <col min="15423" max="15423" width="11" style="5" customWidth="1"/>
    <col min="15424" max="15424" width="7.6640625" style="5" customWidth="1"/>
    <col min="15425" max="15425" width="8.88671875" style="5" customWidth="1"/>
    <col min="15426" max="15616" width="9.109375" style="5"/>
    <col min="15617" max="15617" width="12.44140625" style="5" customWidth="1"/>
    <col min="15618" max="15618" width="35" style="5" customWidth="1"/>
    <col min="15619" max="15619" width="14" style="5" customWidth="1"/>
    <col min="15620" max="15620" width="8.6640625" style="5" customWidth="1"/>
    <col min="15621" max="15621" width="8.33203125" style="5" customWidth="1"/>
    <col min="15622" max="15622" width="14.88671875" style="5" customWidth="1"/>
    <col min="15623" max="15623" width="16.44140625" style="5" customWidth="1"/>
    <col min="15624" max="15624" width="18.33203125" style="5" customWidth="1"/>
    <col min="15625" max="15626" width="21.6640625" style="5" customWidth="1"/>
    <col min="15627" max="15627" width="9.5546875" style="5" customWidth="1"/>
    <col min="15628" max="15628" width="8.5546875" style="5" customWidth="1"/>
    <col min="15629" max="15629" width="10.88671875" style="5" customWidth="1"/>
    <col min="15630" max="15630" width="10" style="5" customWidth="1"/>
    <col min="15631" max="15631" width="10.5546875" style="5" customWidth="1"/>
    <col min="15632" max="15632" width="8" style="5" customWidth="1"/>
    <col min="15633" max="15636" width="10.5546875" style="5" customWidth="1"/>
    <col min="15637" max="15637" width="14.33203125" style="5" customWidth="1"/>
    <col min="15638" max="15638" width="14.6640625" style="5" customWidth="1"/>
    <col min="15639" max="15639" width="13" style="5" customWidth="1"/>
    <col min="15640" max="15640" width="12.88671875" style="5" customWidth="1"/>
    <col min="15641" max="15641" width="15.88671875" style="5" customWidth="1"/>
    <col min="15642" max="15642" width="17.5546875" style="5" customWidth="1"/>
    <col min="15643" max="15643" width="16.109375" style="5" customWidth="1"/>
    <col min="15644" max="15644" width="18.109375" style="5" customWidth="1"/>
    <col min="15645" max="15652" width="19" style="5" customWidth="1"/>
    <col min="15653" max="15653" width="24.109375" style="5" customWidth="1"/>
    <col min="15654" max="15654" width="8.33203125" style="5" customWidth="1"/>
    <col min="15655" max="15655" width="11.33203125" style="5" customWidth="1"/>
    <col min="15656" max="15656" width="8.109375" style="5" customWidth="1"/>
    <col min="15657" max="15657" width="6.88671875" style="5" customWidth="1"/>
    <col min="15658" max="15658" width="9.5546875" style="5" customWidth="1"/>
    <col min="15659" max="15659" width="6.44140625" style="5" customWidth="1"/>
    <col min="15660" max="15660" width="8.44140625" style="5" customWidth="1"/>
    <col min="15661" max="15661" width="11.44140625" style="5" customWidth="1"/>
    <col min="15662" max="15662" width="9" style="5" customWidth="1"/>
    <col min="15663" max="15663" width="7.6640625" style="5" customWidth="1"/>
    <col min="15664" max="15664" width="10.33203125" style="5" customWidth="1"/>
    <col min="15665" max="15665" width="7" style="5" customWidth="1"/>
    <col min="15666" max="15666" width="7.6640625" style="5" customWidth="1"/>
    <col min="15667" max="15667" width="10.6640625" style="5" customWidth="1"/>
    <col min="15668" max="15668" width="8.44140625" style="5" customWidth="1"/>
    <col min="15669" max="15675" width="8.33203125" style="5" customWidth="1"/>
    <col min="15676" max="15676" width="9.88671875" style="5" customWidth="1"/>
    <col min="15677" max="15677" width="7" style="5" customWidth="1"/>
    <col min="15678" max="15678" width="7.88671875" style="5" customWidth="1"/>
    <col min="15679" max="15679" width="11" style="5" customWidth="1"/>
    <col min="15680" max="15680" width="7.6640625" style="5" customWidth="1"/>
    <col min="15681" max="15681" width="8.88671875" style="5" customWidth="1"/>
    <col min="15682" max="15872" width="9.109375" style="5"/>
    <col min="15873" max="15873" width="12.44140625" style="5" customWidth="1"/>
    <col min="15874" max="15874" width="35" style="5" customWidth="1"/>
    <col min="15875" max="15875" width="14" style="5" customWidth="1"/>
    <col min="15876" max="15876" width="8.6640625" style="5" customWidth="1"/>
    <col min="15877" max="15877" width="8.33203125" style="5" customWidth="1"/>
    <col min="15878" max="15878" width="14.88671875" style="5" customWidth="1"/>
    <col min="15879" max="15879" width="16.44140625" style="5" customWidth="1"/>
    <col min="15880" max="15880" width="18.33203125" style="5" customWidth="1"/>
    <col min="15881" max="15882" width="21.6640625" style="5" customWidth="1"/>
    <col min="15883" max="15883" width="9.5546875" style="5" customWidth="1"/>
    <col min="15884" max="15884" width="8.5546875" style="5" customWidth="1"/>
    <col min="15885" max="15885" width="10.88671875" style="5" customWidth="1"/>
    <col min="15886" max="15886" width="10" style="5" customWidth="1"/>
    <col min="15887" max="15887" width="10.5546875" style="5" customWidth="1"/>
    <col min="15888" max="15888" width="8" style="5" customWidth="1"/>
    <col min="15889" max="15892" width="10.5546875" style="5" customWidth="1"/>
    <col min="15893" max="15893" width="14.33203125" style="5" customWidth="1"/>
    <col min="15894" max="15894" width="14.6640625" style="5" customWidth="1"/>
    <col min="15895" max="15895" width="13" style="5" customWidth="1"/>
    <col min="15896" max="15896" width="12.88671875" style="5" customWidth="1"/>
    <col min="15897" max="15897" width="15.88671875" style="5" customWidth="1"/>
    <col min="15898" max="15898" width="17.5546875" style="5" customWidth="1"/>
    <col min="15899" max="15899" width="16.109375" style="5" customWidth="1"/>
    <col min="15900" max="15900" width="18.109375" style="5" customWidth="1"/>
    <col min="15901" max="15908" width="19" style="5" customWidth="1"/>
    <col min="15909" max="15909" width="24.109375" style="5" customWidth="1"/>
    <col min="15910" max="15910" width="8.33203125" style="5" customWidth="1"/>
    <col min="15911" max="15911" width="11.33203125" style="5" customWidth="1"/>
    <col min="15912" max="15912" width="8.109375" style="5" customWidth="1"/>
    <col min="15913" max="15913" width="6.88671875" style="5" customWidth="1"/>
    <col min="15914" max="15914" width="9.5546875" style="5" customWidth="1"/>
    <col min="15915" max="15915" width="6.44140625" style="5" customWidth="1"/>
    <col min="15916" max="15916" width="8.44140625" style="5" customWidth="1"/>
    <col min="15917" max="15917" width="11.44140625" style="5" customWidth="1"/>
    <col min="15918" max="15918" width="9" style="5" customWidth="1"/>
    <col min="15919" max="15919" width="7.6640625" style="5" customWidth="1"/>
    <col min="15920" max="15920" width="10.33203125" style="5" customWidth="1"/>
    <col min="15921" max="15921" width="7" style="5" customWidth="1"/>
    <col min="15922" max="15922" width="7.6640625" style="5" customWidth="1"/>
    <col min="15923" max="15923" width="10.6640625" style="5" customWidth="1"/>
    <col min="15924" max="15924" width="8.44140625" style="5" customWidth="1"/>
    <col min="15925" max="15931" width="8.33203125" style="5" customWidth="1"/>
    <col min="15932" max="15932" width="9.88671875" style="5" customWidth="1"/>
    <col min="15933" max="15933" width="7" style="5" customWidth="1"/>
    <col min="15934" max="15934" width="7.88671875" style="5" customWidth="1"/>
    <col min="15935" max="15935" width="11" style="5" customWidth="1"/>
    <col min="15936" max="15936" width="7.6640625" style="5" customWidth="1"/>
    <col min="15937" max="15937" width="8.88671875" style="5" customWidth="1"/>
    <col min="15938" max="16128" width="9.109375" style="5"/>
    <col min="16129" max="16129" width="12.44140625" style="5" customWidth="1"/>
    <col min="16130" max="16130" width="35" style="5" customWidth="1"/>
    <col min="16131" max="16131" width="14" style="5" customWidth="1"/>
    <col min="16132" max="16132" width="8.6640625" style="5" customWidth="1"/>
    <col min="16133" max="16133" width="8.33203125" style="5" customWidth="1"/>
    <col min="16134" max="16134" width="14.88671875" style="5" customWidth="1"/>
    <col min="16135" max="16135" width="16.44140625" style="5" customWidth="1"/>
    <col min="16136" max="16136" width="18.33203125" style="5" customWidth="1"/>
    <col min="16137" max="16138" width="21.6640625" style="5" customWidth="1"/>
    <col min="16139" max="16139" width="9.5546875" style="5" customWidth="1"/>
    <col min="16140" max="16140" width="8.5546875" style="5" customWidth="1"/>
    <col min="16141" max="16141" width="10.88671875" style="5" customWidth="1"/>
    <col min="16142" max="16142" width="10" style="5" customWidth="1"/>
    <col min="16143" max="16143" width="10.5546875" style="5" customWidth="1"/>
    <col min="16144" max="16144" width="8" style="5" customWidth="1"/>
    <col min="16145" max="16148" width="10.5546875" style="5" customWidth="1"/>
    <col min="16149" max="16149" width="14.33203125" style="5" customWidth="1"/>
    <col min="16150" max="16150" width="14.6640625" style="5" customWidth="1"/>
    <col min="16151" max="16151" width="13" style="5" customWidth="1"/>
    <col min="16152" max="16152" width="12.88671875" style="5" customWidth="1"/>
    <col min="16153" max="16153" width="15.88671875" style="5" customWidth="1"/>
    <col min="16154" max="16154" width="17.5546875" style="5" customWidth="1"/>
    <col min="16155" max="16155" width="16.109375" style="5" customWidth="1"/>
    <col min="16156" max="16156" width="18.109375" style="5" customWidth="1"/>
    <col min="16157" max="16164" width="19" style="5" customWidth="1"/>
    <col min="16165" max="16165" width="24.109375" style="5" customWidth="1"/>
    <col min="16166" max="16166" width="8.33203125" style="5" customWidth="1"/>
    <col min="16167" max="16167" width="11.33203125" style="5" customWidth="1"/>
    <col min="16168" max="16168" width="8.109375" style="5" customWidth="1"/>
    <col min="16169" max="16169" width="6.88671875" style="5" customWidth="1"/>
    <col min="16170" max="16170" width="9.5546875" style="5" customWidth="1"/>
    <col min="16171" max="16171" width="6.44140625" style="5" customWidth="1"/>
    <col min="16172" max="16172" width="8.44140625" style="5" customWidth="1"/>
    <col min="16173" max="16173" width="11.44140625" style="5" customWidth="1"/>
    <col min="16174" max="16174" width="9" style="5" customWidth="1"/>
    <col min="16175" max="16175" width="7.6640625" style="5" customWidth="1"/>
    <col min="16176" max="16176" width="10.33203125" style="5" customWidth="1"/>
    <col min="16177" max="16177" width="7" style="5" customWidth="1"/>
    <col min="16178" max="16178" width="7.6640625" style="5" customWidth="1"/>
    <col min="16179" max="16179" width="10.6640625" style="5" customWidth="1"/>
    <col min="16180" max="16180" width="8.44140625" style="5" customWidth="1"/>
    <col min="16181" max="16187" width="8.33203125" style="5" customWidth="1"/>
    <col min="16188" max="16188" width="9.88671875" style="5" customWidth="1"/>
    <col min="16189" max="16189" width="7" style="5" customWidth="1"/>
    <col min="16190" max="16190" width="7.88671875" style="5" customWidth="1"/>
    <col min="16191" max="16191" width="11" style="5" customWidth="1"/>
    <col min="16192" max="16192" width="7.6640625" style="5" customWidth="1"/>
    <col min="16193" max="16193" width="8.88671875" style="5" customWidth="1"/>
    <col min="16194" max="16384" width="9.109375" style="5"/>
  </cols>
  <sheetData>
    <row r="1" spans="1:70" ht="18">
      <c r="A1" s="1"/>
      <c r="B1" s="2"/>
      <c r="C1" s="1"/>
      <c r="D1" s="1"/>
      <c r="E1" s="1"/>
      <c r="F1" s="1"/>
      <c r="G1" s="1"/>
      <c r="H1" s="1"/>
      <c r="I1" s="1"/>
      <c r="J1" s="1"/>
      <c r="K1" s="1"/>
      <c r="AK1" s="4" t="s">
        <v>106</v>
      </c>
      <c r="AO1" s="1"/>
      <c r="AP1" s="1"/>
      <c r="AQ1" s="1"/>
      <c r="AR1" s="1"/>
      <c r="AS1" s="1"/>
    </row>
    <row r="2" spans="1:70" ht="18">
      <c r="A2" s="1"/>
      <c r="B2" s="2"/>
      <c r="C2" s="1"/>
      <c r="D2" s="1"/>
      <c r="E2" s="1"/>
      <c r="F2" s="1"/>
      <c r="G2" s="1"/>
      <c r="H2" s="1"/>
      <c r="I2" s="1"/>
      <c r="J2" s="1"/>
      <c r="K2" s="1"/>
      <c r="AK2" s="6" t="s">
        <v>1</v>
      </c>
      <c r="AO2" s="1"/>
      <c r="AP2" s="1"/>
      <c r="AQ2" s="1"/>
      <c r="AR2" s="1"/>
      <c r="AS2" s="1"/>
    </row>
    <row r="3" spans="1:70" ht="18">
      <c r="A3" s="1"/>
      <c r="B3" s="2"/>
      <c r="C3" s="1"/>
      <c r="D3" s="1"/>
      <c r="E3" s="1"/>
      <c r="F3" s="1"/>
      <c r="G3" s="1"/>
      <c r="H3" s="1"/>
      <c r="I3" s="1"/>
      <c r="J3" s="1"/>
      <c r="K3" s="1"/>
      <c r="AJ3" s="5"/>
      <c r="AK3" s="6"/>
      <c r="AO3" s="1"/>
      <c r="AP3" s="1"/>
      <c r="AQ3" s="1"/>
      <c r="AR3" s="1"/>
      <c r="AS3" s="1"/>
    </row>
    <row r="4" spans="1:70" ht="17.399999999999999">
      <c r="A4" s="432" t="s">
        <v>107</v>
      </c>
      <c r="B4" s="432"/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2"/>
      <c r="V4" s="432"/>
      <c r="W4" s="432"/>
      <c r="X4" s="432"/>
      <c r="Y4" s="432"/>
      <c r="Z4" s="432"/>
      <c r="AA4" s="432"/>
      <c r="AB4" s="432"/>
      <c r="AC4" s="432"/>
      <c r="AD4" s="432"/>
      <c r="AE4" s="432"/>
      <c r="AF4" s="432"/>
      <c r="AG4" s="432"/>
      <c r="AH4" s="432"/>
      <c r="AI4" s="432"/>
      <c r="AJ4" s="432"/>
      <c r="AK4" s="432"/>
      <c r="AO4" s="1"/>
      <c r="AP4" s="1"/>
      <c r="AQ4" s="1"/>
      <c r="AR4" s="1"/>
      <c r="AS4" s="1"/>
    </row>
    <row r="5" spans="1:70" ht="17.399999999999999"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</row>
    <row r="6" spans="1:70" ht="18">
      <c r="A6" s="460" t="s">
        <v>108</v>
      </c>
      <c r="B6" s="460"/>
      <c r="C6" s="460"/>
      <c r="D6" s="460"/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0"/>
      <c r="AB6" s="460"/>
      <c r="AC6" s="460"/>
      <c r="AD6" s="460"/>
      <c r="AE6" s="460"/>
      <c r="AF6" s="460"/>
      <c r="AG6" s="460"/>
      <c r="AH6" s="460"/>
      <c r="AI6" s="460"/>
      <c r="AJ6" s="460"/>
      <c r="AK6" s="460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</row>
    <row r="7" spans="1:70">
      <c r="A7" s="434" t="s">
        <v>4</v>
      </c>
      <c r="B7" s="434"/>
      <c r="C7" s="434"/>
      <c r="D7" s="434"/>
      <c r="E7" s="434"/>
      <c r="F7" s="434"/>
      <c r="G7" s="434"/>
      <c r="H7" s="434"/>
      <c r="I7" s="434"/>
      <c r="J7" s="434"/>
      <c r="K7" s="434"/>
      <c r="L7" s="434"/>
      <c r="M7" s="434"/>
      <c r="N7" s="434"/>
      <c r="O7" s="434"/>
      <c r="P7" s="434"/>
      <c r="Q7" s="434"/>
      <c r="R7" s="434"/>
      <c r="S7" s="434"/>
      <c r="T7" s="434"/>
      <c r="U7" s="434"/>
      <c r="V7" s="434"/>
      <c r="W7" s="434"/>
      <c r="X7" s="434"/>
      <c r="Y7" s="434"/>
      <c r="Z7" s="434"/>
      <c r="AA7" s="434"/>
      <c r="AB7" s="434"/>
      <c r="AC7" s="434"/>
      <c r="AD7" s="434"/>
      <c r="AE7" s="434"/>
      <c r="AF7" s="434"/>
      <c r="AG7" s="434"/>
      <c r="AH7" s="434"/>
      <c r="AI7" s="434"/>
      <c r="AJ7" s="434"/>
      <c r="AK7" s="434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</row>
    <row r="8" spans="1:70">
      <c r="A8" s="461"/>
      <c r="B8" s="461"/>
      <c r="C8" s="461"/>
      <c r="D8" s="461"/>
      <c r="E8" s="461"/>
      <c r="F8" s="461"/>
      <c r="G8" s="461"/>
      <c r="H8" s="461"/>
      <c r="I8" s="461"/>
      <c r="J8" s="461"/>
      <c r="K8" s="461"/>
      <c r="L8" s="461"/>
      <c r="M8" s="461"/>
      <c r="N8" s="461"/>
      <c r="O8" s="461"/>
      <c r="P8" s="461"/>
      <c r="Q8" s="461"/>
      <c r="R8" s="461"/>
      <c r="S8" s="461"/>
      <c r="T8" s="461"/>
      <c r="U8" s="461"/>
      <c r="V8" s="461"/>
      <c r="W8" s="461"/>
      <c r="X8" s="461"/>
      <c r="Y8" s="461"/>
      <c r="Z8" s="461"/>
      <c r="AA8" s="461"/>
      <c r="AB8" s="461"/>
      <c r="AC8" s="461"/>
      <c r="AD8" s="461"/>
      <c r="AE8" s="461"/>
      <c r="AF8" s="461"/>
      <c r="AG8" s="461"/>
      <c r="AH8" s="461"/>
      <c r="AI8" s="461"/>
      <c r="AJ8" s="461"/>
      <c r="AK8" s="37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</row>
    <row r="9" spans="1:70">
      <c r="A9" s="435" t="s">
        <v>5</v>
      </c>
      <c r="B9" s="435" t="s">
        <v>6</v>
      </c>
      <c r="C9" s="435" t="s">
        <v>7</v>
      </c>
      <c r="D9" s="436" t="s">
        <v>109</v>
      </c>
      <c r="E9" s="436" t="s">
        <v>9</v>
      </c>
      <c r="F9" s="435" t="s">
        <v>110</v>
      </c>
      <c r="G9" s="435"/>
      <c r="H9" s="462" t="s">
        <v>111</v>
      </c>
      <c r="I9" s="462"/>
      <c r="J9" s="437" t="s">
        <v>112</v>
      </c>
      <c r="K9" s="428" t="s">
        <v>113</v>
      </c>
      <c r="L9" s="429"/>
      <c r="M9" s="429"/>
      <c r="N9" s="429"/>
      <c r="O9" s="429"/>
      <c r="P9" s="429"/>
      <c r="Q9" s="429"/>
      <c r="R9" s="429"/>
      <c r="S9" s="429"/>
      <c r="T9" s="430"/>
      <c r="U9" s="428" t="s">
        <v>114</v>
      </c>
      <c r="V9" s="429"/>
      <c r="W9" s="429"/>
      <c r="X9" s="429"/>
      <c r="Y9" s="429"/>
      <c r="Z9" s="430"/>
      <c r="AA9" s="450" t="s">
        <v>115</v>
      </c>
      <c r="AB9" s="452"/>
      <c r="AC9" s="428" t="s">
        <v>116</v>
      </c>
      <c r="AD9" s="429"/>
      <c r="AE9" s="429"/>
      <c r="AF9" s="429"/>
      <c r="AG9" s="429"/>
      <c r="AH9" s="429"/>
      <c r="AI9" s="429"/>
      <c r="AJ9" s="429"/>
      <c r="AK9" s="447" t="s">
        <v>117</v>
      </c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</row>
    <row r="10" spans="1:70" ht="188.4" customHeight="1">
      <c r="A10" s="435"/>
      <c r="B10" s="435"/>
      <c r="C10" s="435"/>
      <c r="D10" s="436"/>
      <c r="E10" s="436"/>
      <c r="F10" s="435"/>
      <c r="G10" s="435"/>
      <c r="H10" s="462"/>
      <c r="I10" s="462"/>
      <c r="J10" s="438"/>
      <c r="K10" s="428" t="s">
        <v>18</v>
      </c>
      <c r="L10" s="429"/>
      <c r="M10" s="429"/>
      <c r="N10" s="429"/>
      <c r="O10" s="430"/>
      <c r="P10" s="428" t="s">
        <v>118</v>
      </c>
      <c r="Q10" s="429"/>
      <c r="R10" s="429"/>
      <c r="S10" s="429"/>
      <c r="T10" s="430"/>
      <c r="U10" s="435" t="s">
        <v>119</v>
      </c>
      <c r="V10" s="435"/>
      <c r="W10" s="428" t="s">
        <v>120</v>
      </c>
      <c r="X10" s="430"/>
      <c r="Y10" s="435" t="s">
        <v>121</v>
      </c>
      <c r="Z10" s="435"/>
      <c r="AA10" s="453"/>
      <c r="AB10" s="455"/>
      <c r="AC10" s="463" t="s">
        <v>122</v>
      </c>
      <c r="AD10" s="463"/>
      <c r="AE10" s="463" t="s">
        <v>123</v>
      </c>
      <c r="AF10" s="463"/>
      <c r="AG10" s="463" t="s">
        <v>124</v>
      </c>
      <c r="AH10" s="463"/>
      <c r="AI10" s="435" t="s">
        <v>28</v>
      </c>
      <c r="AJ10" s="462" t="s">
        <v>125</v>
      </c>
      <c r="AK10" s="448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</row>
    <row r="11" spans="1:70" ht="217.2" customHeight="1">
      <c r="A11" s="435"/>
      <c r="B11" s="435"/>
      <c r="C11" s="435"/>
      <c r="D11" s="436"/>
      <c r="E11" s="436"/>
      <c r="F11" s="38" t="s">
        <v>18</v>
      </c>
      <c r="G11" s="38" t="s">
        <v>19</v>
      </c>
      <c r="H11" s="39" t="s">
        <v>30</v>
      </c>
      <c r="I11" s="39" t="s">
        <v>19</v>
      </c>
      <c r="J11" s="439"/>
      <c r="K11" s="17" t="s">
        <v>126</v>
      </c>
      <c r="L11" s="17" t="s">
        <v>127</v>
      </c>
      <c r="M11" s="17" t="s">
        <v>128</v>
      </c>
      <c r="N11" s="40" t="s">
        <v>129</v>
      </c>
      <c r="O11" s="40" t="s">
        <v>130</v>
      </c>
      <c r="P11" s="17" t="s">
        <v>126</v>
      </c>
      <c r="Q11" s="17" t="s">
        <v>127</v>
      </c>
      <c r="R11" s="17" t="s">
        <v>128</v>
      </c>
      <c r="S11" s="40" t="s">
        <v>129</v>
      </c>
      <c r="T11" s="40" t="s">
        <v>130</v>
      </c>
      <c r="U11" s="17" t="s">
        <v>131</v>
      </c>
      <c r="V11" s="17" t="s">
        <v>132</v>
      </c>
      <c r="W11" s="17" t="s">
        <v>131</v>
      </c>
      <c r="X11" s="17" t="s">
        <v>132</v>
      </c>
      <c r="Y11" s="17" t="s">
        <v>131</v>
      </c>
      <c r="Z11" s="17" t="s">
        <v>132</v>
      </c>
      <c r="AA11" s="19" t="s">
        <v>133</v>
      </c>
      <c r="AB11" s="19" t="s">
        <v>134</v>
      </c>
      <c r="AC11" s="19" t="s">
        <v>135</v>
      </c>
      <c r="AD11" s="19" t="s">
        <v>134</v>
      </c>
      <c r="AE11" s="19" t="s">
        <v>135</v>
      </c>
      <c r="AF11" s="19" t="s">
        <v>136</v>
      </c>
      <c r="AG11" s="19" t="s">
        <v>135</v>
      </c>
      <c r="AH11" s="19" t="s">
        <v>136</v>
      </c>
      <c r="AI11" s="435"/>
      <c r="AJ11" s="462"/>
      <c r="AK11" s="449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</row>
    <row r="12" spans="1:70">
      <c r="A12" s="19">
        <v>1</v>
      </c>
      <c r="B12" s="19">
        <v>2</v>
      </c>
      <c r="C12" s="19">
        <v>3</v>
      </c>
      <c r="D12" s="19">
        <v>4</v>
      </c>
      <c r="E12" s="19">
        <v>5</v>
      </c>
      <c r="F12" s="19">
        <v>6</v>
      </c>
      <c r="G12" s="19">
        <v>7</v>
      </c>
      <c r="H12" s="19">
        <v>8</v>
      </c>
      <c r="I12" s="19">
        <v>9</v>
      </c>
      <c r="J12" s="19">
        <v>10</v>
      </c>
      <c r="K12" s="19">
        <v>11</v>
      </c>
      <c r="L12" s="19">
        <v>12</v>
      </c>
      <c r="M12" s="19">
        <v>13</v>
      </c>
      <c r="N12" s="19">
        <v>14</v>
      </c>
      <c r="O12" s="19">
        <v>15</v>
      </c>
      <c r="P12" s="19">
        <v>16</v>
      </c>
      <c r="Q12" s="19">
        <v>17</v>
      </c>
      <c r="R12" s="19">
        <v>18</v>
      </c>
      <c r="S12" s="19">
        <v>19</v>
      </c>
      <c r="T12" s="19">
        <v>20</v>
      </c>
      <c r="U12" s="19">
        <v>21</v>
      </c>
      <c r="V12" s="19">
        <v>22</v>
      </c>
      <c r="W12" s="19">
        <v>23</v>
      </c>
      <c r="X12" s="19">
        <v>24</v>
      </c>
      <c r="Y12" s="19">
        <v>25</v>
      </c>
      <c r="Z12" s="19">
        <v>26</v>
      </c>
      <c r="AA12" s="19">
        <v>27</v>
      </c>
      <c r="AB12" s="19">
        <v>28</v>
      </c>
      <c r="AC12" s="21" t="s">
        <v>137</v>
      </c>
      <c r="AD12" s="21" t="s">
        <v>138</v>
      </c>
      <c r="AE12" s="21" t="s">
        <v>139</v>
      </c>
      <c r="AF12" s="21" t="s">
        <v>140</v>
      </c>
      <c r="AG12" s="21" t="s">
        <v>141</v>
      </c>
      <c r="AH12" s="21" t="s">
        <v>142</v>
      </c>
      <c r="AI12" s="19">
        <v>30</v>
      </c>
      <c r="AJ12" s="19">
        <v>31</v>
      </c>
      <c r="AK12" s="19">
        <v>32</v>
      </c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</row>
    <row r="13" spans="1:70" ht="31.2">
      <c r="A13" s="22" t="s">
        <v>72</v>
      </c>
      <c r="B13" s="23" t="s">
        <v>73</v>
      </c>
      <c r="C13" s="41" t="s">
        <v>74</v>
      </c>
      <c r="D13" s="25" t="s">
        <v>75</v>
      </c>
      <c r="E13" s="25">
        <f>E18</f>
        <v>2019</v>
      </c>
      <c r="F13" s="25">
        <f>F18</f>
        <v>2021</v>
      </c>
      <c r="G13" s="25" t="s">
        <v>75</v>
      </c>
      <c r="H13" s="25" t="s">
        <v>75</v>
      </c>
      <c r="I13" s="25" t="s">
        <v>75</v>
      </c>
      <c r="J13" s="25" t="s">
        <v>75</v>
      </c>
      <c r="K13" s="42">
        <f t="shared" ref="K13:K24" si="0">SUM(L13:O13)</f>
        <v>37.381800695167222</v>
      </c>
      <c r="L13" s="27">
        <f>L18</f>
        <v>0.79633257044639982</v>
      </c>
      <c r="M13" s="27">
        <f t="shared" ref="M13:O13" si="1">M18</f>
        <v>1.8353119678400001</v>
      </c>
      <c r="N13" s="27">
        <f t="shared" si="1"/>
        <v>34.739192329200819</v>
      </c>
      <c r="O13" s="27">
        <f t="shared" si="1"/>
        <v>1.0963827679999998E-2</v>
      </c>
      <c r="P13" s="25" t="s">
        <v>75</v>
      </c>
      <c r="Q13" s="25" t="s">
        <v>75</v>
      </c>
      <c r="R13" s="25" t="s">
        <v>75</v>
      </c>
      <c r="S13" s="25" t="s">
        <v>75</v>
      </c>
      <c r="T13" s="25" t="s">
        <v>75</v>
      </c>
      <c r="U13" s="27">
        <f>U24</f>
        <v>32.866642451186443</v>
      </c>
      <c r="V13" s="27">
        <f>K13</f>
        <v>37.381800695167222</v>
      </c>
      <c r="W13" s="25" t="s">
        <v>75</v>
      </c>
      <c r="X13" s="25" t="s">
        <v>75</v>
      </c>
      <c r="Y13" s="25" t="s">
        <v>75</v>
      </c>
      <c r="Z13" s="25" t="s">
        <v>75</v>
      </c>
      <c r="AA13" s="25">
        <v>0</v>
      </c>
      <c r="AB13" s="25">
        <v>0</v>
      </c>
      <c r="AC13" s="27">
        <f>SUM(AC14:AC18)</f>
        <v>5.5839554978064001</v>
      </c>
      <c r="AD13" s="25" t="s">
        <v>75</v>
      </c>
      <c r="AE13" s="27">
        <f>SUM(AE14:AE18)</f>
        <v>12.524000937724747</v>
      </c>
      <c r="AF13" s="25" t="s">
        <v>75</v>
      </c>
      <c r="AG13" s="27">
        <f>SUM(AG14:AG18)</f>
        <v>19.273844259636068</v>
      </c>
      <c r="AH13" s="25" t="s">
        <v>75</v>
      </c>
      <c r="AI13" s="27">
        <f>AC13+AE13+AG13</f>
        <v>37.381800695167215</v>
      </c>
      <c r="AJ13" s="25" t="s">
        <v>75</v>
      </c>
      <c r="AK13" s="25" t="s">
        <v>75</v>
      </c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</row>
    <row r="14" spans="1:70">
      <c r="A14" s="22" t="s">
        <v>76</v>
      </c>
      <c r="B14" s="23" t="s">
        <v>77</v>
      </c>
      <c r="C14" s="41" t="s">
        <v>74</v>
      </c>
      <c r="D14" s="25" t="s">
        <v>75</v>
      </c>
      <c r="E14" s="25" t="s">
        <v>75</v>
      </c>
      <c r="F14" s="25" t="s">
        <v>75</v>
      </c>
      <c r="G14" s="25" t="s">
        <v>75</v>
      </c>
      <c r="H14" s="25" t="s">
        <v>75</v>
      </c>
      <c r="I14" s="25" t="s">
        <v>75</v>
      </c>
      <c r="J14" s="25" t="s">
        <v>75</v>
      </c>
      <c r="K14" s="42">
        <f t="shared" si="0"/>
        <v>0</v>
      </c>
      <c r="L14" s="25">
        <v>0</v>
      </c>
      <c r="M14" s="25">
        <v>0</v>
      </c>
      <c r="N14" s="25">
        <v>0</v>
      </c>
      <c r="O14" s="25">
        <v>0</v>
      </c>
      <c r="P14" s="25" t="s">
        <v>75</v>
      </c>
      <c r="Q14" s="25" t="s">
        <v>75</v>
      </c>
      <c r="R14" s="25" t="s">
        <v>75</v>
      </c>
      <c r="S14" s="25" t="s">
        <v>75</v>
      </c>
      <c r="T14" s="25" t="s">
        <v>75</v>
      </c>
      <c r="U14" s="27">
        <v>0</v>
      </c>
      <c r="V14" s="27">
        <f t="shared" ref="V14:V27" si="2">K14</f>
        <v>0</v>
      </c>
      <c r="W14" s="25" t="s">
        <v>75</v>
      </c>
      <c r="X14" s="25" t="s">
        <v>75</v>
      </c>
      <c r="Y14" s="25" t="s">
        <v>75</v>
      </c>
      <c r="Z14" s="25" t="s">
        <v>75</v>
      </c>
      <c r="AA14" s="25" t="s">
        <v>75</v>
      </c>
      <c r="AB14" s="25" t="s">
        <v>75</v>
      </c>
      <c r="AC14" s="27">
        <f t="shared" ref="AC14:AE17" si="3">AC20</f>
        <v>0</v>
      </c>
      <c r="AD14" s="25" t="s">
        <v>75</v>
      </c>
      <c r="AE14" s="27">
        <f t="shared" si="3"/>
        <v>0</v>
      </c>
      <c r="AF14" s="25" t="s">
        <v>75</v>
      </c>
      <c r="AG14" s="27">
        <f t="shared" ref="AG14:AG17" si="4">AG20</f>
        <v>0</v>
      </c>
      <c r="AH14" s="25" t="s">
        <v>75</v>
      </c>
      <c r="AI14" s="27">
        <f t="shared" ref="AI14:AI27" si="5">AC14+AE14+AG14</f>
        <v>0</v>
      </c>
      <c r="AJ14" s="25" t="s">
        <v>75</v>
      </c>
      <c r="AK14" s="25" t="s">
        <v>75</v>
      </c>
    </row>
    <row r="15" spans="1:70" ht="46.8">
      <c r="A15" s="22" t="s">
        <v>78</v>
      </c>
      <c r="B15" s="23" t="s">
        <v>79</v>
      </c>
      <c r="C15" s="41" t="s">
        <v>74</v>
      </c>
      <c r="D15" s="25" t="s">
        <v>75</v>
      </c>
      <c r="E15" s="25" t="s">
        <v>75</v>
      </c>
      <c r="F15" s="25" t="s">
        <v>75</v>
      </c>
      <c r="G15" s="25" t="s">
        <v>75</v>
      </c>
      <c r="H15" s="25" t="s">
        <v>75</v>
      </c>
      <c r="I15" s="25" t="s">
        <v>75</v>
      </c>
      <c r="J15" s="25" t="s">
        <v>75</v>
      </c>
      <c r="K15" s="42">
        <f t="shared" si="0"/>
        <v>0</v>
      </c>
      <c r="L15" s="25">
        <v>0</v>
      </c>
      <c r="M15" s="25">
        <v>0</v>
      </c>
      <c r="N15" s="25">
        <v>0</v>
      </c>
      <c r="O15" s="25">
        <v>0</v>
      </c>
      <c r="P15" s="25" t="s">
        <v>75</v>
      </c>
      <c r="Q15" s="25" t="s">
        <v>75</v>
      </c>
      <c r="R15" s="25" t="s">
        <v>75</v>
      </c>
      <c r="S15" s="25" t="s">
        <v>75</v>
      </c>
      <c r="T15" s="25" t="s">
        <v>75</v>
      </c>
      <c r="U15" s="27">
        <v>0</v>
      </c>
      <c r="V15" s="27">
        <f t="shared" si="2"/>
        <v>0</v>
      </c>
      <c r="W15" s="25" t="s">
        <v>75</v>
      </c>
      <c r="X15" s="25" t="s">
        <v>75</v>
      </c>
      <c r="Y15" s="25" t="s">
        <v>75</v>
      </c>
      <c r="Z15" s="25" t="s">
        <v>75</v>
      </c>
      <c r="AA15" s="25" t="s">
        <v>75</v>
      </c>
      <c r="AB15" s="25" t="s">
        <v>75</v>
      </c>
      <c r="AC15" s="27">
        <f t="shared" si="3"/>
        <v>0</v>
      </c>
      <c r="AD15" s="25" t="s">
        <v>75</v>
      </c>
      <c r="AE15" s="27">
        <f t="shared" si="3"/>
        <v>0</v>
      </c>
      <c r="AF15" s="25" t="s">
        <v>75</v>
      </c>
      <c r="AG15" s="27">
        <f t="shared" si="4"/>
        <v>0</v>
      </c>
      <c r="AH15" s="25" t="s">
        <v>75</v>
      </c>
      <c r="AI15" s="27">
        <f t="shared" si="5"/>
        <v>0</v>
      </c>
      <c r="AJ15" s="25" t="s">
        <v>75</v>
      </c>
      <c r="AK15" s="25" t="s">
        <v>75</v>
      </c>
    </row>
    <row r="16" spans="1:70" ht="31.2">
      <c r="A16" s="22" t="s">
        <v>80</v>
      </c>
      <c r="B16" s="23" t="s">
        <v>81</v>
      </c>
      <c r="C16" s="41" t="s">
        <v>74</v>
      </c>
      <c r="D16" s="25" t="s">
        <v>75</v>
      </c>
      <c r="E16" s="25" t="s">
        <v>75</v>
      </c>
      <c r="F16" s="25" t="s">
        <v>75</v>
      </c>
      <c r="G16" s="25" t="s">
        <v>75</v>
      </c>
      <c r="H16" s="25" t="s">
        <v>75</v>
      </c>
      <c r="I16" s="25" t="s">
        <v>75</v>
      </c>
      <c r="J16" s="25" t="s">
        <v>75</v>
      </c>
      <c r="K16" s="42">
        <f t="shared" si="0"/>
        <v>0</v>
      </c>
      <c r="L16" s="25">
        <v>0</v>
      </c>
      <c r="M16" s="25">
        <v>0</v>
      </c>
      <c r="N16" s="25">
        <v>0</v>
      </c>
      <c r="O16" s="25">
        <v>0</v>
      </c>
      <c r="P16" s="25" t="s">
        <v>75</v>
      </c>
      <c r="Q16" s="25" t="s">
        <v>75</v>
      </c>
      <c r="R16" s="25" t="s">
        <v>75</v>
      </c>
      <c r="S16" s="25" t="s">
        <v>75</v>
      </c>
      <c r="T16" s="25" t="s">
        <v>75</v>
      </c>
      <c r="U16" s="27">
        <v>0</v>
      </c>
      <c r="V16" s="27">
        <f t="shared" si="2"/>
        <v>0</v>
      </c>
      <c r="W16" s="25" t="s">
        <v>75</v>
      </c>
      <c r="X16" s="25" t="s">
        <v>75</v>
      </c>
      <c r="Y16" s="25" t="s">
        <v>75</v>
      </c>
      <c r="Z16" s="25" t="s">
        <v>75</v>
      </c>
      <c r="AA16" s="25" t="s">
        <v>75</v>
      </c>
      <c r="AB16" s="25" t="s">
        <v>75</v>
      </c>
      <c r="AC16" s="27">
        <f t="shared" si="3"/>
        <v>0</v>
      </c>
      <c r="AD16" s="25" t="s">
        <v>75</v>
      </c>
      <c r="AE16" s="27">
        <f t="shared" si="3"/>
        <v>0</v>
      </c>
      <c r="AF16" s="25" t="s">
        <v>75</v>
      </c>
      <c r="AG16" s="27">
        <f t="shared" si="4"/>
        <v>0</v>
      </c>
      <c r="AH16" s="25" t="s">
        <v>75</v>
      </c>
      <c r="AI16" s="27">
        <f t="shared" si="5"/>
        <v>0</v>
      </c>
      <c r="AJ16" s="25" t="s">
        <v>75</v>
      </c>
      <c r="AK16" s="25" t="s">
        <v>75</v>
      </c>
    </row>
    <row r="17" spans="1:16193" ht="62.4">
      <c r="A17" s="22" t="s">
        <v>82</v>
      </c>
      <c r="B17" s="23" t="s">
        <v>83</v>
      </c>
      <c r="C17" s="41" t="s">
        <v>74</v>
      </c>
      <c r="D17" s="25" t="s">
        <v>75</v>
      </c>
      <c r="E17" s="25" t="s">
        <v>75</v>
      </c>
      <c r="F17" s="25" t="s">
        <v>75</v>
      </c>
      <c r="G17" s="25" t="s">
        <v>75</v>
      </c>
      <c r="H17" s="25" t="s">
        <v>75</v>
      </c>
      <c r="I17" s="25" t="s">
        <v>75</v>
      </c>
      <c r="J17" s="25" t="s">
        <v>75</v>
      </c>
      <c r="K17" s="42">
        <f t="shared" si="0"/>
        <v>0</v>
      </c>
      <c r="L17" s="25">
        <v>0</v>
      </c>
      <c r="M17" s="25">
        <v>0</v>
      </c>
      <c r="N17" s="25">
        <v>0</v>
      </c>
      <c r="O17" s="25">
        <v>0</v>
      </c>
      <c r="P17" s="25" t="s">
        <v>75</v>
      </c>
      <c r="Q17" s="25" t="s">
        <v>75</v>
      </c>
      <c r="R17" s="25" t="s">
        <v>75</v>
      </c>
      <c r="S17" s="25" t="s">
        <v>75</v>
      </c>
      <c r="T17" s="25" t="s">
        <v>75</v>
      </c>
      <c r="U17" s="27">
        <v>0</v>
      </c>
      <c r="V17" s="27">
        <f t="shared" si="2"/>
        <v>0</v>
      </c>
      <c r="W17" s="25" t="s">
        <v>75</v>
      </c>
      <c r="X17" s="25" t="s">
        <v>75</v>
      </c>
      <c r="Y17" s="25" t="s">
        <v>75</v>
      </c>
      <c r="Z17" s="25" t="s">
        <v>75</v>
      </c>
      <c r="AA17" s="25" t="s">
        <v>75</v>
      </c>
      <c r="AB17" s="25" t="s">
        <v>75</v>
      </c>
      <c r="AC17" s="27">
        <f t="shared" si="3"/>
        <v>0</v>
      </c>
      <c r="AD17" s="25" t="s">
        <v>75</v>
      </c>
      <c r="AE17" s="27">
        <f t="shared" si="3"/>
        <v>0</v>
      </c>
      <c r="AF17" s="25" t="s">
        <v>75</v>
      </c>
      <c r="AG17" s="27">
        <f t="shared" si="4"/>
        <v>0</v>
      </c>
      <c r="AH17" s="25" t="s">
        <v>75</v>
      </c>
      <c r="AI17" s="27">
        <f t="shared" si="5"/>
        <v>0</v>
      </c>
      <c r="AJ17" s="25" t="s">
        <v>75</v>
      </c>
      <c r="AK17" s="25" t="s">
        <v>75</v>
      </c>
    </row>
    <row r="18" spans="1:16193" ht="31.2">
      <c r="A18" s="22" t="s">
        <v>84</v>
      </c>
      <c r="B18" s="23" t="s">
        <v>85</v>
      </c>
      <c r="C18" s="41" t="s">
        <v>74</v>
      </c>
      <c r="D18" s="25" t="s">
        <v>75</v>
      </c>
      <c r="E18" s="25">
        <f>E25</f>
        <v>2019</v>
      </c>
      <c r="F18" s="25">
        <f>F26</f>
        <v>2021</v>
      </c>
      <c r="G18" s="25" t="s">
        <v>75</v>
      </c>
      <c r="H18" s="25" t="s">
        <v>75</v>
      </c>
      <c r="I18" s="25" t="s">
        <v>75</v>
      </c>
      <c r="J18" s="25" t="s">
        <v>75</v>
      </c>
      <c r="K18" s="42">
        <f t="shared" si="0"/>
        <v>37.381800695167222</v>
      </c>
      <c r="L18" s="27">
        <f>L24</f>
        <v>0.79633257044639982</v>
      </c>
      <c r="M18" s="27">
        <f t="shared" ref="M18:O18" si="6">M24</f>
        <v>1.8353119678400001</v>
      </c>
      <c r="N18" s="27">
        <f t="shared" si="6"/>
        <v>34.739192329200819</v>
      </c>
      <c r="O18" s="27">
        <f t="shared" si="6"/>
        <v>1.0963827679999998E-2</v>
      </c>
      <c r="P18" s="25" t="s">
        <v>75</v>
      </c>
      <c r="Q18" s="25" t="s">
        <v>75</v>
      </c>
      <c r="R18" s="25" t="s">
        <v>75</v>
      </c>
      <c r="S18" s="25" t="s">
        <v>75</v>
      </c>
      <c r="T18" s="25" t="s">
        <v>75</v>
      </c>
      <c r="U18" s="27">
        <f>U24</f>
        <v>32.866642451186443</v>
      </c>
      <c r="V18" s="27">
        <f t="shared" si="2"/>
        <v>37.381800695167222</v>
      </c>
      <c r="W18" s="25" t="s">
        <v>75</v>
      </c>
      <c r="X18" s="25" t="s">
        <v>75</v>
      </c>
      <c r="Y18" s="25" t="s">
        <v>75</v>
      </c>
      <c r="Z18" s="25" t="s">
        <v>75</v>
      </c>
      <c r="AA18" s="25" t="s">
        <v>75</v>
      </c>
      <c r="AB18" s="25" t="s">
        <v>75</v>
      </c>
      <c r="AC18" s="27">
        <f>AC24</f>
        <v>5.5839554978064001</v>
      </c>
      <c r="AD18" s="25" t="s">
        <v>75</v>
      </c>
      <c r="AE18" s="27">
        <f>AE24</f>
        <v>12.524000937724747</v>
      </c>
      <c r="AF18" s="25" t="s">
        <v>75</v>
      </c>
      <c r="AG18" s="27">
        <f>AG24</f>
        <v>19.273844259636068</v>
      </c>
      <c r="AH18" s="25" t="s">
        <v>75</v>
      </c>
      <c r="AI18" s="27">
        <f t="shared" si="5"/>
        <v>37.381800695167215</v>
      </c>
      <c r="AJ18" s="25" t="s">
        <v>75</v>
      </c>
      <c r="AK18" s="25" t="s">
        <v>75</v>
      </c>
    </row>
    <row r="19" spans="1:16193">
      <c r="A19" s="29" t="s">
        <v>86</v>
      </c>
      <c r="B19" s="30" t="s">
        <v>87</v>
      </c>
      <c r="C19" s="41" t="s">
        <v>74</v>
      </c>
      <c r="D19" s="25" t="s">
        <v>75</v>
      </c>
      <c r="E19" s="25">
        <f>E18</f>
        <v>2019</v>
      </c>
      <c r="F19" s="25">
        <f>F18</f>
        <v>2021</v>
      </c>
      <c r="G19" s="25" t="s">
        <v>75</v>
      </c>
      <c r="H19" s="25" t="s">
        <v>75</v>
      </c>
      <c r="I19" s="25" t="s">
        <v>75</v>
      </c>
      <c r="J19" s="25" t="s">
        <v>75</v>
      </c>
      <c r="K19" s="42">
        <f t="shared" si="0"/>
        <v>37.381800695167222</v>
      </c>
      <c r="L19" s="27">
        <f>L20+L21+L22+L23+L24</f>
        <v>0.79633257044639982</v>
      </c>
      <c r="M19" s="27">
        <f t="shared" ref="M19:O19" si="7">M20+M21+M22+M23+M24</f>
        <v>1.8353119678400001</v>
      </c>
      <c r="N19" s="27">
        <f t="shared" si="7"/>
        <v>34.739192329200819</v>
      </c>
      <c r="O19" s="27">
        <f t="shared" si="7"/>
        <v>1.0963827679999998E-2</v>
      </c>
      <c r="P19" s="25" t="s">
        <v>75</v>
      </c>
      <c r="Q19" s="25" t="s">
        <v>75</v>
      </c>
      <c r="R19" s="25" t="s">
        <v>75</v>
      </c>
      <c r="S19" s="25" t="s">
        <v>75</v>
      </c>
      <c r="T19" s="25" t="s">
        <v>75</v>
      </c>
      <c r="U19" s="27">
        <f>U24</f>
        <v>32.866642451186443</v>
      </c>
      <c r="V19" s="27">
        <f t="shared" si="2"/>
        <v>37.381800695167222</v>
      </c>
      <c r="W19" s="25" t="s">
        <v>75</v>
      </c>
      <c r="X19" s="25" t="s">
        <v>75</v>
      </c>
      <c r="Y19" s="25" t="s">
        <v>75</v>
      </c>
      <c r="Z19" s="25" t="s">
        <v>75</v>
      </c>
      <c r="AA19" s="25" t="s">
        <v>75</v>
      </c>
      <c r="AB19" s="25" t="s">
        <v>75</v>
      </c>
      <c r="AC19" s="27">
        <f>SUM(AC20:AC24)</f>
        <v>5.5839554978064001</v>
      </c>
      <c r="AD19" s="25" t="s">
        <v>75</v>
      </c>
      <c r="AE19" s="27">
        <f>SUM(AE20:AE24)</f>
        <v>12.524000937724747</v>
      </c>
      <c r="AF19" s="25" t="s">
        <v>75</v>
      </c>
      <c r="AG19" s="27">
        <f>SUM(AG20:AG24)</f>
        <v>19.273844259636068</v>
      </c>
      <c r="AH19" s="25" t="s">
        <v>75</v>
      </c>
      <c r="AI19" s="27">
        <f t="shared" si="5"/>
        <v>37.381800695167215</v>
      </c>
      <c r="AJ19" s="25" t="s">
        <v>75</v>
      </c>
      <c r="AK19" s="25" t="s">
        <v>75</v>
      </c>
    </row>
    <row r="20" spans="1:16193">
      <c r="A20" s="22" t="s">
        <v>88</v>
      </c>
      <c r="B20" s="23" t="s">
        <v>77</v>
      </c>
      <c r="C20" s="41" t="s">
        <v>74</v>
      </c>
      <c r="D20" s="25" t="s">
        <v>75</v>
      </c>
      <c r="E20" s="25"/>
      <c r="F20" s="25"/>
      <c r="G20" s="25" t="s">
        <v>75</v>
      </c>
      <c r="H20" s="25" t="s">
        <v>75</v>
      </c>
      <c r="I20" s="25" t="s">
        <v>75</v>
      </c>
      <c r="J20" s="25" t="s">
        <v>75</v>
      </c>
      <c r="K20" s="42">
        <f t="shared" si="0"/>
        <v>0</v>
      </c>
      <c r="L20" s="25">
        <v>0</v>
      </c>
      <c r="M20" s="25">
        <v>0</v>
      </c>
      <c r="N20" s="25">
        <v>0</v>
      </c>
      <c r="O20" s="25">
        <v>0</v>
      </c>
      <c r="P20" s="25" t="s">
        <v>75</v>
      </c>
      <c r="Q20" s="25" t="s">
        <v>75</v>
      </c>
      <c r="R20" s="25" t="s">
        <v>75</v>
      </c>
      <c r="S20" s="25" t="s">
        <v>75</v>
      </c>
      <c r="T20" s="25" t="s">
        <v>75</v>
      </c>
      <c r="U20" s="27">
        <v>0</v>
      </c>
      <c r="V20" s="27">
        <f t="shared" si="2"/>
        <v>0</v>
      </c>
      <c r="W20" s="25" t="s">
        <v>75</v>
      </c>
      <c r="X20" s="25" t="s">
        <v>75</v>
      </c>
      <c r="Y20" s="25" t="s">
        <v>75</v>
      </c>
      <c r="Z20" s="25" t="s">
        <v>75</v>
      </c>
      <c r="AA20" s="25" t="s">
        <v>75</v>
      </c>
      <c r="AB20" s="25" t="s">
        <v>75</v>
      </c>
      <c r="AC20" s="25">
        <v>0</v>
      </c>
      <c r="AD20" s="25" t="s">
        <v>75</v>
      </c>
      <c r="AE20" s="25">
        <v>0</v>
      </c>
      <c r="AF20" s="25" t="s">
        <v>75</v>
      </c>
      <c r="AG20" s="25">
        <v>0</v>
      </c>
      <c r="AH20" s="25" t="s">
        <v>75</v>
      </c>
      <c r="AI20" s="27">
        <f t="shared" si="5"/>
        <v>0</v>
      </c>
      <c r="AJ20" s="25" t="s">
        <v>75</v>
      </c>
      <c r="AK20" s="25" t="s">
        <v>75</v>
      </c>
    </row>
    <row r="21" spans="1:16193" ht="46.8">
      <c r="A21" s="22" t="s">
        <v>89</v>
      </c>
      <c r="B21" s="23" t="s">
        <v>79</v>
      </c>
      <c r="C21" s="41" t="s">
        <v>74</v>
      </c>
      <c r="D21" s="25" t="s">
        <v>75</v>
      </c>
      <c r="E21" s="25" t="s">
        <v>75</v>
      </c>
      <c r="F21" s="25" t="s">
        <v>75</v>
      </c>
      <c r="G21" s="25" t="s">
        <v>75</v>
      </c>
      <c r="H21" s="25" t="s">
        <v>75</v>
      </c>
      <c r="I21" s="25" t="s">
        <v>75</v>
      </c>
      <c r="J21" s="25" t="s">
        <v>75</v>
      </c>
      <c r="K21" s="42">
        <f t="shared" si="0"/>
        <v>0</v>
      </c>
      <c r="L21" s="25">
        <v>0</v>
      </c>
      <c r="M21" s="25">
        <v>0</v>
      </c>
      <c r="N21" s="25">
        <v>0</v>
      </c>
      <c r="O21" s="25">
        <v>0</v>
      </c>
      <c r="P21" s="25" t="s">
        <v>75</v>
      </c>
      <c r="Q21" s="25" t="s">
        <v>75</v>
      </c>
      <c r="R21" s="25" t="s">
        <v>75</v>
      </c>
      <c r="S21" s="25" t="s">
        <v>75</v>
      </c>
      <c r="T21" s="25" t="s">
        <v>75</v>
      </c>
      <c r="U21" s="27">
        <v>0</v>
      </c>
      <c r="V21" s="27">
        <f t="shared" si="2"/>
        <v>0</v>
      </c>
      <c r="W21" s="25" t="s">
        <v>75</v>
      </c>
      <c r="X21" s="25" t="s">
        <v>75</v>
      </c>
      <c r="Y21" s="25" t="s">
        <v>75</v>
      </c>
      <c r="Z21" s="25" t="s">
        <v>75</v>
      </c>
      <c r="AA21" s="25" t="s">
        <v>75</v>
      </c>
      <c r="AB21" s="25" t="s">
        <v>75</v>
      </c>
      <c r="AC21" s="25">
        <v>0</v>
      </c>
      <c r="AD21" s="25" t="s">
        <v>75</v>
      </c>
      <c r="AE21" s="25">
        <v>0</v>
      </c>
      <c r="AF21" s="25" t="s">
        <v>75</v>
      </c>
      <c r="AG21" s="25">
        <v>0</v>
      </c>
      <c r="AH21" s="25" t="s">
        <v>75</v>
      </c>
      <c r="AI21" s="27">
        <f t="shared" si="5"/>
        <v>0</v>
      </c>
      <c r="AJ21" s="25" t="s">
        <v>75</v>
      </c>
      <c r="AK21" s="25" t="s">
        <v>75</v>
      </c>
    </row>
    <row r="22" spans="1:16193" ht="31.2">
      <c r="A22" s="22" t="s">
        <v>90</v>
      </c>
      <c r="B22" s="23" t="s">
        <v>81</v>
      </c>
      <c r="C22" s="41" t="s">
        <v>74</v>
      </c>
      <c r="D22" s="25" t="s">
        <v>75</v>
      </c>
      <c r="E22" s="25" t="s">
        <v>75</v>
      </c>
      <c r="F22" s="25" t="s">
        <v>75</v>
      </c>
      <c r="G22" s="25" t="s">
        <v>75</v>
      </c>
      <c r="H22" s="25" t="s">
        <v>75</v>
      </c>
      <c r="I22" s="25" t="s">
        <v>75</v>
      </c>
      <c r="J22" s="25" t="s">
        <v>75</v>
      </c>
      <c r="K22" s="42">
        <f t="shared" si="0"/>
        <v>0</v>
      </c>
      <c r="L22" s="25">
        <v>0</v>
      </c>
      <c r="M22" s="25">
        <v>0</v>
      </c>
      <c r="N22" s="25">
        <v>0</v>
      </c>
      <c r="O22" s="25">
        <v>0</v>
      </c>
      <c r="P22" s="25" t="s">
        <v>75</v>
      </c>
      <c r="Q22" s="25" t="s">
        <v>75</v>
      </c>
      <c r="R22" s="25" t="s">
        <v>75</v>
      </c>
      <c r="S22" s="25" t="s">
        <v>75</v>
      </c>
      <c r="T22" s="25" t="s">
        <v>75</v>
      </c>
      <c r="U22" s="27">
        <v>0</v>
      </c>
      <c r="V22" s="27">
        <f t="shared" si="2"/>
        <v>0</v>
      </c>
      <c r="W22" s="25" t="s">
        <v>75</v>
      </c>
      <c r="X22" s="25" t="s">
        <v>75</v>
      </c>
      <c r="Y22" s="25" t="s">
        <v>75</v>
      </c>
      <c r="Z22" s="25" t="s">
        <v>75</v>
      </c>
      <c r="AA22" s="25" t="s">
        <v>75</v>
      </c>
      <c r="AB22" s="25" t="s">
        <v>75</v>
      </c>
      <c r="AC22" s="25">
        <v>0</v>
      </c>
      <c r="AD22" s="25" t="s">
        <v>75</v>
      </c>
      <c r="AE22" s="25">
        <v>0</v>
      </c>
      <c r="AF22" s="25" t="s">
        <v>75</v>
      </c>
      <c r="AG22" s="25">
        <v>0</v>
      </c>
      <c r="AH22" s="25" t="s">
        <v>75</v>
      </c>
      <c r="AI22" s="27">
        <f t="shared" si="5"/>
        <v>0</v>
      </c>
      <c r="AJ22" s="25" t="s">
        <v>75</v>
      </c>
      <c r="AK22" s="25" t="s">
        <v>75</v>
      </c>
    </row>
    <row r="23" spans="1:16193" ht="62.4">
      <c r="A23" s="22" t="s">
        <v>91</v>
      </c>
      <c r="B23" s="23" t="s">
        <v>83</v>
      </c>
      <c r="C23" s="41" t="s">
        <v>74</v>
      </c>
      <c r="D23" s="25" t="s">
        <v>75</v>
      </c>
      <c r="E23" s="25" t="s">
        <v>75</v>
      </c>
      <c r="F23" s="25" t="s">
        <v>75</v>
      </c>
      <c r="G23" s="25" t="s">
        <v>75</v>
      </c>
      <c r="H23" s="25" t="s">
        <v>75</v>
      </c>
      <c r="I23" s="25" t="s">
        <v>75</v>
      </c>
      <c r="J23" s="25" t="s">
        <v>75</v>
      </c>
      <c r="K23" s="42">
        <f t="shared" si="0"/>
        <v>0</v>
      </c>
      <c r="L23" s="25">
        <v>0</v>
      </c>
      <c r="M23" s="25">
        <v>0</v>
      </c>
      <c r="N23" s="25">
        <v>0</v>
      </c>
      <c r="O23" s="25">
        <v>0</v>
      </c>
      <c r="P23" s="25" t="s">
        <v>75</v>
      </c>
      <c r="Q23" s="25" t="s">
        <v>75</v>
      </c>
      <c r="R23" s="25" t="s">
        <v>75</v>
      </c>
      <c r="S23" s="25" t="s">
        <v>75</v>
      </c>
      <c r="T23" s="25" t="s">
        <v>75</v>
      </c>
      <c r="U23" s="27">
        <v>0</v>
      </c>
      <c r="V23" s="27">
        <f t="shared" si="2"/>
        <v>0</v>
      </c>
      <c r="W23" s="25" t="s">
        <v>75</v>
      </c>
      <c r="X23" s="25" t="s">
        <v>75</v>
      </c>
      <c r="Y23" s="25" t="s">
        <v>75</v>
      </c>
      <c r="Z23" s="25" t="s">
        <v>75</v>
      </c>
      <c r="AA23" s="25" t="s">
        <v>75</v>
      </c>
      <c r="AB23" s="25" t="s">
        <v>75</v>
      </c>
      <c r="AC23" s="25">
        <v>0</v>
      </c>
      <c r="AD23" s="25" t="s">
        <v>75</v>
      </c>
      <c r="AE23" s="25">
        <v>0</v>
      </c>
      <c r="AF23" s="25" t="s">
        <v>75</v>
      </c>
      <c r="AG23" s="25">
        <v>0</v>
      </c>
      <c r="AH23" s="25" t="s">
        <v>75</v>
      </c>
      <c r="AI23" s="27">
        <f t="shared" si="5"/>
        <v>0</v>
      </c>
      <c r="AJ23" s="25" t="s">
        <v>75</v>
      </c>
      <c r="AK23" s="25" t="s">
        <v>75</v>
      </c>
    </row>
    <row r="24" spans="1:16193" ht="31.2">
      <c r="A24" s="22" t="s">
        <v>92</v>
      </c>
      <c r="B24" s="23" t="s">
        <v>85</v>
      </c>
      <c r="C24" s="41" t="s">
        <v>74</v>
      </c>
      <c r="D24" s="25" t="s">
        <v>75</v>
      </c>
      <c r="E24" s="25" t="s">
        <v>75</v>
      </c>
      <c r="F24" s="25" t="s">
        <v>75</v>
      </c>
      <c r="G24" s="25" t="s">
        <v>75</v>
      </c>
      <c r="H24" s="25" t="s">
        <v>75</v>
      </c>
      <c r="I24" s="25" t="s">
        <v>75</v>
      </c>
      <c r="J24" s="25" t="s">
        <v>75</v>
      </c>
      <c r="K24" s="42">
        <f t="shared" si="0"/>
        <v>37.381800695167222</v>
      </c>
      <c r="L24" s="27">
        <f>SUM(L25:L27)</f>
        <v>0.79633257044639982</v>
      </c>
      <c r="M24" s="27">
        <f>SUM(M25:M27)</f>
        <v>1.8353119678400001</v>
      </c>
      <c r="N24" s="27">
        <f>SUM(N25:N27)</f>
        <v>34.739192329200819</v>
      </c>
      <c r="O24" s="27">
        <f>SUM(O25:O27)</f>
        <v>1.0963827679999998E-2</v>
      </c>
      <c r="P24" s="25" t="s">
        <v>75</v>
      </c>
      <c r="Q24" s="25" t="s">
        <v>75</v>
      </c>
      <c r="R24" s="25" t="s">
        <v>75</v>
      </c>
      <c r="S24" s="25" t="s">
        <v>75</v>
      </c>
      <c r="T24" s="25" t="s">
        <v>75</v>
      </c>
      <c r="U24" s="27">
        <f>SUM(U25:U27)</f>
        <v>32.866642451186443</v>
      </c>
      <c r="V24" s="27">
        <f t="shared" si="2"/>
        <v>37.381800695167222</v>
      </c>
      <c r="W24" s="25" t="s">
        <v>75</v>
      </c>
      <c r="X24" s="25" t="s">
        <v>75</v>
      </c>
      <c r="Y24" s="25" t="s">
        <v>75</v>
      </c>
      <c r="Z24" s="25" t="s">
        <v>75</v>
      </c>
      <c r="AA24" s="25" t="s">
        <v>75</v>
      </c>
      <c r="AB24" s="25" t="s">
        <v>75</v>
      </c>
      <c r="AC24" s="27">
        <f>SUM(AC25:AC27)</f>
        <v>5.5839554978064001</v>
      </c>
      <c r="AD24" s="25" t="s">
        <v>75</v>
      </c>
      <c r="AE24" s="27">
        <f>SUM(AE25:AE27)</f>
        <v>12.524000937724747</v>
      </c>
      <c r="AF24" s="25" t="s">
        <v>75</v>
      </c>
      <c r="AG24" s="27">
        <f>SUM(AG25:AG27)</f>
        <v>19.273844259636068</v>
      </c>
      <c r="AH24" s="25" t="s">
        <v>75</v>
      </c>
      <c r="AI24" s="27">
        <f t="shared" si="5"/>
        <v>37.381800695167215</v>
      </c>
      <c r="AJ24" s="25" t="s">
        <v>75</v>
      </c>
      <c r="AK24" s="25" t="s">
        <v>75</v>
      </c>
    </row>
    <row r="25" spans="1:16193" ht="41.4">
      <c r="A25" s="22" t="s">
        <v>93</v>
      </c>
      <c r="B25" s="31" t="s">
        <v>94</v>
      </c>
      <c r="C25" s="41" t="s">
        <v>95</v>
      </c>
      <c r="D25" s="25" t="s">
        <v>75</v>
      </c>
      <c r="E25" s="25">
        <v>2019</v>
      </c>
      <c r="F25" s="25">
        <v>2019</v>
      </c>
      <c r="G25" s="25" t="s">
        <v>75</v>
      </c>
      <c r="H25" s="25" t="s">
        <v>75</v>
      </c>
      <c r="I25" s="25" t="s">
        <v>75</v>
      </c>
      <c r="J25" s="25" t="s">
        <v>75</v>
      </c>
      <c r="K25" s="42">
        <f>SUM(L25:O25)</f>
        <v>5.5839554978063992</v>
      </c>
      <c r="L25" s="42">
        <v>0.79633257044639982</v>
      </c>
      <c r="M25" s="42">
        <v>1.8353119678400001</v>
      </c>
      <c r="N25" s="42">
        <v>2.9413471318399993</v>
      </c>
      <c r="O25" s="42">
        <v>1.0963827679999998E-2</v>
      </c>
      <c r="P25" s="25" t="s">
        <v>75</v>
      </c>
      <c r="Q25" s="25" t="s">
        <v>75</v>
      </c>
      <c r="R25" s="25" t="s">
        <v>75</v>
      </c>
      <c r="S25" s="25" t="s">
        <v>75</v>
      </c>
      <c r="T25" s="25" t="s">
        <v>75</v>
      </c>
      <c r="U25" s="27">
        <v>5.1776161799999993</v>
      </c>
      <c r="V25" s="27">
        <f t="shared" si="2"/>
        <v>5.5839554978063992</v>
      </c>
      <c r="W25" s="25" t="s">
        <v>75</v>
      </c>
      <c r="X25" s="25" t="s">
        <v>75</v>
      </c>
      <c r="Y25" s="25" t="s">
        <v>75</v>
      </c>
      <c r="Z25" s="25" t="s">
        <v>75</v>
      </c>
      <c r="AA25" s="25" t="s">
        <v>75</v>
      </c>
      <c r="AB25" s="25" t="s">
        <v>75</v>
      </c>
      <c r="AC25" s="27">
        <f>5583955.4978064/1000000</f>
        <v>5.5839554978064001</v>
      </c>
      <c r="AD25" s="25" t="s">
        <v>75</v>
      </c>
      <c r="AE25" s="27">
        <v>0</v>
      </c>
      <c r="AF25" s="25" t="s">
        <v>75</v>
      </c>
      <c r="AG25" s="27">
        <v>0</v>
      </c>
      <c r="AH25" s="25" t="s">
        <v>75</v>
      </c>
      <c r="AI25" s="27">
        <f t="shared" si="5"/>
        <v>5.5839554978064001</v>
      </c>
      <c r="AJ25" s="25" t="s">
        <v>75</v>
      </c>
      <c r="AK25" s="25" t="s">
        <v>75</v>
      </c>
    </row>
    <row r="26" spans="1:16193" ht="41.4">
      <c r="A26" s="32" t="s">
        <v>96</v>
      </c>
      <c r="B26" s="33" t="s">
        <v>97</v>
      </c>
      <c r="C26" s="41" t="s">
        <v>98</v>
      </c>
      <c r="D26" s="25" t="s">
        <v>75</v>
      </c>
      <c r="E26" s="25">
        <v>2020</v>
      </c>
      <c r="F26" s="25">
        <v>2021</v>
      </c>
      <c r="G26" s="25" t="s">
        <v>75</v>
      </c>
      <c r="H26" s="25" t="s">
        <v>75</v>
      </c>
      <c r="I26" s="25" t="s">
        <v>75</v>
      </c>
      <c r="J26" s="25" t="s">
        <v>75</v>
      </c>
      <c r="K26" s="42">
        <f t="shared" ref="K26:K27" si="8">SUM(L26:O26)</f>
        <v>22.190646926867526</v>
      </c>
      <c r="L26" s="25">
        <v>0</v>
      </c>
      <c r="M26" s="25">
        <v>0</v>
      </c>
      <c r="N26" s="27">
        <v>22.190646926867526</v>
      </c>
      <c r="O26" s="25">
        <v>0</v>
      </c>
      <c r="P26" s="25" t="s">
        <v>75</v>
      </c>
      <c r="Q26" s="25" t="s">
        <v>75</v>
      </c>
      <c r="R26" s="25" t="s">
        <v>75</v>
      </c>
      <c r="S26" s="25" t="s">
        <v>75</v>
      </c>
      <c r="T26" s="25" t="s">
        <v>75</v>
      </c>
      <c r="U26" s="27">
        <v>19.148228813559324</v>
      </c>
      <c r="V26" s="27">
        <f t="shared" si="2"/>
        <v>22.190646926867526</v>
      </c>
      <c r="W26" s="25" t="s">
        <v>75</v>
      </c>
      <c r="X26" s="25" t="s">
        <v>75</v>
      </c>
      <c r="Y26" s="25" t="s">
        <v>75</v>
      </c>
      <c r="Z26" s="25" t="s">
        <v>75</v>
      </c>
      <c r="AA26" s="25" t="s">
        <v>75</v>
      </c>
      <c r="AB26" s="25" t="s">
        <v>75</v>
      </c>
      <c r="AC26" s="43">
        <v>0</v>
      </c>
      <c r="AD26" s="25" t="s">
        <v>75</v>
      </c>
      <c r="AE26" s="27">
        <v>3.6363749936271192</v>
      </c>
      <c r="AF26" s="25" t="s">
        <v>75</v>
      </c>
      <c r="AG26" s="27">
        <v>18.554271933240408</v>
      </c>
      <c r="AH26" s="25" t="s">
        <v>75</v>
      </c>
      <c r="AI26" s="27">
        <f t="shared" si="5"/>
        <v>22.190646926867526</v>
      </c>
      <c r="AJ26" s="25" t="s">
        <v>75</v>
      </c>
      <c r="AK26" s="25" t="s">
        <v>75</v>
      </c>
    </row>
    <row r="27" spans="1:16193" ht="55.2">
      <c r="A27" s="22" t="s">
        <v>99</v>
      </c>
      <c r="B27" s="31" t="s">
        <v>100</v>
      </c>
      <c r="C27" s="41" t="s">
        <v>101</v>
      </c>
      <c r="D27" s="25" t="s">
        <v>75</v>
      </c>
      <c r="E27" s="25">
        <v>2020</v>
      </c>
      <c r="F27" s="25">
        <v>2021</v>
      </c>
      <c r="G27" s="25" t="s">
        <v>75</v>
      </c>
      <c r="H27" s="25" t="s">
        <v>75</v>
      </c>
      <c r="I27" s="25" t="s">
        <v>75</v>
      </c>
      <c r="J27" s="25" t="s">
        <v>75</v>
      </c>
      <c r="K27" s="42">
        <f t="shared" si="8"/>
        <v>9.6071982704932886</v>
      </c>
      <c r="L27" s="25">
        <v>0</v>
      </c>
      <c r="M27" s="25">
        <v>0</v>
      </c>
      <c r="N27" s="28">
        <v>9.6071982704932886</v>
      </c>
      <c r="O27" s="25">
        <v>0</v>
      </c>
      <c r="P27" s="25" t="s">
        <v>75</v>
      </c>
      <c r="Q27" s="25" t="s">
        <v>75</v>
      </c>
      <c r="R27" s="25" t="s">
        <v>75</v>
      </c>
      <c r="S27" s="25" t="s">
        <v>75</v>
      </c>
      <c r="T27" s="25" t="s">
        <v>75</v>
      </c>
      <c r="U27" s="27">
        <v>8.5407974576271197</v>
      </c>
      <c r="V27" s="27">
        <f t="shared" si="2"/>
        <v>9.6071982704932886</v>
      </c>
      <c r="W27" s="25" t="s">
        <v>75</v>
      </c>
      <c r="X27" s="25" t="s">
        <v>75</v>
      </c>
      <c r="Y27" s="25" t="s">
        <v>75</v>
      </c>
      <c r="Z27" s="25" t="s">
        <v>75</v>
      </c>
      <c r="AA27" s="25" t="s">
        <v>75</v>
      </c>
      <c r="AB27" s="25" t="s">
        <v>75</v>
      </c>
      <c r="AC27" s="43">
        <v>0</v>
      </c>
      <c r="AD27" s="25" t="s">
        <v>75</v>
      </c>
      <c r="AE27" s="27">
        <v>8.8876259440976266</v>
      </c>
      <c r="AF27" s="25" t="s">
        <v>75</v>
      </c>
      <c r="AG27" s="27">
        <v>0.71957232639566115</v>
      </c>
      <c r="AH27" s="25" t="s">
        <v>75</v>
      </c>
      <c r="AI27" s="27">
        <f t="shared" si="5"/>
        <v>9.6071982704932886</v>
      </c>
      <c r="AJ27" s="25" t="s">
        <v>75</v>
      </c>
      <c r="AK27" s="25" t="s">
        <v>75</v>
      </c>
    </row>
    <row r="28" spans="1:16193" s="1" customFormat="1">
      <c r="A28" s="5"/>
      <c r="B28" s="10"/>
      <c r="C28" s="5"/>
      <c r="D28" s="5"/>
      <c r="E28" s="5"/>
      <c r="F28" s="5"/>
      <c r="G28" s="5"/>
      <c r="H28" s="5"/>
      <c r="I28" s="5"/>
      <c r="J28" s="5"/>
      <c r="K28" s="5"/>
      <c r="U28" s="44"/>
      <c r="V28" s="44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</row>
    <row r="32" spans="1:16193" s="1" customFormat="1">
      <c r="A32" s="5"/>
      <c r="B32" s="10"/>
      <c r="C32" s="5"/>
      <c r="D32" s="5"/>
      <c r="E32" s="5"/>
      <c r="F32" s="5"/>
      <c r="G32" s="5"/>
      <c r="H32" s="5"/>
      <c r="I32" s="5"/>
      <c r="J32" s="5"/>
      <c r="K32" s="5"/>
      <c r="AB32" s="2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</row>
    <row r="33" spans="1:16193" s="1" customFormat="1">
      <c r="A33" s="5"/>
      <c r="B33" s="10"/>
      <c r="C33" s="5"/>
      <c r="D33" s="5"/>
      <c r="E33" s="5"/>
      <c r="F33" s="5"/>
      <c r="G33" s="5"/>
      <c r="H33" s="5"/>
      <c r="I33" s="5"/>
      <c r="J33" s="5"/>
      <c r="K33" s="5"/>
      <c r="AB33" s="2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</row>
    <row r="34" spans="1:16193" s="1" customFormat="1">
      <c r="A34" s="5"/>
      <c r="B34" s="10"/>
      <c r="C34" s="5"/>
      <c r="D34" s="5"/>
      <c r="E34" s="5"/>
      <c r="F34" s="5"/>
      <c r="G34" s="5"/>
      <c r="H34" s="5"/>
      <c r="I34" s="5"/>
      <c r="J34" s="5"/>
      <c r="K34" s="5"/>
      <c r="AB34" s="2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</row>
    <row r="35" spans="1:16193" s="1" customFormat="1">
      <c r="A35" s="5"/>
      <c r="B35" s="10"/>
      <c r="C35" s="5"/>
      <c r="D35" s="5"/>
      <c r="E35" s="5"/>
      <c r="F35" s="5"/>
      <c r="G35" s="5"/>
      <c r="H35" s="5"/>
      <c r="I35" s="5"/>
      <c r="J35" s="5"/>
      <c r="K35" s="5"/>
      <c r="AB35" s="2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</row>
  </sheetData>
  <mergeCells count="27">
    <mergeCell ref="AG10:AH10"/>
    <mergeCell ref="AI10:AI11"/>
    <mergeCell ref="AJ10:AJ11"/>
    <mergeCell ref="U9:Z9"/>
    <mergeCell ref="AA9:AB10"/>
    <mergeCell ref="AC9:AJ9"/>
    <mergeCell ref="U10:V10"/>
    <mergeCell ref="W10:X10"/>
    <mergeCell ref="Y10:Z10"/>
    <mergeCell ref="AC10:AD10"/>
    <mergeCell ref="AE10:AF10"/>
    <mergeCell ref="A4:AK4"/>
    <mergeCell ref="A6:AK6"/>
    <mergeCell ref="A7:AK7"/>
    <mergeCell ref="A8:AJ8"/>
    <mergeCell ref="A9:A11"/>
    <mergeCell ref="B9:B11"/>
    <mergeCell ref="C9:C11"/>
    <mergeCell ref="D9:D11"/>
    <mergeCell ref="E9:E11"/>
    <mergeCell ref="F9:G10"/>
    <mergeCell ref="H9:I10"/>
    <mergeCell ref="J9:J11"/>
    <mergeCell ref="K9:T9"/>
    <mergeCell ref="AK9:AK11"/>
    <mergeCell ref="K10:O10"/>
    <mergeCell ref="P10:T10"/>
  </mergeCells>
  <printOptions horizontalCentered="1" verticalCentered="1"/>
  <pageMargins left="0.78740157480314965" right="0.39370078740157483" top="0.39370078740157483" bottom="0.39370078740157483" header="0.27559055118110237" footer="0.27559055118110237"/>
  <pageSetup paperSize="9" scale="43" fitToWidth="0" orientation="landscape" r:id="rId1"/>
  <headerFooter alignWithMargins="0">
    <oddHeader>&amp;L&amp;"Arial,обычный"&amp;6Подготовлено с использованием системы ГАРАНТ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CB30"/>
  <sheetViews>
    <sheetView zoomScale="75" zoomScaleNormal="75" workbookViewId="0">
      <selection activeCell="F12" sqref="F12:K12"/>
    </sheetView>
  </sheetViews>
  <sheetFormatPr defaultRowHeight="15.6"/>
  <cols>
    <col min="1" max="1" width="9.109375" style="1" customWidth="1"/>
    <col min="2" max="2" width="30.88671875" style="1" customWidth="1"/>
    <col min="3" max="3" width="15" style="1" customWidth="1"/>
    <col min="4" max="4" width="7" style="1" customWidth="1"/>
    <col min="5" max="17" width="4.6640625" style="1" customWidth="1"/>
    <col min="18" max="18" width="6.5546875" style="1" customWidth="1"/>
    <col min="19" max="19" width="6.44140625" style="1" customWidth="1"/>
    <col min="20" max="22" width="4.6640625" style="1" customWidth="1"/>
    <col min="23" max="23" width="6.88671875" style="1" customWidth="1"/>
    <col min="24" max="29" width="4.6640625" style="1" customWidth="1"/>
    <col min="30" max="30" width="6" style="1" customWidth="1"/>
    <col min="31" max="31" width="6.33203125" style="1" customWidth="1"/>
    <col min="32" max="34" width="4.6640625" style="1" customWidth="1"/>
    <col min="35" max="35" width="6.5546875" style="46" customWidth="1"/>
    <col min="36" max="41" width="4.6640625" style="1" customWidth="1"/>
    <col min="42" max="42" width="6.44140625" style="1" customWidth="1"/>
    <col min="43" max="43" width="6.33203125" style="1" customWidth="1"/>
    <col min="44" max="46" width="4.6640625" style="1" customWidth="1"/>
    <col min="47" max="47" width="7.109375" style="1" customWidth="1"/>
    <col min="48" max="53" width="4.6640625" style="1" customWidth="1"/>
    <col min="54" max="54" width="6.5546875" style="1" customWidth="1"/>
    <col min="55" max="55" width="8.109375" style="47" customWidth="1"/>
    <col min="56" max="58" width="4.6640625" style="1" customWidth="1"/>
    <col min="59" max="59" width="7.109375" style="47" customWidth="1"/>
    <col min="60" max="65" width="4.6640625" style="1" customWidth="1"/>
    <col min="66" max="66" width="19" style="1" customWidth="1"/>
    <col min="67" max="67" width="4.6640625" style="1" customWidth="1"/>
    <col min="68" max="68" width="4.33203125" style="1" customWidth="1"/>
    <col min="69" max="69" width="4.44140625" style="1" customWidth="1"/>
    <col min="70" max="70" width="5.109375" style="1" customWidth="1"/>
    <col min="71" max="71" width="5.6640625" style="1" customWidth="1"/>
    <col min="72" max="72" width="6.33203125" style="1" customWidth="1"/>
    <col min="73" max="73" width="6.5546875" style="1" customWidth="1"/>
    <col min="74" max="74" width="6.33203125" style="1" customWidth="1"/>
    <col min="75" max="76" width="5.6640625" style="1" customWidth="1"/>
    <col min="77" max="77" width="14.6640625" style="1" customWidth="1"/>
    <col min="78" max="87" width="5.6640625" style="1" customWidth="1"/>
    <col min="88" max="256" width="9.109375" style="1"/>
    <col min="257" max="257" width="13.33203125" style="1" customWidth="1"/>
    <col min="258" max="258" width="36" style="1" customWidth="1"/>
    <col min="259" max="259" width="15.88671875" style="1" customWidth="1"/>
    <col min="260" max="260" width="20.109375" style="1" customWidth="1"/>
    <col min="261" max="261" width="25.109375" style="1" customWidth="1"/>
    <col min="262" max="262" width="20.44140625" style="1" customWidth="1"/>
    <col min="263" max="263" width="10.5546875" style="1" bestFit="1" customWidth="1"/>
    <col min="264" max="264" width="6.5546875" style="1" bestFit="1" customWidth="1"/>
    <col min="265" max="265" width="12.109375" style="1" customWidth="1"/>
    <col min="266" max="267" width="6.5546875" style="1" bestFit="1" customWidth="1"/>
    <col min="268" max="268" width="19.6640625" style="1" customWidth="1"/>
    <col min="269" max="269" width="10.5546875" style="1" bestFit="1" customWidth="1"/>
    <col min="270" max="270" width="6.5546875" style="1" bestFit="1" customWidth="1"/>
    <col min="271" max="271" width="11.109375" style="1" customWidth="1"/>
    <col min="272" max="273" width="6.5546875" style="1" bestFit="1" customWidth="1"/>
    <col min="274" max="274" width="22.88671875" style="1" customWidth="1"/>
    <col min="275" max="275" width="10" style="1" customWidth="1"/>
    <col min="276" max="276" width="6.88671875" style="1" customWidth="1"/>
    <col min="277" max="277" width="13.33203125" style="1" customWidth="1"/>
    <col min="278" max="279" width="6.88671875" style="1" customWidth="1"/>
    <col min="280" max="280" width="20.109375" style="1" customWidth="1"/>
    <col min="281" max="281" width="8.5546875" style="1" customWidth="1"/>
    <col min="282" max="282" width="6.88671875" style="1" customWidth="1"/>
    <col min="283" max="283" width="10.6640625" style="1" customWidth="1"/>
    <col min="284" max="285" width="6.88671875" style="1" customWidth="1"/>
    <col min="286" max="286" width="20.88671875" style="1" customWidth="1"/>
    <col min="287" max="287" width="7.88671875" style="1" customWidth="1"/>
    <col min="288" max="288" width="6.88671875" style="1" customWidth="1"/>
    <col min="289" max="289" width="12.109375" style="1" customWidth="1"/>
    <col min="290" max="291" width="6.88671875" style="1" customWidth="1"/>
    <col min="292" max="292" width="19.44140625" style="1" customWidth="1"/>
    <col min="293" max="294" width="6.88671875" style="1" customWidth="1"/>
    <col min="295" max="295" width="10" style="1" customWidth="1"/>
    <col min="296" max="297" width="6.88671875" style="1" customWidth="1"/>
    <col min="298" max="298" width="20.44140625" style="1" customWidth="1"/>
    <col min="299" max="299" width="7.88671875" style="1" customWidth="1"/>
    <col min="300" max="300" width="6.88671875" style="1" customWidth="1"/>
    <col min="301" max="301" width="10" style="1" customWidth="1"/>
    <col min="302" max="303" width="6.88671875" style="1" customWidth="1"/>
    <col min="304" max="304" width="22" style="1" customWidth="1"/>
    <col min="305" max="306" width="6.88671875" style="1" customWidth="1"/>
    <col min="307" max="307" width="10.109375" style="1" customWidth="1"/>
    <col min="308" max="309" width="6.88671875" style="1" customWidth="1"/>
    <col min="310" max="310" width="21.44140625" style="1" customWidth="1"/>
    <col min="311" max="311" width="8" style="1" customWidth="1"/>
    <col min="312" max="312" width="6.88671875" style="1" customWidth="1"/>
    <col min="313" max="313" width="11.5546875" style="1" customWidth="1"/>
    <col min="314" max="315" width="6.88671875" style="1" customWidth="1"/>
    <col min="316" max="316" width="20" style="1" customWidth="1"/>
    <col min="317" max="317" width="8.33203125" style="1" customWidth="1"/>
    <col min="318" max="318" width="6.88671875" style="1" customWidth="1"/>
    <col min="319" max="319" width="10.88671875" style="1" customWidth="1"/>
    <col min="320" max="320" width="6.88671875" style="1" customWidth="1"/>
    <col min="321" max="321" width="7.88671875" style="1" customWidth="1"/>
    <col min="322" max="322" width="19" style="1" customWidth="1"/>
    <col min="323" max="323" width="4.6640625" style="1" customWidth="1"/>
    <col min="324" max="324" width="4.33203125" style="1" customWidth="1"/>
    <col min="325" max="325" width="4.44140625" style="1" customWidth="1"/>
    <col min="326" max="326" width="5.109375" style="1" customWidth="1"/>
    <col min="327" max="327" width="5.6640625" style="1" customWidth="1"/>
    <col min="328" max="328" width="6.33203125" style="1" customWidth="1"/>
    <col min="329" max="329" width="6.5546875" style="1" customWidth="1"/>
    <col min="330" max="330" width="6.33203125" style="1" customWidth="1"/>
    <col min="331" max="332" width="5.6640625" style="1" customWidth="1"/>
    <col min="333" max="333" width="14.6640625" style="1" customWidth="1"/>
    <col min="334" max="343" width="5.6640625" style="1" customWidth="1"/>
    <col min="344" max="512" width="9.109375" style="1"/>
    <col min="513" max="513" width="13.33203125" style="1" customWidth="1"/>
    <col min="514" max="514" width="36" style="1" customWidth="1"/>
    <col min="515" max="515" width="15.88671875" style="1" customWidth="1"/>
    <col min="516" max="516" width="20.109375" style="1" customWidth="1"/>
    <col min="517" max="517" width="25.109375" style="1" customWidth="1"/>
    <col min="518" max="518" width="20.44140625" style="1" customWidth="1"/>
    <col min="519" max="519" width="10.5546875" style="1" bestFit="1" customWidth="1"/>
    <col min="520" max="520" width="6.5546875" style="1" bestFit="1" customWidth="1"/>
    <col min="521" max="521" width="12.109375" style="1" customWidth="1"/>
    <col min="522" max="523" width="6.5546875" style="1" bestFit="1" customWidth="1"/>
    <col min="524" max="524" width="19.6640625" style="1" customWidth="1"/>
    <col min="525" max="525" width="10.5546875" style="1" bestFit="1" customWidth="1"/>
    <col min="526" max="526" width="6.5546875" style="1" bestFit="1" customWidth="1"/>
    <col min="527" max="527" width="11.109375" style="1" customWidth="1"/>
    <col min="528" max="529" width="6.5546875" style="1" bestFit="1" customWidth="1"/>
    <col min="530" max="530" width="22.88671875" style="1" customWidth="1"/>
    <col min="531" max="531" width="10" style="1" customWidth="1"/>
    <col min="532" max="532" width="6.88671875" style="1" customWidth="1"/>
    <col min="533" max="533" width="13.33203125" style="1" customWidth="1"/>
    <col min="534" max="535" width="6.88671875" style="1" customWidth="1"/>
    <col min="536" max="536" width="20.109375" style="1" customWidth="1"/>
    <col min="537" max="537" width="8.5546875" style="1" customWidth="1"/>
    <col min="538" max="538" width="6.88671875" style="1" customWidth="1"/>
    <col min="539" max="539" width="10.6640625" style="1" customWidth="1"/>
    <col min="540" max="541" width="6.88671875" style="1" customWidth="1"/>
    <col min="542" max="542" width="20.88671875" style="1" customWidth="1"/>
    <col min="543" max="543" width="7.88671875" style="1" customWidth="1"/>
    <col min="544" max="544" width="6.88671875" style="1" customWidth="1"/>
    <col min="545" max="545" width="12.109375" style="1" customWidth="1"/>
    <col min="546" max="547" width="6.88671875" style="1" customWidth="1"/>
    <col min="548" max="548" width="19.44140625" style="1" customWidth="1"/>
    <col min="549" max="550" width="6.88671875" style="1" customWidth="1"/>
    <col min="551" max="551" width="10" style="1" customWidth="1"/>
    <col min="552" max="553" width="6.88671875" style="1" customWidth="1"/>
    <col min="554" max="554" width="20.44140625" style="1" customWidth="1"/>
    <col min="555" max="555" width="7.88671875" style="1" customWidth="1"/>
    <col min="556" max="556" width="6.88671875" style="1" customWidth="1"/>
    <col min="557" max="557" width="10" style="1" customWidth="1"/>
    <col min="558" max="559" width="6.88671875" style="1" customWidth="1"/>
    <col min="560" max="560" width="22" style="1" customWidth="1"/>
    <col min="561" max="562" width="6.88671875" style="1" customWidth="1"/>
    <col min="563" max="563" width="10.109375" style="1" customWidth="1"/>
    <col min="564" max="565" width="6.88671875" style="1" customWidth="1"/>
    <col min="566" max="566" width="21.44140625" style="1" customWidth="1"/>
    <col min="567" max="567" width="8" style="1" customWidth="1"/>
    <col min="568" max="568" width="6.88671875" style="1" customWidth="1"/>
    <col min="569" max="569" width="11.5546875" style="1" customWidth="1"/>
    <col min="570" max="571" width="6.88671875" style="1" customWidth="1"/>
    <col min="572" max="572" width="20" style="1" customWidth="1"/>
    <col min="573" max="573" width="8.33203125" style="1" customWidth="1"/>
    <col min="574" max="574" width="6.88671875" style="1" customWidth="1"/>
    <col min="575" max="575" width="10.88671875" style="1" customWidth="1"/>
    <col min="576" max="576" width="6.88671875" style="1" customWidth="1"/>
    <col min="577" max="577" width="7.88671875" style="1" customWidth="1"/>
    <col min="578" max="578" width="19" style="1" customWidth="1"/>
    <col min="579" max="579" width="4.6640625" style="1" customWidth="1"/>
    <col min="580" max="580" width="4.33203125" style="1" customWidth="1"/>
    <col min="581" max="581" width="4.44140625" style="1" customWidth="1"/>
    <col min="582" max="582" width="5.109375" style="1" customWidth="1"/>
    <col min="583" max="583" width="5.6640625" style="1" customWidth="1"/>
    <col min="584" max="584" width="6.33203125" style="1" customWidth="1"/>
    <col min="585" max="585" width="6.5546875" style="1" customWidth="1"/>
    <col min="586" max="586" width="6.33203125" style="1" customWidth="1"/>
    <col min="587" max="588" width="5.6640625" style="1" customWidth="1"/>
    <col min="589" max="589" width="14.6640625" style="1" customWidth="1"/>
    <col min="590" max="599" width="5.6640625" style="1" customWidth="1"/>
    <col min="600" max="768" width="9.109375" style="1"/>
    <col min="769" max="769" width="13.33203125" style="1" customWidth="1"/>
    <col min="770" max="770" width="36" style="1" customWidth="1"/>
    <col min="771" max="771" width="15.88671875" style="1" customWidth="1"/>
    <col min="772" max="772" width="20.109375" style="1" customWidth="1"/>
    <col min="773" max="773" width="25.109375" style="1" customWidth="1"/>
    <col min="774" max="774" width="20.44140625" style="1" customWidth="1"/>
    <col min="775" max="775" width="10.5546875" style="1" bestFit="1" customWidth="1"/>
    <col min="776" max="776" width="6.5546875" style="1" bestFit="1" customWidth="1"/>
    <col min="777" max="777" width="12.109375" style="1" customWidth="1"/>
    <col min="778" max="779" width="6.5546875" style="1" bestFit="1" customWidth="1"/>
    <col min="780" max="780" width="19.6640625" style="1" customWidth="1"/>
    <col min="781" max="781" width="10.5546875" style="1" bestFit="1" customWidth="1"/>
    <col min="782" max="782" width="6.5546875" style="1" bestFit="1" customWidth="1"/>
    <col min="783" max="783" width="11.109375" style="1" customWidth="1"/>
    <col min="784" max="785" width="6.5546875" style="1" bestFit="1" customWidth="1"/>
    <col min="786" max="786" width="22.88671875" style="1" customWidth="1"/>
    <col min="787" max="787" width="10" style="1" customWidth="1"/>
    <col min="788" max="788" width="6.88671875" style="1" customWidth="1"/>
    <col min="789" max="789" width="13.33203125" style="1" customWidth="1"/>
    <col min="790" max="791" width="6.88671875" style="1" customWidth="1"/>
    <col min="792" max="792" width="20.109375" style="1" customWidth="1"/>
    <col min="793" max="793" width="8.5546875" style="1" customWidth="1"/>
    <col min="794" max="794" width="6.88671875" style="1" customWidth="1"/>
    <col min="795" max="795" width="10.6640625" style="1" customWidth="1"/>
    <col min="796" max="797" width="6.88671875" style="1" customWidth="1"/>
    <col min="798" max="798" width="20.88671875" style="1" customWidth="1"/>
    <col min="799" max="799" width="7.88671875" style="1" customWidth="1"/>
    <col min="800" max="800" width="6.88671875" style="1" customWidth="1"/>
    <col min="801" max="801" width="12.109375" style="1" customWidth="1"/>
    <col min="802" max="803" width="6.88671875" style="1" customWidth="1"/>
    <col min="804" max="804" width="19.44140625" style="1" customWidth="1"/>
    <col min="805" max="806" width="6.88671875" style="1" customWidth="1"/>
    <col min="807" max="807" width="10" style="1" customWidth="1"/>
    <col min="808" max="809" width="6.88671875" style="1" customWidth="1"/>
    <col min="810" max="810" width="20.44140625" style="1" customWidth="1"/>
    <col min="811" max="811" width="7.88671875" style="1" customWidth="1"/>
    <col min="812" max="812" width="6.88671875" style="1" customWidth="1"/>
    <col min="813" max="813" width="10" style="1" customWidth="1"/>
    <col min="814" max="815" width="6.88671875" style="1" customWidth="1"/>
    <col min="816" max="816" width="22" style="1" customWidth="1"/>
    <col min="817" max="818" width="6.88671875" style="1" customWidth="1"/>
    <col min="819" max="819" width="10.109375" style="1" customWidth="1"/>
    <col min="820" max="821" width="6.88671875" style="1" customWidth="1"/>
    <col min="822" max="822" width="21.44140625" style="1" customWidth="1"/>
    <col min="823" max="823" width="8" style="1" customWidth="1"/>
    <col min="824" max="824" width="6.88671875" style="1" customWidth="1"/>
    <col min="825" max="825" width="11.5546875" style="1" customWidth="1"/>
    <col min="826" max="827" width="6.88671875" style="1" customWidth="1"/>
    <col min="828" max="828" width="20" style="1" customWidth="1"/>
    <col min="829" max="829" width="8.33203125" style="1" customWidth="1"/>
    <col min="830" max="830" width="6.88671875" style="1" customWidth="1"/>
    <col min="831" max="831" width="10.88671875" style="1" customWidth="1"/>
    <col min="832" max="832" width="6.88671875" style="1" customWidth="1"/>
    <col min="833" max="833" width="7.88671875" style="1" customWidth="1"/>
    <col min="834" max="834" width="19" style="1" customWidth="1"/>
    <col min="835" max="835" width="4.6640625" style="1" customWidth="1"/>
    <col min="836" max="836" width="4.33203125" style="1" customWidth="1"/>
    <col min="837" max="837" width="4.44140625" style="1" customWidth="1"/>
    <col min="838" max="838" width="5.109375" style="1" customWidth="1"/>
    <col min="839" max="839" width="5.6640625" style="1" customWidth="1"/>
    <col min="840" max="840" width="6.33203125" style="1" customWidth="1"/>
    <col min="841" max="841" width="6.5546875" style="1" customWidth="1"/>
    <col min="842" max="842" width="6.33203125" style="1" customWidth="1"/>
    <col min="843" max="844" width="5.6640625" style="1" customWidth="1"/>
    <col min="845" max="845" width="14.6640625" style="1" customWidth="1"/>
    <col min="846" max="855" width="5.6640625" style="1" customWidth="1"/>
    <col min="856" max="1024" width="9.109375" style="1"/>
    <col min="1025" max="1025" width="13.33203125" style="1" customWidth="1"/>
    <col min="1026" max="1026" width="36" style="1" customWidth="1"/>
    <col min="1027" max="1027" width="15.88671875" style="1" customWidth="1"/>
    <col min="1028" max="1028" width="20.109375" style="1" customWidth="1"/>
    <col min="1029" max="1029" width="25.109375" style="1" customWidth="1"/>
    <col min="1030" max="1030" width="20.44140625" style="1" customWidth="1"/>
    <col min="1031" max="1031" width="10.5546875" style="1" bestFit="1" customWidth="1"/>
    <col min="1032" max="1032" width="6.5546875" style="1" bestFit="1" customWidth="1"/>
    <col min="1033" max="1033" width="12.109375" style="1" customWidth="1"/>
    <col min="1034" max="1035" width="6.5546875" style="1" bestFit="1" customWidth="1"/>
    <col min="1036" max="1036" width="19.6640625" style="1" customWidth="1"/>
    <col min="1037" max="1037" width="10.5546875" style="1" bestFit="1" customWidth="1"/>
    <col min="1038" max="1038" width="6.5546875" style="1" bestFit="1" customWidth="1"/>
    <col min="1039" max="1039" width="11.109375" style="1" customWidth="1"/>
    <col min="1040" max="1041" width="6.5546875" style="1" bestFit="1" customWidth="1"/>
    <col min="1042" max="1042" width="22.88671875" style="1" customWidth="1"/>
    <col min="1043" max="1043" width="10" style="1" customWidth="1"/>
    <col min="1044" max="1044" width="6.88671875" style="1" customWidth="1"/>
    <col min="1045" max="1045" width="13.33203125" style="1" customWidth="1"/>
    <col min="1046" max="1047" width="6.88671875" style="1" customWidth="1"/>
    <col min="1048" max="1048" width="20.109375" style="1" customWidth="1"/>
    <col min="1049" max="1049" width="8.5546875" style="1" customWidth="1"/>
    <col min="1050" max="1050" width="6.88671875" style="1" customWidth="1"/>
    <col min="1051" max="1051" width="10.6640625" style="1" customWidth="1"/>
    <col min="1052" max="1053" width="6.88671875" style="1" customWidth="1"/>
    <col min="1054" max="1054" width="20.88671875" style="1" customWidth="1"/>
    <col min="1055" max="1055" width="7.88671875" style="1" customWidth="1"/>
    <col min="1056" max="1056" width="6.88671875" style="1" customWidth="1"/>
    <col min="1057" max="1057" width="12.109375" style="1" customWidth="1"/>
    <col min="1058" max="1059" width="6.88671875" style="1" customWidth="1"/>
    <col min="1060" max="1060" width="19.44140625" style="1" customWidth="1"/>
    <col min="1061" max="1062" width="6.88671875" style="1" customWidth="1"/>
    <col min="1063" max="1063" width="10" style="1" customWidth="1"/>
    <col min="1064" max="1065" width="6.88671875" style="1" customWidth="1"/>
    <col min="1066" max="1066" width="20.44140625" style="1" customWidth="1"/>
    <col min="1067" max="1067" width="7.88671875" style="1" customWidth="1"/>
    <col min="1068" max="1068" width="6.88671875" style="1" customWidth="1"/>
    <col min="1069" max="1069" width="10" style="1" customWidth="1"/>
    <col min="1070" max="1071" width="6.88671875" style="1" customWidth="1"/>
    <col min="1072" max="1072" width="22" style="1" customWidth="1"/>
    <col min="1073" max="1074" width="6.88671875" style="1" customWidth="1"/>
    <col min="1075" max="1075" width="10.109375" style="1" customWidth="1"/>
    <col min="1076" max="1077" width="6.88671875" style="1" customWidth="1"/>
    <col min="1078" max="1078" width="21.44140625" style="1" customWidth="1"/>
    <col min="1079" max="1079" width="8" style="1" customWidth="1"/>
    <col min="1080" max="1080" width="6.88671875" style="1" customWidth="1"/>
    <col min="1081" max="1081" width="11.5546875" style="1" customWidth="1"/>
    <col min="1082" max="1083" width="6.88671875" style="1" customWidth="1"/>
    <col min="1084" max="1084" width="20" style="1" customWidth="1"/>
    <col min="1085" max="1085" width="8.33203125" style="1" customWidth="1"/>
    <col min="1086" max="1086" width="6.88671875" style="1" customWidth="1"/>
    <col min="1087" max="1087" width="10.88671875" style="1" customWidth="1"/>
    <col min="1088" max="1088" width="6.88671875" style="1" customWidth="1"/>
    <col min="1089" max="1089" width="7.88671875" style="1" customWidth="1"/>
    <col min="1090" max="1090" width="19" style="1" customWidth="1"/>
    <col min="1091" max="1091" width="4.6640625" style="1" customWidth="1"/>
    <col min="1092" max="1092" width="4.33203125" style="1" customWidth="1"/>
    <col min="1093" max="1093" width="4.44140625" style="1" customWidth="1"/>
    <col min="1094" max="1094" width="5.109375" style="1" customWidth="1"/>
    <col min="1095" max="1095" width="5.6640625" style="1" customWidth="1"/>
    <col min="1096" max="1096" width="6.33203125" style="1" customWidth="1"/>
    <col min="1097" max="1097" width="6.5546875" style="1" customWidth="1"/>
    <col min="1098" max="1098" width="6.33203125" style="1" customWidth="1"/>
    <col min="1099" max="1100" width="5.6640625" style="1" customWidth="1"/>
    <col min="1101" max="1101" width="14.6640625" style="1" customWidth="1"/>
    <col min="1102" max="1111" width="5.6640625" style="1" customWidth="1"/>
    <col min="1112" max="1280" width="9.109375" style="1"/>
    <col min="1281" max="1281" width="13.33203125" style="1" customWidth="1"/>
    <col min="1282" max="1282" width="36" style="1" customWidth="1"/>
    <col min="1283" max="1283" width="15.88671875" style="1" customWidth="1"/>
    <col min="1284" max="1284" width="20.109375" style="1" customWidth="1"/>
    <col min="1285" max="1285" width="25.109375" style="1" customWidth="1"/>
    <col min="1286" max="1286" width="20.44140625" style="1" customWidth="1"/>
    <col min="1287" max="1287" width="10.5546875" style="1" bestFit="1" customWidth="1"/>
    <col min="1288" max="1288" width="6.5546875" style="1" bestFit="1" customWidth="1"/>
    <col min="1289" max="1289" width="12.109375" style="1" customWidth="1"/>
    <col min="1290" max="1291" width="6.5546875" style="1" bestFit="1" customWidth="1"/>
    <col min="1292" max="1292" width="19.6640625" style="1" customWidth="1"/>
    <col min="1293" max="1293" width="10.5546875" style="1" bestFit="1" customWidth="1"/>
    <col min="1294" max="1294" width="6.5546875" style="1" bestFit="1" customWidth="1"/>
    <col min="1295" max="1295" width="11.109375" style="1" customWidth="1"/>
    <col min="1296" max="1297" width="6.5546875" style="1" bestFit="1" customWidth="1"/>
    <col min="1298" max="1298" width="22.88671875" style="1" customWidth="1"/>
    <col min="1299" max="1299" width="10" style="1" customWidth="1"/>
    <col min="1300" max="1300" width="6.88671875" style="1" customWidth="1"/>
    <col min="1301" max="1301" width="13.33203125" style="1" customWidth="1"/>
    <col min="1302" max="1303" width="6.88671875" style="1" customWidth="1"/>
    <col min="1304" max="1304" width="20.109375" style="1" customWidth="1"/>
    <col min="1305" max="1305" width="8.5546875" style="1" customWidth="1"/>
    <col min="1306" max="1306" width="6.88671875" style="1" customWidth="1"/>
    <col min="1307" max="1307" width="10.6640625" style="1" customWidth="1"/>
    <col min="1308" max="1309" width="6.88671875" style="1" customWidth="1"/>
    <col min="1310" max="1310" width="20.88671875" style="1" customWidth="1"/>
    <col min="1311" max="1311" width="7.88671875" style="1" customWidth="1"/>
    <col min="1312" max="1312" width="6.88671875" style="1" customWidth="1"/>
    <col min="1313" max="1313" width="12.109375" style="1" customWidth="1"/>
    <col min="1314" max="1315" width="6.88671875" style="1" customWidth="1"/>
    <col min="1316" max="1316" width="19.44140625" style="1" customWidth="1"/>
    <col min="1317" max="1318" width="6.88671875" style="1" customWidth="1"/>
    <col min="1319" max="1319" width="10" style="1" customWidth="1"/>
    <col min="1320" max="1321" width="6.88671875" style="1" customWidth="1"/>
    <col min="1322" max="1322" width="20.44140625" style="1" customWidth="1"/>
    <col min="1323" max="1323" width="7.88671875" style="1" customWidth="1"/>
    <col min="1324" max="1324" width="6.88671875" style="1" customWidth="1"/>
    <col min="1325" max="1325" width="10" style="1" customWidth="1"/>
    <col min="1326" max="1327" width="6.88671875" style="1" customWidth="1"/>
    <col min="1328" max="1328" width="22" style="1" customWidth="1"/>
    <col min="1329" max="1330" width="6.88671875" style="1" customWidth="1"/>
    <col min="1331" max="1331" width="10.109375" style="1" customWidth="1"/>
    <col min="1332" max="1333" width="6.88671875" style="1" customWidth="1"/>
    <col min="1334" max="1334" width="21.44140625" style="1" customWidth="1"/>
    <col min="1335" max="1335" width="8" style="1" customWidth="1"/>
    <col min="1336" max="1336" width="6.88671875" style="1" customWidth="1"/>
    <col min="1337" max="1337" width="11.5546875" style="1" customWidth="1"/>
    <col min="1338" max="1339" width="6.88671875" style="1" customWidth="1"/>
    <col min="1340" max="1340" width="20" style="1" customWidth="1"/>
    <col min="1341" max="1341" width="8.33203125" style="1" customWidth="1"/>
    <col min="1342" max="1342" width="6.88671875" style="1" customWidth="1"/>
    <col min="1343" max="1343" width="10.88671875" style="1" customWidth="1"/>
    <col min="1344" max="1344" width="6.88671875" style="1" customWidth="1"/>
    <col min="1345" max="1345" width="7.88671875" style="1" customWidth="1"/>
    <col min="1346" max="1346" width="19" style="1" customWidth="1"/>
    <col min="1347" max="1347" width="4.6640625" style="1" customWidth="1"/>
    <col min="1348" max="1348" width="4.33203125" style="1" customWidth="1"/>
    <col min="1349" max="1349" width="4.44140625" style="1" customWidth="1"/>
    <col min="1350" max="1350" width="5.109375" style="1" customWidth="1"/>
    <col min="1351" max="1351" width="5.6640625" style="1" customWidth="1"/>
    <col min="1352" max="1352" width="6.33203125" style="1" customWidth="1"/>
    <col min="1353" max="1353" width="6.5546875" style="1" customWidth="1"/>
    <col min="1354" max="1354" width="6.33203125" style="1" customWidth="1"/>
    <col min="1355" max="1356" width="5.6640625" style="1" customWidth="1"/>
    <col min="1357" max="1357" width="14.6640625" style="1" customWidth="1"/>
    <col min="1358" max="1367" width="5.6640625" style="1" customWidth="1"/>
    <col min="1368" max="1536" width="9.109375" style="1"/>
    <col min="1537" max="1537" width="13.33203125" style="1" customWidth="1"/>
    <col min="1538" max="1538" width="36" style="1" customWidth="1"/>
    <col min="1539" max="1539" width="15.88671875" style="1" customWidth="1"/>
    <col min="1540" max="1540" width="20.109375" style="1" customWidth="1"/>
    <col min="1541" max="1541" width="25.109375" style="1" customWidth="1"/>
    <col min="1542" max="1542" width="20.44140625" style="1" customWidth="1"/>
    <col min="1543" max="1543" width="10.5546875" style="1" bestFit="1" customWidth="1"/>
    <col min="1544" max="1544" width="6.5546875" style="1" bestFit="1" customWidth="1"/>
    <col min="1545" max="1545" width="12.109375" style="1" customWidth="1"/>
    <col min="1546" max="1547" width="6.5546875" style="1" bestFit="1" customWidth="1"/>
    <col min="1548" max="1548" width="19.6640625" style="1" customWidth="1"/>
    <col min="1549" max="1549" width="10.5546875" style="1" bestFit="1" customWidth="1"/>
    <col min="1550" max="1550" width="6.5546875" style="1" bestFit="1" customWidth="1"/>
    <col min="1551" max="1551" width="11.109375" style="1" customWidth="1"/>
    <col min="1552" max="1553" width="6.5546875" style="1" bestFit="1" customWidth="1"/>
    <col min="1554" max="1554" width="22.88671875" style="1" customWidth="1"/>
    <col min="1555" max="1555" width="10" style="1" customWidth="1"/>
    <col min="1556" max="1556" width="6.88671875" style="1" customWidth="1"/>
    <col min="1557" max="1557" width="13.33203125" style="1" customWidth="1"/>
    <col min="1558" max="1559" width="6.88671875" style="1" customWidth="1"/>
    <col min="1560" max="1560" width="20.109375" style="1" customWidth="1"/>
    <col min="1561" max="1561" width="8.5546875" style="1" customWidth="1"/>
    <col min="1562" max="1562" width="6.88671875" style="1" customWidth="1"/>
    <col min="1563" max="1563" width="10.6640625" style="1" customWidth="1"/>
    <col min="1564" max="1565" width="6.88671875" style="1" customWidth="1"/>
    <col min="1566" max="1566" width="20.88671875" style="1" customWidth="1"/>
    <col min="1567" max="1567" width="7.88671875" style="1" customWidth="1"/>
    <col min="1568" max="1568" width="6.88671875" style="1" customWidth="1"/>
    <col min="1569" max="1569" width="12.109375" style="1" customWidth="1"/>
    <col min="1570" max="1571" width="6.88671875" style="1" customWidth="1"/>
    <col min="1572" max="1572" width="19.44140625" style="1" customWidth="1"/>
    <col min="1573" max="1574" width="6.88671875" style="1" customWidth="1"/>
    <col min="1575" max="1575" width="10" style="1" customWidth="1"/>
    <col min="1576" max="1577" width="6.88671875" style="1" customWidth="1"/>
    <col min="1578" max="1578" width="20.44140625" style="1" customWidth="1"/>
    <col min="1579" max="1579" width="7.88671875" style="1" customWidth="1"/>
    <col min="1580" max="1580" width="6.88671875" style="1" customWidth="1"/>
    <col min="1581" max="1581" width="10" style="1" customWidth="1"/>
    <col min="1582" max="1583" width="6.88671875" style="1" customWidth="1"/>
    <col min="1584" max="1584" width="22" style="1" customWidth="1"/>
    <col min="1585" max="1586" width="6.88671875" style="1" customWidth="1"/>
    <col min="1587" max="1587" width="10.109375" style="1" customWidth="1"/>
    <col min="1588" max="1589" width="6.88671875" style="1" customWidth="1"/>
    <col min="1590" max="1590" width="21.44140625" style="1" customWidth="1"/>
    <col min="1591" max="1591" width="8" style="1" customWidth="1"/>
    <col min="1592" max="1592" width="6.88671875" style="1" customWidth="1"/>
    <col min="1593" max="1593" width="11.5546875" style="1" customWidth="1"/>
    <col min="1594" max="1595" width="6.88671875" style="1" customWidth="1"/>
    <col min="1596" max="1596" width="20" style="1" customWidth="1"/>
    <col min="1597" max="1597" width="8.33203125" style="1" customWidth="1"/>
    <col min="1598" max="1598" width="6.88671875" style="1" customWidth="1"/>
    <col min="1599" max="1599" width="10.88671875" style="1" customWidth="1"/>
    <col min="1600" max="1600" width="6.88671875" style="1" customWidth="1"/>
    <col min="1601" max="1601" width="7.88671875" style="1" customWidth="1"/>
    <col min="1602" max="1602" width="19" style="1" customWidth="1"/>
    <col min="1603" max="1603" width="4.6640625" style="1" customWidth="1"/>
    <col min="1604" max="1604" width="4.33203125" style="1" customWidth="1"/>
    <col min="1605" max="1605" width="4.44140625" style="1" customWidth="1"/>
    <col min="1606" max="1606" width="5.109375" style="1" customWidth="1"/>
    <col min="1607" max="1607" width="5.6640625" style="1" customWidth="1"/>
    <col min="1608" max="1608" width="6.33203125" style="1" customWidth="1"/>
    <col min="1609" max="1609" width="6.5546875" style="1" customWidth="1"/>
    <col min="1610" max="1610" width="6.33203125" style="1" customWidth="1"/>
    <col min="1611" max="1612" width="5.6640625" style="1" customWidth="1"/>
    <col min="1613" max="1613" width="14.6640625" style="1" customWidth="1"/>
    <col min="1614" max="1623" width="5.6640625" style="1" customWidth="1"/>
    <col min="1624" max="1792" width="9.109375" style="1"/>
    <col min="1793" max="1793" width="13.33203125" style="1" customWidth="1"/>
    <col min="1794" max="1794" width="36" style="1" customWidth="1"/>
    <col min="1795" max="1795" width="15.88671875" style="1" customWidth="1"/>
    <col min="1796" max="1796" width="20.109375" style="1" customWidth="1"/>
    <col min="1797" max="1797" width="25.109375" style="1" customWidth="1"/>
    <col min="1798" max="1798" width="20.44140625" style="1" customWidth="1"/>
    <col min="1799" max="1799" width="10.5546875" style="1" bestFit="1" customWidth="1"/>
    <col min="1800" max="1800" width="6.5546875" style="1" bestFit="1" customWidth="1"/>
    <col min="1801" max="1801" width="12.109375" style="1" customWidth="1"/>
    <col min="1802" max="1803" width="6.5546875" style="1" bestFit="1" customWidth="1"/>
    <col min="1804" max="1804" width="19.6640625" style="1" customWidth="1"/>
    <col min="1805" max="1805" width="10.5546875" style="1" bestFit="1" customWidth="1"/>
    <col min="1806" max="1806" width="6.5546875" style="1" bestFit="1" customWidth="1"/>
    <col min="1807" max="1807" width="11.109375" style="1" customWidth="1"/>
    <col min="1808" max="1809" width="6.5546875" style="1" bestFit="1" customWidth="1"/>
    <col min="1810" max="1810" width="22.88671875" style="1" customWidth="1"/>
    <col min="1811" max="1811" width="10" style="1" customWidth="1"/>
    <col min="1812" max="1812" width="6.88671875" style="1" customWidth="1"/>
    <col min="1813" max="1813" width="13.33203125" style="1" customWidth="1"/>
    <col min="1814" max="1815" width="6.88671875" style="1" customWidth="1"/>
    <col min="1816" max="1816" width="20.109375" style="1" customWidth="1"/>
    <col min="1817" max="1817" width="8.5546875" style="1" customWidth="1"/>
    <col min="1818" max="1818" width="6.88671875" style="1" customWidth="1"/>
    <col min="1819" max="1819" width="10.6640625" style="1" customWidth="1"/>
    <col min="1820" max="1821" width="6.88671875" style="1" customWidth="1"/>
    <col min="1822" max="1822" width="20.88671875" style="1" customWidth="1"/>
    <col min="1823" max="1823" width="7.88671875" style="1" customWidth="1"/>
    <col min="1824" max="1824" width="6.88671875" style="1" customWidth="1"/>
    <col min="1825" max="1825" width="12.109375" style="1" customWidth="1"/>
    <col min="1826" max="1827" width="6.88671875" style="1" customWidth="1"/>
    <col min="1828" max="1828" width="19.44140625" style="1" customWidth="1"/>
    <col min="1829" max="1830" width="6.88671875" style="1" customWidth="1"/>
    <col min="1831" max="1831" width="10" style="1" customWidth="1"/>
    <col min="1832" max="1833" width="6.88671875" style="1" customWidth="1"/>
    <col min="1834" max="1834" width="20.44140625" style="1" customWidth="1"/>
    <col min="1835" max="1835" width="7.88671875" style="1" customWidth="1"/>
    <col min="1836" max="1836" width="6.88671875" style="1" customWidth="1"/>
    <col min="1837" max="1837" width="10" style="1" customWidth="1"/>
    <col min="1838" max="1839" width="6.88671875" style="1" customWidth="1"/>
    <col min="1840" max="1840" width="22" style="1" customWidth="1"/>
    <col min="1841" max="1842" width="6.88671875" style="1" customWidth="1"/>
    <col min="1843" max="1843" width="10.109375" style="1" customWidth="1"/>
    <col min="1844" max="1845" width="6.88671875" style="1" customWidth="1"/>
    <col min="1846" max="1846" width="21.44140625" style="1" customWidth="1"/>
    <col min="1847" max="1847" width="8" style="1" customWidth="1"/>
    <col min="1848" max="1848" width="6.88671875" style="1" customWidth="1"/>
    <col min="1849" max="1849" width="11.5546875" style="1" customWidth="1"/>
    <col min="1850" max="1851" width="6.88671875" style="1" customWidth="1"/>
    <col min="1852" max="1852" width="20" style="1" customWidth="1"/>
    <col min="1853" max="1853" width="8.33203125" style="1" customWidth="1"/>
    <col min="1854" max="1854" width="6.88671875" style="1" customWidth="1"/>
    <col min="1855" max="1855" width="10.88671875" style="1" customWidth="1"/>
    <col min="1856" max="1856" width="6.88671875" style="1" customWidth="1"/>
    <col min="1857" max="1857" width="7.88671875" style="1" customWidth="1"/>
    <col min="1858" max="1858" width="19" style="1" customWidth="1"/>
    <col min="1859" max="1859" width="4.6640625" style="1" customWidth="1"/>
    <col min="1860" max="1860" width="4.33203125" style="1" customWidth="1"/>
    <col min="1861" max="1861" width="4.44140625" style="1" customWidth="1"/>
    <col min="1862" max="1862" width="5.109375" style="1" customWidth="1"/>
    <col min="1863" max="1863" width="5.6640625" style="1" customWidth="1"/>
    <col min="1864" max="1864" width="6.33203125" style="1" customWidth="1"/>
    <col min="1865" max="1865" width="6.5546875" style="1" customWidth="1"/>
    <col min="1866" max="1866" width="6.33203125" style="1" customWidth="1"/>
    <col min="1867" max="1868" width="5.6640625" style="1" customWidth="1"/>
    <col min="1869" max="1869" width="14.6640625" style="1" customWidth="1"/>
    <col min="1870" max="1879" width="5.6640625" style="1" customWidth="1"/>
    <col min="1880" max="2048" width="9.109375" style="1"/>
    <col min="2049" max="2049" width="13.33203125" style="1" customWidth="1"/>
    <col min="2050" max="2050" width="36" style="1" customWidth="1"/>
    <col min="2051" max="2051" width="15.88671875" style="1" customWidth="1"/>
    <col min="2052" max="2052" width="20.109375" style="1" customWidth="1"/>
    <col min="2053" max="2053" width="25.109375" style="1" customWidth="1"/>
    <col min="2054" max="2054" width="20.44140625" style="1" customWidth="1"/>
    <col min="2055" max="2055" width="10.5546875" style="1" bestFit="1" customWidth="1"/>
    <col min="2056" max="2056" width="6.5546875" style="1" bestFit="1" customWidth="1"/>
    <col min="2057" max="2057" width="12.109375" style="1" customWidth="1"/>
    <col min="2058" max="2059" width="6.5546875" style="1" bestFit="1" customWidth="1"/>
    <col min="2060" max="2060" width="19.6640625" style="1" customWidth="1"/>
    <col min="2061" max="2061" width="10.5546875" style="1" bestFit="1" customWidth="1"/>
    <col min="2062" max="2062" width="6.5546875" style="1" bestFit="1" customWidth="1"/>
    <col min="2063" max="2063" width="11.109375" style="1" customWidth="1"/>
    <col min="2064" max="2065" width="6.5546875" style="1" bestFit="1" customWidth="1"/>
    <col min="2066" max="2066" width="22.88671875" style="1" customWidth="1"/>
    <col min="2067" max="2067" width="10" style="1" customWidth="1"/>
    <col min="2068" max="2068" width="6.88671875" style="1" customWidth="1"/>
    <col min="2069" max="2069" width="13.33203125" style="1" customWidth="1"/>
    <col min="2070" max="2071" width="6.88671875" style="1" customWidth="1"/>
    <col min="2072" max="2072" width="20.109375" style="1" customWidth="1"/>
    <col min="2073" max="2073" width="8.5546875" style="1" customWidth="1"/>
    <col min="2074" max="2074" width="6.88671875" style="1" customWidth="1"/>
    <col min="2075" max="2075" width="10.6640625" style="1" customWidth="1"/>
    <col min="2076" max="2077" width="6.88671875" style="1" customWidth="1"/>
    <col min="2078" max="2078" width="20.88671875" style="1" customWidth="1"/>
    <col min="2079" max="2079" width="7.88671875" style="1" customWidth="1"/>
    <col min="2080" max="2080" width="6.88671875" style="1" customWidth="1"/>
    <col min="2081" max="2081" width="12.109375" style="1" customWidth="1"/>
    <col min="2082" max="2083" width="6.88671875" style="1" customWidth="1"/>
    <col min="2084" max="2084" width="19.44140625" style="1" customWidth="1"/>
    <col min="2085" max="2086" width="6.88671875" style="1" customWidth="1"/>
    <col min="2087" max="2087" width="10" style="1" customWidth="1"/>
    <col min="2088" max="2089" width="6.88671875" style="1" customWidth="1"/>
    <col min="2090" max="2090" width="20.44140625" style="1" customWidth="1"/>
    <col min="2091" max="2091" width="7.88671875" style="1" customWidth="1"/>
    <col min="2092" max="2092" width="6.88671875" style="1" customWidth="1"/>
    <col min="2093" max="2093" width="10" style="1" customWidth="1"/>
    <col min="2094" max="2095" width="6.88671875" style="1" customWidth="1"/>
    <col min="2096" max="2096" width="22" style="1" customWidth="1"/>
    <col min="2097" max="2098" width="6.88671875" style="1" customWidth="1"/>
    <col min="2099" max="2099" width="10.109375" style="1" customWidth="1"/>
    <col min="2100" max="2101" width="6.88671875" style="1" customWidth="1"/>
    <col min="2102" max="2102" width="21.44140625" style="1" customWidth="1"/>
    <col min="2103" max="2103" width="8" style="1" customWidth="1"/>
    <col min="2104" max="2104" width="6.88671875" style="1" customWidth="1"/>
    <col min="2105" max="2105" width="11.5546875" style="1" customWidth="1"/>
    <col min="2106" max="2107" width="6.88671875" style="1" customWidth="1"/>
    <col min="2108" max="2108" width="20" style="1" customWidth="1"/>
    <col min="2109" max="2109" width="8.33203125" style="1" customWidth="1"/>
    <col min="2110" max="2110" width="6.88671875" style="1" customWidth="1"/>
    <col min="2111" max="2111" width="10.88671875" style="1" customWidth="1"/>
    <col min="2112" max="2112" width="6.88671875" style="1" customWidth="1"/>
    <col min="2113" max="2113" width="7.88671875" style="1" customWidth="1"/>
    <col min="2114" max="2114" width="19" style="1" customWidth="1"/>
    <col min="2115" max="2115" width="4.6640625" style="1" customWidth="1"/>
    <col min="2116" max="2116" width="4.33203125" style="1" customWidth="1"/>
    <col min="2117" max="2117" width="4.44140625" style="1" customWidth="1"/>
    <col min="2118" max="2118" width="5.109375" style="1" customWidth="1"/>
    <col min="2119" max="2119" width="5.6640625" style="1" customWidth="1"/>
    <col min="2120" max="2120" width="6.33203125" style="1" customWidth="1"/>
    <col min="2121" max="2121" width="6.5546875" style="1" customWidth="1"/>
    <col min="2122" max="2122" width="6.33203125" style="1" customWidth="1"/>
    <col min="2123" max="2124" width="5.6640625" style="1" customWidth="1"/>
    <col min="2125" max="2125" width="14.6640625" style="1" customWidth="1"/>
    <col min="2126" max="2135" width="5.6640625" style="1" customWidth="1"/>
    <col min="2136" max="2304" width="9.109375" style="1"/>
    <col min="2305" max="2305" width="13.33203125" style="1" customWidth="1"/>
    <col min="2306" max="2306" width="36" style="1" customWidth="1"/>
    <col min="2307" max="2307" width="15.88671875" style="1" customWidth="1"/>
    <col min="2308" max="2308" width="20.109375" style="1" customWidth="1"/>
    <col min="2309" max="2309" width="25.109375" style="1" customWidth="1"/>
    <col min="2310" max="2310" width="20.44140625" style="1" customWidth="1"/>
    <col min="2311" max="2311" width="10.5546875" style="1" bestFit="1" customWidth="1"/>
    <col min="2312" max="2312" width="6.5546875" style="1" bestFit="1" customWidth="1"/>
    <col min="2313" max="2313" width="12.109375" style="1" customWidth="1"/>
    <col min="2314" max="2315" width="6.5546875" style="1" bestFit="1" customWidth="1"/>
    <col min="2316" max="2316" width="19.6640625" style="1" customWidth="1"/>
    <col min="2317" max="2317" width="10.5546875" style="1" bestFit="1" customWidth="1"/>
    <col min="2318" max="2318" width="6.5546875" style="1" bestFit="1" customWidth="1"/>
    <col min="2319" max="2319" width="11.109375" style="1" customWidth="1"/>
    <col min="2320" max="2321" width="6.5546875" style="1" bestFit="1" customWidth="1"/>
    <col min="2322" max="2322" width="22.88671875" style="1" customWidth="1"/>
    <col min="2323" max="2323" width="10" style="1" customWidth="1"/>
    <col min="2324" max="2324" width="6.88671875" style="1" customWidth="1"/>
    <col min="2325" max="2325" width="13.33203125" style="1" customWidth="1"/>
    <col min="2326" max="2327" width="6.88671875" style="1" customWidth="1"/>
    <col min="2328" max="2328" width="20.109375" style="1" customWidth="1"/>
    <col min="2329" max="2329" width="8.5546875" style="1" customWidth="1"/>
    <col min="2330" max="2330" width="6.88671875" style="1" customWidth="1"/>
    <col min="2331" max="2331" width="10.6640625" style="1" customWidth="1"/>
    <col min="2332" max="2333" width="6.88671875" style="1" customWidth="1"/>
    <col min="2334" max="2334" width="20.88671875" style="1" customWidth="1"/>
    <col min="2335" max="2335" width="7.88671875" style="1" customWidth="1"/>
    <col min="2336" max="2336" width="6.88671875" style="1" customWidth="1"/>
    <col min="2337" max="2337" width="12.109375" style="1" customWidth="1"/>
    <col min="2338" max="2339" width="6.88671875" style="1" customWidth="1"/>
    <col min="2340" max="2340" width="19.44140625" style="1" customWidth="1"/>
    <col min="2341" max="2342" width="6.88671875" style="1" customWidth="1"/>
    <col min="2343" max="2343" width="10" style="1" customWidth="1"/>
    <col min="2344" max="2345" width="6.88671875" style="1" customWidth="1"/>
    <col min="2346" max="2346" width="20.44140625" style="1" customWidth="1"/>
    <col min="2347" max="2347" width="7.88671875" style="1" customWidth="1"/>
    <col min="2348" max="2348" width="6.88671875" style="1" customWidth="1"/>
    <col min="2349" max="2349" width="10" style="1" customWidth="1"/>
    <col min="2350" max="2351" width="6.88671875" style="1" customWidth="1"/>
    <col min="2352" max="2352" width="22" style="1" customWidth="1"/>
    <col min="2353" max="2354" width="6.88671875" style="1" customWidth="1"/>
    <col min="2355" max="2355" width="10.109375" style="1" customWidth="1"/>
    <col min="2356" max="2357" width="6.88671875" style="1" customWidth="1"/>
    <col min="2358" max="2358" width="21.44140625" style="1" customWidth="1"/>
    <col min="2359" max="2359" width="8" style="1" customWidth="1"/>
    <col min="2360" max="2360" width="6.88671875" style="1" customWidth="1"/>
    <col min="2361" max="2361" width="11.5546875" style="1" customWidth="1"/>
    <col min="2362" max="2363" width="6.88671875" style="1" customWidth="1"/>
    <col min="2364" max="2364" width="20" style="1" customWidth="1"/>
    <col min="2365" max="2365" width="8.33203125" style="1" customWidth="1"/>
    <col min="2366" max="2366" width="6.88671875" style="1" customWidth="1"/>
    <col min="2367" max="2367" width="10.88671875" style="1" customWidth="1"/>
    <col min="2368" max="2368" width="6.88671875" style="1" customWidth="1"/>
    <col min="2369" max="2369" width="7.88671875" style="1" customWidth="1"/>
    <col min="2370" max="2370" width="19" style="1" customWidth="1"/>
    <col min="2371" max="2371" width="4.6640625" style="1" customWidth="1"/>
    <col min="2372" max="2372" width="4.33203125" style="1" customWidth="1"/>
    <col min="2373" max="2373" width="4.44140625" style="1" customWidth="1"/>
    <col min="2374" max="2374" width="5.109375" style="1" customWidth="1"/>
    <col min="2375" max="2375" width="5.6640625" style="1" customWidth="1"/>
    <col min="2376" max="2376" width="6.33203125" style="1" customWidth="1"/>
    <col min="2377" max="2377" width="6.5546875" style="1" customWidth="1"/>
    <col min="2378" max="2378" width="6.33203125" style="1" customWidth="1"/>
    <col min="2379" max="2380" width="5.6640625" style="1" customWidth="1"/>
    <col min="2381" max="2381" width="14.6640625" style="1" customWidth="1"/>
    <col min="2382" max="2391" width="5.6640625" style="1" customWidth="1"/>
    <col min="2392" max="2560" width="9.109375" style="1"/>
    <col min="2561" max="2561" width="13.33203125" style="1" customWidth="1"/>
    <col min="2562" max="2562" width="36" style="1" customWidth="1"/>
    <col min="2563" max="2563" width="15.88671875" style="1" customWidth="1"/>
    <col min="2564" max="2564" width="20.109375" style="1" customWidth="1"/>
    <col min="2565" max="2565" width="25.109375" style="1" customWidth="1"/>
    <col min="2566" max="2566" width="20.44140625" style="1" customWidth="1"/>
    <col min="2567" max="2567" width="10.5546875" style="1" bestFit="1" customWidth="1"/>
    <col min="2568" max="2568" width="6.5546875" style="1" bestFit="1" customWidth="1"/>
    <col min="2569" max="2569" width="12.109375" style="1" customWidth="1"/>
    <col min="2570" max="2571" width="6.5546875" style="1" bestFit="1" customWidth="1"/>
    <col min="2572" max="2572" width="19.6640625" style="1" customWidth="1"/>
    <col min="2573" max="2573" width="10.5546875" style="1" bestFit="1" customWidth="1"/>
    <col min="2574" max="2574" width="6.5546875" style="1" bestFit="1" customWidth="1"/>
    <col min="2575" max="2575" width="11.109375" style="1" customWidth="1"/>
    <col min="2576" max="2577" width="6.5546875" style="1" bestFit="1" customWidth="1"/>
    <col min="2578" max="2578" width="22.88671875" style="1" customWidth="1"/>
    <col min="2579" max="2579" width="10" style="1" customWidth="1"/>
    <col min="2580" max="2580" width="6.88671875" style="1" customWidth="1"/>
    <col min="2581" max="2581" width="13.33203125" style="1" customWidth="1"/>
    <col min="2582" max="2583" width="6.88671875" style="1" customWidth="1"/>
    <col min="2584" max="2584" width="20.109375" style="1" customWidth="1"/>
    <col min="2585" max="2585" width="8.5546875" style="1" customWidth="1"/>
    <col min="2586" max="2586" width="6.88671875" style="1" customWidth="1"/>
    <col min="2587" max="2587" width="10.6640625" style="1" customWidth="1"/>
    <col min="2588" max="2589" width="6.88671875" style="1" customWidth="1"/>
    <col min="2590" max="2590" width="20.88671875" style="1" customWidth="1"/>
    <col min="2591" max="2591" width="7.88671875" style="1" customWidth="1"/>
    <col min="2592" max="2592" width="6.88671875" style="1" customWidth="1"/>
    <col min="2593" max="2593" width="12.109375" style="1" customWidth="1"/>
    <col min="2594" max="2595" width="6.88671875" style="1" customWidth="1"/>
    <col min="2596" max="2596" width="19.44140625" style="1" customWidth="1"/>
    <col min="2597" max="2598" width="6.88671875" style="1" customWidth="1"/>
    <col min="2599" max="2599" width="10" style="1" customWidth="1"/>
    <col min="2600" max="2601" width="6.88671875" style="1" customWidth="1"/>
    <col min="2602" max="2602" width="20.44140625" style="1" customWidth="1"/>
    <col min="2603" max="2603" width="7.88671875" style="1" customWidth="1"/>
    <col min="2604" max="2604" width="6.88671875" style="1" customWidth="1"/>
    <col min="2605" max="2605" width="10" style="1" customWidth="1"/>
    <col min="2606" max="2607" width="6.88671875" style="1" customWidth="1"/>
    <col min="2608" max="2608" width="22" style="1" customWidth="1"/>
    <col min="2609" max="2610" width="6.88671875" style="1" customWidth="1"/>
    <col min="2611" max="2611" width="10.109375" style="1" customWidth="1"/>
    <col min="2612" max="2613" width="6.88671875" style="1" customWidth="1"/>
    <col min="2614" max="2614" width="21.44140625" style="1" customWidth="1"/>
    <col min="2615" max="2615" width="8" style="1" customWidth="1"/>
    <col min="2616" max="2616" width="6.88671875" style="1" customWidth="1"/>
    <col min="2617" max="2617" width="11.5546875" style="1" customWidth="1"/>
    <col min="2618" max="2619" width="6.88671875" style="1" customWidth="1"/>
    <col min="2620" max="2620" width="20" style="1" customWidth="1"/>
    <col min="2621" max="2621" width="8.33203125" style="1" customWidth="1"/>
    <col min="2622" max="2622" width="6.88671875" style="1" customWidth="1"/>
    <col min="2623" max="2623" width="10.88671875" style="1" customWidth="1"/>
    <col min="2624" max="2624" width="6.88671875" style="1" customWidth="1"/>
    <col min="2625" max="2625" width="7.88671875" style="1" customWidth="1"/>
    <col min="2626" max="2626" width="19" style="1" customWidth="1"/>
    <col min="2627" max="2627" width="4.6640625" style="1" customWidth="1"/>
    <col min="2628" max="2628" width="4.33203125" style="1" customWidth="1"/>
    <col min="2629" max="2629" width="4.44140625" style="1" customWidth="1"/>
    <col min="2630" max="2630" width="5.109375" style="1" customWidth="1"/>
    <col min="2631" max="2631" width="5.6640625" style="1" customWidth="1"/>
    <col min="2632" max="2632" width="6.33203125" style="1" customWidth="1"/>
    <col min="2633" max="2633" width="6.5546875" style="1" customWidth="1"/>
    <col min="2634" max="2634" width="6.33203125" style="1" customWidth="1"/>
    <col min="2635" max="2636" width="5.6640625" style="1" customWidth="1"/>
    <col min="2637" max="2637" width="14.6640625" style="1" customWidth="1"/>
    <col min="2638" max="2647" width="5.6640625" style="1" customWidth="1"/>
    <col min="2648" max="2816" width="9.109375" style="1"/>
    <col min="2817" max="2817" width="13.33203125" style="1" customWidth="1"/>
    <col min="2818" max="2818" width="36" style="1" customWidth="1"/>
    <col min="2819" max="2819" width="15.88671875" style="1" customWidth="1"/>
    <col min="2820" max="2820" width="20.109375" style="1" customWidth="1"/>
    <col min="2821" max="2821" width="25.109375" style="1" customWidth="1"/>
    <col min="2822" max="2822" width="20.44140625" style="1" customWidth="1"/>
    <col min="2823" max="2823" width="10.5546875" style="1" bestFit="1" customWidth="1"/>
    <col min="2824" max="2824" width="6.5546875" style="1" bestFit="1" customWidth="1"/>
    <col min="2825" max="2825" width="12.109375" style="1" customWidth="1"/>
    <col min="2826" max="2827" width="6.5546875" style="1" bestFit="1" customWidth="1"/>
    <col min="2828" max="2828" width="19.6640625" style="1" customWidth="1"/>
    <col min="2829" max="2829" width="10.5546875" style="1" bestFit="1" customWidth="1"/>
    <col min="2830" max="2830" width="6.5546875" style="1" bestFit="1" customWidth="1"/>
    <col min="2831" max="2831" width="11.109375" style="1" customWidth="1"/>
    <col min="2832" max="2833" width="6.5546875" style="1" bestFit="1" customWidth="1"/>
    <col min="2834" max="2834" width="22.88671875" style="1" customWidth="1"/>
    <col min="2835" max="2835" width="10" style="1" customWidth="1"/>
    <col min="2836" max="2836" width="6.88671875" style="1" customWidth="1"/>
    <col min="2837" max="2837" width="13.33203125" style="1" customWidth="1"/>
    <col min="2838" max="2839" width="6.88671875" style="1" customWidth="1"/>
    <col min="2840" max="2840" width="20.109375" style="1" customWidth="1"/>
    <col min="2841" max="2841" width="8.5546875" style="1" customWidth="1"/>
    <col min="2842" max="2842" width="6.88671875" style="1" customWidth="1"/>
    <col min="2843" max="2843" width="10.6640625" style="1" customWidth="1"/>
    <col min="2844" max="2845" width="6.88671875" style="1" customWidth="1"/>
    <col min="2846" max="2846" width="20.88671875" style="1" customWidth="1"/>
    <col min="2847" max="2847" width="7.88671875" style="1" customWidth="1"/>
    <col min="2848" max="2848" width="6.88671875" style="1" customWidth="1"/>
    <col min="2849" max="2849" width="12.109375" style="1" customWidth="1"/>
    <col min="2850" max="2851" width="6.88671875" style="1" customWidth="1"/>
    <col min="2852" max="2852" width="19.44140625" style="1" customWidth="1"/>
    <col min="2853" max="2854" width="6.88671875" style="1" customWidth="1"/>
    <col min="2855" max="2855" width="10" style="1" customWidth="1"/>
    <col min="2856" max="2857" width="6.88671875" style="1" customWidth="1"/>
    <col min="2858" max="2858" width="20.44140625" style="1" customWidth="1"/>
    <col min="2859" max="2859" width="7.88671875" style="1" customWidth="1"/>
    <col min="2860" max="2860" width="6.88671875" style="1" customWidth="1"/>
    <col min="2861" max="2861" width="10" style="1" customWidth="1"/>
    <col min="2862" max="2863" width="6.88671875" style="1" customWidth="1"/>
    <col min="2864" max="2864" width="22" style="1" customWidth="1"/>
    <col min="2865" max="2866" width="6.88671875" style="1" customWidth="1"/>
    <col min="2867" max="2867" width="10.109375" style="1" customWidth="1"/>
    <col min="2868" max="2869" width="6.88671875" style="1" customWidth="1"/>
    <col min="2870" max="2870" width="21.44140625" style="1" customWidth="1"/>
    <col min="2871" max="2871" width="8" style="1" customWidth="1"/>
    <col min="2872" max="2872" width="6.88671875" style="1" customWidth="1"/>
    <col min="2873" max="2873" width="11.5546875" style="1" customWidth="1"/>
    <col min="2874" max="2875" width="6.88671875" style="1" customWidth="1"/>
    <col min="2876" max="2876" width="20" style="1" customWidth="1"/>
    <col min="2877" max="2877" width="8.33203125" style="1" customWidth="1"/>
    <col min="2878" max="2878" width="6.88671875" style="1" customWidth="1"/>
    <col min="2879" max="2879" width="10.88671875" style="1" customWidth="1"/>
    <col min="2880" max="2880" width="6.88671875" style="1" customWidth="1"/>
    <col min="2881" max="2881" width="7.88671875" style="1" customWidth="1"/>
    <col min="2882" max="2882" width="19" style="1" customWidth="1"/>
    <col min="2883" max="2883" width="4.6640625" style="1" customWidth="1"/>
    <col min="2884" max="2884" width="4.33203125" style="1" customWidth="1"/>
    <col min="2885" max="2885" width="4.44140625" style="1" customWidth="1"/>
    <col min="2886" max="2886" width="5.109375" style="1" customWidth="1"/>
    <col min="2887" max="2887" width="5.6640625" style="1" customWidth="1"/>
    <col min="2888" max="2888" width="6.33203125" style="1" customWidth="1"/>
    <col min="2889" max="2889" width="6.5546875" style="1" customWidth="1"/>
    <col min="2890" max="2890" width="6.33203125" style="1" customWidth="1"/>
    <col min="2891" max="2892" width="5.6640625" style="1" customWidth="1"/>
    <col min="2893" max="2893" width="14.6640625" style="1" customWidth="1"/>
    <col min="2894" max="2903" width="5.6640625" style="1" customWidth="1"/>
    <col min="2904" max="3072" width="9.109375" style="1"/>
    <col min="3073" max="3073" width="13.33203125" style="1" customWidth="1"/>
    <col min="3074" max="3074" width="36" style="1" customWidth="1"/>
    <col min="3075" max="3075" width="15.88671875" style="1" customWidth="1"/>
    <col min="3076" max="3076" width="20.109375" style="1" customWidth="1"/>
    <col min="3077" max="3077" width="25.109375" style="1" customWidth="1"/>
    <col min="3078" max="3078" width="20.44140625" style="1" customWidth="1"/>
    <col min="3079" max="3079" width="10.5546875" style="1" bestFit="1" customWidth="1"/>
    <col min="3080" max="3080" width="6.5546875" style="1" bestFit="1" customWidth="1"/>
    <col min="3081" max="3081" width="12.109375" style="1" customWidth="1"/>
    <col min="3082" max="3083" width="6.5546875" style="1" bestFit="1" customWidth="1"/>
    <col min="3084" max="3084" width="19.6640625" style="1" customWidth="1"/>
    <col min="3085" max="3085" width="10.5546875" style="1" bestFit="1" customWidth="1"/>
    <col min="3086" max="3086" width="6.5546875" style="1" bestFit="1" customWidth="1"/>
    <col min="3087" max="3087" width="11.109375" style="1" customWidth="1"/>
    <col min="3088" max="3089" width="6.5546875" style="1" bestFit="1" customWidth="1"/>
    <col min="3090" max="3090" width="22.88671875" style="1" customWidth="1"/>
    <col min="3091" max="3091" width="10" style="1" customWidth="1"/>
    <col min="3092" max="3092" width="6.88671875" style="1" customWidth="1"/>
    <col min="3093" max="3093" width="13.33203125" style="1" customWidth="1"/>
    <col min="3094" max="3095" width="6.88671875" style="1" customWidth="1"/>
    <col min="3096" max="3096" width="20.109375" style="1" customWidth="1"/>
    <col min="3097" max="3097" width="8.5546875" style="1" customWidth="1"/>
    <col min="3098" max="3098" width="6.88671875" style="1" customWidth="1"/>
    <col min="3099" max="3099" width="10.6640625" style="1" customWidth="1"/>
    <col min="3100" max="3101" width="6.88671875" style="1" customWidth="1"/>
    <col min="3102" max="3102" width="20.88671875" style="1" customWidth="1"/>
    <col min="3103" max="3103" width="7.88671875" style="1" customWidth="1"/>
    <col min="3104" max="3104" width="6.88671875" style="1" customWidth="1"/>
    <col min="3105" max="3105" width="12.109375" style="1" customWidth="1"/>
    <col min="3106" max="3107" width="6.88671875" style="1" customWidth="1"/>
    <col min="3108" max="3108" width="19.44140625" style="1" customWidth="1"/>
    <col min="3109" max="3110" width="6.88671875" style="1" customWidth="1"/>
    <col min="3111" max="3111" width="10" style="1" customWidth="1"/>
    <col min="3112" max="3113" width="6.88671875" style="1" customWidth="1"/>
    <col min="3114" max="3114" width="20.44140625" style="1" customWidth="1"/>
    <col min="3115" max="3115" width="7.88671875" style="1" customWidth="1"/>
    <col min="3116" max="3116" width="6.88671875" style="1" customWidth="1"/>
    <col min="3117" max="3117" width="10" style="1" customWidth="1"/>
    <col min="3118" max="3119" width="6.88671875" style="1" customWidth="1"/>
    <col min="3120" max="3120" width="22" style="1" customWidth="1"/>
    <col min="3121" max="3122" width="6.88671875" style="1" customWidth="1"/>
    <col min="3123" max="3123" width="10.109375" style="1" customWidth="1"/>
    <col min="3124" max="3125" width="6.88671875" style="1" customWidth="1"/>
    <col min="3126" max="3126" width="21.44140625" style="1" customWidth="1"/>
    <col min="3127" max="3127" width="8" style="1" customWidth="1"/>
    <col min="3128" max="3128" width="6.88671875" style="1" customWidth="1"/>
    <col min="3129" max="3129" width="11.5546875" style="1" customWidth="1"/>
    <col min="3130" max="3131" width="6.88671875" style="1" customWidth="1"/>
    <col min="3132" max="3132" width="20" style="1" customWidth="1"/>
    <col min="3133" max="3133" width="8.33203125" style="1" customWidth="1"/>
    <col min="3134" max="3134" width="6.88671875" style="1" customWidth="1"/>
    <col min="3135" max="3135" width="10.88671875" style="1" customWidth="1"/>
    <col min="3136" max="3136" width="6.88671875" style="1" customWidth="1"/>
    <col min="3137" max="3137" width="7.88671875" style="1" customWidth="1"/>
    <col min="3138" max="3138" width="19" style="1" customWidth="1"/>
    <col min="3139" max="3139" width="4.6640625" style="1" customWidth="1"/>
    <col min="3140" max="3140" width="4.33203125" style="1" customWidth="1"/>
    <col min="3141" max="3141" width="4.44140625" style="1" customWidth="1"/>
    <col min="3142" max="3142" width="5.109375" style="1" customWidth="1"/>
    <col min="3143" max="3143" width="5.6640625" style="1" customWidth="1"/>
    <col min="3144" max="3144" width="6.33203125" style="1" customWidth="1"/>
    <col min="3145" max="3145" width="6.5546875" style="1" customWidth="1"/>
    <col min="3146" max="3146" width="6.33203125" style="1" customWidth="1"/>
    <col min="3147" max="3148" width="5.6640625" style="1" customWidth="1"/>
    <col min="3149" max="3149" width="14.6640625" style="1" customWidth="1"/>
    <col min="3150" max="3159" width="5.6640625" style="1" customWidth="1"/>
    <col min="3160" max="3328" width="9.109375" style="1"/>
    <col min="3329" max="3329" width="13.33203125" style="1" customWidth="1"/>
    <col min="3330" max="3330" width="36" style="1" customWidth="1"/>
    <col min="3331" max="3331" width="15.88671875" style="1" customWidth="1"/>
    <col min="3332" max="3332" width="20.109375" style="1" customWidth="1"/>
    <col min="3333" max="3333" width="25.109375" style="1" customWidth="1"/>
    <col min="3334" max="3334" width="20.44140625" style="1" customWidth="1"/>
    <col min="3335" max="3335" width="10.5546875" style="1" bestFit="1" customWidth="1"/>
    <col min="3336" max="3336" width="6.5546875" style="1" bestFit="1" customWidth="1"/>
    <col min="3337" max="3337" width="12.109375" style="1" customWidth="1"/>
    <col min="3338" max="3339" width="6.5546875" style="1" bestFit="1" customWidth="1"/>
    <col min="3340" max="3340" width="19.6640625" style="1" customWidth="1"/>
    <col min="3341" max="3341" width="10.5546875" style="1" bestFit="1" customWidth="1"/>
    <col min="3342" max="3342" width="6.5546875" style="1" bestFit="1" customWidth="1"/>
    <col min="3343" max="3343" width="11.109375" style="1" customWidth="1"/>
    <col min="3344" max="3345" width="6.5546875" style="1" bestFit="1" customWidth="1"/>
    <col min="3346" max="3346" width="22.88671875" style="1" customWidth="1"/>
    <col min="3347" max="3347" width="10" style="1" customWidth="1"/>
    <col min="3348" max="3348" width="6.88671875" style="1" customWidth="1"/>
    <col min="3349" max="3349" width="13.33203125" style="1" customWidth="1"/>
    <col min="3350" max="3351" width="6.88671875" style="1" customWidth="1"/>
    <col min="3352" max="3352" width="20.109375" style="1" customWidth="1"/>
    <col min="3353" max="3353" width="8.5546875" style="1" customWidth="1"/>
    <col min="3354" max="3354" width="6.88671875" style="1" customWidth="1"/>
    <col min="3355" max="3355" width="10.6640625" style="1" customWidth="1"/>
    <col min="3356" max="3357" width="6.88671875" style="1" customWidth="1"/>
    <col min="3358" max="3358" width="20.88671875" style="1" customWidth="1"/>
    <col min="3359" max="3359" width="7.88671875" style="1" customWidth="1"/>
    <col min="3360" max="3360" width="6.88671875" style="1" customWidth="1"/>
    <col min="3361" max="3361" width="12.109375" style="1" customWidth="1"/>
    <col min="3362" max="3363" width="6.88671875" style="1" customWidth="1"/>
    <col min="3364" max="3364" width="19.44140625" style="1" customWidth="1"/>
    <col min="3365" max="3366" width="6.88671875" style="1" customWidth="1"/>
    <col min="3367" max="3367" width="10" style="1" customWidth="1"/>
    <col min="3368" max="3369" width="6.88671875" style="1" customWidth="1"/>
    <col min="3370" max="3370" width="20.44140625" style="1" customWidth="1"/>
    <col min="3371" max="3371" width="7.88671875" style="1" customWidth="1"/>
    <col min="3372" max="3372" width="6.88671875" style="1" customWidth="1"/>
    <col min="3373" max="3373" width="10" style="1" customWidth="1"/>
    <col min="3374" max="3375" width="6.88671875" style="1" customWidth="1"/>
    <col min="3376" max="3376" width="22" style="1" customWidth="1"/>
    <col min="3377" max="3378" width="6.88671875" style="1" customWidth="1"/>
    <col min="3379" max="3379" width="10.109375" style="1" customWidth="1"/>
    <col min="3380" max="3381" width="6.88671875" style="1" customWidth="1"/>
    <col min="3382" max="3382" width="21.44140625" style="1" customWidth="1"/>
    <col min="3383" max="3383" width="8" style="1" customWidth="1"/>
    <col min="3384" max="3384" width="6.88671875" style="1" customWidth="1"/>
    <col min="3385" max="3385" width="11.5546875" style="1" customWidth="1"/>
    <col min="3386" max="3387" width="6.88671875" style="1" customWidth="1"/>
    <col min="3388" max="3388" width="20" style="1" customWidth="1"/>
    <col min="3389" max="3389" width="8.33203125" style="1" customWidth="1"/>
    <col min="3390" max="3390" width="6.88671875" style="1" customWidth="1"/>
    <col min="3391" max="3391" width="10.88671875" style="1" customWidth="1"/>
    <col min="3392" max="3392" width="6.88671875" style="1" customWidth="1"/>
    <col min="3393" max="3393" width="7.88671875" style="1" customWidth="1"/>
    <col min="3394" max="3394" width="19" style="1" customWidth="1"/>
    <col min="3395" max="3395" width="4.6640625" style="1" customWidth="1"/>
    <col min="3396" max="3396" width="4.33203125" style="1" customWidth="1"/>
    <col min="3397" max="3397" width="4.44140625" style="1" customWidth="1"/>
    <col min="3398" max="3398" width="5.109375" style="1" customWidth="1"/>
    <col min="3399" max="3399" width="5.6640625" style="1" customWidth="1"/>
    <col min="3400" max="3400" width="6.33203125" style="1" customWidth="1"/>
    <col min="3401" max="3401" width="6.5546875" style="1" customWidth="1"/>
    <col min="3402" max="3402" width="6.33203125" style="1" customWidth="1"/>
    <col min="3403" max="3404" width="5.6640625" style="1" customWidth="1"/>
    <col min="3405" max="3405" width="14.6640625" style="1" customWidth="1"/>
    <col min="3406" max="3415" width="5.6640625" style="1" customWidth="1"/>
    <col min="3416" max="3584" width="9.109375" style="1"/>
    <col min="3585" max="3585" width="13.33203125" style="1" customWidth="1"/>
    <col min="3586" max="3586" width="36" style="1" customWidth="1"/>
    <col min="3587" max="3587" width="15.88671875" style="1" customWidth="1"/>
    <col min="3588" max="3588" width="20.109375" style="1" customWidth="1"/>
    <col min="3589" max="3589" width="25.109375" style="1" customWidth="1"/>
    <col min="3590" max="3590" width="20.44140625" style="1" customWidth="1"/>
    <col min="3591" max="3591" width="10.5546875" style="1" bestFit="1" customWidth="1"/>
    <col min="3592" max="3592" width="6.5546875" style="1" bestFit="1" customWidth="1"/>
    <col min="3593" max="3593" width="12.109375" style="1" customWidth="1"/>
    <col min="3594" max="3595" width="6.5546875" style="1" bestFit="1" customWidth="1"/>
    <col min="3596" max="3596" width="19.6640625" style="1" customWidth="1"/>
    <col min="3597" max="3597" width="10.5546875" style="1" bestFit="1" customWidth="1"/>
    <col min="3598" max="3598" width="6.5546875" style="1" bestFit="1" customWidth="1"/>
    <col min="3599" max="3599" width="11.109375" style="1" customWidth="1"/>
    <col min="3600" max="3601" width="6.5546875" style="1" bestFit="1" customWidth="1"/>
    <col min="3602" max="3602" width="22.88671875" style="1" customWidth="1"/>
    <col min="3603" max="3603" width="10" style="1" customWidth="1"/>
    <col min="3604" max="3604" width="6.88671875" style="1" customWidth="1"/>
    <col min="3605" max="3605" width="13.33203125" style="1" customWidth="1"/>
    <col min="3606" max="3607" width="6.88671875" style="1" customWidth="1"/>
    <col min="3608" max="3608" width="20.109375" style="1" customWidth="1"/>
    <col min="3609" max="3609" width="8.5546875" style="1" customWidth="1"/>
    <col min="3610" max="3610" width="6.88671875" style="1" customWidth="1"/>
    <col min="3611" max="3611" width="10.6640625" style="1" customWidth="1"/>
    <col min="3612" max="3613" width="6.88671875" style="1" customWidth="1"/>
    <col min="3614" max="3614" width="20.88671875" style="1" customWidth="1"/>
    <col min="3615" max="3615" width="7.88671875" style="1" customWidth="1"/>
    <col min="3616" max="3616" width="6.88671875" style="1" customWidth="1"/>
    <col min="3617" max="3617" width="12.109375" style="1" customWidth="1"/>
    <col min="3618" max="3619" width="6.88671875" style="1" customWidth="1"/>
    <col min="3620" max="3620" width="19.44140625" style="1" customWidth="1"/>
    <col min="3621" max="3622" width="6.88671875" style="1" customWidth="1"/>
    <col min="3623" max="3623" width="10" style="1" customWidth="1"/>
    <col min="3624" max="3625" width="6.88671875" style="1" customWidth="1"/>
    <col min="3626" max="3626" width="20.44140625" style="1" customWidth="1"/>
    <col min="3627" max="3627" width="7.88671875" style="1" customWidth="1"/>
    <col min="3628" max="3628" width="6.88671875" style="1" customWidth="1"/>
    <col min="3629" max="3629" width="10" style="1" customWidth="1"/>
    <col min="3630" max="3631" width="6.88671875" style="1" customWidth="1"/>
    <col min="3632" max="3632" width="22" style="1" customWidth="1"/>
    <col min="3633" max="3634" width="6.88671875" style="1" customWidth="1"/>
    <col min="3635" max="3635" width="10.109375" style="1" customWidth="1"/>
    <col min="3636" max="3637" width="6.88671875" style="1" customWidth="1"/>
    <col min="3638" max="3638" width="21.44140625" style="1" customWidth="1"/>
    <col min="3639" max="3639" width="8" style="1" customWidth="1"/>
    <col min="3640" max="3640" width="6.88671875" style="1" customWidth="1"/>
    <col min="3641" max="3641" width="11.5546875" style="1" customWidth="1"/>
    <col min="3642" max="3643" width="6.88671875" style="1" customWidth="1"/>
    <col min="3644" max="3644" width="20" style="1" customWidth="1"/>
    <col min="3645" max="3645" width="8.33203125" style="1" customWidth="1"/>
    <col min="3646" max="3646" width="6.88671875" style="1" customWidth="1"/>
    <col min="3647" max="3647" width="10.88671875" style="1" customWidth="1"/>
    <col min="3648" max="3648" width="6.88671875" style="1" customWidth="1"/>
    <col min="3649" max="3649" width="7.88671875" style="1" customWidth="1"/>
    <col min="3650" max="3650" width="19" style="1" customWidth="1"/>
    <col min="3651" max="3651" width="4.6640625" style="1" customWidth="1"/>
    <col min="3652" max="3652" width="4.33203125" style="1" customWidth="1"/>
    <col min="3653" max="3653" width="4.44140625" style="1" customWidth="1"/>
    <col min="3654" max="3654" width="5.109375" style="1" customWidth="1"/>
    <col min="3655" max="3655" width="5.6640625" style="1" customWidth="1"/>
    <col min="3656" max="3656" width="6.33203125" style="1" customWidth="1"/>
    <col min="3657" max="3657" width="6.5546875" style="1" customWidth="1"/>
    <col min="3658" max="3658" width="6.33203125" style="1" customWidth="1"/>
    <col min="3659" max="3660" width="5.6640625" style="1" customWidth="1"/>
    <col min="3661" max="3661" width="14.6640625" style="1" customWidth="1"/>
    <col min="3662" max="3671" width="5.6640625" style="1" customWidth="1"/>
    <col min="3672" max="3840" width="9.109375" style="1"/>
    <col min="3841" max="3841" width="13.33203125" style="1" customWidth="1"/>
    <col min="3842" max="3842" width="36" style="1" customWidth="1"/>
    <col min="3843" max="3843" width="15.88671875" style="1" customWidth="1"/>
    <col min="3844" max="3844" width="20.109375" style="1" customWidth="1"/>
    <col min="3845" max="3845" width="25.109375" style="1" customWidth="1"/>
    <col min="3846" max="3846" width="20.44140625" style="1" customWidth="1"/>
    <col min="3847" max="3847" width="10.5546875" style="1" bestFit="1" customWidth="1"/>
    <col min="3848" max="3848" width="6.5546875" style="1" bestFit="1" customWidth="1"/>
    <col min="3849" max="3849" width="12.109375" style="1" customWidth="1"/>
    <col min="3850" max="3851" width="6.5546875" style="1" bestFit="1" customWidth="1"/>
    <col min="3852" max="3852" width="19.6640625" style="1" customWidth="1"/>
    <col min="3853" max="3853" width="10.5546875" style="1" bestFit="1" customWidth="1"/>
    <col min="3854" max="3854" width="6.5546875" style="1" bestFit="1" customWidth="1"/>
    <col min="3855" max="3855" width="11.109375" style="1" customWidth="1"/>
    <col min="3856" max="3857" width="6.5546875" style="1" bestFit="1" customWidth="1"/>
    <col min="3858" max="3858" width="22.88671875" style="1" customWidth="1"/>
    <col min="3859" max="3859" width="10" style="1" customWidth="1"/>
    <col min="3860" max="3860" width="6.88671875" style="1" customWidth="1"/>
    <col min="3861" max="3861" width="13.33203125" style="1" customWidth="1"/>
    <col min="3862" max="3863" width="6.88671875" style="1" customWidth="1"/>
    <col min="3864" max="3864" width="20.109375" style="1" customWidth="1"/>
    <col min="3865" max="3865" width="8.5546875" style="1" customWidth="1"/>
    <col min="3866" max="3866" width="6.88671875" style="1" customWidth="1"/>
    <col min="3867" max="3867" width="10.6640625" style="1" customWidth="1"/>
    <col min="3868" max="3869" width="6.88671875" style="1" customWidth="1"/>
    <col min="3870" max="3870" width="20.88671875" style="1" customWidth="1"/>
    <col min="3871" max="3871" width="7.88671875" style="1" customWidth="1"/>
    <col min="3872" max="3872" width="6.88671875" style="1" customWidth="1"/>
    <col min="3873" max="3873" width="12.109375" style="1" customWidth="1"/>
    <col min="3874" max="3875" width="6.88671875" style="1" customWidth="1"/>
    <col min="3876" max="3876" width="19.44140625" style="1" customWidth="1"/>
    <col min="3877" max="3878" width="6.88671875" style="1" customWidth="1"/>
    <col min="3879" max="3879" width="10" style="1" customWidth="1"/>
    <col min="3880" max="3881" width="6.88671875" style="1" customWidth="1"/>
    <col min="3882" max="3882" width="20.44140625" style="1" customWidth="1"/>
    <col min="3883" max="3883" width="7.88671875" style="1" customWidth="1"/>
    <col min="3884" max="3884" width="6.88671875" style="1" customWidth="1"/>
    <col min="3885" max="3885" width="10" style="1" customWidth="1"/>
    <col min="3886" max="3887" width="6.88671875" style="1" customWidth="1"/>
    <col min="3888" max="3888" width="22" style="1" customWidth="1"/>
    <col min="3889" max="3890" width="6.88671875" style="1" customWidth="1"/>
    <col min="3891" max="3891" width="10.109375" style="1" customWidth="1"/>
    <col min="3892" max="3893" width="6.88671875" style="1" customWidth="1"/>
    <col min="3894" max="3894" width="21.44140625" style="1" customWidth="1"/>
    <col min="3895" max="3895" width="8" style="1" customWidth="1"/>
    <col min="3896" max="3896" width="6.88671875" style="1" customWidth="1"/>
    <col min="3897" max="3897" width="11.5546875" style="1" customWidth="1"/>
    <col min="3898" max="3899" width="6.88671875" style="1" customWidth="1"/>
    <col min="3900" max="3900" width="20" style="1" customWidth="1"/>
    <col min="3901" max="3901" width="8.33203125" style="1" customWidth="1"/>
    <col min="3902" max="3902" width="6.88671875" style="1" customWidth="1"/>
    <col min="3903" max="3903" width="10.88671875" style="1" customWidth="1"/>
    <col min="3904" max="3904" width="6.88671875" style="1" customWidth="1"/>
    <col min="3905" max="3905" width="7.88671875" style="1" customWidth="1"/>
    <col min="3906" max="3906" width="19" style="1" customWidth="1"/>
    <col min="3907" max="3907" width="4.6640625" style="1" customWidth="1"/>
    <col min="3908" max="3908" width="4.33203125" style="1" customWidth="1"/>
    <col min="3909" max="3909" width="4.44140625" style="1" customWidth="1"/>
    <col min="3910" max="3910" width="5.109375" style="1" customWidth="1"/>
    <col min="3911" max="3911" width="5.6640625" style="1" customWidth="1"/>
    <col min="3912" max="3912" width="6.33203125" style="1" customWidth="1"/>
    <col min="3913" max="3913" width="6.5546875" style="1" customWidth="1"/>
    <col min="3914" max="3914" width="6.33203125" style="1" customWidth="1"/>
    <col min="3915" max="3916" width="5.6640625" style="1" customWidth="1"/>
    <col min="3917" max="3917" width="14.6640625" style="1" customWidth="1"/>
    <col min="3918" max="3927" width="5.6640625" style="1" customWidth="1"/>
    <col min="3928" max="4096" width="9.109375" style="1"/>
    <col min="4097" max="4097" width="13.33203125" style="1" customWidth="1"/>
    <col min="4098" max="4098" width="36" style="1" customWidth="1"/>
    <col min="4099" max="4099" width="15.88671875" style="1" customWidth="1"/>
    <col min="4100" max="4100" width="20.109375" style="1" customWidth="1"/>
    <col min="4101" max="4101" width="25.109375" style="1" customWidth="1"/>
    <col min="4102" max="4102" width="20.44140625" style="1" customWidth="1"/>
    <col min="4103" max="4103" width="10.5546875" style="1" bestFit="1" customWidth="1"/>
    <col min="4104" max="4104" width="6.5546875" style="1" bestFit="1" customWidth="1"/>
    <col min="4105" max="4105" width="12.109375" style="1" customWidth="1"/>
    <col min="4106" max="4107" width="6.5546875" style="1" bestFit="1" customWidth="1"/>
    <col min="4108" max="4108" width="19.6640625" style="1" customWidth="1"/>
    <col min="4109" max="4109" width="10.5546875" style="1" bestFit="1" customWidth="1"/>
    <col min="4110" max="4110" width="6.5546875" style="1" bestFit="1" customWidth="1"/>
    <col min="4111" max="4111" width="11.109375" style="1" customWidth="1"/>
    <col min="4112" max="4113" width="6.5546875" style="1" bestFit="1" customWidth="1"/>
    <col min="4114" max="4114" width="22.88671875" style="1" customWidth="1"/>
    <col min="4115" max="4115" width="10" style="1" customWidth="1"/>
    <col min="4116" max="4116" width="6.88671875" style="1" customWidth="1"/>
    <col min="4117" max="4117" width="13.33203125" style="1" customWidth="1"/>
    <col min="4118" max="4119" width="6.88671875" style="1" customWidth="1"/>
    <col min="4120" max="4120" width="20.109375" style="1" customWidth="1"/>
    <col min="4121" max="4121" width="8.5546875" style="1" customWidth="1"/>
    <col min="4122" max="4122" width="6.88671875" style="1" customWidth="1"/>
    <col min="4123" max="4123" width="10.6640625" style="1" customWidth="1"/>
    <col min="4124" max="4125" width="6.88671875" style="1" customWidth="1"/>
    <col min="4126" max="4126" width="20.88671875" style="1" customWidth="1"/>
    <col min="4127" max="4127" width="7.88671875" style="1" customWidth="1"/>
    <col min="4128" max="4128" width="6.88671875" style="1" customWidth="1"/>
    <col min="4129" max="4129" width="12.109375" style="1" customWidth="1"/>
    <col min="4130" max="4131" width="6.88671875" style="1" customWidth="1"/>
    <col min="4132" max="4132" width="19.44140625" style="1" customWidth="1"/>
    <col min="4133" max="4134" width="6.88671875" style="1" customWidth="1"/>
    <col min="4135" max="4135" width="10" style="1" customWidth="1"/>
    <col min="4136" max="4137" width="6.88671875" style="1" customWidth="1"/>
    <col min="4138" max="4138" width="20.44140625" style="1" customWidth="1"/>
    <col min="4139" max="4139" width="7.88671875" style="1" customWidth="1"/>
    <col min="4140" max="4140" width="6.88671875" style="1" customWidth="1"/>
    <col min="4141" max="4141" width="10" style="1" customWidth="1"/>
    <col min="4142" max="4143" width="6.88671875" style="1" customWidth="1"/>
    <col min="4144" max="4144" width="22" style="1" customWidth="1"/>
    <col min="4145" max="4146" width="6.88671875" style="1" customWidth="1"/>
    <col min="4147" max="4147" width="10.109375" style="1" customWidth="1"/>
    <col min="4148" max="4149" width="6.88671875" style="1" customWidth="1"/>
    <col min="4150" max="4150" width="21.44140625" style="1" customWidth="1"/>
    <col min="4151" max="4151" width="8" style="1" customWidth="1"/>
    <col min="4152" max="4152" width="6.88671875" style="1" customWidth="1"/>
    <col min="4153" max="4153" width="11.5546875" style="1" customWidth="1"/>
    <col min="4154" max="4155" width="6.88671875" style="1" customWidth="1"/>
    <col min="4156" max="4156" width="20" style="1" customWidth="1"/>
    <col min="4157" max="4157" width="8.33203125" style="1" customWidth="1"/>
    <col min="4158" max="4158" width="6.88671875" style="1" customWidth="1"/>
    <col min="4159" max="4159" width="10.88671875" style="1" customWidth="1"/>
    <col min="4160" max="4160" width="6.88671875" style="1" customWidth="1"/>
    <col min="4161" max="4161" width="7.88671875" style="1" customWidth="1"/>
    <col min="4162" max="4162" width="19" style="1" customWidth="1"/>
    <col min="4163" max="4163" width="4.6640625" style="1" customWidth="1"/>
    <col min="4164" max="4164" width="4.33203125" style="1" customWidth="1"/>
    <col min="4165" max="4165" width="4.44140625" style="1" customWidth="1"/>
    <col min="4166" max="4166" width="5.109375" style="1" customWidth="1"/>
    <col min="4167" max="4167" width="5.6640625" style="1" customWidth="1"/>
    <col min="4168" max="4168" width="6.33203125" style="1" customWidth="1"/>
    <col min="4169" max="4169" width="6.5546875" style="1" customWidth="1"/>
    <col min="4170" max="4170" width="6.33203125" style="1" customWidth="1"/>
    <col min="4171" max="4172" width="5.6640625" style="1" customWidth="1"/>
    <col min="4173" max="4173" width="14.6640625" style="1" customWidth="1"/>
    <col min="4174" max="4183" width="5.6640625" style="1" customWidth="1"/>
    <col min="4184" max="4352" width="9.109375" style="1"/>
    <col min="4353" max="4353" width="13.33203125" style="1" customWidth="1"/>
    <col min="4354" max="4354" width="36" style="1" customWidth="1"/>
    <col min="4355" max="4355" width="15.88671875" style="1" customWidth="1"/>
    <col min="4356" max="4356" width="20.109375" style="1" customWidth="1"/>
    <col min="4357" max="4357" width="25.109375" style="1" customWidth="1"/>
    <col min="4358" max="4358" width="20.44140625" style="1" customWidth="1"/>
    <col min="4359" max="4359" width="10.5546875" style="1" bestFit="1" customWidth="1"/>
    <col min="4360" max="4360" width="6.5546875" style="1" bestFit="1" customWidth="1"/>
    <col min="4361" max="4361" width="12.109375" style="1" customWidth="1"/>
    <col min="4362" max="4363" width="6.5546875" style="1" bestFit="1" customWidth="1"/>
    <col min="4364" max="4364" width="19.6640625" style="1" customWidth="1"/>
    <col min="4365" max="4365" width="10.5546875" style="1" bestFit="1" customWidth="1"/>
    <col min="4366" max="4366" width="6.5546875" style="1" bestFit="1" customWidth="1"/>
    <col min="4367" max="4367" width="11.109375" style="1" customWidth="1"/>
    <col min="4368" max="4369" width="6.5546875" style="1" bestFit="1" customWidth="1"/>
    <col min="4370" max="4370" width="22.88671875" style="1" customWidth="1"/>
    <col min="4371" max="4371" width="10" style="1" customWidth="1"/>
    <col min="4372" max="4372" width="6.88671875" style="1" customWidth="1"/>
    <col min="4373" max="4373" width="13.33203125" style="1" customWidth="1"/>
    <col min="4374" max="4375" width="6.88671875" style="1" customWidth="1"/>
    <col min="4376" max="4376" width="20.109375" style="1" customWidth="1"/>
    <col min="4377" max="4377" width="8.5546875" style="1" customWidth="1"/>
    <col min="4378" max="4378" width="6.88671875" style="1" customWidth="1"/>
    <col min="4379" max="4379" width="10.6640625" style="1" customWidth="1"/>
    <col min="4380" max="4381" width="6.88671875" style="1" customWidth="1"/>
    <col min="4382" max="4382" width="20.88671875" style="1" customWidth="1"/>
    <col min="4383" max="4383" width="7.88671875" style="1" customWidth="1"/>
    <col min="4384" max="4384" width="6.88671875" style="1" customWidth="1"/>
    <col min="4385" max="4385" width="12.109375" style="1" customWidth="1"/>
    <col min="4386" max="4387" width="6.88671875" style="1" customWidth="1"/>
    <col min="4388" max="4388" width="19.44140625" style="1" customWidth="1"/>
    <col min="4389" max="4390" width="6.88671875" style="1" customWidth="1"/>
    <col min="4391" max="4391" width="10" style="1" customWidth="1"/>
    <col min="4392" max="4393" width="6.88671875" style="1" customWidth="1"/>
    <col min="4394" max="4394" width="20.44140625" style="1" customWidth="1"/>
    <col min="4395" max="4395" width="7.88671875" style="1" customWidth="1"/>
    <col min="4396" max="4396" width="6.88671875" style="1" customWidth="1"/>
    <col min="4397" max="4397" width="10" style="1" customWidth="1"/>
    <col min="4398" max="4399" width="6.88671875" style="1" customWidth="1"/>
    <col min="4400" max="4400" width="22" style="1" customWidth="1"/>
    <col min="4401" max="4402" width="6.88671875" style="1" customWidth="1"/>
    <col min="4403" max="4403" width="10.109375" style="1" customWidth="1"/>
    <col min="4404" max="4405" width="6.88671875" style="1" customWidth="1"/>
    <col min="4406" max="4406" width="21.44140625" style="1" customWidth="1"/>
    <col min="4407" max="4407" width="8" style="1" customWidth="1"/>
    <col min="4408" max="4408" width="6.88671875" style="1" customWidth="1"/>
    <col min="4409" max="4409" width="11.5546875" style="1" customWidth="1"/>
    <col min="4410" max="4411" width="6.88671875" style="1" customWidth="1"/>
    <col min="4412" max="4412" width="20" style="1" customWidth="1"/>
    <col min="4413" max="4413" width="8.33203125" style="1" customWidth="1"/>
    <col min="4414" max="4414" width="6.88671875" style="1" customWidth="1"/>
    <col min="4415" max="4415" width="10.88671875" style="1" customWidth="1"/>
    <col min="4416" max="4416" width="6.88671875" style="1" customWidth="1"/>
    <col min="4417" max="4417" width="7.88671875" style="1" customWidth="1"/>
    <col min="4418" max="4418" width="19" style="1" customWidth="1"/>
    <col min="4419" max="4419" width="4.6640625" style="1" customWidth="1"/>
    <col min="4420" max="4420" width="4.33203125" style="1" customWidth="1"/>
    <col min="4421" max="4421" width="4.44140625" style="1" customWidth="1"/>
    <col min="4422" max="4422" width="5.109375" style="1" customWidth="1"/>
    <col min="4423" max="4423" width="5.6640625" style="1" customWidth="1"/>
    <col min="4424" max="4424" width="6.33203125" style="1" customWidth="1"/>
    <col min="4425" max="4425" width="6.5546875" style="1" customWidth="1"/>
    <col min="4426" max="4426" width="6.33203125" style="1" customWidth="1"/>
    <col min="4427" max="4428" width="5.6640625" style="1" customWidth="1"/>
    <col min="4429" max="4429" width="14.6640625" style="1" customWidth="1"/>
    <col min="4430" max="4439" width="5.6640625" style="1" customWidth="1"/>
    <col min="4440" max="4608" width="9.109375" style="1"/>
    <col min="4609" max="4609" width="13.33203125" style="1" customWidth="1"/>
    <col min="4610" max="4610" width="36" style="1" customWidth="1"/>
    <col min="4611" max="4611" width="15.88671875" style="1" customWidth="1"/>
    <col min="4612" max="4612" width="20.109375" style="1" customWidth="1"/>
    <col min="4613" max="4613" width="25.109375" style="1" customWidth="1"/>
    <col min="4614" max="4614" width="20.44140625" style="1" customWidth="1"/>
    <col min="4615" max="4615" width="10.5546875" style="1" bestFit="1" customWidth="1"/>
    <col min="4616" max="4616" width="6.5546875" style="1" bestFit="1" customWidth="1"/>
    <col min="4617" max="4617" width="12.109375" style="1" customWidth="1"/>
    <col min="4618" max="4619" width="6.5546875" style="1" bestFit="1" customWidth="1"/>
    <col min="4620" max="4620" width="19.6640625" style="1" customWidth="1"/>
    <col min="4621" max="4621" width="10.5546875" style="1" bestFit="1" customWidth="1"/>
    <col min="4622" max="4622" width="6.5546875" style="1" bestFit="1" customWidth="1"/>
    <col min="4623" max="4623" width="11.109375" style="1" customWidth="1"/>
    <col min="4624" max="4625" width="6.5546875" style="1" bestFit="1" customWidth="1"/>
    <col min="4626" max="4626" width="22.88671875" style="1" customWidth="1"/>
    <col min="4627" max="4627" width="10" style="1" customWidth="1"/>
    <col min="4628" max="4628" width="6.88671875" style="1" customWidth="1"/>
    <col min="4629" max="4629" width="13.33203125" style="1" customWidth="1"/>
    <col min="4630" max="4631" width="6.88671875" style="1" customWidth="1"/>
    <col min="4632" max="4632" width="20.109375" style="1" customWidth="1"/>
    <col min="4633" max="4633" width="8.5546875" style="1" customWidth="1"/>
    <col min="4634" max="4634" width="6.88671875" style="1" customWidth="1"/>
    <col min="4635" max="4635" width="10.6640625" style="1" customWidth="1"/>
    <col min="4636" max="4637" width="6.88671875" style="1" customWidth="1"/>
    <col min="4638" max="4638" width="20.88671875" style="1" customWidth="1"/>
    <col min="4639" max="4639" width="7.88671875" style="1" customWidth="1"/>
    <col min="4640" max="4640" width="6.88671875" style="1" customWidth="1"/>
    <col min="4641" max="4641" width="12.109375" style="1" customWidth="1"/>
    <col min="4642" max="4643" width="6.88671875" style="1" customWidth="1"/>
    <col min="4644" max="4644" width="19.44140625" style="1" customWidth="1"/>
    <col min="4645" max="4646" width="6.88671875" style="1" customWidth="1"/>
    <col min="4647" max="4647" width="10" style="1" customWidth="1"/>
    <col min="4648" max="4649" width="6.88671875" style="1" customWidth="1"/>
    <col min="4650" max="4650" width="20.44140625" style="1" customWidth="1"/>
    <col min="4651" max="4651" width="7.88671875" style="1" customWidth="1"/>
    <col min="4652" max="4652" width="6.88671875" style="1" customWidth="1"/>
    <col min="4653" max="4653" width="10" style="1" customWidth="1"/>
    <col min="4654" max="4655" width="6.88671875" style="1" customWidth="1"/>
    <col min="4656" max="4656" width="22" style="1" customWidth="1"/>
    <col min="4657" max="4658" width="6.88671875" style="1" customWidth="1"/>
    <col min="4659" max="4659" width="10.109375" style="1" customWidth="1"/>
    <col min="4660" max="4661" width="6.88671875" style="1" customWidth="1"/>
    <col min="4662" max="4662" width="21.44140625" style="1" customWidth="1"/>
    <col min="4663" max="4663" width="8" style="1" customWidth="1"/>
    <col min="4664" max="4664" width="6.88671875" style="1" customWidth="1"/>
    <col min="4665" max="4665" width="11.5546875" style="1" customWidth="1"/>
    <col min="4666" max="4667" width="6.88671875" style="1" customWidth="1"/>
    <col min="4668" max="4668" width="20" style="1" customWidth="1"/>
    <col min="4669" max="4669" width="8.33203125" style="1" customWidth="1"/>
    <col min="4670" max="4670" width="6.88671875" style="1" customWidth="1"/>
    <col min="4671" max="4671" width="10.88671875" style="1" customWidth="1"/>
    <col min="4672" max="4672" width="6.88671875" style="1" customWidth="1"/>
    <col min="4673" max="4673" width="7.88671875" style="1" customWidth="1"/>
    <col min="4674" max="4674" width="19" style="1" customWidth="1"/>
    <col min="4675" max="4675" width="4.6640625" style="1" customWidth="1"/>
    <col min="4676" max="4676" width="4.33203125" style="1" customWidth="1"/>
    <col min="4677" max="4677" width="4.44140625" style="1" customWidth="1"/>
    <col min="4678" max="4678" width="5.109375" style="1" customWidth="1"/>
    <col min="4679" max="4679" width="5.6640625" style="1" customWidth="1"/>
    <col min="4680" max="4680" width="6.33203125" style="1" customWidth="1"/>
    <col min="4681" max="4681" width="6.5546875" style="1" customWidth="1"/>
    <col min="4682" max="4682" width="6.33203125" style="1" customWidth="1"/>
    <col min="4683" max="4684" width="5.6640625" style="1" customWidth="1"/>
    <col min="4685" max="4685" width="14.6640625" style="1" customWidth="1"/>
    <col min="4686" max="4695" width="5.6640625" style="1" customWidth="1"/>
    <col min="4696" max="4864" width="9.109375" style="1"/>
    <col min="4865" max="4865" width="13.33203125" style="1" customWidth="1"/>
    <col min="4866" max="4866" width="36" style="1" customWidth="1"/>
    <col min="4867" max="4867" width="15.88671875" style="1" customWidth="1"/>
    <col min="4868" max="4868" width="20.109375" style="1" customWidth="1"/>
    <col min="4869" max="4869" width="25.109375" style="1" customWidth="1"/>
    <col min="4870" max="4870" width="20.44140625" style="1" customWidth="1"/>
    <col min="4871" max="4871" width="10.5546875" style="1" bestFit="1" customWidth="1"/>
    <col min="4872" max="4872" width="6.5546875" style="1" bestFit="1" customWidth="1"/>
    <col min="4873" max="4873" width="12.109375" style="1" customWidth="1"/>
    <col min="4874" max="4875" width="6.5546875" style="1" bestFit="1" customWidth="1"/>
    <col min="4876" max="4876" width="19.6640625" style="1" customWidth="1"/>
    <col min="4877" max="4877" width="10.5546875" style="1" bestFit="1" customWidth="1"/>
    <col min="4878" max="4878" width="6.5546875" style="1" bestFit="1" customWidth="1"/>
    <col min="4879" max="4879" width="11.109375" style="1" customWidth="1"/>
    <col min="4880" max="4881" width="6.5546875" style="1" bestFit="1" customWidth="1"/>
    <col min="4882" max="4882" width="22.88671875" style="1" customWidth="1"/>
    <col min="4883" max="4883" width="10" style="1" customWidth="1"/>
    <col min="4884" max="4884" width="6.88671875" style="1" customWidth="1"/>
    <col min="4885" max="4885" width="13.33203125" style="1" customWidth="1"/>
    <col min="4886" max="4887" width="6.88671875" style="1" customWidth="1"/>
    <col min="4888" max="4888" width="20.109375" style="1" customWidth="1"/>
    <col min="4889" max="4889" width="8.5546875" style="1" customWidth="1"/>
    <col min="4890" max="4890" width="6.88671875" style="1" customWidth="1"/>
    <col min="4891" max="4891" width="10.6640625" style="1" customWidth="1"/>
    <col min="4892" max="4893" width="6.88671875" style="1" customWidth="1"/>
    <col min="4894" max="4894" width="20.88671875" style="1" customWidth="1"/>
    <col min="4895" max="4895" width="7.88671875" style="1" customWidth="1"/>
    <col min="4896" max="4896" width="6.88671875" style="1" customWidth="1"/>
    <col min="4897" max="4897" width="12.109375" style="1" customWidth="1"/>
    <col min="4898" max="4899" width="6.88671875" style="1" customWidth="1"/>
    <col min="4900" max="4900" width="19.44140625" style="1" customWidth="1"/>
    <col min="4901" max="4902" width="6.88671875" style="1" customWidth="1"/>
    <col min="4903" max="4903" width="10" style="1" customWidth="1"/>
    <col min="4904" max="4905" width="6.88671875" style="1" customWidth="1"/>
    <col min="4906" max="4906" width="20.44140625" style="1" customWidth="1"/>
    <col min="4907" max="4907" width="7.88671875" style="1" customWidth="1"/>
    <col min="4908" max="4908" width="6.88671875" style="1" customWidth="1"/>
    <col min="4909" max="4909" width="10" style="1" customWidth="1"/>
    <col min="4910" max="4911" width="6.88671875" style="1" customWidth="1"/>
    <col min="4912" max="4912" width="22" style="1" customWidth="1"/>
    <col min="4913" max="4914" width="6.88671875" style="1" customWidth="1"/>
    <col min="4915" max="4915" width="10.109375" style="1" customWidth="1"/>
    <col min="4916" max="4917" width="6.88671875" style="1" customWidth="1"/>
    <col min="4918" max="4918" width="21.44140625" style="1" customWidth="1"/>
    <col min="4919" max="4919" width="8" style="1" customWidth="1"/>
    <col min="4920" max="4920" width="6.88671875" style="1" customWidth="1"/>
    <col min="4921" max="4921" width="11.5546875" style="1" customWidth="1"/>
    <col min="4922" max="4923" width="6.88671875" style="1" customWidth="1"/>
    <col min="4924" max="4924" width="20" style="1" customWidth="1"/>
    <col min="4925" max="4925" width="8.33203125" style="1" customWidth="1"/>
    <col min="4926" max="4926" width="6.88671875" style="1" customWidth="1"/>
    <col min="4927" max="4927" width="10.88671875" style="1" customWidth="1"/>
    <col min="4928" max="4928" width="6.88671875" style="1" customWidth="1"/>
    <col min="4929" max="4929" width="7.88671875" style="1" customWidth="1"/>
    <col min="4930" max="4930" width="19" style="1" customWidth="1"/>
    <col min="4931" max="4931" width="4.6640625" style="1" customWidth="1"/>
    <col min="4932" max="4932" width="4.33203125" style="1" customWidth="1"/>
    <col min="4933" max="4933" width="4.44140625" style="1" customWidth="1"/>
    <col min="4934" max="4934" width="5.109375" style="1" customWidth="1"/>
    <col min="4935" max="4935" width="5.6640625" style="1" customWidth="1"/>
    <col min="4936" max="4936" width="6.33203125" style="1" customWidth="1"/>
    <col min="4937" max="4937" width="6.5546875" style="1" customWidth="1"/>
    <col min="4938" max="4938" width="6.33203125" style="1" customWidth="1"/>
    <col min="4939" max="4940" width="5.6640625" style="1" customWidth="1"/>
    <col min="4941" max="4941" width="14.6640625" style="1" customWidth="1"/>
    <col min="4942" max="4951" width="5.6640625" style="1" customWidth="1"/>
    <col min="4952" max="5120" width="9.109375" style="1"/>
    <col min="5121" max="5121" width="13.33203125" style="1" customWidth="1"/>
    <col min="5122" max="5122" width="36" style="1" customWidth="1"/>
    <col min="5123" max="5123" width="15.88671875" style="1" customWidth="1"/>
    <col min="5124" max="5124" width="20.109375" style="1" customWidth="1"/>
    <col min="5125" max="5125" width="25.109375" style="1" customWidth="1"/>
    <col min="5126" max="5126" width="20.44140625" style="1" customWidth="1"/>
    <col min="5127" max="5127" width="10.5546875" style="1" bestFit="1" customWidth="1"/>
    <col min="5128" max="5128" width="6.5546875" style="1" bestFit="1" customWidth="1"/>
    <col min="5129" max="5129" width="12.109375" style="1" customWidth="1"/>
    <col min="5130" max="5131" width="6.5546875" style="1" bestFit="1" customWidth="1"/>
    <col min="5132" max="5132" width="19.6640625" style="1" customWidth="1"/>
    <col min="5133" max="5133" width="10.5546875" style="1" bestFit="1" customWidth="1"/>
    <col min="5134" max="5134" width="6.5546875" style="1" bestFit="1" customWidth="1"/>
    <col min="5135" max="5135" width="11.109375" style="1" customWidth="1"/>
    <col min="5136" max="5137" width="6.5546875" style="1" bestFit="1" customWidth="1"/>
    <col min="5138" max="5138" width="22.88671875" style="1" customWidth="1"/>
    <col min="5139" max="5139" width="10" style="1" customWidth="1"/>
    <col min="5140" max="5140" width="6.88671875" style="1" customWidth="1"/>
    <col min="5141" max="5141" width="13.33203125" style="1" customWidth="1"/>
    <col min="5142" max="5143" width="6.88671875" style="1" customWidth="1"/>
    <col min="5144" max="5144" width="20.109375" style="1" customWidth="1"/>
    <col min="5145" max="5145" width="8.5546875" style="1" customWidth="1"/>
    <col min="5146" max="5146" width="6.88671875" style="1" customWidth="1"/>
    <col min="5147" max="5147" width="10.6640625" style="1" customWidth="1"/>
    <col min="5148" max="5149" width="6.88671875" style="1" customWidth="1"/>
    <col min="5150" max="5150" width="20.88671875" style="1" customWidth="1"/>
    <col min="5151" max="5151" width="7.88671875" style="1" customWidth="1"/>
    <col min="5152" max="5152" width="6.88671875" style="1" customWidth="1"/>
    <col min="5153" max="5153" width="12.109375" style="1" customWidth="1"/>
    <col min="5154" max="5155" width="6.88671875" style="1" customWidth="1"/>
    <col min="5156" max="5156" width="19.44140625" style="1" customWidth="1"/>
    <col min="5157" max="5158" width="6.88671875" style="1" customWidth="1"/>
    <col min="5159" max="5159" width="10" style="1" customWidth="1"/>
    <col min="5160" max="5161" width="6.88671875" style="1" customWidth="1"/>
    <col min="5162" max="5162" width="20.44140625" style="1" customWidth="1"/>
    <col min="5163" max="5163" width="7.88671875" style="1" customWidth="1"/>
    <col min="5164" max="5164" width="6.88671875" style="1" customWidth="1"/>
    <col min="5165" max="5165" width="10" style="1" customWidth="1"/>
    <col min="5166" max="5167" width="6.88671875" style="1" customWidth="1"/>
    <col min="5168" max="5168" width="22" style="1" customWidth="1"/>
    <col min="5169" max="5170" width="6.88671875" style="1" customWidth="1"/>
    <col min="5171" max="5171" width="10.109375" style="1" customWidth="1"/>
    <col min="5172" max="5173" width="6.88671875" style="1" customWidth="1"/>
    <col min="5174" max="5174" width="21.44140625" style="1" customWidth="1"/>
    <col min="5175" max="5175" width="8" style="1" customWidth="1"/>
    <col min="5176" max="5176" width="6.88671875" style="1" customWidth="1"/>
    <col min="5177" max="5177" width="11.5546875" style="1" customWidth="1"/>
    <col min="5178" max="5179" width="6.88671875" style="1" customWidth="1"/>
    <col min="5180" max="5180" width="20" style="1" customWidth="1"/>
    <col min="5181" max="5181" width="8.33203125" style="1" customWidth="1"/>
    <col min="5182" max="5182" width="6.88671875" style="1" customWidth="1"/>
    <col min="5183" max="5183" width="10.88671875" style="1" customWidth="1"/>
    <col min="5184" max="5184" width="6.88671875" style="1" customWidth="1"/>
    <col min="5185" max="5185" width="7.88671875" style="1" customWidth="1"/>
    <col min="5186" max="5186" width="19" style="1" customWidth="1"/>
    <col min="5187" max="5187" width="4.6640625" style="1" customWidth="1"/>
    <col min="5188" max="5188" width="4.33203125" style="1" customWidth="1"/>
    <col min="5189" max="5189" width="4.44140625" style="1" customWidth="1"/>
    <col min="5190" max="5190" width="5.109375" style="1" customWidth="1"/>
    <col min="5191" max="5191" width="5.6640625" style="1" customWidth="1"/>
    <col min="5192" max="5192" width="6.33203125" style="1" customWidth="1"/>
    <col min="5193" max="5193" width="6.5546875" style="1" customWidth="1"/>
    <col min="5194" max="5194" width="6.33203125" style="1" customWidth="1"/>
    <col min="5195" max="5196" width="5.6640625" style="1" customWidth="1"/>
    <col min="5197" max="5197" width="14.6640625" style="1" customWidth="1"/>
    <col min="5198" max="5207" width="5.6640625" style="1" customWidth="1"/>
    <col min="5208" max="5376" width="9.109375" style="1"/>
    <col min="5377" max="5377" width="13.33203125" style="1" customWidth="1"/>
    <col min="5378" max="5378" width="36" style="1" customWidth="1"/>
    <col min="5379" max="5379" width="15.88671875" style="1" customWidth="1"/>
    <col min="5380" max="5380" width="20.109375" style="1" customWidth="1"/>
    <col min="5381" max="5381" width="25.109375" style="1" customWidth="1"/>
    <col min="5382" max="5382" width="20.44140625" style="1" customWidth="1"/>
    <col min="5383" max="5383" width="10.5546875" style="1" bestFit="1" customWidth="1"/>
    <col min="5384" max="5384" width="6.5546875" style="1" bestFit="1" customWidth="1"/>
    <col min="5385" max="5385" width="12.109375" style="1" customWidth="1"/>
    <col min="5386" max="5387" width="6.5546875" style="1" bestFit="1" customWidth="1"/>
    <col min="5388" max="5388" width="19.6640625" style="1" customWidth="1"/>
    <col min="5389" max="5389" width="10.5546875" style="1" bestFit="1" customWidth="1"/>
    <col min="5390" max="5390" width="6.5546875" style="1" bestFit="1" customWidth="1"/>
    <col min="5391" max="5391" width="11.109375" style="1" customWidth="1"/>
    <col min="5392" max="5393" width="6.5546875" style="1" bestFit="1" customWidth="1"/>
    <col min="5394" max="5394" width="22.88671875" style="1" customWidth="1"/>
    <col min="5395" max="5395" width="10" style="1" customWidth="1"/>
    <col min="5396" max="5396" width="6.88671875" style="1" customWidth="1"/>
    <col min="5397" max="5397" width="13.33203125" style="1" customWidth="1"/>
    <col min="5398" max="5399" width="6.88671875" style="1" customWidth="1"/>
    <col min="5400" max="5400" width="20.109375" style="1" customWidth="1"/>
    <col min="5401" max="5401" width="8.5546875" style="1" customWidth="1"/>
    <col min="5402" max="5402" width="6.88671875" style="1" customWidth="1"/>
    <col min="5403" max="5403" width="10.6640625" style="1" customWidth="1"/>
    <col min="5404" max="5405" width="6.88671875" style="1" customWidth="1"/>
    <col min="5406" max="5406" width="20.88671875" style="1" customWidth="1"/>
    <col min="5407" max="5407" width="7.88671875" style="1" customWidth="1"/>
    <col min="5408" max="5408" width="6.88671875" style="1" customWidth="1"/>
    <col min="5409" max="5409" width="12.109375" style="1" customWidth="1"/>
    <col min="5410" max="5411" width="6.88671875" style="1" customWidth="1"/>
    <col min="5412" max="5412" width="19.44140625" style="1" customWidth="1"/>
    <col min="5413" max="5414" width="6.88671875" style="1" customWidth="1"/>
    <col min="5415" max="5415" width="10" style="1" customWidth="1"/>
    <col min="5416" max="5417" width="6.88671875" style="1" customWidth="1"/>
    <col min="5418" max="5418" width="20.44140625" style="1" customWidth="1"/>
    <col min="5419" max="5419" width="7.88671875" style="1" customWidth="1"/>
    <col min="5420" max="5420" width="6.88671875" style="1" customWidth="1"/>
    <col min="5421" max="5421" width="10" style="1" customWidth="1"/>
    <col min="5422" max="5423" width="6.88671875" style="1" customWidth="1"/>
    <col min="5424" max="5424" width="22" style="1" customWidth="1"/>
    <col min="5425" max="5426" width="6.88671875" style="1" customWidth="1"/>
    <col min="5427" max="5427" width="10.109375" style="1" customWidth="1"/>
    <col min="5428" max="5429" width="6.88671875" style="1" customWidth="1"/>
    <col min="5430" max="5430" width="21.44140625" style="1" customWidth="1"/>
    <col min="5431" max="5431" width="8" style="1" customWidth="1"/>
    <col min="5432" max="5432" width="6.88671875" style="1" customWidth="1"/>
    <col min="5433" max="5433" width="11.5546875" style="1" customWidth="1"/>
    <col min="5434" max="5435" width="6.88671875" style="1" customWidth="1"/>
    <col min="5436" max="5436" width="20" style="1" customWidth="1"/>
    <col min="5437" max="5437" width="8.33203125" style="1" customWidth="1"/>
    <col min="5438" max="5438" width="6.88671875" style="1" customWidth="1"/>
    <col min="5439" max="5439" width="10.88671875" style="1" customWidth="1"/>
    <col min="5440" max="5440" width="6.88671875" style="1" customWidth="1"/>
    <col min="5441" max="5441" width="7.88671875" style="1" customWidth="1"/>
    <col min="5442" max="5442" width="19" style="1" customWidth="1"/>
    <col min="5443" max="5443" width="4.6640625" style="1" customWidth="1"/>
    <col min="5444" max="5444" width="4.33203125" style="1" customWidth="1"/>
    <col min="5445" max="5445" width="4.44140625" style="1" customWidth="1"/>
    <col min="5446" max="5446" width="5.109375" style="1" customWidth="1"/>
    <col min="5447" max="5447" width="5.6640625" style="1" customWidth="1"/>
    <col min="5448" max="5448" width="6.33203125" style="1" customWidth="1"/>
    <col min="5449" max="5449" width="6.5546875" style="1" customWidth="1"/>
    <col min="5450" max="5450" width="6.33203125" style="1" customWidth="1"/>
    <col min="5451" max="5452" width="5.6640625" style="1" customWidth="1"/>
    <col min="5453" max="5453" width="14.6640625" style="1" customWidth="1"/>
    <col min="5454" max="5463" width="5.6640625" style="1" customWidth="1"/>
    <col min="5464" max="5632" width="9.109375" style="1"/>
    <col min="5633" max="5633" width="13.33203125" style="1" customWidth="1"/>
    <col min="5634" max="5634" width="36" style="1" customWidth="1"/>
    <col min="5635" max="5635" width="15.88671875" style="1" customWidth="1"/>
    <col min="5636" max="5636" width="20.109375" style="1" customWidth="1"/>
    <col min="5637" max="5637" width="25.109375" style="1" customWidth="1"/>
    <col min="5638" max="5638" width="20.44140625" style="1" customWidth="1"/>
    <col min="5639" max="5639" width="10.5546875" style="1" bestFit="1" customWidth="1"/>
    <col min="5640" max="5640" width="6.5546875" style="1" bestFit="1" customWidth="1"/>
    <col min="5641" max="5641" width="12.109375" style="1" customWidth="1"/>
    <col min="5642" max="5643" width="6.5546875" style="1" bestFit="1" customWidth="1"/>
    <col min="5644" max="5644" width="19.6640625" style="1" customWidth="1"/>
    <col min="5645" max="5645" width="10.5546875" style="1" bestFit="1" customWidth="1"/>
    <col min="5646" max="5646" width="6.5546875" style="1" bestFit="1" customWidth="1"/>
    <col min="5647" max="5647" width="11.109375" style="1" customWidth="1"/>
    <col min="5648" max="5649" width="6.5546875" style="1" bestFit="1" customWidth="1"/>
    <col min="5650" max="5650" width="22.88671875" style="1" customWidth="1"/>
    <col min="5651" max="5651" width="10" style="1" customWidth="1"/>
    <col min="5652" max="5652" width="6.88671875" style="1" customWidth="1"/>
    <col min="5653" max="5653" width="13.33203125" style="1" customWidth="1"/>
    <col min="5654" max="5655" width="6.88671875" style="1" customWidth="1"/>
    <col min="5656" max="5656" width="20.109375" style="1" customWidth="1"/>
    <col min="5657" max="5657" width="8.5546875" style="1" customWidth="1"/>
    <col min="5658" max="5658" width="6.88671875" style="1" customWidth="1"/>
    <col min="5659" max="5659" width="10.6640625" style="1" customWidth="1"/>
    <col min="5660" max="5661" width="6.88671875" style="1" customWidth="1"/>
    <col min="5662" max="5662" width="20.88671875" style="1" customWidth="1"/>
    <col min="5663" max="5663" width="7.88671875" style="1" customWidth="1"/>
    <col min="5664" max="5664" width="6.88671875" style="1" customWidth="1"/>
    <col min="5665" max="5665" width="12.109375" style="1" customWidth="1"/>
    <col min="5666" max="5667" width="6.88671875" style="1" customWidth="1"/>
    <col min="5668" max="5668" width="19.44140625" style="1" customWidth="1"/>
    <col min="5669" max="5670" width="6.88671875" style="1" customWidth="1"/>
    <col min="5671" max="5671" width="10" style="1" customWidth="1"/>
    <col min="5672" max="5673" width="6.88671875" style="1" customWidth="1"/>
    <col min="5674" max="5674" width="20.44140625" style="1" customWidth="1"/>
    <col min="5675" max="5675" width="7.88671875" style="1" customWidth="1"/>
    <col min="5676" max="5676" width="6.88671875" style="1" customWidth="1"/>
    <col min="5677" max="5677" width="10" style="1" customWidth="1"/>
    <col min="5678" max="5679" width="6.88671875" style="1" customWidth="1"/>
    <col min="5680" max="5680" width="22" style="1" customWidth="1"/>
    <col min="5681" max="5682" width="6.88671875" style="1" customWidth="1"/>
    <col min="5683" max="5683" width="10.109375" style="1" customWidth="1"/>
    <col min="5684" max="5685" width="6.88671875" style="1" customWidth="1"/>
    <col min="5686" max="5686" width="21.44140625" style="1" customWidth="1"/>
    <col min="5687" max="5687" width="8" style="1" customWidth="1"/>
    <col min="5688" max="5688" width="6.88671875" style="1" customWidth="1"/>
    <col min="5689" max="5689" width="11.5546875" style="1" customWidth="1"/>
    <col min="5690" max="5691" width="6.88671875" style="1" customWidth="1"/>
    <col min="5692" max="5692" width="20" style="1" customWidth="1"/>
    <col min="5693" max="5693" width="8.33203125" style="1" customWidth="1"/>
    <col min="5694" max="5694" width="6.88671875" style="1" customWidth="1"/>
    <col min="5695" max="5695" width="10.88671875" style="1" customWidth="1"/>
    <col min="5696" max="5696" width="6.88671875" style="1" customWidth="1"/>
    <col min="5697" max="5697" width="7.88671875" style="1" customWidth="1"/>
    <col min="5698" max="5698" width="19" style="1" customWidth="1"/>
    <col min="5699" max="5699" width="4.6640625" style="1" customWidth="1"/>
    <col min="5700" max="5700" width="4.33203125" style="1" customWidth="1"/>
    <col min="5701" max="5701" width="4.44140625" style="1" customWidth="1"/>
    <col min="5702" max="5702" width="5.109375" style="1" customWidth="1"/>
    <col min="5703" max="5703" width="5.6640625" style="1" customWidth="1"/>
    <col min="5704" max="5704" width="6.33203125" style="1" customWidth="1"/>
    <col min="5705" max="5705" width="6.5546875" style="1" customWidth="1"/>
    <col min="5706" max="5706" width="6.33203125" style="1" customWidth="1"/>
    <col min="5707" max="5708" width="5.6640625" style="1" customWidth="1"/>
    <col min="5709" max="5709" width="14.6640625" style="1" customWidth="1"/>
    <col min="5710" max="5719" width="5.6640625" style="1" customWidth="1"/>
    <col min="5720" max="5888" width="9.109375" style="1"/>
    <col min="5889" max="5889" width="13.33203125" style="1" customWidth="1"/>
    <col min="5890" max="5890" width="36" style="1" customWidth="1"/>
    <col min="5891" max="5891" width="15.88671875" style="1" customWidth="1"/>
    <col min="5892" max="5892" width="20.109375" style="1" customWidth="1"/>
    <col min="5893" max="5893" width="25.109375" style="1" customWidth="1"/>
    <col min="5894" max="5894" width="20.44140625" style="1" customWidth="1"/>
    <col min="5895" max="5895" width="10.5546875" style="1" bestFit="1" customWidth="1"/>
    <col min="5896" max="5896" width="6.5546875" style="1" bestFit="1" customWidth="1"/>
    <col min="5897" max="5897" width="12.109375" style="1" customWidth="1"/>
    <col min="5898" max="5899" width="6.5546875" style="1" bestFit="1" customWidth="1"/>
    <col min="5900" max="5900" width="19.6640625" style="1" customWidth="1"/>
    <col min="5901" max="5901" width="10.5546875" style="1" bestFit="1" customWidth="1"/>
    <col min="5902" max="5902" width="6.5546875" style="1" bestFit="1" customWidth="1"/>
    <col min="5903" max="5903" width="11.109375" style="1" customWidth="1"/>
    <col min="5904" max="5905" width="6.5546875" style="1" bestFit="1" customWidth="1"/>
    <col min="5906" max="5906" width="22.88671875" style="1" customWidth="1"/>
    <col min="5907" max="5907" width="10" style="1" customWidth="1"/>
    <col min="5908" max="5908" width="6.88671875" style="1" customWidth="1"/>
    <col min="5909" max="5909" width="13.33203125" style="1" customWidth="1"/>
    <col min="5910" max="5911" width="6.88671875" style="1" customWidth="1"/>
    <col min="5912" max="5912" width="20.109375" style="1" customWidth="1"/>
    <col min="5913" max="5913" width="8.5546875" style="1" customWidth="1"/>
    <col min="5914" max="5914" width="6.88671875" style="1" customWidth="1"/>
    <col min="5915" max="5915" width="10.6640625" style="1" customWidth="1"/>
    <col min="5916" max="5917" width="6.88671875" style="1" customWidth="1"/>
    <col min="5918" max="5918" width="20.88671875" style="1" customWidth="1"/>
    <col min="5919" max="5919" width="7.88671875" style="1" customWidth="1"/>
    <col min="5920" max="5920" width="6.88671875" style="1" customWidth="1"/>
    <col min="5921" max="5921" width="12.109375" style="1" customWidth="1"/>
    <col min="5922" max="5923" width="6.88671875" style="1" customWidth="1"/>
    <col min="5924" max="5924" width="19.44140625" style="1" customWidth="1"/>
    <col min="5925" max="5926" width="6.88671875" style="1" customWidth="1"/>
    <col min="5927" max="5927" width="10" style="1" customWidth="1"/>
    <col min="5928" max="5929" width="6.88671875" style="1" customWidth="1"/>
    <col min="5930" max="5930" width="20.44140625" style="1" customWidth="1"/>
    <col min="5931" max="5931" width="7.88671875" style="1" customWidth="1"/>
    <col min="5932" max="5932" width="6.88671875" style="1" customWidth="1"/>
    <col min="5933" max="5933" width="10" style="1" customWidth="1"/>
    <col min="5934" max="5935" width="6.88671875" style="1" customWidth="1"/>
    <col min="5936" max="5936" width="22" style="1" customWidth="1"/>
    <col min="5937" max="5938" width="6.88671875" style="1" customWidth="1"/>
    <col min="5939" max="5939" width="10.109375" style="1" customWidth="1"/>
    <col min="5940" max="5941" width="6.88671875" style="1" customWidth="1"/>
    <col min="5942" max="5942" width="21.44140625" style="1" customWidth="1"/>
    <col min="5943" max="5943" width="8" style="1" customWidth="1"/>
    <col min="5944" max="5944" width="6.88671875" style="1" customWidth="1"/>
    <col min="5945" max="5945" width="11.5546875" style="1" customWidth="1"/>
    <col min="5946" max="5947" width="6.88671875" style="1" customWidth="1"/>
    <col min="5948" max="5948" width="20" style="1" customWidth="1"/>
    <col min="5949" max="5949" width="8.33203125" style="1" customWidth="1"/>
    <col min="5950" max="5950" width="6.88671875" style="1" customWidth="1"/>
    <col min="5951" max="5951" width="10.88671875" style="1" customWidth="1"/>
    <col min="5952" max="5952" width="6.88671875" style="1" customWidth="1"/>
    <col min="5953" max="5953" width="7.88671875" style="1" customWidth="1"/>
    <col min="5954" max="5954" width="19" style="1" customWidth="1"/>
    <col min="5955" max="5955" width="4.6640625" style="1" customWidth="1"/>
    <col min="5956" max="5956" width="4.33203125" style="1" customWidth="1"/>
    <col min="5957" max="5957" width="4.44140625" style="1" customWidth="1"/>
    <col min="5958" max="5958" width="5.109375" style="1" customWidth="1"/>
    <col min="5959" max="5959" width="5.6640625" style="1" customWidth="1"/>
    <col min="5960" max="5960" width="6.33203125" style="1" customWidth="1"/>
    <col min="5961" max="5961" width="6.5546875" style="1" customWidth="1"/>
    <col min="5962" max="5962" width="6.33203125" style="1" customWidth="1"/>
    <col min="5963" max="5964" width="5.6640625" style="1" customWidth="1"/>
    <col min="5965" max="5965" width="14.6640625" style="1" customWidth="1"/>
    <col min="5966" max="5975" width="5.6640625" style="1" customWidth="1"/>
    <col min="5976" max="6144" width="9.109375" style="1"/>
    <col min="6145" max="6145" width="13.33203125" style="1" customWidth="1"/>
    <col min="6146" max="6146" width="36" style="1" customWidth="1"/>
    <col min="6147" max="6147" width="15.88671875" style="1" customWidth="1"/>
    <col min="6148" max="6148" width="20.109375" style="1" customWidth="1"/>
    <col min="6149" max="6149" width="25.109375" style="1" customWidth="1"/>
    <col min="6150" max="6150" width="20.44140625" style="1" customWidth="1"/>
    <col min="6151" max="6151" width="10.5546875" style="1" bestFit="1" customWidth="1"/>
    <col min="6152" max="6152" width="6.5546875" style="1" bestFit="1" customWidth="1"/>
    <col min="6153" max="6153" width="12.109375" style="1" customWidth="1"/>
    <col min="6154" max="6155" width="6.5546875" style="1" bestFit="1" customWidth="1"/>
    <col min="6156" max="6156" width="19.6640625" style="1" customWidth="1"/>
    <col min="6157" max="6157" width="10.5546875" style="1" bestFit="1" customWidth="1"/>
    <col min="6158" max="6158" width="6.5546875" style="1" bestFit="1" customWidth="1"/>
    <col min="6159" max="6159" width="11.109375" style="1" customWidth="1"/>
    <col min="6160" max="6161" width="6.5546875" style="1" bestFit="1" customWidth="1"/>
    <col min="6162" max="6162" width="22.88671875" style="1" customWidth="1"/>
    <col min="6163" max="6163" width="10" style="1" customWidth="1"/>
    <col min="6164" max="6164" width="6.88671875" style="1" customWidth="1"/>
    <col min="6165" max="6165" width="13.33203125" style="1" customWidth="1"/>
    <col min="6166" max="6167" width="6.88671875" style="1" customWidth="1"/>
    <col min="6168" max="6168" width="20.109375" style="1" customWidth="1"/>
    <col min="6169" max="6169" width="8.5546875" style="1" customWidth="1"/>
    <col min="6170" max="6170" width="6.88671875" style="1" customWidth="1"/>
    <col min="6171" max="6171" width="10.6640625" style="1" customWidth="1"/>
    <col min="6172" max="6173" width="6.88671875" style="1" customWidth="1"/>
    <col min="6174" max="6174" width="20.88671875" style="1" customWidth="1"/>
    <col min="6175" max="6175" width="7.88671875" style="1" customWidth="1"/>
    <col min="6176" max="6176" width="6.88671875" style="1" customWidth="1"/>
    <col min="6177" max="6177" width="12.109375" style="1" customWidth="1"/>
    <col min="6178" max="6179" width="6.88671875" style="1" customWidth="1"/>
    <col min="6180" max="6180" width="19.44140625" style="1" customWidth="1"/>
    <col min="6181" max="6182" width="6.88671875" style="1" customWidth="1"/>
    <col min="6183" max="6183" width="10" style="1" customWidth="1"/>
    <col min="6184" max="6185" width="6.88671875" style="1" customWidth="1"/>
    <col min="6186" max="6186" width="20.44140625" style="1" customWidth="1"/>
    <col min="6187" max="6187" width="7.88671875" style="1" customWidth="1"/>
    <col min="6188" max="6188" width="6.88671875" style="1" customWidth="1"/>
    <col min="6189" max="6189" width="10" style="1" customWidth="1"/>
    <col min="6190" max="6191" width="6.88671875" style="1" customWidth="1"/>
    <col min="6192" max="6192" width="22" style="1" customWidth="1"/>
    <col min="6193" max="6194" width="6.88671875" style="1" customWidth="1"/>
    <col min="6195" max="6195" width="10.109375" style="1" customWidth="1"/>
    <col min="6196" max="6197" width="6.88671875" style="1" customWidth="1"/>
    <col min="6198" max="6198" width="21.44140625" style="1" customWidth="1"/>
    <col min="6199" max="6199" width="8" style="1" customWidth="1"/>
    <col min="6200" max="6200" width="6.88671875" style="1" customWidth="1"/>
    <col min="6201" max="6201" width="11.5546875" style="1" customWidth="1"/>
    <col min="6202" max="6203" width="6.88671875" style="1" customWidth="1"/>
    <col min="6204" max="6204" width="20" style="1" customWidth="1"/>
    <col min="6205" max="6205" width="8.33203125" style="1" customWidth="1"/>
    <col min="6206" max="6206" width="6.88671875" style="1" customWidth="1"/>
    <col min="6207" max="6207" width="10.88671875" style="1" customWidth="1"/>
    <col min="6208" max="6208" width="6.88671875" style="1" customWidth="1"/>
    <col min="6209" max="6209" width="7.88671875" style="1" customWidth="1"/>
    <col min="6210" max="6210" width="19" style="1" customWidth="1"/>
    <col min="6211" max="6211" width="4.6640625" style="1" customWidth="1"/>
    <col min="6212" max="6212" width="4.33203125" style="1" customWidth="1"/>
    <col min="6213" max="6213" width="4.44140625" style="1" customWidth="1"/>
    <col min="6214" max="6214" width="5.109375" style="1" customWidth="1"/>
    <col min="6215" max="6215" width="5.6640625" style="1" customWidth="1"/>
    <col min="6216" max="6216" width="6.33203125" style="1" customWidth="1"/>
    <col min="6217" max="6217" width="6.5546875" style="1" customWidth="1"/>
    <col min="6218" max="6218" width="6.33203125" style="1" customWidth="1"/>
    <col min="6219" max="6220" width="5.6640625" style="1" customWidth="1"/>
    <col min="6221" max="6221" width="14.6640625" style="1" customWidth="1"/>
    <col min="6222" max="6231" width="5.6640625" style="1" customWidth="1"/>
    <col min="6232" max="6400" width="9.109375" style="1"/>
    <col min="6401" max="6401" width="13.33203125" style="1" customWidth="1"/>
    <col min="6402" max="6402" width="36" style="1" customWidth="1"/>
    <col min="6403" max="6403" width="15.88671875" style="1" customWidth="1"/>
    <col min="6404" max="6404" width="20.109375" style="1" customWidth="1"/>
    <col min="6405" max="6405" width="25.109375" style="1" customWidth="1"/>
    <col min="6406" max="6406" width="20.44140625" style="1" customWidth="1"/>
    <col min="6407" max="6407" width="10.5546875" style="1" bestFit="1" customWidth="1"/>
    <col min="6408" max="6408" width="6.5546875" style="1" bestFit="1" customWidth="1"/>
    <col min="6409" max="6409" width="12.109375" style="1" customWidth="1"/>
    <col min="6410" max="6411" width="6.5546875" style="1" bestFit="1" customWidth="1"/>
    <col min="6412" max="6412" width="19.6640625" style="1" customWidth="1"/>
    <col min="6413" max="6413" width="10.5546875" style="1" bestFit="1" customWidth="1"/>
    <col min="6414" max="6414" width="6.5546875" style="1" bestFit="1" customWidth="1"/>
    <col min="6415" max="6415" width="11.109375" style="1" customWidth="1"/>
    <col min="6416" max="6417" width="6.5546875" style="1" bestFit="1" customWidth="1"/>
    <col min="6418" max="6418" width="22.88671875" style="1" customWidth="1"/>
    <col min="6419" max="6419" width="10" style="1" customWidth="1"/>
    <col min="6420" max="6420" width="6.88671875" style="1" customWidth="1"/>
    <col min="6421" max="6421" width="13.33203125" style="1" customWidth="1"/>
    <col min="6422" max="6423" width="6.88671875" style="1" customWidth="1"/>
    <col min="6424" max="6424" width="20.109375" style="1" customWidth="1"/>
    <col min="6425" max="6425" width="8.5546875" style="1" customWidth="1"/>
    <col min="6426" max="6426" width="6.88671875" style="1" customWidth="1"/>
    <col min="6427" max="6427" width="10.6640625" style="1" customWidth="1"/>
    <col min="6428" max="6429" width="6.88671875" style="1" customWidth="1"/>
    <col min="6430" max="6430" width="20.88671875" style="1" customWidth="1"/>
    <col min="6431" max="6431" width="7.88671875" style="1" customWidth="1"/>
    <col min="6432" max="6432" width="6.88671875" style="1" customWidth="1"/>
    <col min="6433" max="6433" width="12.109375" style="1" customWidth="1"/>
    <col min="6434" max="6435" width="6.88671875" style="1" customWidth="1"/>
    <col min="6436" max="6436" width="19.44140625" style="1" customWidth="1"/>
    <col min="6437" max="6438" width="6.88671875" style="1" customWidth="1"/>
    <col min="6439" max="6439" width="10" style="1" customWidth="1"/>
    <col min="6440" max="6441" width="6.88671875" style="1" customWidth="1"/>
    <col min="6442" max="6442" width="20.44140625" style="1" customWidth="1"/>
    <col min="6443" max="6443" width="7.88671875" style="1" customWidth="1"/>
    <col min="6444" max="6444" width="6.88671875" style="1" customWidth="1"/>
    <col min="6445" max="6445" width="10" style="1" customWidth="1"/>
    <col min="6446" max="6447" width="6.88671875" style="1" customWidth="1"/>
    <col min="6448" max="6448" width="22" style="1" customWidth="1"/>
    <col min="6449" max="6450" width="6.88671875" style="1" customWidth="1"/>
    <col min="6451" max="6451" width="10.109375" style="1" customWidth="1"/>
    <col min="6452" max="6453" width="6.88671875" style="1" customWidth="1"/>
    <col min="6454" max="6454" width="21.44140625" style="1" customWidth="1"/>
    <col min="6455" max="6455" width="8" style="1" customWidth="1"/>
    <col min="6456" max="6456" width="6.88671875" style="1" customWidth="1"/>
    <col min="6457" max="6457" width="11.5546875" style="1" customWidth="1"/>
    <col min="6458" max="6459" width="6.88671875" style="1" customWidth="1"/>
    <col min="6460" max="6460" width="20" style="1" customWidth="1"/>
    <col min="6461" max="6461" width="8.33203125" style="1" customWidth="1"/>
    <col min="6462" max="6462" width="6.88671875" style="1" customWidth="1"/>
    <col min="6463" max="6463" width="10.88671875" style="1" customWidth="1"/>
    <col min="6464" max="6464" width="6.88671875" style="1" customWidth="1"/>
    <col min="6465" max="6465" width="7.88671875" style="1" customWidth="1"/>
    <col min="6466" max="6466" width="19" style="1" customWidth="1"/>
    <col min="6467" max="6467" width="4.6640625" style="1" customWidth="1"/>
    <col min="6468" max="6468" width="4.33203125" style="1" customWidth="1"/>
    <col min="6469" max="6469" width="4.44140625" style="1" customWidth="1"/>
    <col min="6470" max="6470" width="5.109375" style="1" customWidth="1"/>
    <col min="6471" max="6471" width="5.6640625" style="1" customWidth="1"/>
    <col min="6472" max="6472" width="6.33203125" style="1" customWidth="1"/>
    <col min="6473" max="6473" width="6.5546875" style="1" customWidth="1"/>
    <col min="6474" max="6474" width="6.33203125" style="1" customWidth="1"/>
    <col min="6475" max="6476" width="5.6640625" style="1" customWidth="1"/>
    <col min="6477" max="6477" width="14.6640625" style="1" customWidth="1"/>
    <col min="6478" max="6487" width="5.6640625" style="1" customWidth="1"/>
    <col min="6488" max="6656" width="9.109375" style="1"/>
    <col min="6657" max="6657" width="13.33203125" style="1" customWidth="1"/>
    <col min="6658" max="6658" width="36" style="1" customWidth="1"/>
    <col min="6659" max="6659" width="15.88671875" style="1" customWidth="1"/>
    <col min="6660" max="6660" width="20.109375" style="1" customWidth="1"/>
    <col min="6661" max="6661" width="25.109375" style="1" customWidth="1"/>
    <col min="6662" max="6662" width="20.44140625" style="1" customWidth="1"/>
    <col min="6663" max="6663" width="10.5546875" style="1" bestFit="1" customWidth="1"/>
    <col min="6664" max="6664" width="6.5546875" style="1" bestFit="1" customWidth="1"/>
    <col min="6665" max="6665" width="12.109375" style="1" customWidth="1"/>
    <col min="6666" max="6667" width="6.5546875" style="1" bestFit="1" customWidth="1"/>
    <col min="6668" max="6668" width="19.6640625" style="1" customWidth="1"/>
    <col min="6669" max="6669" width="10.5546875" style="1" bestFit="1" customWidth="1"/>
    <col min="6670" max="6670" width="6.5546875" style="1" bestFit="1" customWidth="1"/>
    <col min="6671" max="6671" width="11.109375" style="1" customWidth="1"/>
    <col min="6672" max="6673" width="6.5546875" style="1" bestFit="1" customWidth="1"/>
    <col min="6674" max="6674" width="22.88671875" style="1" customWidth="1"/>
    <col min="6675" max="6675" width="10" style="1" customWidth="1"/>
    <col min="6676" max="6676" width="6.88671875" style="1" customWidth="1"/>
    <col min="6677" max="6677" width="13.33203125" style="1" customWidth="1"/>
    <col min="6678" max="6679" width="6.88671875" style="1" customWidth="1"/>
    <col min="6680" max="6680" width="20.109375" style="1" customWidth="1"/>
    <col min="6681" max="6681" width="8.5546875" style="1" customWidth="1"/>
    <col min="6682" max="6682" width="6.88671875" style="1" customWidth="1"/>
    <col min="6683" max="6683" width="10.6640625" style="1" customWidth="1"/>
    <col min="6684" max="6685" width="6.88671875" style="1" customWidth="1"/>
    <col min="6686" max="6686" width="20.88671875" style="1" customWidth="1"/>
    <col min="6687" max="6687" width="7.88671875" style="1" customWidth="1"/>
    <col min="6688" max="6688" width="6.88671875" style="1" customWidth="1"/>
    <col min="6689" max="6689" width="12.109375" style="1" customWidth="1"/>
    <col min="6690" max="6691" width="6.88671875" style="1" customWidth="1"/>
    <col min="6692" max="6692" width="19.44140625" style="1" customWidth="1"/>
    <col min="6693" max="6694" width="6.88671875" style="1" customWidth="1"/>
    <col min="6695" max="6695" width="10" style="1" customWidth="1"/>
    <col min="6696" max="6697" width="6.88671875" style="1" customWidth="1"/>
    <col min="6698" max="6698" width="20.44140625" style="1" customWidth="1"/>
    <col min="6699" max="6699" width="7.88671875" style="1" customWidth="1"/>
    <col min="6700" max="6700" width="6.88671875" style="1" customWidth="1"/>
    <col min="6701" max="6701" width="10" style="1" customWidth="1"/>
    <col min="6702" max="6703" width="6.88671875" style="1" customWidth="1"/>
    <col min="6704" max="6704" width="22" style="1" customWidth="1"/>
    <col min="6705" max="6706" width="6.88671875" style="1" customWidth="1"/>
    <col min="6707" max="6707" width="10.109375" style="1" customWidth="1"/>
    <col min="6708" max="6709" width="6.88671875" style="1" customWidth="1"/>
    <col min="6710" max="6710" width="21.44140625" style="1" customWidth="1"/>
    <col min="6711" max="6711" width="8" style="1" customWidth="1"/>
    <col min="6712" max="6712" width="6.88671875" style="1" customWidth="1"/>
    <col min="6713" max="6713" width="11.5546875" style="1" customWidth="1"/>
    <col min="6714" max="6715" width="6.88671875" style="1" customWidth="1"/>
    <col min="6716" max="6716" width="20" style="1" customWidth="1"/>
    <col min="6717" max="6717" width="8.33203125" style="1" customWidth="1"/>
    <col min="6718" max="6718" width="6.88671875" style="1" customWidth="1"/>
    <col min="6719" max="6719" width="10.88671875" style="1" customWidth="1"/>
    <col min="6720" max="6720" width="6.88671875" style="1" customWidth="1"/>
    <col min="6721" max="6721" width="7.88671875" style="1" customWidth="1"/>
    <col min="6722" max="6722" width="19" style="1" customWidth="1"/>
    <col min="6723" max="6723" width="4.6640625" style="1" customWidth="1"/>
    <col min="6724" max="6724" width="4.33203125" style="1" customWidth="1"/>
    <col min="6725" max="6725" width="4.44140625" style="1" customWidth="1"/>
    <col min="6726" max="6726" width="5.109375" style="1" customWidth="1"/>
    <col min="6727" max="6727" width="5.6640625" style="1" customWidth="1"/>
    <col min="6728" max="6728" width="6.33203125" style="1" customWidth="1"/>
    <col min="6729" max="6729" width="6.5546875" style="1" customWidth="1"/>
    <col min="6730" max="6730" width="6.33203125" style="1" customWidth="1"/>
    <col min="6731" max="6732" width="5.6640625" style="1" customWidth="1"/>
    <col min="6733" max="6733" width="14.6640625" style="1" customWidth="1"/>
    <col min="6734" max="6743" width="5.6640625" style="1" customWidth="1"/>
    <col min="6744" max="6912" width="9.109375" style="1"/>
    <col min="6913" max="6913" width="13.33203125" style="1" customWidth="1"/>
    <col min="6914" max="6914" width="36" style="1" customWidth="1"/>
    <col min="6915" max="6915" width="15.88671875" style="1" customWidth="1"/>
    <col min="6916" max="6916" width="20.109375" style="1" customWidth="1"/>
    <col min="6917" max="6917" width="25.109375" style="1" customWidth="1"/>
    <col min="6918" max="6918" width="20.44140625" style="1" customWidth="1"/>
    <col min="6919" max="6919" width="10.5546875" style="1" bestFit="1" customWidth="1"/>
    <col min="6920" max="6920" width="6.5546875" style="1" bestFit="1" customWidth="1"/>
    <col min="6921" max="6921" width="12.109375" style="1" customWidth="1"/>
    <col min="6922" max="6923" width="6.5546875" style="1" bestFit="1" customWidth="1"/>
    <col min="6924" max="6924" width="19.6640625" style="1" customWidth="1"/>
    <col min="6925" max="6925" width="10.5546875" style="1" bestFit="1" customWidth="1"/>
    <col min="6926" max="6926" width="6.5546875" style="1" bestFit="1" customWidth="1"/>
    <col min="6927" max="6927" width="11.109375" style="1" customWidth="1"/>
    <col min="6928" max="6929" width="6.5546875" style="1" bestFit="1" customWidth="1"/>
    <col min="6930" max="6930" width="22.88671875" style="1" customWidth="1"/>
    <col min="6931" max="6931" width="10" style="1" customWidth="1"/>
    <col min="6932" max="6932" width="6.88671875" style="1" customWidth="1"/>
    <col min="6933" max="6933" width="13.33203125" style="1" customWidth="1"/>
    <col min="6934" max="6935" width="6.88671875" style="1" customWidth="1"/>
    <col min="6936" max="6936" width="20.109375" style="1" customWidth="1"/>
    <col min="6937" max="6937" width="8.5546875" style="1" customWidth="1"/>
    <col min="6938" max="6938" width="6.88671875" style="1" customWidth="1"/>
    <col min="6939" max="6939" width="10.6640625" style="1" customWidth="1"/>
    <col min="6940" max="6941" width="6.88671875" style="1" customWidth="1"/>
    <col min="6942" max="6942" width="20.88671875" style="1" customWidth="1"/>
    <col min="6943" max="6943" width="7.88671875" style="1" customWidth="1"/>
    <col min="6944" max="6944" width="6.88671875" style="1" customWidth="1"/>
    <col min="6945" max="6945" width="12.109375" style="1" customWidth="1"/>
    <col min="6946" max="6947" width="6.88671875" style="1" customWidth="1"/>
    <col min="6948" max="6948" width="19.44140625" style="1" customWidth="1"/>
    <col min="6949" max="6950" width="6.88671875" style="1" customWidth="1"/>
    <col min="6951" max="6951" width="10" style="1" customWidth="1"/>
    <col min="6952" max="6953" width="6.88671875" style="1" customWidth="1"/>
    <col min="6954" max="6954" width="20.44140625" style="1" customWidth="1"/>
    <col min="6955" max="6955" width="7.88671875" style="1" customWidth="1"/>
    <col min="6956" max="6956" width="6.88671875" style="1" customWidth="1"/>
    <col min="6957" max="6957" width="10" style="1" customWidth="1"/>
    <col min="6958" max="6959" width="6.88671875" style="1" customWidth="1"/>
    <col min="6960" max="6960" width="22" style="1" customWidth="1"/>
    <col min="6961" max="6962" width="6.88671875" style="1" customWidth="1"/>
    <col min="6963" max="6963" width="10.109375" style="1" customWidth="1"/>
    <col min="6964" max="6965" width="6.88671875" style="1" customWidth="1"/>
    <col min="6966" max="6966" width="21.44140625" style="1" customWidth="1"/>
    <col min="6967" max="6967" width="8" style="1" customWidth="1"/>
    <col min="6968" max="6968" width="6.88671875" style="1" customWidth="1"/>
    <col min="6969" max="6969" width="11.5546875" style="1" customWidth="1"/>
    <col min="6970" max="6971" width="6.88671875" style="1" customWidth="1"/>
    <col min="6972" max="6972" width="20" style="1" customWidth="1"/>
    <col min="6973" max="6973" width="8.33203125" style="1" customWidth="1"/>
    <col min="6974" max="6974" width="6.88671875" style="1" customWidth="1"/>
    <col min="6975" max="6975" width="10.88671875" style="1" customWidth="1"/>
    <col min="6976" max="6976" width="6.88671875" style="1" customWidth="1"/>
    <col min="6977" max="6977" width="7.88671875" style="1" customWidth="1"/>
    <col min="6978" max="6978" width="19" style="1" customWidth="1"/>
    <col min="6979" max="6979" width="4.6640625" style="1" customWidth="1"/>
    <col min="6980" max="6980" width="4.33203125" style="1" customWidth="1"/>
    <col min="6981" max="6981" width="4.44140625" style="1" customWidth="1"/>
    <col min="6982" max="6982" width="5.109375" style="1" customWidth="1"/>
    <col min="6983" max="6983" width="5.6640625" style="1" customWidth="1"/>
    <col min="6984" max="6984" width="6.33203125" style="1" customWidth="1"/>
    <col min="6985" max="6985" width="6.5546875" style="1" customWidth="1"/>
    <col min="6986" max="6986" width="6.33203125" style="1" customWidth="1"/>
    <col min="6987" max="6988" width="5.6640625" style="1" customWidth="1"/>
    <col min="6989" max="6989" width="14.6640625" style="1" customWidth="1"/>
    <col min="6990" max="6999" width="5.6640625" style="1" customWidth="1"/>
    <col min="7000" max="7168" width="9.109375" style="1"/>
    <col min="7169" max="7169" width="13.33203125" style="1" customWidth="1"/>
    <col min="7170" max="7170" width="36" style="1" customWidth="1"/>
    <col min="7171" max="7171" width="15.88671875" style="1" customWidth="1"/>
    <col min="7172" max="7172" width="20.109375" style="1" customWidth="1"/>
    <col min="7173" max="7173" width="25.109375" style="1" customWidth="1"/>
    <col min="7174" max="7174" width="20.44140625" style="1" customWidth="1"/>
    <col min="7175" max="7175" width="10.5546875" style="1" bestFit="1" customWidth="1"/>
    <col min="7176" max="7176" width="6.5546875" style="1" bestFit="1" customWidth="1"/>
    <col min="7177" max="7177" width="12.109375" style="1" customWidth="1"/>
    <col min="7178" max="7179" width="6.5546875" style="1" bestFit="1" customWidth="1"/>
    <col min="7180" max="7180" width="19.6640625" style="1" customWidth="1"/>
    <col min="7181" max="7181" width="10.5546875" style="1" bestFit="1" customWidth="1"/>
    <col min="7182" max="7182" width="6.5546875" style="1" bestFit="1" customWidth="1"/>
    <col min="7183" max="7183" width="11.109375" style="1" customWidth="1"/>
    <col min="7184" max="7185" width="6.5546875" style="1" bestFit="1" customWidth="1"/>
    <col min="7186" max="7186" width="22.88671875" style="1" customWidth="1"/>
    <col min="7187" max="7187" width="10" style="1" customWidth="1"/>
    <col min="7188" max="7188" width="6.88671875" style="1" customWidth="1"/>
    <col min="7189" max="7189" width="13.33203125" style="1" customWidth="1"/>
    <col min="7190" max="7191" width="6.88671875" style="1" customWidth="1"/>
    <col min="7192" max="7192" width="20.109375" style="1" customWidth="1"/>
    <col min="7193" max="7193" width="8.5546875" style="1" customWidth="1"/>
    <col min="7194" max="7194" width="6.88671875" style="1" customWidth="1"/>
    <col min="7195" max="7195" width="10.6640625" style="1" customWidth="1"/>
    <col min="7196" max="7197" width="6.88671875" style="1" customWidth="1"/>
    <col min="7198" max="7198" width="20.88671875" style="1" customWidth="1"/>
    <col min="7199" max="7199" width="7.88671875" style="1" customWidth="1"/>
    <col min="7200" max="7200" width="6.88671875" style="1" customWidth="1"/>
    <col min="7201" max="7201" width="12.109375" style="1" customWidth="1"/>
    <col min="7202" max="7203" width="6.88671875" style="1" customWidth="1"/>
    <col min="7204" max="7204" width="19.44140625" style="1" customWidth="1"/>
    <col min="7205" max="7206" width="6.88671875" style="1" customWidth="1"/>
    <col min="7207" max="7207" width="10" style="1" customWidth="1"/>
    <col min="7208" max="7209" width="6.88671875" style="1" customWidth="1"/>
    <col min="7210" max="7210" width="20.44140625" style="1" customWidth="1"/>
    <col min="7211" max="7211" width="7.88671875" style="1" customWidth="1"/>
    <col min="7212" max="7212" width="6.88671875" style="1" customWidth="1"/>
    <col min="7213" max="7213" width="10" style="1" customWidth="1"/>
    <col min="7214" max="7215" width="6.88671875" style="1" customWidth="1"/>
    <col min="7216" max="7216" width="22" style="1" customWidth="1"/>
    <col min="7217" max="7218" width="6.88671875" style="1" customWidth="1"/>
    <col min="7219" max="7219" width="10.109375" style="1" customWidth="1"/>
    <col min="7220" max="7221" width="6.88671875" style="1" customWidth="1"/>
    <col min="7222" max="7222" width="21.44140625" style="1" customWidth="1"/>
    <col min="7223" max="7223" width="8" style="1" customWidth="1"/>
    <col min="7224" max="7224" width="6.88671875" style="1" customWidth="1"/>
    <col min="7225" max="7225" width="11.5546875" style="1" customWidth="1"/>
    <col min="7226" max="7227" width="6.88671875" style="1" customWidth="1"/>
    <col min="7228" max="7228" width="20" style="1" customWidth="1"/>
    <col min="7229" max="7229" width="8.33203125" style="1" customWidth="1"/>
    <col min="7230" max="7230" width="6.88671875" style="1" customWidth="1"/>
    <col min="7231" max="7231" width="10.88671875" style="1" customWidth="1"/>
    <col min="7232" max="7232" width="6.88671875" style="1" customWidth="1"/>
    <col min="7233" max="7233" width="7.88671875" style="1" customWidth="1"/>
    <col min="7234" max="7234" width="19" style="1" customWidth="1"/>
    <col min="7235" max="7235" width="4.6640625" style="1" customWidth="1"/>
    <col min="7236" max="7236" width="4.33203125" style="1" customWidth="1"/>
    <col min="7237" max="7237" width="4.44140625" style="1" customWidth="1"/>
    <col min="7238" max="7238" width="5.109375" style="1" customWidth="1"/>
    <col min="7239" max="7239" width="5.6640625" style="1" customWidth="1"/>
    <col min="7240" max="7240" width="6.33203125" style="1" customWidth="1"/>
    <col min="7241" max="7241" width="6.5546875" style="1" customWidth="1"/>
    <col min="7242" max="7242" width="6.33203125" style="1" customWidth="1"/>
    <col min="7243" max="7244" width="5.6640625" style="1" customWidth="1"/>
    <col min="7245" max="7245" width="14.6640625" style="1" customWidth="1"/>
    <col min="7246" max="7255" width="5.6640625" style="1" customWidth="1"/>
    <col min="7256" max="7424" width="9.109375" style="1"/>
    <col min="7425" max="7425" width="13.33203125" style="1" customWidth="1"/>
    <col min="7426" max="7426" width="36" style="1" customWidth="1"/>
    <col min="7427" max="7427" width="15.88671875" style="1" customWidth="1"/>
    <col min="7428" max="7428" width="20.109375" style="1" customWidth="1"/>
    <col min="7429" max="7429" width="25.109375" style="1" customWidth="1"/>
    <col min="7430" max="7430" width="20.44140625" style="1" customWidth="1"/>
    <col min="7431" max="7431" width="10.5546875" style="1" bestFit="1" customWidth="1"/>
    <col min="7432" max="7432" width="6.5546875" style="1" bestFit="1" customWidth="1"/>
    <col min="7433" max="7433" width="12.109375" style="1" customWidth="1"/>
    <col min="7434" max="7435" width="6.5546875" style="1" bestFit="1" customWidth="1"/>
    <col min="7436" max="7436" width="19.6640625" style="1" customWidth="1"/>
    <col min="7437" max="7437" width="10.5546875" style="1" bestFit="1" customWidth="1"/>
    <col min="7438" max="7438" width="6.5546875" style="1" bestFit="1" customWidth="1"/>
    <col min="7439" max="7439" width="11.109375" style="1" customWidth="1"/>
    <col min="7440" max="7441" width="6.5546875" style="1" bestFit="1" customWidth="1"/>
    <col min="7442" max="7442" width="22.88671875" style="1" customWidth="1"/>
    <col min="7443" max="7443" width="10" style="1" customWidth="1"/>
    <col min="7444" max="7444" width="6.88671875" style="1" customWidth="1"/>
    <col min="7445" max="7445" width="13.33203125" style="1" customWidth="1"/>
    <col min="7446" max="7447" width="6.88671875" style="1" customWidth="1"/>
    <col min="7448" max="7448" width="20.109375" style="1" customWidth="1"/>
    <col min="7449" max="7449" width="8.5546875" style="1" customWidth="1"/>
    <col min="7450" max="7450" width="6.88671875" style="1" customWidth="1"/>
    <col min="7451" max="7451" width="10.6640625" style="1" customWidth="1"/>
    <col min="7452" max="7453" width="6.88671875" style="1" customWidth="1"/>
    <col min="7454" max="7454" width="20.88671875" style="1" customWidth="1"/>
    <col min="7455" max="7455" width="7.88671875" style="1" customWidth="1"/>
    <col min="7456" max="7456" width="6.88671875" style="1" customWidth="1"/>
    <col min="7457" max="7457" width="12.109375" style="1" customWidth="1"/>
    <col min="7458" max="7459" width="6.88671875" style="1" customWidth="1"/>
    <col min="7460" max="7460" width="19.44140625" style="1" customWidth="1"/>
    <col min="7461" max="7462" width="6.88671875" style="1" customWidth="1"/>
    <col min="7463" max="7463" width="10" style="1" customWidth="1"/>
    <col min="7464" max="7465" width="6.88671875" style="1" customWidth="1"/>
    <col min="7466" max="7466" width="20.44140625" style="1" customWidth="1"/>
    <col min="7467" max="7467" width="7.88671875" style="1" customWidth="1"/>
    <col min="7468" max="7468" width="6.88671875" style="1" customWidth="1"/>
    <col min="7469" max="7469" width="10" style="1" customWidth="1"/>
    <col min="7470" max="7471" width="6.88671875" style="1" customWidth="1"/>
    <col min="7472" max="7472" width="22" style="1" customWidth="1"/>
    <col min="7473" max="7474" width="6.88671875" style="1" customWidth="1"/>
    <col min="7475" max="7475" width="10.109375" style="1" customWidth="1"/>
    <col min="7476" max="7477" width="6.88671875" style="1" customWidth="1"/>
    <col min="7478" max="7478" width="21.44140625" style="1" customWidth="1"/>
    <col min="7479" max="7479" width="8" style="1" customWidth="1"/>
    <col min="7480" max="7480" width="6.88671875" style="1" customWidth="1"/>
    <col min="7481" max="7481" width="11.5546875" style="1" customWidth="1"/>
    <col min="7482" max="7483" width="6.88671875" style="1" customWidth="1"/>
    <col min="7484" max="7484" width="20" style="1" customWidth="1"/>
    <col min="7485" max="7485" width="8.33203125" style="1" customWidth="1"/>
    <col min="7486" max="7486" width="6.88671875" style="1" customWidth="1"/>
    <col min="7487" max="7487" width="10.88671875" style="1" customWidth="1"/>
    <col min="7488" max="7488" width="6.88671875" style="1" customWidth="1"/>
    <col min="7489" max="7489" width="7.88671875" style="1" customWidth="1"/>
    <col min="7490" max="7490" width="19" style="1" customWidth="1"/>
    <col min="7491" max="7491" width="4.6640625" style="1" customWidth="1"/>
    <col min="7492" max="7492" width="4.33203125" style="1" customWidth="1"/>
    <col min="7493" max="7493" width="4.44140625" style="1" customWidth="1"/>
    <col min="7494" max="7494" width="5.109375" style="1" customWidth="1"/>
    <col min="7495" max="7495" width="5.6640625" style="1" customWidth="1"/>
    <col min="7496" max="7496" width="6.33203125" style="1" customWidth="1"/>
    <col min="7497" max="7497" width="6.5546875" style="1" customWidth="1"/>
    <col min="7498" max="7498" width="6.33203125" style="1" customWidth="1"/>
    <col min="7499" max="7500" width="5.6640625" style="1" customWidth="1"/>
    <col min="7501" max="7501" width="14.6640625" style="1" customWidth="1"/>
    <col min="7502" max="7511" width="5.6640625" style="1" customWidth="1"/>
    <col min="7512" max="7680" width="9.109375" style="1"/>
    <col min="7681" max="7681" width="13.33203125" style="1" customWidth="1"/>
    <col min="7682" max="7682" width="36" style="1" customWidth="1"/>
    <col min="7683" max="7683" width="15.88671875" style="1" customWidth="1"/>
    <col min="7684" max="7684" width="20.109375" style="1" customWidth="1"/>
    <col min="7685" max="7685" width="25.109375" style="1" customWidth="1"/>
    <col min="7686" max="7686" width="20.44140625" style="1" customWidth="1"/>
    <col min="7687" max="7687" width="10.5546875" style="1" bestFit="1" customWidth="1"/>
    <col min="7688" max="7688" width="6.5546875" style="1" bestFit="1" customWidth="1"/>
    <col min="7689" max="7689" width="12.109375" style="1" customWidth="1"/>
    <col min="7690" max="7691" width="6.5546875" style="1" bestFit="1" customWidth="1"/>
    <col min="7692" max="7692" width="19.6640625" style="1" customWidth="1"/>
    <col min="7693" max="7693" width="10.5546875" style="1" bestFit="1" customWidth="1"/>
    <col min="7694" max="7694" width="6.5546875" style="1" bestFit="1" customWidth="1"/>
    <col min="7695" max="7695" width="11.109375" style="1" customWidth="1"/>
    <col min="7696" max="7697" width="6.5546875" style="1" bestFit="1" customWidth="1"/>
    <col min="7698" max="7698" width="22.88671875" style="1" customWidth="1"/>
    <col min="7699" max="7699" width="10" style="1" customWidth="1"/>
    <col min="7700" max="7700" width="6.88671875" style="1" customWidth="1"/>
    <col min="7701" max="7701" width="13.33203125" style="1" customWidth="1"/>
    <col min="7702" max="7703" width="6.88671875" style="1" customWidth="1"/>
    <col min="7704" max="7704" width="20.109375" style="1" customWidth="1"/>
    <col min="7705" max="7705" width="8.5546875" style="1" customWidth="1"/>
    <col min="7706" max="7706" width="6.88671875" style="1" customWidth="1"/>
    <col min="7707" max="7707" width="10.6640625" style="1" customWidth="1"/>
    <col min="7708" max="7709" width="6.88671875" style="1" customWidth="1"/>
    <col min="7710" max="7710" width="20.88671875" style="1" customWidth="1"/>
    <col min="7711" max="7711" width="7.88671875" style="1" customWidth="1"/>
    <col min="7712" max="7712" width="6.88671875" style="1" customWidth="1"/>
    <col min="7713" max="7713" width="12.109375" style="1" customWidth="1"/>
    <col min="7714" max="7715" width="6.88671875" style="1" customWidth="1"/>
    <col min="7716" max="7716" width="19.44140625" style="1" customWidth="1"/>
    <col min="7717" max="7718" width="6.88671875" style="1" customWidth="1"/>
    <col min="7719" max="7719" width="10" style="1" customWidth="1"/>
    <col min="7720" max="7721" width="6.88671875" style="1" customWidth="1"/>
    <col min="7722" max="7722" width="20.44140625" style="1" customWidth="1"/>
    <col min="7723" max="7723" width="7.88671875" style="1" customWidth="1"/>
    <col min="7724" max="7724" width="6.88671875" style="1" customWidth="1"/>
    <col min="7725" max="7725" width="10" style="1" customWidth="1"/>
    <col min="7726" max="7727" width="6.88671875" style="1" customWidth="1"/>
    <col min="7728" max="7728" width="22" style="1" customWidth="1"/>
    <col min="7729" max="7730" width="6.88671875" style="1" customWidth="1"/>
    <col min="7731" max="7731" width="10.109375" style="1" customWidth="1"/>
    <col min="7732" max="7733" width="6.88671875" style="1" customWidth="1"/>
    <col min="7734" max="7734" width="21.44140625" style="1" customWidth="1"/>
    <col min="7735" max="7735" width="8" style="1" customWidth="1"/>
    <col min="7736" max="7736" width="6.88671875" style="1" customWidth="1"/>
    <col min="7737" max="7737" width="11.5546875" style="1" customWidth="1"/>
    <col min="7738" max="7739" width="6.88671875" style="1" customWidth="1"/>
    <col min="7740" max="7740" width="20" style="1" customWidth="1"/>
    <col min="7741" max="7741" width="8.33203125" style="1" customWidth="1"/>
    <col min="7742" max="7742" width="6.88671875" style="1" customWidth="1"/>
    <col min="7743" max="7743" width="10.88671875" style="1" customWidth="1"/>
    <col min="7744" max="7744" width="6.88671875" style="1" customWidth="1"/>
    <col min="7745" max="7745" width="7.88671875" style="1" customWidth="1"/>
    <col min="7746" max="7746" width="19" style="1" customWidth="1"/>
    <col min="7747" max="7747" width="4.6640625" style="1" customWidth="1"/>
    <col min="7748" max="7748" width="4.33203125" style="1" customWidth="1"/>
    <col min="7749" max="7749" width="4.44140625" style="1" customWidth="1"/>
    <col min="7750" max="7750" width="5.109375" style="1" customWidth="1"/>
    <col min="7751" max="7751" width="5.6640625" style="1" customWidth="1"/>
    <col min="7752" max="7752" width="6.33203125" style="1" customWidth="1"/>
    <col min="7753" max="7753" width="6.5546875" style="1" customWidth="1"/>
    <col min="7754" max="7754" width="6.33203125" style="1" customWidth="1"/>
    <col min="7755" max="7756" width="5.6640625" style="1" customWidth="1"/>
    <col min="7757" max="7757" width="14.6640625" style="1" customWidth="1"/>
    <col min="7758" max="7767" width="5.6640625" style="1" customWidth="1"/>
    <col min="7768" max="7936" width="9.109375" style="1"/>
    <col min="7937" max="7937" width="13.33203125" style="1" customWidth="1"/>
    <col min="7938" max="7938" width="36" style="1" customWidth="1"/>
    <col min="7939" max="7939" width="15.88671875" style="1" customWidth="1"/>
    <col min="7940" max="7940" width="20.109375" style="1" customWidth="1"/>
    <col min="7941" max="7941" width="25.109375" style="1" customWidth="1"/>
    <col min="7942" max="7942" width="20.44140625" style="1" customWidth="1"/>
    <col min="7943" max="7943" width="10.5546875" style="1" bestFit="1" customWidth="1"/>
    <col min="7944" max="7944" width="6.5546875" style="1" bestFit="1" customWidth="1"/>
    <col min="7945" max="7945" width="12.109375" style="1" customWidth="1"/>
    <col min="7946" max="7947" width="6.5546875" style="1" bestFit="1" customWidth="1"/>
    <col min="7948" max="7948" width="19.6640625" style="1" customWidth="1"/>
    <col min="7949" max="7949" width="10.5546875" style="1" bestFit="1" customWidth="1"/>
    <col min="7950" max="7950" width="6.5546875" style="1" bestFit="1" customWidth="1"/>
    <col min="7951" max="7951" width="11.109375" style="1" customWidth="1"/>
    <col min="7952" max="7953" width="6.5546875" style="1" bestFit="1" customWidth="1"/>
    <col min="7954" max="7954" width="22.88671875" style="1" customWidth="1"/>
    <col min="7955" max="7955" width="10" style="1" customWidth="1"/>
    <col min="7956" max="7956" width="6.88671875" style="1" customWidth="1"/>
    <col min="7957" max="7957" width="13.33203125" style="1" customWidth="1"/>
    <col min="7958" max="7959" width="6.88671875" style="1" customWidth="1"/>
    <col min="7960" max="7960" width="20.109375" style="1" customWidth="1"/>
    <col min="7961" max="7961" width="8.5546875" style="1" customWidth="1"/>
    <col min="7962" max="7962" width="6.88671875" style="1" customWidth="1"/>
    <col min="7963" max="7963" width="10.6640625" style="1" customWidth="1"/>
    <col min="7964" max="7965" width="6.88671875" style="1" customWidth="1"/>
    <col min="7966" max="7966" width="20.88671875" style="1" customWidth="1"/>
    <col min="7967" max="7967" width="7.88671875" style="1" customWidth="1"/>
    <col min="7968" max="7968" width="6.88671875" style="1" customWidth="1"/>
    <col min="7969" max="7969" width="12.109375" style="1" customWidth="1"/>
    <col min="7970" max="7971" width="6.88671875" style="1" customWidth="1"/>
    <col min="7972" max="7972" width="19.44140625" style="1" customWidth="1"/>
    <col min="7973" max="7974" width="6.88671875" style="1" customWidth="1"/>
    <col min="7975" max="7975" width="10" style="1" customWidth="1"/>
    <col min="7976" max="7977" width="6.88671875" style="1" customWidth="1"/>
    <col min="7978" max="7978" width="20.44140625" style="1" customWidth="1"/>
    <col min="7979" max="7979" width="7.88671875" style="1" customWidth="1"/>
    <col min="7980" max="7980" width="6.88671875" style="1" customWidth="1"/>
    <col min="7981" max="7981" width="10" style="1" customWidth="1"/>
    <col min="7982" max="7983" width="6.88671875" style="1" customWidth="1"/>
    <col min="7984" max="7984" width="22" style="1" customWidth="1"/>
    <col min="7985" max="7986" width="6.88671875" style="1" customWidth="1"/>
    <col min="7987" max="7987" width="10.109375" style="1" customWidth="1"/>
    <col min="7988" max="7989" width="6.88671875" style="1" customWidth="1"/>
    <col min="7990" max="7990" width="21.44140625" style="1" customWidth="1"/>
    <col min="7991" max="7991" width="8" style="1" customWidth="1"/>
    <col min="7992" max="7992" width="6.88671875" style="1" customWidth="1"/>
    <col min="7993" max="7993" width="11.5546875" style="1" customWidth="1"/>
    <col min="7994" max="7995" width="6.88671875" style="1" customWidth="1"/>
    <col min="7996" max="7996" width="20" style="1" customWidth="1"/>
    <col min="7997" max="7997" width="8.33203125" style="1" customWidth="1"/>
    <col min="7998" max="7998" width="6.88671875" style="1" customWidth="1"/>
    <col min="7999" max="7999" width="10.88671875" style="1" customWidth="1"/>
    <col min="8000" max="8000" width="6.88671875" style="1" customWidth="1"/>
    <col min="8001" max="8001" width="7.88671875" style="1" customWidth="1"/>
    <col min="8002" max="8002" width="19" style="1" customWidth="1"/>
    <col min="8003" max="8003" width="4.6640625" style="1" customWidth="1"/>
    <col min="8004" max="8004" width="4.33203125" style="1" customWidth="1"/>
    <col min="8005" max="8005" width="4.44140625" style="1" customWidth="1"/>
    <col min="8006" max="8006" width="5.109375" style="1" customWidth="1"/>
    <col min="8007" max="8007" width="5.6640625" style="1" customWidth="1"/>
    <col min="8008" max="8008" width="6.33203125" style="1" customWidth="1"/>
    <col min="8009" max="8009" width="6.5546875" style="1" customWidth="1"/>
    <col min="8010" max="8010" width="6.33203125" style="1" customWidth="1"/>
    <col min="8011" max="8012" width="5.6640625" style="1" customWidth="1"/>
    <col min="8013" max="8013" width="14.6640625" style="1" customWidth="1"/>
    <col min="8014" max="8023" width="5.6640625" style="1" customWidth="1"/>
    <col min="8024" max="8192" width="9.109375" style="1"/>
    <col min="8193" max="8193" width="13.33203125" style="1" customWidth="1"/>
    <col min="8194" max="8194" width="36" style="1" customWidth="1"/>
    <col min="8195" max="8195" width="15.88671875" style="1" customWidth="1"/>
    <col min="8196" max="8196" width="20.109375" style="1" customWidth="1"/>
    <col min="8197" max="8197" width="25.109375" style="1" customWidth="1"/>
    <col min="8198" max="8198" width="20.44140625" style="1" customWidth="1"/>
    <col min="8199" max="8199" width="10.5546875" style="1" bestFit="1" customWidth="1"/>
    <col min="8200" max="8200" width="6.5546875" style="1" bestFit="1" customWidth="1"/>
    <col min="8201" max="8201" width="12.109375" style="1" customWidth="1"/>
    <col min="8202" max="8203" width="6.5546875" style="1" bestFit="1" customWidth="1"/>
    <col min="8204" max="8204" width="19.6640625" style="1" customWidth="1"/>
    <col min="8205" max="8205" width="10.5546875" style="1" bestFit="1" customWidth="1"/>
    <col min="8206" max="8206" width="6.5546875" style="1" bestFit="1" customWidth="1"/>
    <col min="8207" max="8207" width="11.109375" style="1" customWidth="1"/>
    <col min="8208" max="8209" width="6.5546875" style="1" bestFit="1" customWidth="1"/>
    <col min="8210" max="8210" width="22.88671875" style="1" customWidth="1"/>
    <col min="8211" max="8211" width="10" style="1" customWidth="1"/>
    <col min="8212" max="8212" width="6.88671875" style="1" customWidth="1"/>
    <col min="8213" max="8213" width="13.33203125" style="1" customWidth="1"/>
    <col min="8214" max="8215" width="6.88671875" style="1" customWidth="1"/>
    <col min="8216" max="8216" width="20.109375" style="1" customWidth="1"/>
    <col min="8217" max="8217" width="8.5546875" style="1" customWidth="1"/>
    <col min="8218" max="8218" width="6.88671875" style="1" customWidth="1"/>
    <col min="8219" max="8219" width="10.6640625" style="1" customWidth="1"/>
    <col min="8220" max="8221" width="6.88671875" style="1" customWidth="1"/>
    <col min="8222" max="8222" width="20.88671875" style="1" customWidth="1"/>
    <col min="8223" max="8223" width="7.88671875" style="1" customWidth="1"/>
    <col min="8224" max="8224" width="6.88671875" style="1" customWidth="1"/>
    <col min="8225" max="8225" width="12.109375" style="1" customWidth="1"/>
    <col min="8226" max="8227" width="6.88671875" style="1" customWidth="1"/>
    <col min="8228" max="8228" width="19.44140625" style="1" customWidth="1"/>
    <col min="8229" max="8230" width="6.88671875" style="1" customWidth="1"/>
    <col min="8231" max="8231" width="10" style="1" customWidth="1"/>
    <col min="8232" max="8233" width="6.88671875" style="1" customWidth="1"/>
    <col min="8234" max="8234" width="20.44140625" style="1" customWidth="1"/>
    <col min="8235" max="8235" width="7.88671875" style="1" customWidth="1"/>
    <col min="8236" max="8236" width="6.88671875" style="1" customWidth="1"/>
    <col min="8237" max="8237" width="10" style="1" customWidth="1"/>
    <col min="8238" max="8239" width="6.88671875" style="1" customWidth="1"/>
    <col min="8240" max="8240" width="22" style="1" customWidth="1"/>
    <col min="8241" max="8242" width="6.88671875" style="1" customWidth="1"/>
    <col min="8243" max="8243" width="10.109375" style="1" customWidth="1"/>
    <col min="8244" max="8245" width="6.88671875" style="1" customWidth="1"/>
    <col min="8246" max="8246" width="21.44140625" style="1" customWidth="1"/>
    <col min="8247" max="8247" width="8" style="1" customWidth="1"/>
    <col min="8248" max="8248" width="6.88671875" style="1" customWidth="1"/>
    <col min="8249" max="8249" width="11.5546875" style="1" customWidth="1"/>
    <col min="8250" max="8251" width="6.88671875" style="1" customWidth="1"/>
    <col min="8252" max="8252" width="20" style="1" customWidth="1"/>
    <col min="8253" max="8253" width="8.33203125" style="1" customWidth="1"/>
    <col min="8254" max="8254" width="6.88671875" style="1" customWidth="1"/>
    <col min="8255" max="8255" width="10.88671875" style="1" customWidth="1"/>
    <col min="8256" max="8256" width="6.88671875" style="1" customWidth="1"/>
    <col min="8257" max="8257" width="7.88671875" style="1" customWidth="1"/>
    <col min="8258" max="8258" width="19" style="1" customWidth="1"/>
    <col min="8259" max="8259" width="4.6640625" style="1" customWidth="1"/>
    <col min="8260" max="8260" width="4.33203125" style="1" customWidth="1"/>
    <col min="8261" max="8261" width="4.44140625" style="1" customWidth="1"/>
    <col min="8262" max="8262" width="5.109375" style="1" customWidth="1"/>
    <col min="8263" max="8263" width="5.6640625" style="1" customWidth="1"/>
    <col min="8264" max="8264" width="6.33203125" style="1" customWidth="1"/>
    <col min="8265" max="8265" width="6.5546875" style="1" customWidth="1"/>
    <col min="8266" max="8266" width="6.33203125" style="1" customWidth="1"/>
    <col min="8267" max="8268" width="5.6640625" style="1" customWidth="1"/>
    <col min="8269" max="8269" width="14.6640625" style="1" customWidth="1"/>
    <col min="8270" max="8279" width="5.6640625" style="1" customWidth="1"/>
    <col min="8280" max="8448" width="9.109375" style="1"/>
    <col min="8449" max="8449" width="13.33203125" style="1" customWidth="1"/>
    <col min="8450" max="8450" width="36" style="1" customWidth="1"/>
    <col min="8451" max="8451" width="15.88671875" style="1" customWidth="1"/>
    <col min="8452" max="8452" width="20.109375" style="1" customWidth="1"/>
    <col min="8453" max="8453" width="25.109375" style="1" customWidth="1"/>
    <col min="8454" max="8454" width="20.44140625" style="1" customWidth="1"/>
    <col min="8455" max="8455" width="10.5546875" style="1" bestFit="1" customWidth="1"/>
    <col min="8456" max="8456" width="6.5546875" style="1" bestFit="1" customWidth="1"/>
    <col min="8457" max="8457" width="12.109375" style="1" customWidth="1"/>
    <col min="8458" max="8459" width="6.5546875" style="1" bestFit="1" customWidth="1"/>
    <col min="8460" max="8460" width="19.6640625" style="1" customWidth="1"/>
    <col min="8461" max="8461" width="10.5546875" style="1" bestFit="1" customWidth="1"/>
    <col min="8462" max="8462" width="6.5546875" style="1" bestFit="1" customWidth="1"/>
    <col min="8463" max="8463" width="11.109375" style="1" customWidth="1"/>
    <col min="8464" max="8465" width="6.5546875" style="1" bestFit="1" customWidth="1"/>
    <col min="8466" max="8466" width="22.88671875" style="1" customWidth="1"/>
    <col min="8467" max="8467" width="10" style="1" customWidth="1"/>
    <col min="8468" max="8468" width="6.88671875" style="1" customWidth="1"/>
    <col min="8469" max="8469" width="13.33203125" style="1" customWidth="1"/>
    <col min="8470" max="8471" width="6.88671875" style="1" customWidth="1"/>
    <col min="8472" max="8472" width="20.109375" style="1" customWidth="1"/>
    <col min="8473" max="8473" width="8.5546875" style="1" customWidth="1"/>
    <col min="8474" max="8474" width="6.88671875" style="1" customWidth="1"/>
    <col min="8475" max="8475" width="10.6640625" style="1" customWidth="1"/>
    <col min="8476" max="8477" width="6.88671875" style="1" customWidth="1"/>
    <col min="8478" max="8478" width="20.88671875" style="1" customWidth="1"/>
    <col min="8479" max="8479" width="7.88671875" style="1" customWidth="1"/>
    <col min="8480" max="8480" width="6.88671875" style="1" customWidth="1"/>
    <col min="8481" max="8481" width="12.109375" style="1" customWidth="1"/>
    <col min="8482" max="8483" width="6.88671875" style="1" customWidth="1"/>
    <col min="8484" max="8484" width="19.44140625" style="1" customWidth="1"/>
    <col min="8485" max="8486" width="6.88671875" style="1" customWidth="1"/>
    <col min="8487" max="8487" width="10" style="1" customWidth="1"/>
    <col min="8488" max="8489" width="6.88671875" style="1" customWidth="1"/>
    <col min="8490" max="8490" width="20.44140625" style="1" customWidth="1"/>
    <col min="8491" max="8491" width="7.88671875" style="1" customWidth="1"/>
    <col min="8492" max="8492" width="6.88671875" style="1" customWidth="1"/>
    <col min="8493" max="8493" width="10" style="1" customWidth="1"/>
    <col min="8494" max="8495" width="6.88671875" style="1" customWidth="1"/>
    <col min="8496" max="8496" width="22" style="1" customWidth="1"/>
    <col min="8497" max="8498" width="6.88671875" style="1" customWidth="1"/>
    <col min="8499" max="8499" width="10.109375" style="1" customWidth="1"/>
    <col min="8500" max="8501" width="6.88671875" style="1" customWidth="1"/>
    <col min="8502" max="8502" width="21.44140625" style="1" customWidth="1"/>
    <col min="8503" max="8503" width="8" style="1" customWidth="1"/>
    <col min="8504" max="8504" width="6.88671875" style="1" customWidth="1"/>
    <col min="8505" max="8505" width="11.5546875" style="1" customWidth="1"/>
    <col min="8506" max="8507" width="6.88671875" style="1" customWidth="1"/>
    <col min="8508" max="8508" width="20" style="1" customWidth="1"/>
    <col min="8509" max="8509" width="8.33203125" style="1" customWidth="1"/>
    <col min="8510" max="8510" width="6.88671875" style="1" customWidth="1"/>
    <col min="8511" max="8511" width="10.88671875" style="1" customWidth="1"/>
    <col min="8512" max="8512" width="6.88671875" style="1" customWidth="1"/>
    <col min="8513" max="8513" width="7.88671875" style="1" customWidth="1"/>
    <col min="8514" max="8514" width="19" style="1" customWidth="1"/>
    <col min="8515" max="8515" width="4.6640625" style="1" customWidth="1"/>
    <col min="8516" max="8516" width="4.33203125" style="1" customWidth="1"/>
    <col min="8517" max="8517" width="4.44140625" style="1" customWidth="1"/>
    <col min="8518" max="8518" width="5.109375" style="1" customWidth="1"/>
    <col min="8519" max="8519" width="5.6640625" style="1" customWidth="1"/>
    <col min="8520" max="8520" width="6.33203125" style="1" customWidth="1"/>
    <col min="8521" max="8521" width="6.5546875" style="1" customWidth="1"/>
    <col min="8522" max="8522" width="6.33203125" style="1" customWidth="1"/>
    <col min="8523" max="8524" width="5.6640625" style="1" customWidth="1"/>
    <col min="8525" max="8525" width="14.6640625" style="1" customWidth="1"/>
    <col min="8526" max="8535" width="5.6640625" style="1" customWidth="1"/>
    <col min="8536" max="8704" width="9.109375" style="1"/>
    <col min="8705" max="8705" width="13.33203125" style="1" customWidth="1"/>
    <col min="8706" max="8706" width="36" style="1" customWidth="1"/>
    <col min="8707" max="8707" width="15.88671875" style="1" customWidth="1"/>
    <col min="8708" max="8708" width="20.109375" style="1" customWidth="1"/>
    <col min="8709" max="8709" width="25.109375" style="1" customWidth="1"/>
    <col min="8710" max="8710" width="20.44140625" style="1" customWidth="1"/>
    <col min="8711" max="8711" width="10.5546875" style="1" bestFit="1" customWidth="1"/>
    <col min="8712" max="8712" width="6.5546875" style="1" bestFit="1" customWidth="1"/>
    <col min="8713" max="8713" width="12.109375" style="1" customWidth="1"/>
    <col min="8714" max="8715" width="6.5546875" style="1" bestFit="1" customWidth="1"/>
    <col min="8716" max="8716" width="19.6640625" style="1" customWidth="1"/>
    <col min="8717" max="8717" width="10.5546875" style="1" bestFit="1" customWidth="1"/>
    <col min="8718" max="8718" width="6.5546875" style="1" bestFit="1" customWidth="1"/>
    <col min="8719" max="8719" width="11.109375" style="1" customWidth="1"/>
    <col min="8720" max="8721" width="6.5546875" style="1" bestFit="1" customWidth="1"/>
    <col min="8722" max="8722" width="22.88671875" style="1" customWidth="1"/>
    <col min="8723" max="8723" width="10" style="1" customWidth="1"/>
    <col min="8724" max="8724" width="6.88671875" style="1" customWidth="1"/>
    <col min="8725" max="8725" width="13.33203125" style="1" customWidth="1"/>
    <col min="8726" max="8727" width="6.88671875" style="1" customWidth="1"/>
    <col min="8728" max="8728" width="20.109375" style="1" customWidth="1"/>
    <col min="8729" max="8729" width="8.5546875" style="1" customWidth="1"/>
    <col min="8730" max="8730" width="6.88671875" style="1" customWidth="1"/>
    <col min="8731" max="8731" width="10.6640625" style="1" customWidth="1"/>
    <col min="8732" max="8733" width="6.88671875" style="1" customWidth="1"/>
    <col min="8734" max="8734" width="20.88671875" style="1" customWidth="1"/>
    <col min="8735" max="8735" width="7.88671875" style="1" customWidth="1"/>
    <col min="8736" max="8736" width="6.88671875" style="1" customWidth="1"/>
    <col min="8737" max="8737" width="12.109375" style="1" customWidth="1"/>
    <col min="8738" max="8739" width="6.88671875" style="1" customWidth="1"/>
    <col min="8740" max="8740" width="19.44140625" style="1" customWidth="1"/>
    <col min="8741" max="8742" width="6.88671875" style="1" customWidth="1"/>
    <col min="8743" max="8743" width="10" style="1" customWidth="1"/>
    <col min="8744" max="8745" width="6.88671875" style="1" customWidth="1"/>
    <col min="8746" max="8746" width="20.44140625" style="1" customWidth="1"/>
    <col min="8747" max="8747" width="7.88671875" style="1" customWidth="1"/>
    <col min="8748" max="8748" width="6.88671875" style="1" customWidth="1"/>
    <col min="8749" max="8749" width="10" style="1" customWidth="1"/>
    <col min="8750" max="8751" width="6.88671875" style="1" customWidth="1"/>
    <col min="8752" max="8752" width="22" style="1" customWidth="1"/>
    <col min="8753" max="8754" width="6.88671875" style="1" customWidth="1"/>
    <col min="8755" max="8755" width="10.109375" style="1" customWidth="1"/>
    <col min="8756" max="8757" width="6.88671875" style="1" customWidth="1"/>
    <col min="8758" max="8758" width="21.44140625" style="1" customWidth="1"/>
    <col min="8759" max="8759" width="8" style="1" customWidth="1"/>
    <col min="8760" max="8760" width="6.88671875" style="1" customWidth="1"/>
    <col min="8761" max="8761" width="11.5546875" style="1" customWidth="1"/>
    <col min="8762" max="8763" width="6.88671875" style="1" customWidth="1"/>
    <col min="8764" max="8764" width="20" style="1" customWidth="1"/>
    <col min="8765" max="8765" width="8.33203125" style="1" customWidth="1"/>
    <col min="8766" max="8766" width="6.88671875" style="1" customWidth="1"/>
    <col min="8767" max="8767" width="10.88671875" style="1" customWidth="1"/>
    <col min="8768" max="8768" width="6.88671875" style="1" customWidth="1"/>
    <col min="8769" max="8769" width="7.88671875" style="1" customWidth="1"/>
    <col min="8770" max="8770" width="19" style="1" customWidth="1"/>
    <col min="8771" max="8771" width="4.6640625" style="1" customWidth="1"/>
    <col min="8772" max="8772" width="4.33203125" style="1" customWidth="1"/>
    <col min="8773" max="8773" width="4.44140625" style="1" customWidth="1"/>
    <col min="8774" max="8774" width="5.109375" style="1" customWidth="1"/>
    <col min="8775" max="8775" width="5.6640625" style="1" customWidth="1"/>
    <col min="8776" max="8776" width="6.33203125" style="1" customWidth="1"/>
    <col min="8777" max="8777" width="6.5546875" style="1" customWidth="1"/>
    <col min="8778" max="8778" width="6.33203125" style="1" customWidth="1"/>
    <col min="8779" max="8780" width="5.6640625" style="1" customWidth="1"/>
    <col min="8781" max="8781" width="14.6640625" style="1" customWidth="1"/>
    <col min="8782" max="8791" width="5.6640625" style="1" customWidth="1"/>
    <col min="8792" max="8960" width="9.109375" style="1"/>
    <col min="8961" max="8961" width="13.33203125" style="1" customWidth="1"/>
    <col min="8962" max="8962" width="36" style="1" customWidth="1"/>
    <col min="8963" max="8963" width="15.88671875" style="1" customWidth="1"/>
    <col min="8964" max="8964" width="20.109375" style="1" customWidth="1"/>
    <col min="8965" max="8965" width="25.109375" style="1" customWidth="1"/>
    <col min="8966" max="8966" width="20.44140625" style="1" customWidth="1"/>
    <col min="8967" max="8967" width="10.5546875" style="1" bestFit="1" customWidth="1"/>
    <col min="8968" max="8968" width="6.5546875" style="1" bestFit="1" customWidth="1"/>
    <col min="8969" max="8969" width="12.109375" style="1" customWidth="1"/>
    <col min="8970" max="8971" width="6.5546875" style="1" bestFit="1" customWidth="1"/>
    <col min="8972" max="8972" width="19.6640625" style="1" customWidth="1"/>
    <col min="8973" max="8973" width="10.5546875" style="1" bestFit="1" customWidth="1"/>
    <col min="8974" max="8974" width="6.5546875" style="1" bestFit="1" customWidth="1"/>
    <col min="8975" max="8975" width="11.109375" style="1" customWidth="1"/>
    <col min="8976" max="8977" width="6.5546875" style="1" bestFit="1" customWidth="1"/>
    <col min="8978" max="8978" width="22.88671875" style="1" customWidth="1"/>
    <col min="8979" max="8979" width="10" style="1" customWidth="1"/>
    <col min="8980" max="8980" width="6.88671875" style="1" customWidth="1"/>
    <col min="8981" max="8981" width="13.33203125" style="1" customWidth="1"/>
    <col min="8982" max="8983" width="6.88671875" style="1" customWidth="1"/>
    <col min="8984" max="8984" width="20.109375" style="1" customWidth="1"/>
    <col min="8985" max="8985" width="8.5546875" style="1" customWidth="1"/>
    <col min="8986" max="8986" width="6.88671875" style="1" customWidth="1"/>
    <col min="8987" max="8987" width="10.6640625" style="1" customWidth="1"/>
    <col min="8988" max="8989" width="6.88671875" style="1" customWidth="1"/>
    <col min="8990" max="8990" width="20.88671875" style="1" customWidth="1"/>
    <col min="8991" max="8991" width="7.88671875" style="1" customWidth="1"/>
    <col min="8992" max="8992" width="6.88671875" style="1" customWidth="1"/>
    <col min="8993" max="8993" width="12.109375" style="1" customWidth="1"/>
    <col min="8994" max="8995" width="6.88671875" style="1" customWidth="1"/>
    <col min="8996" max="8996" width="19.44140625" style="1" customWidth="1"/>
    <col min="8997" max="8998" width="6.88671875" style="1" customWidth="1"/>
    <col min="8999" max="8999" width="10" style="1" customWidth="1"/>
    <col min="9000" max="9001" width="6.88671875" style="1" customWidth="1"/>
    <col min="9002" max="9002" width="20.44140625" style="1" customWidth="1"/>
    <col min="9003" max="9003" width="7.88671875" style="1" customWidth="1"/>
    <col min="9004" max="9004" width="6.88671875" style="1" customWidth="1"/>
    <col min="9005" max="9005" width="10" style="1" customWidth="1"/>
    <col min="9006" max="9007" width="6.88671875" style="1" customWidth="1"/>
    <col min="9008" max="9008" width="22" style="1" customWidth="1"/>
    <col min="9009" max="9010" width="6.88671875" style="1" customWidth="1"/>
    <col min="9011" max="9011" width="10.109375" style="1" customWidth="1"/>
    <col min="9012" max="9013" width="6.88671875" style="1" customWidth="1"/>
    <col min="9014" max="9014" width="21.44140625" style="1" customWidth="1"/>
    <col min="9015" max="9015" width="8" style="1" customWidth="1"/>
    <col min="9016" max="9016" width="6.88671875" style="1" customWidth="1"/>
    <col min="9017" max="9017" width="11.5546875" style="1" customWidth="1"/>
    <col min="9018" max="9019" width="6.88671875" style="1" customWidth="1"/>
    <col min="9020" max="9020" width="20" style="1" customWidth="1"/>
    <col min="9021" max="9021" width="8.33203125" style="1" customWidth="1"/>
    <col min="9022" max="9022" width="6.88671875" style="1" customWidth="1"/>
    <col min="9023" max="9023" width="10.88671875" style="1" customWidth="1"/>
    <col min="9024" max="9024" width="6.88671875" style="1" customWidth="1"/>
    <col min="9025" max="9025" width="7.88671875" style="1" customWidth="1"/>
    <col min="9026" max="9026" width="19" style="1" customWidth="1"/>
    <col min="9027" max="9027" width="4.6640625" style="1" customWidth="1"/>
    <col min="9028" max="9028" width="4.33203125" style="1" customWidth="1"/>
    <col min="9029" max="9029" width="4.44140625" style="1" customWidth="1"/>
    <col min="9030" max="9030" width="5.109375" style="1" customWidth="1"/>
    <col min="9031" max="9031" width="5.6640625" style="1" customWidth="1"/>
    <col min="9032" max="9032" width="6.33203125" style="1" customWidth="1"/>
    <col min="9033" max="9033" width="6.5546875" style="1" customWidth="1"/>
    <col min="9034" max="9034" width="6.33203125" style="1" customWidth="1"/>
    <col min="9035" max="9036" width="5.6640625" style="1" customWidth="1"/>
    <col min="9037" max="9037" width="14.6640625" style="1" customWidth="1"/>
    <col min="9038" max="9047" width="5.6640625" style="1" customWidth="1"/>
    <col min="9048" max="9216" width="9.109375" style="1"/>
    <col min="9217" max="9217" width="13.33203125" style="1" customWidth="1"/>
    <col min="9218" max="9218" width="36" style="1" customWidth="1"/>
    <col min="9219" max="9219" width="15.88671875" style="1" customWidth="1"/>
    <col min="9220" max="9220" width="20.109375" style="1" customWidth="1"/>
    <col min="9221" max="9221" width="25.109375" style="1" customWidth="1"/>
    <col min="9222" max="9222" width="20.44140625" style="1" customWidth="1"/>
    <col min="9223" max="9223" width="10.5546875" style="1" bestFit="1" customWidth="1"/>
    <col min="9224" max="9224" width="6.5546875" style="1" bestFit="1" customWidth="1"/>
    <col min="9225" max="9225" width="12.109375" style="1" customWidth="1"/>
    <col min="9226" max="9227" width="6.5546875" style="1" bestFit="1" customWidth="1"/>
    <col min="9228" max="9228" width="19.6640625" style="1" customWidth="1"/>
    <col min="9229" max="9229" width="10.5546875" style="1" bestFit="1" customWidth="1"/>
    <col min="9230" max="9230" width="6.5546875" style="1" bestFit="1" customWidth="1"/>
    <col min="9231" max="9231" width="11.109375" style="1" customWidth="1"/>
    <col min="9232" max="9233" width="6.5546875" style="1" bestFit="1" customWidth="1"/>
    <col min="9234" max="9234" width="22.88671875" style="1" customWidth="1"/>
    <col min="9235" max="9235" width="10" style="1" customWidth="1"/>
    <col min="9236" max="9236" width="6.88671875" style="1" customWidth="1"/>
    <col min="9237" max="9237" width="13.33203125" style="1" customWidth="1"/>
    <col min="9238" max="9239" width="6.88671875" style="1" customWidth="1"/>
    <col min="9240" max="9240" width="20.109375" style="1" customWidth="1"/>
    <col min="9241" max="9241" width="8.5546875" style="1" customWidth="1"/>
    <col min="9242" max="9242" width="6.88671875" style="1" customWidth="1"/>
    <col min="9243" max="9243" width="10.6640625" style="1" customWidth="1"/>
    <col min="9244" max="9245" width="6.88671875" style="1" customWidth="1"/>
    <col min="9246" max="9246" width="20.88671875" style="1" customWidth="1"/>
    <col min="9247" max="9247" width="7.88671875" style="1" customWidth="1"/>
    <col min="9248" max="9248" width="6.88671875" style="1" customWidth="1"/>
    <col min="9249" max="9249" width="12.109375" style="1" customWidth="1"/>
    <col min="9250" max="9251" width="6.88671875" style="1" customWidth="1"/>
    <col min="9252" max="9252" width="19.44140625" style="1" customWidth="1"/>
    <col min="9253" max="9254" width="6.88671875" style="1" customWidth="1"/>
    <col min="9255" max="9255" width="10" style="1" customWidth="1"/>
    <col min="9256" max="9257" width="6.88671875" style="1" customWidth="1"/>
    <col min="9258" max="9258" width="20.44140625" style="1" customWidth="1"/>
    <col min="9259" max="9259" width="7.88671875" style="1" customWidth="1"/>
    <col min="9260" max="9260" width="6.88671875" style="1" customWidth="1"/>
    <col min="9261" max="9261" width="10" style="1" customWidth="1"/>
    <col min="9262" max="9263" width="6.88671875" style="1" customWidth="1"/>
    <col min="9264" max="9264" width="22" style="1" customWidth="1"/>
    <col min="9265" max="9266" width="6.88671875" style="1" customWidth="1"/>
    <col min="9267" max="9267" width="10.109375" style="1" customWidth="1"/>
    <col min="9268" max="9269" width="6.88671875" style="1" customWidth="1"/>
    <col min="9270" max="9270" width="21.44140625" style="1" customWidth="1"/>
    <col min="9271" max="9271" width="8" style="1" customWidth="1"/>
    <col min="9272" max="9272" width="6.88671875" style="1" customWidth="1"/>
    <col min="9273" max="9273" width="11.5546875" style="1" customWidth="1"/>
    <col min="9274" max="9275" width="6.88671875" style="1" customWidth="1"/>
    <col min="9276" max="9276" width="20" style="1" customWidth="1"/>
    <col min="9277" max="9277" width="8.33203125" style="1" customWidth="1"/>
    <col min="9278" max="9278" width="6.88671875" style="1" customWidth="1"/>
    <col min="9279" max="9279" width="10.88671875" style="1" customWidth="1"/>
    <col min="9280" max="9280" width="6.88671875" style="1" customWidth="1"/>
    <col min="9281" max="9281" width="7.88671875" style="1" customWidth="1"/>
    <col min="9282" max="9282" width="19" style="1" customWidth="1"/>
    <col min="9283" max="9283" width="4.6640625" style="1" customWidth="1"/>
    <col min="9284" max="9284" width="4.33203125" style="1" customWidth="1"/>
    <col min="9285" max="9285" width="4.44140625" style="1" customWidth="1"/>
    <col min="9286" max="9286" width="5.109375" style="1" customWidth="1"/>
    <col min="9287" max="9287" width="5.6640625" style="1" customWidth="1"/>
    <col min="9288" max="9288" width="6.33203125" style="1" customWidth="1"/>
    <col min="9289" max="9289" width="6.5546875" style="1" customWidth="1"/>
    <col min="9290" max="9290" width="6.33203125" style="1" customWidth="1"/>
    <col min="9291" max="9292" width="5.6640625" style="1" customWidth="1"/>
    <col min="9293" max="9293" width="14.6640625" style="1" customWidth="1"/>
    <col min="9294" max="9303" width="5.6640625" style="1" customWidth="1"/>
    <col min="9304" max="9472" width="9.109375" style="1"/>
    <col min="9473" max="9473" width="13.33203125" style="1" customWidth="1"/>
    <col min="9474" max="9474" width="36" style="1" customWidth="1"/>
    <col min="9475" max="9475" width="15.88671875" style="1" customWidth="1"/>
    <col min="9476" max="9476" width="20.109375" style="1" customWidth="1"/>
    <col min="9477" max="9477" width="25.109375" style="1" customWidth="1"/>
    <col min="9478" max="9478" width="20.44140625" style="1" customWidth="1"/>
    <col min="9479" max="9479" width="10.5546875" style="1" bestFit="1" customWidth="1"/>
    <col min="9480" max="9480" width="6.5546875" style="1" bestFit="1" customWidth="1"/>
    <col min="9481" max="9481" width="12.109375" style="1" customWidth="1"/>
    <col min="9482" max="9483" width="6.5546875" style="1" bestFit="1" customWidth="1"/>
    <col min="9484" max="9484" width="19.6640625" style="1" customWidth="1"/>
    <col min="9485" max="9485" width="10.5546875" style="1" bestFit="1" customWidth="1"/>
    <col min="9486" max="9486" width="6.5546875" style="1" bestFit="1" customWidth="1"/>
    <col min="9487" max="9487" width="11.109375" style="1" customWidth="1"/>
    <col min="9488" max="9489" width="6.5546875" style="1" bestFit="1" customWidth="1"/>
    <col min="9490" max="9490" width="22.88671875" style="1" customWidth="1"/>
    <col min="9491" max="9491" width="10" style="1" customWidth="1"/>
    <col min="9492" max="9492" width="6.88671875" style="1" customWidth="1"/>
    <col min="9493" max="9493" width="13.33203125" style="1" customWidth="1"/>
    <col min="9494" max="9495" width="6.88671875" style="1" customWidth="1"/>
    <col min="9496" max="9496" width="20.109375" style="1" customWidth="1"/>
    <col min="9497" max="9497" width="8.5546875" style="1" customWidth="1"/>
    <col min="9498" max="9498" width="6.88671875" style="1" customWidth="1"/>
    <col min="9499" max="9499" width="10.6640625" style="1" customWidth="1"/>
    <col min="9500" max="9501" width="6.88671875" style="1" customWidth="1"/>
    <col min="9502" max="9502" width="20.88671875" style="1" customWidth="1"/>
    <col min="9503" max="9503" width="7.88671875" style="1" customWidth="1"/>
    <col min="9504" max="9504" width="6.88671875" style="1" customWidth="1"/>
    <col min="9505" max="9505" width="12.109375" style="1" customWidth="1"/>
    <col min="9506" max="9507" width="6.88671875" style="1" customWidth="1"/>
    <col min="9508" max="9508" width="19.44140625" style="1" customWidth="1"/>
    <col min="9509" max="9510" width="6.88671875" style="1" customWidth="1"/>
    <col min="9511" max="9511" width="10" style="1" customWidth="1"/>
    <col min="9512" max="9513" width="6.88671875" style="1" customWidth="1"/>
    <col min="9514" max="9514" width="20.44140625" style="1" customWidth="1"/>
    <col min="9515" max="9515" width="7.88671875" style="1" customWidth="1"/>
    <col min="9516" max="9516" width="6.88671875" style="1" customWidth="1"/>
    <col min="9517" max="9517" width="10" style="1" customWidth="1"/>
    <col min="9518" max="9519" width="6.88671875" style="1" customWidth="1"/>
    <col min="9520" max="9520" width="22" style="1" customWidth="1"/>
    <col min="9521" max="9522" width="6.88671875" style="1" customWidth="1"/>
    <col min="9523" max="9523" width="10.109375" style="1" customWidth="1"/>
    <col min="9524" max="9525" width="6.88671875" style="1" customWidth="1"/>
    <col min="9526" max="9526" width="21.44140625" style="1" customWidth="1"/>
    <col min="9527" max="9527" width="8" style="1" customWidth="1"/>
    <col min="9528" max="9528" width="6.88671875" style="1" customWidth="1"/>
    <col min="9529" max="9529" width="11.5546875" style="1" customWidth="1"/>
    <col min="9530" max="9531" width="6.88671875" style="1" customWidth="1"/>
    <col min="9532" max="9532" width="20" style="1" customWidth="1"/>
    <col min="9533" max="9533" width="8.33203125" style="1" customWidth="1"/>
    <col min="9534" max="9534" width="6.88671875" style="1" customWidth="1"/>
    <col min="9535" max="9535" width="10.88671875" style="1" customWidth="1"/>
    <col min="9536" max="9536" width="6.88671875" style="1" customWidth="1"/>
    <col min="9537" max="9537" width="7.88671875" style="1" customWidth="1"/>
    <col min="9538" max="9538" width="19" style="1" customWidth="1"/>
    <col min="9539" max="9539" width="4.6640625" style="1" customWidth="1"/>
    <col min="9540" max="9540" width="4.33203125" style="1" customWidth="1"/>
    <col min="9541" max="9541" width="4.44140625" style="1" customWidth="1"/>
    <col min="9542" max="9542" width="5.109375" style="1" customWidth="1"/>
    <col min="9543" max="9543" width="5.6640625" style="1" customWidth="1"/>
    <col min="9544" max="9544" width="6.33203125" style="1" customWidth="1"/>
    <col min="9545" max="9545" width="6.5546875" style="1" customWidth="1"/>
    <col min="9546" max="9546" width="6.33203125" style="1" customWidth="1"/>
    <col min="9547" max="9548" width="5.6640625" style="1" customWidth="1"/>
    <col min="9549" max="9549" width="14.6640625" style="1" customWidth="1"/>
    <col min="9550" max="9559" width="5.6640625" style="1" customWidth="1"/>
    <col min="9560" max="9728" width="9.109375" style="1"/>
    <col min="9729" max="9729" width="13.33203125" style="1" customWidth="1"/>
    <col min="9730" max="9730" width="36" style="1" customWidth="1"/>
    <col min="9731" max="9731" width="15.88671875" style="1" customWidth="1"/>
    <col min="9732" max="9732" width="20.109375" style="1" customWidth="1"/>
    <col min="9733" max="9733" width="25.109375" style="1" customWidth="1"/>
    <col min="9734" max="9734" width="20.44140625" style="1" customWidth="1"/>
    <col min="9735" max="9735" width="10.5546875" style="1" bestFit="1" customWidth="1"/>
    <col min="9736" max="9736" width="6.5546875" style="1" bestFit="1" customWidth="1"/>
    <col min="9737" max="9737" width="12.109375" style="1" customWidth="1"/>
    <col min="9738" max="9739" width="6.5546875" style="1" bestFit="1" customWidth="1"/>
    <col min="9740" max="9740" width="19.6640625" style="1" customWidth="1"/>
    <col min="9741" max="9741" width="10.5546875" style="1" bestFit="1" customWidth="1"/>
    <col min="9742" max="9742" width="6.5546875" style="1" bestFit="1" customWidth="1"/>
    <col min="9743" max="9743" width="11.109375" style="1" customWidth="1"/>
    <col min="9744" max="9745" width="6.5546875" style="1" bestFit="1" customWidth="1"/>
    <col min="9746" max="9746" width="22.88671875" style="1" customWidth="1"/>
    <col min="9747" max="9747" width="10" style="1" customWidth="1"/>
    <col min="9748" max="9748" width="6.88671875" style="1" customWidth="1"/>
    <col min="9749" max="9749" width="13.33203125" style="1" customWidth="1"/>
    <col min="9750" max="9751" width="6.88671875" style="1" customWidth="1"/>
    <col min="9752" max="9752" width="20.109375" style="1" customWidth="1"/>
    <col min="9753" max="9753" width="8.5546875" style="1" customWidth="1"/>
    <col min="9754" max="9754" width="6.88671875" style="1" customWidth="1"/>
    <col min="9755" max="9755" width="10.6640625" style="1" customWidth="1"/>
    <col min="9756" max="9757" width="6.88671875" style="1" customWidth="1"/>
    <col min="9758" max="9758" width="20.88671875" style="1" customWidth="1"/>
    <col min="9759" max="9759" width="7.88671875" style="1" customWidth="1"/>
    <col min="9760" max="9760" width="6.88671875" style="1" customWidth="1"/>
    <col min="9761" max="9761" width="12.109375" style="1" customWidth="1"/>
    <col min="9762" max="9763" width="6.88671875" style="1" customWidth="1"/>
    <col min="9764" max="9764" width="19.44140625" style="1" customWidth="1"/>
    <col min="9765" max="9766" width="6.88671875" style="1" customWidth="1"/>
    <col min="9767" max="9767" width="10" style="1" customWidth="1"/>
    <col min="9768" max="9769" width="6.88671875" style="1" customWidth="1"/>
    <col min="9770" max="9770" width="20.44140625" style="1" customWidth="1"/>
    <col min="9771" max="9771" width="7.88671875" style="1" customWidth="1"/>
    <col min="9772" max="9772" width="6.88671875" style="1" customWidth="1"/>
    <col min="9773" max="9773" width="10" style="1" customWidth="1"/>
    <col min="9774" max="9775" width="6.88671875" style="1" customWidth="1"/>
    <col min="9776" max="9776" width="22" style="1" customWidth="1"/>
    <col min="9777" max="9778" width="6.88671875" style="1" customWidth="1"/>
    <col min="9779" max="9779" width="10.109375" style="1" customWidth="1"/>
    <col min="9780" max="9781" width="6.88671875" style="1" customWidth="1"/>
    <col min="9782" max="9782" width="21.44140625" style="1" customWidth="1"/>
    <col min="9783" max="9783" width="8" style="1" customWidth="1"/>
    <col min="9784" max="9784" width="6.88671875" style="1" customWidth="1"/>
    <col min="9785" max="9785" width="11.5546875" style="1" customWidth="1"/>
    <col min="9786" max="9787" width="6.88671875" style="1" customWidth="1"/>
    <col min="9788" max="9788" width="20" style="1" customWidth="1"/>
    <col min="9789" max="9789" width="8.33203125" style="1" customWidth="1"/>
    <col min="9790" max="9790" width="6.88671875" style="1" customWidth="1"/>
    <col min="9791" max="9791" width="10.88671875" style="1" customWidth="1"/>
    <col min="9792" max="9792" width="6.88671875" style="1" customWidth="1"/>
    <col min="9793" max="9793" width="7.88671875" style="1" customWidth="1"/>
    <col min="9794" max="9794" width="19" style="1" customWidth="1"/>
    <col min="9795" max="9795" width="4.6640625" style="1" customWidth="1"/>
    <col min="9796" max="9796" width="4.33203125" style="1" customWidth="1"/>
    <col min="9797" max="9797" width="4.44140625" style="1" customWidth="1"/>
    <col min="9798" max="9798" width="5.109375" style="1" customWidth="1"/>
    <col min="9799" max="9799" width="5.6640625" style="1" customWidth="1"/>
    <col min="9800" max="9800" width="6.33203125" style="1" customWidth="1"/>
    <col min="9801" max="9801" width="6.5546875" style="1" customWidth="1"/>
    <col min="9802" max="9802" width="6.33203125" style="1" customWidth="1"/>
    <col min="9803" max="9804" width="5.6640625" style="1" customWidth="1"/>
    <col min="9805" max="9805" width="14.6640625" style="1" customWidth="1"/>
    <col min="9806" max="9815" width="5.6640625" style="1" customWidth="1"/>
    <col min="9816" max="9984" width="9.109375" style="1"/>
    <col min="9985" max="9985" width="13.33203125" style="1" customWidth="1"/>
    <col min="9986" max="9986" width="36" style="1" customWidth="1"/>
    <col min="9987" max="9987" width="15.88671875" style="1" customWidth="1"/>
    <col min="9988" max="9988" width="20.109375" style="1" customWidth="1"/>
    <col min="9989" max="9989" width="25.109375" style="1" customWidth="1"/>
    <col min="9990" max="9990" width="20.44140625" style="1" customWidth="1"/>
    <col min="9991" max="9991" width="10.5546875" style="1" bestFit="1" customWidth="1"/>
    <col min="9992" max="9992" width="6.5546875" style="1" bestFit="1" customWidth="1"/>
    <col min="9993" max="9993" width="12.109375" style="1" customWidth="1"/>
    <col min="9994" max="9995" width="6.5546875" style="1" bestFit="1" customWidth="1"/>
    <col min="9996" max="9996" width="19.6640625" style="1" customWidth="1"/>
    <col min="9997" max="9997" width="10.5546875" style="1" bestFit="1" customWidth="1"/>
    <col min="9998" max="9998" width="6.5546875" style="1" bestFit="1" customWidth="1"/>
    <col min="9999" max="9999" width="11.109375" style="1" customWidth="1"/>
    <col min="10000" max="10001" width="6.5546875" style="1" bestFit="1" customWidth="1"/>
    <col min="10002" max="10002" width="22.88671875" style="1" customWidth="1"/>
    <col min="10003" max="10003" width="10" style="1" customWidth="1"/>
    <col min="10004" max="10004" width="6.88671875" style="1" customWidth="1"/>
    <col min="10005" max="10005" width="13.33203125" style="1" customWidth="1"/>
    <col min="10006" max="10007" width="6.88671875" style="1" customWidth="1"/>
    <col min="10008" max="10008" width="20.109375" style="1" customWidth="1"/>
    <col min="10009" max="10009" width="8.5546875" style="1" customWidth="1"/>
    <col min="10010" max="10010" width="6.88671875" style="1" customWidth="1"/>
    <col min="10011" max="10011" width="10.6640625" style="1" customWidth="1"/>
    <col min="10012" max="10013" width="6.88671875" style="1" customWidth="1"/>
    <col min="10014" max="10014" width="20.88671875" style="1" customWidth="1"/>
    <col min="10015" max="10015" width="7.88671875" style="1" customWidth="1"/>
    <col min="10016" max="10016" width="6.88671875" style="1" customWidth="1"/>
    <col min="10017" max="10017" width="12.109375" style="1" customWidth="1"/>
    <col min="10018" max="10019" width="6.88671875" style="1" customWidth="1"/>
    <col min="10020" max="10020" width="19.44140625" style="1" customWidth="1"/>
    <col min="10021" max="10022" width="6.88671875" style="1" customWidth="1"/>
    <col min="10023" max="10023" width="10" style="1" customWidth="1"/>
    <col min="10024" max="10025" width="6.88671875" style="1" customWidth="1"/>
    <col min="10026" max="10026" width="20.44140625" style="1" customWidth="1"/>
    <col min="10027" max="10027" width="7.88671875" style="1" customWidth="1"/>
    <col min="10028" max="10028" width="6.88671875" style="1" customWidth="1"/>
    <col min="10029" max="10029" width="10" style="1" customWidth="1"/>
    <col min="10030" max="10031" width="6.88671875" style="1" customWidth="1"/>
    <col min="10032" max="10032" width="22" style="1" customWidth="1"/>
    <col min="10033" max="10034" width="6.88671875" style="1" customWidth="1"/>
    <col min="10035" max="10035" width="10.109375" style="1" customWidth="1"/>
    <col min="10036" max="10037" width="6.88671875" style="1" customWidth="1"/>
    <col min="10038" max="10038" width="21.44140625" style="1" customWidth="1"/>
    <col min="10039" max="10039" width="8" style="1" customWidth="1"/>
    <col min="10040" max="10040" width="6.88671875" style="1" customWidth="1"/>
    <col min="10041" max="10041" width="11.5546875" style="1" customWidth="1"/>
    <col min="10042" max="10043" width="6.88671875" style="1" customWidth="1"/>
    <col min="10044" max="10044" width="20" style="1" customWidth="1"/>
    <col min="10045" max="10045" width="8.33203125" style="1" customWidth="1"/>
    <col min="10046" max="10046" width="6.88671875" style="1" customWidth="1"/>
    <col min="10047" max="10047" width="10.88671875" style="1" customWidth="1"/>
    <col min="10048" max="10048" width="6.88671875" style="1" customWidth="1"/>
    <col min="10049" max="10049" width="7.88671875" style="1" customWidth="1"/>
    <col min="10050" max="10050" width="19" style="1" customWidth="1"/>
    <col min="10051" max="10051" width="4.6640625" style="1" customWidth="1"/>
    <col min="10052" max="10052" width="4.33203125" style="1" customWidth="1"/>
    <col min="10053" max="10053" width="4.44140625" style="1" customWidth="1"/>
    <col min="10054" max="10054" width="5.109375" style="1" customWidth="1"/>
    <col min="10055" max="10055" width="5.6640625" style="1" customWidth="1"/>
    <col min="10056" max="10056" width="6.33203125" style="1" customWidth="1"/>
    <col min="10057" max="10057" width="6.5546875" style="1" customWidth="1"/>
    <col min="10058" max="10058" width="6.33203125" style="1" customWidth="1"/>
    <col min="10059" max="10060" width="5.6640625" style="1" customWidth="1"/>
    <col min="10061" max="10061" width="14.6640625" style="1" customWidth="1"/>
    <col min="10062" max="10071" width="5.6640625" style="1" customWidth="1"/>
    <col min="10072" max="10240" width="9.109375" style="1"/>
    <col min="10241" max="10241" width="13.33203125" style="1" customWidth="1"/>
    <col min="10242" max="10242" width="36" style="1" customWidth="1"/>
    <col min="10243" max="10243" width="15.88671875" style="1" customWidth="1"/>
    <col min="10244" max="10244" width="20.109375" style="1" customWidth="1"/>
    <col min="10245" max="10245" width="25.109375" style="1" customWidth="1"/>
    <col min="10246" max="10246" width="20.44140625" style="1" customWidth="1"/>
    <col min="10247" max="10247" width="10.5546875" style="1" bestFit="1" customWidth="1"/>
    <col min="10248" max="10248" width="6.5546875" style="1" bestFit="1" customWidth="1"/>
    <col min="10249" max="10249" width="12.109375" style="1" customWidth="1"/>
    <col min="10250" max="10251" width="6.5546875" style="1" bestFit="1" customWidth="1"/>
    <col min="10252" max="10252" width="19.6640625" style="1" customWidth="1"/>
    <col min="10253" max="10253" width="10.5546875" style="1" bestFit="1" customWidth="1"/>
    <col min="10254" max="10254" width="6.5546875" style="1" bestFit="1" customWidth="1"/>
    <col min="10255" max="10255" width="11.109375" style="1" customWidth="1"/>
    <col min="10256" max="10257" width="6.5546875" style="1" bestFit="1" customWidth="1"/>
    <col min="10258" max="10258" width="22.88671875" style="1" customWidth="1"/>
    <col min="10259" max="10259" width="10" style="1" customWidth="1"/>
    <col min="10260" max="10260" width="6.88671875" style="1" customWidth="1"/>
    <col min="10261" max="10261" width="13.33203125" style="1" customWidth="1"/>
    <col min="10262" max="10263" width="6.88671875" style="1" customWidth="1"/>
    <col min="10264" max="10264" width="20.109375" style="1" customWidth="1"/>
    <col min="10265" max="10265" width="8.5546875" style="1" customWidth="1"/>
    <col min="10266" max="10266" width="6.88671875" style="1" customWidth="1"/>
    <col min="10267" max="10267" width="10.6640625" style="1" customWidth="1"/>
    <col min="10268" max="10269" width="6.88671875" style="1" customWidth="1"/>
    <col min="10270" max="10270" width="20.88671875" style="1" customWidth="1"/>
    <col min="10271" max="10271" width="7.88671875" style="1" customWidth="1"/>
    <col min="10272" max="10272" width="6.88671875" style="1" customWidth="1"/>
    <col min="10273" max="10273" width="12.109375" style="1" customWidth="1"/>
    <col min="10274" max="10275" width="6.88671875" style="1" customWidth="1"/>
    <col min="10276" max="10276" width="19.44140625" style="1" customWidth="1"/>
    <col min="10277" max="10278" width="6.88671875" style="1" customWidth="1"/>
    <col min="10279" max="10279" width="10" style="1" customWidth="1"/>
    <col min="10280" max="10281" width="6.88671875" style="1" customWidth="1"/>
    <col min="10282" max="10282" width="20.44140625" style="1" customWidth="1"/>
    <col min="10283" max="10283" width="7.88671875" style="1" customWidth="1"/>
    <col min="10284" max="10284" width="6.88671875" style="1" customWidth="1"/>
    <col min="10285" max="10285" width="10" style="1" customWidth="1"/>
    <col min="10286" max="10287" width="6.88671875" style="1" customWidth="1"/>
    <col min="10288" max="10288" width="22" style="1" customWidth="1"/>
    <col min="10289" max="10290" width="6.88671875" style="1" customWidth="1"/>
    <col min="10291" max="10291" width="10.109375" style="1" customWidth="1"/>
    <col min="10292" max="10293" width="6.88671875" style="1" customWidth="1"/>
    <col min="10294" max="10294" width="21.44140625" style="1" customWidth="1"/>
    <col min="10295" max="10295" width="8" style="1" customWidth="1"/>
    <col min="10296" max="10296" width="6.88671875" style="1" customWidth="1"/>
    <col min="10297" max="10297" width="11.5546875" style="1" customWidth="1"/>
    <col min="10298" max="10299" width="6.88671875" style="1" customWidth="1"/>
    <col min="10300" max="10300" width="20" style="1" customWidth="1"/>
    <col min="10301" max="10301" width="8.33203125" style="1" customWidth="1"/>
    <col min="10302" max="10302" width="6.88671875" style="1" customWidth="1"/>
    <col min="10303" max="10303" width="10.88671875" style="1" customWidth="1"/>
    <col min="10304" max="10304" width="6.88671875" style="1" customWidth="1"/>
    <col min="10305" max="10305" width="7.88671875" style="1" customWidth="1"/>
    <col min="10306" max="10306" width="19" style="1" customWidth="1"/>
    <col min="10307" max="10307" width="4.6640625" style="1" customWidth="1"/>
    <col min="10308" max="10308" width="4.33203125" style="1" customWidth="1"/>
    <col min="10309" max="10309" width="4.44140625" style="1" customWidth="1"/>
    <col min="10310" max="10310" width="5.109375" style="1" customWidth="1"/>
    <col min="10311" max="10311" width="5.6640625" style="1" customWidth="1"/>
    <col min="10312" max="10312" width="6.33203125" style="1" customWidth="1"/>
    <col min="10313" max="10313" width="6.5546875" style="1" customWidth="1"/>
    <col min="10314" max="10314" width="6.33203125" style="1" customWidth="1"/>
    <col min="10315" max="10316" width="5.6640625" style="1" customWidth="1"/>
    <col min="10317" max="10317" width="14.6640625" style="1" customWidth="1"/>
    <col min="10318" max="10327" width="5.6640625" style="1" customWidth="1"/>
    <col min="10328" max="10496" width="9.109375" style="1"/>
    <col min="10497" max="10497" width="13.33203125" style="1" customWidth="1"/>
    <col min="10498" max="10498" width="36" style="1" customWidth="1"/>
    <col min="10499" max="10499" width="15.88671875" style="1" customWidth="1"/>
    <col min="10500" max="10500" width="20.109375" style="1" customWidth="1"/>
    <col min="10501" max="10501" width="25.109375" style="1" customWidth="1"/>
    <col min="10502" max="10502" width="20.44140625" style="1" customWidth="1"/>
    <col min="10503" max="10503" width="10.5546875" style="1" bestFit="1" customWidth="1"/>
    <col min="10504" max="10504" width="6.5546875" style="1" bestFit="1" customWidth="1"/>
    <col min="10505" max="10505" width="12.109375" style="1" customWidth="1"/>
    <col min="10506" max="10507" width="6.5546875" style="1" bestFit="1" customWidth="1"/>
    <col min="10508" max="10508" width="19.6640625" style="1" customWidth="1"/>
    <col min="10509" max="10509" width="10.5546875" style="1" bestFit="1" customWidth="1"/>
    <col min="10510" max="10510" width="6.5546875" style="1" bestFit="1" customWidth="1"/>
    <col min="10511" max="10511" width="11.109375" style="1" customWidth="1"/>
    <col min="10512" max="10513" width="6.5546875" style="1" bestFit="1" customWidth="1"/>
    <col min="10514" max="10514" width="22.88671875" style="1" customWidth="1"/>
    <col min="10515" max="10515" width="10" style="1" customWidth="1"/>
    <col min="10516" max="10516" width="6.88671875" style="1" customWidth="1"/>
    <col min="10517" max="10517" width="13.33203125" style="1" customWidth="1"/>
    <col min="10518" max="10519" width="6.88671875" style="1" customWidth="1"/>
    <col min="10520" max="10520" width="20.109375" style="1" customWidth="1"/>
    <col min="10521" max="10521" width="8.5546875" style="1" customWidth="1"/>
    <col min="10522" max="10522" width="6.88671875" style="1" customWidth="1"/>
    <col min="10523" max="10523" width="10.6640625" style="1" customWidth="1"/>
    <col min="10524" max="10525" width="6.88671875" style="1" customWidth="1"/>
    <col min="10526" max="10526" width="20.88671875" style="1" customWidth="1"/>
    <col min="10527" max="10527" width="7.88671875" style="1" customWidth="1"/>
    <col min="10528" max="10528" width="6.88671875" style="1" customWidth="1"/>
    <col min="10529" max="10529" width="12.109375" style="1" customWidth="1"/>
    <col min="10530" max="10531" width="6.88671875" style="1" customWidth="1"/>
    <col min="10532" max="10532" width="19.44140625" style="1" customWidth="1"/>
    <col min="10533" max="10534" width="6.88671875" style="1" customWidth="1"/>
    <col min="10535" max="10535" width="10" style="1" customWidth="1"/>
    <col min="10536" max="10537" width="6.88671875" style="1" customWidth="1"/>
    <col min="10538" max="10538" width="20.44140625" style="1" customWidth="1"/>
    <col min="10539" max="10539" width="7.88671875" style="1" customWidth="1"/>
    <col min="10540" max="10540" width="6.88671875" style="1" customWidth="1"/>
    <col min="10541" max="10541" width="10" style="1" customWidth="1"/>
    <col min="10542" max="10543" width="6.88671875" style="1" customWidth="1"/>
    <col min="10544" max="10544" width="22" style="1" customWidth="1"/>
    <col min="10545" max="10546" width="6.88671875" style="1" customWidth="1"/>
    <col min="10547" max="10547" width="10.109375" style="1" customWidth="1"/>
    <col min="10548" max="10549" width="6.88671875" style="1" customWidth="1"/>
    <col min="10550" max="10550" width="21.44140625" style="1" customWidth="1"/>
    <col min="10551" max="10551" width="8" style="1" customWidth="1"/>
    <col min="10552" max="10552" width="6.88671875" style="1" customWidth="1"/>
    <col min="10553" max="10553" width="11.5546875" style="1" customWidth="1"/>
    <col min="10554" max="10555" width="6.88671875" style="1" customWidth="1"/>
    <col min="10556" max="10556" width="20" style="1" customWidth="1"/>
    <col min="10557" max="10557" width="8.33203125" style="1" customWidth="1"/>
    <col min="10558" max="10558" width="6.88671875" style="1" customWidth="1"/>
    <col min="10559" max="10559" width="10.88671875" style="1" customWidth="1"/>
    <col min="10560" max="10560" width="6.88671875" style="1" customWidth="1"/>
    <col min="10561" max="10561" width="7.88671875" style="1" customWidth="1"/>
    <col min="10562" max="10562" width="19" style="1" customWidth="1"/>
    <col min="10563" max="10563" width="4.6640625" style="1" customWidth="1"/>
    <col min="10564" max="10564" width="4.33203125" style="1" customWidth="1"/>
    <col min="10565" max="10565" width="4.44140625" style="1" customWidth="1"/>
    <col min="10566" max="10566" width="5.109375" style="1" customWidth="1"/>
    <col min="10567" max="10567" width="5.6640625" style="1" customWidth="1"/>
    <col min="10568" max="10568" width="6.33203125" style="1" customWidth="1"/>
    <col min="10569" max="10569" width="6.5546875" style="1" customWidth="1"/>
    <col min="10570" max="10570" width="6.33203125" style="1" customWidth="1"/>
    <col min="10571" max="10572" width="5.6640625" style="1" customWidth="1"/>
    <col min="10573" max="10573" width="14.6640625" style="1" customWidth="1"/>
    <col min="10574" max="10583" width="5.6640625" style="1" customWidth="1"/>
    <col min="10584" max="10752" width="9.109375" style="1"/>
    <col min="10753" max="10753" width="13.33203125" style="1" customWidth="1"/>
    <col min="10754" max="10754" width="36" style="1" customWidth="1"/>
    <col min="10755" max="10755" width="15.88671875" style="1" customWidth="1"/>
    <col min="10756" max="10756" width="20.109375" style="1" customWidth="1"/>
    <col min="10757" max="10757" width="25.109375" style="1" customWidth="1"/>
    <col min="10758" max="10758" width="20.44140625" style="1" customWidth="1"/>
    <col min="10759" max="10759" width="10.5546875" style="1" bestFit="1" customWidth="1"/>
    <col min="10760" max="10760" width="6.5546875" style="1" bestFit="1" customWidth="1"/>
    <col min="10761" max="10761" width="12.109375" style="1" customWidth="1"/>
    <col min="10762" max="10763" width="6.5546875" style="1" bestFit="1" customWidth="1"/>
    <col min="10764" max="10764" width="19.6640625" style="1" customWidth="1"/>
    <col min="10765" max="10765" width="10.5546875" style="1" bestFit="1" customWidth="1"/>
    <col min="10766" max="10766" width="6.5546875" style="1" bestFit="1" customWidth="1"/>
    <col min="10767" max="10767" width="11.109375" style="1" customWidth="1"/>
    <col min="10768" max="10769" width="6.5546875" style="1" bestFit="1" customWidth="1"/>
    <col min="10770" max="10770" width="22.88671875" style="1" customWidth="1"/>
    <col min="10771" max="10771" width="10" style="1" customWidth="1"/>
    <col min="10772" max="10772" width="6.88671875" style="1" customWidth="1"/>
    <col min="10773" max="10773" width="13.33203125" style="1" customWidth="1"/>
    <col min="10774" max="10775" width="6.88671875" style="1" customWidth="1"/>
    <col min="10776" max="10776" width="20.109375" style="1" customWidth="1"/>
    <col min="10777" max="10777" width="8.5546875" style="1" customWidth="1"/>
    <col min="10778" max="10778" width="6.88671875" style="1" customWidth="1"/>
    <col min="10779" max="10779" width="10.6640625" style="1" customWidth="1"/>
    <col min="10780" max="10781" width="6.88671875" style="1" customWidth="1"/>
    <col min="10782" max="10782" width="20.88671875" style="1" customWidth="1"/>
    <col min="10783" max="10783" width="7.88671875" style="1" customWidth="1"/>
    <col min="10784" max="10784" width="6.88671875" style="1" customWidth="1"/>
    <col min="10785" max="10785" width="12.109375" style="1" customWidth="1"/>
    <col min="10786" max="10787" width="6.88671875" style="1" customWidth="1"/>
    <col min="10788" max="10788" width="19.44140625" style="1" customWidth="1"/>
    <col min="10789" max="10790" width="6.88671875" style="1" customWidth="1"/>
    <col min="10791" max="10791" width="10" style="1" customWidth="1"/>
    <col min="10792" max="10793" width="6.88671875" style="1" customWidth="1"/>
    <col min="10794" max="10794" width="20.44140625" style="1" customWidth="1"/>
    <col min="10795" max="10795" width="7.88671875" style="1" customWidth="1"/>
    <col min="10796" max="10796" width="6.88671875" style="1" customWidth="1"/>
    <col min="10797" max="10797" width="10" style="1" customWidth="1"/>
    <col min="10798" max="10799" width="6.88671875" style="1" customWidth="1"/>
    <col min="10800" max="10800" width="22" style="1" customWidth="1"/>
    <col min="10801" max="10802" width="6.88671875" style="1" customWidth="1"/>
    <col min="10803" max="10803" width="10.109375" style="1" customWidth="1"/>
    <col min="10804" max="10805" width="6.88671875" style="1" customWidth="1"/>
    <col min="10806" max="10806" width="21.44140625" style="1" customWidth="1"/>
    <col min="10807" max="10807" width="8" style="1" customWidth="1"/>
    <col min="10808" max="10808" width="6.88671875" style="1" customWidth="1"/>
    <col min="10809" max="10809" width="11.5546875" style="1" customWidth="1"/>
    <col min="10810" max="10811" width="6.88671875" style="1" customWidth="1"/>
    <col min="10812" max="10812" width="20" style="1" customWidth="1"/>
    <col min="10813" max="10813" width="8.33203125" style="1" customWidth="1"/>
    <col min="10814" max="10814" width="6.88671875" style="1" customWidth="1"/>
    <col min="10815" max="10815" width="10.88671875" style="1" customWidth="1"/>
    <col min="10816" max="10816" width="6.88671875" style="1" customWidth="1"/>
    <col min="10817" max="10817" width="7.88671875" style="1" customWidth="1"/>
    <col min="10818" max="10818" width="19" style="1" customWidth="1"/>
    <col min="10819" max="10819" width="4.6640625" style="1" customWidth="1"/>
    <col min="10820" max="10820" width="4.33203125" style="1" customWidth="1"/>
    <col min="10821" max="10821" width="4.44140625" style="1" customWidth="1"/>
    <col min="10822" max="10822" width="5.109375" style="1" customWidth="1"/>
    <col min="10823" max="10823" width="5.6640625" style="1" customWidth="1"/>
    <col min="10824" max="10824" width="6.33203125" style="1" customWidth="1"/>
    <col min="10825" max="10825" width="6.5546875" style="1" customWidth="1"/>
    <col min="10826" max="10826" width="6.33203125" style="1" customWidth="1"/>
    <col min="10827" max="10828" width="5.6640625" style="1" customWidth="1"/>
    <col min="10829" max="10829" width="14.6640625" style="1" customWidth="1"/>
    <col min="10830" max="10839" width="5.6640625" style="1" customWidth="1"/>
    <col min="10840" max="11008" width="9.109375" style="1"/>
    <col min="11009" max="11009" width="13.33203125" style="1" customWidth="1"/>
    <col min="11010" max="11010" width="36" style="1" customWidth="1"/>
    <col min="11011" max="11011" width="15.88671875" style="1" customWidth="1"/>
    <col min="11012" max="11012" width="20.109375" style="1" customWidth="1"/>
    <col min="11013" max="11013" width="25.109375" style="1" customWidth="1"/>
    <col min="11014" max="11014" width="20.44140625" style="1" customWidth="1"/>
    <col min="11015" max="11015" width="10.5546875" style="1" bestFit="1" customWidth="1"/>
    <col min="11016" max="11016" width="6.5546875" style="1" bestFit="1" customWidth="1"/>
    <col min="11017" max="11017" width="12.109375" style="1" customWidth="1"/>
    <col min="11018" max="11019" width="6.5546875" style="1" bestFit="1" customWidth="1"/>
    <col min="11020" max="11020" width="19.6640625" style="1" customWidth="1"/>
    <col min="11021" max="11021" width="10.5546875" style="1" bestFit="1" customWidth="1"/>
    <col min="11022" max="11022" width="6.5546875" style="1" bestFit="1" customWidth="1"/>
    <col min="11023" max="11023" width="11.109375" style="1" customWidth="1"/>
    <col min="11024" max="11025" width="6.5546875" style="1" bestFit="1" customWidth="1"/>
    <col min="11026" max="11026" width="22.88671875" style="1" customWidth="1"/>
    <col min="11027" max="11027" width="10" style="1" customWidth="1"/>
    <col min="11028" max="11028" width="6.88671875" style="1" customWidth="1"/>
    <col min="11029" max="11029" width="13.33203125" style="1" customWidth="1"/>
    <col min="11030" max="11031" width="6.88671875" style="1" customWidth="1"/>
    <col min="11032" max="11032" width="20.109375" style="1" customWidth="1"/>
    <col min="11033" max="11033" width="8.5546875" style="1" customWidth="1"/>
    <col min="11034" max="11034" width="6.88671875" style="1" customWidth="1"/>
    <col min="11035" max="11035" width="10.6640625" style="1" customWidth="1"/>
    <col min="11036" max="11037" width="6.88671875" style="1" customWidth="1"/>
    <col min="11038" max="11038" width="20.88671875" style="1" customWidth="1"/>
    <col min="11039" max="11039" width="7.88671875" style="1" customWidth="1"/>
    <col min="11040" max="11040" width="6.88671875" style="1" customWidth="1"/>
    <col min="11041" max="11041" width="12.109375" style="1" customWidth="1"/>
    <col min="11042" max="11043" width="6.88671875" style="1" customWidth="1"/>
    <col min="11044" max="11044" width="19.44140625" style="1" customWidth="1"/>
    <col min="11045" max="11046" width="6.88671875" style="1" customWidth="1"/>
    <col min="11047" max="11047" width="10" style="1" customWidth="1"/>
    <col min="11048" max="11049" width="6.88671875" style="1" customWidth="1"/>
    <col min="11050" max="11050" width="20.44140625" style="1" customWidth="1"/>
    <col min="11051" max="11051" width="7.88671875" style="1" customWidth="1"/>
    <col min="11052" max="11052" width="6.88671875" style="1" customWidth="1"/>
    <col min="11053" max="11053" width="10" style="1" customWidth="1"/>
    <col min="11054" max="11055" width="6.88671875" style="1" customWidth="1"/>
    <col min="11056" max="11056" width="22" style="1" customWidth="1"/>
    <col min="11057" max="11058" width="6.88671875" style="1" customWidth="1"/>
    <col min="11059" max="11059" width="10.109375" style="1" customWidth="1"/>
    <col min="11060" max="11061" width="6.88671875" style="1" customWidth="1"/>
    <col min="11062" max="11062" width="21.44140625" style="1" customWidth="1"/>
    <col min="11063" max="11063" width="8" style="1" customWidth="1"/>
    <col min="11064" max="11064" width="6.88671875" style="1" customWidth="1"/>
    <col min="11065" max="11065" width="11.5546875" style="1" customWidth="1"/>
    <col min="11066" max="11067" width="6.88671875" style="1" customWidth="1"/>
    <col min="11068" max="11068" width="20" style="1" customWidth="1"/>
    <col min="11069" max="11069" width="8.33203125" style="1" customWidth="1"/>
    <col min="11070" max="11070" width="6.88671875" style="1" customWidth="1"/>
    <col min="11071" max="11071" width="10.88671875" style="1" customWidth="1"/>
    <col min="11072" max="11072" width="6.88671875" style="1" customWidth="1"/>
    <col min="11073" max="11073" width="7.88671875" style="1" customWidth="1"/>
    <col min="11074" max="11074" width="19" style="1" customWidth="1"/>
    <col min="11075" max="11075" width="4.6640625" style="1" customWidth="1"/>
    <col min="11076" max="11076" width="4.33203125" style="1" customWidth="1"/>
    <col min="11077" max="11077" width="4.44140625" style="1" customWidth="1"/>
    <col min="11078" max="11078" width="5.109375" style="1" customWidth="1"/>
    <col min="11079" max="11079" width="5.6640625" style="1" customWidth="1"/>
    <col min="11080" max="11080" width="6.33203125" style="1" customWidth="1"/>
    <col min="11081" max="11081" width="6.5546875" style="1" customWidth="1"/>
    <col min="11082" max="11082" width="6.33203125" style="1" customWidth="1"/>
    <col min="11083" max="11084" width="5.6640625" style="1" customWidth="1"/>
    <col min="11085" max="11085" width="14.6640625" style="1" customWidth="1"/>
    <col min="11086" max="11095" width="5.6640625" style="1" customWidth="1"/>
    <col min="11096" max="11264" width="9.109375" style="1"/>
    <col min="11265" max="11265" width="13.33203125" style="1" customWidth="1"/>
    <col min="11266" max="11266" width="36" style="1" customWidth="1"/>
    <col min="11267" max="11267" width="15.88671875" style="1" customWidth="1"/>
    <col min="11268" max="11268" width="20.109375" style="1" customWidth="1"/>
    <col min="11269" max="11269" width="25.109375" style="1" customWidth="1"/>
    <col min="11270" max="11270" width="20.44140625" style="1" customWidth="1"/>
    <col min="11271" max="11271" width="10.5546875" style="1" bestFit="1" customWidth="1"/>
    <col min="11272" max="11272" width="6.5546875" style="1" bestFit="1" customWidth="1"/>
    <col min="11273" max="11273" width="12.109375" style="1" customWidth="1"/>
    <col min="11274" max="11275" width="6.5546875" style="1" bestFit="1" customWidth="1"/>
    <col min="11276" max="11276" width="19.6640625" style="1" customWidth="1"/>
    <col min="11277" max="11277" width="10.5546875" style="1" bestFit="1" customWidth="1"/>
    <col min="11278" max="11278" width="6.5546875" style="1" bestFit="1" customWidth="1"/>
    <col min="11279" max="11279" width="11.109375" style="1" customWidth="1"/>
    <col min="11280" max="11281" width="6.5546875" style="1" bestFit="1" customWidth="1"/>
    <col min="11282" max="11282" width="22.88671875" style="1" customWidth="1"/>
    <col min="11283" max="11283" width="10" style="1" customWidth="1"/>
    <col min="11284" max="11284" width="6.88671875" style="1" customWidth="1"/>
    <col min="11285" max="11285" width="13.33203125" style="1" customWidth="1"/>
    <col min="11286" max="11287" width="6.88671875" style="1" customWidth="1"/>
    <col min="11288" max="11288" width="20.109375" style="1" customWidth="1"/>
    <col min="11289" max="11289" width="8.5546875" style="1" customWidth="1"/>
    <col min="11290" max="11290" width="6.88671875" style="1" customWidth="1"/>
    <col min="11291" max="11291" width="10.6640625" style="1" customWidth="1"/>
    <col min="11292" max="11293" width="6.88671875" style="1" customWidth="1"/>
    <col min="11294" max="11294" width="20.88671875" style="1" customWidth="1"/>
    <col min="11295" max="11295" width="7.88671875" style="1" customWidth="1"/>
    <col min="11296" max="11296" width="6.88671875" style="1" customWidth="1"/>
    <col min="11297" max="11297" width="12.109375" style="1" customWidth="1"/>
    <col min="11298" max="11299" width="6.88671875" style="1" customWidth="1"/>
    <col min="11300" max="11300" width="19.44140625" style="1" customWidth="1"/>
    <col min="11301" max="11302" width="6.88671875" style="1" customWidth="1"/>
    <col min="11303" max="11303" width="10" style="1" customWidth="1"/>
    <col min="11304" max="11305" width="6.88671875" style="1" customWidth="1"/>
    <col min="11306" max="11306" width="20.44140625" style="1" customWidth="1"/>
    <col min="11307" max="11307" width="7.88671875" style="1" customWidth="1"/>
    <col min="11308" max="11308" width="6.88671875" style="1" customWidth="1"/>
    <col min="11309" max="11309" width="10" style="1" customWidth="1"/>
    <col min="11310" max="11311" width="6.88671875" style="1" customWidth="1"/>
    <col min="11312" max="11312" width="22" style="1" customWidth="1"/>
    <col min="11313" max="11314" width="6.88671875" style="1" customWidth="1"/>
    <col min="11315" max="11315" width="10.109375" style="1" customWidth="1"/>
    <col min="11316" max="11317" width="6.88671875" style="1" customWidth="1"/>
    <col min="11318" max="11318" width="21.44140625" style="1" customWidth="1"/>
    <col min="11319" max="11319" width="8" style="1" customWidth="1"/>
    <col min="11320" max="11320" width="6.88671875" style="1" customWidth="1"/>
    <col min="11321" max="11321" width="11.5546875" style="1" customWidth="1"/>
    <col min="11322" max="11323" width="6.88671875" style="1" customWidth="1"/>
    <col min="11324" max="11324" width="20" style="1" customWidth="1"/>
    <col min="11325" max="11325" width="8.33203125" style="1" customWidth="1"/>
    <col min="11326" max="11326" width="6.88671875" style="1" customWidth="1"/>
    <col min="11327" max="11327" width="10.88671875" style="1" customWidth="1"/>
    <col min="11328" max="11328" width="6.88671875" style="1" customWidth="1"/>
    <col min="11329" max="11329" width="7.88671875" style="1" customWidth="1"/>
    <col min="11330" max="11330" width="19" style="1" customWidth="1"/>
    <col min="11331" max="11331" width="4.6640625" style="1" customWidth="1"/>
    <col min="11332" max="11332" width="4.33203125" style="1" customWidth="1"/>
    <col min="11333" max="11333" width="4.44140625" style="1" customWidth="1"/>
    <col min="11334" max="11334" width="5.109375" style="1" customWidth="1"/>
    <col min="11335" max="11335" width="5.6640625" style="1" customWidth="1"/>
    <col min="11336" max="11336" width="6.33203125" style="1" customWidth="1"/>
    <col min="11337" max="11337" width="6.5546875" style="1" customWidth="1"/>
    <col min="11338" max="11338" width="6.33203125" style="1" customWidth="1"/>
    <col min="11339" max="11340" width="5.6640625" style="1" customWidth="1"/>
    <col min="11341" max="11341" width="14.6640625" style="1" customWidth="1"/>
    <col min="11342" max="11351" width="5.6640625" style="1" customWidth="1"/>
    <col min="11352" max="11520" width="9.109375" style="1"/>
    <col min="11521" max="11521" width="13.33203125" style="1" customWidth="1"/>
    <col min="11522" max="11522" width="36" style="1" customWidth="1"/>
    <col min="11523" max="11523" width="15.88671875" style="1" customWidth="1"/>
    <col min="11524" max="11524" width="20.109375" style="1" customWidth="1"/>
    <col min="11525" max="11525" width="25.109375" style="1" customWidth="1"/>
    <col min="11526" max="11526" width="20.44140625" style="1" customWidth="1"/>
    <col min="11527" max="11527" width="10.5546875" style="1" bestFit="1" customWidth="1"/>
    <col min="11528" max="11528" width="6.5546875" style="1" bestFit="1" customWidth="1"/>
    <col min="11529" max="11529" width="12.109375" style="1" customWidth="1"/>
    <col min="11530" max="11531" width="6.5546875" style="1" bestFit="1" customWidth="1"/>
    <col min="11532" max="11532" width="19.6640625" style="1" customWidth="1"/>
    <col min="11533" max="11533" width="10.5546875" style="1" bestFit="1" customWidth="1"/>
    <col min="11534" max="11534" width="6.5546875" style="1" bestFit="1" customWidth="1"/>
    <col min="11535" max="11535" width="11.109375" style="1" customWidth="1"/>
    <col min="11536" max="11537" width="6.5546875" style="1" bestFit="1" customWidth="1"/>
    <col min="11538" max="11538" width="22.88671875" style="1" customWidth="1"/>
    <col min="11539" max="11539" width="10" style="1" customWidth="1"/>
    <col min="11540" max="11540" width="6.88671875" style="1" customWidth="1"/>
    <col min="11541" max="11541" width="13.33203125" style="1" customWidth="1"/>
    <col min="11542" max="11543" width="6.88671875" style="1" customWidth="1"/>
    <col min="11544" max="11544" width="20.109375" style="1" customWidth="1"/>
    <col min="11545" max="11545" width="8.5546875" style="1" customWidth="1"/>
    <col min="11546" max="11546" width="6.88671875" style="1" customWidth="1"/>
    <col min="11547" max="11547" width="10.6640625" style="1" customWidth="1"/>
    <col min="11548" max="11549" width="6.88671875" style="1" customWidth="1"/>
    <col min="11550" max="11550" width="20.88671875" style="1" customWidth="1"/>
    <col min="11551" max="11551" width="7.88671875" style="1" customWidth="1"/>
    <col min="11552" max="11552" width="6.88671875" style="1" customWidth="1"/>
    <col min="11553" max="11553" width="12.109375" style="1" customWidth="1"/>
    <col min="11554" max="11555" width="6.88671875" style="1" customWidth="1"/>
    <col min="11556" max="11556" width="19.44140625" style="1" customWidth="1"/>
    <col min="11557" max="11558" width="6.88671875" style="1" customWidth="1"/>
    <col min="11559" max="11559" width="10" style="1" customWidth="1"/>
    <col min="11560" max="11561" width="6.88671875" style="1" customWidth="1"/>
    <col min="11562" max="11562" width="20.44140625" style="1" customWidth="1"/>
    <col min="11563" max="11563" width="7.88671875" style="1" customWidth="1"/>
    <col min="11564" max="11564" width="6.88671875" style="1" customWidth="1"/>
    <col min="11565" max="11565" width="10" style="1" customWidth="1"/>
    <col min="11566" max="11567" width="6.88671875" style="1" customWidth="1"/>
    <col min="11568" max="11568" width="22" style="1" customWidth="1"/>
    <col min="11569" max="11570" width="6.88671875" style="1" customWidth="1"/>
    <col min="11571" max="11571" width="10.109375" style="1" customWidth="1"/>
    <col min="11572" max="11573" width="6.88671875" style="1" customWidth="1"/>
    <col min="11574" max="11574" width="21.44140625" style="1" customWidth="1"/>
    <col min="11575" max="11575" width="8" style="1" customWidth="1"/>
    <col min="11576" max="11576" width="6.88671875" style="1" customWidth="1"/>
    <col min="11577" max="11577" width="11.5546875" style="1" customWidth="1"/>
    <col min="11578" max="11579" width="6.88671875" style="1" customWidth="1"/>
    <col min="11580" max="11580" width="20" style="1" customWidth="1"/>
    <col min="11581" max="11581" width="8.33203125" style="1" customWidth="1"/>
    <col min="11582" max="11582" width="6.88671875" style="1" customWidth="1"/>
    <col min="11583" max="11583" width="10.88671875" style="1" customWidth="1"/>
    <col min="11584" max="11584" width="6.88671875" style="1" customWidth="1"/>
    <col min="11585" max="11585" width="7.88671875" style="1" customWidth="1"/>
    <col min="11586" max="11586" width="19" style="1" customWidth="1"/>
    <col min="11587" max="11587" width="4.6640625" style="1" customWidth="1"/>
    <col min="11588" max="11588" width="4.33203125" style="1" customWidth="1"/>
    <col min="11589" max="11589" width="4.44140625" style="1" customWidth="1"/>
    <col min="11590" max="11590" width="5.109375" style="1" customWidth="1"/>
    <col min="11591" max="11591" width="5.6640625" style="1" customWidth="1"/>
    <col min="11592" max="11592" width="6.33203125" style="1" customWidth="1"/>
    <col min="11593" max="11593" width="6.5546875" style="1" customWidth="1"/>
    <col min="11594" max="11594" width="6.33203125" style="1" customWidth="1"/>
    <col min="11595" max="11596" width="5.6640625" style="1" customWidth="1"/>
    <col min="11597" max="11597" width="14.6640625" style="1" customWidth="1"/>
    <col min="11598" max="11607" width="5.6640625" style="1" customWidth="1"/>
    <col min="11608" max="11776" width="9.109375" style="1"/>
    <col min="11777" max="11777" width="13.33203125" style="1" customWidth="1"/>
    <col min="11778" max="11778" width="36" style="1" customWidth="1"/>
    <col min="11779" max="11779" width="15.88671875" style="1" customWidth="1"/>
    <col min="11780" max="11780" width="20.109375" style="1" customWidth="1"/>
    <col min="11781" max="11781" width="25.109375" style="1" customWidth="1"/>
    <col min="11782" max="11782" width="20.44140625" style="1" customWidth="1"/>
    <col min="11783" max="11783" width="10.5546875" style="1" bestFit="1" customWidth="1"/>
    <col min="11784" max="11784" width="6.5546875" style="1" bestFit="1" customWidth="1"/>
    <col min="11785" max="11785" width="12.109375" style="1" customWidth="1"/>
    <col min="11786" max="11787" width="6.5546875" style="1" bestFit="1" customWidth="1"/>
    <col min="11788" max="11788" width="19.6640625" style="1" customWidth="1"/>
    <col min="11789" max="11789" width="10.5546875" style="1" bestFit="1" customWidth="1"/>
    <col min="11790" max="11790" width="6.5546875" style="1" bestFit="1" customWidth="1"/>
    <col min="11791" max="11791" width="11.109375" style="1" customWidth="1"/>
    <col min="11792" max="11793" width="6.5546875" style="1" bestFit="1" customWidth="1"/>
    <col min="11794" max="11794" width="22.88671875" style="1" customWidth="1"/>
    <col min="11795" max="11795" width="10" style="1" customWidth="1"/>
    <col min="11796" max="11796" width="6.88671875" style="1" customWidth="1"/>
    <col min="11797" max="11797" width="13.33203125" style="1" customWidth="1"/>
    <col min="11798" max="11799" width="6.88671875" style="1" customWidth="1"/>
    <col min="11800" max="11800" width="20.109375" style="1" customWidth="1"/>
    <col min="11801" max="11801" width="8.5546875" style="1" customWidth="1"/>
    <col min="11802" max="11802" width="6.88671875" style="1" customWidth="1"/>
    <col min="11803" max="11803" width="10.6640625" style="1" customWidth="1"/>
    <col min="11804" max="11805" width="6.88671875" style="1" customWidth="1"/>
    <col min="11806" max="11806" width="20.88671875" style="1" customWidth="1"/>
    <col min="11807" max="11807" width="7.88671875" style="1" customWidth="1"/>
    <col min="11808" max="11808" width="6.88671875" style="1" customWidth="1"/>
    <col min="11809" max="11809" width="12.109375" style="1" customWidth="1"/>
    <col min="11810" max="11811" width="6.88671875" style="1" customWidth="1"/>
    <col min="11812" max="11812" width="19.44140625" style="1" customWidth="1"/>
    <col min="11813" max="11814" width="6.88671875" style="1" customWidth="1"/>
    <col min="11815" max="11815" width="10" style="1" customWidth="1"/>
    <col min="11816" max="11817" width="6.88671875" style="1" customWidth="1"/>
    <col min="11818" max="11818" width="20.44140625" style="1" customWidth="1"/>
    <col min="11819" max="11819" width="7.88671875" style="1" customWidth="1"/>
    <col min="11820" max="11820" width="6.88671875" style="1" customWidth="1"/>
    <col min="11821" max="11821" width="10" style="1" customWidth="1"/>
    <col min="11822" max="11823" width="6.88671875" style="1" customWidth="1"/>
    <col min="11824" max="11824" width="22" style="1" customWidth="1"/>
    <col min="11825" max="11826" width="6.88671875" style="1" customWidth="1"/>
    <col min="11827" max="11827" width="10.109375" style="1" customWidth="1"/>
    <col min="11828" max="11829" width="6.88671875" style="1" customWidth="1"/>
    <col min="11830" max="11830" width="21.44140625" style="1" customWidth="1"/>
    <col min="11831" max="11831" width="8" style="1" customWidth="1"/>
    <col min="11832" max="11832" width="6.88671875" style="1" customWidth="1"/>
    <col min="11833" max="11833" width="11.5546875" style="1" customWidth="1"/>
    <col min="11834" max="11835" width="6.88671875" style="1" customWidth="1"/>
    <col min="11836" max="11836" width="20" style="1" customWidth="1"/>
    <col min="11837" max="11837" width="8.33203125" style="1" customWidth="1"/>
    <col min="11838" max="11838" width="6.88671875" style="1" customWidth="1"/>
    <col min="11839" max="11839" width="10.88671875" style="1" customWidth="1"/>
    <col min="11840" max="11840" width="6.88671875" style="1" customWidth="1"/>
    <col min="11841" max="11841" width="7.88671875" style="1" customWidth="1"/>
    <col min="11842" max="11842" width="19" style="1" customWidth="1"/>
    <col min="11843" max="11843" width="4.6640625" style="1" customWidth="1"/>
    <col min="11844" max="11844" width="4.33203125" style="1" customWidth="1"/>
    <col min="11845" max="11845" width="4.44140625" style="1" customWidth="1"/>
    <col min="11846" max="11846" width="5.109375" style="1" customWidth="1"/>
    <col min="11847" max="11847" width="5.6640625" style="1" customWidth="1"/>
    <col min="11848" max="11848" width="6.33203125" style="1" customWidth="1"/>
    <col min="11849" max="11849" width="6.5546875" style="1" customWidth="1"/>
    <col min="11850" max="11850" width="6.33203125" style="1" customWidth="1"/>
    <col min="11851" max="11852" width="5.6640625" style="1" customWidth="1"/>
    <col min="11853" max="11853" width="14.6640625" style="1" customWidth="1"/>
    <col min="11854" max="11863" width="5.6640625" style="1" customWidth="1"/>
    <col min="11864" max="12032" width="9.109375" style="1"/>
    <col min="12033" max="12033" width="13.33203125" style="1" customWidth="1"/>
    <col min="12034" max="12034" width="36" style="1" customWidth="1"/>
    <col min="12035" max="12035" width="15.88671875" style="1" customWidth="1"/>
    <col min="12036" max="12036" width="20.109375" style="1" customWidth="1"/>
    <col min="12037" max="12037" width="25.109375" style="1" customWidth="1"/>
    <col min="12038" max="12038" width="20.44140625" style="1" customWidth="1"/>
    <col min="12039" max="12039" width="10.5546875" style="1" bestFit="1" customWidth="1"/>
    <col min="12040" max="12040" width="6.5546875" style="1" bestFit="1" customWidth="1"/>
    <col min="12041" max="12041" width="12.109375" style="1" customWidth="1"/>
    <col min="12042" max="12043" width="6.5546875" style="1" bestFit="1" customWidth="1"/>
    <col min="12044" max="12044" width="19.6640625" style="1" customWidth="1"/>
    <col min="12045" max="12045" width="10.5546875" style="1" bestFit="1" customWidth="1"/>
    <col min="12046" max="12046" width="6.5546875" style="1" bestFit="1" customWidth="1"/>
    <col min="12047" max="12047" width="11.109375" style="1" customWidth="1"/>
    <col min="12048" max="12049" width="6.5546875" style="1" bestFit="1" customWidth="1"/>
    <col min="12050" max="12050" width="22.88671875" style="1" customWidth="1"/>
    <col min="12051" max="12051" width="10" style="1" customWidth="1"/>
    <col min="12052" max="12052" width="6.88671875" style="1" customWidth="1"/>
    <col min="12053" max="12053" width="13.33203125" style="1" customWidth="1"/>
    <col min="12054" max="12055" width="6.88671875" style="1" customWidth="1"/>
    <col min="12056" max="12056" width="20.109375" style="1" customWidth="1"/>
    <col min="12057" max="12057" width="8.5546875" style="1" customWidth="1"/>
    <col min="12058" max="12058" width="6.88671875" style="1" customWidth="1"/>
    <col min="12059" max="12059" width="10.6640625" style="1" customWidth="1"/>
    <col min="12060" max="12061" width="6.88671875" style="1" customWidth="1"/>
    <col min="12062" max="12062" width="20.88671875" style="1" customWidth="1"/>
    <col min="12063" max="12063" width="7.88671875" style="1" customWidth="1"/>
    <col min="12064" max="12064" width="6.88671875" style="1" customWidth="1"/>
    <col min="12065" max="12065" width="12.109375" style="1" customWidth="1"/>
    <col min="12066" max="12067" width="6.88671875" style="1" customWidth="1"/>
    <col min="12068" max="12068" width="19.44140625" style="1" customWidth="1"/>
    <col min="12069" max="12070" width="6.88671875" style="1" customWidth="1"/>
    <col min="12071" max="12071" width="10" style="1" customWidth="1"/>
    <col min="12072" max="12073" width="6.88671875" style="1" customWidth="1"/>
    <col min="12074" max="12074" width="20.44140625" style="1" customWidth="1"/>
    <col min="12075" max="12075" width="7.88671875" style="1" customWidth="1"/>
    <col min="12076" max="12076" width="6.88671875" style="1" customWidth="1"/>
    <col min="12077" max="12077" width="10" style="1" customWidth="1"/>
    <col min="12078" max="12079" width="6.88671875" style="1" customWidth="1"/>
    <col min="12080" max="12080" width="22" style="1" customWidth="1"/>
    <col min="12081" max="12082" width="6.88671875" style="1" customWidth="1"/>
    <col min="12083" max="12083" width="10.109375" style="1" customWidth="1"/>
    <col min="12084" max="12085" width="6.88671875" style="1" customWidth="1"/>
    <col min="12086" max="12086" width="21.44140625" style="1" customWidth="1"/>
    <col min="12087" max="12087" width="8" style="1" customWidth="1"/>
    <col min="12088" max="12088" width="6.88671875" style="1" customWidth="1"/>
    <col min="12089" max="12089" width="11.5546875" style="1" customWidth="1"/>
    <col min="12090" max="12091" width="6.88671875" style="1" customWidth="1"/>
    <col min="12092" max="12092" width="20" style="1" customWidth="1"/>
    <col min="12093" max="12093" width="8.33203125" style="1" customWidth="1"/>
    <col min="12094" max="12094" width="6.88671875" style="1" customWidth="1"/>
    <col min="12095" max="12095" width="10.88671875" style="1" customWidth="1"/>
    <col min="12096" max="12096" width="6.88671875" style="1" customWidth="1"/>
    <col min="12097" max="12097" width="7.88671875" style="1" customWidth="1"/>
    <col min="12098" max="12098" width="19" style="1" customWidth="1"/>
    <col min="12099" max="12099" width="4.6640625" style="1" customWidth="1"/>
    <col min="12100" max="12100" width="4.33203125" style="1" customWidth="1"/>
    <col min="12101" max="12101" width="4.44140625" style="1" customWidth="1"/>
    <col min="12102" max="12102" width="5.109375" style="1" customWidth="1"/>
    <col min="12103" max="12103" width="5.6640625" style="1" customWidth="1"/>
    <col min="12104" max="12104" width="6.33203125" style="1" customWidth="1"/>
    <col min="12105" max="12105" width="6.5546875" style="1" customWidth="1"/>
    <col min="12106" max="12106" width="6.33203125" style="1" customWidth="1"/>
    <col min="12107" max="12108" width="5.6640625" style="1" customWidth="1"/>
    <col min="12109" max="12109" width="14.6640625" style="1" customWidth="1"/>
    <col min="12110" max="12119" width="5.6640625" style="1" customWidth="1"/>
    <col min="12120" max="12288" width="9.109375" style="1"/>
    <col min="12289" max="12289" width="13.33203125" style="1" customWidth="1"/>
    <col min="12290" max="12290" width="36" style="1" customWidth="1"/>
    <col min="12291" max="12291" width="15.88671875" style="1" customWidth="1"/>
    <col min="12292" max="12292" width="20.109375" style="1" customWidth="1"/>
    <col min="12293" max="12293" width="25.109375" style="1" customWidth="1"/>
    <col min="12294" max="12294" width="20.44140625" style="1" customWidth="1"/>
    <col min="12295" max="12295" width="10.5546875" style="1" bestFit="1" customWidth="1"/>
    <col min="12296" max="12296" width="6.5546875" style="1" bestFit="1" customWidth="1"/>
    <col min="12297" max="12297" width="12.109375" style="1" customWidth="1"/>
    <col min="12298" max="12299" width="6.5546875" style="1" bestFit="1" customWidth="1"/>
    <col min="12300" max="12300" width="19.6640625" style="1" customWidth="1"/>
    <col min="12301" max="12301" width="10.5546875" style="1" bestFit="1" customWidth="1"/>
    <col min="12302" max="12302" width="6.5546875" style="1" bestFit="1" customWidth="1"/>
    <col min="12303" max="12303" width="11.109375" style="1" customWidth="1"/>
    <col min="12304" max="12305" width="6.5546875" style="1" bestFit="1" customWidth="1"/>
    <col min="12306" max="12306" width="22.88671875" style="1" customWidth="1"/>
    <col min="12307" max="12307" width="10" style="1" customWidth="1"/>
    <col min="12308" max="12308" width="6.88671875" style="1" customWidth="1"/>
    <col min="12309" max="12309" width="13.33203125" style="1" customWidth="1"/>
    <col min="12310" max="12311" width="6.88671875" style="1" customWidth="1"/>
    <col min="12312" max="12312" width="20.109375" style="1" customWidth="1"/>
    <col min="12313" max="12313" width="8.5546875" style="1" customWidth="1"/>
    <col min="12314" max="12314" width="6.88671875" style="1" customWidth="1"/>
    <col min="12315" max="12315" width="10.6640625" style="1" customWidth="1"/>
    <col min="12316" max="12317" width="6.88671875" style="1" customWidth="1"/>
    <col min="12318" max="12318" width="20.88671875" style="1" customWidth="1"/>
    <col min="12319" max="12319" width="7.88671875" style="1" customWidth="1"/>
    <col min="12320" max="12320" width="6.88671875" style="1" customWidth="1"/>
    <col min="12321" max="12321" width="12.109375" style="1" customWidth="1"/>
    <col min="12322" max="12323" width="6.88671875" style="1" customWidth="1"/>
    <col min="12324" max="12324" width="19.44140625" style="1" customWidth="1"/>
    <col min="12325" max="12326" width="6.88671875" style="1" customWidth="1"/>
    <col min="12327" max="12327" width="10" style="1" customWidth="1"/>
    <col min="12328" max="12329" width="6.88671875" style="1" customWidth="1"/>
    <col min="12330" max="12330" width="20.44140625" style="1" customWidth="1"/>
    <col min="12331" max="12331" width="7.88671875" style="1" customWidth="1"/>
    <col min="12332" max="12332" width="6.88671875" style="1" customWidth="1"/>
    <col min="12333" max="12333" width="10" style="1" customWidth="1"/>
    <col min="12334" max="12335" width="6.88671875" style="1" customWidth="1"/>
    <col min="12336" max="12336" width="22" style="1" customWidth="1"/>
    <col min="12337" max="12338" width="6.88671875" style="1" customWidth="1"/>
    <col min="12339" max="12339" width="10.109375" style="1" customWidth="1"/>
    <col min="12340" max="12341" width="6.88671875" style="1" customWidth="1"/>
    <col min="12342" max="12342" width="21.44140625" style="1" customWidth="1"/>
    <col min="12343" max="12343" width="8" style="1" customWidth="1"/>
    <col min="12344" max="12344" width="6.88671875" style="1" customWidth="1"/>
    <col min="12345" max="12345" width="11.5546875" style="1" customWidth="1"/>
    <col min="12346" max="12347" width="6.88671875" style="1" customWidth="1"/>
    <col min="12348" max="12348" width="20" style="1" customWidth="1"/>
    <col min="12349" max="12349" width="8.33203125" style="1" customWidth="1"/>
    <col min="12350" max="12350" width="6.88671875" style="1" customWidth="1"/>
    <col min="12351" max="12351" width="10.88671875" style="1" customWidth="1"/>
    <col min="12352" max="12352" width="6.88671875" style="1" customWidth="1"/>
    <col min="12353" max="12353" width="7.88671875" style="1" customWidth="1"/>
    <col min="12354" max="12354" width="19" style="1" customWidth="1"/>
    <col min="12355" max="12355" width="4.6640625" style="1" customWidth="1"/>
    <col min="12356" max="12356" width="4.33203125" style="1" customWidth="1"/>
    <col min="12357" max="12357" width="4.44140625" style="1" customWidth="1"/>
    <col min="12358" max="12358" width="5.109375" style="1" customWidth="1"/>
    <col min="12359" max="12359" width="5.6640625" style="1" customWidth="1"/>
    <col min="12360" max="12360" width="6.33203125" style="1" customWidth="1"/>
    <col min="12361" max="12361" width="6.5546875" style="1" customWidth="1"/>
    <col min="12362" max="12362" width="6.33203125" style="1" customWidth="1"/>
    <col min="12363" max="12364" width="5.6640625" style="1" customWidth="1"/>
    <col min="12365" max="12365" width="14.6640625" style="1" customWidth="1"/>
    <col min="12366" max="12375" width="5.6640625" style="1" customWidth="1"/>
    <col min="12376" max="12544" width="9.109375" style="1"/>
    <col min="12545" max="12545" width="13.33203125" style="1" customWidth="1"/>
    <col min="12546" max="12546" width="36" style="1" customWidth="1"/>
    <col min="12547" max="12547" width="15.88671875" style="1" customWidth="1"/>
    <col min="12548" max="12548" width="20.109375" style="1" customWidth="1"/>
    <col min="12549" max="12549" width="25.109375" style="1" customWidth="1"/>
    <col min="12550" max="12550" width="20.44140625" style="1" customWidth="1"/>
    <col min="12551" max="12551" width="10.5546875" style="1" bestFit="1" customWidth="1"/>
    <col min="12552" max="12552" width="6.5546875" style="1" bestFit="1" customWidth="1"/>
    <col min="12553" max="12553" width="12.109375" style="1" customWidth="1"/>
    <col min="12554" max="12555" width="6.5546875" style="1" bestFit="1" customWidth="1"/>
    <col min="12556" max="12556" width="19.6640625" style="1" customWidth="1"/>
    <col min="12557" max="12557" width="10.5546875" style="1" bestFit="1" customWidth="1"/>
    <col min="12558" max="12558" width="6.5546875" style="1" bestFit="1" customWidth="1"/>
    <col min="12559" max="12559" width="11.109375" style="1" customWidth="1"/>
    <col min="12560" max="12561" width="6.5546875" style="1" bestFit="1" customWidth="1"/>
    <col min="12562" max="12562" width="22.88671875" style="1" customWidth="1"/>
    <col min="12563" max="12563" width="10" style="1" customWidth="1"/>
    <col min="12564" max="12564" width="6.88671875" style="1" customWidth="1"/>
    <col min="12565" max="12565" width="13.33203125" style="1" customWidth="1"/>
    <col min="12566" max="12567" width="6.88671875" style="1" customWidth="1"/>
    <col min="12568" max="12568" width="20.109375" style="1" customWidth="1"/>
    <col min="12569" max="12569" width="8.5546875" style="1" customWidth="1"/>
    <col min="12570" max="12570" width="6.88671875" style="1" customWidth="1"/>
    <col min="12571" max="12571" width="10.6640625" style="1" customWidth="1"/>
    <col min="12572" max="12573" width="6.88671875" style="1" customWidth="1"/>
    <col min="12574" max="12574" width="20.88671875" style="1" customWidth="1"/>
    <col min="12575" max="12575" width="7.88671875" style="1" customWidth="1"/>
    <col min="12576" max="12576" width="6.88671875" style="1" customWidth="1"/>
    <col min="12577" max="12577" width="12.109375" style="1" customWidth="1"/>
    <col min="12578" max="12579" width="6.88671875" style="1" customWidth="1"/>
    <col min="12580" max="12580" width="19.44140625" style="1" customWidth="1"/>
    <col min="12581" max="12582" width="6.88671875" style="1" customWidth="1"/>
    <col min="12583" max="12583" width="10" style="1" customWidth="1"/>
    <col min="12584" max="12585" width="6.88671875" style="1" customWidth="1"/>
    <col min="12586" max="12586" width="20.44140625" style="1" customWidth="1"/>
    <col min="12587" max="12587" width="7.88671875" style="1" customWidth="1"/>
    <col min="12588" max="12588" width="6.88671875" style="1" customWidth="1"/>
    <col min="12589" max="12589" width="10" style="1" customWidth="1"/>
    <col min="12590" max="12591" width="6.88671875" style="1" customWidth="1"/>
    <col min="12592" max="12592" width="22" style="1" customWidth="1"/>
    <col min="12593" max="12594" width="6.88671875" style="1" customWidth="1"/>
    <col min="12595" max="12595" width="10.109375" style="1" customWidth="1"/>
    <col min="12596" max="12597" width="6.88671875" style="1" customWidth="1"/>
    <col min="12598" max="12598" width="21.44140625" style="1" customWidth="1"/>
    <col min="12599" max="12599" width="8" style="1" customWidth="1"/>
    <col min="12600" max="12600" width="6.88671875" style="1" customWidth="1"/>
    <col min="12601" max="12601" width="11.5546875" style="1" customWidth="1"/>
    <col min="12602" max="12603" width="6.88671875" style="1" customWidth="1"/>
    <col min="12604" max="12604" width="20" style="1" customWidth="1"/>
    <col min="12605" max="12605" width="8.33203125" style="1" customWidth="1"/>
    <col min="12606" max="12606" width="6.88671875" style="1" customWidth="1"/>
    <col min="12607" max="12607" width="10.88671875" style="1" customWidth="1"/>
    <col min="12608" max="12608" width="6.88671875" style="1" customWidth="1"/>
    <col min="12609" max="12609" width="7.88671875" style="1" customWidth="1"/>
    <col min="12610" max="12610" width="19" style="1" customWidth="1"/>
    <col min="12611" max="12611" width="4.6640625" style="1" customWidth="1"/>
    <col min="12612" max="12612" width="4.33203125" style="1" customWidth="1"/>
    <col min="12613" max="12613" width="4.44140625" style="1" customWidth="1"/>
    <col min="12614" max="12614" width="5.109375" style="1" customWidth="1"/>
    <col min="12615" max="12615" width="5.6640625" style="1" customWidth="1"/>
    <col min="12616" max="12616" width="6.33203125" style="1" customWidth="1"/>
    <col min="12617" max="12617" width="6.5546875" style="1" customWidth="1"/>
    <col min="12618" max="12618" width="6.33203125" style="1" customWidth="1"/>
    <col min="12619" max="12620" width="5.6640625" style="1" customWidth="1"/>
    <col min="12621" max="12621" width="14.6640625" style="1" customWidth="1"/>
    <col min="12622" max="12631" width="5.6640625" style="1" customWidth="1"/>
    <col min="12632" max="12800" width="9.109375" style="1"/>
    <col min="12801" max="12801" width="13.33203125" style="1" customWidth="1"/>
    <col min="12802" max="12802" width="36" style="1" customWidth="1"/>
    <col min="12803" max="12803" width="15.88671875" style="1" customWidth="1"/>
    <col min="12804" max="12804" width="20.109375" style="1" customWidth="1"/>
    <col min="12805" max="12805" width="25.109375" style="1" customWidth="1"/>
    <col min="12806" max="12806" width="20.44140625" style="1" customWidth="1"/>
    <col min="12807" max="12807" width="10.5546875" style="1" bestFit="1" customWidth="1"/>
    <col min="12808" max="12808" width="6.5546875" style="1" bestFit="1" customWidth="1"/>
    <col min="12809" max="12809" width="12.109375" style="1" customWidth="1"/>
    <col min="12810" max="12811" width="6.5546875" style="1" bestFit="1" customWidth="1"/>
    <col min="12812" max="12812" width="19.6640625" style="1" customWidth="1"/>
    <col min="12813" max="12813" width="10.5546875" style="1" bestFit="1" customWidth="1"/>
    <col min="12814" max="12814" width="6.5546875" style="1" bestFit="1" customWidth="1"/>
    <col min="12815" max="12815" width="11.109375" style="1" customWidth="1"/>
    <col min="12816" max="12817" width="6.5546875" style="1" bestFit="1" customWidth="1"/>
    <col min="12818" max="12818" width="22.88671875" style="1" customWidth="1"/>
    <col min="12819" max="12819" width="10" style="1" customWidth="1"/>
    <col min="12820" max="12820" width="6.88671875" style="1" customWidth="1"/>
    <col min="12821" max="12821" width="13.33203125" style="1" customWidth="1"/>
    <col min="12822" max="12823" width="6.88671875" style="1" customWidth="1"/>
    <col min="12824" max="12824" width="20.109375" style="1" customWidth="1"/>
    <col min="12825" max="12825" width="8.5546875" style="1" customWidth="1"/>
    <col min="12826" max="12826" width="6.88671875" style="1" customWidth="1"/>
    <col min="12827" max="12827" width="10.6640625" style="1" customWidth="1"/>
    <col min="12828" max="12829" width="6.88671875" style="1" customWidth="1"/>
    <col min="12830" max="12830" width="20.88671875" style="1" customWidth="1"/>
    <col min="12831" max="12831" width="7.88671875" style="1" customWidth="1"/>
    <col min="12832" max="12832" width="6.88671875" style="1" customWidth="1"/>
    <col min="12833" max="12833" width="12.109375" style="1" customWidth="1"/>
    <col min="12834" max="12835" width="6.88671875" style="1" customWidth="1"/>
    <col min="12836" max="12836" width="19.44140625" style="1" customWidth="1"/>
    <col min="12837" max="12838" width="6.88671875" style="1" customWidth="1"/>
    <col min="12839" max="12839" width="10" style="1" customWidth="1"/>
    <col min="12840" max="12841" width="6.88671875" style="1" customWidth="1"/>
    <col min="12842" max="12842" width="20.44140625" style="1" customWidth="1"/>
    <col min="12843" max="12843" width="7.88671875" style="1" customWidth="1"/>
    <col min="12844" max="12844" width="6.88671875" style="1" customWidth="1"/>
    <col min="12845" max="12845" width="10" style="1" customWidth="1"/>
    <col min="12846" max="12847" width="6.88671875" style="1" customWidth="1"/>
    <col min="12848" max="12848" width="22" style="1" customWidth="1"/>
    <col min="12849" max="12850" width="6.88671875" style="1" customWidth="1"/>
    <col min="12851" max="12851" width="10.109375" style="1" customWidth="1"/>
    <col min="12852" max="12853" width="6.88671875" style="1" customWidth="1"/>
    <col min="12854" max="12854" width="21.44140625" style="1" customWidth="1"/>
    <col min="12855" max="12855" width="8" style="1" customWidth="1"/>
    <col min="12856" max="12856" width="6.88671875" style="1" customWidth="1"/>
    <col min="12857" max="12857" width="11.5546875" style="1" customWidth="1"/>
    <col min="12858" max="12859" width="6.88671875" style="1" customWidth="1"/>
    <col min="12860" max="12860" width="20" style="1" customWidth="1"/>
    <col min="12861" max="12861" width="8.33203125" style="1" customWidth="1"/>
    <col min="12862" max="12862" width="6.88671875" style="1" customWidth="1"/>
    <col min="12863" max="12863" width="10.88671875" style="1" customWidth="1"/>
    <col min="12864" max="12864" width="6.88671875" style="1" customWidth="1"/>
    <col min="12865" max="12865" width="7.88671875" style="1" customWidth="1"/>
    <col min="12866" max="12866" width="19" style="1" customWidth="1"/>
    <col min="12867" max="12867" width="4.6640625" style="1" customWidth="1"/>
    <col min="12868" max="12868" width="4.33203125" style="1" customWidth="1"/>
    <col min="12869" max="12869" width="4.44140625" style="1" customWidth="1"/>
    <col min="12870" max="12870" width="5.109375" style="1" customWidth="1"/>
    <col min="12871" max="12871" width="5.6640625" style="1" customWidth="1"/>
    <col min="12872" max="12872" width="6.33203125" style="1" customWidth="1"/>
    <col min="12873" max="12873" width="6.5546875" style="1" customWidth="1"/>
    <col min="12874" max="12874" width="6.33203125" style="1" customWidth="1"/>
    <col min="12875" max="12876" width="5.6640625" style="1" customWidth="1"/>
    <col min="12877" max="12877" width="14.6640625" style="1" customWidth="1"/>
    <col min="12878" max="12887" width="5.6640625" style="1" customWidth="1"/>
    <col min="12888" max="13056" width="9.109375" style="1"/>
    <col min="13057" max="13057" width="13.33203125" style="1" customWidth="1"/>
    <col min="13058" max="13058" width="36" style="1" customWidth="1"/>
    <col min="13059" max="13059" width="15.88671875" style="1" customWidth="1"/>
    <col min="13060" max="13060" width="20.109375" style="1" customWidth="1"/>
    <col min="13061" max="13061" width="25.109375" style="1" customWidth="1"/>
    <col min="13062" max="13062" width="20.44140625" style="1" customWidth="1"/>
    <col min="13063" max="13063" width="10.5546875" style="1" bestFit="1" customWidth="1"/>
    <col min="13064" max="13064" width="6.5546875" style="1" bestFit="1" customWidth="1"/>
    <col min="13065" max="13065" width="12.109375" style="1" customWidth="1"/>
    <col min="13066" max="13067" width="6.5546875" style="1" bestFit="1" customWidth="1"/>
    <col min="13068" max="13068" width="19.6640625" style="1" customWidth="1"/>
    <col min="13069" max="13069" width="10.5546875" style="1" bestFit="1" customWidth="1"/>
    <col min="13070" max="13070" width="6.5546875" style="1" bestFit="1" customWidth="1"/>
    <col min="13071" max="13071" width="11.109375" style="1" customWidth="1"/>
    <col min="13072" max="13073" width="6.5546875" style="1" bestFit="1" customWidth="1"/>
    <col min="13074" max="13074" width="22.88671875" style="1" customWidth="1"/>
    <col min="13075" max="13075" width="10" style="1" customWidth="1"/>
    <col min="13076" max="13076" width="6.88671875" style="1" customWidth="1"/>
    <col min="13077" max="13077" width="13.33203125" style="1" customWidth="1"/>
    <col min="13078" max="13079" width="6.88671875" style="1" customWidth="1"/>
    <col min="13080" max="13080" width="20.109375" style="1" customWidth="1"/>
    <col min="13081" max="13081" width="8.5546875" style="1" customWidth="1"/>
    <col min="13082" max="13082" width="6.88671875" style="1" customWidth="1"/>
    <col min="13083" max="13083" width="10.6640625" style="1" customWidth="1"/>
    <col min="13084" max="13085" width="6.88671875" style="1" customWidth="1"/>
    <col min="13086" max="13086" width="20.88671875" style="1" customWidth="1"/>
    <col min="13087" max="13087" width="7.88671875" style="1" customWidth="1"/>
    <col min="13088" max="13088" width="6.88671875" style="1" customWidth="1"/>
    <col min="13089" max="13089" width="12.109375" style="1" customWidth="1"/>
    <col min="13090" max="13091" width="6.88671875" style="1" customWidth="1"/>
    <col min="13092" max="13092" width="19.44140625" style="1" customWidth="1"/>
    <col min="13093" max="13094" width="6.88671875" style="1" customWidth="1"/>
    <col min="13095" max="13095" width="10" style="1" customWidth="1"/>
    <col min="13096" max="13097" width="6.88671875" style="1" customWidth="1"/>
    <col min="13098" max="13098" width="20.44140625" style="1" customWidth="1"/>
    <col min="13099" max="13099" width="7.88671875" style="1" customWidth="1"/>
    <col min="13100" max="13100" width="6.88671875" style="1" customWidth="1"/>
    <col min="13101" max="13101" width="10" style="1" customWidth="1"/>
    <col min="13102" max="13103" width="6.88671875" style="1" customWidth="1"/>
    <col min="13104" max="13104" width="22" style="1" customWidth="1"/>
    <col min="13105" max="13106" width="6.88671875" style="1" customWidth="1"/>
    <col min="13107" max="13107" width="10.109375" style="1" customWidth="1"/>
    <col min="13108" max="13109" width="6.88671875" style="1" customWidth="1"/>
    <col min="13110" max="13110" width="21.44140625" style="1" customWidth="1"/>
    <col min="13111" max="13111" width="8" style="1" customWidth="1"/>
    <col min="13112" max="13112" width="6.88671875" style="1" customWidth="1"/>
    <col min="13113" max="13113" width="11.5546875" style="1" customWidth="1"/>
    <col min="13114" max="13115" width="6.88671875" style="1" customWidth="1"/>
    <col min="13116" max="13116" width="20" style="1" customWidth="1"/>
    <col min="13117" max="13117" width="8.33203125" style="1" customWidth="1"/>
    <col min="13118" max="13118" width="6.88671875" style="1" customWidth="1"/>
    <col min="13119" max="13119" width="10.88671875" style="1" customWidth="1"/>
    <col min="13120" max="13120" width="6.88671875" style="1" customWidth="1"/>
    <col min="13121" max="13121" width="7.88671875" style="1" customWidth="1"/>
    <col min="13122" max="13122" width="19" style="1" customWidth="1"/>
    <col min="13123" max="13123" width="4.6640625" style="1" customWidth="1"/>
    <col min="13124" max="13124" width="4.33203125" style="1" customWidth="1"/>
    <col min="13125" max="13125" width="4.44140625" style="1" customWidth="1"/>
    <col min="13126" max="13126" width="5.109375" style="1" customWidth="1"/>
    <col min="13127" max="13127" width="5.6640625" style="1" customWidth="1"/>
    <col min="13128" max="13128" width="6.33203125" style="1" customWidth="1"/>
    <col min="13129" max="13129" width="6.5546875" style="1" customWidth="1"/>
    <col min="13130" max="13130" width="6.33203125" style="1" customWidth="1"/>
    <col min="13131" max="13132" width="5.6640625" style="1" customWidth="1"/>
    <col min="13133" max="13133" width="14.6640625" style="1" customWidth="1"/>
    <col min="13134" max="13143" width="5.6640625" style="1" customWidth="1"/>
    <col min="13144" max="13312" width="9.109375" style="1"/>
    <col min="13313" max="13313" width="13.33203125" style="1" customWidth="1"/>
    <col min="13314" max="13314" width="36" style="1" customWidth="1"/>
    <col min="13315" max="13315" width="15.88671875" style="1" customWidth="1"/>
    <col min="13316" max="13316" width="20.109375" style="1" customWidth="1"/>
    <col min="13317" max="13317" width="25.109375" style="1" customWidth="1"/>
    <col min="13318" max="13318" width="20.44140625" style="1" customWidth="1"/>
    <col min="13319" max="13319" width="10.5546875" style="1" bestFit="1" customWidth="1"/>
    <col min="13320" max="13320" width="6.5546875" style="1" bestFit="1" customWidth="1"/>
    <col min="13321" max="13321" width="12.109375" style="1" customWidth="1"/>
    <col min="13322" max="13323" width="6.5546875" style="1" bestFit="1" customWidth="1"/>
    <col min="13324" max="13324" width="19.6640625" style="1" customWidth="1"/>
    <col min="13325" max="13325" width="10.5546875" style="1" bestFit="1" customWidth="1"/>
    <col min="13326" max="13326" width="6.5546875" style="1" bestFit="1" customWidth="1"/>
    <col min="13327" max="13327" width="11.109375" style="1" customWidth="1"/>
    <col min="13328" max="13329" width="6.5546875" style="1" bestFit="1" customWidth="1"/>
    <col min="13330" max="13330" width="22.88671875" style="1" customWidth="1"/>
    <col min="13331" max="13331" width="10" style="1" customWidth="1"/>
    <col min="13332" max="13332" width="6.88671875" style="1" customWidth="1"/>
    <col min="13333" max="13333" width="13.33203125" style="1" customWidth="1"/>
    <col min="13334" max="13335" width="6.88671875" style="1" customWidth="1"/>
    <col min="13336" max="13336" width="20.109375" style="1" customWidth="1"/>
    <col min="13337" max="13337" width="8.5546875" style="1" customWidth="1"/>
    <col min="13338" max="13338" width="6.88671875" style="1" customWidth="1"/>
    <col min="13339" max="13339" width="10.6640625" style="1" customWidth="1"/>
    <col min="13340" max="13341" width="6.88671875" style="1" customWidth="1"/>
    <col min="13342" max="13342" width="20.88671875" style="1" customWidth="1"/>
    <col min="13343" max="13343" width="7.88671875" style="1" customWidth="1"/>
    <col min="13344" max="13344" width="6.88671875" style="1" customWidth="1"/>
    <col min="13345" max="13345" width="12.109375" style="1" customWidth="1"/>
    <col min="13346" max="13347" width="6.88671875" style="1" customWidth="1"/>
    <col min="13348" max="13348" width="19.44140625" style="1" customWidth="1"/>
    <col min="13349" max="13350" width="6.88671875" style="1" customWidth="1"/>
    <col min="13351" max="13351" width="10" style="1" customWidth="1"/>
    <col min="13352" max="13353" width="6.88671875" style="1" customWidth="1"/>
    <col min="13354" max="13354" width="20.44140625" style="1" customWidth="1"/>
    <col min="13355" max="13355" width="7.88671875" style="1" customWidth="1"/>
    <col min="13356" max="13356" width="6.88671875" style="1" customWidth="1"/>
    <col min="13357" max="13357" width="10" style="1" customWidth="1"/>
    <col min="13358" max="13359" width="6.88671875" style="1" customWidth="1"/>
    <col min="13360" max="13360" width="22" style="1" customWidth="1"/>
    <col min="13361" max="13362" width="6.88671875" style="1" customWidth="1"/>
    <col min="13363" max="13363" width="10.109375" style="1" customWidth="1"/>
    <col min="13364" max="13365" width="6.88671875" style="1" customWidth="1"/>
    <col min="13366" max="13366" width="21.44140625" style="1" customWidth="1"/>
    <col min="13367" max="13367" width="8" style="1" customWidth="1"/>
    <col min="13368" max="13368" width="6.88671875" style="1" customWidth="1"/>
    <col min="13369" max="13369" width="11.5546875" style="1" customWidth="1"/>
    <col min="13370" max="13371" width="6.88671875" style="1" customWidth="1"/>
    <col min="13372" max="13372" width="20" style="1" customWidth="1"/>
    <col min="13373" max="13373" width="8.33203125" style="1" customWidth="1"/>
    <col min="13374" max="13374" width="6.88671875" style="1" customWidth="1"/>
    <col min="13375" max="13375" width="10.88671875" style="1" customWidth="1"/>
    <col min="13376" max="13376" width="6.88671875" style="1" customWidth="1"/>
    <col min="13377" max="13377" width="7.88671875" style="1" customWidth="1"/>
    <col min="13378" max="13378" width="19" style="1" customWidth="1"/>
    <col min="13379" max="13379" width="4.6640625" style="1" customWidth="1"/>
    <col min="13380" max="13380" width="4.33203125" style="1" customWidth="1"/>
    <col min="13381" max="13381" width="4.44140625" style="1" customWidth="1"/>
    <col min="13382" max="13382" width="5.109375" style="1" customWidth="1"/>
    <col min="13383" max="13383" width="5.6640625" style="1" customWidth="1"/>
    <col min="13384" max="13384" width="6.33203125" style="1" customWidth="1"/>
    <col min="13385" max="13385" width="6.5546875" style="1" customWidth="1"/>
    <col min="13386" max="13386" width="6.33203125" style="1" customWidth="1"/>
    <col min="13387" max="13388" width="5.6640625" style="1" customWidth="1"/>
    <col min="13389" max="13389" width="14.6640625" style="1" customWidth="1"/>
    <col min="13390" max="13399" width="5.6640625" style="1" customWidth="1"/>
    <col min="13400" max="13568" width="9.109375" style="1"/>
    <col min="13569" max="13569" width="13.33203125" style="1" customWidth="1"/>
    <col min="13570" max="13570" width="36" style="1" customWidth="1"/>
    <col min="13571" max="13571" width="15.88671875" style="1" customWidth="1"/>
    <col min="13572" max="13572" width="20.109375" style="1" customWidth="1"/>
    <col min="13573" max="13573" width="25.109375" style="1" customWidth="1"/>
    <col min="13574" max="13574" width="20.44140625" style="1" customWidth="1"/>
    <col min="13575" max="13575" width="10.5546875" style="1" bestFit="1" customWidth="1"/>
    <col min="13576" max="13576" width="6.5546875" style="1" bestFit="1" customWidth="1"/>
    <col min="13577" max="13577" width="12.109375" style="1" customWidth="1"/>
    <col min="13578" max="13579" width="6.5546875" style="1" bestFit="1" customWidth="1"/>
    <col min="13580" max="13580" width="19.6640625" style="1" customWidth="1"/>
    <col min="13581" max="13581" width="10.5546875" style="1" bestFit="1" customWidth="1"/>
    <col min="13582" max="13582" width="6.5546875" style="1" bestFit="1" customWidth="1"/>
    <col min="13583" max="13583" width="11.109375" style="1" customWidth="1"/>
    <col min="13584" max="13585" width="6.5546875" style="1" bestFit="1" customWidth="1"/>
    <col min="13586" max="13586" width="22.88671875" style="1" customWidth="1"/>
    <col min="13587" max="13587" width="10" style="1" customWidth="1"/>
    <col min="13588" max="13588" width="6.88671875" style="1" customWidth="1"/>
    <col min="13589" max="13589" width="13.33203125" style="1" customWidth="1"/>
    <col min="13590" max="13591" width="6.88671875" style="1" customWidth="1"/>
    <col min="13592" max="13592" width="20.109375" style="1" customWidth="1"/>
    <col min="13593" max="13593" width="8.5546875" style="1" customWidth="1"/>
    <col min="13594" max="13594" width="6.88671875" style="1" customWidth="1"/>
    <col min="13595" max="13595" width="10.6640625" style="1" customWidth="1"/>
    <col min="13596" max="13597" width="6.88671875" style="1" customWidth="1"/>
    <col min="13598" max="13598" width="20.88671875" style="1" customWidth="1"/>
    <col min="13599" max="13599" width="7.88671875" style="1" customWidth="1"/>
    <col min="13600" max="13600" width="6.88671875" style="1" customWidth="1"/>
    <col min="13601" max="13601" width="12.109375" style="1" customWidth="1"/>
    <col min="13602" max="13603" width="6.88671875" style="1" customWidth="1"/>
    <col min="13604" max="13604" width="19.44140625" style="1" customWidth="1"/>
    <col min="13605" max="13606" width="6.88671875" style="1" customWidth="1"/>
    <col min="13607" max="13607" width="10" style="1" customWidth="1"/>
    <col min="13608" max="13609" width="6.88671875" style="1" customWidth="1"/>
    <col min="13610" max="13610" width="20.44140625" style="1" customWidth="1"/>
    <col min="13611" max="13611" width="7.88671875" style="1" customWidth="1"/>
    <col min="13612" max="13612" width="6.88671875" style="1" customWidth="1"/>
    <col min="13613" max="13613" width="10" style="1" customWidth="1"/>
    <col min="13614" max="13615" width="6.88671875" style="1" customWidth="1"/>
    <col min="13616" max="13616" width="22" style="1" customWidth="1"/>
    <col min="13617" max="13618" width="6.88671875" style="1" customWidth="1"/>
    <col min="13619" max="13619" width="10.109375" style="1" customWidth="1"/>
    <col min="13620" max="13621" width="6.88671875" style="1" customWidth="1"/>
    <col min="13622" max="13622" width="21.44140625" style="1" customWidth="1"/>
    <col min="13623" max="13623" width="8" style="1" customWidth="1"/>
    <col min="13624" max="13624" width="6.88671875" style="1" customWidth="1"/>
    <col min="13625" max="13625" width="11.5546875" style="1" customWidth="1"/>
    <col min="13626" max="13627" width="6.88671875" style="1" customWidth="1"/>
    <col min="13628" max="13628" width="20" style="1" customWidth="1"/>
    <col min="13629" max="13629" width="8.33203125" style="1" customWidth="1"/>
    <col min="13630" max="13630" width="6.88671875" style="1" customWidth="1"/>
    <col min="13631" max="13631" width="10.88671875" style="1" customWidth="1"/>
    <col min="13632" max="13632" width="6.88671875" style="1" customWidth="1"/>
    <col min="13633" max="13633" width="7.88671875" style="1" customWidth="1"/>
    <col min="13634" max="13634" width="19" style="1" customWidth="1"/>
    <col min="13635" max="13635" width="4.6640625" style="1" customWidth="1"/>
    <col min="13636" max="13636" width="4.33203125" style="1" customWidth="1"/>
    <col min="13637" max="13637" width="4.44140625" style="1" customWidth="1"/>
    <col min="13638" max="13638" width="5.109375" style="1" customWidth="1"/>
    <col min="13639" max="13639" width="5.6640625" style="1" customWidth="1"/>
    <col min="13640" max="13640" width="6.33203125" style="1" customWidth="1"/>
    <col min="13641" max="13641" width="6.5546875" style="1" customWidth="1"/>
    <col min="13642" max="13642" width="6.33203125" style="1" customWidth="1"/>
    <col min="13643" max="13644" width="5.6640625" style="1" customWidth="1"/>
    <col min="13645" max="13645" width="14.6640625" style="1" customWidth="1"/>
    <col min="13646" max="13655" width="5.6640625" style="1" customWidth="1"/>
    <col min="13656" max="13824" width="9.109375" style="1"/>
    <col min="13825" max="13825" width="13.33203125" style="1" customWidth="1"/>
    <col min="13826" max="13826" width="36" style="1" customWidth="1"/>
    <col min="13827" max="13827" width="15.88671875" style="1" customWidth="1"/>
    <col min="13828" max="13828" width="20.109375" style="1" customWidth="1"/>
    <col min="13829" max="13829" width="25.109375" style="1" customWidth="1"/>
    <col min="13830" max="13830" width="20.44140625" style="1" customWidth="1"/>
    <col min="13831" max="13831" width="10.5546875" style="1" bestFit="1" customWidth="1"/>
    <col min="13832" max="13832" width="6.5546875" style="1" bestFit="1" customWidth="1"/>
    <col min="13833" max="13833" width="12.109375" style="1" customWidth="1"/>
    <col min="13834" max="13835" width="6.5546875" style="1" bestFit="1" customWidth="1"/>
    <col min="13836" max="13836" width="19.6640625" style="1" customWidth="1"/>
    <col min="13837" max="13837" width="10.5546875" style="1" bestFit="1" customWidth="1"/>
    <col min="13838" max="13838" width="6.5546875" style="1" bestFit="1" customWidth="1"/>
    <col min="13839" max="13839" width="11.109375" style="1" customWidth="1"/>
    <col min="13840" max="13841" width="6.5546875" style="1" bestFit="1" customWidth="1"/>
    <col min="13842" max="13842" width="22.88671875" style="1" customWidth="1"/>
    <col min="13843" max="13843" width="10" style="1" customWidth="1"/>
    <col min="13844" max="13844" width="6.88671875" style="1" customWidth="1"/>
    <col min="13845" max="13845" width="13.33203125" style="1" customWidth="1"/>
    <col min="13846" max="13847" width="6.88671875" style="1" customWidth="1"/>
    <col min="13848" max="13848" width="20.109375" style="1" customWidth="1"/>
    <col min="13849" max="13849" width="8.5546875" style="1" customWidth="1"/>
    <col min="13850" max="13850" width="6.88671875" style="1" customWidth="1"/>
    <col min="13851" max="13851" width="10.6640625" style="1" customWidth="1"/>
    <col min="13852" max="13853" width="6.88671875" style="1" customWidth="1"/>
    <col min="13854" max="13854" width="20.88671875" style="1" customWidth="1"/>
    <col min="13855" max="13855" width="7.88671875" style="1" customWidth="1"/>
    <col min="13856" max="13856" width="6.88671875" style="1" customWidth="1"/>
    <col min="13857" max="13857" width="12.109375" style="1" customWidth="1"/>
    <col min="13858" max="13859" width="6.88671875" style="1" customWidth="1"/>
    <col min="13860" max="13860" width="19.44140625" style="1" customWidth="1"/>
    <col min="13861" max="13862" width="6.88671875" style="1" customWidth="1"/>
    <col min="13863" max="13863" width="10" style="1" customWidth="1"/>
    <col min="13864" max="13865" width="6.88671875" style="1" customWidth="1"/>
    <col min="13866" max="13866" width="20.44140625" style="1" customWidth="1"/>
    <col min="13867" max="13867" width="7.88671875" style="1" customWidth="1"/>
    <col min="13868" max="13868" width="6.88671875" style="1" customWidth="1"/>
    <col min="13869" max="13869" width="10" style="1" customWidth="1"/>
    <col min="13870" max="13871" width="6.88671875" style="1" customWidth="1"/>
    <col min="13872" max="13872" width="22" style="1" customWidth="1"/>
    <col min="13873" max="13874" width="6.88671875" style="1" customWidth="1"/>
    <col min="13875" max="13875" width="10.109375" style="1" customWidth="1"/>
    <col min="13876" max="13877" width="6.88671875" style="1" customWidth="1"/>
    <col min="13878" max="13878" width="21.44140625" style="1" customWidth="1"/>
    <col min="13879" max="13879" width="8" style="1" customWidth="1"/>
    <col min="13880" max="13880" width="6.88671875" style="1" customWidth="1"/>
    <col min="13881" max="13881" width="11.5546875" style="1" customWidth="1"/>
    <col min="13882" max="13883" width="6.88671875" style="1" customWidth="1"/>
    <col min="13884" max="13884" width="20" style="1" customWidth="1"/>
    <col min="13885" max="13885" width="8.33203125" style="1" customWidth="1"/>
    <col min="13886" max="13886" width="6.88671875" style="1" customWidth="1"/>
    <col min="13887" max="13887" width="10.88671875" style="1" customWidth="1"/>
    <col min="13888" max="13888" width="6.88671875" style="1" customWidth="1"/>
    <col min="13889" max="13889" width="7.88671875" style="1" customWidth="1"/>
    <col min="13890" max="13890" width="19" style="1" customWidth="1"/>
    <col min="13891" max="13891" width="4.6640625" style="1" customWidth="1"/>
    <col min="13892" max="13892" width="4.33203125" style="1" customWidth="1"/>
    <col min="13893" max="13893" width="4.44140625" style="1" customWidth="1"/>
    <col min="13894" max="13894" width="5.109375" style="1" customWidth="1"/>
    <col min="13895" max="13895" width="5.6640625" style="1" customWidth="1"/>
    <col min="13896" max="13896" width="6.33203125" style="1" customWidth="1"/>
    <col min="13897" max="13897" width="6.5546875" style="1" customWidth="1"/>
    <col min="13898" max="13898" width="6.33203125" style="1" customWidth="1"/>
    <col min="13899" max="13900" width="5.6640625" style="1" customWidth="1"/>
    <col min="13901" max="13901" width="14.6640625" style="1" customWidth="1"/>
    <col min="13902" max="13911" width="5.6640625" style="1" customWidth="1"/>
    <col min="13912" max="14080" width="9.109375" style="1"/>
    <col min="14081" max="14081" width="13.33203125" style="1" customWidth="1"/>
    <col min="14082" max="14082" width="36" style="1" customWidth="1"/>
    <col min="14083" max="14083" width="15.88671875" style="1" customWidth="1"/>
    <col min="14084" max="14084" width="20.109375" style="1" customWidth="1"/>
    <col min="14085" max="14085" width="25.109375" style="1" customWidth="1"/>
    <col min="14086" max="14086" width="20.44140625" style="1" customWidth="1"/>
    <col min="14087" max="14087" width="10.5546875" style="1" bestFit="1" customWidth="1"/>
    <col min="14088" max="14088" width="6.5546875" style="1" bestFit="1" customWidth="1"/>
    <col min="14089" max="14089" width="12.109375" style="1" customWidth="1"/>
    <col min="14090" max="14091" width="6.5546875" style="1" bestFit="1" customWidth="1"/>
    <col min="14092" max="14092" width="19.6640625" style="1" customWidth="1"/>
    <col min="14093" max="14093" width="10.5546875" style="1" bestFit="1" customWidth="1"/>
    <col min="14094" max="14094" width="6.5546875" style="1" bestFit="1" customWidth="1"/>
    <col min="14095" max="14095" width="11.109375" style="1" customWidth="1"/>
    <col min="14096" max="14097" width="6.5546875" style="1" bestFit="1" customWidth="1"/>
    <col min="14098" max="14098" width="22.88671875" style="1" customWidth="1"/>
    <col min="14099" max="14099" width="10" style="1" customWidth="1"/>
    <col min="14100" max="14100" width="6.88671875" style="1" customWidth="1"/>
    <col min="14101" max="14101" width="13.33203125" style="1" customWidth="1"/>
    <col min="14102" max="14103" width="6.88671875" style="1" customWidth="1"/>
    <col min="14104" max="14104" width="20.109375" style="1" customWidth="1"/>
    <col min="14105" max="14105" width="8.5546875" style="1" customWidth="1"/>
    <col min="14106" max="14106" width="6.88671875" style="1" customWidth="1"/>
    <col min="14107" max="14107" width="10.6640625" style="1" customWidth="1"/>
    <col min="14108" max="14109" width="6.88671875" style="1" customWidth="1"/>
    <col min="14110" max="14110" width="20.88671875" style="1" customWidth="1"/>
    <col min="14111" max="14111" width="7.88671875" style="1" customWidth="1"/>
    <col min="14112" max="14112" width="6.88671875" style="1" customWidth="1"/>
    <col min="14113" max="14113" width="12.109375" style="1" customWidth="1"/>
    <col min="14114" max="14115" width="6.88671875" style="1" customWidth="1"/>
    <col min="14116" max="14116" width="19.44140625" style="1" customWidth="1"/>
    <col min="14117" max="14118" width="6.88671875" style="1" customWidth="1"/>
    <col min="14119" max="14119" width="10" style="1" customWidth="1"/>
    <col min="14120" max="14121" width="6.88671875" style="1" customWidth="1"/>
    <col min="14122" max="14122" width="20.44140625" style="1" customWidth="1"/>
    <col min="14123" max="14123" width="7.88671875" style="1" customWidth="1"/>
    <col min="14124" max="14124" width="6.88671875" style="1" customWidth="1"/>
    <col min="14125" max="14125" width="10" style="1" customWidth="1"/>
    <col min="14126" max="14127" width="6.88671875" style="1" customWidth="1"/>
    <col min="14128" max="14128" width="22" style="1" customWidth="1"/>
    <col min="14129" max="14130" width="6.88671875" style="1" customWidth="1"/>
    <col min="14131" max="14131" width="10.109375" style="1" customWidth="1"/>
    <col min="14132" max="14133" width="6.88671875" style="1" customWidth="1"/>
    <col min="14134" max="14134" width="21.44140625" style="1" customWidth="1"/>
    <col min="14135" max="14135" width="8" style="1" customWidth="1"/>
    <col min="14136" max="14136" width="6.88671875" style="1" customWidth="1"/>
    <col min="14137" max="14137" width="11.5546875" style="1" customWidth="1"/>
    <col min="14138" max="14139" width="6.88671875" style="1" customWidth="1"/>
    <col min="14140" max="14140" width="20" style="1" customWidth="1"/>
    <col min="14141" max="14141" width="8.33203125" style="1" customWidth="1"/>
    <col min="14142" max="14142" width="6.88671875" style="1" customWidth="1"/>
    <col min="14143" max="14143" width="10.88671875" style="1" customWidth="1"/>
    <col min="14144" max="14144" width="6.88671875" style="1" customWidth="1"/>
    <col min="14145" max="14145" width="7.88671875" style="1" customWidth="1"/>
    <col min="14146" max="14146" width="19" style="1" customWidth="1"/>
    <col min="14147" max="14147" width="4.6640625" style="1" customWidth="1"/>
    <col min="14148" max="14148" width="4.33203125" style="1" customWidth="1"/>
    <col min="14149" max="14149" width="4.44140625" style="1" customWidth="1"/>
    <col min="14150" max="14150" width="5.109375" style="1" customWidth="1"/>
    <col min="14151" max="14151" width="5.6640625" style="1" customWidth="1"/>
    <col min="14152" max="14152" width="6.33203125" style="1" customWidth="1"/>
    <col min="14153" max="14153" width="6.5546875" style="1" customWidth="1"/>
    <col min="14154" max="14154" width="6.33203125" style="1" customWidth="1"/>
    <col min="14155" max="14156" width="5.6640625" style="1" customWidth="1"/>
    <col min="14157" max="14157" width="14.6640625" style="1" customWidth="1"/>
    <col min="14158" max="14167" width="5.6640625" style="1" customWidth="1"/>
    <col min="14168" max="14336" width="9.109375" style="1"/>
    <col min="14337" max="14337" width="13.33203125" style="1" customWidth="1"/>
    <col min="14338" max="14338" width="36" style="1" customWidth="1"/>
    <col min="14339" max="14339" width="15.88671875" style="1" customWidth="1"/>
    <col min="14340" max="14340" width="20.109375" style="1" customWidth="1"/>
    <col min="14341" max="14341" width="25.109375" style="1" customWidth="1"/>
    <col min="14342" max="14342" width="20.44140625" style="1" customWidth="1"/>
    <col min="14343" max="14343" width="10.5546875" style="1" bestFit="1" customWidth="1"/>
    <col min="14344" max="14344" width="6.5546875" style="1" bestFit="1" customWidth="1"/>
    <col min="14345" max="14345" width="12.109375" style="1" customWidth="1"/>
    <col min="14346" max="14347" width="6.5546875" style="1" bestFit="1" customWidth="1"/>
    <col min="14348" max="14348" width="19.6640625" style="1" customWidth="1"/>
    <col min="14349" max="14349" width="10.5546875" style="1" bestFit="1" customWidth="1"/>
    <col min="14350" max="14350" width="6.5546875" style="1" bestFit="1" customWidth="1"/>
    <col min="14351" max="14351" width="11.109375" style="1" customWidth="1"/>
    <col min="14352" max="14353" width="6.5546875" style="1" bestFit="1" customWidth="1"/>
    <col min="14354" max="14354" width="22.88671875" style="1" customWidth="1"/>
    <col min="14355" max="14355" width="10" style="1" customWidth="1"/>
    <col min="14356" max="14356" width="6.88671875" style="1" customWidth="1"/>
    <col min="14357" max="14357" width="13.33203125" style="1" customWidth="1"/>
    <col min="14358" max="14359" width="6.88671875" style="1" customWidth="1"/>
    <col min="14360" max="14360" width="20.109375" style="1" customWidth="1"/>
    <col min="14361" max="14361" width="8.5546875" style="1" customWidth="1"/>
    <col min="14362" max="14362" width="6.88671875" style="1" customWidth="1"/>
    <col min="14363" max="14363" width="10.6640625" style="1" customWidth="1"/>
    <col min="14364" max="14365" width="6.88671875" style="1" customWidth="1"/>
    <col min="14366" max="14366" width="20.88671875" style="1" customWidth="1"/>
    <col min="14367" max="14367" width="7.88671875" style="1" customWidth="1"/>
    <col min="14368" max="14368" width="6.88671875" style="1" customWidth="1"/>
    <col min="14369" max="14369" width="12.109375" style="1" customWidth="1"/>
    <col min="14370" max="14371" width="6.88671875" style="1" customWidth="1"/>
    <col min="14372" max="14372" width="19.44140625" style="1" customWidth="1"/>
    <col min="14373" max="14374" width="6.88671875" style="1" customWidth="1"/>
    <col min="14375" max="14375" width="10" style="1" customWidth="1"/>
    <col min="14376" max="14377" width="6.88671875" style="1" customWidth="1"/>
    <col min="14378" max="14378" width="20.44140625" style="1" customWidth="1"/>
    <col min="14379" max="14379" width="7.88671875" style="1" customWidth="1"/>
    <col min="14380" max="14380" width="6.88671875" style="1" customWidth="1"/>
    <col min="14381" max="14381" width="10" style="1" customWidth="1"/>
    <col min="14382" max="14383" width="6.88671875" style="1" customWidth="1"/>
    <col min="14384" max="14384" width="22" style="1" customWidth="1"/>
    <col min="14385" max="14386" width="6.88671875" style="1" customWidth="1"/>
    <col min="14387" max="14387" width="10.109375" style="1" customWidth="1"/>
    <col min="14388" max="14389" width="6.88671875" style="1" customWidth="1"/>
    <col min="14390" max="14390" width="21.44140625" style="1" customWidth="1"/>
    <col min="14391" max="14391" width="8" style="1" customWidth="1"/>
    <col min="14392" max="14392" width="6.88671875" style="1" customWidth="1"/>
    <col min="14393" max="14393" width="11.5546875" style="1" customWidth="1"/>
    <col min="14394" max="14395" width="6.88671875" style="1" customWidth="1"/>
    <col min="14396" max="14396" width="20" style="1" customWidth="1"/>
    <col min="14397" max="14397" width="8.33203125" style="1" customWidth="1"/>
    <col min="14398" max="14398" width="6.88671875" style="1" customWidth="1"/>
    <col min="14399" max="14399" width="10.88671875" style="1" customWidth="1"/>
    <col min="14400" max="14400" width="6.88671875" style="1" customWidth="1"/>
    <col min="14401" max="14401" width="7.88671875" style="1" customWidth="1"/>
    <col min="14402" max="14402" width="19" style="1" customWidth="1"/>
    <col min="14403" max="14403" width="4.6640625" style="1" customWidth="1"/>
    <col min="14404" max="14404" width="4.33203125" style="1" customWidth="1"/>
    <col min="14405" max="14405" width="4.44140625" style="1" customWidth="1"/>
    <col min="14406" max="14406" width="5.109375" style="1" customWidth="1"/>
    <col min="14407" max="14407" width="5.6640625" style="1" customWidth="1"/>
    <col min="14408" max="14408" width="6.33203125" style="1" customWidth="1"/>
    <col min="14409" max="14409" width="6.5546875" style="1" customWidth="1"/>
    <col min="14410" max="14410" width="6.33203125" style="1" customWidth="1"/>
    <col min="14411" max="14412" width="5.6640625" style="1" customWidth="1"/>
    <col min="14413" max="14413" width="14.6640625" style="1" customWidth="1"/>
    <col min="14414" max="14423" width="5.6640625" style="1" customWidth="1"/>
    <col min="14424" max="14592" width="9.109375" style="1"/>
    <col min="14593" max="14593" width="13.33203125" style="1" customWidth="1"/>
    <col min="14594" max="14594" width="36" style="1" customWidth="1"/>
    <col min="14595" max="14595" width="15.88671875" style="1" customWidth="1"/>
    <col min="14596" max="14596" width="20.109375" style="1" customWidth="1"/>
    <col min="14597" max="14597" width="25.109375" style="1" customWidth="1"/>
    <col min="14598" max="14598" width="20.44140625" style="1" customWidth="1"/>
    <col min="14599" max="14599" width="10.5546875" style="1" bestFit="1" customWidth="1"/>
    <col min="14600" max="14600" width="6.5546875" style="1" bestFit="1" customWidth="1"/>
    <col min="14601" max="14601" width="12.109375" style="1" customWidth="1"/>
    <col min="14602" max="14603" width="6.5546875" style="1" bestFit="1" customWidth="1"/>
    <col min="14604" max="14604" width="19.6640625" style="1" customWidth="1"/>
    <col min="14605" max="14605" width="10.5546875" style="1" bestFit="1" customWidth="1"/>
    <col min="14606" max="14606" width="6.5546875" style="1" bestFit="1" customWidth="1"/>
    <col min="14607" max="14607" width="11.109375" style="1" customWidth="1"/>
    <col min="14608" max="14609" width="6.5546875" style="1" bestFit="1" customWidth="1"/>
    <col min="14610" max="14610" width="22.88671875" style="1" customWidth="1"/>
    <col min="14611" max="14611" width="10" style="1" customWidth="1"/>
    <col min="14612" max="14612" width="6.88671875" style="1" customWidth="1"/>
    <col min="14613" max="14613" width="13.33203125" style="1" customWidth="1"/>
    <col min="14614" max="14615" width="6.88671875" style="1" customWidth="1"/>
    <col min="14616" max="14616" width="20.109375" style="1" customWidth="1"/>
    <col min="14617" max="14617" width="8.5546875" style="1" customWidth="1"/>
    <col min="14618" max="14618" width="6.88671875" style="1" customWidth="1"/>
    <col min="14619" max="14619" width="10.6640625" style="1" customWidth="1"/>
    <col min="14620" max="14621" width="6.88671875" style="1" customWidth="1"/>
    <col min="14622" max="14622" width="20.88671875" style="1" customWidth="1"/>
    <col min="14623" max="14623" width="7.88671875" style="1" customWidth="1"/>
    <col min="14624" max="14624" width="6.88671875" style="1" customWidth="1"/>
    <col min="14625" max="14625" width="12.109375" style="1" customWidth="1"/>
    <col min="14626" max="14627" width="6.88671875" style="1" customWidth="1"/>
    <col min="14628" max="14628" width="19.44140625" style="1" customWidth="1"/>
    <col min="14629" max="14630" width="6.88671875" style="1" customWidth="1"/>
    <col min="14631" max="14631" width="10" style="1" customWidth="1"/>
    <col min="14632" max="14633" width="6.88671875" style="1" customWidth="1"/>
    <col min="14634" max="14634" width="20.44140625" style="1" customWidth="1"/>
    <col min="14635" max="14635" width="7.88671875" style="1" customWidth="1"/>
    <col min="14636" max="14636" width="6.88671875" style="1" customWidth="1"/>
    <col min="14637" max="14637" width="10" style="1" customWidth="1"/>
    <col min="14638" max="14639" width="6.88671875" style="1" customWidth="1"/>
    <col min="14640" max="14640" width="22" style="1" customWidth="1"/>
    <col min="14641" max="14642" width="6.88671875" style="1" customWidth="1"/>
    <col min="14643" max="14643" width="10.109375" style="1" customWidth="1"/>
    <col min="14644" max="14645" width="6.88671875" style="1" customWidth="1"/>
    <col min="14646" max="14646" width="21.44140625" style="1" customWidth="1"/>
    <col min="14647" max="14647" width="8" style="1" customWidth="1"/>
    <col min="14648" max="14648" width="6.88671875" style="1" customWidth="1"/>
    <col min="14649" max="14649" width="11.5546875" style="1" customWidth="1"/>
    <col min="14650" max="14651" width="6.88671875" style="1" customWidth="1"/>
    <col min="14652" max="14652" width="20" style="1" customWidth="1"/>
    <col min="14653" max="14653" width="8.33203125" style="1" customWidth="1"/>
    <col min="14654" max="14654" width="6.88671875" style="1" customWidth="1"/>
    <col min="14655" max="14655" width="10.88671875" style="1" customWidth="1"/>
    <col min="14656" max="14656" width="6.88671875" style="1" customWidth="1"/>
    <col min="14657" max="14657" width="7.88671875" style="1" customWidth="1"/>
    <col min="14658" max="14658" width="19" style="1" customWidth="1"/>
    <col min="14659" max="14659" width="4.6640625" style="1" customWidth="1"/>
    <col min="14660" max="14660" width="4.33203125" style="1" customWidth="1"/>
    <col min="14661" max="14661" width="4.44140625" style="1" customWidth="1"/>
    <col min="14662" max="14662" width="5.109375" style="1" customWidth="1"/>
    <col min="14663" max="14663" width="5.6640625" style="1" customWidth="1"/>
    <col min="14664" max="14664" width="6.33203125" style="1" customWidth="1"/>
    <col min="14665" max="14665" width="6.5546875" style="1" customWidth="1"/>
    <col min="14666" max="14666" width="6.33203125" style="1" customWidth="1"/>
    <col min="14667" max="14668" width="5.6640625" style="1" customWidth="1"/>
    <col min="14669" max="14669" width="14.6640625" style="1" customWidth="1"/>
    <col min="14670" max="14679" width="5.6640625" style="1" customWidth="1"/>
    <col min="14680" max="14848" width="9.109375" style="1"/>
    <col min="14849" max="14849" width="13.33203125" style="1" customWidth="1"/>
    <col min="14850" max="14850" width="36" style="1" customWidth="1"/>
    <col min="14851" max="14851" width="15.88671875" style="1" customWidth="1"/>
    <col min="14852" max="14852" width="20.109375" style="1" customWidth="1"/>
    <col min="14853" max="14853" width="25.109375" style="1" customWidth="1"/>
    <col min="14854" max="14854" width="20.44140625" style="1" customWidth="1"/>
    <col min="14855" max="14855" width="10.5546875" style="1" bestFit="1" customWidth="1"/>
    <col min="14856" max="14856" width="6.5546875" style="1" bestFit="1" customWidth="1"/>
    <col min="14857" max="14857" width="12.109375" style="1" customWidth="1"/>
    <col min="14858" max="14859" width="6.5546875" style="1" bestFit="1" customWidth="1"/>
    <col min="14860" max="14860" width="19.6640625" style="1" customWidth="1"/>
    <col min="14861" max="14861" width="10.5546875" style="1" bestFit="1" customWidth="1"/>
    <col min="14862" max="14862" width="6.5546875" style="1" bestFit="1" customWidth="1"/>
    <col min="14863" max="14863" width="11.109375" style="1" customWidth="1"/>
    <col min="14864" max="14865" width="6.5546875" style="1" bestFit="1" customWidth="1"/>
    <col min="14866" max="14866" width="22.88671875" style="1" customWidth="1"/>
    <col min="14867" max="14867" width="10" style="1" customWidth="1"/>
    <col min="14868" max="14868" width="6.88671875" style="1" customWidth="1"/>
    <col min="14869" max="14869" width="13.33203125" style="1" customWidth="1"/>
    <col min="14870" max="14871" width="6.88671875" style="1" customWidth="1"/>
    <col min="14872" max="14872" width="20.109375" style="1" customWidth="1"/>
    <col min="14873" max="14873" width="8.5546875" style="1" customWidth="1"/>
    <col min="14874" max="14874" width="6.88671875" style="1" customWidth="1"/>
    <col min="14875" max="14875" width="10.6640625" style="1" customWidth="1"/>
    <col min="14876" max="14877" width="6.88671875" style="1" customWidth="1"/>
    <col min="14878" max="14878" width="20.88671875" style="1" customWidth="1"/>
    <col min="14879" max="14879" width="7.88671875" style="1" customWidth="1"/>
    <col min="14880" max="14880" width="6.88671875" style="1" customWidth="1"/>
    <col min="14881" max="14881" width="12.109375" style="1" customWidth="1"/>
    <col min="14882" max="14883" width="6.88671875" style="1" customWidth="1"/>
    <col min="14884" max="14884" width="19.44140625" style="1" customWidth="1"/>
    <col min="14885" max="14886" width="6.88671875" style="1" customWidth="1"/>
    <col min="14887" max="14887" width="10" style="1" customWidth="1"/>
    <col min="14888" max="14889" width="6.88671875" style="1" customWidth="1"/>
    <col min="14890" max="14890" width="20.44140625" style="1" customWidth="1"/>
    <col min="14891" max="14891" width="7.88671875" style="1" customWidth="1"/>
    <col min="14892" max="14892" width="6.88671875" style="1" customWidth="1"/>
    <col min="14893" max="14893" width="10" style="1" customWidth="1"/>
    <col min="14894" max="14895" width="6.88671875" style="1" customWidth="1"/>
    <col min="14896" max="14896" width="22" style="1" customWidth="1"/>
    <col min="14897" max="14898" width="6.88671875" style="1" customWidth="1"/>
    <col min="14899" max="14899" width="10.109375" style="1" customWidth="1"/>
    <col min="14900" max="14901" width="6.88671875" style="1" customWidth="1"/>
    <col min="14902" max="14902" width="21.44140625" style="1" customWidth="1"/>
    <col min="14903" max="14903" width="8" style="1" customWidth="1"/>
    <col min="14904" max="14904" width="6.88671875" style="1" customWidth="1"/>
    <col min="14905" max="14905" width="11.5546875" style="1" customWidth="1"/>
    <col min="14906" max="14907" width="6.88671875" style="1" customWidth="1"/>
    <col min="14908" max="14908" width="20" style="1" customWidth="1"/>
    <col min="14909" max="14909" width="8.33203125" style="1" customWidth="1"/>
    <col min="14910" max="14910" width="6.88671875" style="1" customWidth="1"/>
    <col min="14911" max="14911" width="10.88671875" style="1" customWidth="1"/>
    <col min="14912" max="14912" width="6.88671875" style="1" customWidth="1"/>
    <col min="14913" max="14913" width="7.88671875" style="1" customWidth="1"/>
    <col min="14914" max="14914" width="19" style="1" customWidth="1"/>
    <col min="14915" max="14915" width="4.6640625" style="1" customWidth="1"/>
    <col min="14916" max="14916" width="4.33203125" style="1" customWidth="1"/>
    <col min="14917" max="14917" width="4.44140625" style="1" customWidth="1"/>
    <col min="14918" max="14918" width="5.109375" style="1" customWidth="1"/>
    <col min="14919" max="14919" width="5.6640625" style="1" customWidth="1"/>
    <col min="14920" max="14920" width="6.33203125" style="1" customWidth="1"/>
    <col min="14921" max="14921" width="6.5546875" style="1" customWidth="1"/>
    <col min="14922" max="14922" width="6.33203125" style="1" customWidth="1"/>
    <col min="14923" max="14924" width="5.6640625" style="1" customWidth="1"/>
    <col min="14925" max="14925" width="14.6640625" style="1" customWidth="1"/>
    <col min="14926" max="14935" width="5.6640625" style="1" customWidth="1"/>
    <col min="14936" max="15104" width="9.109375" style="1"/>
    <col min="15105" max="15105" width="13.33203125" style="1" customWidth="1"/>
    <col min="15106" max="15106" width="36" style="1" customWidth="1"/>
    <col min="15107" max="15107" width="15.88671875" style="1" customWidth="1"/>
    <col min="15108" max="15108" width="20.109375" style="1" customWidth="1"/>
    <col min="15109" max="15109" width="25.109375" style="1" customWidth="1"/>
    <col min="15110" max="15110" width="20.44140625" style="1" customWidth="1"/>
    <col min="15111" max="15111" width="10.5546875" style="1" bestFit="1" customWidth="1"/>
    <col min="15112" max="15112" width="6.5546875" style="1" bestFit="1" customWidth="1"/>
    <col min="15113" max="15113" width="12.109375" style="1" customWidth="1"/>
    <col min="15114" max="15115" width="6.5546875" style="1" bestFit="1" customWidth="1"/>
    <col min="15116" max="15116" width="19.6640625" style="1" customWidth="1"/>
    <col min="15117" max="15117" width="10.5546875" style="1" bestFit="1" customWidth="1"/>
    <col min="15118" max="15118" width="6.5546875" style="1" bestFit="1" customWidth="1"/>
    <col min="15119" max="15119" width="11.109375" style="1" customWidth="1"/>
    <col min="15120" max="15121" width="6.5546875" style="1" bestFit="1" customWidth="1"/>
    <col min="15122" max="15122" width="22.88671875" style="1" customWidth="1"/>
    <col min="15123" max="15123" width="10" style="1" customWidth="1"/>
    <col min="15124" max="15124" width="6.88671875" style="1" customWidth="1"/>
    <col min="15125" max="15125" width="13.33203125" style="1" customWidth="1"/>
    <col min="15126" max="15127" width="6.88671875" style="1" customWidth="1"/>
    <col min="15128" max="15128" width="20.109375" style="1" customWidth="1"/>
    <col min="15129" max="15129" width="8.5546875" style="1" customWidth="1"/>
    <col min="15130" max="15130" width="6.88671875" style="1" customWidth="1"/>
    <col min="15131" max="15131" width="10.6640625" style="1" customWidth="1"/>
    <col min="15132" max="15133" width="6.88671875" style="1" customWidth="1"/>
    <col min="15134" max="15134" width="20.88671875" style="1" customWidth="1"/>
    <col min="15135" max="15135" width="7.88671875" style="1" customWidth="1"/>
    <col min="15136" max="15136" width="6.88671875" style="1" customWidth="1"/>
    <col min="15137" max="15137" width="12.109375" style="1" customWidth="1"/>
    <col min="15138" max="15139" width="6.88671875" style="1" customWidth="1"/>
    <col min="15140" max="15140" width="19.44140625" style="1" customWidth="1"/>
    <col min="15141" max="15142" width="6.88671875" style="1" customWidth="1"/>
    <col min="15143" max="15143" width="10" style="1" customWidth="1"/>
    <col min="15144" max="15145" width="6.88671875" style="1" customWidth="1"/>
    <col min="15146" max="15146" width="20.44140625" style="1" customWidth="1"/>
    <col min="15147" max="15147" width="7.88671875" style="1" customWidth="1"/>
    <col min="15148" max="15148" width="6.88671875" style="1" customWidth="1"/>
    <col min="15149" max="15149" width="10" style="1" customWidth="1"/>
    <col min="15150" max="15151" width="6.88671875" style="1" customWidth="1"/>
    <col min="15152" max="15152" width="22" style="1" customWidth="1"/>
    <col min="15153" max="15154" width="6.88671875" style="1" customWidth="1"/>
    <col min="15155" max="15155" width="10.109375" style="1" customWidth="1"/>
    <col min="15156" max="15157" width="6.88671875" style="1" customWidth="1"/>
    <col min="15158" max="15158" width="21.44140625" style="1" customWidth="1"/>
    <col min="15159" max="15159" width="8" style="1" customWidth="1"/>
    <col min="15160" max="15160" width="6.88671875" style="1" customWidth="1"/>
    <col min="15161" max="15161" width="11.5546875" style="1" customWidth="1"/>
    <col min="15162" max="15163" width="6.88671875" style="1" customWidth="1"/>
    <col min="15164" max="15164" width="20" style="1" customWidth="1"/>
    <col min="15165" max="15165" width="8.33203125" style="1" customWidth="1"/>
    <col min="15166" max="15166" width="6.88671875" style="1" customWidth="1"/>
    <col min="15167" max="15167" width="10.88671875" style="1" customWidth="1"/>
    <col min="15168" max="15168" width="6.88671875" style="1" customWidth="1"/>
    <col min="15169" max="15169" width="7.88671875" style="1" customWidth="1"/>
    <col min="15170" max="15170" width="19" style="1" customWidth="1"/>
    <col min="15171" max="15171" width="4.6640625" style="1" customWidth="1"/>
    <col min="15172" max="15172" width="4.33203125" style="1" customWidth="1"/>
    <col min="15173" max="15173" width="4.44140625" style="1" customWidth="1"/>
    <col min="15174" max="15174" width="5.109375" style="1" customWidth="1"/>
    <col min="15175" max="15175" width="5.6640625" style="1" customWidth="1"/>
    <col min="15176" max="15176" width="6.33203125" style="1" customWidth="1"/>
    <col min="15177" max="15177" width="6.5546875" style="1" customWidth="1"/>
    <col min="15178" max="15178" width="6.33203125" style="1" customWidth="1"/>
    <col min="15179" max="15180" width="5.6640625" style="1" customWidth="1"/>
    <col min="15181" max="15181" width="14.6640625" style="1" customWidth="1"/>
    <col min="15182" max="15191" width="5.6640625" style="1" customWidth="1"/>
    <col min="15192" max="15360" width="9.109375" style="1"/>
    <col min="15361" max="15361" width="13.33203125" style="1" customWidth="1"/>
    <col min="15362" max="15362" width="36" style="1" customWidth="1"/>
    <col min="15363" max="15363" width="15.88671875" style="1" customWidth="1"/>
    <col min="15364" max="15364" width="20.109375" style="1" customWidth="1"/>
    <col min="15365" max="15365" width="25.109375" style="1" customWidth="1"/>
    <col min="15366" max="15366" width="20.44140625" style="1" customWidth="1"/>
    <col min="15367" max="15367" width="10.5546875" style="1" bestFit="1" customWidth="1"/>
    <col min="15368" max="15368" width="6.5546875" style="1" bestFit="1" customWidth="1"/>
    <col min="15369" max="15369" width="12.109375" style="1" customWidth="1"/>
    <col min="15370" max="15371" width="6.5546875" style="1" bestFit="1" customWidth="1"/>
    <col min="15372" max="15372" width="19.6640625" style="1" customWidth="1"/>
    <col min="15373" max="15373" width="10.5546875" style="1" bestFit="1" customWidth="1"/>
    <col min="15374" max="15374" width="6.5546875" style="1" bestFit="1" customWidth="1"/>
    <col min="15375" max="15375" width="11.109375" style="1" customWidth="1"/>
    <col min="15376" max="15377" width="6.5546875" style="1" bestFit="1" customWidth="1"/>
    <col min="15378" max="15378" width="22.88671875" style="1" customWidth="1"/>
    <col min="15379" max="15379" width="10" style="1" customWidth="1"/>
    <col min="15380" max="15380" width="6.88671875" style="1" customWidth="1"/>
    <col min="15381" max="15381" width="13.33203125" style="1" customWidth="1"/>
    <col min="15382" max="15383" width="6.88671875" style="1" customWidth="1"/>
    <col min="15384" max="15384" width="20.109375" style="1" customWidth="1"/>
    <col min="15385" max="15385" width="8.5546875" style="1" customWidth="1"/>
    <col min="15386" max="15386" width="6.88671875" style="1" customWidth="1"/>
    <col min="15387" max="15387" width="10.6640625" style="1" customWidth="1"/>
    <col min="15388" max="15389" width="6.88671875" style="1" customWidth="1"/>
    <col min="15390" max="15390" width="20.88671875" style="1" customWidth="1"/>
    <col min="15391" max="15391" width="7.88671875" style="1" customWidth="1"/>
    <col min="15392" max="15392" width="6.88671875" style="1" customWidth="1"/>
    <col min="15393" max="15393" width="12.109375" style="1" customWidth="1"/>
    <col min="15394" max="15395" width="6.88671875" style="1" customWidth="1"/>
    <col min="15396" max="15396" width="19.44140625" style="1" customWidth="1"/>
    <col min="15397" max="15398" width="6.88671875" style="1" customWidth="1"/>
    <col min="15399" max="15399" width="10" style="1" customWidth="1"/>
    <col min="15400" max="15401" width="6.88671875" style="1" customWidth="1"/>
    <col min="15402" max="15402" width="20.44140625" style="1" customWidth="1"/>
    <col min="15403" max="15403" width="7.88671875" style="1" customWidth="1"/>
    <col min="15404" max="15404" width="6.88671875" style="1" customWidth="1"/>
    <col min="15405" max="15405" width="10" style="1" customWidth="1"/>
    <col min="15406" max="15407" width="6.88671875" style="1" customWidth="1"/>
    <col min="15408" max="15408" width="22" style="1" customWidth="1"/>
    <col min="15409" max="15410" width="6.88671875" style="1" customWidth="1"/>
    <col min="15411" max="15411" width="10.109375" style="1" customWidth="1"/>
    <col min="15412" max="15413" width="6.88671875" style="1" customWidth="1"/>
    <col min="15414" max="15414" width="21.44140625" style="1" customWidth="1"/>
    <col min="15415" max="15415" width="8" style="1" customWidth="1"/>
    <col min="15416" max="15416" width="6.88671875" style="1" customWidth="1"/>
    <col min="15417" max="15417" width="11.5546875" style="1" customWidth="1"/>
    <col min="15418" max="15419" width="6.88671875" style="1" customWidth="1"/>
    <col min="15420" max="15420" width="20" style="1" customWidth="1"/>
    <col min="15421" max="15421" width="8.33203125" style="1" customWidth="1"/>
    <col min="15422" max="15422" width="6.88671875" style="1" customWidth="1"/>
    <col min="15423" max="15423" width="10.88671875" style="1" customWidth="1"/>
    <col min="15424" max="15424" width="6.88671875" style="1" customWidth="1"/>
    <col min="15425" max="15425" width="7.88671875" style="1" customWidth="1"/>
    <col min="15426" max="15426" width="19" style="1" customWidth="1"/>
    <col min="15427" max="15427" width="4.6640625" style="1" customWidth="1"/>
    <col min="15428" max="15428" width="4.33203125" style="1" customWidth="1"/>
    <col min="15429" max="15429" width="4.44140625" style="1" customWidth="1"/>
    <col min="15430" max="15430" width="5.109375" style="1" customWidth="1"/>
    <col min="15431" max="15431" width="5.6640625" style="1" customWidth="1"/>
    <col min="15432" max="15432" width="6.33203125" style="1" customWidth="1"/>
    <col min="15433" max="15433" width="6.5546875" style="1" customWidth="1"/>
    <col min="15434" max="15434" width="6.33203125" style="1" customWidth="1"/>
    <col min="15435" max="15436" width="5.6640625" style="1" customWidth="1"/>
    <col min="15437" max="15437" width="14.6640625" style="1" customWidth="1"/>
    <col min="15438" max="15447" width="5.6640625" style="1" customWidth="1"/>
    <col min="15448" max="15616" width="9.109375" style="1"/>
    <col min="15617" max="15617" width="13.33203125" style="1" customWidth="1"/>
    <col min="15618" max="15618" width="36" style="1" customWidth="1"/>
    <col min="15619" max="15619" width="15.88671875" style="1" customWidth="1"/>
    <col min="15620" max="15620" width="20.109375" style="1" customWidth="1"/>
    <col min="15621" max="15621" width="25.109375" style="1" customWidth="1"/>
    <col min="15622" max="15622" width="20.44140625" style="1" customWidth="1"/>
    <col min="15623" max="15623" width="10.5546875" style="1" bestFit="1" customWidth="1"/>
    <col min="15624" max="15624" width="6.5546875" style="1" bestFit="1" customWidth="1"/>
    <col min="15625" max="15625" width="12.109375" style="1" customWidth="1"/>
    <col min="15626" max="15627" width="6.5546875" style="1" bestFit="1" customWidth="1"/>
    <col min="15628" max="15628" width="19.6640625" style="1" customWidth="1"/>
    <col min="15629" max="15629" width="10.5546875" style="1" bestFit="1" customWidth="1"/>
    <col min="15630" max="15630" width="6.5546875" style="1" bestFit="1" customWidth="1"/>
    <col min="15631" max="15631" width="11.109375" style="1" customWidth="1"/>
    <col min="15632" max="15633" width="6.5546875" style="1" bestFit="1" customWidth="1"/>
    <col min="15634" max="15634" width="22.88671875" style="1" customWidth="1"/>
    <col min="15635" max="15635" width="10" style="1" customWidth="1"/>
    <col min="15636" max="15636" width="6.88671875" style="1" customWidth="1"/>
    <col min="15637" max="15637" width="13.33203125" style="1" customWidth="1"/>
    <col min="15638" max="15639" width="6.88671875" style="1" customWidth="1"/>
    <col min="15640" max="15640" width="20.109375" style="1" customWidth="1"/>
    <col min="15641" max="15641" width="8.5546875" style="1" customWidth="1"/>
    <col min="15642" max="15642" width="6.88671875" style="1" customWidth="1"/>
    <col min="15643" max="15643" width="10.6640625" style="1" customWidth="1"/>
    <col min="15644" max="15645" width="6.88671875" style="1" customWidth="1"/>
    <col min="15646" max="15646" width="20.88671875" style="1" customWidth="1"/>
    <col min="15647" max="15647" width="7.88671875" style="1" customWidth="1"/>
    <col min="15648" max="15648" width="6.88671875" style="1" customWidth="1"/>
    <col min="15649" max="15649" width="12.109375" style="1" customWidth="1"/>
    <col min="15650" max="15651" width="6.88671875" style="1" customWidth="1"/>
    <col min="15652" max="15652" width="19.44140625" style="1" customWidth="1"/>
    <col min="15653" max="15654" width="6.88671875" style="1" customWidth="1"/>
    <col min="15655" max="15655" width="10" style="1" customWidth="1"/>
    <col min="15656" max="15657" width="6.88671875" style="1" customWidth="1"/>
    <col min="15658" max="15658" width="20.44140625" style="1" customWidth="1"/>
    <col min="15659" max="15659" width="7.88671875" style="1" customWidth="1"/>
    <col min="15660" max="15660" width="6.88671875" style="1" customWidth="1"/>
    <col min="15661" max="15661" width="10" style="1" customWidth="1"/>
    <col min="15662" max="15663" width="6.88671875" style="1" customWidth="1"/>
    <col min="15664" max="15664" width="22" style="1" customWidth="1"/>
    <col min="15665" max="15666" width="6.88671875" style="1" customWidth="1"/>
    <col min="15667" max="15667" width="10.109375" style="1" customWidth="1"/>
    <col min="15668" max="15669" width="6.88671875" style="1" customWidth="1"/>
    <col min="15670" max="15670" width="21.44140625" style="1" customWidth="1"/>
    <col min="15671" max="15671" width="8" style="1" customWidth="1"/>
    <col min="15672" max="15672" width="6.88671875" style="1" customWidth="1"/>
    <col min="15673" max="15673" width="11.5546875" style="1" customWidth="1"/>
    <col min="15674" max="15675" width="6.88671875" style="1" customWidth="1"/>
    <col min="15676" max="15676" width="20" style="1" customWidth="1"/>
    <col min="15677" max="15677" width="8.33203125" style="1" customWidth="1"/>
    <col min="15678" max="15678" width="6.88671875" style="1" customWidth="1"/>
    <col min="15679" max="15679" width="10.88671875" style="1" customWidth="1"/>
    <col min="15680" max="15680" width="6.88671875" style="1" customWidth="1"/>
    <col min="15681" max="15681" width="7.88671875" style="1" customWidth="1"/>
    <col min="15682" max="15682" width="19" style="1" customWidth="1"/>
    <col min="15683" max="15683" width="4.6640625" style="1" customWidth="1"/>
    <col min="15684" max="15684" width="4.33203125" style="1" customWidth="1"/>
    <col min="15685" max="15685" width="4.44140625" style="1" customWidth="1"/>
    <col min="15686" max="15686" width="5.109375" style="1" customWidth="1"/>
    <col min="15687" max="15687" width="5.6640625" style="1" customWidth="1"/>
    <col min="15688" max="15688" width="6.33203125" style="1" customWidth="1"/>
    <col min="15689" max="15689" width="6.5546875" style="1" customWidth="1"/>
    <col min="15690" max="15690" width="6.33203125" style="1" customWidth="1"/>
    <col min="15691" max="15692" width="5.6640625" style="1" customWidth="1"/>
    <col min="15693" max="15693" width="14.6640625" style="1" customWidth="1"/>
    <col min="15694" max="15703" width="5.6640625" style="1" customWidth="1"/>
    <col min="15704" max="15872" width="9.109375" style="1"/>
    <col min="15873" max="15873" width="13.33203125" style="1" customWidth="1"/>
    <col min="15874" max="15874" width="36" style="1" customWidth="1"/>
    <col min="15875" max="15875" width="15.88671875" style="1" customWidth="1"/>
    <col min="15876" max="15876" width="20.109375" style="1" customWidth="1"/>
    <col min="15877" max="15877" width="25.109375" style="1" customWidth="1"/>
    <col min="15878" max="15878" width="20.44140625" style="1" customWidth="1"/>
    <col min="15879" max="15879" width="10.5546875" style="1" bestFit="1" customWidth="1"/>
    <col min="15880" max="15880" width="6.5546875" style="1" bestFit="1" customWidth="1"/>
    <col min="15881" max="15881" width="12.109375" style="1" customWidth="1"/>
    <col min="15882" max="15883" width="6.5546875" style="1" bestFit="1" customWidth="1"/>
    <col min="15884" max="15884" width="19.6640625" style="1" customWidth="1"/>
    <col min="15885" max="15885" width="10.5546875" style="1" bestFit="1" customWidth="1"/>
    <col min="15886" max="15886" width="6.5546875" style="1" bestFit="1" customWidth="1"/>
    <col min="15887" max="15887" width="11.109375" style="1" customWidth="1"/>
    <col min="15888" max="15889" width="6.5546875" style="1" bestFit="1" customWidth="1"/>
    <col min="15890" max="15890" width="22.88671875" style="1" customWidth="1"/>
    <col min="15891" max="15891" width="10" style="1" customWidth="1"/>
    <col min="15892" max="15892" width="6.88671875" style="1" customWidth="1"/>
    <col min="15893" max="15893" width="13.33203125" style="1" customWidth="1"/>
    <col min="15894" max="15895" width="6.88671875" style="1" customWidth="1"/>
    <col min="15896" max="15896" width="20.109375" style="1" customWidth="1"/>
    <col min="15897" max="15897" width="8.5546875" style="1" customWidth="1"/>
    <col min="15898" max="15898" width="6.88671875" style="1" customWidth="1"/>
    <col min="15899" max="15899" width="10.6640625" style="1" customWidth="1"/>
    <col min="15900" max="15901" width="6.88671875" style="1" customWidth="1"/>
    <col min="15902" max="15902" width="20.88671875" style="1" customWidth="1"/>
    <col min="15903" max="15903" width="7.88671875" style="1" customWidth="1"/>
    <col min="15904" max="15904" width="6.88671875" style="1" customWidth="1"/>
    <col min="15905" max="15905" width="12.109375" style="1" customWidth="1"/>
    <col min="15906" max="15907" width="6.88671875" style="1" customWidth="1"/>
    <col min="15908" max="15908" width="19.44140625" style="1" customWidth="1"/>
    <col min="15909" max="15910" width="6.88671875" style="1" customWidth="1"/>
    <col min="15911" max="15911" width="10" style="1" customWidth="1"/>
    <col min="15912" max="15913" width="6.88671875" style="1" customWidth="1"/>
    <col min="15914" max="15914" width="20.44140625" style="1" customWidth="1"/>
    <col min="15915" max="15915" width="7.88671875" style="1" customWidth="1"/>
    <col min="15916" max="15916" width="6.88671875" style="1" customWidth="1"/>
    <col min="15917" max="15917" width="10" style="1" customWidth="1"/>
    <col min="15918" max="15919" width="6.88671875" style="1" customWidth="1"/>
    <col min="15920" max="15920" width="22" style="1" customWidth="1"/>
    <col min="15921" max="15922" width="6.88671875" style="1" customWidth="1"/>
    <col min="15923" max="15923" width="10.109375" style="1" customWidth="1"/>
    <col min="15924" max="15925" width="6.88671875" style="1" customWidth="1"/>
    <col min="15926" max="15926" width="21.44140625" style="1" customWidth="1"/>
    <col min="15927" max="15927" width="8" style="1" customWidth="1"/>
    <col min="15928" max="15928" width="6.88671875" style="1" customWidth="1"/>
    <col min="15929" max="15929" width="11.5546875" style="1" customWidth="1"/>
    <col min="15930" max="15931" width="6.88671875" style="1" customWidth="1"/>
    <col min="15932" max="15932" width="20" style="1" customWidth="1"/>
    <col min="15933" max="15933" width="8.33203125" style="1" customWidth="1"/>
    <col min="15934" max="15934" width="6.88671875" style="1" customWidth="1"/>
    <col min="15935" max="15935" width="10.88671875" style="1" customWidth="1"/>
    <col min="15936" max="15936" width="6.88671875" style="1" customWidth="1"/>
    <col min="15937" max="15937" width="7.88671875" style="1" customWidth="1"/>
    <col min="15938" max="15938" width="19" style="1" customWidth="1"/>
    <col min="15939" max="15939" width="4.6640625" style="1" customWidth="1"/>
    <col min="15940" max="15940" width="4.33203125" style="1" customWidth="1"/>
    <col min="15941" max="15941" width="4.44140625" style="1" customWidth="1"/>
    <col min="15942" max="15942" width="5.109375" style="1" customWidth="1"/>
    <col min="15943" max="15943" width="5.6640625" style="1" customWidth="1"/>
    <col min="15944" max="15944" width="6.33203125" style="1" customWidth="1"/>
    <col min="15945" max="15945" width="6.5546875" style="1" customWidth="1"/>
    <col min="15946" max="15946" width="6.33203125" style="1" customWidth="1"/>
    <col min="15947" max="15948" width="5.6640625" style="1" customWidth="1"/>
    <col min="15949" max="15949" width="14.6640625" style="1" customWidth="1"/>
    <col min="15950" max="15959" width="5.6640625" style="1" customWidth="1"/>
    <col min="15960" max="16128" width="9.109375" style="1"/>
    <col min="16129" max="16129" width="13.33203125" style="1" customWidth="1"/>
    <col min="16130" max="16130" width="36" style="1" customWidth="1"/>
    <col min="16131" max="16131" width="15.88671875" style="1" customWidth="1"/>
    <col min="16132" max="16132" width="20.109375" style="1" customWidth="1"/>
    <col min="16133" max="16133" width="25.109375" style="1" customWidth="1"/>
    <col min="16134" max="16134" width="20.44140625" style="1" customWidth="1"/>
    <col min="16135" max="16135" width="10.5546875" style="1" bestFit="1" customWidth="1"/>
    <col min="16136" max="16136" width="6.5546875" style="1" bestFit="1" customWidth="1"/>
    <col min="16137" max="16137" width="12.109375" style="1" customWidth="1"/>
    <col min="16138" max="16139" width="6.5546875" style="1" bestFit="1" customWidth="1"/>
    <col min="16140" max="16140" width="19.6640625" style="1" customWidth="1"/>
    <col min="16141" max="16141" width="10.5546875" style="1" bestFit="1" customWidth="1"/>
    <col min="16142" max="16142" width="6.5546875" style="1" bestFit="1" customWidth="1"/>
    <col min="16143" max="16143" width="11.109375" style="1" customWidth="1"/>
    <col min="16144" max="16145" width="6.5546875" style="1" bestFit="1" customWidth="1"/>
    <col min="16146" max="16146" width="22.88671875" style="1" customWidth="1"/>
    <col min="16147" max="16147" width="10" style="1" customWidth="1"/>
    <col min="16148" max="16148" width="6.88671875" style="1" customWidth="1"/>
    <col min="16149" max="16149" width="13.33203125" style="1" customWidth="1"/>
    <col min="16150" max="16151" width="6.88671875" style="1" customWidth="1"/>
    <col min="16152" max="16152" width="20.109375" style="1" customWidth="1"/>
    <col min="16153" max="16153" width="8.5546875" style="1" customWidth="1"/>
    <col min="16154" max="16154" width="6.88671875" style="1" customWidth="1"/>
    <col min="16155" max="16155" width="10.6640625" style="1" customWidth="1"/>
    <col min="16156" max="16157" width="6.88671875" style="1" customWidth="1"/>
    <col min="16158" max="16158" width="20.88671875" style="1" customWidth="1"/>
    <col min="16159" max="16159" width="7.88671875" style="1" customWidth="1"/>
    <col min="16160" max="16160" width="6.88671875" style="1" customWidth="1"/>
    <col min="16161" max="16161" width="12.109375" style="1" customWidth="1"/>
    <col min="16162" max="16163" width="6.88671875" style="1" customWidth="1"/>
    <col min="16164" max="16164" width="19.44140625" style="1" customWidth="1"/>
    <col min="16165" max="16166" width="6.88671875" style="1" customWidth="1"/>
    <col min="16167" max="16167" width="10" style="1" customWidth="1"/>
    <col min="16168" max="16169" width="6.88671875" style="1" customWidth="1"/>
    <col min="16170" max="16170" width="20.44140625" style="1" customWidth="1"/>
    <col min="16171" max="16171" width="7.88671875" style="1" customWidth="1"/>
    <col min="16172" max="16172" width="6.88671875" style="1" customWidth="1"/>
    <col min="16173" max="16173" width="10" style="1" customWidth="1"/>
    <col min="16174" max="16175" width="6.88671875" style="1" customWidth="1"/>
    <col min="16176" max="16176" width="22" style="1" customWidth="1"/>
    <col min="16177" max="16178" width="6.88671875" style="1" customWidth="1"/>
    <col min="16179" max="16179" width="10.109375" style="1" customWidth="1"/>
    <col min="16180" max="16181" width="6.88671875" style="1" customWidth="1"/>
    <col min="16182" max="16182" width="21.44140625" style="1" customWidth="1"/>
    <col min="16183" max="16183" width="8" style="1" customWidth="1"/>
    <col min="16184" max="16184" width="6.88671875" style="1" customWidth="1"/>
    <col min="16185" max="16185" width="11.5546875" style="1" customWidth="1"/>
    <col min="16186" max="16187" width="6.88671875" style="1" customWidth="1"/>
    <col min="16188" max="16188" width="20" style="1" customWidth="1"/>
    <col min="16189" max="16189" width="8.33203125" style="1" customWidth="1"/>
    <col min="16190" max="16190" width="6.88671875" style="1" customWidth="1"/>
    <col min="16191" max="16191" width="10.88671875" style="1" customWidth="1"/>
    <col min="16192" max="16192" width="6.88671875" style="1" customWidth="1"/>
    <col min="16193" max="16193" width="7.88671875" style="1" customWidth="1"/>
    <col min="16194" max="16194" width="19" style="1" customWidth="1"/>
    <col min="16195" max="16195" width="4.6640625" style="1" customWidth="1"/>
    <col min="16196" max="16196" width="4.33203125" style="1" customWidth="1"/>
    <col min="16197" max="16197" width="4.44140625" style="1" customWidth="1"/>
    <col min="16198" max="16198" width="5.109375" style="1" customWidth="1"/>
    <col min="16199" max="16199" width="5.6640625" style="1" customWidth="1"/>
    <col min="16200" max="16200" width="6.33203125" style="1" customWidth="1"/>
    <col min="16201" max="16201" width="6.5546875" style="1" customWidth="1"/>
    <col min="16202" max="16202" width="6.33203125" style="1" customWidth="1"/>
    <col min="16203" max="16204" width="5.6640625" style="1" customWidth="1"/>
    <col min="16205" max="16205" width="14.6640625" style="1" customWidth="1"/>
    <col min="16206" max="16215" width="5.6640625" style="1" customWidth="1"/>
    <col min="16216" max="16384" width="9.109375" style="1"/>
  </cols>
  <sheetData>
    <row r="1" spans="1:80" ht="18">
      <c r="AC1" s="45" t="s">
        <v>143</v>
      </c>
    </row>
    <row r="2" spans="1:80" ht="18">
      <c r="AC2" s="48" t="s">
        <v>1</v>
      </c>
    </row>
    <row r="3" spans="1:80" ht="18">
      <c r="AC3" s="48"/>
    </row>
    <row r="4" spans="1:80">
      <c r="A4" s="464" t="s">
        <v>144</v>
      </c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464"/>
      <c r="AA4" s="464"/>
      <c r="AB4" s="464"/>
      <c r="AC4" s="464"/>
    </row>
    <row r="5" spans="1:80">
      <c r="A5" s="465"/>
      <c r="B5" s="465"/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465"/>
      <c r="Q5" s="465"/>
      <c r="R5" s="465"/>
      <c r="S5" s="465"/>
      <c r="T5" s="465"/>
      <c r="U5" s="465"/>
      <c r="V5" s="465"/>
      <c r="W5" s="465"/>
      <c r="X5" s="465"/>
      <c r="Y5" s="465"/>
      <c r="Z5" s="465"/>
      <c r="AA5" s="465"/>
      <c r="AB5" s="465"/>
      <c r="AC5" s="465"/>
      <c r="AD5" s="49"/>
      <c r="AE5" s="49"/>
      <c r="AF5" s="49"/>
      <c r="AG5" s="49"/>
      <c r="AH5" s="49"/>
      <c r="AI5" s="50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</row>
    <row r="6" spans="1:80" ht="18">
      <c r="A6" s="466" t="s">
        <v>145</v>
      </c>
      <c r="B6" s="466"/>
      <c r="C6" s="466"/>
      <c r="D6" s="466"/>
      <c r="E6" s="466"/>
      <c r="F6" s="466"/>
      <c r="G6" s="466"/>
      <c r="H6" s="466"/>
      <c r="I6" s="466"/>
      <c r="J6" s="466"/>
      <c r="K6" s="466"/>
      <c r="L6" s="466"/>
      <c r="M6" s="466"/>
      <c r="N6" s="466"/>
      <c r="O6" s="466"/>
      <c r="P6" s="466"/>
      <c r="Q6" s="466"/>
      <c r="R6" s="466"/>
      <c r="S6" s="466"/>
      <c r="T6" s="466"/>
      <c r="U6" s="466"/>
      <c r="V6" s="466"/>
      <c r="W6" s="466"/>
      <c r="X6" s="466"/>
      <c r="Y6" s="466"/>
      <c r="Z6" s="466"/>
      <c r="AA6" s="466"/>
      <c r="AB6" s="466"/>
      <c r="AC6" s="466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2"/>
      <c r="BD6" s="51"/>
      <c r="BE6" s="51"/>
      <c r="BF6" s="51"/>
      <c r="BG6" s="52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</row>
    <row r="7" spans="1:80">
      <c r="A7" s="467" t="s">
        <v>4</v>
      </c>
      <c r="B7" s="467"/>
      <c r="C7" s="467"/>
      <c r="D7" s="467"/>
      <c r="E7" s="467"/>
      <c r="F7" s="467"/>
      <c r="G7" s="467"/>
      <c r="H7" s="467"/>
      <c r="I7" s="467"/>
      <c r="J7" s="467"/>
      <c r="K7" s="467"/>
      <c r="L7" s="467"/>
      <c r="M7" s="467"/>
      <c r="N7" s="467"/>
      <c r="O7" s="467"/>
      <c r="P7" s="467"/>
      <c r="Q7" s="467"/>
      <c r="R7" s="467"/>
      <c r="S7" s="467"/>
      <c r="T7" s="467"/>
      <c r="U7" s="467"/>
      <c r="V7" s="467"/>
      <c r="W7" s="467"/>
      <c r="X7" s="467"/>
      <c r="Y7" s="467"/>
      <c r="Z7" s="467"/>
      <c r="AA7" s="467"/>
      <c r="AB7" s="467"/>
      <c r="AC7" s="467"/>
      <c r="AD7" s="53"/>
      <c r="AE7" s="53"/>
      <c r="AF7" s="53"/>
      <c r="AG7" s="53"/>
      <c r="AH7" s="53"/>
      <c r="AI7" s="54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5"/>
      <c r="BD7" s="53"/>
      <c r="BE7" s="53"/>
      <c r="BF7" s="53"/>
      <c r="BG7" s="55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</row>
    <row r="8" spans="1:80">
      <c r="A8" s="467"/>
      <c r="B8" s="467"/>
      <c r="C8" s="467"/>
      <c r="D8" s="467"/>
      <c r="E8" s="467"/>
      <c r="F8" s="467"/>
      <c r="G8" s="467"/>
      <c r="H8" s="467"/>
      <c r="I8" s="467"/>
      <c r="J8" s="467"/>
      <c r="K8" s="467"/>
      <c r="L8" s="467"/>
      <c r="M8" s="467"/>
      <c r="N8" s="467"/>
      <c r="O8" s="467"/>
      <c r="P8" s="467"/>
      <c r="Q8" s="467"/>
      <c r="R8" s="467"/>
      <c r="S8" s="467"/>
      <c r="T8" s="467"/>
      <c r="U8" s="467"/>
      <c r="V8" s="467"/>
      <c r="W8" s="467"/>
      <c r="X8" s="467"/>
      <c r="Y8" s="467"/>
      <c r="Z8" s="467"/>
      <c r="AA8" s="467"/>
      <c r="AB8" s="467"/>
      <c r="AC8" s="467"/>
      <c r="AD8" s="56"/>
      <c r="AE8" s="56"/>
      <c r="AF8" s="56"/>
      <c r="AG8" s="56"/>
      <c r="AH8" s="56"/>
      <c r="AI8" s="57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8"/>
      <c r="BD8" s="56"/>
      <c r="BE8" s="56"/>
      <c r="BF8" s="56"/>
      <c r="BG8" s="58"/>
      <c r="BH8" s="56"/>
      <c r="BI8" s="56"/>
      <c r="BJ8" s="56"/>
      <c r="BK8" s="56"/>
      <c r="BL8" s="56"/>
      <c r="BM8" s="56"/>
      <c r="BN8" s="56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</row>
    <row r="9" spans="1:80" ht="15.75" customHeight="1">
      <c r="A9" s="468"/>
      <c r="B9" s="468"/>
      <c r="C9" s="468"/>
      <c r="D9" s="468"/>
      <c r="E9" s="468"/>
      <c r="F9" s="468"/>
      <c r="G9" s="468"/>
      <c r="H9" s="468"/>
      <c r="I9" s="468"/>
      <c r="J9" s="468"/>
      <c r="K9" s="468"/>
      <c r="L9" s="468"/>
      <c r="M9" s="468"/>
      <c r="N9" s="468"/>
      <c r="O9" s="468"/>
      <c r="P9" s="468"/>
      <c r="Q9" s="468"/>
      <c r="R9" s="468"/>
      <c r="S9" s="468"/>
      <c r="T9" s="468"/>
      <c r="U9" s="468"/>
      <c r="V9" s="468"/>
      <c r="W9" s="468"/>
      <c r="X9" s="468"/>
      <c r="Y9" s="468"/>
      <c r="Z9" s="468"/>
      <c r="AA9" s="468"/>
      <c r="AB9" s="468"/>
      <c r="AC9" s="468"/>
      <c r="AD9" s="468"/>
      <c r="AE9" s="468"/>
      <c r="AF9" s="468"/>
      <c r="AG9" s="468"/>
      <c r="AH9" s="468"/>
      <c r="AI9" s="468"/>
      <c r="AJ9" s="468"/>
      <c r="AK9" s="468"/>
      <c r="AL9" s="468"/>
      <c r="AM9" s="468"/>
      <c r="AN9" s="468"/>
      <c r="AO9" s="468"/>
      <c r="AP9" s="468"/>
      <c r="AQ9" s="468"/>
      <c r="AR9" s="468"/>
      <c r="AS9" s="468"/>
      <c r="AT9" s="468"/>
      <c r="AU9" s="468"/>
      <c r="AV9" s="468"/>
      <c r="AW9" s="468"/>
      <c r="AX9" s="468"/>
      <c r="AY9" s="468"/>
      <c r="AZ9" s="468"/>
      <c r="BA9" s="468"/>
      <c r="BB9" s="468"/>
      <c r="BC9" s="468"/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</row>
    <row r="10" spans="1:80" ht="31.5" customHeight="1">
      <c r="A10" s="469" t="s">
        <v>5</v>
      </c>
      <c r="B10" s="469" t="s">
        <v>6</v>
      </c>
      <c r="C10" s="469" t="s">
        <v>7</v>
      </c>
      <c r="D10" s="472" t="s">
        <v>146</v>
      </c>
      <c r="E10" s="472"/>
      <c r="F10" s="473" t="s">
        <v>147</v>
      </c>
      <c r="G10" s="474"/>
      <c r="H10" s="474"/>
      <c r="I10" s="474"/>
      <c r="J10" s="474"/>
      <c r="K10" s="474"/>
      <c r="L10" s="474"/>
      <c r="M10" s="474"/>
      <c r="N10" s="474"/>
      <c r="O10" s="474"/>
      <c r="P10" s="474"/>
      <c r="Q10" s="475"/>
      <c r="R10" s="479" t="s">
        <v>148</v>
      </c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1"/>
      <c r="AD10" s="482" t="s">
        <v>148</v>
      </c>
      <c r="AE10" s="482"/>
      <c r="AF10" s="482"/>
      <c r="AG10" s="482"/>
      <c r="AH10" s="482"/>
      <c r="AI10" s="482"/>
      <c r="AJ10" s="482"/>
      <c r="AK10" s="482"/>
      <c r="AL10" s="482"/>
      <c r="AM10" s="482"/>
      <c r="AN10" s="482"/>
      <c r="AO10" s="482"/>
      <c r="AP10" s="482"/>
      <c r="AQ10" s="482"/>
      <c r="AR10" s="482"/>
      <c r="AS10" s="482"/>
      <c r="AT10" s="482"/>
      <c r="AU10" s="482"/>
      <c r="AV10" s="482"/>
      <c r="AW10" s="482"/>
      <c r="AX10" s="482"/>
      <c r="AY10" s="482"/>
      <c r="AZ10" s="482"/>
      <c r="BA10" s="482"/>
      <c r="BB10" s="482"/>
      <c r="BC10" s="482"/>
      <c r="BD10" s="482"/>
      <c r="BE10" s="482"/>
      <c r="BF10" s="482"/>
      <c r="BG10" s="482"/>
      <c r="BH10" s="482"/>
      <c r="BI10" s="482"/>
      <c r="BJ10" s="482"/>
      <c r="BK10" s="482"/>
      <c r="BL10" s="482"/>
      <c r="BM10" s="482"/>
      <c r="BN10" s="469" t="s">
        <v>17</v>
      </c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</row>
    <row r="11" spans="1:80" ht="44.25" customHeight="1">
      <c r="A11" s="470"/>
      <c r="B11" s="470"/>
      <c r="C11" s="470"/>
      <c r="D11" s="472"/>
      <c r="E11" s="472"/>
      <c r="F11" s="476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8"/>
      <c r="R11" s="482" t="s">
        <v>149</v>
      </c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3" t="s">
        <v>150</v>
      </c>
      <c r="AE11" s="484"/>
      <c r="AF11" s="484"/>
      <c r="AG11" s="484"/>
      <c r="AH11" s="484"/>
      <c r="AI11" s="484"/>
      <c r="AJ11" s="484"/>
      <c r="AK11" s="484"/>
      <c r="AL11" s="484"/>
      <c r="AM11" s="484"/>
      <c r="AN11" s="484"/>
      <c r="AO11" s="484"/>
      <c r="AP11" s="483" t="s">
        <v>151</v>
      </c>
      <c r="AQ11" s="484"/>
      <c r="AR11" s="484"/>
      <c r="AS11" s="484"/>
      <c r="AT11" s="484"/>
      <c r="AU11" s="484"/>
      <c r="AV11" s="484"/>
      <c r="AW11" s="484"/>
      <c r="AX11" s="484"/>
      <c r="AY11" s="484"/>
      <c r="AZ11" s="484"/>
      <c r="BA11" s="484"/>
      <c r="BB11" s="472" t="s">
        <v>152</v>
      </c>
      <c r="BC11" s="472"/>
      <c r="BD11" s="472"/>
      <c r="BE11" s="472"/>
      <c r="BF11" s="472"/>
      <c r="BG11" s="472"/>
      <c r="BH11" s="472"/>
      <c r="BI11" s="472"/>
      <c r="BJ11" s="472"/>
      <c r="BK11" s="472"/>
      <c r="BL11" s="472"/>
      <c r="BM11" s="472"/>
      <c r="BN11" s="470"/>
    </row>
    <row r="12" spans="1:80" ht="51" customHeight="1">
      <c r="A12" s="470"/>
      <c r="B12" s="470"/>
      <c r="C12" s="470"/>
      <c r="D12" s="472"/>
      <c r="E12" s="472"/>
      <c r="F12" s="482" t="s">
        <v>153</v>
      </c>
      <c r="G12" s="482"/>
      <c r="H12" s="482"/>
      <c r="I12" s="482"/>
      <c r="J12" s="482"/>
      <c r="K12" s="482"/>
      <c r="L12" s="472" t="s">
        <v>154</v>
      </c>
      <c r="M12" s="472"/>
      <c r="N12" s="472"/>
      <c r="O12" s="472"/>
      <c r="P12" s="472"/>
      <c r="Q12" s="472"/>
      <c r="R12" s="482" t="s">
        <v>30</v>
      </c>
      <c r="S12" s="482"/>
      <c r="T12" s="482"/>
      <c r="U12" s="482"/>
      <c r="V12" s="482"/>
      <c r="W12" s="482"/>
      <c r="X12" s="472" t="s">
        <v>154</v>
      </c>
      <c r="Y12" s="472"/>
      <c r="Z12" s="472"/>
      <c r="AA12" s="472"/>
      <c r="AB12" s="472"/>
      <c r="AC12" s="472"/>
      <c r="AD12" s="482" t="s">
        <v>30</v>
      </c>
      <c r="AE12" s="482"/>
      <c r="AF12" s="482"/>
      <c r="AG12" s="482"/>
      <c r="AH12" s="482"/>
      <c r="AI12" s="482"/>
      <c r="AJ12" s="479" t="s">
        <v>154</v>
      </c>
      <c r="AK12" s="480"/>
      <c r="AL12" s="480"/>
      <c r="AM12" s="480"/>
      <c r="AN12" s="480"/>
      <c r="AO12" s="480"/>
      <c r="AP12" s="482" t="s">
        <v>30</v>
      </c>
      <c r="AQ12" s="482"/>
      <c r="AR12" s="482"/>
      <c r="AS12" s="482"/>
      <c r="AT12" s="482"/>
      <c r="AU12" s="482"/>
      <c r="AV12" s="479" t="s">
        <v>154</v>
      </c>
      <c r="AW12" s="480"/>
      <c r="AX12" s="480"/>
      <c r="AY12" s="480"/>
      <c r="AZ12" s="480"/>
      <c r="BA12" s="480"/>
      <c r="BB12" s="483" t="s">
        <v>18</v>
      </c>
      <c r="BC12" s="484"/>
      <c r="BD12" s="484"/>
      <c r="BE12" s="484"/>
      <c r="BF12" s="484"/>
      <c r="BG12" s="484"/>
      <c r="BH12" s="479" t="s">
        <v>19</v>
      </c>
      <c r="BI12" s="480"/>
      <c r="BJ12" s="480"/>
      <c r="BK12" s="480"/>
      <c r="BL12" s="480"/>
      <c r="BM12" s="480"/>
      <c r="BN12" s="470"/>
    </row>
    <row r="13" spans="1:80" ht="57" customHeight="1">
      <c r="A13" s="470"/>
      <c r="B13" s="470"/>
      <c r="C13" s="470"/>
      <c r="D13" s="472" t="s">
        <v>30</v>
      </c>
      <c r="E13" s="472" t="s">
        <v>19</v>
      </c>
      <c r="F13" s="63" t="s">
        <v>155</v>
      </c>
      <c r="G13" s="482" t="s">
        <v>156</v>
      </c>
      <c r="H13" s="482"/>
      <c r="I13" s="482"/>
      <c r="J13" s="482"/>
      <c r="K13" s="482"/>
      <c r="L13" s="63" t="s">
        <v>155</v>
      </c>
      <c r="M13" s="482" t="s">
        <v>156</v>
      </c>
      <c r="N13" s="482"/>
      <c r="O13" s="482"/>
      <c r="P13" s="482"/>
      <c r="Q13" s="482"/>
      <c r="R13" s="63" t="s">
        <v>155</v>
      </c>
      <c r="S13" s="482" t="s">
        <v>156</v>
      </c>
      <c r="T13" s="482"/>
      <c r="U13" s="482"/>
      <c r="V13" s="482"/>
      <c r="W13" s="482"/>
      <c r="X13" s="63" t="s">
        <v>155</v>
      </c>
      <c r="Y13" s="482" t="s">
        <v>156</v>
      </c>
      <c r="Z13" s="482"/>
      <c r="AA13" s="482"/>
      <c r="AB13" s="482"/>
      <c r="AC13" s="482"/>
      <c r="AD13" s="63" t="s">
        <v>155</v>
      </c>
      <c r="AE13" s="482" t="s">
        <v>156</v>
      </c>
      <c r="AF13" s="482"/>
      <c r="AG13" s="482"/>
      <c r="AH13" s="482"/>
      <c r="AI13" s="482"/>
      <c r="AJ13" s="63" t="s">
        <v>155</v>
      </c>
      <c r="AK13" s="482" t="s">
        <v>156</v>
      </c>
      <c r="AL13" s="482"/>
      <c r="AM13" s="482"/>
      <c r="AN13" s="482"/>
      <c r="AO13" s="482"/>
      <c r="AP13" s="63" t="s">
        <v>155</v>
      </c>
      <c r="AQ13" s="482" t="s">
        <v>156</v>
      </c>
      <c r="AR13" s="482"/>
      <c r="AS13" s="482"/>
      <c r="AT13" s="482"/>
      <c r="AU13" s="482"/>
      <c r="AV13" s="63" t="s">
        <v>155</v>
      </c>
      <c r="AW13" s="482" t="s">
        <v>156</v>
      </c>
      <c r="AX13" s="482"/>
      <c r="AY13" s="482"/>
      <c r="AZ13" s="482"/>
      <c r="BA13" s="482"/>
      <c r="BB13" s="63" t="s">
        <v>155</v>
      </c>
      <c r="BC13" s="482" t="s">
        <v>156</v>
      </c>
      <c r="BD13" s="482"/>
      <c r="BE13" s="482"/>
      <c r="BF13" s="482"/>
      <c r="BG13" s="482"/>
      <c r="BH13" s="63" t="s">
        <v>155</v>
      </c>
      <c r="BI13" s="482" t="s">
        <v>156</v>
      </c>
      <c r="BJ13" s="482"/>
      <c r="BK13" s="482"/>
      <c r="BL13" s="482"/>
      <c r="BM13" s="482"/>
      <c r="BN13" s="470"/>
    </row>
    <row r="14" spans="1:80" ht="66" customHeight="1">
      <c r="A14" s="471"/>
      <c r="B14" s="471"/>
      <c r="C14" s="471"/>
      <c r="D14" s="472"/>
      <c r="E14" s="472"/>
      <c r="F14" s="17" t="s">
        <v>157</v>
      </c>
      <c r="G14" s="17" t="s">
        <v>157</v>
      </c>
      <c r="H14" s="64" t="s">
        <v>158</v>
      </c>
      <c r="I14" s="64" t="s">
        <v>159</v>
      </c>
      <c r="J14" s="64" t="s">
        <v>160</v>
      </c>
      <c r="K14" s="64" t="s">
        <v>161</v>
      </c>
      <c r="L14" s="17" t="s">
        <v>157</v>
      </c>
      <c r="M14" s="17" t="s">
        <v>157</v>
      </c>
      <c r="N14" s="64" t="s">
        <v>158</v>
      </c>
      <c r="O14" s="64" t="s">
        <v>159</v>
      </c>
      <c r="P14" s="64" t="s">
        <v>160</v>
      </c>
      <c r="Q14" s="64" t="s">
        <v>161</v>
      </c>
      <c r="R14" s="17" t="s">
        <v>157</v>
      </c>
      <c r="S14" s="17" t="s">
        <v>157</v>
      </c>
      <c r="T14" s="64" t="s">
        <v>158</v>
      </c>
      <c r="U14" s="64" t="s">
        <v>159</v>
      </c>
      <c r="V14" s="64" t="s">
        <v>160</v>
      </c>
      <c r="W14" s="64" t="s">
        <v>162</v>
      </c>
      <c r="X14" s="17" t="s">
        <v>157</v>
      </c>
      <c r="Y14" s="17" t="s">
        <v>157</v>
      </c>
      <c r="Z14" s="64" t="s">
        <v>158</v>
      </c>
      <c r="AA14" s="64" t="s">
        <v>159</v>
      </c>
      <c r="AB14" s="64" t="s">
        <v>160</v>
      </c>
      <c r="AC14" s="64" t="s">
        <v>161</v>
      </c>
      <c r="AD14" s="17" t="s">
        <v>157</v>
      </c>
      <c r="AE14" s="17" t="s">
        <v>157</v>
      </c>
      <c r="AF14" s="64" t="s">
        <v>158</v>
      </c>
      <c r="AG14" s="64" t="s">
        <v>159</v>
      </c>
      <c r="AH14" s="64" t="s">
        <v>160</v>
      </c>
      <c r="AI14" s="64" t="s">
        <v>162</v>
      </c>
      <c r="AJ14" s="17" t="s">
        <v>157</v>
      </c>
      <c r="AK14" s="17" t="s">
        <v>157</v>
      </c>
      <c r="AL14" s="64" t="s">
        <v>158</v>
      </c>
      <c r="AM14" s="64" t="s">
        <v>159</v>
      </c>
      <c r="AN14" s="64" t="s">
        <v>160</v>
      </c>
      <c r="AO14" s="64" t="s">
        <v>161</v>
      </c>
      <c r="AP14" s="17" t="s">
        <v>157</v>
      </c>
      <c r="AQ14" s="17" t="s">
        <v>157</v>
      </c>
      <c r="AR14" s="64" t="s">
        <v>158</v>
      </c>
      <c r="AS14" s="64" t="s">
        <v>159</v>
      </c>
      <c r="AT14" s="64" t="s">
        <v>160</v>
      </c>
      <c r="AU14" s="64" t="s">
        <v>162</v>
      </c>
      <c r="AV14" s="17" t="s">
        <v>157</v>
      </c>
      <c r="AW14" s="17" t="s">
        <v>157</v>
      </c>
      <c r="AX14" s="64" t="s">
        <v>158</v>
      </c>
      <c r="AY14" s="64" t="s">
        <v>159</v>
      </c>
      <c r="AZ14" s="64" t="s">
        <v>160</v>
      </c>
      <c r="BA14" s="64" t="s">
        <v>161</v>
      </c>
      <c r="BB14" s="17" t="s">
        <v>157</v>
      </c>
      <c r="BC14" s="65" t="s">
        <v>157</v>
      </c>
      <c r="BD14" s="64" t="s">
        <v>158</v>
      </c>
      <c r="BE14" s="64" t="s">
        <v>159</v>
      </c>
      <c r="BF14" s="64" t="s">
        <v>160</v>
      </c>
      <c r="BG14" s="64" t="s">
        <v>162</v>
      </c>
      <c r="BH14" s="17" t="s">
        <v>157</v>
      </c>
      <c r="BI14" s="17" t="s">
        <v>157</v>
      </c>
      <c r="BJ14" s="64" t="s">
        <v>158</v>
      </c>
      <c r="BK14" s="64" t="s">
        <v>159</v>
      </c>
      <c r="BL14" s="64" t="s">
        <v>160</v>
      </c>
      <c r="BM14" s="64" t="s">
        <v>161</v>
      </c>
      <c r="BN14" s="471"/>
    </row>
    <row r="15" spans="1:80">
      <c r="A15" s="66">
        <v>1</v>
      </c>
      <c r="B15" s="66">
        <v>2</v>
      </c>
      <c r="C15" s="66">
        <v>3</v>
      </c>
      <c r="D15" s="66">
        <v>4</v>
      </c>
      <c r="E15" s="66">
        <v>5</v>
      </c>
      <c r="F15" s="67" t="s">
        <v>163</v>
      </c>
      <c r="G15" s="67" t="s">
        <v>164</v>
      </c>
      <c r="H15" s="67" t="s">
        <v>165</v>
      </c>
      <c r="I15" s="67" t="s">
        <v>166</v>
      </c>
      <c r="J15" s="67" t="s">
        <v>167</v>
      </c>
      <c r="K15" s="67" t="s">
        <v>168</v>
      </c>
      <c r="L15" s="67" t="s">
        <v>169</v>
      </c>
      <c r="M15" s="67" t="s">
        <v>170</v>
      </c>
      <c r="N15" s="67" t="s">
        <v>171</v>
      </c>
      <c r="O15" s="67" t="s">
        <v>172</v>
      </c>
      <c r="P15" s="67" t="s">
        <v>173</v>
      </c>
      <c r="Q15" s="67" t="s">
        <v>174</v>
      </c>
      <c r="R15" s="67" t="s">
        <v>175</v>
      </c>
      <c r="S15" s="67" t="s">
        <v>176</v>
      </c>
      <c r="T15" s="67" t="s">
        <v>177</v>
      </c>
      <c r="U15" s="67" t="s">
        <v>178</v>
      </c>
      <c r="V15" s="67" t="s">
        <v>179</v>
      </c>
      <c r="W15" s="67" t="s">
        <v>180</v>
      </c>
      <c r="X15" s="67" t="s">
        <v>181</v>
      </c>
      <c r="Y15" s="67" t="s">
        <v>182</v>
      </c>
      <c r="Z15" s="67" t="s">
        <v>183</v>
      </c>
      <c r="AA15" s="67" t="s">
        <v>184</v>
      </c>
      <c r="AB15" s="67" t="s">
        <v>185</v>
      </c>
      <c r="AC15" s="67" t="s">
        <v>186</v>
      </c>
      <c r="AD15" s="67" t="s">
        <v>187</v>
      </c>
      <c r="AE15" s="67" t="s">
        <v>188</v>
      </c>
      <c r="AF15" s="67" t="s">
        <v>189</v>
      </c>
      <c r="AG15" s="67" t="s">
        <v>190</v>
      </c>
      <c r="AH15" s="67" t="s">
        <v>191</v>
      </c>
      <c r="AI15" s="67" t="s">
        <v>192</v>
      </c>
      <c r="AJ15" s="67" t="s">
        <v>193</v>
      </c>
      <c r="AK15" s="67" t="s">
        <v>194</v>
      </c>
      <c r="AL15" s="67" t="s">
        <v>195</v>
      </c>
      <c r="AM15" s="67" t="s">
        <v>196</v>
      </c>
      <c r="AN15" s="67" t="s">
        <v>197</v>
      </c>
      <c r="AO15" s="67" t="s">
        <v>198</v>
      </c>
      <c r="AP15" s="67" t="s">
        <v>199</v>
      </c>
      <c r="AQ15" s="67" t="s">
        <v>200</v>
      </c>
      <c r="AR15" s="67" t="s">
        <v>201</v>
      </c>
      <c r="AS15" s="67" t="s">
        <v>202</v>
      </c>
      <c r="AT15" s="67" t="s">
        <v>203</v>
      </c>
      <c r="AU15" s="67" t="s">
        <v>204</v>
      </c>
      <c r="AV15" s="67" t="s">
        <v>205</v>
      </c>
      <c r="AW15" s="67" t="s">
        <v>206</v>
      </c>
      <c r="AX15" s="67" t="s">
        <v>207</v>
      </c>
      <c r="AY15" s="67" t="s">
        <v>208</v>
      </c>
      <c r="AZ15" s="67" t="s">
        <v>209</v>
      </c>
      <c r="BA15" s="67" t="s">
        <v>210</v>
      </c>
      <c r="BB15" s="67" t="s">
        <v>211</v>
      </c>
      <c r="BC15" s="68" t="s">
        <v>212</v>
      </c>
      <c r="BD15" s="67" t="s">
        <v>213</v>
      </c>
      <c r="BE15" s="67" t="s">
        <v>214</v>
      </c>
      <c r="BF15" s="67" t="s">
        <v>215</v>
      </c>
      <c r="BG15" s="68" t="s">
        <v>216</v>
      </c>
      <c r="BH15" s="67" t="s">
        <v>217</v>
      </c>
      <c r="BI15" s="67" t="s">
        <v>218</v>
      </c>
      <c r="BJ15" s="67" t="s">
        <v>219</v>
      </c>
      <c r="BK15" s="67" t="s">
        <v>220</v>
      </c>
      <c r="BL15" s="67" t="s">
        <v>221</v>
      </c>
      <c r="BM15" s="67" t="s">
        <v>222</v>
      </c>
      <c r="BN15" s="67" t="s">
        <v>223</v>
      </c>
    </row>
    <row r="16" spans="1:80" ht="31.2">
      <c r="A16" s="32" t="s">
        <v>72</v>
      </c>
      <c r="B16" s="69" t="s">
        <v>73</v>
      </c>
      <c r="C16" s="70" t="s">
        <v>74</v>
      </c>
      <c r="D16" s="25" t="s">
        <v>75</v>
      </c>
      <c r="E16" s="25" t="s">
        <v>75</v>
      </c>
      <c r="F16" s="25" t="s">
        <v>75</v>
      </c>
      <c r="G16" s="25" t="s">
        <v>75</v>
      </c>
      <c r="H16" s="25" t="s">
        <v>75</v>
      </c>
      <c r="I16" s="25" t="s">
        <v>75</v>
      </c>
      <c r="J16" s="25" t="s">
        <v>75</v>
      </c>
      <c r="K16" s="25" t="s">
        <v>75</v>
      </c>
      <c r="L16" s="25" t="s">
        <v>75</v>
      </c>
      <c r="M16" s="25" t="s">
        <v>75</v>
      </c>
      <c r="N16" s="25" t="s">
        <v>75</v>
      </c>
      <c r="O16" s="25" t="s">
        <v>75</v>
      </c>
      <c r="P16" s="25" t="s">
        <v>75</v>
      </c>
      <c r="Q16" s="25" t="s">
        <v>75</v>
      </c>
      <c r="R16" s="25" t="s">
        <v>75</v>
      </c>
      <c r="S16" s="71">
        <f>SUM(S17:S21)</f>
        <v>5.5839554978064001</v>
      </c>
      <c r="T16" s="25" t="s">
        <v>75</v>
      </c>
      <c r="U16" s="25" t="s">
        <v>75</v>
      </c>
      <c r="V16" s="25" t="s">
        <v>75</v>
      </c>
      <c r="W16" s="72">
        <f>SUM(W17:W21)</f>
        <v>0</v>
      </c>
      <c r="X16" s="25" t="s">
        <v>75</v>
      </c>
      <c r="Y16" s="25" t="s">
        <v>75</v>
      </c>
      <c r="Z16" s="25" t="s">
        <v>75</v>
      </c>
      <c r="AA16" s="25" t="s">
        <v>75</v>
      </c>
      <c r="AB16" s="25" t="s">
        <v>75</v>
      </c>
      <c r="AC16" s="25" t="s">
        <v>75</v>
      </c>
      <c r="AD16" s="25" t="s">
        <v>75</v>
      </c>
      <c r="AE16" s="71">
        <f>SUM(AE17:AE21)</f>
        <v>12.524000937724747</v>
      </c>
      <c r="AF16" s="25" t="s">
        <v>75</v>
      </c>
      <c r="AG16" s="25" t="s">
        <v>75</v>
      </c>
      <c r="AH16" s="25" t="s">
        <v>75</v>
      </c>
      <c r="AI16" s="72">
        <f>SUM(AI17:AI21)</f>
        <v>0</v>
      </c>
      <c r="AJ16" s="25" t="s">
        <v>75</v>
      </c>
      <c r="AK16" s="25" t="s">
        <v>75</v>
      </c>
      <c r="AL16" s="25" t="s">
        <v>75</v>
      </c>
      <c r="AM16" s="25" t="s">
        <v>75</v>
      </c>
      <c r="AN16" s="25" t="s">
        <v>75</v>
      </c>
      <c r="AO16" s="25" t="s">
        <v>75</v>
      </c>
      <c r="AP16" s="25" t="s">
        <v>75</v>
      </c>
      <c r="AQ16" s="71">
        <f>SUM(AQ17:AQ21)</f>
        <v>19.273844259636068</v>
      </c>
      <c r="AR16" s="25" t="s">
        <v>75</v>
      </c>
      <c r="AS16" s="25" t="s">
        <v>75</v>
      </c>
      <c r="AT16" s="25" t="s">
        <v>75</v>
      </c>
      <c r="AU16" s="71">
        <f>SUM(AU17:AU21)</f>
        <v>0</v>
      </c>
      <c r="AV16" s="25" t="s">
        <v>75</v>
      </c>
      <c r="AW16" s="25" t="s">
        <v>75</v>
      </c>
      <c r="AX16" s="25" t="s">
        <v>75</v>
      </c>
      <c r="AY16" s="25" t="s">
        <v>75</v>
      </c>
      <c r="AZ16" s="25" t="s">
        <v>75</v>
      </c>
      <c r="BA16" s="25" t="s">
        <v>75</v>
      </c>
      <c r="BB16" s="25" t="s">
        <v>75</v>
      </c>
      <c r="BC16" s="73">
        <f>SUM(BC17:BC21)</f>
        <v>37.381800695167215</v>
      </c>
      <c r="BD16" s="25" t="s">
        <v>75</v>
      </c>
      <c r="BE16" s="25" t="s">
        <v>75</v>
      </c>
      <c r="BF16" s="25" t="s">
        <v>75</v>
      </c>
      <c r="BG16" s="74" t="s">
        <v>75</v>
      </c>
      <c r="BH16" s="25" t="s">
        <v>75</v>
      </c>
      <c r="BI16" s="25" t="s">
        <v>75</v>
      </c>
      <c r="BJ16" s="25" t="s">
        <v>75</v>
      </c>
      <c r="BK16" s="25" t="s">
        <v>75</v>
      </c>
      <c r="BL16" s="25" t="s">
        <v>75</v>
      </c>
      <c r="BM16" s="25" t="s">
        <v>75</v>
      </c>
      <c r="BN16" s="75"/>
    </row>
    <row r="17" spans="1:66">
      <c r="A17" s="75" t="s">
        <v>76</v>
      </c>
      <c r="B17" s="76" t="s">
        <v>77</v>
      </c>
      <c r="C17" s="70" t="s">
        <v>74</v>
      </c>
      <c r="D17" s="25" t="s">
        <v>75</v>
      </c>
      <c r="E17" s="25" t="s">
        <v>75</v>
      </c>
      <c r="F17" s="25" t="s">
        <v>75</v>
      </c>
      <c r="G17" s="25" t="s">
        <v>75</v>
      </c>
      <c r="H17" s="25" t="s">
        <v>75</v>
      </c>
      <c r="I17" s="25" t="s">
        <v>75</v>
      </c>
      <c r="J17" s="25" t="s">
        <v>75</v>
      </c>
      <c r="K17" s="25" t="s">
        <v>75</v>
      </c>
      <c r="L17" s="25" t="s">
        <v>75</v>
      </c>
      <c r="M17" s="25" t="s">
        <v>75</v>
      </c>
      <c r="N17" s="25" t="s">
        <v>75</v>
      </c>
      <c r="O17" s="25" t="s">
        <v>75</v>
      </c>
      <c r="P17" s="25" t="s">
        <v>75</v>
      </c>
      <c r="Q17" s="25" t="s">
        <v>75</v>
      </c>
      <c r="R17" s="25" t="s">
        <v>75</v>
      </c>
      <c r="S17" s="71">
        <f t="shared" ref="S17:S20" si="0">S23</f>
        <v>0</v>
      </c>
      <c r="T17" s="25" t="s">
        <v>75</v>
      </c>
      <c r="U17" s="25" t="s">
        <v>75</v>
      </c>
      <c r="V17" s="25" t="s">
        <v>75</v>
      </c>
      <c r="W17" s="72">
        <f t="shared" ref="W17:W20" si="1">W23</f>
        <v>0</v>
      </c>
      <c r="X17" s="25" t="s">
        <v>75</v>
      </c>
      <c r="Y17" s="25" t="s">
        <v>75</v>
      </c>
      <c r="Z17" s="25" t="s">
        <v>75</v>
      </c>
      <c r="AA17" s="25" t="s">
        <v>75</v>
      </c>
      <c r="AB17" s="25" t="s">
        <v>75</v>
      </c>
      <c r="AC17" s="25" t="s">
        <v>75</v>
      </c>
      <c r="AD17" s="25" t="s">
        <v>75</v>
      </c>
      <c r="AE17" s="71">
        <f t="shared" ref="AE17:AE20" si="2">AE23</f>
        <v>0</v>
      </c>
      <c r="AF17" s="25" t="s">
        <v>75</v>
      </c>
      <c r="AG17" s="25" t="s">
        <v>75</v>
      </c>
      <c r="AH17" s="25" t="s">
        <v>75</v>
      </c>
      <c r="AI17" s="72">
        <f t="shared" ref="AI17:AI20" si="3">AI23</f>
        <v>0</v>
      </c>
      <c r="AJ17" s="25" t="s">
        <v>75</v>
      </c>
      <c r="AK17" s="25" t="s">
        <v>75</v>
      </c>
      <c r="AL17" s="25" t="s">
        <v>75</v>
      </c>
      <c r="AM17" s="25" t="s">
        <v>75</v>
      </c>
      <c r="AN17" s="25" t="s">
        <v>75</v>
      </c>
      <c r="AO17" s="25" t="s">
        <v>75</v>
      </c>
      <c r="AP17" s="25" t="s">
        <v>75</v>
      </c>
      <c r="AQ17" s="71">
        <f t="shared" ref="AQ17:AQ20" si="4">AQ23</f>
        <v>0</v>
      </c>
      <c r="AR17" s="25" t="s">
        <v>75</v>
      </c>
      <c r="AS17" s="25" t="s">
        <v>75</v>
      </c>
      <c r="AT17" s="25" t="s">
        <v>75</v>
      </c>
      <c r="AU17" s="71">
        <f t="shared" ref="AU17:AU20" si="5">AU23</f>
        <v>0</v>
      </c>
      <c r="AV17" s="25" t="s">
        <v>75</v>
      </c>
      <c r="AW17" s="25" t="s">
        <v>75</v>
      </c>
      <c r="AX17" s="25" t="s">
        <v>75</v>
      </c>
      <c r="AY17" s="25" t="s">
        <v>75</v>
      </c>
      <c r="AZ17" s="25" t="s">
        <v>75</v>
      </c>
      <c r="BA17" s="25" t="s">
        <v>75</v>
      </c>
      <c r="BB17" s="25" t="s">
        <v>75</v>
      </c>
      <c r="BC17" s="73">
        <f t="shared" ref="BC17:BC20" si="6">BC23</f>
        <v>0</v>
      </c>
      <c r="BD17" s="25" t="s">
        <v>75</v>
      </c>
      <c r="BE17" s="25" t="s">
        <v>75</v>
      </c>
      <c r="BF17" s="25" t="s">
        <v>75</v>
      </c>
      <c r="BG17" s="74" t="s">
        <v>75</v>
      </c>
      <c r="BH17" s="25" t="s">
        <v>75</v>
      </c>
      <c r="BI17" s="25" t="s">
        <v>75</v>
      </c>
      <c r="BJ17" s="25" t="s">
        <v>75</v>
      </c>
      <c r="BK17" s="25" t="s">
        <v>75</v>
      </c>
      <c r="BL17" s="25" t="s">
        <v>75</v>
      </c>
      <c r="BM17" s="25" t="s">
        <v>75</v>
      </c>
      <c r="BN17" s="75"/>
    </row>
    <row r="18" spans="1:66" ht="46.8">
      <c r="A18" s="75" t="s">
        <v>78</v>
      </c>
      <c r="B18" s="76" t="s">
        <v>79</v>
      </c>
      <c r="C18" s="70" t="s">
        <v>74</v>
      </c>
      <c r="D18" s="25" t="s">
        <v>75</v>
      </c>
      <c r="E18" s="25" t="s">
        <v>75</v>
      </c>
      <c r="F18" s="25" t="s">
        <v>75</v>
      </c>
      <c r="G18" s="25" t="s">
        <v>75</v>
      </c>
      <c r="H18" s="25" t="s">
        <v>75</v>
      </c>
      <c r="I18" s="25" t="s">
        <v>75</v>
      </c>
      <c r="J18" s="25" t="s">
        <v>75</v>
      </c>
      <c r="K18" s="25" t="s">
        <v>75</v>
      </c>
      <c r="L18" s="25" t="s">
        <v>75</v>
      </c>
      <c r="M18" s="25" t="s">
        <v>75</v>
      </c>
      <c r="N18" s="25" t="s">
        <v>75</v>
      </c>
      <c r="O18" s="25" t="s">
        <v>75</v>
      </c>
      <c r="P18" s="25" t="s">
        <v>75</v>
      </c>
      <c r="Q18" s="25" t="s">
        <v>75</v>
      </c>
      <c r="R18" s="25" t="s">
        <v>75</v>
      </c>
      <c r="S18" s="71">
        <f t="shared" si="0"/>
        <v>0</v>
      </c>
      <c r="T18" s="25" t="s">
        <v>75</v>
      </c>
      <c r="U18" s="25" t="s">
        <v>75</v>
      </c>
      <c r="V18" s="25" t="s">
        <v>75</v>
      </c>
      <c r="W18" s="72">
        <f t="shared" si="1"/>
        <v>0</v>
      </c>
      <c r="X18" s="25" t="s">
        <v>75</v>
      </c>
      <c r="Y18" s="25" t="s">
        <v>75</v>
      </c>
      <c r="Z18" s="25" t="s">
        <v>75</v>
      </c>
      <c r="AA18" s="25" t="s">
        <v>75</v>
      </c>
      <c r="AB18" s="25" t="s">
        <v>75</v>
      </c>
      <c r="AC18" s="25" t="s">
        <v>75</v>
      </c>
      <c r="AD18" s="25" t="s">
        <v>75</v>
      </c>
      <c r="AE18" s="71">
        <f t="shared" si="2"/>
        <v>0</v>
      </c>
      <c r="AF18" s="25" t="s">
        <v>75</v>
      </c>
      <c r="AG18" s="25" t="s">
        <v>75</v>
      </c>
      <c r="AH18" s="25" t="s">
        <v>75</v>
      </c>
      <c r="AI18" s="72">
        <f t="shared" si="3"/>
        <v>0</v>
      </c>
      <c r="AJ18" s="25" t="s">
        <v>75</v>
      </c>
      <c r="AK18" s="25" t="s">
        <v>75</v>
      </c>
      <c r="AL18" s="25" t="s">
        <v>75</v>
      </c>
      <c r="AM18" s="25" t="s">
        <v>75</v>
      </c>
      <c r="AN18" s="25" t="s">
        <v>75</v>
      </c>
      <c r="AO18" s="25" t="s">
        <v>75</v>
      </c>
      <c r="AP18" s="25" t="s">
        <v>75</v>
      </c>
      <c r="AQ18" s="71">
        <f t="shared" si="4"/>
        <v>0</v>
      </c>
      <c r="AR18" s="25" t="s">
        <v>75</v>
      </c>
      <c r="AS18" s="25" t="s">
        <v>75</v>
      </c>
      <c r="AT18" s="25" t="s">
        <v>75</v>
      </c>
      <c r="AU18" s="71">
        <f t="shared" si="5"/>
        <v>0</v>
      </c>
      <c r="AV18" s="25" t="s">
        <v>75</v>
      </c>
      <c r="AW18" s="25" t="s">
        <v>75</v>
      </c>
      <c r="AX18" s="25" t="s">
        <v>75</v>
      </c>
      <c r="AY18" s="25" t="s">
        <v>75</v>
      </c>
      <c r="AZ18" s="25" t="s">
        <v>75</v>
      </c>
      <c r="BA18" s="25" t="s">
        <v>75</v>
      </c>
      <c r="BB18" s="25" t="s">
        <v>75</v>
      </c>
      <c r="BC18" s="73">
        <f t="shared" si="6"/>
        <v>0</v>
      </c>
      <c r="BD18" s="25" t="s">
        <v>75</v>
      </c>
      <c r="BE18" s="25" t="s">
        <v>75</v>
      </c>
      <c r="BF18" s="25" t="s">
        <v>75</v>
      </c>
      <c r="BG18" s="74" t="s">
        <v>75</v>
      </c>
      <c r="BH18" s="25" t="s">
        <v>75</v>
      </c>
      <c r="BI18" s="25" t="s">
        <v>75</v>
      </c>
      <c r="BJ18" s="25" t="s">
        <v>75</v>
      </c>
      <c r="BK18" s="25" t="s">
        <v>75</v>
      </c>
      <c r="BL18" s="25" t="s">
        <v>75</v>
      </c>
      <c r="BM18" s="25" t="s">
        <v>75</v>
      </c>
      <c r="BN18" s="75"/>
    </row>
    <row r="19" spans="1:66" ht="31.2">
      <c r="A19" s="75" t="s">
        <v>80</v>
      </c>
      <c r="B19" s="76" t="s">
        <v>81</v>
      </c>
      <c r="C19" s="70" t="s">
        <v>74</v>
      </c>
      <c r="D19" s="25" t="s">
        <v>75</v>
      </c>
      <c r="E19" s="25" t="s">
        <v>75</v>
      </c>
      <c r="F19" s="25" t="s">
        <v>75</v>
      </c>
      <c r="G19" s="25" t="s">
        <v>75</v>
      </c>
      <c r="H19" s="25" t="s">
        <v>75</v>
      </c>
      <c r="I19" s="25" t="s">
        <v>75</v>
      </c>
      <c r="J19" s="25" t="s">
        <v>75</v>
      </c>
      <c r="K19" s="25" t="s">
        <v>75</v>
      </c>
      <c r="L19" s="25" t="s">
        <v>75</v>
      </c>
      <c r="M19" s="25" t="s">
        <v>75</v>
      </c>
      <c r="N19" s="25" t="s">
        <v>75</v>
      </c>
      <c r="O19" s="25" t="s">
        <v>75</v>
      </c>
      <c r="P19" s="25" t="s">
        <v>75</v>
      </c>
      <c r="Q19" s="25" t="s">
        <v>75</v>
      </c>
      <c r="R19" s="25" t="s">
        <v>75</v>
      </c>
      <c r="S19" s="71">
        <f t="shared" si="0"/>
        <v>0</v>
      </c>
      <c r="T19" s="25" t="s">
        <v>75</v>
      </c>
      <c r="U19" s="25" t="s">
        <v>75</v>
      </c>
      <c r="V19" s="25" t="s">
        <v>75</v>
      </c>
      <c r="W19" s="72">
        <f t="shared" si="1"/>
        <v>0</v>
      </c>
      <c r="X19" s="25" t="s">
        <v>75</v>
      </c>
      <c r="Y19" s="25" t="s">
        <v>75</v>
      </c>
      <c r="Z19" s="25" t="s">
        <v>75</v>
      </c>
      <c r="AA19" s="25" t="s">
        <v>75</v>
      </c>
      <c r="AB19" s="25" t="s">
        <v>75</v>
      </c>
      <c r="AC19" s="25" t="s">
        <v>75</v>
      </c>
      <c r="AD19" s="25" t="s">
        <v>75</v>
      </c>
      <c r="AE19" s="71">
        <f t="shared" si="2"/>
        <v>0</v>
      </c>
      <c r="AF19" s="25" t="s">
        <v>75</v>
      </c>
      <c r="AG19" s="25" t="s">
        <v>75</v>
      </c>
      <c r="AH19" s="25" t="s">
        <v>75</v>
      </c>
      <c r="AI19" s="72">
        <f t="shared" si="3"/>
        <v>0</v>
      </c>
      <c r="AJ19" s="25" t="s">
        <v>75</v>
      </c>
      <c r="AK19" s="25" t="s">
        <v>75</v>
      </c>
      <c r="AL19" s="25" t="s">
        <v>75</v>
      </c>
      <c r="AM19" s="25" t="s">
        <v>75</v>
      </c>
      <c r="AN19" s="25" t="s">
        <v>75</v>
      </c>
      <c r="AO19" s="25" t="s">
        <v>75</v>
      </c>
      <c r="AP19" s="25" t="s">
        <v>75</v>
      </c>
      <c r="AQ19" s="71">
        <f t="shared" si="4"/>
        <v>0</v>
      </c>
      <c r="AR19" s="25" t="s">
        <v>75</v>
      </c>
      <c r="AS19" s="25" t="s">
        <v>75</v>
      </c>
      <c r="AT19" s="25" t="s">
        <v>75</v>
      </c>
      <c r="AU19" s="71">
        <f t="shared" si="5"/>
        <v>0</v>
      </c>
      <c r="AV19" s="25" t="s">
        <v>75</v>
      </c>
      <c r="AW19" s="25" t="s">
        <v>75</v>
      </c>
      <c r="AX19" s="25" t="s">
        <v>75</v>
      </c>
      <c r="AY19" s="25" t="s">
        <v>75</v>
      </c>
      <c r="AZ19" s="25" t="s">
        <v>75</v>
      </c>
      <c r="BA19" s="25" t="s">
        <v>75</v>
      </c>
      <c r="BB19" s="25" t="s">
        <v>75</v>
      </c>
      <c r="BC19" s="73">
        <f t="shared" si="6"/>
        <v>0</v>
      </c>
      <c r="BD19" s="25" t="s">
        <v>75</v>
      </c>
      <c r="BE19" s="25" t="s">
        <v>75</v>
      </c>
      <c r="BF19" s="25" t="s">
        <v>75</v>
      </c>
      <c r="BG19" s="74" t="s">
        <v>75</v>
      </c>
      <c r="BH19" s="25" t="s">
        <v>75</v>
      </c>
      <c r="BI19" s="25" t="s">
        <v>75</v>
      </c>
      <c r="BJ19" s="25" t="s">
        <v>75</v>
      </c>
      <c r="BK19" s="25" t="s">
        <v>75</v>
      </c>
      <c r="BL19" s="25" t="s">
        <v>75</v>
      </c>
      <c r="BM19" s="25" t="s">
        <v>75</v>
      </c>
      <c r="BN19" s="75"/>
    </row>
    <row r="20" spans="1:66" ht="46.8">
      <c r="A20" s="75" t="s">
        <v>82</v>
      </c>
      <c r="B20" s="76" t="s">
        <v>83</v>
      </c>
      <c r="C20" s="70" t="s">
        <v>74</v>
      </c>
      <c r="D20" s="25" t="s">
        <v>75</v>
      </c>
      <c r="E20" s="25" t="s">
        <v>75</v>
      </c>
      <c r="F20" s="25" t="s">
        <v>75</v>
      </c>
      <c r="G20" s="25" t="s">
        <v>75</v>
      </c>
      <c r="H20" s="25" t="s">
        <v>75</v>
      </c>
      <c r="I20" s="25" t="s">
        <v>75</v>
      </c>
      <c r="J20" s="25" t="s">
        <v>75</v>
      </c>
      <c r="K20" s="25" t="s">
        <v>75</v>
      </c>
      <c r="L20" s="25" t="s">
        <v>75</v>
      </c>
      <c r="M20" s="25" t="s">
        <v>75</v>
      </c>
      <c r="N20" s="25" t="s">
        <v>75</v>
      </c>
      <c r="O20" s="25" t="s">
        <v>75</v>
      </c>
      <c r="P20" s="25" t="s">
        <v>75</v>
      </c>
      <c r="Q20" s="25" t="s">
        <v>75</v>
      </c>
      <c r="R20" s="25" t="s">
        <v>75</v>
      </c>
      <c r="S20" s="71">
        <f t="shared" si="0"/>
        <v>0</v>
      </c>
      <c r="T20" s="25" t="s">
        <v>75</v>
      </c>
      <c r="U20" s="25" t="s">
        <v>75</v>
      </c>
      <c r="V20" s="25" t="s">
        <v>75</v>
      </c>
      <c r="W20" s="72">
        <f t="shared" si="1"/>
        <v>0</v>
      </c>
      <c r="X20" s="25" t="s">
        <v>75</v>
      </c>
      <c r="Y20" s="25" t="s">
        <v>75</v>
      </c>
      <c r="Z20" s="25" t="s">
        <v>75</v>
      </c>
      <c r="AA20" s="25" t="s">
        <v>75</v>
      </c>
      <c r="AB20" s="25" t="s">
        <v>75</v>
      </c>
      <c r="AC20" s="25" t="s">
        <v>75</v>
      </c>
      <c r="AD20" s="25" t="s">
        <v>75</v>
      </c>
      <c r="AE20" s="71">
        <f t="shared" si="2"/>
        <v>0</v>
      </c>
      <c r="AF20" s="25" t="s">
        <v>75</v>
      </c>
      <c r="AG20" s="25" t="s">
        <v>75</v>
      </c>
      <c r="AH20" s="25" t="s">
        <v>75</v>
      </c>
      <c r="AI20" s="72">
        <f t="shared" si="3"/>
        <v>0</v>
      </c>
      <c r="AJ20" s="25" t="s">
        <v>75</v>
      </c>
      <c r="AK20" s="25" t="s">
        <v>75</v>
      </c>
      <c r="AL20" s="25" t="s">
        <v>75</v>
      </c>
      <c r="AM20" s="25" t="s">
        <v>75</v>
      </c>
      <c r="AN20" s="25" t="s">
        <v>75</v>
      </c>
      <c r="AO20" s="25" t="s">
        <v>75</v>
      </c>
      <c r="AP20" s="25" t="s">
        <v>75</v>
      </c>
      <c r="AQ20" s="71">
        <f t="shared" si="4"/>
        <v>0</v>
      </c>
      <c r="AR20" s="25" t="s">
        <v>75</v>
      </c>
      <c r="AS20" s="25" t="s">
        <v>75</v>
      </c>
      <c r="AT20" s="25" t="s">
        <v>75</v>
      </c>
      <c r="AU20" s="71">
        <f t="shared" si="5"/>
        <v>0</v>
      </c>
      <c r="AV20" s="25" t="s">
        <v>75</v>
      </c>
      <c r="AW20" s="25" t="s">
        <v>75</v>
      </c>
      <c r="AX20" s="25" t="s">
        <v>75</v>
      </c>
      <c r="AY20" s="25" t="s">
        <v>75</v>
      </c>
      <c r="AZ20" s="25" t="s">
        <v>75</v>
      </c>
      <c r="BA20" s="25" t="s">
        <v>75</v>
      </c>
      <c r="BB20" s="25" t="s">
        <v>75</v>
      </c>
      <c r="BC20" s="73">
        <f t="shared" si="6"/>
        <v>0</v>
      </c>
      <c r="BD20" s="25" t="s">
        <v>75</v>
      </c>
      <c r="BE20" s="25" t="s">
        <v>75</v>
      </c>
      <c r="BF20" s="25" t="s">
        <v>75</v>
      </c>
      <c r="BG20" s="74" t="s">
        <v>75</v>
      </c>
      <c r="BH20" s="25" t="s">
        <v>75</v>
      </c>
      <c r="BI20" s="25" t="s">
        <v>75</v>
      </c>
      <c r="BJ20" s="25" t="s">
        <v>75</v>
      </c>
      <c r="BK20" s="25" t="s">
        <v>75</v>
      </c>
      <c r="BL20" s="25" t="s">
        <v>75</v>
      </c>
      <c r="BM20" s="25" t="s">
        <v>75</v>
      </c>
      <c r="BN20" s="75"/>
    </row>
    <row r="21" spans="1:66" ht="31.2">
      <c r="A21" s="75" t="s">
        <v>84</v>
      </c>
      <c r="B21" s="76" t="s">
        <v>85</v>
      </c>
      <c r="C21" s="70" t="s">
        <v>74</v>
      </c>
      <c r="D21" s="25" t="s">
        <v>75</v>
      </c>
      <c r="E21" s="25" t="s">
        <v>75</v>
      </c>
      <c r="F21" s="25" t="s">
        <v>75</v>
      </c>
      <c r="G21" s="25" t="s">
        <v>75</v>
      </c>
      <c r="H21" s="25" t="s">
        <v>75</v>
      </c>
      <c r="I21" s="25" t="s">
        <v>75</v>
      </c>
      <c r="J21" s="25" t="s">
        <v>75</v>
      </c>
      <c r="K21" s="25" t="s">
        <v>75</v>
      </c>
      <c r="L21" s="25" t="s">
        <v>75</v>
      </c>
      <c r="M21" s="25" t="s">
        <v>75</v>
      </c>
      <c r="N21" s="25" t="s">
        <v>75</v>
      </c>
      <c r="O21" s="25" t="s">
        <v>75</v>
      </c>
      <c r="P21" s="25" t="s">
        <v>75</v>
      </c>
      <c r="Q21" s="25" t="s">
        <v>75</v>
      </c>
      <c r="R21" s="25" t="s">
        <v>75</v>
      </c>
      <c r="S21" s="71">
        <f>S27</f>
        <v>5.5839554978064001</v>
      </c>
      <c r="T21" s="25" t="s">
        <v>75</v>
      </c>
      <c r="U21" s="25" t="s">
        <v>75</v>
      </c>
      <c r="V21" s="25" t="s">
        <v>75</v>
      </c>
      <c r="W21" s="72" t="str">
        <f>W27</f>
        <v>нд</v>
      </c>
      <c r="X21" s="25" t="s">
        <v>75</v>
      </c>
      <c r="Y21" s="25" t="s">
        <v>75</v>
      </c>
      <c r="Z21" s="25" t="s">
        <v>75</v>
      </c>
      <c r="AA21" s="25" t="s">
        <v>75</v>
      </c>
      <c r="AB21" s="25" t="s">
        <v>75</v>
      </c>
      <c r="AC21" s="25" t="s">
        <v>75</v>
      </c>
      <c r="AD21" s="25" t="s">
        <v>75</v>
      </c>
      <c r="AE21" s="71">
        <f>AE27</f>
        <v>12.524000937724747</v>
      </c>
      <c r="AF21" s="25" t="s">
        <v>75</v>
      </c>
      <c r="AG21" s="25" t="s">
        <v>75</v>
      </c>
      <c r="AH21" s="25" t="s">
        <v>75</v>
      </c>
      <c r="AI21" s="72" t="str">
        <f>AI27</f>
        <v>нд</v>
      </c>
      <c r="AJ21" s="25" t="s">
        <v>75</v>
      </c>
      <c r="AK21" s="25" t="s">
        <v>75</v>
      </c>
      <c r="AL21" s="25" t="s">
        <v>75</v>
      </c>
      <c r="AM21" s="25" t="s">
        <v>75</v>
      </c>
      <c r="AN21" s="25" t="s">
        <v>75</v>
      </c>
      <c r="AO21" s="25" t="s">
        <v>75</v>
      </c>
      <c r="AP21" s="25" t="s">
        <v>75</v>
      </c>
      <c r="AQ21" s="71">
        <f>AQ27</f>
        <v>19.273844259636068</v>
      </c>
      <c r="AR21" s="25" t="s">
        <v>75</v>
      </c>
      <c r="AS21" s="25" t="s">
        <v>75</v>
      </c>
      <c r="AT21" s="25" t="s">
        <v>75</v>
      </c>
      <c r="AU21" s="71" t="str">
        <f>AU27</f>
        <v>нд</v>
      </c>
      <c r="AV21" s="25" t="s">
        <v>75</v>
      </c>
      <c r="AW21" s="25" t="s">
        <v>75</v>
      </c>
      <c r="AX21" s="25" t="s">
        <v>75</v>
      </c>
      <c r="AY21" s="25" t="s">
        <v>75</v>
      </c>
      <c r="AZ21" s="25" t="s">
        <v>75</v>
      </c>
      <c r="BA21" s="25" t="s">
        <v>75</v>
      </c>
      <c r="BB21" s="25" t="s">
        <v>75</v>
      </c>
      <c r="BC21" s="73">
        <f>BC27</f>
        <v>37.381800695167215</v>
      </c>
      <c r="BD21" s="25" t="s">
        <v>75</v>
      </c>
      <c r="BE21" s="25" t="s">
        <v>75</v>
      </c>
      <c r="BF21" s="25" t="s">
        <v>75</v>
      </c>
      <c r="BG21" s="74" t="s">
        <v>75</v>
      </c>
      <c r="BH21" s="25" t="s">
        <v>75</v>
      </c>
      <c r="BI21" s="25" t="s">
        <v>75</v>
      </c>
      <c r="BJ21" s="25" t="s">
        <v>75</v>
      </c>
      <c r="BK21" s="25" t="s">
        <v>75</v>
      </c>
      <c r="BL21" s="25" t="s">
        <v>75</v>
      </c>
      <c r="BM21" s="25" t="s">
        <v>75</v>
      </c>
      <c r="BN21" s="75"/>
    </row>
    <row r="22" spans="1:66">
      <c r="A22" s="75" t="s">
        <v>86</v>
      </c>
      <c r="B22" s="76" t="s">
        <v>87</v>
      </c>
      <c r="C22" s="70" t="s">
        <v>74</v>
      </c>
      <c r="D22" s="25" t="s">
        <v>75</v>
      </c>
      <c r="E22" s="25" t="s">
        <v>75</v>
      </c>
      <c r="F22" s="25" t="s">
        <v>75</v>
      </c>
      <c r="G22" s="25" t="s">
        <v>75</v>
      </c>
      <c r="H22" s="25" t="s">
        <v>75</v>
      </c>
      <c r="I22" s="25" t="s">
        <v>75</v>
      </c>
      <c r="J22" s="25" t="s">
        <v>75</v>
      </c>
      <c r="K22" s="25" t="s">
        <v>75</v>
      </c>
      <c r="L22" s="25" t="s">
        <v>75</v>
      </c>
      <c r="M22" s="25" t="s">
        <v>75</v>
      </c>
      <c r="N22" s="25" t="s">
        <v>75</v>
      </c>
      <c r="O22" s="25" t="s">
        <v>75</v>
      </c>
      <c r="P22" s="25" t="s">
        <v>75</v>
      </c>
      <c r="Q22" s="25" t="s">
        <v>75</v>
      </c>
      <c r="R22" s="25" t="s">
        <v>75</v>
      </c>
      <c r="S22" s="71">
        <f>S23+S24+S25+S26+S27</f>
        <v>5.5839554978064001</v>
      </c>
      <c r="T22" s="25" t="s">
        <v>75</v>
      </c>
      <c r="U22" s="25" t="s">
        <v>75</v>
      </c>
      <c r="V22" s="25" t="s">
        <v>75</v>
      </c>
      <c r="W22" s="72" t="s">
        <v>75</v>
      </c>
      <c r="X22" s="25" t="s">
        <v>75</v>
      </c>
      <c r="Y22" s="25" t="s">
        <v>75</v>
      </c>
      <c r="Z22" s="25" t="s">
        <v>75</v>
      </c>
      <c r="AA22" s="25" t="s">
        <v>75</v>
      </c>
      <c r="AB22" s="25" t="s">
        <v>75</v>
      </c>
      <c r="AC22" s="25" t="s">
        <v>75</v>
      </c>
      <c r="AD22" s="25" t="s">
        <v>75</v>
      </c>
      <c r="AE22" s="71">
        <f>AE23+AE24+AE25+AE26+AE27</f>
        <v>12.524000937724747</v>
      </c>
      <c r="AF22" s="25" t="s">
        <v>75</v>
      </c>
      <c r="AG22" s="25" t="s">
        <v>75</v>
      </c>
      <c r="AH22" s="25" t="s">
        <v>75</v>
      </c>
      <c r="AI22" s="77" t="s">
        <v>75</v>
      </c>
      <c r="AJ22" s="25" t="s">
        <v>75</v>
      </c>
      <c r="AK22" s="25" t="s">
        <v>75</v>
      </c>
      <c r="AL22" s="25" t="s">
        <v>75</v>
      </c>
      <c r="AM22" s="25" t="s">
        <v>75</v>
      </c>
      <c r="AN22" s="25" t="s">
        <v>75</v>
      </c>
      <c r="AO22" s="25" t="s">
        <v>75</v>
      </c>
      <c r="AP22" s="25" t="s">
        <v>75</v>
      </c>
      <c r="AQ22" s="71">
        <f>AQ23+AQ24+AQ25+AQ26+AQ27</f>
        <v>19.273844259636068</v>
      </c>
      <c r="AR22" s="25" t="s">
        <v>75</v>
      </c>
      <c r="AS22" s="25" t="s">
        <v>75</v>
      </c>
      <c r="AT22" s="25" t="s">
        <v>75</v>
      </c>
      <c r="AU22" s="25" t="s">
        <v>75</v>
      </c>
      <c r="AV22" s="25" t="s">
        <v>75</v>
      </c>
      <c r="AW22" s="25" t="s">
        <v>75</v>
      </c>
      <c r="AX22" s="25" t="s">
        <v>75</v>
      </c>
      <c r="AY22" s="25" t="s">
        <v>75</v>
      </c>
      <c r="AZ22" s="25" t="s">
        <v>75</v>
      </c>
      <c r="BA22" s="25" t="s">
        <v>75</v>
      </c>
      <c r="BB22" s="25" t="s">
        <v>75</v>
      </c>
      <c r="BC22" s="73">
        <f>BC23+BC24+BC25+BC26+BC27</f>
        <v>37.381800695167215</v>
      </c>
      <c r="BD22" s="25" t="s">
        <v>75</v>
      </c>
      <c r="BE22" s="25" t="s">
        <v>75</v>
      </c>
      <c r="BF22" s="25" t="s">
        <v>75</v>
      </c>
      <c r="BG22" s="74" t="s">
        <v>75</v>
      </c>
      <c r="BH22" s="25" t="s">
        <v>75</v>
      </c>
      <c r="BI22" s="25" t="s">
        <v>75</v>
      </c>
      <c r="BJ22" s="25" t="s">
        <v>75</v>
      </c>
      <c r="BK22" s="25" t="s">
        <v>75</v>
      </c>
      <c r="BL22" s="25" t="s">
        <v>75</v>
      </c>
      <c r="BM22" s="25" t="s">
        <v>75</v>
      </c>
      <c r="BN22" s="75"/>
    </row>
    <row r="23" spans="1:66">
      <c r="A23" s="75" t="s">
        <v>88</v>
      </c>
      <c r="B23" s="76" t="s">
        <v>77</v>
      </c>
      <c r="C23" s="70" t="s">
        <v>74</v>
      </c>
      <c r="D23" s="25" t="s">
        <v>75</v>
      </c>
      <c r="E23" s="25" t="s">
        <v>75</v>
      </c>
      <c r="F23" s="25" t="s">
        <v>75</v>
      </c>
      <c r="G23" s="25" t="s">
        <v>75</v>
      </c>
      <c r="H23" s="25" t="s">
        <v>75</v>
      </c>
      <c r="I23" s="25" t="s">
        <v>75</v>
      </c>
      <c r="J23" s="25" t="s">
        <v>75</v>
      </c>
      <c r="K23" s="25" t="s">
        <v>75</v>
      </c>
      <c r="L23" s="25" t="s">
        <v>75</v>
      </c>
      <c r="M23" s="25" t="s">
        <v>75</v>
      </c>
      <c r="N23" s="25" t="s">
        <v>75</v>
      </c>
      <c r="O23" s="25" t="s">
        <v>75</v>
      </c>
      <c r="P23" s="25" t="s">
        <v>75</v>
      </c>
      <c r="Q23" s="25" t="s">
        <v>75</v>
      </c>
      <c r="R23" s="25" t="s">
        <v>75</v>
      </c>
      <c r="S23" s="78">
        <v>0</v>
      </c>
      <c r="T23" s="25" t="s">
        <v>75</v>
      </c>
      <c r="U23" s="25" t="s">
        <v>75</v>
      </c>
      <c r="V23" s="25" t="s">
        <v>75</v>
      </c>
      <c r="W23" s="78">
        <v>0</v>
      </c>
      <c r="X23" s="25" t="s">
        <v>75</v>
      </c>
      <c r="Y23" s="25" t="s">
        <v>75</v>
      </c>
      <c r="Z23" s="25" t="s">
        <v>75</v>
      </c>
      <c r="AA23" s="25" t="s">
        <v>75</v>
      </c>
      <c r="AB23" s="25" t="s">
        <v>75</v>
      </c>
      <c r="AC23" s="25" t="s">
        <v>75</v>
      </c>
      <c r="AD23" s="25" t="s">
        <v>75</v>
      </c>
      <c r="AE23" s="25">
        <v>0</v>
      </c>
      <c r="AF23" s="25" t="s">
        <v>75</v>
      </c>
      <c r="AG23" s="25" t="s">
        <v>75</v>
      </c>
      <c r="AH23" s="25" t="s">
        <v>75</v>
      </c>
      <c r="AI23" s="77">
        <v>0</v>
      </c>
      <c r="AJ23" s="25" t="s">
        <v>75</v>
      </c>
      <c r="AK23" s="25" t="s">
        <v>75</v>
      </c>
      <c r="AL23" s="25" t="s">
        <v>75</v>
      </c>
      <c r="AM23" s="25" t="s">
        <v>75</v>
      </c>
      <c r="AN23" s="25" t="s">
        <v>75</v>
      </c>
      <c r="AO23" s="25" t="s">
        <v>75</v>
      </c>
      <c r="AP23" s="25" t="s">
        <v>75</v>
      </c>
      <c r="AQ23" s="25">
        <v>0</v>
      </c>
      <c r="AR23" s="25" t="s">
        <v>75</v>
      </c>
      <c r="AS23" s="25" t="s">
        <v>75</v>
      </c>
      <c r="AT23" s="25" t="s">
        <v>75</v>
      </c>
      <c r="AU23" s="25">
        <v>0</v>
      </c>
      <c r="AV23" s="25" t="s">
        <v>75</v>
      </c>
      <c r="AW23" s="25" t="s">
        <v>75</v>
      </c>
      <c r="AX23" s="25" t="s">
        <v>75</v>
      </c>
      <c r="AY23" s="25" t="s">
        <v>75</v>
      </c>
      <c r="AZ23" s="25" t="s">
        <v>75</v>
      </c>
      <c r="BA23" s="25" t="s">
        <v>75</v>
      </c>
      <c r="BB23" s="25" t="s">
        <v>75</v>
      </c>
      <c r="BC23" s="74">
        <v>0</v>
      </c>
      <c r="BD23" s="25" t="s">
        <v>75</v>
      </c>
      <c r="BE23" s="25" t="s">
        <v>75</v>
      </c>
      <c r="BF23" s="25" t="s">
        <v>75</v>
      </c>
      <c r="BG23" s="74" t="s">
        <v>75</v>
      </c>
      <c r="BH23" s="25" t="s">
        <v>75</v>
      </c>
      <c r="BI23" s="25" t="s">
        <v>75</v>
      </c>
      <c r="BJ23" s="25" t="s">
        <v>75</v>
      </c>
      <c r="BK23" s="25" t="s">
        <v>75</v>
      </c>
      <c r="BL23" s="25" t="s">
        <v>75</v>
      </c>
      <c r="BM23" s="25" t="s">
        <v>75</v>
      </c>
      <c r="BN23" s="75"/>
    </row>
    <row r="24" spans="1:66" ht="46.8">
      <c r="A24" s="75" t="s">
        <v>89</v>
      </c>
      <c r="B24" s="76" t="s">
        <v>79</v>
      </c>
      <c r="C24" s="70" t="s">
        <v>74</v>
      </c>
      <c r="D24" s="25" t="s">
        <v>75</v>
      </c>
      <c r="E24" s="25" t="s">
        <v>75</v>
      </c>
      <c r="F24" s="25" t="s">
        <v>75</v>
      </c>
      <c r="G24" s="25" t="s">
        <v>75</v>
      </c>
      <c r="H24" s="25" t="s">
        <v>75</v>
      </c>
      <c r="I24" s="25" t="s">
        <v>75</v>
      </c>
      <c r="J24" s="25" t="s">
        <v>75</v>
      </c>
      <c r="K24" s="25" t="s">
        <v>75</v>
      </c>
      <c r="L24" s="25" t="s">
        <v>75</v>
      </c>
      <c r="M24" s="25" t="s">
        <v>75</v>
      </c>
      <c r="N24" s="25" t="s">
        <v>75</v>
      </c>
      <c r="O24" s="25" t="s">
        <v>75</v>
      </c>
      <c r="P24" s="25" t="s">
        <v>75</v>
      </c>
      <c r="Q24" s="25" t="s">
        <v>75</v>
      </c>
      <c r="R24" s="25" t="s">
        <v>75</v>
      </c>
      <c r="S24" s="78">
        <v>0</v>
      </c>
      <c r="T24" s="25" t="s">
        <v>75</v>
      </c>
      <c r="U24" s="25" t="s">
        <v>75</v>
      </c>
      <c r="V24" s="25" t="s">
        <v>75</v>
      </c>
      <c r="W24" s="78">
        <v>0</v>
      </c>
      <c r="X24" s="25" t="s">
        <v>75</v>
      </c>
      <c r="Y24" s="25" t="s">
        <v>75</v>
      </c>
      <c r="Z24" s="25" t="s">
        <v>75</v>
      </c>
      <c r="AA24" s="25" t="s">
        <v>75</v>
      </c>
      <c r="AB24" s="25" t="s">
        <v>75</v>
      </c>
      <c r="AC24" s="25" t="s">
        <v>75</v>
      </c>
      <c r="AD24" s="25" t="s">
        <v>75</v>
      </c>
      <c r="AE24" s="25">
        <v>0</v>
      </c>
      <c r="AF24" s="25" t="s">
        <v>75</v>
      </c>
      <c r="AG24" s="25" t="s">
        <v>75</v>
      </c>
      <c r="AH24" s="25" t="s">
        <v>75</v>
      </c>
      <c r="AI24" s="77">
        <v>0</v>
      </c>
      <c r="AJ24" s="25" t="s">
        <v>75</v>
      </c>
      <c r="AK24" s="25" t="s">
        <v>75</v>
      </c>
      <c r="AL24" s="25" t="s">
        <v>75</v>
      </c>
      <c r="AM24" s="25" t="s">
        <v>75</v>
      </c>
      <c r="AN24" s="25" t="s">
        <v>75</v>
      </c>
      <c r="AO24" s="25" t="s">
        <v>75</v>
      </c>
      <c r="AP24" s="25" t="s">
        <v>75</v>
      </c>
      <c r="AQ24" s="25">
        <v>0</v>
      </c>
      <c r="AR24" s="25" t="s">
        <v>75</v>
      </c>
      <c r="AS24" s="25" t="s">
        <v>75</v>
      </c>
      <c r="AT24" s="25" t="s">
        <v>75</v>
      </c>
      <c r="AU24" s="25">
        <v>0</v>
      </c>
      <c r="AV24" s="25" t="s">
        <v>75</v>
      </c>
      <c r="AW24" s="25" t="s">
        <v>75</v>
      </c>
      <c r="AX24" s="25" t="s">
        <v>75</v>
      </c>
      <c r="AY24" s="25" t="s">
        <v>75</v>
      </c>
      <c r="AZ24" s="25" t="s">
        <v>75</v>
      </c>
      <c r="BA24" s="25" t="s">
        <v>75</v>
      </c>
      <c r="BB24" s="25" t="s">
        <v>75</v>
      </c>
      <c r="BC24" s="74">
        <v>0</v>
      </c>
      <c r="BD24" s="25" t="s">
        <v>75</v>
      </c>
      <c r="BE24" s="25" t="s">
        <v>75</v>
      </c>
      <c r="BF24" s="25" t="s">
        <v>75</v>
      </c>
      <c r="BG24" s="74" t="s">
        <v>75</v>
      </c>
      <c r="BH24" s="25" t="s">
        <v>75</v>
      </c>
      <c r="BI24" s="25" t="s">
        <v>75</v>
      </c>
      <c r="BJ24" s="25" t="s">
        <v>75</v>
      </c>
      <c r="BK24" s="25" t="s">
        <v>75</v>
      </c>
      <c r="BL24" s="25" t="s">
        <v>75</v>
      </c>
      <c r="BM24" s="25" t="s">
        <v>75</v>
      </c>
      <c r="BN24" s="75"/>
    </row>
    <row r="25" spans="1:66" ht="31.2">
      <c r="A25" s="75" t="s">
        <v>90</v>
      </c>
      <c r="B25" s="76" t="s">
        <v>81</v>
      </c>
      <c r="C25" s="70" t="s">
        <v>74</v>
      </c>
      <c r="D25" s="25" t="s">
        <v>75</v>
      </c>
      <c r="E25" s="25" t="s">
        <v>75</v>
      </c>
      <c r="F25" s="25" t="s">
        <v>75</v>
      </c>
      <c r="G25" s="25" t="s">
        <v>75</v>
      </c>
      <c r="H25" s="25" t="s">
        <v>75</v>
      </c>
      <c r="I25" s="25" t="s">
        <v>75</v>
      </c>
      <c r="J25" s="25" t="s">
        <v>75</v>
      </c>
      <c r="K25" s="25" t="s">
        <v>75</v>
      </c>
      <c r="L25" s="25" t="s">
        <v>75</v>
      </c>
      <c r="M25" s="25" t="s">
        <v>75</v>
      </c>
      <c r="N25" s="25" t="s">
        <v>75</v>
      </c>
      <c r="O25" s="25" t="s">
        <v>75</v>
      </c>
      <c r="P25" s="25" t="s">
        <v>75</v>
      </c>
      <c r="Q25" s="25" t="s">
        <v>75</v>
      </c>
      <c r="R25" s="25" t="s">
        <v>75</v>
      </c>
      <c r="S25" s="78">
        <v>0</v>
      </c>
      <c r="T25" s="25" t="s">
        <v>75</v>
      </c>
      <c r="U25" s="25" t="s">
        <v>75</v>
      </c>
      <c r="V25" s="25" t="s">
        <v>75</v>
      </c>
      <c r="W25" s="78">
        <v>0</v>
      </c>
      <c r="X25" s="25" t="s">
        <v>75</v>
      </c>
      <c r="Y25" s="25" t="s">
        <v>75</v>
      </c>
      <c r="Z25" s="25" t="s">
        <v>75</v>
      </c>
      <c r="AA25" s="25" t="s">
        <v>75</v>
      </c>
      <c r="AB25" s="25" t="s">
        <v>75</v>
      </c>
      <c r="AC25" s="25" t="s">
        <v>75</v>
      </c>
      <c r="AD25" s="25" t="s">
        <v>75</v>
      </c>
      <c r="AE25" s="25">
        <v>0</v>
      </c>
      <c r="AF25" s="25" t="s">
        <v>75</v>
      </c>
      <c r="AG25" s="25" t="s">
        <v>75</v>
      </c>
      <c r="AH25" s="25" t="s">
        <v>75</v>
      </c>
      <c r="AI25" s="77">
        <v>0</v>
      </c>
      <c r="AJ25" s="25" t="s">
        <v>75</v>
      </c>
      <c r="AK25" s="25" t="s">
        <v>75</v>
      </c>
      <c r="AL25" s="25" t="s">
        <v>75</v>
      </c>
      <c r="AM25" s="25" t="s">
        <v>75</v>
      </c>
      <c r="AN25" s="25" t="s">
        <v>75</v>
      </c>
      <c r="AO25" s="25" t="s">
        <v>75</v>
      </c>
      <c r="AP25" s="25" t="s">
        <v>75</v>
      </c>
      <c r="AQ25" s="25">
        <v>0</v>
      </c>
      <c r="AR25" s="25" t="s">
        <v>75</v>
      </c>
      <c r="AS25" s="25" t="s">
        <v>75</v>
      </c>
      <c r="AT25" s="25" t="s">
        <v>75</v>
      </c>
      <c r="AU25" s="25">
        <v>0</v>
      </c>
      <c r="AV25" s="25" t="s">
        <v>75</v>
      </c>
      <c r="AW25" s="25" t="s">
        <v>75</v>
      </c>
      <c r="AX25" s="25" t="s">
        <v>75</v>
      </c>
      <c r="AY25" s="25" t="s">
        <v>75</v>
      </c>
      <c r="AZ25" s="25" t="s">
        <v>75</v>
      </c>
      <c r="BA25" s="25" t="s">
        <v>75</v>
      </c>
      <c r="BB25" s="25" t="s">
        <v>75</v>
      </c>
      <c r="BC25" s="74">
        <v>0</v>
      </c>
      <c r="BD25" s="25" t="s">
        <v>75</v>
      </c>
      <c r="BE25" s="25" t="s">
        <v>75</v>
      </c>
      <c r="BF25" s="25" t="s">
        <v>75</v>
      </c>
      <c r="BG25" s="74" t="s">
        <v>75</v>
      </c>
      <c r="BH25" s="25" t="s">
        <v>75</v>
      </c>
      <c r="BI25" s="25" t="s">
        <v>75</v>
      </c>
      <c r="BJ25" s="25" t="s">
        <v>75</v>
      </c>
      <c r="BK25" s="25" t="s">
        <v>75</v>
      </c>
      <c r="BL25" s="25" t="s">
        <v>75</v>
      </c>
      <c r="BM25" s="25" t="s">
        <v>75</v>
      </c>
      <c r="BN25" s="75"/>
    </row>
    <row r="26" spans="1:66" ht="46.8">
      <c r="A26" s="75" t="s">
        <v>91</v>
      </c>
      <c r="B26" s="76" t="s">
        <v>83</v>
      </c>
      <c r="C26" s="70" t="s">
        <v>74</v>
      </c>
      <c r="D26" s="25" t="s">
        <v>75</v>
      </c>
      <c r="E26" s="25" t="s">
        <v>75</v>
      </c>
      <c r="F26" s="25" t="s">
        <v>75</v>
      </c>
      <c r="G26" s="25" t="s">
        <v>75</v>
      </c>
      <c r="H26" s="25" t="s">
        <v>75</v>
      </c>
      <c r="I26" s="25" t="s">
        <v>75</v>
      </c>
      <c r="J26" s="25" t="s">
        <v>75</v>
      </c>
      <c r="K26" s="25" t="s">
        <v>75</v>
      </c>
      <c r="L26" s="25" t="s">
        <v>75</v>
      </c>
      <c r="M26" s="25" t="s">
        <v>75</v>
      </c>
      <c r="N26" s="25" t="s">
        <v>75</v>
      </c>
      <c r="O26" s="25" t="s">
        <v>75</v>
      </c>
      <c r="P26" s="25" t="s">
        <v>75</v>
      </c>
      <c r="Q26" s="25" t="s">
        <v>75</v>
      </c>
      <c r="R26" s="25" t="s">
        <v>75</v>
      </c>
      <c r="S26" s="78">
        <v>0</v>
      </c>
      <c r="T26" s="25" t="s">
        <v>75</v>
      </c>
      <c r="U26" s="25" t="s">
        <v>75</v>
      </c>
      <c r="V26" s="25" t="s">
        <v>75</v>
      </c>
      <c r="W26" s="78">
        <v>0</v>
      </c>
      <c r="X26" s="25" t="s">
        <v>75</v>
      </c>
      <c r="Y26" s="25" t="s">
        <v>75</v>
      </c>
      <c r="Z26" s="25" t="s">
        <v>75</v>
      </c>
      <c r="AA26" s="25" t="s">
        <v>75</v>
      </c>
      <c r="AB26" s="25" t="s">
        <v>75</v>
      </c>
      <c r="AC26" s="25" t="s">
        <v>75</v>
      </c>
      <c r="AD26" s="25" t="s">
        <v>75</v>
      </c>
      <c r="AE26" s="25">
        <v>0</v>
      </c>
      <c r="AF26" s="25" t="s">
        <v>75</v>
      </c>
      <c r="AG26" s="25" t="s">
        <v>75</v>
      </c>
      <c r="AH26" s="25" t="s">
        <v>75</v>
      </c>
      <c r="AI26" s="77">
        <v>0</v>
      </c>
      <c r="AJ26" s="25" t="s">
        <v>75</v>
      </c>
      <c r="AK26" s="25" t="s">
        <v>75</v>
      </c>
      <c r="AL26" s="25" t="s">
        <v>75</v>
      </c>
      <c r="AM26" s="25" t="s">
        <v>75</v>
      </c>
      <c r="AN26" s="25" t="s">
        <v>75</v>
      </c>
      <c r="AO26" s="25" t="s">
        <v>75</v>
      </c>
      <c r="AP26" s="25" t="s">
        <v>75</v>
      </c>
      <c r="AQ26" s="25">
        <v>0</v>
      </c>
      <c r="AR26" s="25" t="s">
        <v>75</v>
      </c>
      <c r="AS26" s="25" t="s">
        <v>75</v>
      </c>
      <c r="AT26" s="25" t="s">
        <v>75</v>
      </c>
      <c r="AU26" s="25">
        <v>0</v>
      </c>
      <c r="AV26" s="25" t="s">
        <v>75</v>
      </c>
      <c r="AW26" s="25" t="s">
        <v>75</v>
      </c>
      <c r="AX26" s="25" t="s">
        <v>75</v>
      </c>
      <c r="AY26" s="25" t="s">
        <v>75</v>
      </c>
      <c r="AZ26" s="25" t="s">
        <v>75</v>
      </c>
      <c r="BA26" s="25" t="s">
        <v>75</v>
      </c>
      <c r="BB26" s="25" t="s">
        <v>75</v>
      </c>
      <c r="BC26" s="74">
        <v>0</v>
      </c>
      <c r="BD26" s="25" t="s">
        <v>75</v>
      </c>
      <c r="BE26" s="25" t="s">
        <v>75</v>
      </c>
      <c r="BF26" s="25" t="s">
        <v>75</v>
      </c>
      <c r="BG26" s="74" t="s">
        <v>75</v>
      </c>
      <c r="BH26" s="25" t="s">
        <v>75</v>
      </c>
      <c r="BI26" s="25" t="s">
        <v>75</v>
      </c>
      <c r="BJ26" s="25" t="s">
        <v>75</v>
      </c>
      <c r="BK26" s="25" t="s">
        <v>75</v>
      </c>
      <c r="BL26" s="25" t="s">
        <v>75</v>
      </c>
      <c r="BM26" s="25" t="s">
        <v>75</v>
      </c>
      <c r="BN26" s="75"/>
    </row>
    <row r="27" spans="1:66" ht="31.2">
      <c r="A27" s="75" t="s">
        <v>92</v>
      </c>
      <c r="B27" s="76" t="s">
        <v>85</v>
      </c>
      <c r="C27" s="70" t="s">
        <v>74</v>
      </c>
      <c r="D27" s="25" t="s">
        <v>75</v>
      </c>
      <c r="E27" s="25" t="s">
        <v>75</v>
      </c>
      <c r="F27" s="25" t="s">
        <v>75</v>
      </c>
      <c r="G27" s="25" t="s">
        <v>75</v>
      </c>
      <c r="H27" s="25" t="s">
        <v>75</v>
      </c>
      <c r="I27" s="25" t="s">
        <v>75</v>
      </c>
      <c r="J27" s="25" t="s">
        <v>75</v>
      </c>
      <c r="K27" s="25" t="s">
        <v>75</v>
      </c>
      <c r="L27" s="25" t="s">
        <v>75</v>
      </c>
      <c r="M27" s="25" t="s">
        <v>75</v>
      </c>
      <c r="N27" s="25" t="s">
        <v>75</v>
      </c>
      <c r="O27" s="25" t="s">
        <v>75</v>
      </c>
      <c r="P27" s="25" t="s">
        <v>75</v>
      </c>
      <c r="Q27" s="25" t="s">
        <v>75</v>
      </c>
      <c r="R27" s="25" t="s">
        <v>75</v>
      </c>
      <c r="S27" s="27">
        <f>SUM(S28:S30)</f>
        <v>5.5839554978064001</v>
      </c>
      <c r="T27" s="25" t="s">
        <v>75</v>
      </c>
      <c r="U27" s="25" t="s">
        <v>75</v>
      </c>
      <c r="V27" s="25" t="s">
        <v>75</v>
      </c>
      <c r="W27" s="25" t="s">
        <v>75</v>
      </c>
      <c r="X27" s="25" t="s">
        <v>75</v>
      </c>
      <c r="Y27" s="25" t="s">
        <v>75</v>
      </c>
      <c r="Z27" s="25" t="s">
        <v>75</v>
      </c>
      <c r="AA27" s="25" t="s">
        <v>75</v>
      </c>
      <c r="AB27" s="25" t="s">
        <v>75</v>
      </c>
      <c r="AC27" s="25" t="s">
        <v>75</v>
      </c>
      <c r="AD27" s="25" t="s">
        <v>75</v>
      </c>
      <c r="AE27" s="27">
        <f>SUM(AE28:AE30)</f>
        <v>12.524000937724747</v>
      </c>
      <c r="AF27" s="25" t="s">
        <v>75</v>
      </c>
      <c r="AG27" s="25" t="s">
        <v>75</v>
      </c>
      <c r="AH27" s="25" t="s">
        <v>75</v>
      </c>
      <c r="AI27" s="25" t="s">
        <v>75</v>
      </c>
      <c r="AJ27" s="25" t="s">
        <v>75</v>
      </c>
      <c r="AK27" s="25" t="s">
        <v>75</v>
      </c>
      <c r="AL27" s="25" t="s">
        <v>75</v>
      </c>
      <c r="AM27" s="25" t="s">
        <v>75</v>
      </c>
      <c r="AN27" s="25" t="s">
        <v>75</v>
      </c>
      <c r="AO27" s="25" t="s">
        <v>75</v>
      </c>
      <c r="AP27" s="25" t="s">
        <v>75</v>
      </c>
      <c r="AQ27" s="27">
        <f>SUM(AQ28:AQ30)</f>
        <v>19.273844259636068</v>
      </c>
      <c r="AR27" s="25" t="s">
        <v>75</v>
      </c>
      <c r="AS27" s="25" t="s">
        <v>75</v>
      </c>
      <c r="AT27" s="25" t="s">
        <v>75</v>
      </c>
      <c r="AU27" s="25" t="s">
        <v>75</v>
      </c>
      <c r="AV27" s="25" t="s">
        <v>75</v>
      </c>
      <c r="AW27" s="25" t="s">
        <v>75</v>
      </c>
      <c r="AX27" s="25" t="s">
        <v>75</v>
      </c>
      <c r="AY27" s="25" t="s">
        <v>75</v>
      </c>
      <c r="AZ27" s="25" t="s">
        <v>75</v>
      </c>
      <c r="BA27" s="25" t="s">
        <v>75</v>
      </c>
      <c r="BB27" s="25" t="s">
        <v>75</v>
      </c>
      <c r="BC27" s="79">
        <f>SUM(BC28:BC30)</f>
        <v>37.381800695167215</v>
      </c>
      <c r="BD27" s="25" t="s">
        <v>75</v>
      </c>
      <c r="BE27" s="25" t="s">
        <v>75</v>
      </c>
      <c r="BF27" s="25" t="s">
        <v>75</v>
      </c>
      <c r="BG27" s="74" t="s">
        <v>75</v>
      </c>
      <c r="BH27" s="25" t="s">
        <v>75</v>
      </c>
      <c r="BI27" s="25" t="s">
        <v>75</v>
      </c>
      <c r="BJ27" s="25" t="s">
        <v>75</v>
      </c>
      <c r="BK27" s="25" t="s">
        <v>75</v>
      </c>
      <c r="BL27" s="25" t="s">
        <v>75</v>
      </c>
      <c r="BM27" s="25" t="s">
        <v>75</v>
      </c>
      <c r="BN27" s="75"/>
    </row>
    <row r="28" spans="1:66" ht="46.8">
      <c r="A28" s="75" t="s">
        <v>93</v>
      </c>
      <c r="B28" s="76" t="s">
        <v>94</v>
      </c>
      <c r="C28" s="70" t="s">
        <v>95</v>
      </c>
      <c r="D28" s="25" t="s">
        <v>75</v>
      </c>
      <c r="E28" s="25" t="s">
        <v>75</v>
      </c>
      <c r="F28" s="25" t="s">
        <v>75</v>
      </c>
      <c r="G28" s="25" t="s">
        <v>75</v>
      </c>
      <c r="H28" s="25" t="s">
        <v>75</v>
      </c>
      <c r="I28" s="25" t="s">
        <v>75</v>
      </c>
      <c r="J28" s="25" t="s">
        <v>75</v>
      </c>
      <c r="K28" s="25" t="s">
        <v>75</v>
      </c>
      <c r="L28" s="25" t="s">
        <v>75</v>
      </c>
      <c r="M28" s="25" t="s">
        <v>75</v>
      </c>
      <c r="N28" s="25" t="s">
        <v>75</v>
      </c>
      <c r="O28" s="25" t="s">
        <v>75</v>
      </c>
      <c r="P28" s="25" t="s">
        <v>75</v>
      </c>
      <c r="Q28" s="25" t="s">
        <v>75</v>
      </c>
      <c r="R28" s="25" t="s">
        <v>75</v>
      </c>
      <c r="S28" s="27">
        <f>5583955.4978064/1000000</f>
        <v>5.5839554978064001</v>
      </c>
      <c r="T28" s="25" t="s">
        <v>75</v>
      </c>
      <c r="U28" s="25" t="s">
        <v>75</v>
      </c>
      <c r="V28" s="25" t="s">
        <v>75</v>
      </c>
      <c r="W28" s="77">
        <v>564</v>
      </c>
      <c r="X28" s="25" t="s">
        <v>75</v>
      </c>
      <c r="Y28" s="25" t="s">
        <v>75</v>
      </c>
      <c r="Z28" s="25" t="s">
        <v>75</v>
      </c>
      <c r="AA28" s="25" t="s">
        <v>75</v>
      </c>
      <c r="AB28" s="25" t="s">
        <v>75</v>
      </c>
      <c r="AC28" s="25" t="s">
        <v>75</v>
      </c>
      <c r="AD28" s="25" t="s">
        <v>75</v>
      </c>
      <c r="AE28" s="71">
        <v>0</v>
      </c>
      <c r="AF28" s="25" t="s">
        <v>75</v>
      </c>
      <c r="AG28" s="25" t="s">
        <v>75</v>
      </c>
      <c r="AH28" s="25" t="s">
        <v>75</v>
      </c>
      <c r="AI28" s="72">
        <v>0</v>
      </c>
      <c r="AJ28" s="25" t="s">
        <v>75</v>
      </c>
      <c r="AK28" s="25" t="s">
        <v>75</v>
      </c>
      <c r="AL28" s="25" t="s">
        <v>75</v>
      </c>
      <c r="AM28" s="25" t="s">
        <v>75</v>
      </c>
      <c r="AN28" s="25" t="s">
        <v>75</v>
      </c>
      <c r="AO28" s="25" t="s">
        <v>75</v>
      </c>
      <c r="AP28" s="25" t="s">
        <v>75</v>
      </c>
      <c r="AQ28" s="78">
        <v>0</v>
      </c>
      <c r="AR28" s="25" t="s">
        <v>75</v>
      </c>
      <c r="AS28" s="25" t="s">
        <v>75</v>
      </c>
      <c r="AT28" s="25" t="s">
        <v>75</v>
      </c>
      <c r="AU28" s="78">
        <v>0</v>
      </c>
      <c r="AV28" s="25" t="s">
        <v>75</v>
      </c>
      <c r="AW28" s="25" t="s">
        <v>75</v>
      </c>
      <c r="AX28" s="25" t="s">
        <v>75</v>
      </c>
      <c r="AY28" s="25" t="s">
        <v>75</v>
      </c>
      <c r="AZ28" s="25" t="s">
        <v>75</v>
      </c>
      <c r="BA28" s="25" t="s">
        <v>75</v>
      </c>
      <c r="BB28" s="25" t="s">
        <v>75</v>
      </c>
      <c r="BC28" s="79">
        <f t="shared" ref="BC28:BC30" si="7">S28+AE28+AQ28</f>
        <v>5.5839554978064001</v>
      </c>
      <c r="BD28" s="25" t="s">
        <v>75</v>
      </c>
      <c r="BE28" s="25" t="s">
        <v>75</v>
      </c>
      <c r="BF28" s="25" t="s">
        <v>75</v>
      </c>
      <c r="BG28" s="80">
        <f t="shared" ref="BG28:BG30" si="8">W28+AI28+AU28</f>
        <v>564</v>
      </c>
      <c r="BH28" s="25" t="s">
        <v>75</v>
      </c>
      <c r="BI28" s="25" t="s">
        <v>75</v>
      </c>
      <c r="BJ28" s="25" t="s">
        <v>75</v>
      </c>
      <c r="BK28" s="25" t="s">
        <v>75</v>
      </c>
      <c r="BL28" s="25" t="s">
        <v>75</v>
      </c>
      <c r="BM28" s="25" t="s">
        <v>75</v>
      </c>
      <c r="BN28" s="75"/>
    </row>
    <row r="29" spans="1:66" ht="46.8">
      <c r="A29" s="75" t="s">
        <v>96</v>
      </c>
      <c r="B29" s="76" t="s">
        <v>97</v>
      </c>
      <c r="C29" s="70" t="s">
        <v>98</v>
      </c>
      <c r="D29" s="25" t="s">
        <v>75</v>
      </c>
      <c r="E29" s="25" t="s">
        <v>75</v>
      </c>
      <c r="F29" s="25" t="s">
        <v>75</v>
      </c>
      <c r="G29" s="25" t="s">
        <v>75</v>
      </c>
      <c r="H29" s="25" t="s">
        <v>75</v>
      </c>
      <c r="I29" s="25" t="s">
        <v>75</v>
      </c>
      <c r="J29" s="25" t="s">
        <v>75</v>
      </c>
      <c r="K29" s="25" t="s">
        <v>75</v>
      </c>
      <c r="L29" s="25" t="s">
        <v>75</v>
      </c>
      <c r="M29" s="25" t="s">
        <v>75</v>
      </c>
      <c r="N29" s="25" t="s">
        <v>75</v>
      </c>
      <c r="O29" s="25" t="s">
        <v>75</v>
      </c>
      <c r="P29" s="25" t="s">
        <v>75</v>
      </c>
      <c r="Q29" s="25" t="s">
        <v>75</v>
      </c>
      <c r="R29" s="25" t="s">
        <v>75</v>
      </c>
      <c r="S29" s="43">
        <v>0</v>
      </c>
      <c r="T29" s="25" t="s">
        <v>75</v>
      </c>
      <c r="U29" s="25" t="s">
        <v>75</v>
      </c>
      <c r="V29" s="25" t="s">
        <v>75</v>
      </c>
      <c r="W29" s="43">
        <v>0</v>
      </c>
      <c r="X29" s="25" t="s">
        <v>75</v>
      </c>
      <c r="Y29" s="25" t="s">
        <v>75</v>
      </c>
      <c r="Z29" s="25" t="s">
        <v>75</v>
      </c>
      <c r="AA29" s="25" t="s">
        <v>75</v>
      </c>
      <c r="AB29" s="25" t="s">
        <v>75</v>
      </c>
      <c r="AC29" s="25" t="s">
        <v>75</v>
      </c>
      <c r="AD29" s="25" t="s">
        <v>75</v>
      </c>
      <c r="AE29" s="71">
        <v>3.6363749936271192</v>
      </c>
      <c r="AF29" s="25" t="s">
        <v>75</v>
      </c>
      <c r="AG29" s="25" t="s">
        <v>75</v>
      </c>
      <c r="AH29" s="25" t="s">
        <v>75</v>
      </c>
      <c r="AI29" s="72">
        <v>6</v>
      </c>
      <c r="AJ29" s="25" t="s">
        <v>75</v>
      </c>
      <c r="AK29" s="25" t="s">
        <v>75</v>
      </c>
      <c r="AL29" s="25" t="s">
        <v>75</v>
      </c>
      <c r="AM29" s="25" t="s">
        <v>75</v>
      </c>
      <c r="AN29" s="25" t="s">
        <v>75</v>
      </c>
      <c r="AO29" s="25" t="s">
        <v>75</v>
      </c>
      <c r="AP29" s="25" t="s">
        <v>75</v>
      </c>
      <c r="AQ29" s="78">
        <v>18.554271933240408</v>
      </c>
      <c r="AR29" s="25" t="s">
        <v>75</v>
      </c>
      <c r="AS29" s="25" t="s">
        <v>75</v>
      </c>
      <c r="AT29" s="25" t="s">
        <v>75</v>
      </c>
      <c r="AU29" s="78">
        <v>26</v>
      </c>
      <c r="AV29" s="25" t="s">
        <v>75</v>
      </c>
      <c r="AW29" s="25" t="s">
        <v>75</v>
      </c>
      <c r="AX29" s="25" t="s">
        <v>75</v>
      </c>
      <c r="AY29" s="25" t="s">
        <v>75</v>
      </c>
      <c r="AZ29" s="25" t="s">
        <v>75</v>
      </c>
      <c r="BA29" s="25" t="s">
        <v>75</v>
      </c>
      <c r="BB29" s="25" t="s">
        <v>75</v>
      </c>
      <c r="BC29" s="79">
        <f t="shared" si="7"/>
        <v>22.190646926867526</v>
      </c>
      <c r="BD29" s="25" t="s">
        <v>75</v>
      </c>
      <c r="BE29" s="25" t="s">
        <v>75</v>
      </c>
      <c r="BF29" s="25" t="s">
        <v>75</v>
      </c>
      <c r="BG29" s="80">
        <f t="shared" si="8"/>
        <v>32</v>
      </c>
      <c r="BH29" s="25" t="s">
        <v>75</v>
      </c>
      <c r="BI29" s="25" t="s">
        <v>75</v>
      </c>
      <c r="BJ29" s="25" t="s">
        <v>75</v>
      </c>
      <c r="BK29" s="25" t="s">
        <v>75</v>
      </c>
      <c r="BL29" s="25" t="s">
        <v>75</v>
      </c>
      <c r="BM29" s="25" t="s">
        <v>75</v>
      </c>
      <c r="BN29" s="75"/>
    </row>
    <row r="30" spans="1:66" ht="78">
      <c r="A30" s="81" t="s">
        <v>99</v>
      </c>
      <c r="B30" s="76" t="s">
        <v>100</v>
      </c>
      <c r="C30" s="70" t="s">
        <v>101</v>
      </c>
      <c r="D30" s="25" t="s">
        <v>75</v>
      </c>
      <c r="E30" s="25" t="s">
        <v>75</v>
      </c>
      <c r="F30" s="25" t="s">
        <v>75</v>
      </c>
      <c r="G30" s="25" t="s">
        <v>75</v>
      </c>
      <c r="H30" s="25" t="s">
        <v>75</v>
      </c>
      <c r="I30" s="25" t="s">
        <v>75</v>
      </c>
      <c r="J30" s="25" t="s">
        <v>75</v>
      </c>
      <c r="K30" s="25" t="s">
        <v>75</v>
      </c>
      <c r="L30" s="25" t="s">
        <v>75</v>
      </c>
      <c r="M30" s="25" t="s">
        <v>75</v>
      </c>
      <c r="N30" s="25" t="s">
        <v>75</v>
      </c>
      <c r="O30" s="25" t="s">
        <v>75</v>
      </c>
      <c r="P30" s="25" t="s">
        <v>75</v>
      </c>
      <c r="Q30" s="25" t="s">
        <v>75</v>
      </c>
      <c r="R30" s="25" t="s">
        <v>75</v>
      </c>
      <c r="S30" s="43">
        <v>0</v>
      </c>
      <c r="T30" s="25" t="s">
        <v>75</v>
      </c>
      <c r="U30" s="25" t="s">
        <v>75</v>
      </c>
      <c r="V30" s="25" t="s">
        <v>75</v>
      </c>
      <c r="W30" s="43">
        <v>0</v>
      </c>
      <c r="X30" s="25" t="s">
        <v>75</v>
      </c>
      <c r="Y30" s="25" t="s">
        <v>75</v>
      </c>
      <c r="Z30" s="25" t="s">
        <v>75</v>
      </c>
      <c r="AA30" s="25" t="s">
        <v>75</v>
      </c>
      <c r="AB30" s="25" t="s">
        <v>75</v>
      </c>
      <c r="AC30" s="25" t="s">
        <v>75</v>
      </c>
      <c r="AD30" s="25" t="s">
        <v>75</v>
      </c>
      <c r="AE30" s="71">
        <v>8.8876259440976266</v>
      </c>
      <c r="AF30" s="25" t="s">
        <v>75</v>
      </c>
      <c r="AG30" s="25" t="s">
        <v>75</v>
      </c>
      <c r="AH30" s="25" t="s">
        <v>75</v>
      </c>
      <c r="AI30" s="72">
        <v>12</v>
      </c>
      <c r="AJ30" s="25" t="s">
        <v>75</v>
      </c>
      <c r="AK30" s="25" t="s">
        <v>75</v>
      </c>
      <c r="AL30" s="25" t="s">
        <v>75</v>
      </c>
      <c r="AM30" s="25" t="s">
        <v>75</v>
      </c>
      <c r="AN30" s="25" t="s">
        <v>75</v>
      </c>
      <c r="AO30" s="25" t="s">
        <v>75</v>
      </c>
      <c r="AP30" s="25" t="s">
        <v>75</v>
      </c>
      <c r="AQ30" s="78">
        <v>0.71957232639566115</v>
      </c>
      <c r="AR30" s="25" t="s">
        <v>75</v>
      </c>
      <c r="AS30" s="25" t="s">
        <v>75</v>
      </c>
      <c r="AT30" s="25" t="s">
        <v>75</v>
      </c>
      <c r="AU30" s="78">
        <v>8</v>
      </c>
      <c r="AV30" s="25" t="s">
        <v>75</v>
      </c>
      <c r="AW30" s="25" t="s">
        <v>75</v>
      </c>
      <c r="AX30" s="25" t="s">
        <v>75</v>
      </c>
      <c r="AY30" s="25" t="s">
        <v>75</v>
      </c>
      <c r="AZ30" s="25" t="s">
        <v>75</v>
      </c>
      <c r="BA30" s="25" t="s">
        <v>75</v>
      </c>
      <c r="BB30" s="25" t="s">
        <v>75</v>
      </c>
      <c r="BC30" s="79">
        <f t="shared" si="7"/>
        <v>9.6071982704932886</v>
      </c>
      <c r="BD30" s="25" t="s">
        <v>75</v>
      </c>
      <c r="BE30" s="25" t="s">
        <v>75</v>
      </c>
      <c r="BF30" s="25" t="s">
        <v>75</v>
      </c>
      <c r="BG30" s="80">
        <f t="shared" si="8"/>
        <v>20</v>
      </c>
      <c r="BH30" s="25" t="s">
        <v>75</v>
      </c>
      <c r="BI30" s="25" t="s">
        <v>75</v>
      </c>
      <c r="BJ30" s="25" t="s">
        <v>75</v>
      </c>
      <c r="BK30" s="25" t="s">
        <v>75</v>
      </c>
      <c r="BL30" s="25" t="s">
        <v>75</v>
      </c>
      <c r="BM30" s="25" t="s">
        <v>75</v>
      </c>
      <c r="BN30" s="75"/>
    </row>
  </sheetData>
  <mergeCells count="40">
    <mergeCell ref="AQ13:AU13"/>
    <mergeCell ref="AW13:BA13"/>
    <mergeCell ref="BC13:BG13"/>
    <mergeCell ref="BN10:BN14"/>
    <mergeCell ref="R11:AC11"/>
    <mergeCell ref="AD11:AO11"/>
    <mergeCell ref="AP11:BA11"/>
    <mergeCell ref="BB11:BM11"/>
    <mergeCell ref="AP12:AU12"/>
    <mergeCell ref="AV12:BA12"/>
    <mergeCell ref="BB12:BG12"/>
    <mergeCell ref="BH12:BM12"/>
    <mergeCell ref="R12:W12"/>
    <mergeCell ref="X12:AC12"/>
    <mergeCell ref="AD12:AI12"/>
    <mergeCell ref="BI13:BM13"/>
    <mergeCell ref="S13:W13"/>
    <mergeCell ref="Y13:AC13"/>
    <mergeCell ref="AE13:AI13"/>
    <mergeCell ref="A9:BM9"/>
    <mergeCell ref="A10:A14"/>
    <mergeCell ref="B10:B14"/>
    <mergeCell ref="C10:C14"/>
    <mergeCell ref="D10:E12"/>
    <mergeCell ref="F10:Q11"/>
    <mergeCell ref="R10:AC10"/>
    <mergeCell ref="AJ12:AO12"/>
    <mergeCell ref="AD10:BM10"/>
    <mergeCell ref="F12:K12"/>
    <mergeCell ref="L12:Q12"/>
    <mergeCell ref="D13:D14"/>
    <mergeCell ref="E13:E14"/>
    <mergeCell ref="G13:K13"/>
    <mergeCell ref="M13:Q13"/>
    <mergeCell ref="AK13:AO13"/>
    <mergeCell ref="A4:AC4"/>
    <mergeCell ref="A5:AC5"/>
    <mergeCell ref="A6:AC6"/>
    <mergeCell ref="A7:AC7"/>
    <mergeCell ref="A8:AC8"/>
  </mergeCells>
  <pageMargins left="0.78740157480314965" right="0.39370078740157483" top="0.39370078740157483" bottom="0.39370078740157483" header="0.27559055118110237" footer="0.27559055118110237"/>
  <pageSetup paperSize="9" scale="51" fitToWidth="0" orientation="landscape" r:id="rId1"/>
  <headerFooter alignWithMargins="0">
    <oddHeader>&amp;L&amp;"Arial,обычный"&amp;6Подготовлено с использованием системы ГАРАНТ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CO30"/>
  <sheetViews>
    <sheetView topLeftCell="H1" zoomScaleNormal="100" workbookViewId="0">
      <selection activeCell="U6" sqref="U6"/>
    </sheetView>
  </sheetViews>
  <sheetFormatPr defaultColWidth="8.33203125" defaultRowHeight="15.6"/>
  <cols>
    <col min="1" max="1" width="11" style="1" bestFit="1" customWidth="1"/>
    <col min="2" max="2" width="23.88671875" style="1" customWidth="1"/>
    <col min="3" max="3" width="14.44140625" style="1" customWidth="1"/>
    <col min="4" max="4" width="8.109375" style="1" customWidth="1"/>
    <col min="5" max="9" width="5.109375" style="1" customWidth="1"/>
    <col min="10" max="10" width="7.88671875" style="1" customWidth="1"/>
    <col min="11" max="15" width="5.109375" style="1" customWidth="1"/>
    <col min="16" max="16" width="8" style="1" customWidth="1"/>
    <col min="17" max="21" width="5.109375" style="1" customWidth="1"/>
    <col min="22" max="22" width="7.88671875" style="1" customWidth="1"/>
    <col min="23" max="23" width="7.109375" style="1" customWidth="1"/>
    <col min="24" max="27" width="5.109375" style="1" customWidth="1"/>
    <col min="28" max="28" width="5.5546875" style="1" customWidth="1"/>
    <col min="29" max="33" width="9.5546875" style="1" customWidth="1"/>
    <col min="34" max="16384" width="8.33203125" style="1"/>
  </cols>
  <sheetData>
    <row r="1" spans="1:93" ht="18">
      <c r="AG1" s="45" t="s">
        <v>1153</v>
      </c>
    </row>
    <row r="2" spans="1:93" ht="18">
      <c r="AG2" s="48" t="s">
        <v>1</v>
      </c>
    </row>
    <row r="3" spans="1:93" ht="18">
      <c r="AG3" s="48"/>
    </row>
    <row r="4" spans="1:93" ht="17.399999999999999">
      <c r="A4" s="485" t="s">
        <v>224</v>
      </c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</row>
    <row r="5" spans="1:93" ht="17.399999999999999">
      <c r="A5" s="486"/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/>
      <c r="AD5" s="486"/>
      <c r="AE5" s="486"/>
      <c r="AF5" s="486"/>
      <c r="AG5" s="486"/>
    </row>
    <row r="7" spans="1:93" ht="18">
      <c r="A7" s="466" t="s">
        <v>225</v>
      </c>
      <c r="B7" s="466"/>
      <c r="C7" s="466"/>
      <c r="D7" s="466"/>
      <c r="E7" s="466"/>
      <c r="F7" s="466"/>
      <c r="G7" s="466"/>
      <c r="H7" s="466"/>
      <c r="I7" s="466"/>
      <c r="J7" s="466"/>
      <c r="K7" s="466"/>
      <c r="L7" s="466"/>
      <c r="M7" s="466"/>
      <c r="N7" s="466"/>
      <c r="O7" s="466"/>
      <c r="P7" s="466"/>
      <c r="Q7" s="466"/>
      <c r="R7" s="466"/>
      <c r="S7" s="466"/>
      <c r="T7" s="466"/>
      <c r="U7" s="466"/>
      <c r="V7" s="466"/>
      <c r="W7" s="466"/>
      <c r="X7" s="466"/>
      <c r="Y7" s="466"/>
      <c r="Z7" s="466"/>
      <c r="AA7" s="466"/>
      <c r="AB7" s="466"/>
      <c r="AC7" s="466"/>
      <c r="AD7" s="466"/>
      <c r="AE7" s="466"/>
      <c r="AF7" s="466"/>
      <c r="AG7" s="466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</row>
    <row r="8" spans="1:93">
      <c r="A8" s="467" t="s">
        <v>4</v>
      </c>
      <c r="B8" s="467"/>
      <c r="C8" s="467"/>
      <c r="D8" s="467"/>
      <c r="E8" s="467"/>
      <c r="F8" s="467"/>
      <c r="G8" s="467"/>
      <c r="H8" s="467"/>
      <c r="I8" s="467"/>
      <c r="J8" s="467"/>
      <c r="K8" s="467"/>
      <c r="L8" s="467"/>
      <c r="M8" s="467"/>
      <c r="N8" s="467"/>
      <c r="O8" s="467"/>
      <c r="P8" s="467"/>
      <c r="Q8" s="467"/>
      <c r="R8" s="467"/>
      <c r="S8" s="467"/>
      <c r="T8" s="467"/>
      <c r="U8" s="467"/>
      <c r="V8" s="467"/>
      <c r="W8" s="467"/>
      <c r="X8" s="467"/>
      <c r="Y8" s="467"/>
      <c r="Z8" s="467"/>
      <c r="AA8" s="467"/>
      <c r="AB8" s="467"/>
      <c r="AC8" s="467"/>
      <c r="AD8" s="467"/>
      <c r="AE8" s="467"/>
      <c r="AF8" s="467"/>
      <c r="AG8" s="467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</row>
    <row r="9" spans="1:93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</row>
    <row r="10" spans="1:93">
      <c r="A10" s="487"/>
      <c r="B10" s="487"/>
      <c r="C10" s="487"/>
      <c r="D10" s="487"/>
      <c r="E10" s="487"/>
      <c r="F10" s="487"/>
      <c r="G10" s="487"/>
      <c r="H10" s="487"/>
      <c r="I10" s="487"/>
      <c r="J10" s="487"/>
      <c r="K10" s="487"/>
      <c r="L10" s="487"/>
      <c r="M10" s="487"/>
      <c r="N10" s="487"/>
      <c r="O10" s="487"/>
      <c r="P10" s="487"/>
      <c r="Q10" s="487"/>
      <c r="R10" s="487"/>
      <c r="S10" s="487"/>
      <c r="T10" s="487"/>
      <c r="U10" s="487"/>
      <c r="V10" s="487"/>
      <c r="W10" s="487"/>
      <c r="X10" s="487"/>
      <c r="Y10" s="487"/>
      <c r="Z10" s="487"/>
      <c r="AA10" s="487"/>
      <c r="AB10" s="487"/>
      <c r="AC10" s="487"/>
      <c r="AD10" s="487"/>
      <c r="AE10" s="487"/>
      <c r="AF10" s="487"/>
      <c r="AG10" s="487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</row>
    <row r="11" spans="1:93" ht="19.5" customHeight="1">
      <c r="A11" s="472" t="s">
        <v>5</v>
      </c>
      <c r="B11" s="472" t="s">
        <v>6</v>
      </c>
      <c r="C11" s="472" t="s">
        <v>7</v>
      </c>
      <c r="D11" s="488" t="s">
        <v>1150</v>
      </c>
      <c r="E11" s="488"/>
      <c r="F11" s="488"/>
      <c r="G11" s="488"/>
      <c r="H11" s="488"/>
      <c r="I11" s="488"/>
      <c r="J11" s="488"/>
      <c r="K11" s="488"/>
      <c r="L11" s="488"/>
      <c r="M11" s="488"/>
      <c r="N11" s="488"/>
      <c r="O11" s="488"/>
      <c r="P11" s="488"/>
      <c r="Q11" s="488"/>
      <c r="R11" s="488"/>
      <c r="S11" s="488"/>
      <c r="T11" s="488"/>
      <c r="U11" s="488"/>
      <c r="V11" s="488"/>
      <c r="W11" s="488"/>
      <c r="X11" s="488"/>
      <c r="Y11" s="488"/>
      <c r="Z11" s="488"/>
      <c r="AA11" s="488"/>
      <c r="AB11" s="488"/>
      <c r="AC11" s="488"/>
      <c r="AD11" s="488"/>
      <c r="AE11" s="488"/>
      <c r="AF11" s="488"/>
      <c r="AG11" s="488"/>
      <c r="AH11" s="488" t="s">
        <v>1151</v>
      </c>
      <c r="AI11" s="488"/>
      <c r="AJ11" s="488"/>
      <c r="AK11" s="488"/>
      <c r="AL11" s="488"/>
      <c r="AM11" s="488"/>
      <c r="AN11" s="488"/>
      <c r="AO11" s="488"/>
      <c r="AP11" s="488"/>
      <c r="AQ11" s="488"/>
      <c r="AR11" s="488"/>
      <c r="AS11" s="488"/>
      <c r="AT11" s="488"/>
      <c r="AU11" s="488"/>
      <c r="AV11" s="488"/>
      <c r="AW11" s="488"/>
      <c r="AX11" s="488"/>
      <c r="AY11" s="488"/>
      <c r="AZ11" s="488"/>
      <c r="BA11" s="488"/>
      <c r="BB11" s="488"/>
      <c r="BC11" s="488"/>
      <c r="BD11" s="488"/>
      <c r="BE11" s="488"/>
      <c r="BF11" s="488"/>
      <c r="BG11" s="488"/>
      <c r="BH11" s="488"/>
      <c r="BI11" s="488"/>
      <c r="BJ11" s="488"/>
      <c r="BK11" s="488"/>
      <c r="BL11" s="488" t="s">
        <v>1152</v>
      </c>
      <c r="BM11" s="488"/>
      <c r="BN11" s="488"/>
      <c r="BO11" s="488"/>
      <c r="BP11" s="488"/>
      <c r="BQ11" s="488"/>
      <c r="BR11" s="488"/>
      <c r="BS11" s="488"/>
      <c r="BT11" s="488"/>
      <c r="BU11" s="488"/>
      <c r="BV11" s="488"/>
      <c r="BW11" s="488"/>
      <c r="BX11" s="488"/>
      <c r="BY11" s="488"/>
      <c r="BZ11" s="488"/>
      <c r="CA11" s="488"/>
      <c r="CB11" s="488"/>
      <c r="CC11" s="488"/>
      <c r="CD11" s="488"/>
      <c r="CE11" s="488"/>
      <c r="CF11" s="488"/>
      <c r="CG11" s="488"/>
      <c r="CH11" s="488"/>
      <c r="CI11" s="488"/>
      <c r="CJ11" s="488"/>
      <c r="CK11" s="488"/>
      <c r="CL11" s="488"/>
      <c r="CM11" s="488"/>
      <c r="CN11" s="488"/>
      <c r="CO11" s="488"/>
    </row>
    <row r="12" spans="1:93" ht="43.5" customHeight="1">
      <c r="A12" s="472"/>
      <c r="B12" s="472"/>
      <c r="C12" s="472"/>
      <c r="D12" s="482" t="s">
        <v>226</v>
      </c>
      <c r="E12" s="482"/>
      <c r="F12" s="482"/>
      <c r="G12" s="482"/>
      <c r="H12" s="482"/>
      <c r="I12" s="482"/>
      <c r="J12" s="482" t="s">
        <v>227</v>
      </c>
      <c r="K12" s="482"/>
      <c r="L12" s="482"/>
      <c r="M12" s="482"/>
      <c r="N12" s="482"/>
      <c r="O12" s="482"/>
      <c r="P12" s="482" t="s">
        <v>228</v>
      </c>
      <c r="Q12" s="482"/>
      <c r="R12" s="482"/>
      <c r="S12" s="482"/>
      <c r="T12" s="482"/>
      <c r="U12" s="482"/>
      <c r="V12" s="482" t="s">
        <v>229</v>
      </c>
      <c r="W12" s="482"/>
      <c r="X12" s="482"/>
      <c r="Y12" s="482"/>
      <c r="Z12" s="482"/>
      <c r="AA12" s="482"/>
      <c r="AB12" s="472" t="s">
        <v>230</v>
      </c>
      <c r="AC12" s="472"/>
      <c r="AD12" s="472"/>
      <c r="AE12" s="472"/>
      <c r="AF12" s="472"/>
      <c r="AG12" s="472"/>
      <c r="AH12" s="482" t="s">
        <v>226</v>
      </c>
      <c r="AI12" s="482"/>
      <c r="AJ12" s="482"/>
      <c r="AK12" s="482"/>
      <c r="AL12" s="482"/>
      <c r="AM12" s="482"/>
      <c r="AN12" s="482" t="s">
        <v>227</v>
      </c>
      <c r="AO12" s="482"/>
      <c r="AP12" s="482"/>
      <c r="AQ12" s="482"/>
      <c r="AR12" s="482"/>
      <c r="AS12" s="482"/>
      <c r="AT12" s="482" t="s">
        <v>228</v>
      </c>
      <c r="AU12" s="482"/>
      <c r="AV12" s="482"/>
      <c r="AW12" s="482"/>
      <c r="AX12" s="482"/>
      <c r="AY12" s="482"/>
      <c r="AZ12" s="482" t="s">
        <v>229</v>
      </c>
      <c r="BA12" s="482"/>
      <c r="BB12" s="482"/>
      <c r="BC12" s="482"/>
      <c r="BD12" s="482"/>
      <c r="BE12" s="482"/>
      <c r="BF12" s="472" t="s">
        <v>230</v>
      </c>
      <c r="BG12" s="472"/>
      <c r="BH12" s="472"/>
      <c r="BI12" s="472"/>
      <c r="BJ12" s="472"/>
      <c r="BK12" s="472"/>
      <c r="BL12" s="482" t="s">
        <v>226</v>
      </c>
      <c r="BM12" s="482"/>
      <c r="BN12" s="482"/>
      <c r="BO12" s="482"/>
      <c r="BP12" s="482"/>
      <c r="BQ12" s="482"/>
      <c r="BR12" s="482" t="s">
        <v>227</v>
      </c>
      <c r="BS12" s="482"/>
      <c r="BT12" s="482"/>
      <c r="BU12" s="482"/>
      <c r="BV12" s="482"/>
      <c r="BW12" s="482"/>
      <c r="BX12" s="482" t="s">
        <v>228</v>
      </c>
      <c r="BY12" s="482"/>
      <c r="BZ12" s="482"/>
      <c r="CA12" s="482"/>
      <c r="CB12" s="482"/>
      <c r="CC12" s="482"/>
      <c r="CD12" s="482" t="s">
        <v>229</v>
      </c>
      <c r="CE12" s="482"/>
      <c r="CF12" s="482"/>
      <c r="CG12" s="482"/>
      <c r="CH12" s="482"/>
      <c r="CI12" s="482"/>
      <c r="CJ12" s="472" t="s">
        <v>230</v>
      </c>
      <c r="CK12" s="472"/>
      <c r="CL12" s="472"/>
      <c r="CM12" s="472"/>
      <c r="CN12" s="472"/>
      <c r="CO12" s="472"/>
    </row>
    <row r="13" spans="1:93" ht="77.25" customHeight="1">
      <c r="A13" s="472"/>
      <c r="B13" s="472"/>
      <c r="C13" s="472"/>
      <c r="D13" s="63" t="s">
        <v>155</v>
      </c>
      <c r="E13" s="482" t="s">
        <v>156</v>
      </c>
      <c r="F13" s="482"/>
      <c r="G13" s="482"/>
      <c r="H13" s="482"/>
      <c r="I13" s="482"/>
      <c r="J13" s="63" t="s">
        <v>155</v>
      </c>
      <c r="K13" s="472" t="s">
        <v>156</v>
      </c>
      <c r="L13" s="472"/>
      <c r="M13" s="472"/>
      <c r="N13" s="472"/>
      <c r="O13" s="472"/>
      <c r="P13" s="63" t="s">
        <v>155</v>
      </c>
      <c r="Q13" s="472" t="s">
        <v>156</v>
      </c>
      <c r="R13" s="472"/>
      <c r="S13" s="472"/>
      <c r="T13" s="472"/>
      <c r="U13" s="472"/>
      <c r="V13" s="63" t="s">
        <v>155</v>
      </c>
      <c r="W13" s="472" t="s">
        <v>156</v>
      </c>
      <c r="X13" s="472"/>
      <c r="Y13" s="472"/>
      <c r="Z13" s="472"/>
      <c r="AA13" s="472"/>
      <c r="AB13" s="63" t="s">
        <v>155</v>
      </c>
      <c r="AC13" s="472" t="s">
        <v>156</v>
      </c>
      <c r="AD13" s="472"/>
      <c r="AE13" s="472"/>
      <c r="AF13" s="472"/>
      <c r="AG13" s="472"/>
      <c r="AH13" s="63" t="s">
        <v>155</v>
      </c>
      <c r="AI13" s="482" t="s">
        <v>156</v>
      </c>
      <c r="AJ13" s="482"/>
      <c r="AK13" s="482"/>
      <c r="AL13" s="482"/>
      <c r="AM13" s="482"/>
      <c r="AN13" s="63" t="s">
        <v>155</v>
      </c>
      <c r="AO13" s="472" t="s">
        <v>156</v>
      </c>
      <c r="AP13" s="472"/>
      <c r="AQ13" s="472"/>
      <c r="AR13" s="472"/>
      <c r="AS13" s="472"/>
      <c r="AT13" s="63" t="s">
        <v>155</v>
      </c>
      <c r="AU13" s="472" t="s">
        <v>156</v>
      </c>
      <c r="AV13" s="472"/>
      <c r="AW13" s="472"/>
      <c r="AX13" s="472"/>
      <c r="AY13" s="472"/>
      <c r="AZ13" s="63" t="s">
        <v>155</v>
      </c>
      <c r="BA13" s="472" t="s">
        <v>156</v>
      </c>
      <c r="BB13" s="472"/>
      <c r="BC13" s="472"/>
      <c r="BD13" s="472"/>
      <c r="BE13" s="472"/>
      <c r="BF13" s="63" t="s">
        <v>155</v>
      </c>
      <c r="BG13" s="472" t="s">
        <v>156</v>
      </c>
      <c r="BH13" s="472"/>
      <c r="BI13" s="472"/>
      <c r="BJ13" s="472"/>
      <c r="BK13" s="472"/>
      <c r="BL13" s="63" t="s">
        <v>155</v>
      </c>
      <c r="BM13" s="482" t="s">
        <v>156</v>
      </c>
      <c r="BN13" s="482"/>
      <c r="BO13" s="482"/>
      <c r="BP13" s="482"/>
      <c r="BQ13" s="482"/>
      <c r="BR13" s="63" t="s">
        <v>155</v>
      </c>
      <c r="BS13" s="472" t="s">
        <v>156</v>
      </c>
      <c r="BT13" s="472"/>
      <c r="BU13" s="472"/>
      <c r="BV13" s="472"/>
      <c r="BW13" s="472"/>
      <c r="BX13" s="63" t="s">
        <v>155</v>
      </c>
      <c r="BY13" s="472" t="s">
        <v>156</v>
      </c>
      <c r="BZ13" s="472"/>
      <c r="CA13" s="472"/>
      <c r="CB13" s="472"/>
      <c r="CC13" s="472"/>
      <c r="CD13" s="63" t="s">
        <v>155</v>
      </c>
      <c r="CE13" s="472" t="s">
        <v>156</v>
      </c>
      <c r="CF13" s="472"/>
      <c r="CG13" s="472"/>
      <c r="CH13" s="472"/>
      <c r="CI13" s="472"/>
      <c r="CJ13" s="63" t="s">
        <v>155</v>
      </c>
      <c r="CK13" s="472" t="s">
        <v>156</v>
      </c>
      <c r="CL13" s="472"/>
      <c r="CM13" s="472"/>
      <c r="CN13" s="472"/>
      <c r="CO13" s="472"/>
    </row>
    <row r="14" spans="1:93" ht="87.75" customHeight="1">
      <c r="A14" s="472"/>
      <c r="B14" s="472"/>
      <c r="C14" s="472"/>
      <c r="D14" s="17" t="s">
        <v>157</v>
      </c>
      <c r="E14" s="17" t="s">
        <v>157</v>
      </c>
      <c r="F14" s="64" t="s">
        <v>158</v>
      </c>
      <c r="G14" s="64" t="s">
        <v>159</v>
      </c>
      <c r="H14" s="64" t="s">
        <v>160</v>
      </c>
      <c r="I14" s="64" t="s">
        <v>161</v>
      </c>
      <c r="J14" s="17" t="s">
        <v>157</v>
      </c>
      <c r="K14" s="17" t="s">
        <v>157</v>
      </c>
      <c r="L14" s="64" t="s">
        <v>158</v>
      </c>
      <c r="M14" s="64" t="s">
        <v>159</v>
      </c>
      <c r="N14" s="64" t="s">
        <v>160</v>
      </c>
      <c r="O14" s="64" t="s">
        <v>161</v>
      </c>
      <c r="P14" s="17" t="s">
        <v>157</v>
      </c>
      <c r="Q14" s="17" t="s">
        <v>157</v>
      </c>
      <c r="R14" s="64" t="s">
        <v>158</v>
      </c>
      <c r="S14" s="64" t="s">
        <v>159</v>
      </c>
      <c r="T14" s="64" t="s">
        <v>160</v>
      </c>
      <c r="U14" s="64" t="s">
        <v>161</v>
      </c>
      <c r="V14" s="17" t="s">
        <v>157</v>
      </c>
      <c r="W14" s="17" t="s">
        <v>157</v>
      </c>
      <c r="X14" s="64" t="s">
        <v>158</v>
      </c>
      <c r="Y14" s="64" t="s">
        <v>159</v>
      </c>
      <c r="Z14" s="64" t="s">
        <v>160</v>
      </c>
      <c r="AA14" s="64" t="s">
        <v>231</v>
      </c>
      <c r="AB14" s="17" t="s">
        <v>157</v>
      </c>
      <c r="AC14" s="17" t="s">
        <v>157</v>
      </c>
      <c r="AD14" s="64" t="s">
        <v>158</v>
      </c>
      <c r="AE14" s="64" t="s">
        <v>159</v>
      </c>
      <c r="AF14" s="64" t="s">
        <v>160</v>
      </c>
      <c r="AG14" s="64" t="s">
        <v>231</v>
      </c>
      <c r="AH14" s="17" t="s">
        <v>157</v>
      </c>
      <c r="AI14" s="17" t="s">
        <v>157</v>
      </c>
      <c r="AJ14" s="64" t="s">
        <v>158</v>
      </c>
      <c r="AK14" s="64" t="s">
        <v>159</v>
      </c>
      <c r="AL14" s="64" t="s">
        <v>160</v>
      </c>
      <c r="AM14" s="64" t="s">
        <v>161</v>
      </c>
      <c r="AN14" s="17" t="s">
        <v>157</v>
      </c>
      <c r="AO14" s="17" t="s">
        <v>157</v>
      </c>
      <c r="AP14" s="64" t="s">
        <v>158</v>
      </c>
      <c r="AQ14" s="64" t="s">
        <v>159</v>
      </c>
      <c r="AR14" s="64" t="s">
        <v>160</v>
      </c>
      <c r="AS14" s="64" t="s">
        <v>161</v>
      </c>
      <c r="AT14" s="17" t="s">
        <v>157</v>
      </c>
      <c r="AU14" s="17" t="s">
        <v>157</v>
      </c>
      <c r="AV14" s="64" t="s">
        <v>158</v>
      </c>
      <c r="AW14" s="64" t="s">
        <v>159</v>
      </c>
      <c r="AX14" s="64" t="s">
        <v>160</v>
      </c>
      <c r="AY14" s="64" t="s">
        <v>161</v>
      </c>
      <c r="AZ14" s="17" t="s">
        <v>157</v>
      </c>
      <c r="BA14" s="17" t="s">
        <v>157</v>
      </c>
      <c r="BB14" s="64" t="s">
        <v>158</v>
      </c>
      <c r="BC14" s="64" t="s">
        <v>159</v>
      </c>
      <c r="BD14" s="64" t="s">
        <v>160</v>
      </c>
      <c r="BE14" s="64" t="s">
        <v>231</v>
      </c>
      <c r="BF14" s="17" t="s">
        <v>157</v>
      </c>
      <c r="BG14" s="17" t="s">
        <v>157</v>
      </c>
      <c r="BH14" s="64" t="s">
        <v>158</v>
      </c>
      <c r="BI14" s="64" t="s">
        <v>159</v>
      </c>
      <c r="BJ14" s="64" t="s">
        <v>160</v>
      </c>
      <c r="BK14" s="64" t="s">
        <v>231</v>
      </c>
      <c r="BL14" s="17" t="s">
        <v>157</v>
      </c>
      <c r="BM14" s="17" t="s">
        <v>157</v>
      </c>
      <c r="BN14" s="64" t="s">
        <v>158</v>
      </c>
      <c r="BO14" s="64" t="s">
        <v>159</v>
      </c>
      <c r="BP14" s="64" t="s">
        <v>160</v>
      </c>
      <c r="BQ14" s="64" t="s">
        <v>161</v>
      </c>
      <c r="BR14" s="17" t="s">
        <v>157</v>
      </c>
      <c r="BS14" s="17" t="s">
        <v>157</v>
      </c>
      <c r="BT14" s="64" t="s">
        <v>158</v>
      </c>
      <c r="BU14" s="64" t="s">
        <v>159</v>
      </c>
      <c r="BV14" s="64" t="s">
        <v>160</v>
      </c>
      <c r="BW14" s="64" t="s">
        <v>161</v>
      </c>
      <c r="BX14" s="17" t="s">
        <v>157</v>
      </c>
      <c r="BY14" s="17" t="s">
        <v>157</v>
      </c>
      <c r="BZ14" s="64" t="s">
        <v>158</v>
      </c>
      <c r="CA14" s="64" t="s">
        <v>159</v>
      </c>
      <c r="CB14" s="64" t="s">
        <v>160</v>
      </c>
      <c r="CC14" s="64" t="s">
        <v>161</v>
      </c>
      <c r="CD14" s="17" t="s">
        <v>157</v>
      </c>
      <c r="CE14" s="17" t="s">
        <v>157</v>
      </c>
      <c r="CF14" s="64" t="s">
        <v>158</v>
      </c>
      <c r="CG14" s="64" t="s">
        <v>159</v>
      </c>
      <c r="CH14" s="64" t="s">
        <v>160</v>
      </c>
      <c r="CI14" s="64" t="s">
        <v>162</v>
      </c>
      <c r="CJ14" s="17" t="s">
        <v>157</v>
      </c>
      <c r="CK14" s="17" t="s">
        <v>157</v>
      </c>
      <c r="CL14" s="64" t="s">
        <v>158</v>
      </c>
      <c r="CM14" s="64" t="s">
        <v>159</v>
      </c>
      <c r="CN14" s="64" t="s">
        <v>160</v>
      </c>
      <c r="CO14" s="64" t="s">
        <v>231</v>
      </c>
    </row>
    <row r="15" spans="1:93">
      <c r="A15" s="66">
        <v>1</v>
      </c>
      <c r="B15" s="66">
        <v>2</v>
      </c>
      <c r="C15" s="66">
        <v>3</v>
      </c>
      <c r="D15" s="67" t="s">
        <v>232</v>
      </c>
      <c r="E15" s="67" t="s">
        <v>233</v>
      </c>
      <c r="F15" s="67" t="s">
        <v>234</v>
      </c>
      <c r="G15" s="67" t="s">
        <v>235</v>
      </c>
      <c r="H15" s="67" t="s">
        <v>236</v>
      </c>
      <c r="I15" s="67" t="s">
        <v>237</v>
      </c>
      <c r="J15" s="67" t="s">
        <v>238</v>
      </c>
      <c r="K15" s="67" t="s">
        <v>239</v>
      </c>
      <c r="L15" s="67" t="s">
        <v>240</v>
      </c>
      <c r="M15" s="67" t="s">
        <v>241</v>
      </c>
      <c r="N15" s="67" t="s">
        <v>242</v>
      </c>
      <c r="O15" s="67" t="s">
        <v>243</v>
      </c>
      <c r="P15" s="67" t="s">
        <v>244</v>
      </c>
      <c r="Q15" s="67" t="s">
        <v>245</v>
      </c>
      <c r="R15" s="67" t="s">
        <v>246</v>
      </c>
      <c r="S15" s="67" t="s">
        <v>247</v>
      </c>
      <c r="T15" s="67" t="s">
        <v>248</v>
      </c>
      <c r="U15" s="67" t="s">
        <v>249</v>
      </c>
      <c r="V15" s="67" t="s">
        <v>250</v>
      </c>
      <c r="W15" s="67" t="s">
        <v>251</v>
      </c>
      <c r="X15" s="67" t="s">
        <v>252</v>
      </c>
      <c r="Y15" s="67" t="s">
        <v>253</v>
      </c>
      <c r="Z15" s="67" t="s">
        <v>254</v>
      </c>
      <c r="AA15" s="67" t="s">
        <v>255</v>
      </c>
      <c r="AB15" s="67" t="s">
        <v>256</v>
      </c>
      <c r="AC15" s="67" t="s">
        <v>257</v>
      </c>
      <c r="AD15" s="67" t="s">
        <v>258</v>
      </c>
      <c r="AE15" s="67" t="s">
        <v>259</v>
      </c>
      <c r="AF15" s="67" t="s">
        <v>223</v>
      </c>
      <c r="AG15" s="67" t="s">
        <v>260</v>
      </c>
      <c r="AH15" s="67" t="s">
        <v>232</v>
      </c>
      <c r="AI15" s="67" t="s">
        <v>233</v>
      </c>
      <c r="AJ15" s="67" t="s">
        <v>234</v>
      </c>
      <c r="AK15" s="67" t="s">
        <v>235</v>
      </c>
      <c r="AL15" s="67" t="s">
        <v>236</v>
      </c>
      <c r="AM15" s="67" t="s">
        <v>237</v>
      </c>
      <c r="AN15" s="67" t="s">
        <v>238</v>
      </c>
      <c r="AO15" s="67" t="s">
        <v>239</v>
      </c>
      <c r="AP15" s="67" t="s">
        <v>240</v>
      </c>
      <c r="AQ15" s="67" t="s">
        <v>241</v>
      </c>
      <c r="AR15" s="67" t="s">
        <v>242</v>
      </c>
      <c r="AS15" s="67" t="s">
        <v>243</v>
      </c>
      <c r="AT15" s="67" t="s">
        <v>244</v>
      </c>
      <c r="AU15" s="67" t="s">
        <v>245</v>
      </c>
      <c r="AV15" s="67" t="s">
        <v>246</v>
      </c>
      <c r="AW15" s="67" t="s">
        <v>247</v>
      </c>
      <c r="AX15" s="67" t="s">
        <v>248</v>
      </c>
      <c r="AY15" s="67" t="s">
        <v>249</v>
      </c>
      <c r="AZ15" s="67" t="s">
        <v>250</v>
      </c>
      <c r="BA15" s="67" t="s">
        <v>251</v>
      </c>
      <c r="BB15" s="67" t="s">
        <v>252</v>
      </c>
      <c r="BC15" s="67" t="s">
        <v>253</v>
      </c>
      <c r="BD15" s="67" t="s">
        <v>254</v>
      </c>
      <c r="BE15" s="67" t="s">
        <v>255</v>
      </c>
      <c r="BF15" s="67" t="s">
        <v>256</v>
      </c>
      <c r="BG15" s="67" t="s">
        <v>257</v>
      </c>
      <c r="BH15" s="67" t="s">
        <v>258</v>
      </c>
      <c r="BI15" s="67" t="s">
        <v>259</v>
      </c>
      <c r="BJ15" s="67" t="s">
        <v>223</v>
      </c>
      <c r="BK15" s="67" t="s">
        <v>260</v>
      </c>
      <c r="BL15" s="67" t="s">
        <v>232</v>
      </c>
      <c r="BM15" s="67" t="s">
        <v>233</v>
      </c>
      <c r="BN15" s="67" t="s">
        <v>234</v>
      </c>
      <c r="BO15" s="67" t="s">
        <v>235</v>
      </c>
      <c r="BP15" s="67" t="s">
        <v>236</v>
      </c>
      <c r="BQ15" s="67" t="s">
        <v>237</v>
      </c>
      <c r="BR15" s="67" t="s">
        <v>238</v>
      </c>
      <c r="BS15" s="67" t="s">
        <v>239</v>
      </c>
      <c r="BT15" s="67" t="s">
        <v>240</v>
      </c>
      <c r="BU15" s="67" t="s">
        <v>241</v>
      </c>
      <c r="BV15" s="67" t="s">
        <v>242</v>
      </c>
      <c r="BW15" s="67" t="s">
        <v>243</v>
      </c>
      <c r="BX15" s="67" t="s">
        <v>244</v>
      </c>
      <c r="BY15" s="67" t="s">
        <v>245</v>
      </c>
      <c r="BZ15" s="67" t="s">
        <v>246</v>
      </c>
      <c r="CA15" s="67" t="s">
        <v>247</v>
      </c>
      <c r="CB15" s="67" t="s">
        <v>248</v>
      </c>
      <c r="CC15" s="67" t="s">
        <v>249</v>
      </c>
      <c r="CD15" s="67" t="s">
        <v>250</v>
      </c>
      <c r="CE15" s="67" t="s">
        <v>251</v>
      </c>
      <c r="CF15" s="67" t="s">
        <v>252</v>
      </c>
      <c r="CG15" s="67" t="s">
        <v>253</v>
      </c>
      <c r="CH15" s="67" t="s">
        <v>254</v>
      </c>
      <c r="CI15" s="67" t="s">
        <v>255</v>
      </c>
      <c r="CJ15" s="67" t="s">
        <v>256</v>
      </c>
      <c r="CK15" s="67" t="s">
        <v>257</v>
      </c>
      <c r="CL15" s="67" t="s">
        <v>258</v>
      </c>
      <c r="CM15" s="67" t="s">
        <v>259</v>
      </c>
      <c r="CN15" s="67" t="s">
        <v>223</v>
      </c>
      <c r="CO15" s="67" t="s">
        <v>260</v>
      </c>
    </row>
    <row r="16" spans="1:93" ht="42">
      <c r="A16" s="75" t="s">
        <v>72</v>
      </c>
      <c r="B16" s="82" t="s">
        <v>73</v>
      </c>
      <c r="C16" s="24" t="s">
        <v>74</v>
      </c>
      <c r="D16" s="25" t="s">
        <v>75</v>
      </c>
      <c r="E16" s="25" t="s">
        <v>75</v>
      </c>
      <c r="F16" s="25" t="s">
        <v>75</v>
      </c>
      <c r="G16" s="25" t="s">
        <v>75</v>
      </c>
      <c r="H16" s="25" t="s">
        <v>75</v>
      </c>
      <c r="I16" s="25" t="s">
        <v>75</v>
      </c>
      <c r="J16" s="25" t="s">
        <v>75</v>
      </c>
      <c r="K16" s="25" t="s">
        <v>75</v>
      </c>
      <c r="L16" s="25" t="s">
        <v>75</v>
      </c>
      <c r="M16" s="25" t="s">
        <v>75</v>
      </c>
      <c r="N16" s="25" t="s">
        <v>75</v>
      </c>
      <c r="O16" s="25" t="s">
        <v>75</v>
      </c>
      <c r="P16" s="25" t="s">
        <v>75</v>
      </c>
      <c r="Q16" s="25" t="s">
        <v>75</v>
      </c>
      <c r="R16" s="25" t="s">
        <v>75</v>
      </c>
      <c r="S16" s="25" t="s">
        <v>75</v>
      </c>
      <c r="T16" s="25" t="s">
        <v>75</v>
      </c>
      <c r="U16" s="25" t="s">
        <v>75</v>
      </c>
      <c r="V16" s="25" t="s">
        <v>75</v>
      </c>
      <c r="W16" s="27">
        <f>W21</f>
        <v>5.5839554978064001</v>
      </c>
      <c r="X16" s="25" t="s">
        <v>75</v>
      </c>
      <c r="Y16" s="25" t="s">
        <v>75</v>
      </c>
      <c r="Z16" s="25" t="s">
        <v>75</v>
      </c>
      <c r="AA16" s="25">
        <f t="shared" ref="AA16:AB16" si="0">AA21</f>
        <v>564</v>
      </c>
      <c r="AB16" s="25">
        <f t="shared" si="0"/>
        <v>5.5839554978064001</v>
      </c>
      <c r="AC16" s="25" t="s">
        <v>75</v>
      </c>
      <c r="AD16" s="25" t="s">
        <v>75</v>
      </c>
      <c r="AE16" s="25" t="s">
        <v>75</v>
      </c>
      <c r="AF16" s="25" t="s">
        <v>75</v>
      </c>
      <c r="AG16" s="25">
        <f t="shared" ref="AG16" si="1">AG21</f>
        <v>564</v>
      </c>
      <c r="AH16" s="25" t="s">
        <v>75</v>
      </c>
      <c r="AI16" s="25" t="s">
        <v>75</v>
      </c>
      <c r="AJ16" s="25" t="s">
        <v>75</v>
      </c>
      <c r="AK16" s="25" t="s">
        <v>75</v>
      </c>
      <c r="AL16" s="25" t="s">
        <v>75</v>
      </c>
      <c r="AM16" s="25" t="s">
        <v>75</v>
      </c>
      <c r="AN16" s="25" t="s">
        <v>75</v>
      </c>
      <c r="AO16" s="25" t="s">
        <v>75</v>
      </c>
      <c r="AP16" s="25" t="s">
        <v>75</v>
      </c>
      <c r="AQ16" s="25" t="s">
        <v>75</v>
      </c>
      <c r="AR16" s="25" t="s">
        <v>75</v>
      </c>
      <c r="AS16" s="25" t="s">
        <v>75</v>
      </c>
      <c r="AT16" s="25" t="s">
        <v>75</v>
      </c>
      <c r="AU16" s="25" t="s">
        <v>75</v>
      </c>
      <c r="AV16" s="25" t="s">
        <v>75</v>
      </c>
      <c r="AW16" s="25" t="s">
        <v>75</v>
      </c>
      <c r="AX16" s="25" t="s">
        <v>75</v>
      </c>
      <c r="AY16" s="25" t="s">
        <v>75</v>
      </c>
      <c r="AZ16" s="25" t="s">
        <v>75</v>
      </c>
      <c r="BA16" s="27">
        <f>BA21</f>
        <v>12.523999994</v>
      </c>
      <c r="BB16" s="25" t="s">
        <v>75</v>
      </c>
      <c r="BC16" s="25" t="s">
        <v>75</v>
      </c>
      <c r="BD16" s="25" t="s">
        <v>75</v>
      </c>
      <c r="BE16" s="25" t="str">
        <f t="shared" ref="BE16:BF16" si="2">BE21</f>
        <v>нд</v>
      </c>
      <c r="BF16" s="25">
        <f t="shared" si="2"/>
        <v>12.523999994</v>
      </c>
      <c r="BG16" s="25" t="s">
        <v>75</v>
      </c>
      <c r="BH16" s="25" t="s">
        <v>75</v>
      </c>
      <c r="BI16" s="25" t="s">
        <v>75</v>
      </c>
      <c r="BJ16" s="25" t="s">
        <v>75</v>
      </c>
      <c r="BK16" s="25" t="str">
        <f t="shared" ref="BK16" si="3">BK21</f>
        <v>нд</v>
      </c>
      <c r="BL16" s="25" t="s">
        <v>75</v>
      </c>
      <c r="BM16" s="25" t="s">
        <v>75</v>
      </c>
      <c r="BN16" s="25" t="s">
        <v>75</v>
      </c>
      <c r="BO16" s="25" t="s">
        <v>75</v>
      </c>
      <c r="BP16" s="25" t="s">
        <v>75</v>
      </c>
      <c r="BQ16" s="25" t="s">
        <v>75</v>
      </c>
      <c r="BR16" s="25" t="s">
        <v>75</v>
      </c>
      <c r="BS16" s="25" t="s">
        <v>75</v>
      </c>
      <c r="BT16" s="25" t="s">
        <v>75</v>
      </c>
      <c r="BU16" s="25" t="s">
        <v>75</v>
      </c>
      <c r="BV16" s="25" t="s">
        <v>75</v>
      </c>
      <c r="BW16" s="25" t="s">
        <v>75</v>
      </c>
      <c r="BX16" s="25" t="s">
        <v>75</v>
      </c>
      <c r="BY16" s="25" t="s">
        <v>75</v>
      </c>
      <c r="BZ16" s="25" t="s">
        <v>75</v>
      </c>
      <c r="CA16" s="25" t="s">
        <v>75</v>
      </c>
      <c r="CB16" s="25" t="s">
        <v>75</v>
      </c>
      <c r="CC16" s="25" t="s">
        <v>75</v>
      </c>
      <c r="CD16" s="25" t="s">
        <v>75</v>
      </c>
      <c r="CE16" s="83">
        <f>CE21</f>
        <v>19.2738442564</v>
      </c>
      <c r="CF16" s="25" t="s">
        <v>75</v>
      </c>
      <c r="CG16" s="25" t="s">
        <v>75</v>
      </c>
      <c r="CH16" s="25" t="s">
        <v>75</v>
      </c>
      <c r="CI16" s="25" t="str">
        <f t="shared" ref="CI16:CJ16" si="4">CI21</f>
        <v>нд</v>
      </c>
      <c r="CJ16" s="83">
        <f t="shared" si="4"/>
        <v>19.2738442564</v>
      </c>
      <c r="CK16" s="25" t="s">
        <v>75</v>
      </c>
      <c r="CL16" s="25" t="s">
        <v>75</v>
      </c>
      <c r="CM16" s="25" t="s">
        <v>75</v>
      </c>
      <c r="CN16" s="25" t="s">
        <v>75</v>
      </c>
      <c r="CO16" s="25" t="str">
        <f t="shared" ref="CO16" si="5">CO21</f>
        <v>нд</v>
      </c>
    </row>
    <row r="17" spans="1:93">
      <c r="A17" s="75" t="s">
        <v>76</v>
      </c>
      <c r="B17" s="82" t="s">
        <v>77</v>
      </c>
      <c r="C17" s="24" t="s">
        <v>74</v>
      </c>
      <c r="D17" s="25" t="s">
        <v>75</v>
      </c>
      <c r="E17" s="25" t="s">
        <v>75</v>
      </c>
      <c r="F17" s="25" t="s">
        <v>75</v>
      </c>
      <c r="G17" s="25" t="s">
        <v>75</v>
      </c>
      <c r="H17" s="25" t="s">
        <v>75</v>
      </c>
      <c r="I17" s="25" t="s">
        <v>75</v>
      </c>
      <c r="J17" s="25" t="s">
        <v>75</v>
      </c>
      <c r="K17" s="25" t="s">
        <v>75</v>
      </c>
      <c r="L17" s="25" t="s">
        <v>75</v>
      </c>
      <c r="M17" s="25" t="s">
        <v>75</v>
      </c>
      <c r="N17" s="25" t="s">
        <v>75</v>
      </c>
      <c r="O17" s="25" t="s">
        <v>75</v>
      </c>
      <c r="P17" s="25" t="s">
        <v>75</v>
      </c>
      <c r="Q17" s="25" t="s">
        <v>75</v>
      </c>
      <c r="R17" s="25" t="s">
        <v>75</v>
      </c>
      <c r="S17" s="25" t="s">
        <v>75</v>
      </c>
      <c r="T17" s="25" t="s">
        <v>75</v>
      </c>
      <c r="U17" s="25" t="s">
        <v>75</v>
      </c>
      <c r="V17" s="25" t="s">
        <v>75</v>
      </c>
      <c r="W17" s="25" t="str">
        <f t="shared" ref="W17:W18" si="6">W23</f>
        <v>нд</v>
      </c>
      <c r="X17" s="25" t="s">
        <v>75</v>
      </c>
      <c r="Y17" s="25" t="s">
        <v>75</v>
      </c>
      <c r="Z17" s="25" t="s">
        <v>75</v>
      </c>
      <c r="AA17" s="25" t="str">
        <f t="shared" ref="AA17:AB21" si="7">AA23</f>
        <v>нд</v>
      </c>
      <c r="AB17" s="25" t="str">
        <f t="shared" si="7"/>
        <v>нд</v>
      </c>
      <c r="AC17" s="25" t="s">
        <v>75</v>
      </c>
      <c r="AD17" s="25" t="s">
        <v>75</v>
      </c>
      <c r="AE17" s="25" t="s">
        <v>75</v>
      </c>
      <c r="AF17" s="25" t="s">
        <v>75</v>
      </c>
      <c r="AG17" s="25" t="str">
        <f t="shared" ref="AG17:AG21" si="8">AG23</f>
        <v>нд</v>
      </c>
      <c r="AH17" s="25" t="s">
        <v>75</v>
      </c>
      <c r="AI17" s="25" t="s">
        <v>75</v>
      </c>
      <c r="AJ17" s="25" t="s">
        <v>75</v>
      </c>
      <c r="AK17" s="25" t="s">
        <v>75</v>
      </c>
      <c r="AL17" s="25" t="s">
        <v>75</v>
      </c>
      <c r="AM17" s="25" t="s">
        <v>75</v>
      </c>
      <c r="AN17" s="25" t="s">
        <v>75</v>
      </c>
      <c r="AO17" s="25" t="s">
        <v>75</v>
      </c>
      <c r="AP17" s="25" t="s">
        <v>75</v>
      </c>
      <c r="AQ17" s="25" t="s">
        <v>75</v>
      </c>
      <c r="AR17" s="25" t="s">
        <v>75</v>
      </c>
      <c r="AS17" s="25" t="s">
        <v>75</v>
      </c>
      <c r="AT17" s="25" t="s">
        <v>75</v>
      </c>
      <c r="AU17" s="25" t="s">
        <v>75</v>
      </c>
      <c r="AV17" s="25" t="s">
        <v>75</v>
      </c>
      <c r="AW17" s="25" t="s">
        <v>75</v>
      </c>
      <c r="AX17" s="25" t="s">
        <v>75</v>
      </c>
      <c r="AY17" s="25" t="s">
        <v>75</v>
      </c>
      <c r="AZ17" s="25" t="s">
        <v>75</v>
      </c>
      <c r="BA17" s="25" t="str">
        <f t="shared" ref="BA17:BA18" si="9">BA23</f>
        <v>нд</v>
      </c>
      <c r="BB17" s="25" t="s">
        <v>75</v>
      </c>
      <c r="BC17" s="25" t="s">
        <v>75</v>
      </c>
      <c r="BD17" s="25" t="s">
        <v>75</v>
      </c>
      <c r="BE17" s="25" t="str">
        <f t="shared" ref="BE17:BF21" si="10">BE23</f>
        <v>нд</v>
      </c>
      <c r="BF17" s="25" t="str">
        <f t="shared" si="10"/>
        <v>нд</v>
      </c>
      <c r="BG17" s="25" t="s">
        <v>75</v>
      </c>
      <c r="BH17" s="25" t="s">
        <v>75</v>
      </c>
      <c r="BI17" s="25" t="s">
        <v>75</v>
      </c>
      <c r="BJ17" s="25" t="s">
        <v>75</v>
      </c>
      <c r="BK17" s="25" t="str">
        <f t="shared" ref="BK17:BK21" si="11">BK23</f>
        <v>нд</v>
      </c>
      <c r="BL17" s="25" t="s">
        <v>75</v>
      </c>
      <c r="BM17" s="25" t="s">
        <v>75</v>
      </c>
      <c r="BN17" s="25" t="s">
        <v>75</v>
      </c>
      <c r="BO17" s="25" t="s">
        <v>75</v>
      </c>
      <c r="BP17" s="25" t="s">
        <v>75</v>
      </c>
      <c r="BQ17" s="25" t="s">
        <v>75</v>
      </c>
      <c r="BR17" s="25" t="s">
        <v>75</v>
      </c>
      <c r="BS17" s="25" t="s">
        <v>75</v>
      </c>
      <c r="BT17" s="25" t="s">
        <v>75</v>
      </c>
      <c r="BU17" s="25" t="s">
        <v>75</v>
      </c>
      <c r="BV17" s="25" t="s">
        <v>75</v>
      </c>
      <c r="BW17" s="25" t="s">
        <v>75</v>
      </c>
      <c r="BX17" s="25" t="s">
        <v>75</v>
      </c>
      <c r="BY17" s="25" t="s">
        <v>75</v>
      </c>
      <c r="BZ17" s="25" t="s">
        <v>75</v>
      </c>
      <c r="CA17" s="25" t="s">
        <v>75</v>
      </c>
      <c r="CB17" s="25" t="s">
        <v>75</v>
      </c>
      <c r="CC17" s="25" t="s">
        <v>75</v>
      </c>
      <c r="CD17" s="25" t="s">
        <v>75</v>
      </c>
      <c r="CE17" s="83" t="str">
        <f t="shared" ref="CE17:CE18" si="12">CE23</f>
        <v>нд</v>
      </c>
      <c r="CF17" s="25" t="s">
        <v>75</v>
      </c>
      <c r="CG17" s="25" t="s">
        <v>75</v>
      </c>
      <c r="CH17" s="25" t="s">
        <v>75</v>
      </c>
      <c r="CI17" s="25" t="str">
        <f t="shared" ref="CI17:CJ21" si="13">CI23</f>
        <v>нд</v>
      </c>
      <c r="CJ17" s="25" t="str">
        <f t="shared" si="13"/>
        <v>нд</v>
      </c>
      <c r="CK17" s="25" t="s">
        <v>75</v>
      </c>
      <c r="CL17" s="25" t="s">
        <v>75</v>
      </c>
      <c r="CM17" s="25" t="s">
        <v>75</v>
      </c>
      <c r="CN17" s="25" t="s">
        <v>75</v>
      </c>
      <c r="CO17" s="25" t="str">
        <f t="shared" ref="CO17:CO21" si="14">CO23</f>
        <v>нд</v>
      </c>
    </row>
    <row r="18" spans="1:93" ht="55.8">
      <c r="A18" s="75" t="s">
        <v>78</v>
      </c>
      <c r="B18" s="82" t="s">
        <v>79</v>
      </c>
      <c r="C18" s="24" t="s">
        <v>74</v>
      </c>
      <c r="D18" s="25" t="s">
        <v>75</v>
      </c>
      <c r="E18" s="25" t="s">
        <v>75</v>
      </c>
      <c r="F18" s="25" t="s">
        <v>75</v>
      </c>
      <c r="G18" s="25" t="s">
        <v>75</v>
      </c>
      <c r="H18" s="25" t="s">
        <v>75</v>
      </c>
      <c r="I18" s="25" t="s">
        <v>75</v>
      </c>
      <c r="J18" s="25" t="s">
        <v>75</v>
      </c>
      <c r="K18" s="25" t="s">
        <v>75</v>
      </c>
      <c r="L18" s="25" t="s">
        <v>75</v>
      </c>
      <c r="M18" s="25" t="s">
        <v>75</v>
      </c>
      <c r="N18" s="25" t="s">
        <v>75</v>
      </c>
      <c r="O18" s="25" t="s">
        <v>75</v>
      </c>
      <c r="P18" s="25" t="s">
        <v>75</v>
      </c>
      <c r="Q18" s="25" t="s">
        <v>75</v>
      </c>
      <c r="R18" s="25" t="s">
        <v>75</v>
      </c>
      <c r="S18" s="25" t="s">
        <v>75</v>
      </c>
      <c r="T18" s="25" t="s">
        <v>75</v>
      </c>
      <c r="U18" s="25" t="s">
        <v>75</v>
      </c>
      <c r="V18" s="25" t="s">
        <v>75</v>
      </c>
      <c r="W18" s="25" t="str">
        <f t="shared" si="6"/>
        <v>нд</v>
      </c>
      <c r="X18" s="25" t="s">
        <v>75</v>
      </c>
      <c r="Y18" s="25" t="s">
        <v>75</v>
      </c>
      <c r="Z18" s="25" t="s">
        <v>75</v>
      </c>
      <c r="AA18" s="25" t="str">
        <f t="shared" si="7"/>
        <v>нд</v>
      </c>
      <c r="AB18" s="25" t="str">
        <f t="shared" si="7"/>
        <v>нд</v>
      </c>
      <c r="AC18" s="25" t="s">
        <v>75</v>
      </c>
      <c r="AD18" s="25" t="s">
        <v>75</v>
      </c>
      <c r="AE18" s="25" t="s">
        <v>75</v>
      </c>
      <c r="AF18" s="25" t="s">
        <v>75</v>
      </c>
      <c r="AG18" s="25" t="str">
        <f t="shared" si="8"/>
        <v>нд</v>
      </c>
      <c r="AH18" s="25" t="s">
        <v>75</v>
      </c>
      <c r="AI18" s="25" t="s">
        <v>75</v>
      </c>
      <c r="AJ18" s="25" t="s">
        <v>75</v>
      </c>
      <c r="AK18" s="25" t="s">
        <v>75</v>
      </c>
      <c r="AL18" s="25" t="s">
        <v>75</v>
      </c>
      <c r="AM18" s="25" t="s">
        <v>75</v>
      </c>
      <c r="AN18" s="25" t="s">
        <v>75</v>
      </c>
      <c r="AO18" s="25" t="s">
        <v>75</v>
      </c>
      <c r="AP18" s="25" t="s">
        <v>75</v>
      </c>
      <c r="AQ18" s="25" t="s">
        <v>75</v>
      </c>
      <c r="AR18" s="25" t="s">
        <v>75</v>
      </c>
      <c r="AS18" s="25" t="s">
        <v>75</v>
      </c>
      <c r="AT18" s="25" t="s">
        <v>75</v>
      </c>
      <c r="AU18" s="25" t="s">
        <v>75</v>
      </c>
      <c r="AV18" s="25" t="s">
        <v>75</v>
      </c>
      <c r="AW18" s="25" t="s">
        <v>75</v>
      </c>
      <c r="AX18" s="25" t="s">
        <v>75</v>
      </c>
      <c r="AY18" s="25" t="s">
        <v>75</v>
      </c>
      <c r="AZ18" s="25" t="s">
        <v>75</v>
      </c>
      <c r="BA18" s="25" t="str">
        <f t="shared" si="9"/>
        <v>нд</v>
      </c>
      <c r="BB18" s="25" t="s">
        <v>75</v>
      </c>
      <c r="BC18" s="25" t="s">
        <v>75</v>
      </c>
      <c r="BD18" s="25" t="s">
        <v>75</v>
      </c>
      <c r="BE18" s="25" t="str">
        <f t="shared" si="10"/>
        <v>нд</v>
      </c>
      <c r="BF18" s="25" t="str">
        <f t="shared" si="10"/>
        <v>нд</v>
      </c>
      <c r="BG18" s="25" t="s">
        <v>75</v>
      </c>
      <c r="BH18" s="25" t="s">
        <v>75</v>
      </c>
      <c r="BI18" s="25" t="s">
        <v>75</v>
      </c>
      <c r="BJ18" s="25" t="s">
        <v>75</v>
      </c>
      <c r="BK18" s="25" t="str">
        <f t="shared" si="11"/>
        <v>нд</v>
      </c>
      <c r="BL18" s="25" t="s">
        <v>75</v>
      </c>
      <c r="BM18" s="25" t="s">
        <v>75</v>
      </c>
      <c r="BN18" s="25" t="s">
        <v>75</v>
      </c>
      <c r="BO18" s="25" t="s">
        <v>75</v>
      </c>
      <c r="BP18" s="25" t="s">
        <v>75</v>
      </c>
      <c r="BQ18" s="25" t="s">
        <v>75</v>
      </c>
      <c r="BR18" s="25" t="s">
        <v>75</v>
      </c>
      <c r="BS18" s="25" t="s">
        <v>75</v>
      </c>
      <c r="BT18" s="25" t="s">
        <v>75</v>
      </c>
      <c r="BU18" s="25" t="s">
        <v>75</v>
      </c>
      <c r="BV18" s="25" t="s">
        <v>75</v>
      </c>
      <c r="BW18" s="25" t="s">
        <v>75</v>
      </c>
      <c r="BX18" s="25" t="s">
        <v>75</v>
      </c>
      <c r="BY18" s="25" t="s">
        <v>75</v>
      </c>
      <c r="BZ18" s="25" t="s">
        <v>75</v>
      </c>
      <c r="CA18" s="25" t="s">
        <v>75</v>
      </c>
      <c r="CB18" s="25" t="s">
        <v>75</v>
      </c>
      <c r="CC18" s="25" t="s">
        <v>75</v>
      </c>
      <c r="CD18" s="25" t="s">
        <v>75</v>
      </c>
      <c r="CE18" s="83" t="str">
        <f t="shared" si="12"/>
        <v>нд</v>
      </c>
      <c r="CF18" s="25" t="s">
        <v>75</v>
      </c>
      <c r="CG18" s="25" t="s">
        <v>75</v>
      </c>
      <c r="CH18" s="25" t="s">
        <v>75</v>
      </c>
      <c r="CI18" s="25" t="str">
        <f t="shared" si="13"/>
        <v>нд</v>
      </c>
      <c r="CJ18" s="25" t="str">
        <f t="shared" si="13"/>
        <v>нд</v>
      </c>
      <c r="CK18" s="25" t="s">
        <v>75</v>
      </c>
      <c r="CL18" s="25" t="s">
        <v>75</v>
      </c>
      <c r="CM18" s="25" t="s">
        <v>75</v>
      </c>
      <c r="CN18" s="25" t="s">
        <v>75</v>
      </c>
      <c r="CO18" s="25" t="str">
        <f t="shared" si="14"/>
        <v>нд</v>
      </c>
    </row>
    <row r="19" spans="1:93" ht="28.2">
      <c r="A19" s="75" t="s">
        <v>80</v>
      </c>
      <c r="B19" s="82" t="s">
        <v>81</v>
      </c>
      <c r="C19" s="24" t="s">
        <v>74</v>
      </c>
      <c r="D19" s="25" t="s">
        <v>75</v>
      </c>
      <c r="E19" s="25" t="s">
        <v>75</v>
      </c>
      <c r="F19" s="25" t="s">
        <v>75</v>
      </c>
      <c r="G19" s="25" t="s">
        <v>75</v>
      </c>
      <c r="H19" s="25" t="s">
        <v>75</v>
      </c>
      <c r="I19" s="25" t="s">
        <v>75</v>
      </c>
      <c r="J19" s="25" t="s">
        <v>75</v>
      </c>
      <c r="K19" s="25" t="s">
        <v>75</v>
      </c>
      <c r="L19" s="25" t="s">
        <v>75</v>
      </c>
      <c r="M19" s="25" t="s">
        <v>75</v>
      </c>
      <c r="N19" s="25" t="s">
        <v>75</v>
      </c>
      <c r="O19" s="25" t="s">
        <v>75</v>
      </c>
      <c r="P19" s="25" t="s">
        <v>75</v>
      </c>
      <c r="Q19" s="25" t="s">
        <v>75</v>
      </c>
      <c r="R19" s="25" t="s">
        <v>75</v>
      </c>
      <c r="S19" s="25" t="s">
        <v>75</v>
      </c>
      <c r="T19" s="25" t="s">
        <v>75</v>
      </c>
      <c r="U19" s="25" t="s">
        <v>75</v>
      </c>
      <c r="V19" s="25" t="s">
        <v>75</v>
      </c>
      <c r="W19" s="25" t="str">
        <f>W25</f>
        <v>нд</v>
      </c>
      <c r="X19" s="25" t="s">
        <v>75</v>
      </c>
      <c r="Y19" s="25" t="s">
        <v>75</v>
      </c>
      <c r="Z19" s="25" t="s">
        <v>75</v>
      </c>
      <c r="AA19" s="25" t="str">
        <f t="shared" si="7"/>
        <v>нд</v>
      </c>
      <c r="AB19" s="25" t="str">
        <f t="shared" si="7"/>
        <v>нд</v>
      </c>
      <c r="AC19" s="25" t="s">
        <v>75</v>
      </c>
      <c r="AD19" s="25" t="s">
        <v>75</v>
      </c>
      <c r="AE19" s="25" t="s">
        <v>75</v>
      </c>
      <c r="AF19" s="25" t="s">
        <v>75</v>
      </c>
      <c r="AG19" s="25" t="str">
        <f t="shared" si="8"/>
        <v>нд</v>
      </c>
      <c r="AH19" s="25" t="s">
        <v>75</v>
      </c>
      <c r="AI19" s="25" t="s">
        <v>75</v>
      </c>
      <c r="AJ19" s="25" t="s">
        <v>75</v>
      </c>
      <c r="AK19" s="25" t="s">
        <v>75</v>
      </c>
      <c r="AL19" s="25" t="s">
        <v>75</v>
      </c>
      <c r="AM19" s="25" t="s">
        <v>75</v>
      </c>
      <c r="AN19" s="25" t="s">
        <v>75</v>
      </c>
      <c r="AO19" s="25" t="s">
        <v>75</v>
      </c>
      <c r="AP19" s="25" t="s">
        <v>75</v>
      </c>
      <c r="AQ19" s="25" t="s">
        <v>75</v>
      </c>
      <c r="AR19" s="25" t="s">
        <v>75</v>
      </c>
      <c r="AS19" s="25" t="s">
        <v>75</v>
      </c>
      <c r="AT19" s="25" t="s">
        <v>75</v>
      </c>
      <c r="AU19" s="25" t="s">
        <v>75</v>
      </c>
      <c r="AV19" s="25" t="s">
        <v>75</v>
      </c>
      <c r="AW19" s="25" t="s">
        <v>75</v>
      </c>
      <c r="AX19" s="25" t="s">
        <v>75</v>
      </c>
      <c r="AY19" s="25" t="s">
        <v>75</v>
      </c>
      <c r="AZ19" s="25" t="s">
        <v>75</v>
      </c>
      <c r="BA19" s="25" t="str">
        <f>BA25</f>
        <v>нд</v>
      </c>
      <c r="BB19" s="25" t="s">
        <v>75</v>
      </c>
      <c r="BC19" s="25" t="s">
        <v>75</v>
      </c>
      <c r="BD19" s="25" t="s">
        <v>75</v>
      </c>
      <c r="BE19" s="25" t="str">
        <f t="shared" si="10"/>
        <v>нд</v>
      </c>
      <c r="BF19" s="25" t="str">
        <f t="shared" si="10"/>
        <v>нд</v>
      </c>
      <c r="BG19" s="25" t="s">
        <v>75</v>
      </c>
      <c r="BH19" s="25" t="s">
        <v>75</v>
      </c>
      <c r="BI19" s="25" t="s">
        <v>75</v>
      </c>
      <c r="BJ19" s="25" t="s">
        <v>75</v>
      </c>
      <c r="BK19" s="25" t="str">
        <f t="shared" si="11"/>
        <v>нд</v>
      </c>
      <c r="BL19" s="25" t="s">
        <v>75</v>
      </c>
      <c r="BM19" s="25" t="s">
        <v>75</v>
      </c>
      <c r="BN19" s="25" t="s">
        <v>75</v>
      </c>
      <c r="BO19" s="25" t="s">
        <v>75</v>
      </c>
      <c r="BP19" s="25" t="s">
        <v>75</v>
      </c>
      <c r="BQ19" s="25" t="s">
        <v>75</v>
      </c>
      <c r="BR19" s="25" t="s">
        <v>75</v>
      </c>
      <c r="BS19" s="25" t="s">
        <v>75</v>
      </c>
      <c r="BT19" s="25" t="s">
        <v>75</v>
      </c>
      <c r="BU19" s="25" t="s">
        <v>75</v>
      </c>
      <c r="BV19" s="25" t="s">
        <v>75</v>
      </c>
      <c r="BW19" s="25" t="s">
        <v>75</v>
      </c>
      <c r="BX19" s="25" t="s">
        <v>75</v>
      </c>
      <c r="BY19" s="25" t="s">
        <v>75</v>
      </c>
      <c r="BZ19" s="25" t="s">
        <v>75</v>
      </c>
      <c r="CA19" s="25" t="s">
        <v>75</v>
      </c>
      <c r="CB19" s="25" t="s">
        <v>75</v>
      </c>
      <c r="CC19" s="25" t="s">
        <v>75</v>
      </c>
      <c r="CD19" s="25" t="s">
        <v>75</v>
      </c>
      <c r="CE19" s="83" t="str">
        <f>CE25</f>
        <v>нд</v>
      </c>
      <c r="CF19" s="25" t="s">
        <v>75</v>
      </c>
      <c r="CG19" s="25" t="s">
        <v>75</v>
      </c>
      <c r="CH19" s="25" t="s">
        <v>75</v>
      </c>
      <c r="CI19" s="25" t="str">
        <f t="shared" si="13"/>
        <v>нд</v>
      </c>
      <c r="CJ19" s="25" t="str">
        <f t="shared" si="13"/>
        <v>нд</v>
      </c>
      <c r="CK19" s="25" t="s">
        <v>75</v>
      </c>
      <c r="CL19" s="25" t="s">
        <v>75</v>
      </c>
      <c r="CM19" s="25" t="s">
        <v>75</v>
      </c>
      <c r="CN19" s="25" t="s">
        <v>75</v>
      </c>
      <c r="CO19" s="25" t="str">
        <f t="shared" si="14"/>
        <v>нд</v>
      </c>
    </row>
    <row r="20" spans="1:93" ht="60.75" customHeight="1">
      <c r="A20" s="75" t="s">
        <v>82</v>
      </c>
      <c r="B20" s="82" t="s">
        <v>83</v>
      </c>
      <c r="C20" s="24" t="s">
        <v>74</v>
      </c>
      <c r="D20" s="25" t="s">
        <v>75</v>
      </c>
      <c r="E20" s="25" t="s">
        <v>75</v>
      </c>
      <c r="F20" s="25" t="s">
        <v>75</v>
      </c>
      <c r="G20" s="25" t="s">
        <v>75</v>
      </c>
      <c r="H20" s="25" t="s">
        <v>75</v>
      </c>
      <c r="I20" s="25" t="s">
        <v>75</v>
      </c>
      <c r="J20" s="25" t="s">
        <v>75</v>
      </c>
      <c r="K20" s="25" t="s">
        <v>75</v>
      </c>
      <c r="L20" s="25" t="s">
        <v>75</v>
      </c>
      <c r="M20" s="25" t="s">
        <v>75</v>
      </c>
      <c r="N20" s="25" t="s">
        <v>75</v>
      </c>
      <c r="O20" s="25" t="s">
        <v>75</v>
      </c>
      <c r="P20" s="25" t="s">
        <v>75</v>
      </c>
      <c r="Q20" s="25" t="s">
        <v>75</v>
      </c>
      <c r="R20" s="25" t="s">
        <v>75</v>
      </c>
      <c r="S20" s="25" t="s">
        <v>75</v>
      </c>
      <c r="T20" s="25" t="s">
        <v>75</v>
      </c>
      <c r="U20" s="25" t="s">
        <v>75</v>
      </c>
      <c r="V20" s="25" t="s">
        <v>75</v>
      </c>
      <c r="W20" s="25" t="str">
        <f>W26</f>
        <v>нд</v>
      </c>
      <c r="X20" s="25" t="s">
        <v>75</v>
      </c>
      <c r="Y20" s="25" t="s">
        <v>75</v>
      </c>
      <c r="Z20" s="25" t="s">
        <v>75</v>
      </c>
      <c r="AA20" s="25" t="str">
        <f t="shared" si="7"/>
        <v>нд</v>
      </c>
      <c r="AB20" s="25" t="str">
        <f t="shared" si="7"/>
        <v>нд</v>
      </c>
      <c r="AC20" s="25" t="s">
        <v>75</v>
      </c>
      <c r="AD20" s="25" t="s">
        <v>75</v>
      </c>
      <c r="AE20" s="25" t="s">
        <v>75</v>
      </c>
      <c r="AF20" s="25" t="s">
        <v>75</v>
      </c>
      <c r="AG20" s="25" t="str">
        <f t="shared" si="8"/>
        <v>нд</v>
      </c>
      <c r="AH20" s="25" t="s">
        <v>75</v>
      </c>
      <c r="AI20" s="25" t="s">
        <v>75</v>
      </c>
      <c r="AJ20" s="25" t="s">
        <v>75</v>
      </c>
      <c r="AK20" s="25" t="s">
        <v>75</v>
      </c>
      <c r="AL20" s="25" t="s">
        <v>75</v>
      </c>
      <c r="AM20" s="25" t="s">
        <v>75</v>
      </c>
      <c r="AN20" s="25" t="s">
        <v>75</v>
      </c>
      <c r="AO20" s="25" t="s">
        <v>75</v>
      </c>
      <c r="AP20" s="25" t="s">
        <v>75</v>
      </c>
      <c r="AQ20" s="25" t="s">
        <v>75</v>
      </c>
      <c r="AR20" s="25" t="s">
        <v>75</v>
      </c>
      <c r="AS20" s="25" t="s">
        <v>75</v>
      </c>
      <c r="AT20" s="25" t="s">
        <v>75</v>
      </c>
      <c r="AU20" s="25" t="s">
        <v>75</v>
      </c>
      <c r="AV20" s="25" t="s">
        <v>75</v>
      </c>
      <c r="AW20" s="25" t="s">
        <v>75</v>
      </c>
      <c r="AX20" s="25" t="s">
        <v>75</v>
      </c>
      <c r="AY20" s="25" t="s">
        <v>75</v>
      </c>
      <c r="AZ20" s="25" t="s">
        <v>75</v>
      </c>
      <c r="BA20" s="25" t="str">
        <f>BA26</f>
        <v>нд</v>
      </c>
      <c r="BB20" s="25" t="s">
        <v>75</v>
      </c>
      <c r="BC20" s="25" t="s">
        <v>75</v>
      </c>
      <c r="BD20" s="25" t="s">
        <v>75</v>
      </c>
      <c r="BE20" s="25" t="str">
        <f t="shared" si="10"/>
        <v>нд</v>
      </c>
      <c r="BF20" s="25" t="str">
        <f t="shared" si="10"/>
        <v>нд</v>
      </c>
      <c r="BG20" s="25" t="s">
        <v>75</v>
      </c>
      <c r="BH20" s="25" t="s">
        <v>75</v>
      </c>
      <c r="BI20" s="25" t="s">
        <v>75</v>
      </c>
      <c r="BJ20" s="25" t="s">
        <v>75</v>
      </c>
      <c r="BK20" s="25" t="str">
        <f t="shared" si="11"/>
        <v>нд</v>
      </c>
      <c r="BL20" s="25" t="s">
        <v>75</v>
      </c>
      <c r="BM20" s="25" t="s">
        <v>75</v>
      </c>
      <c r="BN20" s="25" t="s">
        <v>75</v>
      </c>
      <c r="BO20" s="25" t="s">
        <v>75</v>
      </c>
      <c r="BP20" s="25" t="s">
        <v>75</v>
      </c>
      <c r="BQ20" s="25" t="s">
        <v>75</v>
      </c>
      <c r="BR20" s="25" t="s">
        <v>75</v>
      </c>
      <c r="BS20" s="25" t="s">
        <v>75</v>
      </c>
      <c r="BT20" s="25" t="s">
        <v>75</v>
      </c>
      <c r="BU20" s="25" t="s">
        <v>75</v>
      </c>
      <c r="BV20" s="25" t="s">
        <v>75</v>
      </c>
      <c r="BW20" s="25" t="s">
        <v>75</v>
      </c>
      <c r="BX20" s="25" t="s">
        <v>75</v>
      </c>
      <c r="BY20" s="25" t="s">
        <v>75</v>
      </c>
      <c r="BZ20" s="25" t="s">
        <v>75</v>
      </c>
      <c r="CA20" s="25" t="s">
        <v>75</v>
      </c>
      <c r="CB20" s="25" t="s">
        <v>75</v>
      </c>
      <c r="CC20" s="25" t="s">
        <v>75</v>
      </c>
      <c r="CD20" s="25" t="s">
        <v>75</v>
      </c>
      <c r="CE20" s="83" t="str">
        <f>CE26</f>
        <v>нд</v>
      </c>
      <c r="CF20" s="25" t="s">
        <v>75</v>
      </c>
      <c r="CG20" s="25" t="s">
        <v>75</v>
      </c>
      <c r="CH20" s="25" t="s">
        <v>75</v>
      </c>
      <c r="CI20" s="25" t="str">
        <f t="shared" si="13"/>
        <v>нд</v>
      </c>
      <c r="CJ20" s="25" t="str">
        <f t="shared" si="13"/>
        <v>нд</v>
      </c>
      <c r="CK20" s="25" t="s">
        <v>75</v>
      </c>
      <c r="CL20" s="25" t="s">
        <v>75</v>
      </c>
      <c r="CM20" s="25" t="s">
        <v>75</v>
      </c>
      <c r="CN20" s="25" t="s">
        <v>75</v>
      </c>
      <c r="CO20" s="25" t="str">
        <f t="shared" si="14"/>
        <v>нд</v>
      </c>
    </row>
    <row r="21" spans="1:93" ht="28.2">
      <c r="A21" s="75" t="s">
        <v>84</v>
      </c>
      <c r="B21" s="82" t="s">
        <v>85</v>
      </c>
      <c r="C21" s="24" t="s">
        <v>74</v>
      </c>
      <c r="D21" s="25" t="s">
        <v>75</v>
      </c>
      <c r="E21" s="25" t="s">
        <v>75</v>
      </c>
      <c r="F21" s="25" t="s">
        <v>75</v>
      </c>
      <c r="G21" s="25" t="s">
        <v>75</v>
      </c>
      <c r="H21" s="25" t="s">
        <v>75</v>
      </c>
      <c r="I21" s="25" t="s">
        <v>75</v>
      </c>
      <c r="J21" s="25" t="s">
        <v>75</v>
      </c>
      <c r="K21" s="25" t="s">
        <v>75</v>
      </c>
      <c r="L21" s="25" t="s">
        <v>75</v>
      </c>
      <c r="M21" s="25" t="s">
        <v>75</v>
      </c>
      <c r="N21" s="25" t="s">
        <v>75</v>
      </c>
      <c r="O21" s="25" t="s">
        <v>75</v>
      </c>
      <c r="P21" s="25" t="s">
        <v>75</v>
      </c>
      <c r="Q21" s="25" t="s">
        <v>75</v>
      </c>
      <c r="R21" s="25" t="s">
        <v>75</v>
      </c>
      <c r="S21" s="25" t="s">
        <v>75</v>
      </c>
      <c r="T21" s="25" t="s">
        <v>75</v>
      </c>
      <c r="U21" s="25" t="s">
        <v>75</v>
      </c>
      <c r="V21" s="25" t="s">
        <v>75</v>
      </c>
      <c r="W21" s="27">
        <f>W27</f>
        <v>5.5839554978064001</v>
      </c>
      <c r="X21" s="25" t="s">
        <v>75</v>
      </c>
      <c r="Y21" s="25" t="s">
        <v>75</v>
      </c>
      <c r="Z21" s="25" t="s">
        <v>75</v>
      </c>
      <c r="AA21" s="25">
        <f t="shared" si="7"/>
        <v>564</v>
      </c>
      <c r="AB21" s="25">
        <f t="shared" si="7"/>
        <v>5.5839554978064001</v>
      </c>
      <c r="AC21" s="25" t="s">
        <v>75</v>
      </c>
      <c r="AD21" s="25" t="s">
        <v>75</v>
      </c>
      <c r="AE21" s="25" t="s">
        <v>75</v>
      </c>
      <c r="AF21" s="25" t="s">
        <v>75</v>
      </c>
      <c r="AG21" s="25">
        <f t="shared" si="8"/>
        <v>564</v>
      </c>
      <c r="AH21" s="25" t="s">
        <v>75</v>
      </c>
      <c r="AI21" s="25" t="s">
        <v>75</v>
      </c>
      <c r="AJ21" s="25" t="s">
        <v>75</v>
      </c>
      <c r="AK21" s="25" t="s">
        <v>75</v>
      </c>
      <c r="AL21" s="25" t="s">
        <v>75</v>
      </c>
      <c r="AM21" s="25" t="s">
        <v>75</v>
      </c>
      <c r="AN21" s="25" t="s">
        <v>75</v>
      </c>
      <c r="AO21" s="25" t="s">
        <v>75</v>
      </c>
      <c r="AP21" s="25" t="s">
        <v>75</v>
      </c>
      <c r="AQ21" s="25" t="s">
        <v>75</v>
      </c>
      <c r="AR21" s="25" t="s">
        <v>75</v>
      </c>
      <c r="AS21" s="25" t="s">
        <v>75</v>
      </c>
      <c r="AT21" s="25" t="s">
        <v>75</v>
      </c>
      <c r="AU21" s="25" t="s">
        <v>75</v>
      </c>
      <c r="AV21" s="25" t="s">
        <v>75</v>
      </c>
      <c r="AW21" s="25" t="s">
        <v>75</v>
      </c>
      <c r="AX21" s="25" t="s">
        <v>75</v>
      </c>
      <c r="AY21" s="25" t="s">
        <v>75</v>
      </c>
      <c r="AZ21" s="25" t="s">
        <v>75</v>
      </c>
      <c r="BA21" s="27">
        <f>BA27</f>
        <v>12.523999994</v>
      </c>
      <c r="BB21" s="25" t="s">
        <v>75</v>
      </c>
      <c r="BC21" s="25" t="s">
        <v>75</v>
      </c>
      <c r="BD21" s="25" t="s">
        <v>75</v>
      </c>
      <c r="BE21" s="25" t="str">
        <f t="shared" si="10"/>
        <v>нд</v>
      </c>
      <c r="BF21" s="25">
        <f t="shared" si="10"/>
        <v>12.523999994</v>
      </c>
      <c r="BG21" s="25" t="s">
        <v>75</v>
      </c>
      <c r="BH21" s="25" t="s">
        <v>75</v>
      </c>
      <c r="BI21" s="25" t="s">
        <v>75</v>
      </c>
      <c r="BJ21" s="25" t="s">
        <v>75</v>
      </c>
      <c r="BK21" s="25" t="str">
        <f t="shared" si="11"/>
        <v>нд</v>
      </c>
      <c r="BL21" s="25" t="s">
        <v>75</v>
      </c>
      <c r="BM21" s="25" t="s">
        <v>75</v>
      </c>
      <c r="BN21" s="25" t="s">
        <v>75</v>
      </c>
      <c r="BO21" s="25" t="s">
        <v>75</v>
      </c>
      <c r="BP21" s="25" t="s">
        <v>75</v>
      </c>
      <c r="BQ21" s="25" t="s">
        <v>75</v>
      </c>
      <c r="BR21" s="25" t="s">
        <v>75</v>
      </c>
      <c r="BS21" s="25" t="s">
        <v>75</v>
      </c>
      <c r="BT21" s="25" t="s">
        <v>75</v>
      </c>
      <c r="BU21" s="25" t="s">
        <v>75</v>
      </c>
      <c r="BV21" s="25" t="s">
        <v>75</v>
      </c>
      <c r="BW21" s="25" t="s">
        <v>75</v>
      </c>
      <c r="BX21" s="25" t="s">
        <v>75</v>
      </c>
      <c r="BY21" s="25" t="s">
        <v>75</v>
      </c>
      <c r="BZ21" s="25" t="s">
        <v>75</v>
      </c>
      <c r="CA21" s="25" t="s">
        <v>75</v>
      </c>
      <c r="CB21" s="25" t="s">
        <v>75</v>
      </c>
      <c r="CC21" s="25" t="s">
        <v>75</v>
      </c>
      <c r="CD21" s="25" t="s">
        <v>75</v>
      </c>
      <c r="CE21" s="83">
        <f>CE27</f>
        <v>19.2738442564</v>
      </c>
      <c r="CF21" s="25" t="s">
        <v>75</v>
      </c>
      <c r="CG21" s="25" t="s">
        <v>75</v>
      </c>
      <c r="CH21" s="25" t="s">
        <v>75</v>
      </c>
      <c r="CI21" s="25" t="str">
        <f t="shared" si="13"/>
        <v>нд</v>
      </c>
      <c r="CJ21" s="83">
        <f t="shared" si="13"/>
        <v>19.2738442564</v>
      </c>
      <c r="CK21" s="25" t="s">
        <v>75</v>
      </c>
      <c r="CL21" s="25" t="s">
        <v>75</v>
      </c>
      <c r="CM21" s="25" t="s">
        <v>75</v>
      </c>
      <c r="CN21" s="25" t="s">
        <v>75</v>
      </c>
      <c r="CO21" s="25" t="str">
        <f t="shared" si="14"/>
        <v>нд</v>
      </c>
    </row>
    <row r="22" spans="1:93">
      <c r="A22" s="75" t="s">
        <v>86</v>
      </c>
      <c r="B22" s="82" t="s">
        <v>87</v>
      </c>
      <c r="C22" s="24" t="s">
        <v>74</v>
      </c>
      <c r="D22" s="25" t="s">
        <v>75</v>
      </c>
      <c r="E22" s="25" t="s">
        <v>75</v>
      </c>
      <c r="F22" s="25" t="s">
        <v>75</v>
      </c>
      <c r="G22" s="25" t="s">
        <v>75</v>
      </c>
      <c r="H22" s="25" t="s">
        <v>75</v>
      </c>
      <c r="I22" s="25" t="s">
        <v>75</v>
      </c>
      <c r="J22" s="25" t="s">
        <v>75</v>
      </c>
      <c r="K22" s="25" t="s">
        <v>75</v>
      </c>
      <c r="L22" s="25" t="s">
        <v>75</v>
      </c>
      <c r="M22" s="25" t="s">
        <v>75</v>
      </c>
      <c r="N22" s="25" t="s">
        <v>75</v>
      </c>
      <c r="O22" s="25" t="s">
        <v>75</v>
      </c>
      <c r="P22" s="25" t="s">
        <v>75</v>
      </c>
      <c r="Q22" s="25" t="s">
        <v>75</v>
      </c>
      <c r="R22" s="25" t="s">
        <v>75</v>
      </c>
      <c r="S22" s="25" t="s">
        <v>75</v>
      </c>
      <c r="T22" s="25" t="s">
        <v>75</v>
      </c>
      <c r="U22" s="25" t="s">
        <v>75</v>
      </c>
      <c r="V22" s="25" t="s">
        <v>75</v>
      </c>
      <c r="W22" s="27">
        <f>W27</f>
        <v>5.5839554978064001</v>
      </c>
      <c r="X22" s="25" t="s">
        <v>75</v>
      </c>
      <c r="Y22" s="25" t="s">
        <v>75</v>
      </c>
      <c r="Z22" s="25" t="s">
        <v>75</v>
      </c>
      <c r="AA22" s="25">
        <f t="shared" ref="AA22:AB22" si="15">AA27</f>
        <v>564</v>
      </c>
      <c r="AB22" s="25">
        <f t="shared" si="15"/>
        <v>5.5839554978064001</v>
      </c>
      <c r="AC22" s="25" t="s">
        <v>75</v>
      </c>
      <c r="AD22" s="25" t="s">
        <v>75</v>
      </c>
      <c r="AE22" s="25" t="s">
        <v>75</v>
      </c>
      <c r="AF22" s="25" t="s">
        <v>75</v>
      </c>
      <c r="AG22" s="25">
        <f t="shared" ref="AG22" si="16">AG27</f>
        <v>564</v>
      </c>
      <c r="AH22" s="25" t="s">
        <v>75</v>
      </c>
      <c r="AI22" s="25" t="s">
        <v>75</v>
      </c>
      <c r="AJ22" s="25" t="s">
        <v>75</v>
      </c>
      <c r="AK22" s="25" t="s">
        <v>75</v>
      </c>
      <c r="AL22" s="25" t="s">
        <v>75</v>
      </c>
      <c r="AM22" s="25" t="s">
        <v>75</v>
      </c>
      <c r="AN22" s="25" t="s">
        <v>75</v>
      </c>
      <c r="AO22" s="25" t="s">
        <v>75</v>
      </c>
      <c r="AP22" s="25" t="s">
        <v>75</v>
      </c>
      <c r="AQ22" s="25" t="s">
        <v>75</v>
      </c>
      <c r="AR22" s="25" t="s">
        <v>75</v>
      </c>
      <c r="AS22" s="25" t="s">
        <v>75</v>
      </c>
      <c r="AT22" s="25" t="s">
        <v>75</v>
      </c>
      <c r="AU22" s="25" t="s">
        <v>75</v>
      </c>
      <c r="AV22" s="25" t="s">
        <v>75</v>
      </c>
      <c r="AW22" s="25" t="s">
        <v>75</v>
      </c>
      <c r="AX22" s="25" t="s">
        <v>75</v>
      </c>
      <c r="AY22" s="25" t="s">
        <v>75</v>
      </c>
      <c r="AZ22" s="25" t="s">
        <v>75</v>
      </c>
      <c r="BA22" s="27">
        <f>BA27</f>
        <v>12.523999994</v>
      </c>
      <c r="BB22" s="25" t="s">
        <v>75</v>
      </c>
      <c r="BC22" s="25" t="s">
        <v>75</v>
      </c>
      <c r="BD22" s="25" t="s">
        <v>75</v>
      </c>
      <c r="BE22" s="25" t="str">
        <f t="shared" ref="BE22:BF22" si="17">BE27</f>
        <v>нд</v>
      </c>
      <c r="BF22" s="25">
        <f t="shared" si="17"/>
        <v>12.523999994</v>
      </c>
      <c r="BG22" s="25" t="s">
        <v>75</v>
      </c>
      <c r="BH22" s="25" t="s">
        <v>75</v>
      </c>
      <c r="BI22" s="25" t="s">
        <v>75</v>
      </c>
      <c r="BJ22" s="25" t="s">
        <v>75</v>
      </c>
      <c r="BK22" s="25" t="str">
        <f t="shared" ref="BK22" si="18">BK27</f>
        <v>нд</v>
      </c>
      <c r="BL22" s="25" t="s">
        <v>75</v>
      </c>
      <c r="BM22" s="25" t="s">
        <v>75</v>
      </c>
      <c r="BN22" s="25" t="s">
        <v>75</v>
      </c>
      <c r="BO22" s="25" t="s">
        <v>75</v>
      </c>
      <c r="BP22" s="25" t="s">
        <v>75</v>
      </c>
      <c r="BQ22" s="25" t="s">
        <v>75</v>
      </c>
      <c r="BR22" s="25" t="s">
        <v>75</v>
      </c>
      <c r="BS22" s="25" t="s">
        <v>75</v>
      </c>
      <c r="BT22" s="25" t="s">
        <v>75</v>
      </c>
      <c r="BU22" s="25" t="s">
        <v>75</v>
      </c>
      <c r="BV22" s="25" t="s">
        <v>75</v>
      </c>
      <c r="BW22" s="25" t="s">
        <v>75</v>
      </c>
      <c r="BX22" s="25" t="s">
        <v>75</v>
      </c>
      <c r="BY22" s="25" t="s">
        <v>75</v>
      </c>
      <c r="BZ22" s="25" t="s">
        <v>75</v>
      </c>
      <c r="CA22" s="25" t="s">
        <v>75</v>
      </c>
      <c r="CB22" s="25" t="s">
        <v>75</v>
      </c>
      <c r="CC22" s="25" t="s">
        <v>75</v>
      </c>
      <c r="CD22" s="25" t="s">
        <v>75</v>
      </c>
      <c r="CE22" s="83">
        <f>CE27</f>
        <v>19.2738442564</v>
      </c>
      <c r="CF22" s="25" t="s">
        <v>75</v>
      </c>
      <c r="CG22" s="25" t="s">
        <v>75</v>
      </c>
      <c r="CH22" s="25" t="s">
        <v>75</v>
      </c>
      <c r="CI22" s="25" t="str">
        <f t="shared" ref="CI22:CJ22" si="19">CI27</f>
        <v>нд</v>
      </c>
      <c r="CJ22" s="83">
        <f t="shared" si="19"/>
        <v>19.2738442564</v>
      </c>
      <c r="CK22" s="25" t="s">
        <v>75</v>
      </c>
      <c r="CL22" s="25" t="s">
        <v>75</v>
      </c>
      <c r="CM22" s="25" t="s">
        <v>75</v>
      </c>
      <c r="CN22" s="25" t="s">
        <v>75</v>
      </c>
      <c r="CO22" s="25" t="str">
        <f t="shared" ref="CO22" si="20">CO27</f>
        <v>нд</v>
      </c>
    </row>
    <row r="23" spans="1:93">
      <c r="A23" s="75" t="s">
        <v>88</v>
      </c>
      <c r="B23" s="82" t="s">
        <v>77</v>
      </c>
      <c r="C23" s="24" t="s">
        <v>74</v>
      </c>
      <c r="D23" s="25" t="s">
        <v>75</v>
      </c>
      <c r="E23" s="25" t="s">
        <v>75</v>
      </c>
      <c r="F23" s="25" t="s">
        <v>75</v>
      </c>
      <c r="G23" s="25" t="s">
        <v>75</v>
      </c>
      <c r="H23" s="25" t="s">
        <v>75</v>
      </c>
      <c r="I23" s="25" t="s">
        <v>75</v>
      </c>
      <c r="J23" s="25" t="s">
        <v>75</v>
      </c>
      <c r="K23" s="25" t="s">
        <v>75</v>
      </c>
      <c r="L23" s="25" t="s">
        <v>75</v>
      </c>
      <c r="M23" s="25" t="s">
        <v>75</v>
      </c>
      <c r="N23" s="25" t="s">
        <v>75</v>
      </c>
      <c r="O23" s="25" t="s">
        <v>75</v>
      </c>
      <c r="P23" s="25" t="s">
        <v>75</v>
      </c>
      <c r="Q23" s="25" t="s">
        <v>75</v>
      </c>
      <c r="R23" s="25" t="s">
        <v>75</v>
      </c>
      <c r="S23" s="25" t="s">
        <v>75</v>
      </c>
      <c r="T23" s="25" t="s">
        <v>75</v>
      </c>
      <c r="U23" s="25" t="s">
        <v>75</v>
      </c>
      <c r="V23" s="25" t="s">
        <v>75</v>
      </c>
      <c r="W23" s="25" t="s">
        <v>75</v>
      </c>
      <c r="X23" s="25" t="s">
        <v>75</v>
      </c>
      <c r="Y23" s="25" t="s">
        <v>75</v>
      </c>
      <c r="Z23" s="25" t="s">
        <v>75</v>
      </c>
      <c r="AA23" s="25" t="s">
        <v>75</v>
      </c>
      <c r="AB23" s="25" t="s">
        <v>75</v>
      </c>
      <c r="AC23" s="25" t="s">
        <v>75</v>
      </c>
      <c r="AD23" s="25" t="s">
        <v>75</v>
      </c>
      <c r="AE23" s="25" t="s">
        <v>75</v>
      </c>
      <c r="AF23" s="25" t="s">
        <v>75</v>
      </c>
      <c r="AG23" s="25" t="s">
        <v>75</v>
      </c>
      <c r="AH23" s="25" t="s">
        <v>75</v>
      </c>
      <c r="AI23" s="25" t="s">
        <v>75</v>
      </c>
      <c r="AJ23" s="25" t="s">
        <v>75</v>
      </c>
      <c r="AK23" s="25" t="s">
        <v>75</v>
      </c>
      <c r="AL23" s="25" t="s">
        <v>75</v>
      </c>
      <c r="AM23" s="25" t="s">
        <v>75</v>
      </c>
      <c r="AN23" s="25" t="s">
        <v>75</v>
      </c>
      <c r="AO23" s="25" t="s">
        <v>75</v>
      </c>
      <c r="AP23" s="25" t="s">
        <v>75</v>
      </c>
      <c r="AQ23" s="25" t="s">
        <v>75</v>
      </c>
      <c r="AR23" s="25" t="s">
        <v>75</v>
      </c>
      <c r="AS23" s="25" t="s">
        <v>75</v>
      </c>
      <c r="AT23" s="25" t="s">
        <v>75</v>
      </c>
      <c r="AU23" s="25" t="s">
        <v>75</v>
      </c>
      <c r="AV23" s="25" t="s">
        <v>75</v>
      </c>
      <c r="AW23" s="25" t="s">
        <v>75</v>
      </c>
      <c r="AX23" s="25" t="s">
        <v>75</v>
      </c>
      <c r="AY23" s="25" t="s">
        <v>75</v>
      </c>
      <c r="AZ23" s="25" t="s">
        <v>75</v>
      </c>
      <c r="BA23" s="25" t="s">
        <v>75</v>
      </c>
      <c r="BB23" s="25" t="s">
        <v>75</v>
      </c>
      <c r="BC23" s="25" t="s">
        <v>75</v>
      </c>
      <c r="BD23" s="25" t="s">
        <v>75</v>
      </c>
      <c r="BE23" s="25" t="s">
        <v>75</v>
      </c>
      <c r="BF23" s="25" t="s">
        <v>75</v>
      </c>
      <c r="BG23" s="25" t="s">
        <v>75</v>
      </c>
      <c r="BH23" s="25" t="s">
        <v>75</v>
      </c>
      <c r="BI23" s="25" t="s">
        <v>75</v>
      </c>
      <c r="BJ23" s="25" t="s">
        <v>75</v>
      </c>
      <c r="BK23" s="25" t="s">
        <v>75</v>
      </c>
      <c r="BL23" s="25" t="s">
        <v>75</v>
      </c>
      <c r="BM23" s="25" t="s">
        <v>75</v>
      </c>
      <c r="BN23" s="25" t="s">
        <v>75</v>
      </c>
      <c r="BO23" s="25" t="s">
        <v>75</v>
      </c>
      <c r="BP23" s="25" t="s">
        <v>75</v>
      </c>
      <c r="BQ23" s="25" t="s">
        <v>75</v>
      </c>
      <c r="BR23" s="25" t="s">
        <v>75</v>
      </c>
      <c r="BS23" s="25" t="s">
        <v>75</v>
      </c>
      <c r="BT23" s="25" t="s">
        <v>75</v>
      </c>
      <c r="BU23" s="25" t="s">
        <v>75</v>
      </c>
      <c r="BV23" s="25" t="s">
        <v>75</v>
      </c>
      <c r="BW23" s="25" t="s">
        <v>75</v>
      </c>
      <c r="BX23" s="25" t="s">
        <v>75</v>
      </c>
      <c r="BY23" s="25" t="s">
        <v>75</v>
      </c>
      <c r="BZ23" s="25" t="s">
        <v>75</v>
      </c>
      <c r="CA23" s="25" t="s">
        <v>75</v>
      </c>
      <c r="CB23" s="25" t="s">
        <v>75</v>
      </c>
      <c r="CC23" s="25" t="s">
        <v>75</v>
      </c>
      <c r="CD23" s="25" t="s">
        <v>75</v>
      </c>
      <c r="CE23" s="25" t="s">
        <v>75</v>
      </c>
      <c r="CF23" s="25" t="s">
        <v>75</v>
      </c>
      <c r="CG23" s="25" t="s">
        <v>75</v>
      </c>
      <c r="CH23" s="25" t="s">
        <v>75</v>
      </c>
      <c r="CI23" s="25" t="s">
        <v>75</v>
      </c>
      <c r="CJ23" s="25" t="s">
        <v>75</v>
      </c>
      <c r="CK23" s="25" t="s">
        <v>75</v>
      </c>
      <c r="CL23" s="25" t="s">
        <v>75</v>
      </c>
      <c r="CM23" s="25" t="s">
        <v>75</v>
      </c>
      <c r="CN23" s="25" t="s">
        <v>75</v>
      </c>
      <c r="CO23" s="25" t="s">
        <v>75</v>
      </c>
    </row>
    <row r="24" spans="1:93" ht="55.8">
      <c r="A24" s="75" t="s">
        <v>89</v>
      </c>
      <c r="B24" s="82" t="s">
        <v>79</v>
      </c>
      <c r="C24" s="24" t="s">
        <v>74</v>
      </c>
      <c r="D24" s="25" t="s">
        <v>75</v>
      </c>
      <c r="E24" s="25" t="s">
        <v>75</v>
      </c>
      <c r="F24" s="25" t="s">
        <v>75</v>
      </c>
      <c r="G24" s="25" t="s">
        <v>75</v>
      </c>
      <c r="H24" s="25" t="s">
        <v>75</v>
      </c>
      <c r="I24" s="25" t="s">
        <v>75</v>
      </c>
      <c r="J24" s="25" t="s">
        <v>75</v>
      </c>
      <c r="K24" s="25" t="s">
        <v>75</v>
      </c>
      <c r="L24" s="25" t="s">
        <v>75</v>
      </c>
      <c r="M24" s="25" t="s">
        <v>75</v>
      </c>
      <c r="N24" s="25" t="s">
        <v>75</v>
      </c>
      <c r="O24" s="25" t="s">
        <v>75</v>
      </c>
      <c r="P24" s="25" t="s">
        <v>75</v>
      </c>
      <c r="Q24" s="25" t="s">
        <v>75</v>
      </c>
      <c r="R24" s="25" t="s">
        <v>75</v>
      </c>
      <c r="S24" s="25" t="s">
        <v>75</v>
      </c>
      <c r="T24" s="25" t="s">
        <v>75</v>
      </c>
      <c r="U24" s="25" t="s">
        <v>75</v>
      </c>
      <c r="V24" s="25" t="s">
        <v>75</v>
      </c>
      <c r="W24" s="25" t="s">
        <v>75</v>
      </c>
      <c r="X24" s="25" t="s">
        <v>75</v>
      </c>
      <c r="Y24" s="25" t="s">
        <v>75</v>
      </c>
      <c r="Z24" s="25" t="s">
        <v>75</v>
      </c>
      <c r="AA24" s="25" t="s">
        <v>75</v>
      </c>
      <c r="AB24" s="25" t="s">
        <v>75</v>
      </c>
      <c r="AC24" s="25" t="s">
        <v>75</v>
      </c>
      <c r="AD24" s="25" t="s">
        <v>75</v>
      </c>
      <c r="AE24" s="25" t="s">
        <v>75</v>
      </c>
      <c r="AF24" s="25" t="s">
        <v>75</v>
      </c>
      <c r="AG24" s="25" t="s">
        <v>75</v>
      </c>
      <c r="AH24" s="25" t="s">
        <v>75</v>
      </c>
      <c r="AI24" s="25" t="s">
        <v>75</v>
      </c>
      <c r="AJ24" s="25" t="s">
        <v>75</v>
      </c>
      <c r="AK24" s="25" t="s">
        <v>75</v>
      </c>
      <c r="AL24" s="25" t="s">
        <v>75</v>
      </c>
      <c r="AM24" s="25" t="s">
        <v>75</v>
      </c>
      <c r="AN24" s="25" t="s">
        <v>75</v>
      </c>
      <c r="AO24" s="25" t="s">
        <v>75</v>
      </c>
      <c r="AP24" s="25" t="s">
        <v>75</v>
      </c>
      <c r="AQ24" s="25" t="s">
        <v>75</v>
      </c>
      <c r="AR24" s="25" t="s">
        <v>75</v>
      </c>
      <c r="AS24" s="25" t="s">
        <v>75</v>
      </c>
      <c r="AT24" s="25" t="s">
        <v>75</v>
      </c>
      <c r="AU24" s="25" t="s">
        <v>75</v>
      </c>
      <c r="AV24" s="25" t="s">
        <v>75</v>
      </c>
      <c r="AW24" s="25" t="s">
        <v>75</v>
      </c>
      <c r="AX24" s="25" t="s">
        <v>75</v>
      </c>
      <c r="AY24" s="25" t="s">
        <v>75</v>
      </c>
      <c r="AZ24" s="25" t="s">
        <v>75</v>
      </c>
      <c r="BA24" s="25" t="s">
        <v>75</v>
      </c>
      <c r="BB24" s="25" t="s">
        <v>75</v>
      </c>
      <c r="BC24" s="25" t="s">
        <v>75</v>
      </c>
      <c r="BD24" s="25" t="s">
        <v>75</v>
      </c>
      <c r="BE24" s="25" t="s">
        <v>75</v>
      </c>
      <c r="BF24" s="25" t="s">
        <v>75</v>
      </c>
      <c r="BG24" s="25" t="s">
        <v>75</v>
      </c>
      <c r="BH24" s="25" t="s">
        <v>75</v>
      </c>
      <c r="BI24" s="25" t="s">
        <v>75</v>
      </c>
      <c r="BJ24" s="25" t="s">
        <v>75</v>
      </c>
      <c r="BK24" s="25" t="s">
        <v>75</v>
      </c>
      <c r="BL24" s="25" t="s">
        <v>75</v>
      </c>
      <c r="BM24" s="25" t="s">
        <v>75</v>
      </c>
      <c r="BN24" s="25" t="s">
        <v>75</v>
      </c>
      <c r="BO24" s="25" t="s">
        <v>75</v>
      </c>
      <c r="BP24" s="25" t="s">
        <v>75</v>
      </c>
      <c r="BQ24" s="25" t="s">
        <v>75</v>
      </c>
      <c r="BR24" s="25" t="s">
        <v>75</v>
      </c>
      <c r="BS24" s="25" t="s">
        <v>75</v>
      </c>
      <c r="BT24" s="25" t="s">
        <v>75</v>
      </c>
      <c r="BU24" s="25" t="s">
        <v>75</v>
      </c>
      <c r="BV24" s="25" t="s">
        <v>75</v>
      </c>
      <c r="BW24" s="25" t="s">
        <v>75</v>
      </c>
      <c r="BX24" s="25" t="s">
        <v>75</v>
      </c>
      <c r="BY24" s="25" t="s">
        <v>75</v>
      </c>
      <c r="BZ24" s="25" t="s">
        <v>75</v>
      </c>
      <c r="CA24" s="25" t="s">
        <v>75</v>
      </c>
      <c r="CB24" s="25" t="s">
        <v>75</v>
      </c>
      <c r="CC24" s="25" t="s">
        <v>75</v>
      </c>
      <c r="CD24" s="25" t="s">
        <v>75</v>
      </c>
      <c r="CE24" s="25" t="s">
        <v>75</v>
      </c>
      <c r="CF24" s="25" t="s">
        <v>75</v>
      </c>
      <c r="CG24" s="25" t="s">
        <v>75</v>
      </c>
      <c r="CH24" s="25" t="s">
        <v>75</v>
      </c>
      <c r="CI24" s="25" t="s">
        <v>75</v>
      </c>
      <c r="CJ24" s="25" t="s">
        <v>75</v>
      </c>
      <c r="CK24" s="25" t="s">
        <v>75</v>
      </c>
      <c r="CL24" s="25" t="s">
        <v>75</v>
      </c>
      <c r="CM24" s="25" t="s">
        <v>75</v>
      </c>
      <c r="CN24" s="25" t="s">
        <v>75</v>
      </c>
      <c r="CO24" s="25" t="s">
        <v>75</v>
      </c>
    </row>
    <row r="25" spans="1:93" ht="28.2">
      <c r="A25" s="75" t="s">
        <v>90</v>
      </c>
      <c r="B25" s="82" t="s">
        <v>81</v>
      </c>
      <c r="C25" s="24" t="s">
        <v>74</v>
      </c>
      <c r="D25" s="25" t="s">
        <v>75</v>
      </c>
      <c r="E25" s="25" t="s">
        <v>75</v>
      </c>
      <c r="F25" s="25" t="s">
        <v>75</v>
      </c>
      <c r="G25" s="25" t="s">
        <v>75</v>
      </c>
      <c r="H25" s="25" t="s">
        <v>75</v>
      </c>
      <c r="I25" s="25" t="s">
        <v>75</v>
      </c>
      <c r="J25" s="25" t="s">
        <v>75</v>
      </c>
      <c r="K25" s="25" t="s">
        <v>75</v>
      </c>
      <c r="L25" s="25" t="s">
        <v>75</v>
      </c>
      <c r="M25" s="25" t="s">
        <v>75</v>
      </c>
      <c r="N25" s="25" t="s">
        <v>75</v>
      </c>
      <c r="O25" s="25" t="s">
        <v>75</v>
      </c>
      <c r="P25" s="25" t="s">
        <v>75</v>
      </c>
      <c r="Q25" s="25" t="s">
        <v>75</v>
      </c>
      <c r="R25" s="25" t="s">
        <v>75</v>
      </c>
      <c r="S25" s="25" t="s">
        <v>75</v>
      </c>
      <c r="T25" s="25" t="s">
        <v>75</v>
      </c>
      <c r="U25" s="25" t="s">
        <v>75</v>
      </c>
      <c r="V25" s="25" t="s">
        <v>75</v>
      </c>
      <c r="W25" s="25" t="s">
        <v>75</v>
      </c>
      <c r="X25" s="25" t="s">
        <v>75</v>
      </c>
      <c r="Y25" s="25" t="s">
        <v>75</v>
      </c>
      <c r="Z25" s="25" t="s">
        <v>75</v>
      </c>
      <c r="AA25" s="25" t="s">
        <v>75</v>
      </c>
      <c r="AB25" s="25" t="s">
        <v>75</v>
      </c>
      <c r="AC25" s="25" t="s">
        <v>75</v>
      </c>
      <c r="AD25" s="25" t="s">
        <v>75</v>
      </c>
      <c r="AE25" s="25" t="s">
        <v>75</v>
      </c>
      <c r="AF25" s="25" t="s">
        <v>75</v>
      </c>
      <c r="AG25" s="25" t="s">
        <v>75</v>
      </c>
      <c r="AH25" s="25" t="s">
        <v>75</v>
      </c>
      <c r="AI25" s="25" t="s">
        <v>75</v>
      </c>
      <c r="AJ25" s="25" t="s">
        <v>75</v>
      </c>
      <c r="AK25" s="25" t="s">
        <v>75</v>
      </c>
      <c r="AL25" s="25" t="s">
        <v>75</v>
      </c>
      <c r="AM25" s="25" t="s">
        <v>75</v>
      </c>
      <c r="AN25" s="25" t="s">
        <v>75</v>
      </c>
      <c r="AO25" s="25" t="s">
        <v>75</v>
      </c>
      <c r="AP25" s="25" t="s">
        <v>75</v>
      </c>
      <c r="AQ25" s="25" t="s">
        <v>75</v>
      </c>
      <c r="AR25" s="25" t="s">
        <v>75</v>
      </c>
      <c r="AS25" s="25" t="s">
        <v>75</v>
      </c>
      <c r="AT25" s="25" t="s">
        <v>75</v>
      </c>
      <c r="AU25" s="25" t="s">
        <v>75</v>
      </c>
      <c r="AV25" s="25" t="s">
        <v>75</v>
      </c>
      <c r="AW25" s="25" t="s">
        <v>75</v>
      </c>
      <c r="AX25" s="25" t="s">
        <v>75</v>
      </c>
      <c r="AY25" s="25" t="s">
        <v>75</v>
      </c>
      <c r="AZ25" s="25" t="s">
        <v>75</v>
      </c>
      <c r="BA25" s="25" t="s">
        <v>75</v>
      </c>
      <c r="BB25" s="25" t="s">
        <v>75</v>
      </c>
      <c r="BC25" s="25" t="s">
        <v>75</v>
      </c>
      <c r="BD25" s="25" t="s">
        <v>75</v>
      </c>
      <c r="BE25" s="25" t="s">
        <v>75</v>
      </c>
      <c r="BF25" s="25" t="s">
        <v>75</v>
      </c>
      <c r="BG25" s="25" t="s">
        <v>75</v>
      </c>
      <c r="BH25" s="25" t="s">
        <v>75</v>
      </c>
      <c r="BI25" s="25" t="s">
        <v>75</v>
      </c>
      <c r="BJ25" s="25" t="s">
        <v>75</v>
      </c>
      <c r="BK25" s="25" t="s">
        <v>75</v>
      </c>
      <c r="BL25" s="25" t="s">
        <v>75</v>
      </c>
      <c r="BM25" s="25" t="s">
        <v>75</v>
      </c>
      <c r="BN25" s="25" t="s">
        <v>75</v>
      </c>
      <c r="BO25" s="25" t="s">
        <v>75</v>
      </c>
      <c r="BP25" s="25" t="s">
        <v>75</v>
      </c>
      <c r="BQ25" s="25" t="s">
        <v>75</v>
      </c>
      <c r="BR25" s="25" t="s">
        <v>75</v>
      </c>
      <c r="BS25" s="25" t="s">
        <v>75</v>
      </c>
      <c r="BT25" s="25" t="s">
        <v>75</v>
      </c>
      <c r="BU25" s="25" t="s">
        <v>75</v>
      </c>
      <c r="BV25" s="25" t="s">
        <v>75</v>
      </c>
      <c r="BW25" s="25" t="s">
        <v>75</v>
      </c>
      <c r="BX25" s="25" t="s">
        <v>75</v>
      </c>
      <c r="BY25" s="25" t="s">
        <v>75</v>
      </c>
      <c r="BZ25" s="25" t="s">
        <v>75</v>
      </c>
      <c r="CA25" s="25" t="s">
        <v>75</v>
      </c>
      <c r="CB25" s="25" t="s">
        <v>75</v>
      </c>
      <c r="CC25" s="25" t="s">
        <v>75</v>
      </c>
      <c r="CD25" s="25" t="s">
        <v>75</v>
      </c>
      <c r="CE25" s="25" t="s">
        <v>75</v>
      </c>
      <c r="CF25" s="25" t="s">
        <v>75</v>
      </c>
      <c r="CG25" s="25" t="s">
        <v>75</v>
      </c>
      <c r="CH25" s="25" t="s">
        <v>75</v>
      </c>
      <c r="CI25" s="25" t="s">
        <v>75</v>
      </c>
      <c r="CJ25" s="25" t="s">
        <v>75</v>
      </c>
      <c r="CK25" s="25" t="s">
        <v>75</v>
      </c>
      <c r="CL25" s="25" t="s">
        <v>75</v>
      </c>
      <c r="CM25" s="25" t="s">
        <v>75</v>
      </c>
      <c r="CN25" s="25" t="s">
        <v>75</v>
      </c>
      <c r="CO25" s="25" t="s">
        <v>75</v>
      </c>
    </row>
    <row r="26" spans="1:93" ht="55.8">
      <c r="A26" s="75" t="s">
        <v>91</v>
      </c>
      <c r="B26" s="82" t="s">
        <v>83</v>
      </c>
      <c r="C26" s="24" t="s">
        <v>74</v>
      </c>
      <c r="D26" s="25" t="s">
        <v>75</v>
      </c>
      <c r="E26" s="25" t="s">
        <v>75</v>
      </c>
      <c r="F26" s="25" t="s">
        <v>75</v>
      </c>
      <c r="G26" s="25" t="s">
        <v>75</v>
      </c>
      <c r="H26" s="25" t="s">
        <v>75</v>
      </c>
      <c r="I26" s="25" t="s">
        <v>75</v>
      </c>
      <c r="J26" s="25" t="s">
        <v>75</v>
      </c>
      <c r="K26" s="25" t="s">
        <v>75</v>
      </c>
      <c r="L26" s="25" t="s">
        <v>75</v>
      </c>
      <c r="M26" s="25" t="s">
        <v>75</v>
      </c>
      <c r="N26" s="25" t="s">
        <v>75</v>
      </c>
      <c r="O26" s="25" t="s">
        <v>75</v>
      </c>
      <c r="P26" s="25" t="s">
        <v>75</v>
      </c>
      <c r="Q26" s="25" t="s">
        <v>75</v>
      </c>
      <c r="R26" s="25" t="s">
        <v>75</v>
      </c>
      <c r="S26" s="25" t="s">
        <v>75</v>
      </c>
      <c r="T26" s="25" t="s">
        <v>75</v>
      </c>
      <c r="U26" s="25" t="s">
        <v>75</v>
      </c>
      <c r="V26" s="25" t="s">
        <v>75</v>
      </c>
      <c r="W26" s="25" t="s">
        <v>75</v>
      </c>
      <c r="X26" s="25" t="s">
        <v>75</v>
      </c>
      <c r="Y26" s="25" t="s">
        <v>75</v>
      </c>
      <c r="Z26" s="25" t="s">
        <v>75</v>
      </c>
      <c r="AA26" s="25" t="s">
        <v>75</v>
      </c>
      <c r="AB26" s="25" t="s">
        <v>75</v>
      </c>
      <c r="AC26" s="25" t="s">
        <v>75</v>
      </c>
      <c r="AD26" s="25" t="s">
        <v>75</v>
      </c>
      <c r="AE26" s="25" t="s">
        <v>75</v>
      </c>
      <c r="AF26" s="25" t="s">
        <v>75</v>
      </c>
      <c r="AG26" s="25" t="s">
        <v>75</v>
      </c>
      <c r="AH26" s="25" t="s">
        <v>75</v>
      </c>
      <c r="AI26" s="25" t="s">
        <v>75</v>
      </c>
      <c r="AJ26" s="25" t="s">
        <v>75</v>
      </c>
      <c r="AK26" s="25" t="s">
        <v>75</v>
      </c>
      <c r="AL26" s="25" t="s">
        <v>75</v>
      </c>
      <c r="AM26" s="25" t="s">
        <v>75</v>
      </c>
      <c r="AN26" s="25" t="s">
        <v>75</v>
      </c>
      <c r="AO26" s="25" t="s">
        <v>75</v>
      </c>
      <c r="AP26" s="25" t="s">
        <v>75</v>
      </c>
      <c r="AQ26" s="25" t="s">
        <v>75</v>
      </c>
      <c r="AR26" s="25" t="s">
        <v>75</v>
      </c>
      <c r="AS26" s="25" t="s">
        <v>75</v>
      </c>
      <c r="AT26" s="25" t="s">
        <v>75</v>
      </c>
      <c r="AU26" s="25" t="s">
        <v>75</v>
      </c>
      <c r="AV26" s="25" t="s">
        <v>75</v>
      </c>
      <c r="AW26" s="25" t="s">
        <v>75</v>
      </c>
      <c r="AX26" s="25" t="s">
        <v>75</v>
      </c>
      <c r="AY26" s="25" t="s">
        <v>75</v>
      </c>
      <c r="AZ26" s="25" t="s">
        <v>75</v>
      </c>
      <c r="BA26" s="25" t="s">
        <v>75</v>
      </c>
      <c r="BB26" s="25" t="s">
        <v>75</v>
      </c>
      <c r="BC26" s="25" t="s">
        <v>75</v>
      </c>
      <c r="BD26" s="25" t="s">
        <v>75</v>
      </c>
      <c r="BE26" s="25" t="s">
        <v>75</v>
      </c>
      <c r="BF26" s="25" t="s">
        <v>75</v>
      </c>
      <c r="BG26" s="25" t="s">
        <v>75</v>
      </c>
      <c r="BH26" s="25" t="s">
        <v>75</v>
      </c>
      <c r="BI26" s="25" t="s">
        <v>75</v>
      </c>
      <c r="BJ26" s="25" t="s">
        <v>75</v>
      </c>
      <c r="BK26" s="25" t="s">
        <v>75</v>
      </c>
      <c r="BL26" s="25" t="s">
        <v>75</v>
      </c>
      <c r="BM26" s="25" t="s">
        <v>75</v>
      </c>
      <c r="BN26" s="25" t="s">
        <v>75</v>
      </c>
      <c r="BO26" s="25" t="s">
        <v>75</v>
      </c>
      <c r="BP26" s="25" t="s">
        <v>75</v>
      </c>
      <c r="BQ26" s="25" t="s">
        <v>75</v>
      </c>
      <c r="BR26" s="25" t="s">
        <v>75</v>
      </c>
      <c r="BS26" s="25" t="s">
        <v>75</v>
      </c>
      <c r="BT26" s="25" t="s">
        <v>75</v>
      </c>
      <c r="BU26" s="25" t="s">
        <v>75</v>
      </c>
      <c r="BV26" s="25" t="s">
        <v>75</v>
      </c>
      <c r="BW26" s="25" t="s">
        <v>75</v>
      </c>
      <c r="BX26" s="25" t="s">
        <v>75</v>
      </c>
      <c r="BY26" s="25" t="s">
        <v>75</v>
      </c>
      <c r="BZ26" s="25" t="s">
        <v>75</v>
      </c>
      <c r="CA26" s="25" t="s">
        <v>75</v>
      </c>
      <c r="CB26" s="25" t="s">
        <v>75</v>
      </c>
      <c r="CC26" s="25" t="s">
        <v>75</v>
      </c>
      <c r="CD26" s="25" t="s">
        <v>75</v>
      </c>
      <c r="CE26" s="25" t="s">
        <v>75</v>
      </c>
      <c r="CF26" s="25" t="s">
        <v>75</v>
      </c>
      <c r="CG26" s="25" t="s">
        <v>75</v>
      </c>
      <c r="CH26" s="25" t="s">
        <v>75</v>
      </c>
      <c r="CI26" s="25" t="s">
        <v>75</v>
      </c>
      <c r="CJ26" s="25" t="s">
        <v>75</v>
      </c>
      <c r="CK26" s="25" t="s">
        <v>75</v>
      </c>
      <c r="CL26" s="25" t="s">
        <v>75</v>
      </c>
      <c r="CM26" s="25" t="s">
        <v>75</v>
      </c>
      <c r="CN26" s="25" t="s">
        <v>75</v>
      </c>
      <c r="CO26" s="25" t="s">
        <v>75</v>
      </c>
    </row>
    <row r="27" spans="1:93" ht="28.2">
      <c r="A27" s="75" t="s">
        <v>92</v>
      </c>
      <c r="B27" s="82" t="s">
        <v>85</v>
      </c>
      <c r="C27" s="24" t="s">
        <v>74</v>
      </c>
      <c r="D27" s="25" t="s">
        <v>75</v>
      </c>
      <c r="E27" s="25" t="s">
        <v>75</v>
      </c>
      <c r="F27" s="25" t="s">
        <v>75</v>
      </c>
      <c r="G27" s="25" t="s">
        <v>75</v>
      </c>
      <c r="H27" s="25" t="s">
        <v>75</v>
      </c>
      <c r="I27" s="25" t="s">
        <v>75</v>
      </c>
      <c r="J27" s="25" t="s">
        <v>75</v>
      </c>
      <c r="K27" s="25" t="s">
        <v>75</v>
      </c>
      <c r="L27" s="25" t="s">
        <v>75</v>
      </c>
      <c r="M27" s="25" t="s">
        <v>75</v>
      </c>
      <c r="N27" s="25" t="s">
        <v>75</v>
      </c>
      <c r="O27" s="25" t="s">
        <v>75</v>
      </c>
      <c r="P27" s="25" t="s">
        <v>75</v>
      </c>
      <c r="Q27" s="25" t="s">
        <v>75</v>
      </c>
      <c r="R27" s="25" t="s">
        <v>75</v>
      </c>
      <c r="S27" s="25" t="s">
        <v>75</v>
      </c>
      <c r="T27" s="25" t="s">
        <v>75</v>
      </c>
      <c r="U27" s="25" t="s">
        <v>75</v>
      </c>
      <c r="V27" s="25" t="s">
        <v>75</v>
      </c>
      <c r="W27" s="27">
        <f>W28</f>
        <v>5.5839554978064001</v>
      </c>
      <c r="X27" s="25" t="s">
        <v>75</v>
      </c>
      <c r="Y27" s="25" t="s">
        <v>75</v>
      </c>
      <c r="Z27" s="25" t="s">
        <v>75</v>
      </c>
      <c r="AA27" s="25">
        <f t="shared" ref="AA27:AB27" si="21">AA28</f>
        <v>564</v>
      </c>
      <c r="AB27" s="25">
        <f t="shared" si="21"/>
        <v>5.5839554978064001</v>
      </c>
      <c r="AC27" s="25" t="s">
        <v>75</v>
      </c>
      <c r="AD27" s="25" t="s">
        <v>75</v>
      </c>
      <c r="AE27" s="25" t="s">
        <v>75</v>
      </c>
      <c r="AF27" s="25" t="s">
        <v>75</v>
      </c>
      <c r="AG27" s="25">
        <f t="shared" ref="AG27" si="22">AG28</f>
        <v>564</v>
      </c>
      <c r="AH27" s="25" t="s">
        <v>75</v>
      </c>
      <c r="AI27" s="25" t="s">
        <v>75</v>
      </c>
      <c r="AJ27" s="25" t="s">
        <v>75</v>
      </c>
      <c r="AK27" s="25" t="s">
        <v>75</v>
      </c>
      <c r="AL27" s="25" t="s">
        <v>75</v>
      </c>
      <c r="AM27" s="25" t="s">
        <v>75</v>
      </c>
      <c r="AN27" s="25" t="s">
        <v>75</v>
      </c>
      <c r="AO27" s="25" t="s">
        <v>75</v>
      </c>
      <c r="AP27" s="25" t="s">
        <v>75</v>
      </c>
      <c r="AQ27" s="25" t="s">
        <v>75</v>
      </c>
      <c r="AR27" s="25" t="s">
        <v>75</v>
      </c>
      <c r="AS27" s="25" t="s">
        <v>75</v>
      </c>
      <c r="AT27" s="25" t="s">
        <v>75</v>
      </c>
      <c r="AU27" s="25" t="s">
        <v>75</v>
      </c>
      <c r="AV27" s="25" t="s">
        <v>75</v>
      </c>
      <c r="AW27" s="25" t="s">
        <v>75</v>
      </c>
      <c r="AX27" s="25" t="s">
        <v>75</v>
      </c>
      <c r="AY27" s="25" t="s">
        <v>75</v>
      </c>
      <c r="AZ27" s="25" t="s">
        <v>75</v>
      </c>
      <c r="BA27" s="83">
        <f>BA29+BA30</f>
        <v>12.523999994</v>
      </c>
      <c r="BB27" s="25" t="s">
        <v>75</v>
      </c>
      <c r="BC27" s="25" t="s">
        <v>75</v>
      </c>
      <c r="BD27" s="25" t="s">
        <v>75</v>
      </c>
      <c r="BE27" s="25" t="str">
        <f t="shared" ref="BE27" si="23">BE28</f>
        <v>нд</v>
      </c>
      <c r="BF27" s="83">
        <f>BF29+BF30</f>
        <v>12.523999994</v>
      </c>
      <c r="BG27" s="25" t="s">
        <v>75</v>
      </c>
      <c r="BH27" s="25" t="s">
        <v>75</v>
      </c>
      <c r="BI27" s="25" t="s">
        <v>75</v>
      </c>
      <c r="BJ27" s="25" t="s">
        <v>75</v>
      </c>
      <c r="BK27" s="25" t="str">
        <f t="shared" ref="BK27" si="24">BK28</f>
        <v>нд</v>
      </c>
      <c r="BL27" s="25" t="s">
        <v>75</v>
      </c>
      <c r="BM27" s="25" t="s">
        <v>75</v>
      </c>
      <c r="BN27" s="25" t="s">
        <v>75</v>
      </c>
      <c r="BO27" s="25" t="s">
        <v>75</v>
      </c>
      <c r="BP27" s="25" t="s">
        <v>75</v>
      </c>
      <c r="BQ27" s="25" t="s">
        <v>75</v>
      </c>
      <c r="BR27" s="25" t="s">
        <v>75</v>
      </c>
      <c r="BS27" s="25" t="s">
        <v>75</v>
      </c>
      <c r="BT27" s="25" t="s">
        <v>75</v>
      </c>
      <c r="BU27" s="25" t="s">
        <v>75</v>
      </c>
      <c r="BV27" s="25" t="s">
        <v>75</v>
      </c>
      <c r="BW27" s="25" t="s">
        <v>75</v>
      </c>
      <c r="BX27" s="25" t="s">
        <v>75</v>
      </c>
      <c r="BY27" s="25" t="s">
        <v>75</v>
      </c>
      <c r="BZ27" s="25" t="s">
        <v>75</v>
      </c>
      <c r="CA27" s="25" t="s">
        <v>75</v>
      </c>
      <c r="CB27" s="25" t="s">
        <v>75</v>
      </c>
      <c r="CC27" s="25" t="s">
        <v>75</v>
      </c>
      <c r="CD27" s="25" t="s">
        <v>75</v>
      </c>
      <c r="CE27" s="83">
        <f>CE29+CE30</f>
        <v>19.2738442564</v>
      </c>
      <c r="CF27" s="25" t="s">
        <v>75</v>
      </c>
      <c r="CG27" s="25" t="s">
        <v>75</v>
      </c>
      <c r="CH27" s="25" t="s">
        <v>75</v>
      </c>
      <c r="CI27" s="25" t="str">
        <f t="shared" ref="CI27" si="25">CI28</f>
        <v>нд</v>
      </c>
      <c r="CJ27" s="83">
        <f>CJ29+CJ30</f>
        <v>19.2738442564</v>
      </c>
      <c r="CK27" s="25" t="s">
        <v>75</v>
      </c>
      <c r="CL27" s="25" t="s">
        <v>75</v>
      </c>
      <c r="CM27" s="25" t="s">
        <v>75</v>
      </c>
      <c r="CN27" s="25" t="s">
        <v>75</v>
      </c>
      <c r="CO27" s="25" t="str">
        <f t="shared" ref="CO27" si="26">CO28</f>
        <v>нд</v>
      </c>
    </row>
    <row r="28" spans="1:93" ht="55.8">
      <c r="A28" s="75" t="s">
        <v>93</v>
      </c>
      <c r="B28" s="82" t="s">
        <v>94</v>
      </c>
      <c r="C28" s="41" t="s">
        <v>95</v>
      </c>
      <c r="D28" s="25" t="s">
        <v>75</v>
      </c>
      <c r="E28" s="25" t="s">
        <v>75</v>
      </c>
      <c r="F28" s="25" t="s">
        <v>75</v>
      </c>
      <c r="G28" s="25" t="s">
        <v>75</v>
      </c>
      <c r="H28" s="25" t="s">
        <v>75</v>
      </c>
      <c r="I28" s="25" t="s">
        <v>75</v>
      </c>
      <c r="J28" s="25" t="s">
        <v>75</v>
      </c>
      <c r="K28" s="25" t="s">
        <v>75</v>
      </c>
      <c r="L28" s="25" t="s">
        <v>75</v>
      </c>
      <c r="M28" s="25" t="s">
        <v>75</v>
      </c>
      <c r="N28" s="25" t="s">
        <v>75</v>
      </c>
      <c r="O28" s="25" t="s">
        <v>75</v>
      </c>
      <c r="P28" s="25" t="s">
        <v>75</v>
      </c>
      <c r="Q28" s="25" t="s">
        <v>75</v>
      </c>
      <c r="R28" s="25" t="s">
        <v>75</v>
      </c>
      <c r="S28" s="25" t="s">
        <v>75</v>
      </c>
      <c r="T28" s="25" t="s">
        <v>75</v>
      </c>
      <c r="U28" s="25" t="s">
        <v>75</v>
      </c>
      <c r="V28" s="25" t="s">
        <v>75</v>
      </c>
      <c r="W28" s="27">
        <v>5.5839554978064001</v>
      </c>
      <c r="X28" s="25" t="s">
        <v>75</v>
      </c>
      <c r="Y28" s="25" t="s">
        <v>75</v>
      </c>
      <c r="Z28" s="25" t="s">
        <v>75</v>
      </c>
      <c r="AA28" s="25">
        <v>564</v>
      </c>
      <c r="AB28" s="27">
        <f>W28</f>
        <v>5.5839554978064001</v>
      </c>
      <c r="AC28" s="25" t="s">
        <v>75</v>
      </c>
      <c r="AD28" s="25" t="s">
        <v>75</v>
      </c>
      <c r="AE28" s="25" t="s">
        <v>75</v>
      </c>
      <c r="AF28" s="25" t="s">
        <v>75</v>
      </c>
      <c r="AG28" s="25">
        <f>AA28</f>
        <v>564</v>
      </c>
      <c r="AH28" s="25" t="s">
        <v>75</v>
      </c>
      <c r="AI28" s="25" t="s">
        <v>75</v>
      </c>
      <c r="AJ28" s="25" t="s">
        <v>75</v>
      </c>
      <c r="AK28" s="25" t="s">
        <v>75</v>
      </c>
      <c r="AL28" s="25" t="s">
        <v>75</v>
      </c>
      <c r="AM28" s="25" t="s">
        <v>75</v>
      </c>
      <c r="AN28" s="25" t="s">
        <v>75</v>
      </c>
      <c r="AO28" s="25" t="s">
        <v>75</v>
      </c>
      <c r="AP28" s="25" t="s">
        <v>75</v>
      </c>
      <c r="AQ28" s="25" t="s">
        <v>75</v>
      </c>
      <c r="AR28" s="25" t="s">
        <v>75</v>
      </c>
      <c r="AS28" s="25" t="s">
        <v>75</v>
      </c>
      <c r="AT28" s="25" t="s">
        <v>75</v>
      </c>
      <c r="AU28" s="25" t="s">
        <v>75</v>
      </c>
      <c r="AV28" s="25" t="s">
        <v>75</v>
      </c>
      <c r="AW28" s="25" t="s">
        <v>75</v>
      </c>
      <c r="AX28" s="25" t="s">
        <v>75</v>
      </c>
      <c r="AY28" s="25" t="s">
        <v>75</v>
      </c>
      <c r="AZ28" s="25" t="s">
        <v>75</v>
      </c>
      <c r="BA28" s="83" t="s">
        <v>75</v>
      </c>
      <c r="BB28" s="25" t="s">
        <v>75</v>
      </c>
      <c r="BC28" s="25" t="s">
        <v>75</v>
      </c>
      <c r="BD28" s="25" t="s">
        <v>75</v>
      </c>
      <c r="BE28" s="25" t="s">
        <v>75</v>
      </c>
      <c r="BF28" s="83" t="s">
        <v>75</v>
      </c>
      <c r="BG28" s="25" t="s">
        <v>75</v>
      </c>
      <c r="BH28" s="25" t="s">
        <v>75</v>
      </c>
      <c r="BI28" s="25" t="s">
        <v>75</v>
      </c>
      <c r="BJ28" s="25" t="s">
        <v>75</v>
      </c>
      <c r="BK28" s="25" t="str">
        <f>BE28</f>
        <v>нд</v>
      </c>
      <c r="BL28" s="25" t="s">
        <v>75</v>
      </c>
      <c r="BM28" s="25" t="s">
        <v>75</v>
      </c>
      <c r="BN28" s="25" t="s">
        <v>75</v>
      </c>
      <c r="BO28" s="25" t="s">
        <v>75</v>
      </c>
      <c r="BP28" s="25" t="s">
        <v>75</v>
      </c>
      <c r="BQ28" s="25" t="s">
        <v>75</v>
      </c>
      <c r="BR28" s="25" t="s">
        <v>75</v>
      </c>
      <c r="BS28" s="25" t="s">
        <v>75</v>
      </c>
      <c r="BT28" s="25" t="s">
        <v>75</v>
      </c>
      <c r="BU28" s="25" t="s">
        <v>75</v>
      </c>
      <c r="BV28" s="25" t="s">
        <v>75</v>
      </c>
      <c r="BW28" s="25" t="s">
        <v>75</v>
      </c>
      <c r="BX28" s="25" t="s">
        <v>75</v>
      </c>
      <c r="BY28" s="25" t="s">
        <v>75</v>
      </c>
      <c r="BZ28" s="25" t="s">
        <v>75</v>
      </c>
      <c r="CA28" s="25" t="s">
        <v>75</v>
      </c>
      <c r="CB28" s="25" t="s">
        <v>75</v>
      </c>
      <c r="CC28" s="25" t="s">
        <v>75</v>
      </c>
      <c r="CD28" s="25" t="s">
        <v>75</v>
      </c>
      <c r="CE28" s="83" t="s">
        <v>75</v>
      </c>
      <c r="CF28" s="25" t="s">
        <v>75</v>
      </c>
      <c r="CG28" s="25" t="s">
        <v>75</v>
      </c>
      <c r="CH28" s="25" t="s">
        <v>75</v>
      </c>
      <c r="CI28" s="25" t="s">
        <v>75</v>
      </c>
      <c r="CJ28" s="83" t="s">
        <v>75</v>
      </c>
      <c r="CK28" s="25" t="s">
        <v>75</v>
      </c>
      <c r="CL28" s="25" t="s">
        <v>75</v>
      </c>
      <c r="CM28" s="25" t="s">
        <v>75</v>
      </c>
      <c r="CN28" s="25" t="s">
        <v>75</v>
      </c>
      <c r="CO28" s="25" t="str">
        <f>CI28</f>
        <v>нд</v>
      </c>
    </row>
    <row r="29" spans="1:93" ht="60.75" customHeight="1">
      <c r="A29" s="75" t="s">
        <v>96</v>
      </c>
      <c r="B29" s="82" t="s">
        <v>97</v>
      </c>
      <c r="C29" s="41" t="s">
        <v>98</v>
      </c>
      <c r="D29" s="25" t="s">
        <v>75</v>
      </c>
      <c r="E29" s="25" t="s">
        <v>75</v>
      </c>
      <c r="F29" s="25" t="s">
        <v>75</v>
      </c>
      <c r="G29" s="25" t="s">
        <v>75</v>
      </c>
      <c r="H29" s="25" t="s">
        <v>75</v>
      </c>
      <c r="I29" s="25" t="s">
        <v>75</v>
      </c>
      <c r="J29" s="25" t="s">
        <v>75</v>
      </c>
      <c r="K29" s="25" t="s">
        <v>75</v>
      </c>
      <c r="L29" s="25" t="s">
        <v>75</v>
      </c>
      <c r="M29" s="25" t="s">
        <v>75</v>
      </c>
      <c r="N29" s="25" t="s">
        <v>75</v>
      </c>
      <c r="O29" s="25" t="s">
        <v>75</v>
      </c>
      <c r="P29" s="25" t="s">
        <v>75</v>
      </c>
      <c r="Q29" s="25" t="s">
        <v>75</v>
      </c>
      <c r="R29" s="25" t="s">
        <v>75</v>
      </c>
      <c r="S29" s="25" t="s">
        <v>75</v>
      </c>
      <c r="T29" s="25" t="s">
        <v>75</v>
      </c>
      <c r="U29" s="25" t="s">
        <v>75</v>
      </c>
      <c r="V29" s="25" t="s">
        <v>75</v>
      </c>
      <c r="W29" s="25" t="s">
        <v>75</v>
      </c>
      <c r="X29" s="25" t="s">
        <v>75</v>
      </c>
      <c r="Y29" s="25" t="s">
        <v>75</v>
      </c>
      <c r="Z29" s="25" t="s">
        <v>75</v>
      </c>
      <c r="AA29" s="25" t="s">
        <v>75</v>
      </c>
      <c r="AB29" s="25" t="s">
        <v>75</v>
      </c>
      <c r="AC29" s="25" t="s">
        <v>75</v>
      </c>
      <c r="AD29" s="25" t="s">
        <v>75</v>
      </c>
      <c r="AE29" s="25" t="s">
        <v>75</v>
      </c>
      <c r="AF29" s="25" t="s">
        <v>75</v>
      </c>
      <c r="AG29" s="25" t="s">
        <v>75</v>
      </c>
      <c r="AH29" s="25" t="s">
        <v>75</v>
      </c>
      <c r="AI29" s="25" t="s">
        <v>75</v>
      </c>
      <c r="AJ29" s="25" t="s">
        <v>75</v>
      </c>
      <c r="AK29" s="25" t="s">
        <v>75</v>
      </c>
      <c r="AL29" s="25" t="s">
        <v>75</v>
      </c>
      <c r="AM29" s="25" t="s">
        <v>75</v>
      </c>
      <c r="AN29" s="25" t="s">
        <v>75</v>
      </c>
      <c r="AO29" s="25" t="s">
        <v>75</v>
      </c>
      <c r="AP29" s="25" t="s">
        <v>75</v>
      </c>
      <c r="AQ29" s="25" t="s">
        <v>75</v>
      </c>
      <c r="AR29" s="25" t="s">
        <v>75</v>
      </c>
      <c r="AS29" s="25" t="s">
        <v>75</v>
      </c>
      <c r="AT29" s="25" t="s">
        <v>75</v>
      </c>
      <c r="AU29" s="25" t="s">
        <v>75</v>
      </c>
      <c r="AV29" s="25" t="s">
        <v>75</v>
      </c>
      <c r="AW29" s="25" t="s">
        <v>75</v>
      </c>
      <c r="AX29" s="25" t="s">
        <v>75</v>
      </c>
      <c r="AY29" s="25" t="s">
        <v>75</v>
      </c>
      <c r="AZ29" s="25" t="s">
        <v>75</v>
      </c>
      <c r="BA29" s="83">
        <v>3.6363749940000001</v>
      </c>
      <c r="BB29" s="25" t="s">
        <v>75</v>
      </c>
      <c r="BC29" s="25" t="s">
        <v>75</v>
      </c>
      <c r="BD29" s="25" t="s">
        <v>75</v>
      </c>
      <c r="BE29" s="25">
        <v>6</v>
      </c>
      <c r="BF29" s="83">
        <f>BA29</f>
        <v>3.6363749940000001</v>
      </c>
      <c r="BG29" s="25" t="s">
        <v>75</v>
      </c>
      <c r="BH29" s="25" t="s">
        <v>75</v>
      </c>
      <c r="BI29" s="25" t="s">
        <v>75</v>
      </c>
      <c r="BJ29" s="25" t="s">
        <v>75</v>
      </c>
      <c r="BK29" s="25">
        <f>BE29</f>
        <v>6</v>
      </c>
      <c r="BL29" s="25" t="s">
        <v>75</v>
      </c>
      <c r="BM29" s="25" t="s">
        <v>75</v>
      </c>
      <c r="BN29" s="25" t="s">
        <v>75</v>
      </c>
      <c r="BO29" s="25" t="s">
        <v>75</v>
      </c>
      <c r="BP29" s="25" t="s">
        <v>75</v>
      </c>
      <c r="BQ29" s="25" t="s">
        <v>75</v>
      </c>
      <c r="BR29" s="25" t="s">
        <v>75</v>
      </c>
      <c r="BS29" s="25" t="s">
        <v>75</v>
      </c>
      <c r="BT29" s="25" t="s">
        <v>75</v>
      </c>
      <c r="BU29" s="25" t="s">
        <v>75</v>
      </c>
      <c r="BV29" s="25" t="s">
        <v>75</v>
      </c>
      <c r="BW29" s="25" t="s">
        <v>75</v>
      </c>
      <c r="BX29" s="25" t="s">
        <v>75</v>
      </c>
      <c r="BY29" s="25" t="s">
        <v>75</v>
      </c>
      <c r="BZ29" s="25" t="s">
        <v>75</v>
      </c>
      <c r="CA29" s="25" t="s">
        <v>75</v>
      </c>
      <c r="CB29" s="25" t="s">
        <v>75</v>
      </c>
      <c r="CC29" s="25" t="s">
        <v>75</v>
      </c>
      <c r="CD29" s="25" t="s">
        <v>75</v>
      </c>
      <c r="CE29" s="83">
        <v>18.554271929999999</v>
      </c>
      <c r="CF29" s="25" t="s">
        <v>75</v>
      </c>
      <c r="CG29" s="25" t="s">
        <v>75</v>
      </c>
      <c r="CH29" s="25" t="s">
        <v>75</v>
      </c>
      <c r="CI29" s="25">
        <v>26</v>
      </c>
      <c r="CJ29" s="83">
        <f>CE29</f>
        <v>18.554271929999999</v>
      </c>
      <c r="CK29" s="25" t="s">
        <v>75</v>
      </c>
      <c r="CL29" s="25" t="s">
        <v>75</v>
      </c>
      <c r="CM29" s="25" t="s">
        <v>75</v>
      </c>
      <c r="CN29" s="25" t="s">
        <v>75</v>
      </c>
      <c r="CO29" s="25">
        <f>CI29</f>
        <v>26</v>
      </c>
    </row>
    <row r="30" spans="1:93" ht="83.4">
      <c r="A30" s="81" t="s">
        <v>99</v>
      </c>
      <c r="B30" s="82" t="s">
        <v>100</v>
      </c>
      <c r="C30" s="41" t="s">
        <v>101</v>
      </c>
      <c r="D30" s="25" t="s">
        <v>75</v>
      </c>
      <c r="E30" s="25" t="s">
        <v>75</v>
      </c>
      <c r="F30" s="25" t="s">
        <v>75</v>
      </c>
      <c r="G30" s="25" t="s">
        <v>75</v>
      </c>
      <c r="H30" s="25" t="s">
        <v>75</v>
      </c>
      <c r="I30" s="25" t="s">
        <v>75</v>
      </c>
      <c r="J30" s="25" t="s">
        <v>75</v>
      </c>
      <c r="K30" s="25" t="s">
        <v>75</v>
      </c>
      <c r="L30" s="25" t="s">
        <v>75</v>
      </c>
      <c r="M30" s="25" t="s">
        <v>75</v>
      </c>
      <c r="N30" s="25" t="s">
        <v>75</v>
      </c>
      <c r="O30" s="25" t="s">
        <v>75</v>
      </c>
      <c r="P30" s="25" t="s">
        <v>75</v>
      </c>
      <c r="Q30" s="25" t="s">
        <v>75</v>
      </c>
      <c r="R30" s="25" t="s">
        <v>75</v>
      </c>
      <c r="S30" s="25" t="s">
        <v>75</v>
      </c>
      <c r="T30" s="25" t="s">
        <v>75</v>
      </c>
      <c r="U30" s="25" t="s">
        <v>75</v>
      </c>
      <c r="V30" s="25" t="s">
        <v>75</v>
      </c>
      <c r="W30" s="25" t="s">
        <v>75</v>
      </c>
      <c r="X30" s="25" t="s">
        <v>75</v>
      </c>
      <c r="Y30" s="25" t="s">
        <v>75</v>
      </c>
      <c r="Z30" s="25" t="s">
        <v>75</v>
      </c>
      <c r="AA30" s="25" t="s">
        <v>75</v>
      </c>
      <c r="AB30" s="25" t="s">
        <v>75</v>
      </c>
      <c r="AC30" s="25" t="s">
        <v>75</v>
      </c>
      <c r="AD30" s="25" t="s">
        <v>75</v>
      </c>
      <c r="AE30" s="25" t="s">
        <v>75</v>
      </c>
      <c r="AF30" s="25" t="s">
        <v>75</v>
      </c>
      <c r="AG30" s="25" t="s">
        <v>75</v>
      </c>
      <c r="AH30" s="25" t="s">
        <v>75</v>
      </c>
      <c r="AI30" s="25" t="s">
        <v>75</v>
      </c>
      <c r="AJ30" s="25" t="s">
        <v>75</v>
      </c>
      <c r="AK30" s="25" t="s">
        <v>75</v>
      </c>
      <c r="AL30" s="25" t="s">
        <v>75</v>
      </c>
      <c r="AM30" s="25" t="s">
        <v>75</v>
      </c>
      <c r="AN30" s="25" t="s">
        <v>75</v>
      </c>
      <c r="AO30" s="25" t="s">
        <v>75</v>
      </c>
      <c r="AP30" s="25" t="s">
        <v>75</v>
      </c>
      <c r="AQ30" s="25" t="s">
        <v>75</v>
      </c>
      <c r="AR30" s="25" t="s">
        <v>75</v>
      </c>
      <c r="AS30" s="25" t="s">
        <v>75</v>
      </c>
      <c r="AT30" s="25" t="s">
        <v>75</v>
      </c>
      <c r="AU30" s="25" t="s">
        <v>75</v>
      </c>
      <c r="AV30" s="25" t="s">
        <v>75</v>
      </c>
      <c r="AW30" s="25" t="s">
        <v>75</v>
      </c>
      <c r="AX30" s="25" t="s">
        <v>75</v>
      </c>
      <c r="AY30" s="25" t="s">
        <v>75</v>
      </c>
      <c r="AZ30" s="25" t="s">
        <v>75</v>
      </c>
      <c r="BA30" s="83">
        <v>8.8876249999999999</v>
      </c>
      <c r="BB30" s="25" t="s">
        <v>75</v>
      </c>
      <c r="BC30" s="25" t="s">
        <v>75</v>
      </c>
      <c r="BD30" s="25" t="s">
        <v>75</v>
      </c>
      <c r="BE30" s="25">
        <v>12</v>
      </c>
      <c r="BF30" s="83">
        <f>BA30</f>
        <v>8.8876249999999999</v>
      </c>
      <c r="BG30" s="25" t="s">
        <v>75</v>
      </c>
      <c r="BH30" s="25" t="s">
        <v>75</v>
      </c>
      <c r="BI30" s="25" t="s">
        <v>75</v>
      </c>
      <c r="BJ30" s="25" t="s">
        <v>75</v>
      </c>
      <c r="BK30" s="25">
        <f>BE30</f>
        <v>12</v>
      </c>
      <c r="BL30" s="25" t="s">
        <v>75</v>
      </c>
      <c r="BM30" s="25" t="s">
        <v>75</v>
      </c>
      <c r="BN30" s="25" t="s">
        <v>75</v>
      </c>
      <c r="BO30" s="25" t="s">
        <v>75</v>
      </c>
      <c r="BP30" s="25" t="s">
        <v>75</v>
      </c>
      <c r="BQ30" s="25" t="s">
        <v>75</v>
      </c>
      <c r="BR30" s="25" t="s">
        <v>75</v>
      </c>
      <c r="BS30" s="25" t="s">
        <v>75</v>
      </c>
      <c r="BT30" s="25" t="s">
        <v>75</v>
      </c>
      <c r="BU30" s="25" t="s">
        <v>75</v>
      </c>
      <c r="BV30" s="25" t="s">
        <v>75</v>
      </c>
      <c r="BW30" s="25" t="s">
        <v>75</v>
      </c>
      <c r="BX30" s="25" t="s">
        <v>75</v>
      </c>
      <c r="BY30" s="25" t="s">
        <v>75</v>
      </c>
      <c r="BZ30" s="25" t="s">
        <v>75</v>
      </c>
      <c r="CA30" s="25" t="s">
        <v>75</v>
      </c>
      <c r="CB30" s="25" t="s">
        <v>75</v>
      </c>
      <c r="CC30" s="25" t="s">
        <v>75</v>
      </c>
      <c r="CD30" s="25" t="s">
        <v>75</v>
      </c>
      <c r="CE30" s="83">
        <v>0.71957232640000002</v>
      </c>
      <c r="CF30" s="25" t="s">
        <v>75</v>
      </c>
      <c r="CG30" s="25" t="s">
        <v>75</v>
      </c>
      <c r="CH30" s="25" t="s">
        <v>75</v>
      </c>
      <c r="CI30" s="25" t="s">
        <v>75</v>
      </c>
      <c r="CJ30" s="83">
        <f>CE30</f>
        <v>0.71957232640000002</v>
      </c>
      <c r="CK30" s="25" t="s">
        <v>75</v>
      </c>
      <c r="CL30" s="25" t="s">
        <v>75</v>
      </c>
      <c r="CM30" s="25" t="s">
        <v>75</v>
      </c>
      <c r="CN30" s="25" t="s">
        <v>75</v>
      </c>
      <c r="CO30" s="25" t="str">
        <f>CI30</f>
        <v>нд</v>
      </c>
    </row>
  </sheetData>
  <mergeCells count="41">
    <mergeCell ref="BM13:BQ13"/>
    <mergeCell ref="BS13:BW13"/>
    <mergeCell ref="BY13:CC13"/>
    <mergeCell ref="CE13:CI13"/>
    <mergeCell ref="CK13:CO13"/>
    <mergeCell ref="AI13:AM13"/>
    <mergeCell ref="AO13:AS13"/>
    <mergeCell ref="AU13:AY13"/>
    <mergeCell ref="BA13:BE13"/>
    <mergeCell ref="BG13:BK13"/>
    <mergeCell ref="BL11:CO11"/>
    <mergeCell ref="BL12:BQ12"/>
    <mergeCell ref="BR12:BW12"/>
    <mergeCell ref="BX12:CC12"/>
    <mergeCell ref="CD12:CI12"/>
    <mergeCell ref="CJ12:CO12"/>
    <mergeCell ref="AH11:BK11"/>
    <mergeCell ref="AH12:AM12"/>
    <mergeCell ref="AN12:AS12"/>
    <mergeCell ref="AT12:AY12"/>
    <mergeCell ref="AZ12:BE12"/>
    <mergeCell ref="BF12:BK12"/>
    <mergeCell ref="A11:A14"/>
    <mergeCell ref="B11:B14"/>
    <mergeCell ref="C11:C14"/>
    <mergeCell ref="D11:AG11"/>
    <mergeCell ref="D12:I12"/>
    <mergeCell ref="J12:O12"/>
    <mergeCell ref="P12:U12"/>
    <mergeCell ref="V12:AA12"/>
    <mergeCell ref="AB12:AG12"/>
    <mergeCell ref="E13:I13"/>
    <mergeCell ref="K13:O13"/>
    <mergeCell ref="Q13:U13"/>
    <mergeCell ref="W13:AA13"/>
    <mergeCell ref="AC13:AG13"/>
    <mergeCell ref="A4:AG4"/>
    <mergeCell ref="A5:AG5"/>
    <mergeCell ref="A7:AG7"/>
    <mergeCell ref="A8:AG8"/>
    <mergeCell ref="A10:AG10"/>
  </mergeCells>
  <pageMargins left="0.78740157480314965" right="0.39370078740157483" top="0.39370078740157483" bottom="0.39370078740157483" header="0.27559055118110237" footer="0.27559055118110237"/>
  <pageSetup paperSize="9" scale="48" fitToWidth="0" orientation="landscape" r:id="rId1"/>
  <headerFooter alignWithMargins="0">
    <oddHeader>&amp;L&amp;"Arial,обычный"&amp;6Подготовлено с использованием системы ГАРАНТ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BA28"/>
  <sheetViews>
    <sheetView topLeftCell="D1" workbookViewId="0">
      <selection activeCell="D9" sqref="D9:K10"/>
    </sheetView>
  </sheetViews>
  <sheetFormatPr defaultRowHeight="15.6" outlineLevelRow="1"/>
  <cols>
    <col min="1" max="1" width="13" style="5" customWidth="1"/>
    <col min="2" max="2" width="27.5546875" style="5" customWidth="1"/>
    <col min="3" max="3" width="16.44140625" style="5" customWidth="1"/>
    <col min="4" max="14" width="3.6640625" style="5" customWidth="1"/>
    <col min="15" max="15" width="3.44140625" style="5" customWidth="1"/>
    <col min="16" max="22" width="3.6640625" style="5" customWidth="1"/>
    <col min="23" max="23" width="5" style="5" customWidth="1"/>
    <col min="24" max="46" width="3.6640625" style="5" customWidth="1"/>
    <col min="47" max="47" width="4.44140625" style="5" customWidth="1"/>
    <col min="48" max="51" width="3.6640625" style="5" customWidth="1"/>
    <col min="52" max="52" width="18.6640625" style="5" customWidth="1"/>
    <col min="53" max="62" width="5.6640625" style="5" customWidth="1"/>
    <col min="63" max="256" width="9.109375" style="5"/>
    <col min="257" max="257" width="13" style="5" customWidth="1"/>
    <col min="258" max="258" width="27" style="5" customWidth="1"/>
    <col min="259" max="259" width="15.88671875" style="5" customWidth="1"/>
    <col min="260" max="260" width="6.88671875" style="5" customWidth="1"/>
    <col min="261" max="261" width="10.6640625" style="5" customWidth="1"/>
    <col min="262" max="264" width="6.88671875" style="5" customWidth="1"/>
    <col min="265" max="265" width="10.5546875" style="5" customWidth="1"/>
    <col min="266" max="268" width="6.88671875" style="5" customWidth="1"/>
    <col min="269" max="269" width="10.44140625" style="5" customWidth="1"/>
    <col min="270" max="272" width="6.88671875" style="5" customWidth="1"/>
    <col min="273" max="273" width="11.44140625" style="5" customWidth="1"/>
    <col min="274" max="276" width="6.88671875" style="5" customWidth="1"/>
    <col min="277" max="277" width="10.88671875" style="5" customWidth="1"/>
    <col min="278" max="280" width="6.88671875" style="5" customWidth="1"/>
    <col min="281" max="281" width="10.88671875" style="5" customWidth="1"/>
    <col min="282" max="284" width="6.88671875" style="5" customWidth="1"/>
    <col min="285" max="285" width="11.44140625" style="5" customWidth="1"/>
    <col min="286" max="288" width="6.88671875" style="5" customWidth="1"/>
    <col min="289" max="289" width="10.44140625" style="5" customWidth="1"/>
    <col min="290" max="292" width="6.88671875" style="5" customWidth="1"/>
    <col min="293" max="293" width="10.6640625" style="5" customWidth="1"/>
    <col min="294" max="296" width="6.88671875" style="5" customWidth="1"/>
    <col min="297" max="297" width="10.88671875" style="5" customWidth="1"/>
    <col min="298" max="298" width="5.88671875" style="5" customWidth="1"/>
    <col min="299" max="300" width="6.88671875" style="5" customWidth="1"/>
    <col min="301" max="301" width="10.109375" style="5" customWidth="1"/>
    <col min="302" max="302" width="6" style="5" customWidth="1"/>
    <col min="303" max="304" width="6.88671875" style="5" customWidth="1"/>
    <col min="305" max="305" width="10.44140625" style="5" customWidth="1"/>
    <col min="306" max="307" width="6.88671875" style="5" customWidth="1"/>
    <col min="308" max="308" width="18.6640625" style="5" customWidth="1"/>
    <col min="309" max="318" width="5.6640625" style="5" customWidth="1"/>
    <col min="319" max="512" width="9.109375" style="5"/>
    <col min="513" max="513" width="13" style="5" customWidth="1"/>
    <col min="514" max="514" width="27" style="5" customWidth="1"/>
    <col min="515" max="515" width="15.88671875" style="5" customWidth="1"/>
    <col min="516" max="516" width="6.88671875" style="5" customWidth="1"/>
    <col min="517" max="517" width="10.6640625" style="5" customWidth="1"/>
    <col min="518" max="520" width="6.88671875" style="5" customWidth="1"/>
    <col min="521" max="521" width="10.5546875" style="5" customWidth="1"/>
    <col min="522" max="524" width="6.88671875" style="5" customWidth="1"/>
    <col min="525" max="525" width="10.44140625" style="5" customWidth="1"/>
    <col min="526" max="528" width="6.88671875" style="5" customWidth="1"/>
    <col min="529" max="529" width="11.44140625" style="5" customWidth="1"/>
    <col min="530" max="532" width="6.88671875" style="5" customWidth="1"/>
    <col min="533" max="533" width="10.88671875" style="5" customWidth="1"/>
    <col min="534" max="536" width="6.88671875" style="5" customWidth="1"/>
    <col min="537" max="537" width="10.88671875" style="5" customWidth="1"/>
    <col min="538" max="540" width="6.88671875" style="5" customWidth="1"/>
    <col min="541" max="541" width="11.44140625" style="5" customWidth="1"/>
    <col min="542" max="544" width="6.88671875" style="5" customWidth="1"/>
    <col min="545" max="545" width="10.44140625" style="5" customWidth="1"/>
    <col min="546" max="548" width="6.88671875" style="5" customWidth="1"/>
    <col min="549" max="549" width="10.6640625" style="5" customWidth="1"/>
    <col min="550" max="552" width="6.88671875" style="5" customWidth="1"/>
    <col min="553" max="553" width="10.88671875" style="5" customWidth="1"/>
    <col min="554" max="554" width="5.88671875" style="5" customWidth="1"/>
    <col min="555" max="556" width="6.88671875" style="5" customWidth="1"/>
    <col min="557" max="557" width="10.109375" style="5" customWidth="1"/>
    <col min="558" max="558" width="6" style="5" customWidth="1"/>
    <col min="559" max="560" width="6.88671875" style="5" customWidth="1"/>
    <col min="561" max="561" width="10.44140625" style="5" customWidth="1"/>
    <col min="562" max="563" width="6.88671875" style="5" customWidth="1"/>
    <col min="564" max="564" width="18.6640625" style="5" customWidth="1"/>
    <col min="565" max="574" width="5.6640625" style="5" customWidth="1"/>
    <col min="575" max="768" width="9.109375" style="5"/>
    <col min="769" max="769" width="13" style="5" customWidth="1"/>
    <col min="770" max="770" width="27" style="5" customWidth="1"/>
    <col min="771" max="771" width="15.88671875" style="5" customWidth="1"/>
    <col min="772" max="772" width="6.88671875" style="5" customWidth="1"/>
    <col min="773" max="773" width="10.6640625" style="5" customWidth="1"/>
    <col min="774" max="776" width="6.88671875" style="5" customWidth="1"/>
    <col min="777" max="777" width="10.5546875" style="5" customWidth="1"/>
    <col min="778" max="780" width="6.88671875" style="5" customWidth="1"/>
    <col min="781" max="781" width="10.44140625" style="5" customWidth="1"/>
    <col min="782" max="784" width="6.88671875" style="5" customWidth="1"/>
    <col min="785" max="785" width="11.44140625" style="5" customWidth="1"/>
    <col min="786" max="788" width="6.88671875" style="5" customWidth="1"/>
    <col min="789" max="789" width="10.88671875" style="5" customWidth="1"/>
    <col min="790" max="792" width="6.88671875" style="5" customWidth="1"/>
    <col min="793" max="793" width="10.88671875" style="5" customWidth="1"/>
    <col min="794" max="796" width="6.88671875" style="5" customWidth="1"/>
    <col min="797" max="797" width="11.44140625" style="5" customWidth="1"/>
    <col min="798" max="800" width="6.88671875" style="5" customWidth="1"/>
    <col min="801" max="801" width="10.44140625" style="5" customWidth="1"/>
    <col min="802" max="804" width="6.88671875" style="5" customWidth="1"/>
    <col min="805" max="805" width="10.6640625" style="5" customWidth="1"/>
    <col min="806" max="808" width="6.88671875" style="5" customWidth="1"/>
    <col min="809" max="809" width="10.88671875" style="5" customWidth="1"/>
    <col min="810" max="810" width="5.88671875" style="5" customWidth="1"/>
    <col min="811" max="812" width="6.88671875" style="5" customWidth="1"/>
    <col min="813" max="813" width="10.109375" style="5" customWidth="1"/>
    <col min="814" max="814" width="6" style="5" customWidth="1"/>
    <col min="815" max="816" width="6.88671875" style="5" customWidth="1"/>
    <col min="817" max="817" width="10.44140625" style="5" customWidth="1"/>
    <col min="818" max="819" width="6.88671875" style="5" customWidth="1"/>
    <col min="820" max="820" width="18.6640625" style="5" customWidth="1"/>
    <col min="821" max="830" width="5.6640625" style="5" customWidth="1"/>
    <col min="831" max="1024" width="9.109375" style="5"/>
    <col min="1025" max="1025" width="13" style="5" customWidth="1"/>
    <col min="1026" max="1026" width="27" style="5" customWidth="1"/>
    <col min="1027" max="1027" width="15.88671875" style="5" customWidth="1"/>
    <col min="1028" max="1028" width="6.88671875" style="5" customWidth="1"/>
    <col min="1029" max="1029" width="10.6640625" style="5" customWidth="1"/>
    <col min="1030" max="1032" width="6.88671875" style="5" customWidth="1"/>
    <col min="1033" max="1033" width="10.5546875" style="5" customWidth="1"/>
    <col min="1034" max="1036" width="6.88671875" style="5" customWidth="1"/>
    <col min="1037" max="1037" width="10.44140625" style="5" customWidth="1"/>
    <col min="1038" max="1040" width="6.88671875" style="5" customWidth="1"/>
    <col min="1041" max="1041" width="11.44140625" style="5" customWidth="1"/>
    <col min="1042" max="1044" width="6.88671875" style="5" customWidth="1"/>
    <col min="1045" max="1045" width="10.88671875" style="5" customWidth="1"/>
    <col min="1046" max="1048" width="6.88671875" style="5" customWidth="1"/>
    <col min="1049" max="1049" width="10.88671875" style="5" customWidth="1"/>
    <col min="1050" max="1052" width="6.88671875" style="5" customWidth="1"/>
    <col min="1053" max="1053" width="11.44140625" style="5" customWidth="1"/>
    <col min="1054" max="1056" width="6.88671875" style="5" customWidth="1"/>
    <col min="1057" max="1057" width="10.44140625" style="5" customWidth="1"/>
    <col min="1058" max="1060" width="6.88671875" style="5" customWidth="1"/>
    <col min="1061" max="1061" width="10.6640625" style="5" customWidth="1"/>
    <col min="1062" max="1064" width="6.88671875" style="5" customWidth="1"/>
    <col min="1065" max="1065" width="10.88671875" style="5" customWidth="1"/>
    <col min="1066" max="1066" width="5.88671875" style="5" customWidth="1"/>
    <col min="1067" max="1068" width="6.88671875" style="5" customWidth="1"/>
    <col min="1069" max="1069" width="10.109375" style="5" customWidth="1"/>
    <col min="1070" max="1070" width="6" style="5" customWidth="1"/>
    <col min="1071" max="1072" width="6.88671875" style="5" customWidth="1"/>
    <col min="1073" max="1073" width="10.44140625" style="5" customWidth="1"/>
    <col min="1074" max="1075" width="6.88671875" style="5" customWidth="1"/>
    <col min="1076" max="1076" width="18.6640625" style="5" customWidth="1"/>
    <col min="1077" max="1086" width="5.6640625" style="5" customWidth="1"/>
    <col min="1087" max="1280" width="9.109375" style="5"/>
    <col min="1281" max="1281" width="13" style="5" customWidth="1"/>
    <col min="1282" max="1282" width="27" style="5" customWidth="1"/>
    <col min="1283" max="1283" width="15.88671875" style="5" customWidth="1"/>
    <col min="1284" max="1284" width="6.88671875" style="5" customWidth="1"/>
    <col min="1285" max="1285" width="10.6640625" style="5" customWidth="1"/>
    <col min="1286" max="1288" width="6.88671875" style="5" customWidth="1"/>
    <col min="1289" max="1289" width="10.5546875" style="5" customWidth="1"/>
    <col min="1290" max="1292" width="6.88671875" style="5" customWidth="1"/>
    <col min="1293" max="1293" width="10.44140625" style="5" customWidth="1"/>
    <col min="1294" max="1296" width="6.88671875" style="5" customWidth="1"/>
    <col min="1297" max="1297" width="11.44140625" style="5" customWidth="1"/>
    <col min="1298" max="1300" width="6.88671875" style="5" customWidth="1"/>
    <col min="1301" max="1301" width="10.88671875" style="5" customWidth="1"/>
    <col min="1302" max="1304" width="6.88671875" style="5" customWidth="1"/>
    <col min="1305" max="1305" width="10.88671875" style="5" customWidth="1"/>
    <col min="1306" max="1308" width="6.88671875" style="5" customWidth="1"/>
    <col min="1309" max="1309" width="11.44140625" style="5" customWidth="1"/>
    <col min="1310" max="1312" width="6.88671875" style="5" customWidth="1"/>
    <col min="1313" max="1313" width="10.44140625" style="5" customWidth="1"/>
    <col min="1314" max="1316" width="6.88671875" style="5" customWidth="1"/>
    <col min="1317" max="1317" width="10.6640625" style="5" customWidth="1"/>
    <col min="1318" max="1320" width="6.88671875" style="5" customWidth="1"/>
    <col min="1321" max="1321" width="10.88671875" style="5" customWidth="1"/>
    <col min="1322" max="1322" width="5.88671875" style="5" customWidth="1"/>
    <col min="1323" max="1324" width="6.88671875" style="5" customWidth="1"/>
    <col min="1325" max="1325" width="10.109375" style="5" customWidth="1"/>
    <col min="1326" max="1326" width="6" style="5" customWidth="1"/>
    <col min="1327" max="1328" width="6.88671875" style="5" customWidth="1"/>
    <col min="1329" max="1329" width="10.44140625" style="5" customWidth="1"/>
    <col min="1330" max="1331" width="6.88671875" style="5" customWidth="1"/>
    <col min="1332" max="1332" width="18.6640625" style="5" customWidth="1"/>
    <col min="1333" max="1342" width="5.6640625" style="5" customWidth="1"/>
    <col min="1343" max="1536" width="9.109375" style="5"/>
    <col min="1537" max="1537" width="13" style="5" customWidth="1"/>
    <col min="1538" max="1538" width="27" style="5" customWidth="1"/>
    <col min="1539" max="1539" width="15.88671875" style="5" customWidth="1"/>
    <col min="1540" max="1540" width="6.88671875" style="5" customWidth="1"/>
    <col min="1541" max="1541" width="10.6640625" style="5" customWidth="1"/>
    <col min="1542" max="1544" width="6.88671875" style="5" customWidth="1"/>
    <col min="1545" max="1545" width="10.5546875" style="5" customWidth="1"/>
    <col min="1546" max="1548" width="6.88671875" style="5" customWidth="1"/>
    <col min="1549" max="1549" width="10.44140625" style="5" customWidth="1"/>
    <col min="1550" max="1552" width="6.88671875" style="5" customWidth="1"/>
    <col min="1553" max="1553" width="11.44140625" style="5" customWidth="1"/>
    <col min="1554" max="1556" width="6.88671875" style="5" customWidth="1"/>
    <col min="1557" max="1557" width="10.88671875" style="5" customWidth="1"/>
    <col min="1558" max="1560" width="6.88671875" style="5" customWidth="1"/>
    <col min="1561" max="1561" width="10.88671875" style="5" customWidth="1"/>
    <col min="1562" max="1564" width="6.88671875" style="5" customWidth="1"/>
    <col min="1565" max="1565" width="11.44140625" style="5" customWidth="1"/>
    <col min="1566" max="1568" width="6.88671875" style="5" customWidth="1"/>
    <col min="1569" max="1569" width="10.44140625" style="5" customWidth="1"/>
    <col min="1570" max="1572" width="6.88671875" style="5" customWidth="1"/>
    <col min="1573" max="1573" width="10.6640625" style="5" customWidth="1"/>
    <col min="1574" max="1576" width="6.88671875" style="5" customWidth="1"/>
    <col min="1577" max="1577" width="10.88671875" style="5" customWidth="1"/>
    <col min="1578" max="1578" width="5.88671875" style="5" customWidth="1"/>
    <col min="1579" max="1580" width="6.88671875" style="5" customWidth="1"/>
    <col min="1581" max="1581" width="10.109375" style="5" customWidth="1"/>
    <col min="1582" max="1582" width="6" style="5" customWidth="1"/>
    <col min="1583" max="1584" width="6.88671875" style="5" customWidth="1"/>
    <col min="1585" max="1585" width="10.44140625" style="5" customWidth="1"/>
    <col min="1586" max="1587" width="6.88671875" style="5" customWidth="1"/>
    <col min="1588" max="1588" width="18.6640625" style="5" customWidth="1"/>
    <col min="1589" max="1598" width="5.6640625" style="5" customWidth="1"/>
    <col min="1599" max="1792" width="9.109375" style="5"/>
    <col min="1793" max="1793" width="13" style="5" customWidth="1"/>
    <col min="1794" max="1794" width="27" style="5" customWidth="1"/>
    <col min="1795" max="1795" width="15.88671875" style="5" customWidth="1"/>
    <col min="1796" max="1796" width="6.88671875" style="5" customWidth="1"/>
    <col min="1797" max="1797" width="10.6640625" style="5" customWidth="1"/>
    <col min="1798" max="1800" width="6.88671875" style="5" customWidth="1"/>
    <col min="1801" max="1801" width="10.5546875" style="5" customWidth="1"/>
    <col min="1802" max="1804" width="6.88671875" style="5" customWidth="1"/>
    <col min="1805" max="1805" width="10.44140625" style="5" customWidth="1"/>
    <col min="1806" max="1808" width="6.88671875" style="5" customWidth="1"/>
    <col min="1809" max="1809" width="11.44140625" style="5" customWidth="1"/>
    <col min="1810" max="1812" width="6.88671875" style="5" customWidth="1"/>
    <col min="1813" max="1813" width="10.88671875" style="5" customWidth="1"/>
    <col min="1814" max="1816" width="6.88671875" style="5" customWidth="1"/>
    <col min="1817" max="1817" width="10.88671875" style="5" customWidth="1"/>
    <col min="1818" max="1820" width="6.88671875" style="5" customWidth="1"/>
    <col min="1821" max="1821" width="11.44140625" style="5" customWidth="1"/>
    <col min="1822" max="1824" width="6.88671875" style="5" customWidth="1"/>
    <col min="1825" max="1825" width="10.44140625" style="5" customWidth="1"/>
    <col min="1826" max="1828" width="6.88671875" style="5" customWidth="1"/>
    <col min="1829" max="1829" width="10.6640625" style="5" customWidth="1"/>
    <col min="1830" max="1832" width="6.88671875" style="5" customWidth="1"/>
    <col min="1833" max="1833" width="10.88671875" style="5" customWidth="1"/>
    <col min="1834" max="1834" width="5.88671875" style="5" customWidth="1"/>
    <col min="1835" max="1836" width="6.88671875" style="5" customWidth="1"/>
    <col min="1837" max="1837" width="10.109375" style="5" customWidth="1"/>
    <col min="1838" max="1838" width="6" style="5" customWidth="1"/>
    <col min="1839" max="1840" width="6.88671875" style="5" customWidth="1"/>
    <col min="1841" max="1841" width="10.44140625" style="5" customWidth="1"/>
    <col min="1842" max="1843" width="6.88671875" style="5" customWidth="1"/>
    <col min="1844" max="1844" width="18.6640625" style="5" customWidth="1"/>
    <col min="1845" max="1854" width="5.6640625" style="5" customWidth="1"/>
    <col min="1855" max="2048" width="9.109375" style="5"/>
    <col min="2049" max="2049" width="13" style="5" customWidth="1"/>
    <col min="2050" max="2050" width="27" style="5" customWidth="1"/>
    <col min="2051" max="2051" width="15.88671875" style="5" customWidth="1"/>
    <col min="2052" max="2052" width="6.88671875" style="5" customWidth="1"/>
    <col min="2053" max="2053" width="10.6640625" style="5" customWidth="1"/>
    <col min="2054" max="2056" width="6.88671875" style="5" customWidth="1"/>
    <col min="2057" max="2057" width="10.5546875" style="5" customWidth="1"/>
    <col min="2058" max="2060" width="6.88671875" style="5" customWidth="1"/>
    <col min="2061" max="2061" width="10.44140625" style="5" customWidth="1"/>
    <col min="2062" max="2064" width="6.88671875" style="5" customWidth="1"/>
    <col min="2065" max="2065" width="11.44140625" style="5" customWidth="1"/>
    <col min="2066" max="2068" width="6.88671875" style="5" customWidth="1"/>
    <col min="2069" max="2069" width="10.88671875" style="5" customWidth="1"/>
    <col min="2070" max="2072" width="6.88671875" style="5" customWidth="1"/>
    <col min="2073" max="2073" width="10.88671875" style="5" customWidth="1"/>
    <col min="2074" max="2076" width="6.88671875" style="5" customWidth="1"/>
    <col min="2077" max="2077" width="11.44140625" style="5" customWidth="1"/>
    <col min="2078" max="2080" width="6.88671875" style="5" customWidth="1"/>
    <col min="2081" max="2081" width="10.44140625" style="5" customWidth="1"/>
    <col min="2082" max="2084" width="6.88671875" style="5" customWidth="1"/>
    <col min="2085" max="2085" width="10.6640625" style="5" customWidth="1"/>
    <col min="2086" max="2088" width="6.88671875" style="5" customWidth="1"/>
    <col min="2089" max="2089" width="10.88671875" style="5" customWidth="1"/>
    <col min="2090" max="2090" width="5.88671875" style="5" customWidth="1"/>
    <col min="2091" max="2092" width="6.88671875" style="5" customWidth="1"/>
    <col min="2093" max="2093" width="10.109375" style="5" customWidth="1"/>
    <col min="2094" max="2094" width="6" style="5" customWidth="1"/>
    <col min="2095" max="2096" width="6.88671875" style="5" customWidth="1"/>
    <col min="2097" max="2097" width="10.44140625" style="5" customWidth="1"/>
    <col min="2098" max="2099" width="6.88671875" style="5" customWidth="1"/>
    <col min="2100" max="2100" width="18.6640625" style="5" customWidth="1"/>
    <col min="2101" max="2110" width="5.6640625" style="5" customWidth="1"/>
    <col min="2111" max="2304" width="9.109375" style="5"/>
    <col min="2305" max="2305" width="13" style="5" customWidth="1"/>
    <col min="2306" max="2306" width="27" style="5" customWidth="1"/>
    <col min="2307" max="2307" width="15.88671875" style="5" customWidth="1"/>
    <col min="2308" max="2308" width="6.88671875" style="5" customWidth="1"/>
    <col min="2309" max="2309" width="10.6640625" style="5" customWidth="1"/>
    <col min="2310" max="2312" width="6.88671875" style="5" customWidth="1"/>
    <col min="2313" max="2313" width="10.5546875" style="5" customWidth="1"/>
    <col min="2314" max="2316" width="6.88671875" style="5" customWidth="1"/>
    <col min="2317" max="2317" width="10.44140625" style="5" customWidth="1"/>
    <col min="2318" max="2320" width="6.88671875" style="5" customWidth="1"/>
    <col min="2321" max="2321" width="11.44140625" style="5" customWidth="1"/>
    <col min="2322" max="2324" width="6.88671875" style="5" customWidth="1"/>
    <col min="2325" max="2325" width="10.88671875" style="5" customWidth="1"/>
    <col min="2326" max="2328" width="6.88671875" style="5" customWidth="1"/>
    <col min="2329" max="2329" width="10.88671875" style="5" customWidth="1"/>
    <col min="2330" max="2332" width="6.88671875" style="5" customWidth="1"/>
    <col min="2333" max="2333" width="11.44140625" style="5" customWidth="1"/>
    <col min="2334" max="2336" width="6.88671875" style="5" customWidth="1"/>
    <col min="2337" max="2337" width="10.44140625" style="5" customWidth="1"/>
    <col min="2338" max="2340" width="6.88671875" style="5" customWidth="1"/>
    <col min="2341" max="2341" width="10.6640625" style="5" customWidth="1"/>
    <col min="2342" max="2344" width="6.88671875" style="5" customWidth="1"/>
    <col min="2345" max="2345" width="10.88671875" style="5" customWidth="1"/>
    <col min="2346" max="2346" width="5.88671875" style="5" customWidth="1"/>
    <col min="2347" max="2348" width="6.88671875" style="5" customWidth="1"/>
    <col min="2349" max="2349" width="10.109375" style="5" customWidth="1"/>
    <col min="2350" max="2350" width="6" style="5" customWidth="1"/>
    <col min="2351" max="2352" width="6.88671875" style="5" customWidth="1"/>
    <col min="2353" max="2353" width="10.44140625" style="5" customWidth="1"/>
    <col min="2354" max="2355" width="6.88671875" style="5" customWidth="1"/>
    <col min="2356" max="2356" width="18.6640625" style="5" customWidth="1"/>
    <col min="2357" max="2366" width="5.6640625" style="5" customWidth="1"/>
    <col min="2367" max="2560" width="9.109375" style="5"/>
    <col min="2561" max="2561" width="13" style="5" customWidth="1"/>
    <col min="2562" max="2562" width="27" style="5" customWidth="1"/>
    <col min="2563" max="2563" width="15.88671875" style="5" customWidth="1"/>
    <col min="2564" max="2564" width="6.88671875" style="5" customWidth="1"/>
    <col min="2565" max="2565" width="10.6640625" style="5" customWidth="1"/>
    <col min="2566" max="2568" width="6.88671875" style="5" customWidth="1"/>
    <col min="2569" max="2569" width="10.5546875" style="5" customWidth="1"/>
    <col min="2570" max="2572" width="6.88671875" style="5" customWidth="1"/>
    <col min="2573" max="2573" width="10.44140625" style="5" customWidth="1"/>
    <col min="2574" max="2576" width="6.88671875" style="5" customWidth="1"/>
    <col min="2577" max="2577" width="11.44140625" style="5" customWidth="1"/>
    <col min="2578" max="2580" width="6.88671875" style="5" customWidth="1"/>
    <col min="2581" max="2581" width="10.88671875" style="5" customWidth="1"/>
    <col min="2582" max="2584" width="6.88671875" style="5" customWidth="1"/>
    <col min="2585" max="2585" width="10.88671875" style="5" customWidth="1"/>
    <col min="2586" max="2588" width="6.88671875" style="5" customWidth="1"/>
    <col min="2589" max="2589" width="11.44140625" style="5" customWidth="1"/>
    <col min="2590" max="2592" width="6.88671875" style="5" customWidth="1"/>
    <col min="2593" max="2593" width="10.44140625" style="5" customWidth="1"/>
    <col min="2594" max="2596" width="6.88671875" style="5" customWidth="1"/>
    <col min="2597" max="2597" width="10.6640625" style="5" customWidth="1"/>
    <col min="2598" max="2600" width="6.88671875" style="5" customWidth="1"/>
    <col min="2601" max="2601" width="10.88671875" style="5" customWidth="1"/>
    <col min="2602" max="2602" width="5.88671875" style="5" customWidth="1"/>
    <col min="2603" max="2604" width="6.88671875" style="5" customWidth="1"/>
    <col min="2605" max="2605" width="10.109375" style="5" customWidth="1"/>
    <col min="2606" max="2606" width="6" style="5" customWidth="1"/>
    <col min="2607" max="2608" width="6.88671875" style="5" customWidth="1"/>
    <col min="2609" max="2609" width="10.44140625" style="5" customWidth="1"/>
    <col min="2610" max="2611" width="6.88671875" style="5" customWidth="1"/>
    <col min="2612" max="2612" width="18.6640625" style="5" customWidth="1"/>
    <col min="2613" max="2622" width="5.6640625" style="5" customWidth="1"/>
    <col min="2623" max="2816" width="9.109375" style="5"/>
    <col min="2817" max="2817" width="13" style="5" customWidth="1"/>
    <col min="2818" max="2818" width="27" style="5" customWidth="1"/>
    <col min="2819" max="2819" width="15.88671875" style="5" customWidth="1"/>
    <col min="2820" max="2820" width="6.88671875" style="5" customWidth="1"/>
    <col min="2821" max="2821" width="10.6640625" style="5" customWidth="1"/>
    <col min="2822" max="2824" width="6.88671875" style="5" customWidth="1"/>
    <col min="2825" max="2825" width="10.5546875" style="5" customWidth="1"/>
    <col min="2826" max="2828" width="6.88671875" style="5" customWidth="1"/>
    <col min="2829" max="2829" width="10.44140625" style="5" customWidth="1"/>
    <col min="2830" max="2832" width="6.88671875" style="5" customWidth="1"/>
    <col min="2833" max="2833" width="11.44140625" style="5" customWidth="1"/>
    <col min="2834" max="2836" width="6.88671875" style="5" customWidth="1"/>
    <col min="2837" max="2837" width="10.88671875" style="5" customWidth="1"/>
    <col min="2838" max="2840" width="6.88671875" style="5" customWidth="1"/>
    <col min="2841" max="2841" width="10.88671875" style="5" customWidth="1"/>
    <col min="2842" max="2844" width="6.88671875" style="5" customWidth="1"/>
    <col min="2845" max="2845" width="11.44140625" style="5" customWidth="1"/>
    <col min="2846" max="2848" width="6.88671875" style="5" customWidth="1"/>
    <col min="2849" max="2849" width="10.44140625" style="5" customWidth="1"/>
    <col min="2850" max="2852" width="6.88671875" style="5" customWidth="1"/>
    <col min="2853" max="2853" width="10.6640625" style="5" customWidth="1"/>
    <col min="2854" max="2856" width="6.88671875" style="5" customWidth="1"/>
    <col min="2857" max="2857" width="10.88671875" style="5" customWidth="1"/>
    <col min="2858" max="2858" width="5.88671875" style="5" customWidth="1"/>
    <col min="2859" max="2860" width="6.88671875" style="5" customWidth="1"/>
    <col min="2861" max="2861" width="10.109375" style="5" customWidth="1"/>
    <col min="2862" max="2862" width="6" style="5" customWidth="1"/>
    <col min="2863" max="2864" width="6.88671875" style="5" customWidth="1"/>
    <col min="2865" max="2865" width="10.44140625" style="5" customWidth="1"/>
    <col min="2866" max="2867" width="6.88671875" style="5" customWidth="1"/>
    <col min="2868" max="2868" width="18.6640625" style="5" customWidth="1"/>
    <col min="2869" max="2878" width="5.6640625" style="5" customWidth="1"/>
    <col min="2879" max="3072" width="9.109375" style="5"/>
    <col min="3073" max="3073" width="13" style="5" customWidth="1"/>
    <col min="3074" max="3074" width="27" style="5" customWidth="1"/>
    <col min="3075" max="3075" width="15.88671875" style="5" customWidth="1"/>
    <col min="3076" max="3076" width="6.88671875" style="5" customWidth="1"/>
    <col min="3077" max="3077" width="10.6640625" style="5" customWidth="1"/>
    <col min="3078" max="3080" width="6.88671875" style="5" customWidth="1"/>
    <col min="3081" max="3081" width="10.5546875" style="5" customWidth="1"/>
    <col min="3082" max="3084" width="6.88671875" style="5" customWidth="1"/>
    <col min="3085" max="3085" width="10.44140625" style="5" customWidth="1"/>
    <col min="3086" max="3088" width="6.88671875" style="5" customWidth="1"/>
    <col min="3089" max="3089" width="11.44140625" style="5" customWidth="1"/>
    <col min="3090" max="3092" width="6.88671875" style="5" customWidth="1"/>
    <col min="3093" max="3093" width="10.88671875" style="5" customWidth="1"/>
    <col min="3094" max="3096" width="6.88671875" style="5" customWidth="1"/>
    <col min="3097" max="3097" width="10.88671875" style="5" customWidth="1"/>
    <col min="3098" max="3100" width="6.88671875" style="5" customWidth="1"/>
    <col min="3101" max="3101" width="11.44140625" style="5" customWidth="1"/>
    <col min="3102" max="3104" width="6.88671875" style="5" customWidth="1"/>
    <col min="3105" max="3105" width="10.44140625" style="5" customWidth="1"/>
    <col min="3106" max="3108" width="6.88671875" style="5" customWidth="1"/>
    <col min="3109" max="3109" width="10.6640625" style="5" customWidth="1"/>
    <col min="3110" max="3112" width="6.88671875" style="5" customWidth="1"/>
    <col min="3113" max="3113" width="10.88671875" style="5" customWidth="1"/>
    <col min="3114" max="3114" width="5.88671875" style="5" customWidth="1"/>
    <col min="3115" max="3116" width="6.88671875" style="5" customWidth="1"/>
    <col min="3117" max="3117" width="10.109375" style="5" customWidth="1"/>
    <col min="3118" max="3118" width="6" style="5" customWidth="1"/>
    <col min="3119" max="3120" width="6.88671875" style="5" customWidth="1"/>
    <col min="3121" max="3121" width="10.44140625" style="5" customWidth="1"/>
    <col min="3122" max="3123" width="6.88671875" style="5" customWidth="1"/>
    <col min="3124" max="3124" width="18.6640625" style="5" customWidth="1"/>
    <col min="3125" max="3134" width="5.6640625" style="5" customWidth="1"/>
    <col min="3135" max="3328" width="9.109375" style="5"/>
    <col min="3329" max="3329" width="13" style="5" customWidth="1"/>
    <col min="3330" max="3330" width="27" style="5" customWidth="1"/>
    <col min="3331" max="3331" width="15.88671875" style="5" customWidth="1"/>
    <col min="3332" max="3332" width="6.88671875" style="5" customWidth="1"/>
    <col min="3333" max="3333" width="10.6640625" style="5" customWidth="1"/>
    <col min="3334" max="3336" width="6.88671875" style="5" customWidth="1"/>
    <col min="3337" max="3337" width="10.5546875" style="5" customWidth="1"/>
    <col min="3338" max="3340" width="6.88671875" style="5" customWidth="1"/>
    <col min="3341" max="3341" width="10.44140625" style="5" customWidth="1"/>
    <col min="3342" max="3344" width="6.88671875" style="5" customWidth="1"/>
    <col min="3345" max="3345" width="11.44140625" style="5" customWidth="1"/>
    <col min="3346" max="3348" width="6.88671875" style="5" customWidth="1"/>
    <col min="3349" max="3349" width="10.88671875" style="5" customWidth="1"/>
    <col min="3350" max="3352" width="6.88671875" style="5" customWidth="1"/>
    <col min="3353" max="3353" width="10.88671875" style="5" customWidth="1"/>
    <col min="3354" max="3356" width="6.88671875" style="5" customWidth="1"/>
    <col min="3357" max="3357" width="11.44140625" style="5" customWidth="1"/>
    <col min="3358" max="3360" width="6.88671875" style="5" customWidth="1"/>
    <col min="3361" max="3361" width="10.44140625" style="5" customWidth="1"/>
    <col min="3362" max="3364" width="6.88671875" style="5" customWidth="1"/>
    <col min="3365" max="3365" width="10.6640625" style="5" customWidth="1"/>
    <col min="3366" max="3368" width="6.88671875" style="5" customWidth="1"/>
    <col min="3369" max="3369" width="10.88671875" style="5" customWidth="1"/>
    <col min="3370" max="3370" width="5.88671875" style="5" customWidth="1"/>
    <col min="3371" max="3372" width="6.88671875" style="5" customWidth="1"/>
    <col min="3373" max="3373" width="10.109375" style="5" customWidth="1"/>
    <col min="3374" max="3374" width="6" style="5" customWidth="1"/>
    <col min="3375" max="3376" width="6.88671875" style="5" customWidth="1"/>
    <col min="3377" max="3377" width="10.44140625" style="5" customWidth="1"/>
    <col min="3378" max="3379" width="6.88671875" style="5" customWidth="1"/>
    <col min="3380" max="3380" width="18.6640625" style="5" customWidth="1"/>
    <col min="3381" max="3390" width="5.6640625" style="5" customWidth="1"/>
    <col min="3391" max="3584" width="9.109375" style="5"/>
    <col min="3585" max="3585" width="13" style="5" customWidth="1"/>
    <col min="3586" max="3586" width="27" style="5" customWidth="1"/>
    <col min="3587" max="3587" width="15.88671875" style="5" customWidth="1"/>
    <col min="3588" max="3588" width="6.88671875" style="5" customWidth="1"/>
    <col min="3589" max="3589" width="10.6640625" style="5" customWidth="1"/>
    <col min="3590" max="3592" width="6.88671875" style="5" customWidth="1"/>
    <col min="3593" max="3593" width="10.5546875" style="5" customWidth="1"/>
    <col min="3594" max="3596" width="6.88671875" style="5" customWidth="1"/>
    <col min="3597" max="3597" width="10.44140625" style="5" customWidth="1"/>
    <col min="3598" max="3600" width="6.88671875" style="5" customWidth="1"/>
    <col min="3601" max="3601" width="11.44140625" style="5" customWidth="1"/>
    <col min="3602" max="3604" width="6.88671875" style="5" customWidth="1"/>
    <col min="3605" max="3605" width="10.88671875" style="5" customWidth="1"/>
    <col min="3606" max="3608" width="6.88671875" style="5" customWidth="1"/>
    <col min="3609" max="3609" width="10.88671875" style="5" customWidth="1"/>
    <col min="3610" max="3612" width="6.88671875" style="5" customWidth="1"/>
    <col min="3613" max="3613" width="11.44140625" style="5" customWidth="1"/>
    <col min="3614" max="3616" width="6.88671875" style="5" customWidth="1"/>
    <col min="3617" max="3617" width="10.44140625" style="5" customWidth="1"/>
    <col min="3618" max="3620" width="6.88671875" style="5" customWidth="1"/>
    <col min="3621" max="3621" width="10.6640625" style="5" customWidth="1"/>
    <col min="3622" max="3624" width="6.88671875" style="5" customWidth="1"/>
    <col min="3625" max="3625" width="10.88671875" style="5" customWidth="1"/>
    <col min="3626" max="3626" width="5.88671875" style="5" customWidth="1"/>
    <col min="3627" max="3628" width="6.88671875" style="5" customWidth="1"/>
    <col min="3629" max="3629" width="10.109375" style="5" customWidth="1"/>
    <col min="3630" max="3630" width="6" style="5" customWidth="1"/>
    <col min="3631" max="3632" width="6.88671875" style="5" customWidth="1"/>
    <col min="3633" max="3633" width="10.44140625" style="5" customWidth="1"/>
    <col min="3634" max="3635" width="6.88671875" style="5" customWidth="1"/>
    <col min="3636" max="3636" width="18.6640625" style="5" customWidth="1"/>
    <col min="3637" max="3646" width="5.6640625" style="5" customWidth="1"/>
    <col min="3647" max="3840" width="9.109375" style="5"/>
    <col min="3841" max="3841" width="13" style="5" customWidth="1"/>
    <col min="3842" max="3842" width="27" style="5" customWidth="1"/>
    <col min="3843" max="3843" width="15.88671875" style="5" customWidth="1"/>
    <col min="3844" max="3844" width="6.88671875" style="5" customWidth="1"/>
    <col min="3845" max="3845" width="10.6640625" style="5" customWidth="1"/>
    <col min="3846" max="3848" width="6.88671875" style="5" customWidth="1"/>
    <col min="3849" max="3849" width="10.5546875" style="5" customWidth="1"/>
    <col min="3850" max="3852" width="6.88671875" style="5" customWidth="1"/>
    <col min="3853" max="3853" width="10.44140625" style="5" customWidth="1"/>
    <col min="3854" max="3856" width="6.88671875" style="5" customWidth="1"/>
    <col min="3857" max="3857" width="11.44140625" style="5" customWidth="1"/>
    <col min="3858" max="3860" width="6.88671875" style="5" customWidth="1"/>
    <col min="3861" max="3861" width="10.88671875" style="5" customWidth="1"/>
    <col min="3862" max="3864" width="6.88671875" style="5" customWidth="1"/>
    <col min="3865" max="3865" width="10.88671875" style="5" customWidth="1"/>
    <col min="3866" max="3868" width="6.88671875" style="5" customWidth="1"/>
    <col min="3869" max="3869" width="11.44140625" style="5" customWidth="1"/>
    <col min="3870" max="3872" width="6.88671875" style="5" customWidth="1"/>
    <col min="3873" max="3873" width="10.44140625" style="5" customWidth="1"/>
    <col min="3874" max="3876" width="6.88671875" style="5" customWidth="1"/>
    <col min="3877" max="3877" width="10.6640625" style="5" customWidth="1"/>
    <col min="3878" max="3880" width="6.88671875" style="5" customWidth="1"/>
    <col min="3881" max="3881" width="10.88671875" style="5" customWidth="1"/>
    <col min="3882" max="3882" width="5.88671875" style="5" customWidth="1"/>
    <col min="3883" max="3884" width="6.88671875" style="5" customWidth="1"/>
    <col min="3885" max="3885" width="10.109375" style="5" customWidth="1"/>
    <col min="3886" max="3886" width="6" style="5" customWidth="1"/>
    <col min="3887" max="3888" width="6.88671875" style="5" customWidth="1"/>
    <col min="3889" max="3889" width="10.44140625" style="5" customWidth="1"/>
    <col min="3890" max="3891" width="6.88671875" style="5" customWidth="1"/>
    <col min="3892" max="3892" width="18.6640625" style="5" customWidth="1"/>
    <col min="3893" max="3902" width="5.6640625" style="5" customWidth="1"/>
    <col min="3903" max="4096" width="9.109375" style="5"/>
    <col min="4097" max="4097" width="13" style="5" customWidth="1"/>
    <col min="4098" max="4098" width="27" style="5" customWidth="1"/>
    <col min="4099" max="4099" width="15.88671875" style="5" customWidth="1"/>
    <col min="4100" max="4100" width="6.88671875" style="5" customWidth="1"/>
    <col min="4101" max="4101" width="10.6640625" style="5" customWidth="1"/>
    <col min="4102" max="4104" width="6.88671875" style="5" customWidth="1"/>
    <col min="4105" max="4105" width="10.5546875" style="5" customWidth="1"/>
    <col min="4106" max="4108" width="6.88671875" style="5" customWidth="1"/>
    <col min="4109" max="4109" width="10.44140625" style="5" customWidth="1"/>
    <col min="4110" max="4112" width="6.88671875" style="5" customWidth="1"/>
    <col min="4113" max="4113" width="11.44140625" style="5" customWidth="1"/>
    <col min="4114" max="4116" width="6.88671875" style="5" customWidth="1"/>
    <col min="4117" max="4117" width="10.88671875" style="5" customWidth="1"/>
    <col min="4118" max="4120" width="6.88671875" style="5" customWidth="1"/>
    <col min="4121" max="4121" width="10.88671875" style="5" customWidth="1"/>
    <col min="4122" max="4124" width="6.88671875" style="5" customWidth="1"/>
    <col min="4125" max="4125" width="11.44140625" style="5" customWidth="1"/>
    <col min="4126" max="4128" width="6.88671875" style="5" customWidth="1"/>
    <col min="4129" max="4129" width="10.44140625" style="5" customWidth="1"/>
    <col min="4130" max="4132" width="6.88671875" style="5" customWidth="1"/>
    <col min="4133" max="4133" width="10.6640625" style="5" customWidth="1"/>
    <col min="4134" max="4136" width="6.88671875" style="5" customWidth="1"/>
    <col min="4137" max="4137" width="10.88671875" style="5" customWidth="1"/>
    <col min="4138" max="4138" width="5.88671875" style="5" customWidth="1"/>
    <col min="4139" max="4140" width="6.88671875" style="5" customWidth="1"/>
    <col min="4141" max="4141" width="10.109375" style="5" customWidth="1"/>
    <col min="4142" max="4142" width="6" style="5" customWidth="1"/>
    <col min="4143" max="4144" width="6.88671875" style="5" customWidth="1"/>
    <col min="4145" max="4145" width="10.44140625" style="5" customWidth="1"/>
    <col min="4146" max="4147" width="6.88671875" style="5" customWidth="1"/>
    <col min="4148" max="4148" width="18.6640625" style="5" customWidth="1"/>
    <col min="4149" max="4158" width="5.6640625" style="5" customWidth="1"/>
    <col min="4159" max="4352" width="9.109375" style="5"/>
    <col min="4353" max="4353" width="13" style="5" customWidth="1"/>
    <col min="4354" max="4354" width="27" style="5" customWidth="1"/>
    <col min="4355" max="4355" width="15.88671875" style="5" customWidth="1"/>
    <col min="4356" max="4356" width="6.88671875" style="5" customWidth="1"/>
    <col min="4357" max="4357" width="10.6640625" style="5" customWidth="1"/>
    <col min="4358" max="4360" width="6.88671875" style="5" customWidth="1"/>
    <col min="4361" max="4361" width="10.5546875" style="5" customWidth="1"/>
    <col min="4362" max="4364" width="6.88671875" style="5" customWidth="1"/>
    <col min="4365" max="4365" width="10.44140625" style="5" customWidth="1"/>
    <col min="4366" max="4368" width="6.88671875" style="5" customWidth="1"/>
    <col min="4369" max="4369" width="11.44140625" style="5" customWidth="1"/>
    <col min="4370" max="4372" width="6.88671875" style="5" customWidth="1"/>
    <col min="4373" max="4373" width="10.88671875" style="5" customWidth="1"/>
    <col min="4374" max="4376" width="6.88671875" style="5" customWidth="1"/>
    <col min="4377" max="4377" width="10.88671875" style="5" customWidth="1"/>
    <col min="4378" max="4380" width="6.88671875" style="5" customWidth="1"/>
    <col min="4381" max="4381" width="11.44140625" style="5" customWidth="1"/>
    <col min="4382" max="4384" width="6.88671875" style="5" customWidth="1"/>
    <col min="4385" max="4385" width="10.44140625" style="5" customWidth="1"/>
    <col min="4386" max="4388" width="6.88671875" style="5" customWidth="1"/>
    <col min="4389" max="4389" width="10.6640625" style="5" customWidth="1"/>
    <col min="4390" max="4392" width="6.88671875" style="5" customWidth="1"/>
    <col min="4393" max="4393" width="10.88671875" style="5" customWidth="1"/>
    <col min="4394" max="4394" width="5.88671875" style="5" customWidth="1"/>
    <col min="4395" max="4396" width="6.88671875" style="5" customWidth="1"/>
    <col min="4397" max="4397" width="10.109375" style="5" customWidth="1"/>
    <col min="4398" max="4398" width="6" style="5" customWidth="1"/>
    <col min="4399" max="4400" width="6.88671875" style="5" customWidth="1"/>
    <col min="4401" max="4401" width="10.44140625" style="5" customWidth="1"/>
    <col min="4402" max="4403" width="6.88671875" style="5" customWidth="1"/>
    <col min="4404" max="4404" width="18.6640625" style="5" customWidth="1"/>
    <col min="4405" max="4414" width="5.6640625" style="5" customWidth="1"/>
    <col min="4415" max="4608" width="9.109375" style="5"/>
    <col min="4609" max="4609" width="13" style="5" customWidth="1"/>
    <col min="4610" max="4610" width="27" style="5" customWidth="1"/>
    <col min="4611" max="4611" width="15.88671875" style="5" customWidth="1"/>
    <col min="4612" max="4612" width="6.88671875" style="5" customWidth="1"/>
    <col min="4613" max="4613" width="10.6640625" style="5" customWidth="1"/>
    <col min="4614" max="4616" width="6.88671875" style="5" customWidth="1"/>
    <col min="4617" max="4617" width="10.5546875" style="5" customWidth="1"/>
    <col min="4618" max="4620" width="6.88671875" style="5" customWidth="1"/>
    <col min="4621" max="4621" width="10.44140625" style="5" customWidth="1"/>
    <col min="4622" max="4624" width="6.88671875" style="5" customWidth="1"/>
    <col min="4625" max="4625" width="11.44140625" style="5" customWidth="1"/>
    <col min="4626" max="4628" width="6.88671875" style="5" customWidth="1"/>
    <col min="4629" max="4629" width="10.88671875" style="5" customWidth="1"/>
    <col min="4630" max="4632" width="6.88671875" style="5" customWidth="1"/>
    <col min="4633" max="4633" width="10.88671875" style="5" customWidth="1"/>
    <col min="4634" max="4636" width="6.88671875" style="5" customWidth="1"/>
    <col min="4637" max="4637" width="11.44140625" style="5" customWidth="1"/>
    <col min="4638" max="4640" width="6.88671875" style="5" customWidth="1"/>
    <col min="4641" max="4641" width="10.44140625" style="5" customWidth="1"/>
    <col min="4642" max="4644" width="6.88671875" style="5" customWidth="1"/>
    <col min="4645" max="4645" width="10.6640625" style="5" customWidth="1"/>
    <col min="4646" max="4648" width="6.88671875" style="5" customWidth="1"/>
    <col min="4649" max="4649" width="10.88671875" style="5" customWidth="1"/>
    <col min="4650" max="4650" width="5.88671875" style="5" customWidth="1"/>
    <col min="4651" max="4652" width="6.88671875" style="5" customWidth="1"/>
    <col min="4653" max="4653" width="10.109375" style="5" customWidth="1"/>
    <col min="4654" max="4654" width="6" style="5" customWidth="1"/>
    <col min="4655" max="4656" width="6.88671875" style="5" customWidth="1"/>
    <col min="4657" max="4657" width="10.44140625" style="5" customWidth="1"/>
    <col min="4658" max="4659" width="6.88671875" style="5" customWidth="1"/>
    <col min="4660" max="4660" width="18.6640625" style="5" customWidth="1"/>
    <col min="4661" max="4670" width="5.6640625" style="5" customWidth="1"/>
    <col min="4671" max="4864" width="9.109375" style="5"/>
    <col min="4865" max="4865" width="13" style="5" customWidth="1"/>
    <col min="4866" max="4866" width="27" style="5" customWidth="1"/>
    <col min="4867" max="4867" width="15.88671875" style="5" customWidth="1"/>
    <col min="4868" max="4868" width="6.88671875" style="5" customWidth="1"/>
    <col min="4869" max="4869" width="10.6640625" style="5" customWidth="1"/>
    <col min="4870" max="4872" width="6.88671875" style="5" customWidth="1"/>
    <col min="4873" max="4873" width="10.5546875" style="5" customWidth="1"/>
    <col min="4874" max="4876" width="6.88671875" style="5" customWidth="1"/>
    <col min="4877" max="4877" width="10.44140625" style="5" customWidth="1"/>
    <col min="4878" max="4880" width="6.88671875" style="5" customWidth="1"/>
    <col min="4881" max="4881" width="11.44140625" style="5" customWidth="1"/>
    <col min="4882" max="4884" width="6.88671875" style="5" customWidth="1"/>
    <col min="4885" max="4885" width="10.88671875" style="5" customWidth="1"/>
    <col min="4886" max="4888" width="6.88671875" style="5" customWidth="1"/>
    <col min="4889" max="4889" width="10.88671875" style="5" customWidth="1"/>
    <col min="4890" max="4892" width="6.88671875" style="5" customWidth="1"/>
    <col min="4893" max="4893" width="11.44140625" style="5" customWidth="1"/>
    <col min="4894" max="4896" width="6.88671875" style="5" customWidth="1"/>
    <col min="4897" max="4897" width="10.44140625" style="5" customWidth="1"/>
    <col min="4898" max="4900" width="6.88671875" style="5" customWidth="1"/>
    <col min="4901" max="4901" width="10.6640625" style="5" customWidth="1"/>
    <col min="4902" max="4904" width="6.88671875" style="5" customWidth="1"/>
    <col min="4905" max="4905" width="10.88671875" style="5" customWidth="1"/>
    <col min="4906" max="4906" width="5.88671875" style="5" customWidth="1"/>
    <col min="4907" max="4908" width="6.88671875" style="5" customWidth="1"/>
    <col min="4909" max="4909" width="10.109375" style="5" customWidth="1"/>
    <col min="4910" max="4910" width="6" style="5" customWidth="1"/>
    <col min="4911" max="4912" width="6.88671875" style="5" customWidth="1"/>
    <col min="4913" max="4913" width="10.44140625" style="5" customWidth="1"/>
    <col min="4914" max="4915" width="6.88671875" style="5" customWidth="1"/>
    <col min="4916" max="4916" width="18.6640625" style="5" customWidth="1"/>
    <col min="4917" max="4926" width="5.6640625" style="5" customWidth="1"/>
    <col min="4927" max="5120" width="9.109375" style="5"/>
    <col min="5121" max="5121" width="13" style="5" customWidth="1"/>
    <col min="5122" max="5122" width="27" style="5" customWidth="1"/>
    <col min="5123" max="5123" width="15.88671875" style="5" customWidth="1"/>
    <col min="5124" max="5124" width="6.88671875" style="5" customWidth="1"/>
    <col min="5125" max="5125" width="10.6640625" style="5" customWidth="1"/>
    <col min="5126" max="5128" width="6.88671875" style="5" customWidth="1"/>
    <col min="5129" max="5129" width="10.5546875" style="5" customWidth="1"/>
    <col min="5130" max="5132" width="6.88671875" style="5" customWidth="1"/>
    <col min="5133" max="5133" width="10.44140625" style="5" customWidth="1"/>
    <col min="5134" max="5136" width="6.88671875" style="5" customWidth="1"/>
    <col min="5137" max="5137" width="11.44140625" style="5" customWidth="1"/>
    <col min="5138" max="5140" width="6.88671875" style="5" customWidth="1"/>
    <col min="5141" max="5141" width="10.88671875" style="5" customWidth="1"/>
    <col min="5142" max="5144" width="6.88671875" style="5" customWidth="1"/>
    <col min="5145" max="5145" width="10.88671875" style="5" customWidth="1"/>
    <col min="5146" max="5148" width="6.88671875" style="5" customWidth="1"/>
    <col min="5149" max="5149" width="11.44140625" style="5" customWidth="1"/>
    <col min="5150" max="5152" width="6.88671875" style="5" customWidth="1"/>
    <col min="5153" max="5153" width="10.44140625" style="5" customWidth="1"/>
    <col min="5154" max="5156" width="6.88671875" style="5" customWidth="1"/>
    <col min="5157" max="5157" width="10.6640625" style="5" customWidth="1"/>
    <col min="5158" max="5160" width="6.88671875" style="5" customWidth="1"/>
    <col min="5161" max="5161" width="10.88671875" style="5" customWidth="1"/>
    <col min="5162" max="5162" width="5.88671875" style="5" customWidth="1"/>
    <col min="5163" max="5164" width="6.88671875" style="5" customWidth="1"/>
    <col min="5165" max="5165" width="10.109375" style="5" customWidth="1"/>
    <col min="5166" max="5166" width="6" style="5" customWidth="1"/>
    <col min="5167" max="5168" width="6.88671875" style="5" customWidth="1"/>
    <col min="5169" max="5169" width="10.44140625" style="5" customWidth="1"/>
    <col min="5170" max="5171" width="6.88671875" style="5" customWidth="1"/>
    <col min="5172" max="5172" width="18.6640625" style="5" customWidth="1"/>
    <col min="5173" max="5182" width="5.6640625" style="5" customWidth="1"/>
    <col min="5183" max="5376" width="9.109375" style="5"/>
    <col min="5377" max="5377" width="13" style="5" customWidth="1"/>
    <col min="5378" max="5378" width="27" style="5" customWidth="1"/>
    <col min="5379" max="5379" width="15.88671875" style="5" customWidth="1"/>
    <col min="5380" max="5380" width="6.88671875" style="5" customWidth="1"/>
    <col min="5381" max="5381" width="10.6640625" style="5" customWidth="1"/>
    <col min="5382" max="5384" width="6.88671875" style="5" customWidth="1"/>
    <col min="5385" max="5385" width="10.5546875" style="5" customWidth="1"/>
    <col min="5386" max="5388" width="6.88671875" style="5" customWidth="1"/>
    <col min="5389" max="5389" width="10.44140625" style="5" customWidth="1"/>
    <col min="5390" max="5392" width="6.88671875" style="5" customWidth="1"/>
    <col min="5393" max="5393" width="11.44140625" style="5" customWidth="1"/>
    <col min="5394" max="5396" width="6.88671875" style="5" customWidth="1"/>
    <col min="5397" max="5397" width="10.88671875" style="5" customWidth="1"/>
    <col min="5398" max="5400" width="6.88671875" style="5" customWidth="1"/>
    <col min="5401" max="5401" width="10.88671875" style="5" customWidth="1"/>
    <col min="5402" max="5404" width="6.88671875" style="5" customWidth="1"/>
    <col min="5405" max="5405" width="11.44140625" style="5" customWidth="1"/>
    <col min="5406" max="5408" width="6.88671875" style="5" customWidth="1"/>
    <col min="5409" max="5409" width="10.44140625" style="5" customWidth="1"/>
    <col min="5410" max="5412" width="6.88671875" style="5" customWidth="1"/>
    <col min="5413" max="5413" width="10.6640625" style="5" customWidth="1"/>
    <col min="5414" max="5416" width="6.88671875" style="5" customWidth="1"/>
    <col min="5417" max="5417" width="10.88671875" style="5" customWidth="1"/>
    <col min="5418" max="5418" width="5.88671875" style="5" customWidth="1"/>
    <col min="5419" max="5420" width="6.88671875" style="5" customWidth="1"/>
    <col min="5421" max="5421" width="10.109375" style="5" customWidth="1"/>
    <col min="5422" max="5422" width="6" style="5" customWidth="1"/>
    <col min="5423" max="5424" width="6.88671875" style="5" customWidth="1"/>
    <col min="5425" max="5425" width="10.44140625" style="5" customWidth="1"/>
    <col min="5426" max="5427" width="6.88671875" style="5" customWidth="1"/>
    <col min="5428" max="5428" width="18.6640625" style="5" customWidth="1"/>
    <col min="5429" max="5438" width="5.6640625" style="5" customWidth="1"/>
    <col min="5439" max="5632" width="9.109375" style="5"/>
    <col min="5633" max="5633" width="13" style="5" customWidth="1"/>
    <col min="5634" max="5634" width="27" style="5" customWidth="1"/>
    <col min="5635" max="5635" width="15.88671875" style="5" customWidth="1"/>
    <col min="5636" max="5636" width="6.88671875" style="5" customWidth="1"/>
    <col min="5637" max="5637" width="10.6640625" style="5" customWidth="1"/>
    <col min="5638" max="5640" width="6.88671875" style="5" customWidth="1"/>
    <col min="5641" max="5641" width="10.5546875" style="5" customWidth="1"/>
    <col min="5642" max="5644" width="6.88671875" style="5" customWidth="1"/>
    <col min="5645" max="5645" width="10.44140625" style="5" customWidth="1"/>
    <col min="5646" max="5648" width="6.88671875" style="5" customWidth="1"/>
    <col min="5649" max="5649" width="11.44140625" style="5" customWidth="1"/>
    <col min="5650" max="5652" width="6.88671875" style="5" customWidth="1"/>
    <col min="5653" max="5653" width="10.88671875" style="5" customWidth="1"/>
    <col min="5654" max="5656" width="6.88671875" style="5" customWidth="1"/>
    <col min="5657" max="5657" width="10.88671875" style="5" customWidth="1"/>
    <col min="5658" max="5660" width="6.88671875" style="5" customWidth="1"/>
    <col min="5661" max="5661" width="11.44140625" style="5" customWidth="1"/>
    <col min="5662" max="5664" width="6.88671875" style="5" customWidth="1"/>
    <col min="5665" max="5665" width="10.44140625" style="5" customWidth="1"/>
    <col min="5666" max="5668" width="6.88671875" style="5" customWidth="1"/>
    <col min="5669" max="5669" width="10.6640625" style="5" customWidth="1"/>
    <col min="5670" max="5672" width="6.88671875" style="5" customWidth="1"/>
    <col min="5673" max="5673" width="10.88671875" style="5" customWidth="1"/>
    <col min="5674" max="5674" width="5.88671875" style="5" customWidth="1"/>
    <col min="5675" max="5676" width="6.88671875" style="5" customWidth="1"/>
    <col min="5677" max="5677" width="10.109375" style="5" customWidth="1"/>
    <col min="5678" max="5678" width="6" style="5" customWidth="1"/>
    <col min="5679" max="5680" width="6.88671875" style="5" customWidth="1"/>
    <col min="5681" max="5681" width="10.44140625" style="5" customWidth="1"/>
    <col min="5682" max="5683" width="6.88671875" style="5" customWidth="1"/>
    <col min="5684" max="5684" width="18.6640625" style="5" customWidth="1"/>
    <col min="5685" max="5694" width="5.6640625" style="5" customWidth="1"/>
    <col min="5695" max="5888" width="9.109375" style="5"/>
    <col min="5889" max="5889" width="13" style="5" customWidth="1"/>
    <col min="5890" max="5890" width="27" style="5" customWidth="1"/>
    <col min="5891" max="5891" width="15.88671875" style="5" customWidth="1"/>
    <col min="5892" max="5892" width="6.88671875" style="5" customWidth="1"/>
    <col min="5893" max="5893" width="10.6640625" style="5" customWidth="1"/>
    <col min="5894" max="5896" width="6.88671875" style="5" customWidth="1"/>
    <col min="5897" max="5897" width="10.5546875" style="5" customWidth="1"/>
    <col min="5898" max="5900" width="6.88671875" style="5" customWidth="1"/>
    <col min="5901" max="5901" width="10.44140625" style="5" customWidth="1"/>
    <col min="5902" max="5904" width="6.88671875" style="5" customWidth="1"/>
    <col min="5905" max="5905" width="11.44140625" style="5" customWidth="1"/>
    <col min="5906" max="5908" width="6.88671875" style="5" customWidth="1"/>
    <col min="5909" max="5909" width="10.88671875" style="5" customWidth="1"/>
    <col min="5910" max="5912" width="6.88671875" style="5" customWidth="1"/>
    <col min="5913" max="5913" width="10.88671875" style="5" customWidth="1"/>
    <col min="5914" max="5916" width="6.88671875" style="5" customWidth="1"/>
    <col min="5917" max="5917" width="11.44140625" style="5" customWidth="1"/>
    <col min="5918" max="5920" width="6.88671875" style="5" customWidth="1"/>
    <col min="5921" max="5921" width="10.44140625" style="5" customWidth="1"/>
    <col min="5922" max="5924" width="6.88671875" style="5" customWidth="1"/>
    <col min="5925" max="5925" width="10.6640625" style="5" customWidth="1"/>
    <col min="5926" max="5928" width="6.88671875" style="5" customWidth="1"/>
    <col min="5929" max="5929" width="10.88671875" style="5" customWidth="1"/>
    <col min="5930" max="5930" width="5.88671875" style="5" customWidth="1"/>
    <col min="5931" max="5932" width="6.88671875" style="5" customWidth="1"/>
    <col min="5933" max="5933" width="10.109375" style="5" customWidth="1"/>
    <col min="5934" max="5934" width="6" style="5" customWidth="1"/>
    <col min="5935" max="5936" width="6.88671875" style="5" customWidth="1"/>
    <col min="5937" max="5937" width="10.44140625" style="5" customWidth="1"/>
    <col min="5938" max="5939" width="6.88671875" style="5" customWidth="1"/>
    <col min="5940" max="5940" width="18.6640625" style="5" customWidth="1"/>
    <col min="5941" max="5950" width="5.6640625" style="5" customWidth="1"/>
    <col min="5951" max="6144" width="9.109375" style="5"/>
    <col min="6145" max="6145" width="13" style="5" customWidth="1"/>
    <col min="6146" max="6146" width="27" style="5" customWidth="1"/>
    <col min="6147" max="6147" width="15.88671875" style="5" customWidth="1"/>
    <col min="6148" max="6148" width="6.88671875" style="5" customWidth="1"/>
    <col min="6149" max="6149" width="10.6640625" style="5" customWidth="1"/>
    <col min="6150" max="6152" width="6.88671875" style="5" customWidth="1"/>
    <col min="6153" max="6153" width="10.5546875" style="5" customWidth="1"/>
    <col min="6154" max="6156" width="6.88671875" style="5" customWidth="1"/>
    <col min="6157" max="6157" width="10.44140625" style="5" customWidth="1"/>
    <col min="6158" max="6160" width="6.88671875" style="5" customWidth="1"/>
    <col min="6161" max="6161" width="11.44140625" style="5" customWidth="1"/>
    <col min="6162" max="6164" width="6.88671875" style="5" customWidth="1"/>
    <col min="6165" max="6165" width="10.88671875" style="5" customWidth="1"/>
    <col min="6166" max="6168" width="6.88671875" style="5" customWidth="1"/>
    <col min="6169" max="6169" width="10.88671875" style="5" customWidth="1"/>
    <col min="6170" max="6172" width="6.88671875" style="5" customWidth="1"/>
    <col min="6173" max="6173" width="11.44140625" style="5" customWidth="1"/>
    <col min="6174" max="6176" width="6.88671875" style="5" customWidth="1"/>
    <col min="6177" max="6177" width="10.44140625" style="5" customWidth="1"/>
    <col min="6178" max="6180" width="6.88671875" style="5" customWidth="1"/>
    <col min="6181" max="6181" width="10.6640625" style="5" customWidth="1"/>
    <col min="6182" max="6184" width="6.88671875" style="5" customWidth="1"/>
    <col min="6185" max="6185" width="10.88671875" style="5" customWidth="1"/>
    <col min="6186" max="6186" width="5.88671875" style="5" customWidth="1"/>
    <col min="6187" max="6188" width="6.88671875" style="5" customWidth="1"/>
    <col min="6189" max="6189" width="10.109375" style="5" customWidth="1"/>
    <col min="6190" max="6190" width="6" style="5" customWidth="1"/>
    <col min="6191" max="6192" width="6.88671875" style="5" customWidth="1"/>
    <col min="6193" max="6193" width="10.44140625" style="5" customWidth="1"/>
    <col min="6194" max="6195" width="6.88671875" style="5" customWidth="1"/>
    <col min="6196" max="6196" width="18.6640625" style="5" customWidth="1"/>
    <col min="6197" max="6206" width="5.6640625" style="5" customWidth="1"/>
    <col min="6207" max="6400" width="9.109375" style="5"/>
    <col min="6401" max="6401" width="13" style="5" customWidth="1"/>
    <col min="6402" max="6402" width="27" style="5" customWidth="1"/>
    <col min="6403" max="6403" width="15.88671875" style="5" customWidth="1"/>
    <col min="6404" max="6404" width="6.88671875" style="5" customWidth="1"/>
    <col min="6405" max="6405" width="10.6640625" style="5" customWidth="1"/>
    <col min="6406" max="6408" width="6.88671875" style="5" customWidth="1"/>
    <col min="6409" max="6409" width="10.5546875" style="5" customWidth="1"/>
    <col min="6410" max="6412" width="6.88671875" style="5" customWidth="1"/>
    <col min="6413" max="6413" width="10.44140625" style="5" customWidth="1"/>
    <col min="6414" max="6416" width="6.88671875" style="5" customWidth="1"/>
    <col min="6417" max="6417" width="11.44140625" style="5" customWidth="1"/>
    <col min="6418" max="6420" width="6.88671875" style="5" customWidth="1"/>
    <col min="6421" max="6421" width="10.88671875" style="5" customWidth="1"/>
    <col min="6422" max="6424" width="6.88671875" style="5" customWidth="1"/>
    <col min="6425" max="6425" width="10.88671875" style="5" customWidth="1"/>
    <col min="6426" max="6428" width="6.88671875" style="5" customWidth="1"/>
    <col min="6429" max="6429" width="11.44140625" style="5" customWidth="1"/>
    <col min="6430" max="6432" width="6.88671875" style="5" customWidth="1"/>
    <col min="6433" max="6433" width="10.44140625" style="5" customWidth="1"/>
    <col min="6434" max="6436" width="6.88671875" style="5" customWidth="1"/>
    <col min="6437" max="6437" width="10.6640625" style="5" customWidth="1"/>
    <col min="6438" max="6440" width="6.88671875" style="5" customWidth="1"/>
    <col min="6441" max="6441" width="10.88671875" style="5" customWidth="1"/>
    <col min="6442" max="6442" width="5.88671875" style="5" customWidth="1"/>
    <col min="6443" max="6444" width="6.88671875" style="5" customWidth="1"/>
    <col min="6445" max="6445" width="10.109375" style="5" customWidth="1"/>
    <col min="6446" max="6446" width="6" style="5" customWidth="1"/>
    <col min="6447" max="6448" width="6.88671875" style="5" customWidth="1"/>
    <col min="6449" max="6449" width="10.44140625" style="5" customWidth="1"/>
    <col min="6450" max="6451" width="6.88671875" style="5" customWidth="1"/>
    <col min="6452" max="6452" width="18.6640625" style="5" customWidth="1"/>
    <col min="6453" max="6462" width="5.6640625" style="5" customWidth="1"/>
    <col min="6463" max="6656" width="9.109375" style="5"/>
    <col min="6657" max="6657" width="13" style="5" customWidth="1"/>
    <col min="6658" max="6658" width="27" style="5" customWidth="1"/>
    <col min="6659" max="6659" width="15.88671875" style="5" customWidth="1"/>
    <col min="6660" max="6660" width="6.88671875" style="5" customWidth="1"/>
    <col min="6661" max="6661" width="10.6640625" style="5" customWidth="1"/>
    <col min="6662" max="6664" width="6.88671875" style="5" customWidth="1"/>
    <col min="6665" max="6665" width="10.5546875" style="5" customWidth="1"/>
    <col min="6666" max="6668" width="6.88671875" style="5" customWidth="1"/>
    <col min="6669" max="6669" width="10.44140625" style="5" customWidth="1"/>
    <col min="6670" max="6672" width="6.88671875" style="5" customWidth="1"/>
    <col min="6673" max="6673" width="11.44140625" style="5" customWidth="1"/>
    <col min="6674" max="6676" width="6.88671875" style="5" customWidth="1"/>
    <col min="6677" max="6677" width="10.88671875" style="5" customWidth="1"/>
    <col min="6678" max="6680" width="6.88671875" style="5" customWidth="1"/>
    <col min="6681" max="6681" width="10.88671875" style="5" customWidth="1"/>
    <col min="6682" max="6684" width="6.88671875" style="5" customWidth="1"/>
    <col min="6685" max="6685" width="11.44140625" style="5" customWidth="1"/>
    <col min="6686" max="6688" width="6.88671875" style="5" customWidth="1"/>
    <col min="6689" max="6689" width="10.44140625" style="5" customWidth="1"/>
    <col min="6690" max="6692" width="6.88671875" style="5" customWidth="1"/>
    <col min="6693" max="6693" width="10.6640625" style="5" customWidth="1"/>
    <col min="6694" max="6696" width="6.88671875" style="5" customWidth="1"/>
    <col min="6697" max="6697" width="10.88671875" style="5" customWidth="1"/>
    <col min="6698" max="6698" width="5.88671875" style="5" customWidth="1"/>
    <col min="6699" max="6700" width="6.88671875" style="5" customWidth="1"/>
    <col min="6701" max="6701" width="10.109375" style="5" customWidth="1"/>
    <col min="6702" max="6702" width="6" style="5" customWidth="1"/>
    <col min="6703" max="6704" width="6.88671875" style="5" customWidth="1"/>
    <col min="6705" max="6705" width="10.44140625" style="5" customWidth="1"/>
    <col min="6706" max="6707" width="6.88671875" style="5" customWidth="1"/>
    <col min="6708" max="6708" width="18.6640625" style="5" customWidth="1"/>
    <col min="6709" max="6718" width="5.6640625" style="5" customWidth="1"/>
    <col min="6719" max="6912" width="9.109375" style="5"/>
    <col min="6913" max="6913" width="13" style="5" customWidth="1"/>
    <col min="6914" max="6914" width="27" style="5" customWidth="1"/>
    <col min="6915" max="6915" width="15.88671875" style="5" customWidth="1"/>
    <col min="6916" max="6916" width="6.88671875" style="5" customWidth="1"/>
    <col min="6917" max="6917" width="10.6640625" style="5" customWidth="1"/>
    <col min="6918" max="6920" width="6.88671875" style="5" customWidth="1"/>
    <col min="6921" max="6921" width="10.5546875" style="5" customWidth="1"/>
    <col min="6922" max="6924" width="6.88671875" style="5" customWidth="1"/>
    <col min="6925" max="6925" width="10.44140625" style="5" customWidth="1"/>
    <col min="6926" max="6928" width="6.88671875" style="5" customWidth="1"/>
    <col min="6929" max="6929" width="11.44140625" style="5" customWidth="1"/>
    <col min="6930" max="6932" width="6.88671875" style="5" customWidth="1"/>
    <col min="6933" max="6933" width="10.88671875" style="5" customWidth="1"/>
    <col min="6934" max="6936" width="6.88671875" style="5" customWidth="1"/>
    <col min="6937" max="6937" width="10.88671875" style="5" customWidth="1"/>
    <col min="6938" max="6940" width="6.88671875" style="5" customWidth="1"/>
    <col min="6941" max="6941" width="11.44140625" style="5" customWidth="1"/>
    <col min="6942" max="6944" width="6.88671875" style="5" customWidth="1"/>
    <col min="6945" max="6945" width="10.44140625" style="5" customWidth="1"/>
    <col min="6946" max="6948" width="6.88671875" style="5" customWidth="1"/>
    <col min="6949" max="6949" width="10.6640625" style="5" customWidth="1"/>
    <col min="6950" max="6952" width="6.88671875" style="5" customWidth="1"/>
    <col min="6953" max="6953" width="10.88671875" style="5" customWidth="1"/>
    <col min="6954" max="6954" width="5.88671875" style="5" customWidth="1"/>
    <col min="6955" max="6956" width="6.88671875" style="5" customWidth="1"/>
    <col min="6957" max="6957" width="10.109375" style="5" customWidth="1"/>
    <col min="6958" max="6958" width="6" style="5" customWidth="1"/>
    <col min="6959" max="6960" width="6.88671875" style="5" customWidth="1"/>
    <col min="6961" max="6961" width="10.44140625" style="5" customWidth="1"/>
    <col min="6962" max="6963" width="6.88671875" style="5" customWidth="1"/>
    <col min="6964" max="6964" width="18.6640625" style="5" customWidth="1"/>
    <col min="6965" max="6974" width="5.6640625" style="5" customWidth="1"/>
    <col min="6975" max="7168" width="9.109375" style="5"/>
    <col min="7169" max="7169" width="13" style="5" customWidth="1"/>
    <col min="7170" max="7170" width="27" style="5" customWidth="1"/>
    <col min="7171" max="7171" width="15.88671875" style="5" customWidth="1"/>
    <col min="7172" max="7172" width="6.88671875" style="5" customWidth="1"/>
    <col min="7173" max="7173" width="10.6640625" style="5" customWidth="1"/>
    <col min="7174" max="7176" width="6.88671875" style="5" customWidth="1"/>
    <col min="7177" max="7177" width="10.5546875" style="5" customWidth="1"/>
    <col min="7178" max="7180" width="6.88671875" style="5" customWidth="1"/>
    <col min="7181" max="7181" width="10.44140625" style="5" customWidth="1"/>
    <col min="7182" max="7184" width="6.88671875" style="5" customWidth="1"/>
    <col min="7185" max="7185" width="11.44140625" style="5" customWidth="1"/>
    <col min="7186" max="7188" width="6.88671875" style="5" customWidth="1"/>
    <col min="7189" max="7189" width="10.88671875" style="5" customWidth="1"/>
    <col min="7190" max="7192" width="6.88671875" style="5" customWidth="1"/>
    <col min="7193" max="7193" width="10.88671875" style="5" customWidth="1"/>
    <col min="7194" max="7196" width="6.88671875" style="5" customWidth="1"/>
    <col min="7197" max="7197" width="11.44140625" style="5" customWidth="1"/>
    <col min="7198" max="7200" width="6.88671875" style="5" customWidth="1"/>
    <col min="7201" max="7201" width="10.44140625" style="5" customWidth="1"/>
    <col min="7202" max="7204" width="6.88671875" style="5" customWidth="1"/>
    <col min="7205" max="7205" width="10.6640625" style="5" customWidth="1"/>
    <col min="7206" max="7208" width="6.88671875" style="5" customWidth="1"/>
    <col min="7209" max="7209" width="10.88671875" style="5" customWidth="1"/>
    <col min="7210" max="7210" width="5.88671875" style="5" customWidth="1"/>
    <col min="7211" max="7212" width="6.88671875" style="5" customWidth="1"/>
    <col min="7213" max="7213" width="10.109375" style="5" customWidth="1"/>
    <col min="7214" max="7214" width="6" style="5" customWidth="1"/>
    <col min="7215" max="7216" width="6.88671875" style="5" customWidth="1"/>
    <col min="7217" max="7217" width="10.44140625" style="5" customWidth="1"/>
    <col min="7218" max="7219" width="6.88671875" style="5" customWidth="1"/>
    <col min="7220" max="7220" width="18.6640625" style="5" customWidth="1"/>
    <col min="7221" max="7230" width="5.6640625" style="5" customWidth="1"/>
    <col min="7231" max="7424" width="9.109375" style="5"/>
    <col min="7425" max="7425" width="13" style="5" customWidth="1"/>
    <col min="7426" max="7426" width="27" style="5" customWidth="1"/>
    <col min="7427" max="7427" width="15.88671875" style="5" customWidth="1"/>
    <col min="7428" max="7428" width="6.88671875" style="5" customWidth="1"/>
    <col min="7429" max="7429" width="10.6640625" style="5" customWidth="1"/>
    <col min="7430" max="7432" width="6.88671875" style="5" customWidth="1"/>
    <col min="7433" max="7433" width="10.5546875" style="5" customWidth="1"/>
    <col min="7434" max="7436" width="6.88671875" style="5" customWidth="1"/>
    <col min="7437" max="7437" width="10.44140625" style="5" customWidth="1"/>
    <col min="7438" max="7440" width="6.88671875" style="5" customWidth="1"/>
    <col min="7441" max="7441" width="11.44140625" style="5" customWidth="1"/>
    <col min="7442" max="7444" width="6.88671875" style="5" customWidth="1"/>
    <col min="7445" max="7445" width="10.88671875" style="5" customWidth="1"/>
    <col min="7446" max="7448" width="6.88671875" style="5" customWidth="1"/>
    <col min="7449" max="7449" width="10.88671875" style="5" customWidth="1"/>
    <col min="7450" max="7452" width="6.88671875" style="5" customWidth="1"/>
    <col min="7453" max="7453" width="11.44140625" style="5" customWidth="1"/>
    <col min="7454" max="7456" width="6.88671875" style="5" customWidth="1"/>
    <col min="7457" max="7457" width="10.44140625" style="5" customWidth="1"/>
    <col min="7458" max="7460" width="6.88671875" style="5" customWidth="1"/>
    <col min="7461" max="7461" width="10.6640625" style="5" customWidth="1"/>
    <col min="7462" max="7464" width="6.88671875" style="5" customWidth="1"/>
    <col min="7465" max="7465" width="10.88671875" style="5" customWidth="1"/>
    <col min="7466" max="7466" width="5.88671875" style="5" customWidth="1"/>
    <col min="7467" max="7468" width="6.88671875" style="5" customWidth="1"/>
    <col min="7469" max="7469" width="10.109375" style="5" customWidth="1"/>
    <col min="7470" max="7470" width="6" style="5" customWidth="1"/>
    <col min="7471" max="7472" width="6.88671875" style="5" customWidth="1"/>
    <col min="7473" max="7473" width="10.44140625" style="5" customWidth="1"/>
    <col min="7474" max="7475" width="6.88671875" style="5" customWidth="1"/>
    <col min="7476" max="7476" width="18.6640625" style="5" customWidth="1"/>
    <col min="7477" max="7486" width="5.6640625" style="5" customWidth="1"/>
    <col min="7487" max="7680" width="9.109375" style="5"/>
    <col min="7681" max="7681" width="13" style="5" customWidth="1"/>
    <col min="7682" max="7682" width="27" style="5" customWidth="1"/>
    <col min="7683" max="7683" width="15.88671875" style="5" customWidth="1"/>
    <col min="7684" max="7684" width="6.88671875" style="5" customWidth="1"/>
    <col min="7685" max="7685" width="10.6640625" style="5" customWidth="1"/>
    <col min="7686" max="7688" width="6.88671875" style="5" customWidth="1"/>
    <col min="7689" max="7689" width="10.5546875" style="5" customWidth="1"/>
    <col min="7690" max="7692" width="6.88671875" style="5" customWidth="1"/>
    <col min="7693" max="7693" width="10.44140625" style="5" customWidth="1"/>
    <col min="7694" max="7696" width="6.88671875" style="5" customWidth="1"/>
    <col min="7697" max="7697" width="11.44140625" style="5" customWidth="1"/>
    <col min="7698" max="7700" width="6.88671875" style="5" customWidth="1"/>
    <col min="7701" max="7701" width="10.88671875" style="5" customWidth="1"/>
    <col min="7702" max="7704" width="6.88671875" style="5" customWidth="1"/>
    <col min="7705" max="7705" width="10.88671875" style="5" customWidth="1"/>
    <col min="7706" max="7708" width="6.88671875" style="5" customWidth="1"/>
    <col min="7709" max="7709" width="11.44140625" style="5" customWidth="1"/>
    <col min="7710" max="7712" width="6.88671875" style="5" customWidth="1"/>
    <col min="7713" max="7713" width="10.44140625" style="5" customWidth="1"/>
    <col min="7714" max="7716" width="6.88671875" style="5" customWidth="1"/>
    <col min="7717" max="7717" width="10.6640625" style="5" customWidth="1"/>
    <col min="7718" max="7720" width="6.88671875" style="5" customWidth="1"/>
    <col min="7721" max="7721" width="10.88671875" style="5" customWidth="1"/>
    <col min="7722" max="7722" width="5.88671875" style="5" customWidth="1"/>
    <col min="7723" max="7724" width="6.88671875" style="5" customWidth="1"/>
    <col min="7725" max="7725" width="10.109375" style="5" customWidth="1"/>
    <col min="7726" max="7726" width="6" style="5" customWidth="1"/>
    <col min="7727" max="7728" width="6.88671875" style="5" customWidth="1"/>
    <col min="7729" max="7729" width="10.44140625" style="5" customWidth="1"/>
    <col min="7730" max="7731" width="6.88671875" style="5" customWidth="1"/>
    <col min="7732" max="7732" width="18.6640625" style="5" customWidth="1"/>
    <col min="7733" max="7742" width="5.6640625" style="5" customWidth="1"/>
    <col min="7743" max="7936" width="9.109375" style="5"/>
    <col min="7937" max="7937" width="13" style="5" customWidth="1"/>
    <col min="7938" max="7938" width="27" style="5" customWidth="1"/>
    <col min="7939" max="7939" width="15.88671875" style="5" customWidth="1"/>
    <col min="7940" max="7940" width="6.88671875" style="5" customWidth="1"/>
    <col min="7941" max="7941" width="10.6640625" style="5" customWidth="1"/>
    <col min="7942" max="7944" width="6.88671875" style="5" customWidth="1"/>
    <col min="7945" max="7945" width="10.5546875" style="5" customWidth="1"/>
    <col min="7946" max="7948" width="6.88671875" style="5" customWidth="1"/>
    <col min="7949" max="7949" width="10.44140625" style="5" customWidth="1"/>
    <col min="7950" max="7952" width="6.88671875" style="5" customWidth="1"/>
    <col min="7953" max="7953" width="11.44140625" style="5" customWidth="1"/>
    <col min="7954" max="7956" width="6.88671875" style="5" customWidth="1"/>
    <col min="7957" max="7957" width="10.88671875" style="5" customWidth="1"/>
    <col min="7958" max="7960" width="6.88671875" style="5" customWidth="1"/>
    <col min="7961" max="7961" width="10.88671875" style="5" customWidth="1"/>
    <col min="7962" max="7964" width="6.88671875" style="5" customWidth="1"/>
    <col min="7965" max="7965" width="11.44140625" style="5" customWidth="1"/>
    <col min="7966" max="7968" width="6.88671875" style="5" customWidth="1"/>
    <col min="7969" max="7969" width="10.44140625" style="5" customWidth="1"/>
    <col min="7970" max="7972" width="6.88671875" style="5" customWidth="1"/>
    <col min="7973" max="7973" width="10.6640625" style="5" customWidth="1"/>
    <col min="7974" max="7976" width="6.88671875" style="5" customWidth="1"/>
    <col min="7977" max="7977" width="10.88671875" style="5" customWidth="1"/>
    <col min="7978" max="7978" width="5.88671875" style="5" customWidth="1"/>
    <col min="7979" max="7980" width="6.88671875" style="5" customWidth="1"/>
    <col min="7981" max="7981" width="10.109375" style="5" customWidth="1"/>
    <col min="7982" max="7982" width="6" style="5" customWidth="1"/>
    <col min="7983" max="7984" width="6.88671875" style="5" customWidth="1"/>
    <col min="7985" max="7985" width="10.44140625" style="5" customWidth="1"/>
    <col min="7986" max="7987" width="6.88671875" style="5" customWidth="1"/>
    <col min="7988" max="7988" width="18.6640625" style="5" customWidth="1"/>
    <col min="7989" max="7998" width="5.6640625" style="5" customWidth="1"/>
    <col min="7999" max="8192" width="9.109375" style="5"/>
    <col min="8193" max="8193" width="13" style="5" customWidth="1"/>
    <col min="8194" max="8194" width="27" style="5" customWidth="1"/>
    <col min="8195" max="8195" width="15.88671875" style="5" customWidth="1"/>
    <col min="8196" max="8196" width="6.88671875" style="5" customWidth="1"/>
    <col min="8197" max="8197" width="10.6640625" style="5" customWidth="1"/>
    <col min="8198" max="8200" width="6.88671875" style="5" customWidth="1"/>
    <col min="8201" max="8201" width="10.5546875" style="5" customWidth="1"/>
    <col min="8202" max="8204" width="6.88671875" style="5" customWidth="1"/>
    <col min="8205" max="8205" width="10.44140625" style="5" customWidth="1"/>
    <col min="8206" max="8208" width="6.88671875" style="5" customWidth="1"/>
    <col min="8209" max="8209" width="11.44140625" style="5" customWidth="1"/>
    <col min="8210" max="8212" width="6.88671875" style="5" customWidth="1"/>
    <col min="8213" max="8213" width="10.88671875" style="5" customWidth="1"/>
    <col min="8214" max="8216" width="6.88671875" style="5" customWidth="1"/>
    <col min="8217" max="8217" width="10.88671875" style="5" customWidth="1"/>
    <col min="8218" max="8220" width="6.88671875" style="5" customWidth="1"/>
    <col min="8221" max="8221" width="11.44140625" style="5" customWidth="1"/>
    <col min="8222" max="8224" width="6.88671875" style="5" customWidth="1"/>
    <col min="8225" max="8225" width="10.44140625" style="5" customWidth="1"/>
    <col min="8226" max="8228" width="6.88671875" style="5" customWidth="1"/>
    <col min="8229" max="8229" width="10.6640625" style="5" customWidth="1"/>
    <col min="8230" max="8232" width="6.88671875" style="5" customWidth="1"/>
    <col min="8233" max="8233" width="10.88671875" style="5" customWidth="1"/>
    <col min="8234" max="8234" width="5.88671875" style="5" customWidth="1"/>
    <col min="8235" max="8236" width="6.88671875" style="5" customWidth="1"/>
    <col min="8237" max="8237" width="10.109375" style="5" customWidth="1"/>
    <col min="8238" max="8238" width="6" style="5" customWidth="1"/>
    <col min="8239" max="8240" width="6.88671875" style="5" customWidth="1"/>
    <col min="8241" max="8241" width="10.44140625" style="5" customWidth="1"/>
    <col min="8242" max="8243" width="6.88671875" style="5" customWidth="1"/>
    <col min="8244" max="8244" width="18.6640625" style="5" customWidth="1"/>
    <col min="8245" max="8254" width="5.6640625" style="5" customWidth="1"/>
    <col min="8255" max="8448" width="9.109375" style="5"/>
    <col min="8449" max="8449" width="13" style="5" customWidth="1"/>
    <col min="8450" max="8450" width="27" style="5" customWidth="1"/>
    <col min="8451" max="8451" width="15.88671875" style="5" customWidth="1"/>
    <col min="8452" max="8452" width="6.88671875" style="5" customWidth="1"/>
    <col min="8453" max="8453" width="10.6640625" style="5" customWidth="1"/>
    <col min="8454" max="8456" width="6.88671875" style="5" customWidth="1"/>
    <col min="8457" max="8457" width="10.5546875" style="5" customWidth="1"/>
    <col min="8458" max="8460" width="6.88671875" style="5" customWidth="1"/>
    <col min="8461" max="8461" width="10.44140625" style="5" customWidth="1"/>
    <col min="8462" max="8464" width="6.88671875" style="5" customWidth="1"/>
    <col min="8465" max="8465" width="11.44140625" style="5" customWidth="1"/>
    <col min="8466" max="8468" width="6.88671875" style="5" customWidth="1"/>
    <col min="8469" max="8469" width="10.88671875" style="5" customWidth="1"/>
    <col min="8470" max="8472" width="6.88671875" style="5" customWidth="1"/>
    <col min="8473" max="8473" width="10.88671875" style="5" customWidth="1"/>
    <col min="8474" max="8476" width="6.88671875" style="5" customWidth="1"/>
    <col min="8477" max="8477" width="11.44140625" style="5" customWidth="1"/>
    <col min="8478" max="8480" width="6.88671875" style="5" customWidth="1"/>
    <col min="8481" max="8481" width="10.44140625" style="5" customWidth="1"/>
    <col min="8482" max="8484" width="6.88671875" style="5" customWidth="1"/>
    <col min="8485" max="8485" width="10.6640625" style="5" customWidth="1"/>
    <col min="8486" max="8488" width="6.88671875" style="5" customWidth="1"/>
    <col min="8489" max="8489" width="10.88671875" style="5" customWidth="1"/>
    <col min="8490" max="8490" width="5.88671875" style="5" customWidth="1"/>
    <col min="8491" max="8492" width="6.88671875" style="5" customWidth="1"/>
    <col min="8493" max="8493" width="10.109375" style="5" customWidth="1"/>
    <col min="8494" max="8494" width="6" style="5" customWidth="1"/>
    <col min="8495" max="8496" width="6.88671875" style="5" customWidth="1"/>
    <col min="8497" max="8497" width="10.44140625" style="5" customWidth="1"/>
    <col min="8498" max="8499" width="6.88671875" style="5" customWidth="1"/>
    <col min="8500" max="8500" width="18.6640625" style="5" customWidth="1"/>
    <col min="8501" max="8510" width="5.6640625" style="5" customWidth="1"/>
    <col min="8511" max="8704" width="9.109375" style="5"/>
    <col min="8705" max="8705" width="13" style="5" customWidth="1"/>
    <col min="8706" max="8706" width="27" style="5" customWidth="1"/>
    <col min="8707" max="8707" width="15.88671875" style="5" customWidth="1"/>
    <col min="8708" max="8708" width="6.88671875" style="5" customWidth="1"/>
    <col min="8709" max="8709" width="10.6640625" style="5" customWidth="1"/>
    <col min="8710" max="8712" width="6.88671875" style="5" customWidth="1"/>
    <col min="8713" max="8713" width="10.5546875" style="5" customWidth="1"/>
    <col min="8714" max="8716" width="6.88671875" style="5" customWidth="1"/>
    <col min="8717" max="8717" width="10.44140625" style="5" customWidth="1"/>
    <col min="8718" max="8720" width="6.88671875" style="5" customWidth="1"/>
    <col min="8721" max="8721" width="11.44140625" style="5" customWidth="1"/>
    <col min="8722" max="8724" width="6.88671875" style="5" customWidth="1"/>
    <col min="8725" max="8725" width="10.88671875" style="5" customWidth="1"/>
    <col min="8726" max="8728" width="6.88671875" style="5" customWidth="1"/>
    <col min="8729" max="8729" width="10.88671875" style="5" customWidth="1"/>
    <col min="8730" max="8732" width="6.88671875" style="5" customWidth="1"/>
    <col min="8733" max="8733" width="11.44140625" style="5" customWidth="1"/>
    <col min="8734" max="8736" width="6.88671875" style="5" customWidth="1"/>
    <col min="8737" max="8737" width="10.44140625" style="5" customWidth="1"/>
    <col min="8738" max="8740" width="6.88671875" style="5" customWidth="1"/>
    <col min="8741" max="8741" width="10.6640625" style="5" customWidth="1"/>
    <col min="8742" max="8744" width="6.88671875" style="5" customWidth="1"/>
    <col min="8745" max="8745" width="10.88671875" style="5" customWidth="1"/>
    <col min="8746" max="8746" width="5.88671875" style="5" customWidth="1"/>
    <col min="8747" max="8748" width="6.88671875" style="5" customWidth="1"/>
    <col min="8749" max="8749" width="10.109375" style="5" customWidth="1"/>
    <col min="8750" max="8750" width="6" style="5" customWidth="1"/>
    <col min="8751" max="8752" width="6.88671875" style="5" customWidth="1"/>
    <col min="8753" max="8753" width="10.44140625" style="5" customWidth="1"/>
    <col min="8754" max="8755" width="6.88671875" style="5" customWidth="1"/>
    <col min="8756" max="8756" width="18.6640625" style="5" customWidth="1"/>
    <col min="8757" max="8766" width="5.6640625" style="5" customWidth="1"/>
    <col min="8767" max="8960" width="9.109375" style="5"/>
    <col min="8961" max="8961" width="13" style="5" customWidth="1"/>
    <col min="8962" max="8962" width="27" style="5" customWidth="1"/>
    <col min="8963" max="8963" width="15.88671875" style="5" customWidth="1"/>
    <col min="8964" max="8964" width="6.88671875" style="5" customWidth="1"/>
    <col min="8965" max="8965" width="10.6640625" style="5" customWidth="1"/>
    <col min="8966" max="8968" width="6.88671875" style="5" customWidth="1"/>
    <col min="8969" max="8969" width="10.5546875" style="5" customWidth="1"/>
    <col min="8970" max="8972" width="6.88671875" style="5" customWidth="1"/>
    <col min="8973" max="8973" width="10.44140625" style="5" customWidth="1"/>
    <col min="8974" max="8976" width="6.88671875" style="5" customWidth="1"/>
    <col min="8977" max="8977" width="11.44140625" style="5" customWidth="1"/>
    <col min="8978" max="8980" width="6.88671875" style="5" customWidth="1"/>
    <col min="8981" max="8981" width="10.88671875" style="5" customWidth="1"/>
    <col min="8982" max="8984" width="6.88671875" style="5" customWidth="1"/>
    <col min="8985" max="8985" width="10.88671875" style="5" customWidth="1"/>
    <col min="8986" max="8988" width="6.88671875" style="5" customWidth="1"/>
    <col min="8989" max="8989" width="11.44140625" style="5" customWidth="1"/>
    <col min="8990" max="8992" width="6.88671875" style="5" customWidth="1"/>
    <col min="8993" max="8993" width="10.44140625" style="5" customWidth="1"/>
    <col min="8994" max="8996" width="6.88671875" style="5" customWidth="1"/>
    <col min="8997" max="8997" width="10.6640625" style="5" customWidth="1"/>
    <col min="8998" max="9000" width="6.88671875" style="5" customWidth="1"/>
    <col min="9001" max="9001" width="10.88671875" style="5" customWidth="1"/>
    <col min="9002" max="9002" width="5.88671875" style="5" customWidth="1"/>
    <col min="9003" max="9004" width="6.88671875" style="5" customWidth="1"/>
    <col min="9005" max="9005" width="10.109375" style="5" customWidth="1"/>
    <col min="9006" max="9006" width="6" style="5" customWidth="1"/>
    <col min="9007" max="9008" width="6.88671875" style="5" customWidth="1"/>
    <col min="9009" max="9009" width="10.44140625" style="5" customWidth="1"/>
    <col min="9010" max="9011" width="6.88671875" style="5" customWidth="1"/>
    <col min="9012" max="9012" width="18.6640625" style="5" customWidth="1"/>
    <col min="9013" max="9022" width="5.6640625" style="5" customWidth="1"/>
    <col min="9023" max="9216" width="9.109375" style="5"/>
    <col min="9217" max="9217" width="13" style="5" customWidth="1"/>
    <col min="9218" max="9218" width="27" style="5" customWidth="1"/>
    <col min="9219" max="9219" width="15.88671875" style="5" customWidth="1"/>
    <col min="9220" max="9220" width="6.88671875" style="5" customWidth="1"/>
    <col min="9221" max="9221" width="10.6640625" style="5" customWidth="1"/>
    <col min="9222" max="9224" width="6.88671875" style="5" customWidth="1"/>
    <col min="9225" max="9225" width="10.5546875" style="5" customWidth="1"/>
    <col min="9226" max="9228" width="6.88671875" style="5" customWidth="1"/>
    <col min="9229" max="9229" width="10.44140625" style="5" customWidth="1"/>
    <col min="9230" max="9232" width="6.88671875" style="5" customWidth="1"/>
    <col min="9233" max="9233" width="11.44140625" style="5" customWidth="1"/>
    <col min="9234" max="9236" width="6.88671875" style="5" customWidth="1"/>
    <col min="9237" max="9237" width="10.88671875" style="5" customWidth="1"/>
    <col min="9238" max="9240" width="6.88671875" style="5" customWidth="1"/>
    <col min="9241" max="9241" width="10.88671875" style="5" customWidth="1"/>
    <col min="9242" max="9244" width="6.88671875" style="5" customWidth="1"/>
    <col min="9245" max="9245" width="11.44140625" style="5" customWidth="1"/>
    <col min="9246" max="9248" width="6.88671875" style="5" customWidth="1"/>
    <col min="9249" max="9249" width="10.44140625" style="5" customWidth="1"/>
    <col min="9250" max="9252" width="6.88671875" style="5" customWidth="1"/>
    <col min="9253" max="9253" width="10.6640625" style="5" customWidth="1"/>
    <col min="9254" max="9256" width="6.88671875" style="5" customWidth="1"/>
    <col min="9257" max="9257" width="10.88671875" style="5" customWidth="1"/>
    <col min="9258" max="9258" width="5.88671875" style="5" customWidth="1"/>
    <col min="9259" max="9260" width="6.88671875" style="5" customWidth="1"/>
    <col min="9261" max="9261" width="10.109375" style="5" customWidth="1"/>
    <col min="9262" max="9262" width="6" style="5" customWidth="1"/>
    <col min="9263" max="9264" width="6.88671875" style="5" customWidth="1"/>
    <col min="9265" max="9265" width="10.44140625" style="5" customWidth="1"/>
    <col min="9266" max="9267" width="6.88671875" style="5" customWidth="1"/>
    <col min="9268" max="9268" width="18.6640625" style="5" customWidth="1"/>
    <col min="9269" max="9278" width="5.6640625" style="5" customWidth="1"/>
    <col min="9279" max="9472" width="9.109375" style="5"/>
    <col min="9473" max="9473" width="13" style="5" customWidth="1"/>
    <col min="9474" max="9474" width="27" style="5" customWidth="1"/>
    <col min="9475" max="9475" width="15.88671875" style="5" customWidth="1"/>
    <col min="9476" max="9476" width="6.88671875" style="5" customWidth="1"/>
    <col min="9477" max="9477" width="10.6640625" style="5" customWidth="1"/>
    <col min="9478" max="9480" width="6.88671875" style="5" customWidth="1"/>
    <col min="9481" max="9481" width="10.5546875" style="5" customWidth="1"/>
    <col min="9482" max="9484" width="6.88671875" style="5" customWidth="1"/>
    <col min="9485" max="9485" width="10.44140625" style="5" customWidth="1"/>
    <col min="9486" max="9488" width="6.88671875" style="5" customWidth="1"/>
    <col min="9489" max="9489" width="11.44140625" style="5" customWidth="1"/>
    <col min="9490" max="9492" width="6.88671875" style="5" customWidth="1"/>
    <col min="9493" max="9493" width="10.88671875" style="5" customWidth="1"/>
    <col min="9494" max="9496" width="6.88671875" style="5" customWidth="1"/>
    <col min="9497" max="9497" width="10.88671875" style="5" customWidth="1"/>
    <col min="9498" max="9500" width="6.88671875" style="5" customWidth="1"/>
    <col min="9501" max="9501" width="11.44140625" style="5" customWidth="1"/>
    <col min="9502" max="9504" width="6.88671875" style="5" customWidth="1"/>
    <col min="9505" max="9505" width="10.44140625" style="5" customWidth="1"/>
    <col min="9506" max="9508" width="6.88671875" style="5" customWidth="1"/>
    <col min="9509" max="9509" width="10.6640625" style="5" customWidth="1"/>
    <col min="9510" max="9512" width="6.88671875" style="5" customWidth="1"/>
    <col min="9513" max="9513" width="10.88671875" style="5" customWidth="1"/>
    <col min="9514" max="9514" width="5.88671875" style="5" customWidth="1"/>
    <col min="9515" max="9516" width="6.88671875" style="5" customWidth="1"/>
    <col min="9517" max="9517" width="10.109375" style="5" customWidth="1"/>
    <col min="9518" max="9518" width="6" style="5" customWidth="1"/>
    <col min="9519" max="9520" width="6.88671875" style="5" customWidth="1"/>
    <col min="9521" max="9521" width="10.44140625" style="5" customWidth="1"/>
    <col min="9522" max="9523" width="6.88671875" style="5" customWidth="1"/>
    <col min="9524" max="9524" width="18.6640625" style="5" customWidth="1"/>
    <col min="9525" max="9534" width="5.6640625" style="5" customWidth="1"/>
    <col min="9535" max="9728" width="9.109375" style="5"/>
    <col min="9729" max="9729" width="13" style="5" customWidth="1"/>
    <col min="9730" max="9730" width="27" style="5" customWidth="1"/>
    <col min="9731" max="9731" width="15.88671875" style="5" customWidth="1"/>
    <col min="9732" max="9732" width="6.88671875" style="5" customWidth="1"/>
    <col min="9733" max="9733" width="10.6640625" style="5" customWidth="1"/>
    <col min="9734" max="9736" width="6.88671875" style="5" customWidth="1"/>
    <col min="9737" max="9737" width="10.5546875" style="5" customWidth="1"/>
    <col min="9738" max="9740" width="6.88671875" style="5" customWidth="1"/>
    <col min="9741" max="9741" width="10.44140625" style="5" customWidth="1"/>
    <col min="9742" max="9744" width="6.88671875" style="5" customWidth="1"/>
    <col min="9745" max="9745" width="11.44140625" style="5" customWidth="1"/>
    <col min="9746" max="9748" width="6.88671875" style="5" customWidth="1"/>
    <col min="9749" max="9749" width="10.88671875" style="5" customWidth="1"/>
    <col min="9750" max="9752" width="6.88671875" style="5" customWidth="1"/>
    <col min="9753" max="9753" width="10.88671875" style="5" customWidth="1"/>
    <col min="9754" max="9756" width="6.88671875" style="5" customWidth="1"/>
    <col min="9757" max="9757" width="11.44140625" style="5" customWidth="1"/>
    <col min="9758" max="9760" width="6.88671875" style="5" customWidth="1"/>
    <col min="9761" max="9761" width="10.44140625" style="5" customWidth="1"/>
    <col min="9762" max="9764" width="6.88671875" style="5" customWidth="1"/>
    <col min="9765" max="9765" width="10.6640625" style="5" customWidth="1"/>
    <col min="9766" max="9768" width="6.88671875" style="5" customWidth="1"/>
    <col min="9769" max="9769" width="10.88671875" style="5" customWidth="1"/>
    <col min="9770" max="9770" width="5.88671875" style="5" customWidth="1"/>
    <col min="9771" max="9772" width="6.88671875" style="5" customWidth="1"/>
    <col min="9773" max="9773" width="10.109375" style="5" customWidth="1"/>
    <col min="9774" max="9774" width="6" style="5" customWidth="1"/>
    <col min="9775" max="9776" width="6.88671875" style="5" customWidth="1"/>
    <col min="9777" max="9777" width="10.44140625" style="5" customWidth="1"/>
    <col min="9778" max="9779" width="6.88671875" style="5" customWidth="1"/>
    <col min="9780" max="9780" width="18.6640625" style="5" customWidth="1"/>
    <col min="9781" max="9790" width="5.6640625" style="5" customWidth="1"/>
    <col min="9791" max="9984" width="9.109375" style="5"/>
    <col min="9985" max="9985" width="13" style="5" customWidth="1"/>
    <col min="9986" max="9986" width="27" style="5" customWidth="1"/>
    <col min="9987" max="9987" width="15.88671875" style="5" customWidth="1"/>
    <col min="9988" max="9988" width="6.88671875" style="5" customWidth="1"/>
    <col min="9989" max="9989" width="10.6640625" style="5" customWidth="1"/>
    <col min="9990" max="9992" width="6.88671875" style="5" customWidth="1"/>
    <col min="9993" max="9993" width="10.5546875" style="5" customWidth="1"/>
    <col min="9994" max="9996" width="6.88671875" style="5" customWidth="1"/>
    <col min="9997" max="9997" width="10.44140625" style="5" customWidth="1"/>
    <col min="9998" max="10000" width="6.88671875" style="5" customWidth="1"/>
    <col min="10001" max="10001" width="11.44140625" style="5" customWidth="1"/>
    <col min="10002" max="10004" width="6.88671875" style="5" customWidth="1"/>
    <col min="10005" max="10005" width="10.88671875" style="5" customWidth="1"/>
    <col min="10006" max="10008" width="6.88671875" style="5" customWidth="1"/>
    <col min="10009" max="10009" width="10.88671875" style="5" customWidth="1"/>
    <col min="10010" max="10012" width="6.88671875" style="5" customWidth="1"/>
    <col min="10013" max="10013" width="11.44140625" style="5" customWidth="1"/>
    <col min="10014" max="10016" width="6.88671875" style="5" customWidth="1"/>
    <col min="10017" max="10017" width="10.44140625" style="5" customWidth="1"/>
    <col min="10018" max="10020" width="6.88671875" style="5" customWidth="1"/>
    <col min="10021" max="10021" width="10.6640625" style="5" customWidth="1"/>
    <col min="10022" max="10024" width="6.88671875" style="5" customWidth="1"/>
    <col min="10025" max="10025" width="10.88671875" style="5" customWidth="1"/>
    <col min="10026" max="10026" width="5.88671875" style="5" customWidth="1"/>
    <col min="10027" max="10028" width="6.88671875" style="5" customWidth="1"/>
    <col min="10029" max="10029" width="10.109375" style="5" customWidth="1"/>
    <col min="10030" max="10030" width="6" style="5" customWidth="1"/>
    <col min="10031" max="10032" width="6.88671875" style="5" customWidth="1"/>
    <col min="10033" max="10033" width="10.44140625" style="5" customWidth="1"/>
    <col min="10034" max="10035" width="6.88671875" style="5" customWidth="1"/>
    <col min="10036" max="10036" width="18.6640625" style="5" customWidth="1"/>
    <col min="10037" max="10046" width="5.6640625" style="5" customWidth="1"/>
    <col min="10047" max="10240" width="9.109375" style="5"/>
    <col min="10241" max="10241" width="13" style="5" customWidth="1"/>
    <col min="10242" max="10242" width="27" style="5" customWidth="1"/>
    <col min="10243" max="10243" width="15.88671875" style="5" customWidth="1"/>
    <col min="10244" max="10244" width="6.88671875" style="5" customWidth="1"/>
    <col min="10245" max="10245" width="10.6640625" style="5" customWidth="1"/>
    <col min="10246" max="10248" width="6.88671875" style="5" customWidth="1"/>
    <col min="10249" max="10249" width="10.5546875" style="5" customWidth="1"/>
    <col min="10250" max="10252" width="6.88671875" style="5" customWidth="1"/>
    <col min="10253" max="10253" width="10.44140625" style="5" customWidth="1"/>
    <col min="10254" max="10256" width="6.88671875" style="5" customWidth="1"/>
    <col min="10257" max="10257" width="11.44140625" style="5" customWidth="1"/>
    <col min="10258" max="10260" width="6.88671875" style="5" customWidth="1"/>
    <col min="10261" max="10261" width="10.88671875" style="5" customWidth="1"/>
    <col min="10262" max="10264" width="6.88671875" style="5" customWidth="1"/>
    <col min="10265" max="10265" width="10.88671875" style="5" customWidth="1"/>
    <col min="10266" max="10268" width="6.88671875" style="5" customWidth="1"/>
    <col min="10269" max="10269" width="11.44140625" style="5" customWidth="1"/>
    <col min="10270" max="10272" width="6.88671875" style="5" customWidth="1"/>
    <col min="10273" max="10273" width="10.44140625" style="5" customWidth="1"/>
    <col min="10274" max="10276" width="6.88671875" style="5" customWidth="1"/>
    <col min="10277" max="10277" width="10.6640625" style="5" customWidth="1"/>
    <col min="10278" max="10280" width="6.88671875" style="5" customWidth="1"/>
    <col min="10281" max="10281" width="10.88671875" style="5" customWidth="1"/>
    <col min="10282" max="10282" width="5.88671875" style="5" customWidth="1"/>
    <col min="10283" max="10284" width="6.88671875" style="5" customWidth="1"/>
    <col min="10285" max="10285" width="10.109375" style="5" customWidth="1"/>
    <col min="10286" max="10286" width="6" style="5" customWidth="1"/>
    <col min="10287" max="10288" width="6.88671875" style="5" customWidth="1"/>
    <col min="10289" max="10289" width="10.44140625" style="5" customWidth="1"/>
    <col min="10290" max="10291" width="6.88671875" style="5" customWidth="1"/>
    <col min="10292" max="10292" width="18.6640625" style="5" customWidth="1"/>
    <col min="10293" max="10302" width="5.6640625" style="5" customWidth="1"/>
    <col min="10303" max="10496" width="9.109375" style="5"/>
    <col min="10497" max="10497" width="13" style="5" customWidth="1"/>
    <col min="10498" max="10498" width="27" style="5" customWidth="1"/>
    <col min="10499" max="10499" width="15.88671875" style="5" customWidth="1"/>
    <col min="10500" max="10500" width="6.88671875" style="5" customWidth="1"/>
    <col min="10501" max="10501" width="10.6640625" style="5" customWidth="1"/>
    <col min="10502" max="10504" width="6.88671875" style="5" customWidth="1"/>
    <col min="10505" max="10505" width="10.5546875" style="5" customWidth="1"/>
    <col min="10506" max="10508" width="6.88671875" style="5" customWidth="1"/>
    <col min="10509" max="10509" width="10.44140625" style="5" customWidth="1"/>
    <col min="10510" max="10512" width="6.88671875" style="5" customWidth="1"/>
    <col min="10513" max="10513" width="11.44140625" style="5" customWidth="1"/>
    <col min="10514" max="10516" width="6.88671875" style="5" customWidth="1"/>
    <col min="10517" max="10517" width="10.88671875" style="5" customWidth="1"/>
    <col min="10518" max="10520" width="6.88671875" style="5" customWidth="1"/>
    <col min="10521" max="10521" width="10.88671875" style="5" customWidth="1"/>
    <col min="10522" max="10524" width="6.88671875" style="5" customWidth="1"/>
    <col min="10525" max="10525" width="11.44140625" style="5" customWidth="1"/>
    <col min="10526" max="10528" width="6.88671875" style="5" customWidth="1"/>
    <col min="10529" max="10529" width="10.44140625" style="5" customWidth="1"/>
    <col min="10530" max="10532" width="6.88671875" style="5" customWidth="1"/>
    <col min="10533" max="10533" width="10.6640625" style="5" customWidth="1"/>
    <col min="10534" max="10536" width="6.88671875" style="5" customWidth="1"/>
    <col min="10537" max="10537" width="10.88671875" style="5" customWidth="1"/>
    <col min="10538" max="10538" width="5.88671875" style="5" customWidth="1"/>
    <col min="10539" max="10540" width="6.88671875" style="5" customWidth="1"/>
    <col min="10541" max="10541" width="10.109375" style="5" customWidth="1"/>
    <col min="10542" max="10542" width="6" style="5" customWidth="1"/>
    <col min="10543" max="10544" width="6.88671875" style="5" customWidth="1"/>
    <col min="10545" max="10545" width="10.44140625" style="5" customWidth="1"/>
    <col min="10546" max="10547" width="6.88671875" style="5" customWidth="1"/>
    <col min="10548" max="10548" width="18.6640625" style="5" customWidth="1"/>
    <col min="10549" max="10558" width="5.6640625" style="5" customWidth="1"/>
    <col min="10559" max="10752" width="9.109375" style="5"/>
    <col min="10753" max="10753" width="13" style="5" customWidth="1"/>
    <col min="10754" max="10754" width="27" style="5" customWidth="1"/>
    <col min="10755" max="10755" width="15.88671875" style="5" customWidth="1"/>
    <col min="10756" max="10756" width="6.88671875" style="5" customWidth="1"/>
    <col min="10757" max="10757" width="10.6640625" style="5" customWidth="1"/>
    <col min="10758" max="10760" width="6.88671875" style="5" customWidth="1"/>
    <col min="10761" max="10761" width="10.5546875" style="5" customWidth="1"/>
    <col min="10762" max="10764" width="6.88671875" style="5" customWidth="1"/>
    <col min="10765" max="10765" width="10.44140625" style="5" customWidth="1"/>
    <col min="10766" max="10768" width="6.88671875" style="5" customWidth="1"/>
    <col min="10769" max="10769" width="11.44140625" style="5" customWidth="1"/>
    <col min="10770" max="10772" width="6.88671875" style="5" customWidth="1"/>
    <col min="10773" max="10773" width="10.88671875" style="5" customWidth="1"/>
    <col min="10774" max="10776" width="6.88671875" style="5" customWidth="1"/>
    <col min="10777" max="10777" width="10.88671875" style="5" customWidth="1"/>
    <col min="10778" max="10780" width="6.88671875" style="5" customWidth="1"/>
    <col min="10781" max="10781" width="11.44140625" style="5" customWidth="1"/>
    <col min="10782" max="10784" width="6.88671875" style="5" customWidth="1"/>
    <col min="10785" max="10785" width="10.44140625" style="5" customWidth="1"/>
    <col min="10786" max="10788" width="6.88671875" style="5" customWidth="1"/>
    <col min="10789" max="10789" width="10.6640625" style="5" customWidth="1"/>
    <col min="10790" max="10792" width="6.88671875" style="5" customWidth="1"/>
    <col min="10793" max="10793" width="10.88671875" style="5" customWidth="1"/>
    <col min="10794" max="10794" width="5.88671875" style="5" customWidth="1"/>
    <col min="10795" max="10796" width="6.88671875" style="5" customWidth="1"/>
    <col min="10797" max="10797" width="10.109375" style="5" customWidth="1"/>
    <col min="10798" max="10798" width="6" style="5" customWidth="1"/>
    <col min="10799" max="10800" width="6.88671875" style="5" customWidth="1"/>
    <col min="10801" max="10801" width="10.44140625" style="5" customWidth="1"/>
    <col min="10802" max="10803" width="6.88671875" style="5" customWidth="1"/>
    <col min="10804" max="10804" width="18.6640625" style="5" customWidth="1"/>
    <col min="10805" max="10814" width="5.6640625" style="5" customWidth="1"/>
    <col min="10815" max="11008" width="9.109375" style="5"/>
    <col min="11009" max="11009" width="13" style="5" customWidth="1"/>
    <col min="11010" max="11010" width="27" style="5" customWidth="1"/>
    <col min="11011" max="11011" width="15.88671875" style="5" customWidth="1"/>
    <col min="11012" max="11012" width="6.88671875" style="5" customWidth="1"/>
    <col min="11013" max="11013" width="10.6640625" style="5" customWidth="1"/>
    <col min="11014" max="11016" width="6.88671875" style="5" customWidth="1"/>
    <col min="11017" max="11017" width="10.5546875" style="5" customWidth="1"/>
    <col min="11018" max="11020" width="6.88671875" style="5" customWidth="1"/>
    <col min="11021" max="11021" width="10.44140625" style="5" customWidth="1"/>
    <col min="11022" max="11024" width="6.88671875" style="5" customWidth="1"/>
    <col min="11025" max="11025" width="11.44140625" style="5" customWidth="1"/>
    <col min="11026" max="11028" width="6.88671875" style="5" customWidth="1"/>
    <col min="11029" max="11029" width="10.88671875" style="5" customWidth="1"/>
    <col min="11030" max="11032" width="6.88671875" style="5" customWidth="1"/>
    <col min="11033" max="11033" width="10.88671875" style="5" customWidth="1"/>
    <col min="11034" max="11036" width="6.88671875" style="5" customWidth="1"/>
    <col min="11037" max="11037" width="11.44140625" style="5" customWidth="1"/>
    <col min="11038" max="11040" width="6.88671875" style="5" customWidth="1"/>
    <col min="11041" max="11041" width="10.44140625" style="5" customWidth="1"/>
    <col min="11042" max="11044" width="6.88671875" style="5" customWidth="1"/>
    <col min="11045" max="11045" width="10.6640625" style="5" customWidth="1"/>
    <col min="11046" max="11048" width="6.88671875" style="5" customWidth="1"/>
    <col min="11049" max="11049" width="10.88671875" style="5" customWidth="1"/>
    <col min="11050" max="11050" width="5.88671875" style="5" customWidth="1"/>
    <col min="11051" max="11052" width="6.88671875" style="5" customWidth="1"/>
    <col min="11053" max="11053" width="10.109375" style="5" customWidth="1"/>
    <col min="11054" max="11054" width="6" style="5" customWidth="1"/>
    <col min="11055" max="11056" width="6.88671875" style="5" customWidth="1"/>
    <col min="11057" max="11057" width="10.44140625" style="5" customWidth="1"/>
    <col min="11058" max="11059" width="6.88671875" style="5" customWidth="1"/>
    <col min="11060" max="11060" width="18.6640625" style="5" customWidth="1"/>
    <col min="11061" max="11070" width="5.6640625" style="5" customWidth="1"/>
    <col min="11071" max="11264" width="9.109375" style="5"/>
    <col min="11265" max="11265" width="13" style="5" customWidth="1"/>
    <col min="11266" max="11266" width="27" style="5" customWidth="1"/>
    <col min="11267" max="11267" width="15.88671875" style="5" customWidth="1"/>
    <col min="11268" max="11268" width="6.88671875" style="5" customWidth="1"/>
    <col min="11269" max="11269" width="10.6640625" style="5" customWidth="1"/>
    <col min="11270" max="11272" width="6.88671875" style="5" customWidth="1"/>
    <col min="11273" max="11273" width="10.5546875" style="5" customWidth="1"/>
    <col min="11274" max="11276" width="6.88671875" style="5" customWidth="1"/>
    <col min="11277" max="11277" width="10.44140625" style="5" customWidth="1"/>
    <col min="11278" max="11280" width="6.88671875" style="5" customWidth="1"/>
    <col min="11281" max="11281" width="11.44140625" style="5" customWidth="1"/>
    <col min="11282" max="11284" width="6.88671875" style="5" customWidth="1"/>
    <col min="11285" max="11285" width="10.88671875" style="5" customWidth="1"/>
    <col min="11286" max="11288" width="6.88671875" style="5" customWidth="1"/>
    <col min="11289" max="11289" width="10.88671875" style="5" customWidth="1"/>
    <col min="11290" max="11292" width="6.88671875" style="5" customWidth="1"/>
    <col min="11293" max="11293" width="11.44140625" style="5" customWidth="1"/>
    <col min="11294" max="11296" width="6.88671875" style="5" customWidth="1"/>
    <col min="11297" max="11297" width="10.44140625" style="5" customWidth="1"/>
    <col min="11298" max="11300" width="6.88671875" style="5" customWidth="1"/>
    <col min="11301" max="11301" width="10.6640625" style="5" customWidth="1"/>
    <col min="11302" max="11304" width="6.88671875" style="5" customWidth="1"/>
    <col min="11305" max="11305" width="10.88671875" style="5" customWidth="1"/>
    <col min="11306" max="11306" width="5.88671875" style="5" customWidth="1"/>
    <col min="11307" max="11308" width="6.88671875" style="5" customWidth="1"/>
    <col min="11309" max="11309" width="10.109375" style="5" customWidth="1"/>
    <col min="11310" max="11310" width="6" style="5" customWidth="1"/>
    <col min="11311" max="11312" width="6.88671875" style="5" customWidth="1"/>
    <col min="11313" max="11313" width="10.44140625" style="5" customWidth="1"/>
    <col min="11314" max="11315" width="6.88671875" style="5" customWidth="1"/>
    <col min="11316" max="11316" width="18.6640625" style="5" customWidth="1"/>
    <col min="11317" max="11326" width="5.6640625" style="5" customWidth="1"/>
    <col min="11327" max="11520" width="9.109375" style="5"/>
    <col min="11521" max="11521" width="13" style="5" customWidth="1"/>
    <col min="11522" max="11522" width="27" style="5" customWidth="1"/>
    <col min="11523" max="11523" width="15.88671875" style="5" customWidth="1"/>
    <col min="11524" max="11524" width="6.88671875" style="5" customWidth="1"/>
    <col min="11525" max="11525" width="10.6640625" style="5" customWidth="1"/>
    <col min="11526" max="11528" width="6.88671875" style="5" customWidth="1"/>
    <col min="11529" max="11529" width="10.5546875" style="5" customWidth="1"/>
    <col min="11530" max="11532" width="6.88671875" style="5" customWidth="1"/>
    <col min="11533" max="11533" width="10.44140625" style="5" customWidth="1"/>
    <col min="11534" max="11536" width="6.88671875" style="5" customWidth="1"/>
    <col min="11537" max="11537" width="11.44140625" style="5" customWidth="1"/>
    <col min="11538" max="11540" width="6.88671875" style="5" customWidth="1"/>
    <col min="11541" max="11541" width="10.88671875" style="5" customWidth="1"/>
    <col min="11542" max="11544" width="6.88671875" style="5" customWidth="1"/>
    <col min="11545" max="11545" width="10.88671875" style="5" customWidth="1"/>
    <col min="11546" max="11548" width="6.88671875" style="5" customWidth="1"/>
    <col min="11549" max="11549" width="11.44140625" style="5" customWidth="1"/>
    <col min="11550" max="11552" width="6.88671875" style="5" customWidth="1"/>
    <col min="11553" max="11553" width="10.44140625" style="5" customWidth="1"/>
    <col min="11554" max="11556" width="6.88671875" style="5" customWidth="1"/>
    <col min="11557" max="11557" width="10.6640625" style="5" customWidth="1"/>
    <col min="11558" max="11560" width="6.88671875" style="5" customWidth="1"/>
    <col min="11561" max="11561" width="10.88671875" style="5" customWidth="1"/>
    <col min="11562" max="11562" width="5.88671875" style="5" customWidth="1"/>
    <col min="11563" max="11564" width="6.88671875" style="5" customWidth="1"/>
    <col min="11565" max="11565" width="10.109375" style="5" customWidth="1"/>
    <col min="11566" max="11566" width="6" style="5" customWidth="1"/>
    <col min="11567" max="11568" width="6.88671875" style="5" customWidth="1"/>
    <col min="11569" max="11569" width="10.44140625" style="5" customWidth="1"/>
    <col min="11570" max="11571" width="6.88671875" style="5" customWidth="1"/>
    <col min="11572" max="11572" width="18.6640625" style="5" customWidth="1"/>
    <col min="11573" max="11582" width="5.6640625" style="5" customWidth="1"/>
    <col min="11583" max="11776" width="9.109375" style="5"/>
    <col min="11777" max="11777" width="13" style="5" customWidth="1"/>
    <col min="11778" max="11778" width="27" style="5" customWidth="1"/>
    <col min="11779" max="11779" width="15.88671875" style="5" customWidth="1"/>
    <col min="11780" max="11780" width="6.88671875" style="5" customWidth="1"/>
    <col min="11781" max="11781" width="10.6640625" style="5" customWidth="1"/>
    <col min="11782" max="11784" width="6.88671875" style="5" customWidth="1"/>
    <col min="11785" max="11785" width="10.5546875" style="5" customWidth="1"/>
    <col min="11786" max="11788" width="6.88671875" style="5" customWidth="1"/>
    <col min="11789" max="11789" width="10.44140625" style="5" customWidth="1"/>
    <col min="11790" max="11792" width="6.88671875" style="5" customWidth="1"/>
    <col min="11793" max="11793" width="11.44140625" style="5" customWidth="1"/>
    <col min="11794" max="11796" width="6.88671875" style="5" customWidth="1"/>
    <col min="11797" max="11797" width="10.88671875" style="5" customWidth="1"/>
    <col min="11798" max="11800" width="6.88671875" style="5" customWidth="1"/>
    <col min="11801" max="11801" width="10.88671875" style="5" customWidth="1"/>
    <col min="11802" max="11804" width="6.88671875" style="5" customWidth="1"/>
    <col min="11805" max="11805" width="11.44140625" style="5" customWidth="1"/>
    <col min="11806" max="11808" width="6.88671875" style="5" customWidth="1"/>
    <col min="11809" max="11809" width="10.44140625" style="5" customWidth="1"/>
    <col min="11810" max="11812" width="6.88671875" style="5" customWidth="1"/>
    <col min="11813" max="11813" width="10.6640625" style="5" customWidth="1"/>
    <col min="11814" max="11816" width="6.88671875" style="5" customWidth="1"/>
    <col min="11817" max="11817" width="10.88671875" style="5" customWidth="1"/>
    <col min="11818" max="11818" width="5.88671875" style="5" customWidth="1"/>
    <col min="11819" max="11820" width="6.88671875" style="5" customWidth="1"/>
    <col min="11821" max="11821" width="10.109375" style="5" customWidth="1"/>
    <col min="11822" max="11822" width="6" style="5" customWidth="1"/>
    <col min="11823" max="11824" width="6.88671875" style="5" customWidth="1"/>
    <col min="11825" max="11825" width="10.44140625" style="5" customWidth="1"/>
    <col min="11826" max="11827" width="6.88671875" style="5" customWidth="1"/>
    <col min="11828" max="11828" width="18.6640625" style="5" customWidth="1"/>
    <col min="11829" max="11838" width="5.6640625" style="5" customWidth="1"/>
    <col min="11839" max="12032" width="9.109375" style="5"/>
    <col min="12033" max="12033" width="13" style="5" customWidth="1"/>
    <col min="12034" max="12034" width="27" style="5" customWidth="1"/>
    <col min="12035" max="12035" width="15.88671875" style="5" customWidth="1"/>
    <col min="12036" max="12036" width="6.88671875" style="5" customWidth="1"/>
    <col min="12037" max="12037" width="10.6640625" style="5" customWidth="1"/>
    <col min="12038" max="12040" width="6.88671875" style="5" customWidth="1"/>
    <col min="12041" max="12041" width="10.5546875" style="5" customWidth="1"/>
    <col min="12042" max="12044" width="6.88671875" style="5" customWidth="1"/>
    <col min="12045" max="12045" width="10.44140625" style="5" customWidth="1"/>
    <col min="12046" max="12048" width="6.88671875" style="5" customWidth="1"/>
    <col min="12049" max="12049" width="11.44140625" style="5" customWidth="1"/>
    <col min="12050" max="12052" width="6.88671875" style="5" customWidth="1"/>
    <col min="12053" max="12053" width="10.88671875" style="5" customWidth="1"/>
    <col min="12054" max="12056" width="6.88671875" style="5" customWidth="1"/>
    <col min="12057" max="12057" width="10.88671875" style="5" customWidth="1"/>
    <col min="12058" max="12060" width="6.88671875" style="5" customWidth="1"/>
    <col min="12061" max="12061" width="11.44140625" style="5" customWidth="1"/>
    <col min="12062" max="12064" width="6.88671875" style="5" customWidth="1"/>
    <col min="12065" max="12065" width="10.44140625" style="5" customWidth="1"/>
    <col min="12066" max="12068" width="6.88671875" style="5" customWidth="1"/>
    <col min="12069" max="12069" width="10.6640625" style="5" customWidth="1"/>
    <col min="12070" max="12072" width="6.88671875" style="5" customWidth="1"/>
    <col min="12073" max="12073" width="10.88671875" style="5" customWidth="1"/>
    <col min="12074" max="12074" width="5.88671875" style="5" customWidth="1"/>
    <col min="12075" max="12076" width="6.88671875" style="5" customWidth="1"/>
    <col min="12077" max="12077" width="10.109375" style="5" customWidth="1"/>
    <col min="12078" max="12078" width="6" style="5" customWidth="1"/>
    <col min="12079" max="12080" width="6.88671875" style="5" customWidth="1"/>
    <col min="12081" max="12081" width="10.44140625" style="5" customWidth="1"/>
    <col min="12082" max="12083" width="6.88671875" style="5" customWidth="1"/>
    <col min="12084" max="12084" width="18.6640625" style="5" customWidth="1"/>
    <col min="12085" max="12094" width="5.6640625" style="5" customWidth="1"/>
    <col min="12095" max="12288" width="9.109375" style="5"/>
    <col min="12289" max="12289" width="13" style="5" customWidth="1"/>
    <col min="12290" max="12290" width="27" style="5" customWidth="1"/>
    <col min="12291" max="12291" width="15.88671875" style="5" customWidth="1"/>
    <col min="12292" max="12292" width="6.88671875" style="5" customWidth="1"/>
    <col min="12293" max="12293" width="10.6640625" style="5" customWidth="1"/>
    <col min="12294" max="12296" width="6.88671875" style="5" customWidth="1"/>
    <col min="12297" max="12297" width="10.5546875" style="5" customWidth="1"/>
    <col min="12298" max="12300" width="6.88671875" style="5" customWidth="1"/>
    <col min="12301" max="12301" width="10.44140625" style="5" customWidth="1"/>
    <col min="12302" max="12304" width="6.88671875" style="5" customWidth="1"/>
    <col min="12305" max="12305" width="11.44140625" style="5" customWidth="1"/>
    <col min="12306" max="12308" width="6.88671875" style="5" customWidth="1"/>
    <col min="12309" max="12309" width="10.88671875" style="5" customWidth="1"/>
    <col min="12310" max="12312" width="6.88671875" style="5" customWidth="1"/>
    <col min="12313" max="12313" width="10.88671875" style="5" customWidth="1"/>
    <col min="12314" max="12316" width="6.88671875" style="5" customWidth="1"/>
    <col min="12317" max="12317" width="11.44140625" style="5" customWidth="1"/>
    <col min="12318" max="12320" width="6.88671875" style="5" customWidth="1"/>
    <col min="12321" max="12321" width="10.44140625" style="5" customWidth="1"/>
    <col min="12322" max="12324" width="6.88671875" style="5" customWidth="1"/>
    <col min="12325" max="12325" width="10.6640625" style="5" customWidth="1"/>
    <col min="12326" max="12328" width="6.88671875" style="5" customWidth="1"/>
    <col min="12329" max="12329" width="10.88671875" style="5" customWidth="1"/>
    <col min="12330" max="12330" width="5.88671875" style="5" customWidth="1"/>
    <col min="12331" max="12332" width="6.88671875" style="5" customWidth="1"/>
    <col min="12333" max="12333" width="10.109375" style="5" customWidth="1"/>
    <col min="12334" max="12334" width="6" style="5" customWidth="1"/>
    <col min="12335" max="12336" width="6.88671875" style="5" customWidth="1"/>
    <col min="12337" max="12337" width="10.44140625" style="5" customWidth="1"/>
    <col min="12338" max="12339" width="6.88671875" style="5" customWidth="1"/>
    <col min="12340" max="12340" width="18.6640625" style="5" customWidth="1"/>
    <col min="12341" max="12350" width="5.6640625" style="5" customWidth="1"/>
    <col min="12351" max="12544" width="9.109375" style="5"/>
    <col min="12545" max="12545" width="13" style="5" customWidth="1"/>
    <col min="12546" max="12546" width="27" style="5" customWidth="1"/>
    <col min="12547" max="12547" width="15.88671875" style="5" customWidth="1"/>
    <col min="12548" max="12548" width="6.88671875" style="5" customWidth="1"/>
    <col min="12549" max="12549" width="10.6640625" style="5" customWidth="1"/>
    <col min="12550" max="12552" width="6.88671875" style="5" customWidth="1"/>
    <col min="12553" max="12553" width="10.5546875" style="5" customWidth="1"/>
    <col min="12554" max="12556" width="6.88671875" style="5" customWidth="1"/>
    <col min="12557" max="12557" width="10.44140625" style="5" customWidth="1"/>
    <col min="12558" max="12560" width="6.88671875" style="5" customWidth="1"/>
    <col min="12561" max="12561" width="11.44140625" style="5" customWidth="1"/>
    <col min="12562" max="12564" width="6.88671875" style="5" customWidth="1"/>
    <col min="12565" max="12565" width="10.88671875" style="5" customWidth="1"/>
    <col min="12566" max="12568" width="6.88671875" style="5" customWidth="1"/>
    <col min="12569" max="12569" width="10.88671875" style="5" customWidth="1"/>
    <col min="12570" max="12572" width="6.88671875" style="5" customWidth="1"/>
    <col min="12573" max="12573" width="11.44140625" style="5" customWidth="1"/>
    <col min="12574" max="12576" width="6.88671875" style="5" customWidth="1"/>
    <col min="12577" max="12577" width="10.44140625" style="5" customWidth="1"/>
    <col min="12578" max="12580" width="6.88671875" style="5" customWidth="1"/>
    <col min="12581" max="12581" width="10.6640625" style="5" customWidth="1"/>
    <col min="12582" max="12584" width="6.88671875" style="5" customWidth="1"/>
    <col min="12585" max="12585" width="10.88671875" style="5" customWidth="1"/>
    <col min="12586" max="12586" width="5.88671875" style="5" customWidth="1"/>
    <col min="12587" max="12588" width="6.88671875" style="5" customWidth="1"/>
    <col min="12589" max="12589" width="10.109375" style="5" customWidth="1"/>
    <col min="12590" max="12590" width="6" style="5" customWidth="1"/>
    <col min="12591" max="12592" width="6.88671875" style="5" customWidth="1"/>
    <col min="12593" max="12593" width="10.44140625" style="5" customWidth="1"/>
    <col min="12594" max="12595" width="6.88671875" style="5" customWidth="1"/>
    <col min="12596" max="12596" width="18.6640625" style="5" customWidth="1"/>
    <col min="12597" max="12606" width="5.6640625" style="5" customWidth="1"/>
    <col min="12607" max="12800" width="9.109375" style="5"/>
    <col min="12801" max="12801" width="13" style="5" customWidth="1"/>
    <col min="12802" max="12802" width="27" style="5" customWidth="1"/>
    <col min="12803" max="12803" width="15.88671875" style="5" customWidth="1"/>
    <col min="12804" max="12804" width="6.88671875" style="5" customWidth="1"/>
    <col min="12805" max="12805" width="10.6640625" style="5" customWidth="1"/>
    <col min="12806" max="12808" width="6.88671875" style="5" customWidth="1"/>
    <col min="12809" max="12809" width="10.5546875" style="5" customWidth="1"/>
    <col min="12810" max="12812" width="6.88671875" style="5" customWidth="1"/>
    <col min="12813" max="12813" width="10.44140625" style="5" customWidth="1"/>
    <col min="12814" max="12816" width="6.88671875" style="5" customWidth="1"/>
    <col min="12817" max="12817" width="11.44140625" style="5" customWidth="1"/>
    <col min="12818" max="12820" width="6.88671875" style="5" customWidth="1"/>
    <col min="12821" max="12821" width="10.88671875" style="5" customWidth="1"/>
    <col min="12822" max="12824" width="6.88671875" style="5" customWidth="1"/>
    <col min="12825" max="12825" width="10.88671875" style="5" customWidth="1"/>
    <col min="12826" max="12828" width="6.88671875" style="5" customWidth="1"/>
    <col min="12829" max="12829" width="11.44140625" style="5" customWidth="1"/>
    <col min="12830" max="12832" width="6.88671875" style="5" customWidth="1"/>
    <col min="12833" max="12833" width="10.44140625" style="5" customWidth="1"/>
    <col min="12834" max="12836" width="6.88671875" style="5" customWidth="1"/>
    <col min="12837" max="12837" width="10.6640625" style="5" customWidth="1"/>
    <col min="12838" max="12840" width="6.88671875" style="5" customWidth="1"/>
    <col min="12841" max="12841" width="10.88671875" style="5" customWidth="1"/>
    <col min="12842" max="12842" width="5.88671875" style="5" customWidth="1"/>
    <col min="12843" max="12844" width="6.88671875" style="5" customWidth="1"/>
    <col min="12845" max="12845" width="10.109375" style="5" customWidth="1"/>
    <col min="12846" max="12846" width="6" style="5" customWidth="1"/>
    <col min="12847" max="12848" width="6.88671875" style="5" customWidth="1"/>
    <col min="12849" max="12849" width="10.44140625" style="5" customWidth="1"/>
    <col min="12850" max="12851" width="6.88671875" style="5" customWidth="1"/>
    <col min="12852" max="12852" width="18.6640625" style="5" customWidth="1"/>
    <col min="12853" max="12862" width="5.6640625" style="5" customWidth="1"/>
    <col min="12863" max="13056" width="9.109375" style="5"/>
    <col min="13057" max="13057" width="13" style="5" customWidth="1"/>
    <col min="13058" max="13058" width="27" style="5" customWidth="1"/>
    <col min="13059" max="13059" width="15.88671875" style="5" customWidth="1"/>
    <col min="13060" max="13060" width="6.88671875" style="5" customWidth="1"/>
    <col min="13061" max="13061" width="10.6640625" style="5" customWidth="1"/>
    <col min="13062" max="13064" width="6.88671875" style="5" customWidth="1"/>
    <col min="13065" max="13065" width="10.5546875" style="5" customWidth="1"/>
    <col min="13066" max="13068" width="6.88671875" style="5" customWidth="1"/>
    <col min="13069" max="13069" width="10.44140625" style="5" customWidth="1"/>
    <col min="13070" max="13072" width="6.88671875" style="5" customWidth="1"/>
    <col min="13073" max="13073" width="11.44140625" style="5" customWidth="1"/>
    <col min="13074" max="13076" width="6.88671875" style="5" customWidth="1"/>
    <col min="13077" max="13077" width="10.88671875" style="5" customWidth="1"/>
    <col min="13078" max="13080" width="6.88671875" style="5" customWidth="1"/>
    <col min="13081" max="13081" width="10.88671875" style="5" customWidth="1"/>
    <col min="13082" max="13084" width="6.88671875" style="5" customWidth="1"/>
    <col min="13085" max="13085" width="11.44140625" style="5" customWidth="1"/>
    <col min="13086" max="13088" width="6.88671875" style="5" customWidth="1"/>
    <col min="13089" max="13089" width="10.44140625" style="5" customWidth="1"/>
    <col min="13090" max="13092" width="6.88671875" style="5" customWidth="1"/>
    <col min="13093" max="13093" width="10.6640625" style="5" customWidth="1"/>
    <col min="13094" max="13096" width="6.88671875" style="5" customWidth="1"/>
    <col min="13097" max="13097" width="10.88671875" style="5" customWidth="1"/>
    <col min="13098" max="13098" width="5.88671875" style="5" customWidth="1"/>
    <col min="13099" max="13100" width="6.88671875" style="5" customWidth="1"/>
    <col min="13101" max="13101" width="10.109375" style="5" customWidth="1"/>
    <col min="13102" max="13102" width="6" style="5" customWidth="1"/>
    <col min="13103" max="13104" width="6.88671875" style="5" customWidth="1"/>
    <col min="13105" max="13105" width="10.44140625" style="5" customWidth="1"/>
    <col min="13106" max="13107" width="6.88671875" style="5" customWidth="1"/>
    <col min="13108" max="13108" width="18.6640625" style="5" customWidth="1"/>
    <col min="13109" max="13118" width="5.6640625" style="5" customWidth="1"/>
    <col min="13119" max="13312" width="9.109375" style="5"/>
    <col min="13313" max="13313" width="13" style="5" customWidth="1"/>
    <col min="13314" max="13314" width="27" style="5" customWidth="1"/>
    <col min="13315" max="13315" width="15.88671875" style="5" customWidth="1"/>
    <col min="13316" max="13316" width="6.88671875" style="5" customWidth="1"/>
    <col min="13317" max="13317" width="10.6640625" style="5" customWidth="1"/>
    <col min="13318" max="13320" width="6.88671875" style="5" customWidth="1"/>
    <col min="13321" max="13321" width="10.5546875" style="5" customWidth="1"/>
    <col min="13322" max="13324" width="6.88671875" style="5" customWidth="1"/>
    <col min="13325" max="13325" width="10.44140625" style="5" customWidth="1"/>
    <col min="13326" max="13328" width="6.88671875" style="5" customWidth="1"/>
    <col min="13329" max="13329" width="11.44140625" style="5" customWidth="1"/>
    <col min="13330" max="13332" width="6.88671875" style="5" customWidth="1"/>
    <col min="13333" max="13333" width="10.88671875" style="5" customWidth="1"/>
    <col min="13334" max="13336" width="6.88671875" style="5" customWidth="1"/>
    <col min="13337" max="13337" width="10.88671875" style="5" customWidth="1"/>
    <col min="13338" max="13340" width="6.88671875" style="5" customWidth="1"/>
    <col min="13341" max="13341" width="11.44140625" style="5" customWidth="1"/>
    <col min="13342" max="13344" width="6.88671875" style="5" customWidth="1"/>
    <col min="13345" max="13345" width="10.44140625" style="5" customWidth="1"/>
    <col min="13346" max="13348" width="6.88671875" style="5" customWidth="1"/>
    <col min="13349" max="13349" width="10.6640625" style="5" customWidth="1"/>
    <col min="13350" max="13352" width="6.88671875" style="5" customWidth="1"/>
    <col min="13353" max="13353" width="10.88671875" style="5" customWidth="1"/>
    <col min="13354" max="13354" width="5.88671875" style="5" customWidth="1"/>
    <col min="13355" max="13356" width="6.88671875" style="5" customWidth="1"/>
    <col min="13357" max="13357" width="10.109375" style="5" customWidth="1"/>
    <col min="13358" max="13358" width="6" style="5" customWidth="1"/>
    <col min="13359" max="13360" width="6.88671875" style="5" customWidth="1"/>
    <col min="13361" max="13361" width="10.44140625" style="5" customWidth="1"/>
    <col min="13362" max="13363" width="6.88671875" style="5" customWidth="1"/>
    <col min="13364" max="13364" width="18.6640625" style="5" customWidth="1"/>
    <col min="13365" max="13374" width="5.6640625" style="5" customWidth="1"/>
    <col min="13375" max="13568" width="9.109375" style="5"/>
    <col min="13569" max="13569" width="13" style="5" customWidth="1"/>
    <col min="13570" max="13570" width="27" style="5" customWidth="1"/>
    <col min="13571" max="13571" width="15.88671875" style="5" customWidth="1"/>
    <col min="13572" max="13572" width="6.88671875" style="5" customWidth="1"/>
    <col min="13573" max="13573" width="10.6640625" style="5" customWidth="1"/>
    <col min="13574" max="13576" width="6.88671875" style="5" customWidth="1"/>
    <col min="13577" max="13577" width="10.5546875" style="5" customWidth="1"/>
    <col min="13578" max="13580" width="6.88671875" style="5" customWidth="1"/>
    <col min="13581" max="13581" width="10.44140625" style="5" customWidth="1"/>
    <col min="13582" max="13584" width="6.88671875" style="5" customWidth="1"/>
    <col min="13585" max="13585" width="11.44140625" style="5" customWidth="1"/>
    <col min="13586" max="13588" width="6.88671875" style="5" customWidth="1"/>
    <col min="13589" max="13589" width="10.88671875" style="5" customWidth="1"/>
    <col min="13590" max="13592" width="6.88671875" style="5" customWidth="1"/>
    <col min="13593" max="13593" width="10.88671875" style="5" customWidth="1"/>
    <col min="13594" max="13596" width="6.88671875" style="5" customWidth="1"/>
    <col min="13597" max="13597" width="11.44140625" style="5" customWidth="1"/>
    <col min="13598" max="13600" width="6.88671875" style="5" customWidth="1"/>
    <col min="13601" max="13601" width="10.44140625" style="5" customWidth="1"/>
    <col min="13602" max="13604" width="6.88671875" style="5" customWidth="1"/>
    <col min="13605" max="13605" width="10.6640625" style="5" customWidth="1"/>
    <col min="13606" max="13608" width="6.88671875" style="5" customWidth="1"/>
    <col min="13609" max="13609" width="10.88671875" style="5" customWidth="1"/>
    <col min="13610" max="13610" width="5.88671875" style="5" customWidth="1"/>
    <col min="13611" max="13612" width="6.88671875" style="5" customWidth="1"/>
    <col min="13613" max="13613" width="10.109375" style="5" customWidth="1"/>
    <col min="13614" max="13614" width="6" style="5" customWidth="1"/>
    <col min="13615" max="13616" width="6.88671875" style="5" customWidth="1"/>
    <col min="13617" max="13617" width="10.44140625" style="5" customWidth="1"/>
    <col min="13618" max="13619" width="6.88671875" style="5" customWidth="1"/>
    <col min="13620" max="13620" width="18.6640625" style="5" customWidth="1"/>
    <col min="13621" max="13630" width="5.6640625" style="5" customWidth="1"/>
    <col min="13631" max="13824" width="9.109375" style="5"/>
    <col min="13825" max="13825" width="13" style="5" customWidth="1"/>
    <col min="13826" max="13826" width="27" style="5" customWidth="1"/>
    <col min="13827" max="13827" width="15.88671875" style="5" customWidth="1"/>
    <col min="13828" max="13828" width="6.88671875" style="5" customWidth="1"/>
    <col min="13829" max="13829" width="10.6640625" style="5" customWidth="1"/>
    <col min="13830" max="13832" width="6.88671875" style="5" customWidth="1"/>
    <col min="13833" max="13833" width="10.5546875" style="5" customWidth="1"/>
    <col min="13834" max="13836" width="6.88671875" style="5" customWidth="1"/>
    <col min="13837" max="13837" width="10.44140625" style="5" customWidth="1"/>
    <col min="13838" max="13840" width="6.88671875" style="5" customWidth="1"/>
    <col min="13841" max="13841" width="11.44140625" style="5" customWidth="1"/>
    <col min="13842" max="13844" width="6.88671875" style="5" customWidth="1"/>
    <col min="13845" max="13845" width="10.88671875" style="5" customWidth="1"/>
    <col min="13846" max="13848" width="6.88671875" style="5" customWidth="1"/>
    <col min="13849" max="13849" width="10.88671875" style="5" customWidth="1"/>
    <col min="13850" max="13852" width="6.88671875" style="5" customWidth="1"/>
    <col min="13853" max="13853" width="11.44140625" style="5" customWidth="1"/>
    <col min="13854" max="13856" width="6.88671875" style="5" customWidth="1"/>
    <col min="13857" max="13857" width="10.44140625" style="5" customWidth="1"/>
    <col min="13858" max="13860" width="6.88671875" style="5" customWidth="1"/>
    <col min="13861" max="13861" width="10.6640625" style="5" customWidth="1"/>
    <col min="13862" max="13864" width="6.88671875" style="5" customWidth="1"/>
    <col min="13865" max="13865" width="10.88671875" style="5" customWidth="1"/>
    <col min="13866" max="13866" width="5.88671875" style="5" customWidth="1"/>
    <col min="13867" max="13868" width="6.88671875" style="5" customWidth="1"/>
    <col min="13869" max="13869" width="10.109375" style="5" customWidth="1"/>
    <col min="13870" max="13870" width="6" style="5" customWidth="1"/>
    <col min="13871" max="13872" width="6.88671875" style="5" customWidth="1"/>
    <col min="13873" max="13873" width="10.44140625" style="5" customWidth="1"/>
    <col min="13874" max="13875" width="6.88671875" style="5" customWidth="1"/>
    <col min="13876" max="13876" width="18.6640625" style="5" customWidth="1"/>
    <col min="13877" max="13886" width="5.6640625" style="5" customWidth="1"/>
    <col min="13887" max="14080" width="9.109375" style="5"/>
    <col min="14081" max="14081" width="13" style="5" customWidth="1"/>
    <col min="14082" max="14082" width="27" style="5" customWidth="1"/>
    <col min="14083" max="14083" width="15.88671875" style="5" customWidth="1"/>
    <col min="14084" max="14084" width="6.88671875" style="5" customWidth="1"/>
    <col min="14085" max="14085" width="10.6640625" style="5" customWidth="1"/>
    <col min="14086" max="14088" width="6.88671875" style="5" customWidth="1"/>
    <col min="14089" max="14089" width="10.5546875" style="5" customWidth="1"/>
    <col min="14090" max="14092" width="6.88671875" style="5" customWidth="1"/>
    <col min="14093" max="14093" width="10.44140625" style="5" customWidth="1"/>
    <col min="14094" max="14096" width="6.88671875" style="5" customWidth="1"/>
    <col min="14097" max="14097" width="11.44140625" style="5" customWidth="1"/>
    <col min="14098" max="14100" width="6.88671875" style="5" customWidth="1"/>
    <col min="14101" max="14101" width="10.88671875" style="5" customWidth="1"/>
    <col min="14102" max="14104" width="6.88671875" style="5" customWidth="1"/>
    <col min="14105" max="14105" width="10.88671875" style="5" customWidth="1"/>
    <col min="14106" max="14108" width="6.88671875" style="5" customWidth="1"/>
    <col min="14109" max="14109" width="11.44140625" style="5" customWidth="1"/>
    <col min="14110" max="14112" width="6.88671875" style="5" customWidth="1"/>
    <col min="14113" max="14113" width="10.44140625" style="5" customWidth="1"/>
    <col min="14114" max="14116" width="6.88671875" style="5" customWidth="1"/>
    <col min="14117" max="14117" width="10.6640625" style="5" customWidth="1"/>
    <col min="14118" max="14120" width="6.88671875" style="5" customWidth="1"/>
    <col min="14121" max="14121" width="10.88671875" style="5" customWidth="1"/>
    <col min="14122" max="14122" width="5.88671875" style="5" customWidth="1"/>
    <col min="14123" max="14124" width="6.88671875" style="5" customWidth="1"/>
    <col min="14125" max="14125" width="10.109375" style="5" customWidth="1"/>
    <col min="14126" max="14126" width="6" style="5" customWidth="1"/>
    <col min="14127" max="14128" width="6.88671875" style="5" customWidth="1"/>
    <col min="14129" max="14129" width="10.44140625" style="5" customWidth="1"/>
    <col min="14130" max="14131" width="6.88671875" style="5" customWidth="1"/>
    <col min="14132" max="14132" width="18.6640625" style="5" customWidth="1"/>
    <col min="14133" max="14142" width="5.6640625" style="5" customWidth="1"/>
    <col min="14143" max="14336" width="9.109375" style="5"/>
    <col min="14337" max="14337" width="13" style="5" customWidth="1"/>
    <col min="14338" max="14338" width="27" style="5" customWidth="1"/>
    <col min="14339" max="14339" width="15.88671875" style="5" customWidth="1"/>
    <col min="14340" max="14340" width="6.88671875" style="5" customWidth="1"/>
    <col min="14341" max="14341" width="10.6640625" style="5" customWidth="1"/>
    <col min="14342" max="14344" width="6.88671875" style="5" customWidth="1"/>
    <col min="14345" max="14345" width="10.5546875" style="5" customWidth="1"/>
    <col min="14346" max="14348" width="6.88671875" style="5" customWidth="1"/>
    <col min="14349" max="14349" width="10.44140625" style="5" customWidth="1"/>
    <col min="14350" max="14352" width="6.88671875" style="5" customWidth="1"/>
    <col min="14353" max="14353" width="11.44140625" style="5" customWidth="1"/>
    <col min="14354" max="14356" width="6.88671875" style="5" customWidth="1"/>
    <col min="14357" max="14357" width="10.88671875" style="5" customWidth="1"/>
    <col min="14358" max="14360" width="6.88671875" style="5" customWidth="1"/>
    <col min="14361" max="14361" width="10.88671875" style="5" customWidth="1"/>
    <col min="14362" max="14364" width="6.88671875" style="5" customWidth="1"/>
    <col min="14365" max="14365" width="11.44140625" style="5" customWidth="1"/>
    <col min="14366" max="14368" width="6.88671875" style="5" customWidth="1"/>
    <col min="14369" max="14369" width="10.44140625" style="5" customWidth="1"/>
    <col min="14370" max="14372" width="6.88671875" style="5" customWidth="1"/>
    <col min="14373" max="14373" width="10.6640625" style="5" customWidth="1"/>
    <col min="14374" max="14376" width="6.88671875" style="5" customWidth="1"/>
    <col min="14377" max="14377" width="10.88671875" style="5" customWidth="1"/>
    <col min="14378" max="14378" width="5.88671875" style="5" customWidth="1"/>
    <col min="14379" max="14380" width="6.88671875" style="5" customWidth="1"/>
    <col min="14381" max="14381" width="10.109375" style="5" customWidth="1"/>
    <col min="14382" max="14382" width="6" style="5" customWidth="1"/>
    <col min="14383" max="14384" width="6.88671875" style="5" customWidth="1"/>
    <col min="14385" max="14385" width="10.44140625" style="5" customWidth="1"/>
    <col min="14386" max="14387" width="6.88671875" style="5" customWidth="1"/>
    <col min="14388" max="14388" width="18.6640625" style="5" customWidth="1"/>
    <col min="14389" max="14398" width="5.6640625" style="5" customWidth="1"/>
    <col min="14399" max="14592" width="9.109375" style="5"/>
    <col min="14593" max="14593" width="13" style="5" customWidth="1"/>
    <col min="14594" max="14594" width="27" style="5" customWidth="1"/>
    <col min="14595" max="14595" width="15.88671875" style="5" customWidth="1"/>
    <col min="14596" max="14596" width="6.88671875" style="5" customWidth="1"/>
    <col min="14597" max="14597" width="10.6640625" style="5" customWidth="1"/>
    <col min="14598" max="14600" width="6.88671875" style="5" customWidth="1"/>
    <col min="14601" max="14601" width="10.5546875" style="5" customWidth="1"/>
    <col min="14602" max="14604" width="6.88671875" style="5" customWidth="1"/>
    <col min="14605" max="14605" width="10.44140625" style="5" customWidth="1"/>
    <col min="14606" max="14608" width="6.88671875" style="5" customWidth="1"/>
    <col min="14609" max="14609" width="11.44140625" style="5" customWidth="1"/>
    <col min="14610" max="14612" width="6.88671875" style="5" customWidth="1"/>
    <col min="14613" max="14613" width="10.88671875" style="5" customWidth="1"/>
    <col min="14614" max="14616" width="6.88671875" style="5" customWidth="1"/>
    <col min="14617" max="14617" width="10.88671875" style="5" customWidth="1"/>
    <col min="14618" max="14620" width="6.88671875" style="5" customWidth="1"/>
    <col min="14621" max="14621" width="11.44140625" style="5" customWidth="1"/>
    <col min="14622" max="14624" width="6.88671875" style="5" customWidth="1"/>
    <col min="14625" max="14625" width="10.44140625" style="5" customWidth="1"/>
    <col min="14626" max="14628" width="6.88671875" style="5" customWidth="1"/>
    <col min="14629" max="14629" width="10.6640625" style="5" customWidth="1"/>
    <col min="14630" max="14632" width="6.88671875" style="5" customWidth="1"/>
    <col min="14633" max="14633" width="10.88671875" style="5" customWidth="1"/>
    <col min="14634" max="14634" width="5.88671875" style="5" customWidth="1"/>
    <col min="14635" max="14636" width="6.88671875" style="5" customWidth="1"/>
    <col min="14637" max="14637" width="10.109375" style="5" customWidth="1"/>
    <col min="14638" max="14638" width="6" style="5" customWidth="1"/>
    <col min="14639" max="14640" width="6.88671875" style="5" customWidth="1"/>
    <col min="14641" max="14641" width="10.44140625" style="5" customWidth="1"/>
    <col min="14642" max="14643" width="6.88671875" style="5" customWidth="1"/>
    <col min="14644" max="14644" width="18.6640625" style="5" customWidth="1"/>
    <col min="14645" max="14654" width="5.6640625" style="5" customWidth="1"/>
    <col min="14655" max="14848" width="9.109375" style="5"/>
    <col min="14849" max="14849" width="13" style="5" customWidth="1"/>
    <col min="14850" max="14850" width="27" style="5" customWidth="1"/>
    <col min="14851" max="14851" width="15.88671875" style="5" customWidth="1"/>
    <col min="14852" max="14852" width="6.88671875" style="5" customWidth="1"/>
    <col min="14853" max="14853" width="10.6640625" style="5" customWidth="1"/>
    <col min="14854" max="14856" width="6.88671875" style="5" customWidth="1"/>
    <col min="14857" max="14857" width="10.5546875" style="5" customWidth="1"/>
    <col min="14858" max="14860" width="6.88671875" style="5" customWidth="1"/>
    <col min="14861" max="14861" width="10.44140625" style="5" customWidth="1"/>
    <col min="14862" max="14864" width="6.88671875" style="5" customWidth="1"/>
    <col min="14865" max="14865" width="11.44140625" style="5" customWidth="1"/>
    <col min="14866" max="14868" width="6.88671875" style="5" customWidth="1"/>
    <col min="14869" max="14869" width="10.88671875" style="5" customWidth="1"/>
    <col min="14870" max="14872" width="6.88671875" style="5" customWidth="1"/>
    <col min="14873" max="14873" width="10.88671875" style="5" customWidth="1"/>
    <col min="14874" max="14876" width="6.88671875" style="5" customWidth="1"/>
    <col min="14877" max="14877" width="11.44140625" style="5" customWidth="1"/>
    <col min="14878" max="14880" width="6.88671875" style="5" customWidth="1"/>
    <col min="14881" max="14881" width="10.44140625" style="5" customWidth="1"/>
    <col min="14882" max="14884" width="6.88671875" style="5" customWidth="1"/>
    <col min="14885" max="14885" width="10.6640625" style="5" customWidth="1"/>
    <col min="14886" max="14888" width="6.88671875" style="5" customWidth="1"/>
    <col min="14889" max="14889" width="10.88671875" style="5" customWidth="1"/>
    <col min="14890" max="14890" width="5.88671875" style="5" customWidth="1"/>
    <col min="14891" max="14892" width="6.88671875" style="5" customWidth="1"/>
    <col min="14893" max="14893" width="10.109375" style="5" customWidth="1"/>
    <col min="14894" max="14894" width="6" style="5" customWidth="1"/>
    <col min="14895" max="14896" width="6.88671875" style="5" customWidth="1"/>
    <col min="14897" max="14897" width="10.44140625" style="5" customWidth="1"/>
    <col min="14898" max="14899" width="6.88671875" style="5" customWidth="1"/>
    <col min="14900" max="14900" width="18.6640625" style="5" customWidth="1"/>
    <col min="14901" max="14910" width="5.6640625" style="5" customWidth="1"/>
    <col min="14911" max="15104" width="9.109375" style="5"/>
    <col min="15105" max="15105" width="13" style="5" customWidth="1"/>
    <col min="15106" max="15106" width="27" style="5" customWidth="1"/>
    <col min="15107" max="15107" width="15.88671875" style="5" customWidth="1"/>
    <col min="15108" max="15108" width="6.88671875" style="5" customWidth="1"/>
    <col min="15109" max="15109" width="10.6640625" style="5" customWidth="1"/>
    <col min="15110" max="15112" width="6.88671875" style="5" customWidth="1"/>
    <col min="15113" max="15113" width="10.5546875" style="5" customWidth="1"/>
    <col min="15114" max="15116" width="6.88671875" style="5" customWidth="1"/>
    <col min="15117" max="15117" width="10.44140625" style="5" customWidth="1"/>
    <col min="15118" max="15120" width="6.88671875" style="5" customWidth="1"/>
    <col min="15121" max="15121" width="11.44140625" style="5" customWidth="1"/>
    <col min="15122" max="15124" width="6.88671875" style="5" customWidth="1"/>
    <col min="15125" max="15125" width="10.88671875" style="5" customWidth="1"/>
    <col min="15126" max="15128" width="6.88671875" style="5" customWidth="1"/>
    <col min="15129" max="15129" width="10.88671875" style="5" customWidth="1"/>
    <col min="15130" max="15132" width="6.88671875" style="5" customWidth="1"/>
    <col min="15133" max="15133" width="11.44140625" style="5" customWidth="1"/>
    <col min="15134" max="15136" width="6.88671875" style="5" customWidth="1"/>
    <col min="15137" max="15137" width="10.44140625" style="5" customWidth="1"/>
    <col min="15138" max="15140" width="6.88671875" style="5" customWidth="1"/>
    <col min="15141" max="15141" width="10.6640625" style="5" customWidth="1"/>
    <col min="15142" max="15144" width="6.88671875" style="5" customWidth="1"/>
    <col min="15145" max="15145" width="10.88671875" style="5" customWidth="1"/>
    <col min="15146" max="15146" width="5.88671875" style="5" customWidth="1"/>
    <col min="15147" max="15148" width="6.88671875" style="5" customWidth="1"/>
    <col min="15149" max="15149" width="10.109375" style="5" customWidth="1"/>
    <col min="15150" max="15150" width="6" style="5" customWidth="1"/>
    <col min="15151" max="15152" width="6.88671875" style="5" customWidth="1"/>
    <col min="15153" max="15153" width="10.44140625" style="5" customWidth="1"/>
    <col min="15154" max="15155" width="6.88671875" style="5" customWidth="1"/>
    <col min="15156" max="15156" width="18.6640625" style="5" customWidth="1"/>
    <col min="15157" max="15166" width="5.6640625" style="5" customWidth="1"/>
    <col min="15167" max="15360" width="9.109375" style="5"/>
    <col min="15361" max="15361" width="13" style="5" customWidth="1"/>
    <col min="15362" max="15362" width="27" style="5" customWidth="1"/>
    <col min="15363" max="15363" width="15.88671875" style="5" customWidth="1"/>
    <col min="15364" max="15364" width="6.88671875" style="5" customWidth="1"/>
    <col min="15365" max="15365" width="10.6640625" style="5" customWidth="1"/>
    <col min="15366" max="15368" width="6.88671875" style="5" customWidth="1"/>
    <col min="15369" max="15369" width="10.5546875" style="5" customWidth="1"/>
    <col min="15370" max="15372" width="6.88671875" style="5" customWidth="1"/>
    <col min="15373" max="15373" width="10.44140625" style="5" customWidth="1"/>
    <col min="15374" max="15376" width="6.88671875" style="5" customWidth="1"/>
    <col min="15377" max="15377" width="11.44140625" style="5" customWidth="1"/>
    <col min="15378" max="15380" width="6.88671875" style="5" customWidth="1"/>
    <col min="15381" max="15381" width="10.88671875" style="5" customWidth="1"/>
    <col min="15382" max="15384" width="6.88671875" style="5" customWidth="1"/>
    <col min="15385" max="15385" width="10.88671875" style="5" customWidth="1"/>
    <col min="15386" max="15388" width="6.88671875" style="5" customWidth="1"/>
    <col min="15389" max="15389" width="11.44140625" style="5" customWidth="1"/>
    <col min="15390" max="15392" width="6.88671875" style="5" customWidth="1"/>
    <col min="15393" max="15393" width="10.44140625" style="5" customWidth="1"/>
    <col min="15394" max="15396" width="6.88671875" style="5" customWidth="1"/>
    <col min="15397" max="15397" width="10.6640625" style="5" customWidth="1"/>
    <col min="15398" max="15400" width="6.88671875" style="5" customWidth="1"/>
    <col min="15401" max="15401" width="10.88671875" style="5" customWidth="1"/>
    <col min="15402" max="15402" width="5.88671875" style="5" customWidth="1"/>
    <col min="15403" max="15404" width="6.88671875" style="5" customWidth="1"/>
    <col min="15405" max="15405" width="10.109375" style="5" customWidth="1"/>
    <col min="15406" max="15406" width="6" style="5" customWidth="1"/>
    <col min="15407" max="15408" width="6.88671875" style="5" customWidth="1"/>
    <col min="15409" max="15409" width="10.44140625" style="5" customWidth="1"/>
    <col min="15410" max="15411" width="6.88671875" style="5" customWidth="1"/>
    <col min="15412" max="15412" width="18.6640625" style="5" customWidth="1"/>
    <col min="15413" max="15422" width="5.6640625" style="5" customWidth="1"/>
    <col min="15423" max="15616" width="9.109375" style="5"/>
    <col min="15617" max="15617" width="13" style="5" customWidth="1"/>
    <col min="15618" max="15618" width="27" style="5" customWidth="1"/>
    <col min="15619" max="15619" width="15.88671875" style="5" customWidth="1"/>
    <col min="15620" max="15620" width="6.88671875" style="5" customWidth="1"/>
    <col min="15621" max="15621" width="10.6640625" style="5" customWidth="1"/>
    <col min="15622" max="15624" width="6.88671875" style="5" customWidth="1"/>
    <col min="15625" max="15625" width="10.5546875" style="5" customWidth="1"/>
    <col min="15626" max="15628" width="6.88671875" style="5" customWidth="1"/>
    <col min="15629" max="15629" width="10.44140625" style="5" customWidth="1"/>
    <col min="15630" max="15632" width="6.88671875" style="5" customWidth="1"/>
    <col min="15633" max="15633" width="11.44140625" style="5" customWidth="1"/>
    <col min="15634" max="15636" width="6.88671875" style="5" customWidth="1"/>
    <col min="15637" max="15637" width="10.88671875" style="5" customWidth="1"/>
    <col min="15638" max="15640" width="6.88671875" style="5" customWidth="1"/>
    <col min="15641" max="15641" width="10.88671875" style="5" customWidth="1"/>
    <col min="15642" max="15644" width="6.88671875" style="5" customWidth="1"/>
    <col min="15645" max="15645" width="11.44140625" style="5" customWidth="1"/>
    <col min="15646" max="15648" width="6.88671875" style="5" customWidth="1"/>
    <col min="15649" max="15649" width="10.44140625" style="5" customWidth="1"/>
    <col min="15650" max="15652" width="6.88671875" style="5" customWidth="1"/>
    <col min="15653" max="15653" width="10.6640625" style="5" customWidth="1"/>
    <col min="15654" max="15656" width="6.88671875" style="5" customWidth="1"/>
    <col min="15657" max="15657" width="10.88671875" style="5" customWidth="1"/>
    <col min="15658" max="15658" width="5.88671875" style="5" customWidth="1"/>
    <col min="15659" max="15660" width="6.88671875" style="5" customWidth="1"/>
    <col min="15661" max="15661" width="10.109375" style="5" customWidth="1"/>
    <col min="15662" max="15662" width="6" style="5" customWidth="1"/>
    <col min="15663" max="15664" width="6.88671875" style="5" customWidth="1"/>
    <col min="15665" max="15665" width="10.44140625" style="5" customWidth="1"/>
    <col min="15666" max="15667" width="6.88671875" style="5" customWidth="1"/>
    <col min="15668" max="15668" width="18.6640625" style="5" customWidth="1"/>
    <col min="15669" max="15678" width="5.6640625" style="5" customWidth="1"/>
    <col min="15679" max="15872" width="9.109375" style="5"/>
    <col min="15873" max="15873" width="13" style="5" customWidth="1"/>
    <col min="15874" max="15874" width="27" style="5" customWidth="1"/>
    <col min="15875" max="15875" width="15.88671875" style="5" customWidth="1"/>
    <col min="15876" max="15876" width="6.88671875" style="5" customWidth="1"/>
    <col min="15877" max="15877" width="10.6640625" style="5" customWidth="1"/>
    <col min="15878" max="15880" width="6.88671875" style="5" customWidth="1"/>
    <col min="15881" max="15881" width="10.5546875" style="5" customWidth="1"/>
    <col min="15882" max="15884" width="6.88671875" style="5" customWidth="1"/>
    <col min="15885" max="15885" width="10.44140625" style="5" customWidth="1"/>
    <col min="15886" max="15888" width="6.88671875" style="5" customWidth="1"/>
    <col min="15889" max="15889" width="11.44140625" style="5" customWidth="1"/>
    <col min="15890" max="15892" width="6.88671875" style="5" customWidth="1"/>
    <col min="15893" max="15893" width="10.88671875" style="5" customWidth="1"/>
    <col min="15894" max="15896" width="6.88671875" style="5" customWidth="1"/>
    <col min="15897" max="15897" width="10.88671875" style="5" customWidth="1"/>
    <col min="15898" max="15900" width="6.88671875" style="5" customWidth="1"/>
    <col min="15901" max="15901" width="11.44140625" style="5" customWidth="1"/>
    <col min="15902" max="15904" width="6.88671875" style="5" customWidth="1"/>
    <col min="15905" max="15905" width="10.44140625" style="5" customWidth="1"/>
    <col min="15906" max="15908" width="6.88671875" style="5" customWidth="1"/>
    <col min="15909" max="15909" width="10.6640625" style="5" customWidth="1"/>
    <col min="15910" max="15912" width="6.88671875" style="5" customWidth="1"/>
    <col min="15913" max="15913" width="10.88671875" style="5" customWidth="1"/>
    <col min="15914" max="15914" width="5.88671875" style="5" customWidth="1"/>
    <col min="15915" max="15916" width="6.88671875" style="5" customWidth="1"/>
    <col min="15917" max="15917" width="10.109375" style="5" customWidth="1"/>
    <col min="15918" max="15918" width="6" style="5" customWidth="1"/>
    <col min="15919" max="15920" width="6.88671875" style="5" customWidth="1"/>
    <col min="15921" max="15921" width="10.44140625" style="5" customWidth="1"/>
    <col min="15922" max="15923" width="6.88671875" style="5" customWidth="1"/>
    <col min="15924" max="15924" width="18.6640625" style="5" customWidth="1"/>
    <col min="15925" max="15934" width="5.6640625" style="5" customWidth="1"/>
    <col min="15935" max="16128" width="9.109375" style="5"/>
    <col min="16129" max="16129" width="13" style="5" customWidth="1"/>
    <col min="16130" max="16130" width="27" style="5" customWidth="1"/>
    <col min="16131" max="16131" width="15.88671875" style="5" customWidth="1"/>
    <col min="16132" max="16132" width="6.88671875" style="5" customWidth="1"/>
    <col min="16133" max="16133" width="10.6640625" style="5" customWidth="1"/>
    <col min="16134" max="16136" width="6.88671875" style="5" customWidth="1"/>
    <col min="16137" max="16137" width="10.5546875" style="5" customWidth="1"/>
    <col min="16138" max="16140" width="6.88671875" style="5" customWidth="1"/>
    <col min="16141" max="16141" width="10.44140625" style="5" customWidth="1"/>
    <col min="16142" max="16144" width="6.88671875" style="5" customWidth="1"/>
    <col min="16145" max="16145" width="11.44140625" style="5" customWidth="1"/>
    <col min="16146" max="16148" width="6.88671875" style="5" customWidth="1"/>
    <col min="16149" max="16149" width="10.88671875" style="5" customWidth="1"/>
    <col min="16150" max="16152" width="6.88671875" style="5" customWidth="1"/>
    <col min="16153" max="16153" width="10.88671875" style="5" customWidth="1"/>
    <col min="16154" max="16156" width="6.88671875" style="5" customWidth="1"/>
    <col min="16157" max="16157" width="11.44140625" style="5" customWidth="1"/>
    <col min="16158" max="16160" width="6.88671875" style="5" customWidth="1"/>
    <col min="16161" max="16161" width="10.44140625" style="5" customWidth="1"/>
    <col min="16162" max="16164" width="6.88671875" style="5" customWidth="1"/>
    <col min="16165" max="16165" width="10.6640625" style="5" customWidth="1"/>
    <col min="16166" max="16168" width="6.88671875" style="5" customWidth="1"/>
    <col min="16169" max="16169" width="10.88671875" style="5" customWidth="1"/>
    <col min="16170" max="16170" width="5.88671875" style="5" customWidth="1"/>
    <col min="16171" max="16172" width="6.88671875" style="5" customWidth="1"/>
    <col min="16173" max="16173" width="10.109375" style="5" customWidth="1"/>
    <col min="16174" max="16174" width="6" style="5" customWidth="1"/>
    <col min="16175" max="16176" width="6.88671875" style="5" customWidth="1"/>
    <col min="16177" max="16177" width="10.44140625" style="5" customWidth="1"/>
    <col min="16178" max="16179" width="6.88671875" style="5" customWidth="1"/>
    <col min="16180" max="16180" width="18.6640625" style="5" customWidth="1"/>
    <col min="16181" max="16190" width="5.6640625" style="5" customWidth="1"/>
    <col min="16191" max="16384" width="9.109375" style="5"/>
  </cols>
  <sheetData>
    <row r="1" spans="1:53" ht="18">
      <c r="T1" s="1"/>
      <c r="U1" s="1"/>
      <c r="V1" s="1"/>
      <c r="W1" s="1"/>
      <c r="X1" s="1"/>
      <c r="AA1" s="1"/>
      <c r="AZ1" s="4" t="s">
        <v>261</v>
      </c>
    </row>
    <row r="2" spans="1:53" ht="18">
      <c r="T2" s="1"/>
      <c r="U2" s="1"/>
      <c r="V2" s="1"/>
      <c r="W2" s="1"/>
      <c r="X2" s="1"/>
      <c r="AA2" s="1"/>
      <c r="AZ2" s="6" t="s">
        <v>297</v>
      </c>
    </row>
    <row r="3" spans="1:53" ht="18">
      <c r="T3" s="1"/>
      <c r="U3" s="1"/>
      <c r="V3" s="1"/>
      <c r="W3" s="1"/>
      <c r="X3" s="1"/>
      <c r="AA3" s="1"/>
      <c r="AZ3" s="6"/>
    </row>
    <row r="4" spans="1:53">
      <c r="A4" s="464" t="s">
        <v>262</v>
      </c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464"/>
      <c r="AA4" s="464"/>
      <c r="AB4" s="464"/>
      <c r="AC4" s="464"/>
      <c r="AD4" s="464"/>
      <c r="AE4" s="464"/>
      <c r="AF4" s="464"/>
      <c r="AG4" s="464"/>
      <c r="AH4" s="464"/>
      <c r="AI4" s="464"/>
    </row>
    <row r="5" spans="1:53">
      <c r="A5" s="465"/>
      <c r="B5" s="465"/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  <c r="P5" s="465"/>
      <c r="Q5" s="465"/>
      <c r="R5" s="465"/>
      <c r="S5" s="465"/>
      <c r="T5" s="465"/>
      <c r="U5" s="465"/>
      <c r="V5" s="465"/>
      <c r="W5" s="465"/>
      <c r="X5" s="465"/>
      <c r="Y5" s="465"/>
      <c r="Z5" s="465"/>
      <c r="AA5" s="465"/>
      <c r="AB5" s="465"/>
      <c r="AC5" s="465"/>
      <c r="AD5" s="465"/>
      <c r="AE5" s="465"/>
      <c r="AF5" s="465"/>
      <c r="AG5" s="465"/>
      <c r="AH5" s="465"/>
      <c r="AI5" s="465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</row>
    <row r="6" spans="1:53" ht="18">
      <c r="A6" s="460" t="s">
        <v>145</v>
      </c>
      <c r="B6" s="460"/>
      <c r="C6" s="460"/>
      <c r="D6" s="460"/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0"/>
      <c r="AB6" s="460"/>
      <c r="AC6" s="460"/>
      <c r="AD6" s="460"/>
      <c r="AE6" s="460"/>
      <c r="AF6" s="460"/>
      <c r="AG6" s="460"/>
      <c r="AH6" s="460"/>
      <c r="AI6" s="460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</row>
    <row r="7" spans="1:53">
      <c r="A7" s="434" t="s">
        <v>4</v>
      </c>
      <c r="B7" s="434"/>
      <c r="C7" s="434"/>
      <c r="D7" s="434"/>
      <c r="E7" s="434"/>
      <c r="F7" s="434"/>
      <c r="G7" s="434"/>
      <c r="H7" s="434"/>
      <c r="I7" s="434"/>
      <c r="J7" s="434"/>
      <c r="K7" s="434"/>
      <c r="L7" s="434"/>
      <c r="M7" s="434"/>
      <c r="N7" s="434"/>
      <c r="O7" s="434"/>
      <c r="P7" s="434"/>
      <c r="Q7" s="434"/>
      <c r="R7" s="434"/>
      <c r="S7" s="434"/>
      <c r="T7" s="434"/>
      <c r="U7" s="434"/>
      <c r="V7" s="434"/>
      <c r="W7" s="434"/>
      <c r="X7" s="434"/>
      <c r="Y7" s="434"/>
      <c r="Z7" s="434"/>
      <c r="AA7" s="434"/>
      <c r="AB7" s="434"/>
      <c r="AC7" s="434"/>
      <c r="AD7" s="434"/>
      <c r="AE7" s="434"/>
      <c r="AF7" s="434"/>
      <c r="AG7" s="434"/>
      <c r="AH7" s="434"/>
      <c r="AI7" s="434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</row>
    <row r="8" spans="1:53">
      <c r="A8" s="487"/>
      <c r="B8" s="487"/>
      <c r="C8" s="487"/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487"/>
      <c r="P8" s="487"/>
      <c r="Q8" s="487"/>
      <c r="R8" s="487"/>
      <c r="S8" s="487"/>
      <c r="T8" s="487"/>
      <c r="U8" s="487"/>
      <c r="V8" s="487"/>
      <c r="W8" s="487"/>
      <c r="X8" s="487"/>
      <c r="Y8" s="487"/>
      <c r="Z8" s="487"/>
      <c r="AA8" s="487"/>
      <c r="AB8" s="487"/>
      <c r="AC8" s="487"/>
      <c r="AD8" s="487"/>
      <c r="AE8" s="487"/>
      <c r="AF8" s="487"/>
      <c r="AG8" s="487"/>
      <c r="AH8" s="487"/>
      <c r="AI8" s="487"/>
      <c r="AJ8" s="487"/>
      <c r="AK8" s="487"/>
      <c r="AL8" s="487"/>
      <c r="AM8" s="487"/>
      <c r="AN8" s="487"/>
      <c r="AO8" s="487"/>
      <c r="AP8" s="487"/>
      <c r="AQ8" s="487"/>
      <c r="AR8" s="487"/>
      <c r="AS8" s="487"/>
      <c r="AT8" s="487"/>
      <c r="AU8" s="487"/>
      <c r="AV8" s="487"/>
      <c r="AW8" s="487"/>
      <c r="AX8" s="487"/>
      <c r="AY8" s="487"/>
    </row>
    <row r="9" spans="1:53" ht="28.95" customHeight="1">
      <c r="A9" s="472" t="s">
        <v>5</v>
      </c>
      <c r="B9" s="472" t="s">
        <v>6</v>
      </c>
      <c r="C9" s="472" t="s">
        <v>7</v>
      </c>
      <c r="D9" s="435" t="s">
        <v>263</v>
      </c>
      <c r="E9" s="435"/>
      <c r="F9" s="435"/>
      <c r="G9" s="435"/>
      <c r="H9" s="435"/>
      <c r="I9" s="435"/>
      <c r="J9" s="435"/>
      <c r="K9" s="435"/>
      <c r="L9" s="450" t="s">
        <v>264</v>
      </c>
      <c r="M9" s="451"/>
      <c r="N9" s="451"/>
      <c r="O9" s="451"/>
      <c r="P9" s="451"/>
      <c r="Q9" s="451"/>
      <c r="R9" s="451"/>
      <c r="S9" s="451"/>
      <c r="T9" s="489" t="s">
        <v>265</v>
      </c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  <c r="AI9" s="491"/>
      <c r="AJ9" s="489" t="s">
        <v>265</v>
      </c>
      <c r="AK9" s="490"/>
      <c r="AL9" s="490"/>
      <c r="AM9" s="490"/>
      <c r="AN9" s="490"/>
      <c r="AO9" s="490"/>
      <c r="AP9" s="490"/>
      <c r="AQ9" s="490"/>
      <c r="AR9" s="490"/>
      <c r="AS9" s="490"/>
      <c r="AT9" s="490"/>
      <c r="AU9" s="490"/>
      <c r="AV9" s="490"/>
      <c r="AW9" s="490"/>
      <c r="AX9" s="490"/>
      <c r="AY9" s="491"/>
      <c r="AZ9" s="462" t="s">
        <v>17</v>
      </c>
    </row>
    <row r="10" spans="1:53" ht="48.75" customHeight="1">
      <c r="A10" s="472"/>
      <c r="B10" s="472"/>
      <c r="C10" s="472"/>
      <c r="D10" s="435"/>
      <c r="E10" s="435"/>
      <c r="F10" s="435"/>
      <c r="G10" s="435"/>
      <c r="H10" s="435"/>
      <c r="I10" s="435"/>
      <c r="J10" s="435"/>
      <c r="K10" s="435"/>
      <c r="L10" s="453"/>
      <c r="M10" s="454"/>
      <c r="N10" s="454"/>
      <c r="O10" s="454"/>
      <c r="P10" s="454"/>
      <c r="Q10" s="454"/>
      <c r="R10" s="454"/>
      <c r="S10" s="454"/>
      <c r="T10" s="482" t="s">
        <v>266</v>
      </c>
      <c r="U10" s="482"/>
      <c r="V10" s="482"/>
      <c r="W10" s="482"/>
      <c r="X10" s="482"/>
      <c r="Y10" s="482"/>
      <c r="Z10" s="482"/>
      <c r="AA10" s="482"/>
      <c r="AB10" s="482" t="s">
        <v>267</v>
      </c>
      <c r="AC10" s="482"/>
      <c r="AD10" s="482"/>
      <c r="AE10" s="482"/>
      <c r="AF10" s="482"/>
      <c r="AG10" s="482"/>
      <c r="AH10" s="482"/>
      <c r="AI10" s="482"/>
      <c r="AJ10" s="482" t="s">
        <v>151</v>
      </c>
      <c r="AK10" s="482"/>
      <c r="AL10" s="482"/>
      <c r="AM10" s="482"/>
      <c r="AN10" s="482"/>
      <c r="AO10" s="482"/>
      <c r="AP10" s="482"/>
      <c r="AQ10" s="482"/>
      <c r="AR10" s="428" t="s">
        <v>268</v>
      </c>
      <c r="AS10" s="429"/>
      <c r="AT10" s="429"/>
      <c r="AU10" s="429"/>
      <c r="AV10" s="429"/>
      <c r="AW10" s="429"/>
      <c r="AX10" s="429"/>
      <c r="AY10" s="430"/>
      <c r="AZ10" s="462"/>
    </row>
    <row r="11" spans="1:53" ht="45" customHeight="1">
      <c r="A11" s="472"/>
      <c r="B11" s="472"/>
      <c r="C11" s="472"/>
      <c r="D11" s="482" t="s">
        <v>18</v>
      </c>
      <c r="E11" s="482"/>
      <c r="F11" s="482"/>
      <c r="G11" s="482"/>
      <c r="H11" s="472" t="s">
        <v>269</v>
      </c>
      <c r="I11" s="472"/>
      <c r="J11" s="472"/>
      <c r="K11" s="472"/>
      <c r="L11" s="482" t="s">
        <v>18</v>
      </c>
      <c r="M11" s="482"/>
      <c r="N11" s="482"/>
      <c r="O11" s="482"/>
      <c r="P11" s="472" t="s">
        <v>269</v>
      </c>
      <c r="Q11" s="472"/>
      <c r="R11" s="472"/>
      <c r="S11" s="472"/>
      <c r="T11" s="482" t="s">
        <v>18</v>
      </c>
      <c r="U11" s="482"/>
      <c r="V11" s="482"/>
      <c r="W11" s="482"/>
      <c r="X11" s="472" t="s">
        <v>269</v>
      </c>
      <c r="Y11" s="472"/>
      <c r="Z11" s="472"/>
      <c r="AA11" s="472"/>
      <c r="AB11" s="482" t="s">
        <v>18</v>
      </c>
      <c r="AC11" s="482"/>
      <c r="AD11" s="482"/>
      <c r="AE11" s="482"/>
      <c r="AF11" s="472" t="s">
        <v>269</v>
      </c>
      <c r="AG11" s="472"/>
      <c r="AH11" s="472"/>
      <c r="AI11" s="472"/>
      <c r="AJ11" s="482" t="s">
        <v>18</v>
      </c>
      <c r="AK11" s="482"/>
      <c r="AL11" s="482"/>
      <c r="AM11" s="482"/>
      <c r="AN11" s="472" t="s">
        <v>269</v>
      </c>
      <c r="AO11" s="472"/>
      <c r="AP11" s="472"/>
      <c r="AQ11" s="472"/>
      <c r="AR11" s="482" t="s">
        <v>18</v>
      </c>
      <c r="AS11" s="482"/>
      <c r="AT11" s="482"/>
      <c r="AU11" s="482"/>
      <c r="AV11" s="472" t="s">
        <v>269</v>
      </c>
      <c r="AW11" s="472"/>
      <c r="AX11" s="472"/>
      <c r="AY11" s="472"/>
      <c r="AZ11" s="462"/>
    </row>
    <row r="12" spans="1:53" ht="60.75" customHeight="1">
      <c r="A12" s="472"/>
      <c r="B12" s="472"/>
      <c r="C12" s="472"/>
      <c r="D12" s="64" t="s">
        <v>158</v>
      </c>
      <c r="E12" s="64" t="s">
        <v>159</v>
      </c>
      <c r="F12" s="64" t="s">
        <v>160</v>
      </c>
      <c r="G12" s="64" t="s">
        <v>161</v>
      </c>
      <c r="H12" s="64" t="s">
        <v>158</v>
      </c>
      <c r="I12" s="64" t="s">
        <v>159</v>
      </c>
      <c r="J12" s="64" t="s">
        <v>160</v>
      </c>
      <c r="K12" s="64" t="s">
        <v>161</v>
      </c>
      <c r="L12" s="64" t="s">
        <v>158</v>
      </c>
      <c r="M12" s="64" t="s">
        <v>159</v>
      </c>
      <c r="N12" s="64" t="s">
        <v>160</v>
      </c>
      <c r="O12" s="64" t="s">
        <v>161</v>
      </c>
      <c r="P12" s="64" t="s">
        <v>158</v>
      </c>
      <c r="Q12" s="64" t="s">
        <v>159</v>
      </c>
      <c r="R12" s="64" t="s">
        <v>160</v>
      </c>
      <c r="S12" s="64" t="s">
        <v>161</v>
      </c>
      <c r="T12" s="64" t="s">
        <v>158</v>
      </c>
      <c r="U12" s="64" t="s">
        <v>159</v>
      </c>
      <c r="V12" s="64" t="s">
        <v>160</v>
      </c>
      <c r="W12" s="64" t="s">
        <v>161</v>
      </c>
      <c r="X12" s="64" t="s">
        <v>158</v>
      </c>
      <c r="Y12" s="64" t="s">
        <v>159</v>
      </c>
      <c r="Z12" s="64" t="s">
        <v>160</v>
      </c>
      <c r="AA12" s="64" t="s">
        <v>161</v>
      </c>
      <c r="AB12" s="64" t="s">
        <v>158</v>
      </c>
      <c r="AC12" s="64" t="s">
        <v>159</v>
      </c>
      <c r="AD12" s="64" t="s">
        <v>160</v>
      </c>
      <c r="AE12" s="64" t="s">
        <v>161</v>
      </c>
      <c r="AF12" s="64" t="s">
        <v>158</v>
      </c>
      <c r="AG12" s="64" t="s">
        <v>159</v>
      </c>
      <c r="AH12" s="64" t="s">
        <v>160</v>
      </c>
      <c r="AI12" s="64" t="s">
        <v>161</v>
      </c>
      <c r="AJ12" s="64" t="s">
        <v>158</v>
      </c>
      <c r="AK12" s="64" t="s">
        <v>159</v>
      </c>
      <c r="AL12" s="64" t="s">
        <v>160</v>
      </c>
      <c r="AM12" s="64" t="s">
        <v>161</v>
      </c>
      <c r="AN12" s="64" t="s">
        <v>158</v>
      </c>
      <c r="AO12" s="64" t="s">
        <v>159</v>
      </c>
      <c r="AP12" s="64" t="s">
        <v>160</v>
      </c>
      <c r="AQ12" s="64" t="s">
        <v>161</v>
      </c>
      <c r="AR12" s="64" t="s">
        <v>158</v>
      </c>
      <c r="AS12" s="64" t="s">
        <v>159</v>
      </c>
      <c r="AT12" s="64" t="s">
        <v>160</v>
      </c>
      <c r="AU12" s="64" t="s">
        <v>161</v>
      </c>
      <c r="AV12" s="64" t="s">
        <v>158</v>
      </c>
      <c r="AW12" s="64" t="s">
        <v>159</v>
      </c>
      <c r="AX12" s="64" t="s">
        <v>160</v>
      </c>
      <c r="AY12" s="64" t="s">
        <v>161</v>
      </c>
      <c r="AZ12" s="462"/>
    </row>
    <row r="13" spans="1:53">
      <c r="A13" s="66">
        <v>1</v>
      </c>
      <c r="B13" s="66">
        <v>2</v>
      </c>
      <c r="C13" s="66">
        <v>3</v>
      </c>
      <c r="D13" s="84" t="s">
        <v>232</v>
      </c>
      <c r="E13" s="84" t="s">
        <v>233</v>
      </c>
      <c r="F13" s="84" t="s">
        <v>234</v>
      </c>
      <c r="G13" s="84" t="s">
        <v>235</v>
      </c>
      <c r="H13" s="84" t="s">
        <v>238</v>
      </c>
      <c r="I13" s="84" t="s">
        <v>239</v>
      </c>
      <c r="J13" s="84" t="s">
        <v>240</v>
      </c>
      <c r="K13" s="84" t="s">
        <v>241</v>
      </c>
      <c r="L13" s="84" t="s">
        <v>270</v>
      </c>
      <c r="M13" s="84" t="s">
        <v>271</v>
      </c>
      <c r="N13" s="84" t="s">
        <v>272</v>
      </c>
      <c r="O13" s="84" t="s">
        <v>273</v>
      </c>
      <c r="P13" s="84" t="s">
        <v>274</v>
      </c>
      <c r="Q13" s="84" t="s">
        <v>275</v>
      </c>
      <c r="R13" s="84" t="s">
        <v>276</v>
      </c>
      <c r="S13" s="84" t="s">
        <v>277</v>
      </c>
      <c r="T13" s="84" t="s">
        <v>163</v>
      </c>
      <c r="U13" s="84" t="s">
        <v>164</v>
      </c>
      <c r="V13" s="84" t="s">
        <v>165</v>
      </c>
      <c r="W13" s="84" t="s">
        <v>166</v>
      </c>
      <c r="X13" s="84" t="s">
        <v>169</v>
      </c>
      <c r="Y13" s="84" t="s">
        <v>170</v>
      </c>
      <c r="Z13" s="84" t="s">
        <v>171</v>
      </c>
      <c r="AA13" s="84" t="s">
        <v>172</v>
      </c>
      <c r="AB13" s="84" t="s">
        <v>278</v>
      </c>
      <c r="AC13" s="84" t="s">
        <v>279</v>
      </c>
      <c r="AD13" s="84" t="s">
        <v>280</v>
      </c>
      <c r="AE13" s="84" t="s">
        <v>281</v>
      </c>
      <c r="AF13" s="84" t="s">
        <v>282</v>
      </c>
      <c r="AG13" s="84" t="s">
        <v>283</v>
      </c>
      <c r="AH13" s="84" t="s">
        <v>284</v>
      </c>
      <c r="AI13" s="84" t="s">
        <v>285</v>
      </c>
      <c r="AJ13" s="84" t="s">
        <v>286</v>
      </c>
      <c r="AK13" s="84" t="s">
        <v>287</v>
      </c>
      <c r="AL13" s="84" t="s">
        <v>288</v>
      </c>
      <c r="AM13" s="84" t="s">
        <v>289</v>
      </c>
      <c r="AN13" s="84" t="s">
        <v>290</v>
      </c>
      <c r="AO13" s="84" t="s">
        <v>291</v>
      </c>
      <c r="AP13" s="84" t="s">
        <v>292</v>
      </c>
      <c r="AQ13" s="84" t="s">
        <v>293</v>
      </c>
      <c r="AR13" s="84" t="s">
        <v>175</v>
      </c>
      <c r="AS13" s="84" t="s">
        <v>176</v>
      </c>
      <c r="AT13" s="84" t="s">
        <v>177</v>
      </c>
      <c r="AU13" s="84" t="s">
        <v>178</v>
      </c>
      <c r="AV13" s="84" t="s">
        <v>181</v>
      </c>
      <c r="AW13" s="84" t="s">
        <v>182</v>
      </c>
      <c r="AX13" s="84" t="s">
        <v>183</v>
      </c>
      <c r="AY13" s="84" t="s">
        <v>184</v>
      </c>
      <c r="AZ13" s="66">
        <v>8</v>
      </c>
    </row>
    <row r="14" spans="1:53" ht="35.25" customHeight="1" outlineLevel="1">
      <c r="A14" s="22" t="s">
        <v>72</v>
      </c>
      <c r="B14" s="85" t="s">
        <v>73</v>
      </c>
      <c r="C14" s="86" t="s">
        <v>74</v>
      </c>
      <c r="D14" s="87" t="s">
        <v>75</v>
      </c>
      <c r="E14" s="87" t="s">
        <v>75</v>
      </c>
      <c r="F14" s="87" t="s">
        <v>75</v>
      </c>
      <c r="G14" s="87" t="s">
        <v>75</v>
      </c>
      <c r="H14" s="87" t="s">
        <v>75</v>
      </c>
      <c r="I14" s="87" t="s">
        <v>75</v>
      </c>
      <c r="J14" s="87" t="s">
        <v>75</v>
      </c>
      <c r="K14" s="87" t="s">
        <v>75</v>
      </c>
      <c r="L14" s="87" t="s">
        <v>75</v>
      </c>
      <c r="M14" s="87" t="s">
        <v>75</v>
      </c>
      <c r="N14" s="87" t="s">
        <v>75</v>
      </c>
      <c r="O14" s="87" t="s">
        <v>75</v>
      </c>
      <c r="P14" s="87" t="s">
        <v>75</v>
      </c>
      <c r="Q14" s="87" t="s">
        <v>75</v>
      </c>
      <c r="R14" s="87" t="s">
        <v>75</v>
      </c>
      <c r="S14" s="87" t="s">
        <v>75</v>
      </c>
      <c r="T14" s="87" t="s">
        <v>75</v>
      </c>
      <c r="U14" s="87" t="s">
        <v>75</v>
      </c>
      <c r="V14" s="87" t="s">
        <v>75</v>
      </c>
      <c r="W14" s="88" t="s">
        <v>75</v>
      </c>
      <c r="X14" s="87" t="s">
        <v>75</v>
      </c>
      <c r="Y14" s="87" t="s">
        <v>75</v>
      </c>
      <c r="Z14" s="87" t="s">
        <v>75</v>
      </c>
      <c r="AA14" s="87" t="s">
        <v>75</v>
      </c>
      <c r="AB14" s="87" t="s">
        <v>75</v>
      </c>
      <c r="AC14" s="87" t="s">
        <v>75</v>
      </c>
      <c r="AD14" s="87" t="s">
        <v>75</v>
      </c>
      <c r="AE14" s="88" t="s">
        <v>75</v>
      </c>
      <c r="AF14" s="87" t="s">
        <v>75</v>
      </c>
      <c r="AG14" s="87" t="s">
        <v>75</v>
      </c>
      <c r="AH14" s="87" t="s">
        <v>75</v>
      </c>
      <c r="AI14" s="87" t="s">
        <v>75</v>
      </c>
      <c r="AJ14" s="87" t="s">
        <v>75</v>
      </c>
      <c r="AK14" s="87" t="s">
        <v>75</v>
      </c>
      <c r="AL14" s="87" t="s">
        <v>75</v>
      </c>
      <c r="AM14" s="87" t="s">
        <v>75</v>
      </c>
      <c r="AN14" s="87" t="s">
        <v>75</v>
      </c>
      <c r="AO14" s="87" t="s">
        <v>75</v>
      </c>
      <c r="AP14" s="87" t="s">
        <v>75</v>
      </c>
      <c r="AQ14" s="87" t="s">
        <v>75</v>
      </c>
      <c r="AR14" s="87" t="s">
        <v>75</v>
      </c>
      <c r="AS14" s="87" t="s">
        <v>75</v>
      </c>
      <c r="AT14" s="87" t="s">
        <v>75</v>
      </c>
      <c r="AU14" s="87" t="s">
        <v>75</v>
      </c>
      <c r="AV14" s="87" t="s">
        <v>75</v>
      </c>
      <c r="AW14" s="87" t="s">
        <v>75</v>
      </c>
      <c r="AX14" s="87" t="s">
        <v>75</v>
      </c>
      <c r="AY14" s="87" t="s">
        <v>75</v>
      </c>
      <c r="AZ14" s="89"/>
    </row>
    <row r="15" spans="1:53" outlineLevel="1">
      <c r="A15" s="86" t="s">
        <v>76</v>
      </c>
      <c r="B15" s="90" t="s">
        <v>77</v>
      </c>
      <c r="C15" s="86" t="s">
        <v>74</v>
      </c>
      <c r="D15" s="87" t="s">
        <v>75</v>
      </c>
      <c r="E15" s="87" t="s">
        <v>75</v>
      </c>
      <c r="F15" s="87" t="s">
        <v>75</v>
      </c>
      <c r="G15" s="87" t="s">
        <v>75</v>
      </c>
      <c r="H15" s="87" t="s">
        <v>75</v>
      </c>
      <c r="I15" s="87" t="s">
        <v>75</v>
      </c>
      <c r="J15" s="87" t="s">
        <v>75</v>
      </c>
      <c r="K15" s="87" t="s">
        <v>75</v>
      </c>
      <c r="L15" s="87" t="s">
        <v>75</v>
      </c>
      <c r="M15" s="87" t="s">
        <v>75</v>
      </c>
      <c r="N15" s="87" t="s">
        <v>75</v>
      </c>
      <c r="O15" s="87" t="s">
        <v>75</v>
      </c>
      <c r="P15" s="87" t="s">
        <v>75</v>
      </c>
      <c r="Q15" s="87" t="s">
        <v>75</v>
      </c>
      <c r="R15" s="87" t="s">
        <v>75</v>
      </c>
      <c r="S15" s="87" t="s">
        <v>75</v>
      </c>
      <c r="T15" s="87" t="s">
        <v>75</v>
      </c>
      <c r="U15" s="87" t="s">
        <v>75</v>
      </c>
      <c r="V15" s="87" t="s">
        <v>75</v>
      </c>
      <c r="W15" s="88" t="s">
        <v>75</v>
      </c>
      <c r="X15" s="87" t="s">
        <v>75</v>
      </c>
      <c r="Y15" s="87" t="s">
        <v>75</v>
      </c>
      <c r="Z15" s="87" t="s">
        <v>75</v>
      </c>
      <c r="AA15" s="87" t="s">
        <v>75</v>
      </c>
      <c r="AB15" s="87" t="s">
        <v>75</v>
      </c>
      <c r="AC15" s="87" t="s">
        <v>75</v>
      </c>
      <c r="AD15" s="87" t="s">
        <v>75</v>
      </c>
      <c r="AE15" s="88" t="s">
        <v>75</v>
      </c>
      <c r="AF15" s="87" t="s">
        <v>75</v>
      </c>
      <c r="AG15" s="87" t="s">
        <v>75</v>
      </c>
      <c r="AH15" s="87" t="s">
        <v>75</v>
      </c>
      <c r="AI15" s="87" t="s">
        <v>75</v>
      </c>
      <c r="AJ15" s="87" t="s">
        <v>75</v>
      </c>
      <c r="AK15" s="87" t="s">
        <v>75</v>
      </c>
      <c r="AL15" s="87" t="s">
        <v>75</v>
      </c>
      <c r="AM15" s="87" t="s">
        <v>75</v>
      </c>
      <c r="AN15" s="87" t="s">
        <v>75</v>
      </c>
      <c r="AO15" s="87" t="s">
        <v>75</v>
      </c>
      <c r="AP15" s="87" t="s">
        <v>75</v>
      </c>
      <c r="AQ15" s="87" t="s">
        <v>75</v>
      </c>
      <c r="AR15" s="87" t="s">
        <v>75</v>
      </c>
      <c r="AS15" s="87" t="s">
        <v>75</v>
      </c>
      <c r="AT15" s="87" t="s">
        <v>75</v>
      </c>
      <c r="AU15" s="87" t="s">
        <v>75</v>
      </c>
      <c r="AV15" s="87" t="s">
        <v>75</v>
      </c>
      <c r="AW15" s="87" t="s">
        <v>75</v>
      </c>
      <c r="AX15" s="87" t="s">
        <v>75</v>
      </c>
      <c r="AY15" s="87" t="s">
        <v>75</v>
      </c>
      <c r="AZ15" s="89"/>
    </row>
    <row r="16" spans="1:53" ht="62.4" outlineLevel="1">
      <c r="A16" s="86" t="s">
        <v>78</v>
      </c>
      <c r="B16" s="90" t="s">
        <v>79</v>
      </c>
      <c r="C16" s="86" t="s">
        <v>74</v>
      </c>
      <c r="D16" s="87" t="s">
        <v>75</v>
      </c>
      <c r="E16" s="87" t="s">
        <v>75</v>
      </c>
      <c r="F16" s="87" t="s">
        <v>75</v>
      </c>
      <c r="G16" s="87" t="s">
        <v>75</v>
      </c>
      <c r="H16" s="87" t="s">
        <v>75</v>
      </c>
      <c r="I16" s="87" t="s">
        <v>75</v>
      </c>
      <c r="J16" s="87" t="s">
        <v>75</v>
      </c>
      <c r="K16" s="87" t="s">
        <v>75</v>
      </c>
      <c r="L16" s="87" t="s">
        <v>75</v>
      </c>
      <c r="M16" s="87" t="s">
        <v>75</v>
      </c>
      <c r="N16" s="87" t="s">
        <v>75</v>
      </c>
      <c r="O16" s="87" t="s">
        <v>75</v>
      </c>
      <c r="P16" s="87" t="s">
        <v>75</v>
      </c>
      <c r="Q16" s="87" t="s">
        <v>75</v>
      </c>
      <c r="R16" s="87" t="s">
        <v>75</v>
      </c>
      <c r="S16" s="87" t="s">
        <v>75</v>
      </c>
      <c r="T16" s="87" t="s">
        <v>75</v>
      </c>
      <c r="U16" s="87" t="s">
        <v>75</v>
      </c>
      <c r="V16" s="87" t="s">
        <v>75</v>
      </c>
      <c r="W16" s="88" t="s">
        <v>75</v>
      </c>
      <c r="X16" s="87" t="s">
        <v>75</v>
      </c>
      <c r="Y16" s="87" t="s">
        <v>75</v>
      </c>
      <c r="Z16" s="87" t="s">
        <v>75</v>
      </c>
      <c r="AA16" s="87" t="s">
        <v>75</v>
      </c>
      <c r="AB16" s="87" t="s">
        <v>75</v>
      </c>
      <c r="AC16" s="87" t="s">
        <v>75</v>
      </c>
      <c r="AD16" s="87" t="s">
        <v>75</v>
      </c>
      <c r="AE16" s="88" t="s">
        <v>75</v>
      </c>
      <c r="AF16" s="87" t="s">
        <v>75</v>
      </c>
      <c r="AG16" s="87" t="s">
        <v>75</v>
      </c>
      <c r="AH16" s="87" t="s">
        <v>75</v>
      </c>
      <c r="AI16" s="87" t="s">
        <v>75</v>
      </c>
      <c r="AJ16" s="87" t="s">
        <v>75</v>
      </c>
      <c r="AK16" s="87" t="s">
        <v>75</v>
      </c>
      <c r="AL16" s="87" t="s">
        <v>75</v>
      </c>
      <c r="AM16" s="87" t="s">
        <v>75</v>
      </c>
      <c r="AN16" s="87" t="s">
        <v>75</v>
      </c>
      <c r="AO16" s="87" t="s">
        <v>75</v>
      </c>
      <c r="AP16" s="87" t="s">
        <v>75</v>
      </c>
      <c r="AQ16" s="87" t="s">
        <v>75</v>
      </c>
      <c r="AR16" s="87" t="s">
        <v>75</v>
      </c>
      <c r="AS16" s="87" t="s">
        <v>75</v>
      </c>
      <c r="AT16" s="87" t="s">
        <v>75</v>
      </c>
      <c r="AU16" s="87" t="s">
        <v>75</v>
      </c>
      <c r="AV16" s="87" t="s">
        <v>75</v>
      </c>
      <c r="AW16" s="87" t="s">
        <v>75</v>
      </c>
      <c r="AX16" s="87" t="s">
        <v>75</v>
      </c>
      <c r="AY16" s="87" t="s">
        <v>75</v>
      </c>
      <c r="AZ16" s="89"/>
    </row>
    <row r="17" spans="1:52" ht="31.2" outlineLevel="1">
      <c r="A17" s="86" t="s">
        <v>80</v>
      </c>
      <c r="B17" s="90" t="s">
        <v>81</v>
      </c>
      <c r="C17" s="86" t="s">
        <v>74</v>
      </c>
      <c r="D17" s="87" t="s">
        <v>75</v>
      </c>
      <c r="E17" s="87" t="s">
        <v>75</v>
      </c>
      <c r="F17" s="87" t="s">
        <v>75</v>
      </c>
      <c r="G17" s="87" t="s">
        <v>75</v>
      </c>
      <c r="H17" s="87" t="s">
        <v>75</v>
      </c>
      <c r="I17" s="87" t="s">
        <v>75</v>
      </c>
      <c r="J17" s="87" t="s">
        <v>75</v>
      </c>
      <c r="K17" s="87" t="s">
        <v>75</v>
      </c>
      <c r="L17" s="87" t="s">
        <v>75</v>
      </c>
      <c r="M17" s="87" t="s">
        <v>75</v>
      </c>
      <c r="N17" s="87" t="s">
        <v>75</v>
      </c>
      <c r="O17" s="87" t="s">
        <v>75</v>
      </c>
      <c r="P17" s="87" t="s">
        <v>75</v>
      </c>
      <c r="Q17" s="87" t="s">
        <v>75</v>
      </c>
      <c r="R17" s="87" t="s">
        <v>75</v>
      </c>
      <c r="S17" s="87" t="s">
        <v>75</v>
      </c>
      <c r="T17" s="87" t="s">
        <v>75</v>
      </c>
      <c r="U17" s="87" t="s">
        <v>75</v>
      </c>
      <c r="V17" s="87" t="s">
        <v>75</v>
      </c>
      <c r="W17" s="88" t="s">
        <v>75</v>
      </c>
      <c r="X17" s="87" t="s">
        <v>75</v>
      </c>
      <c r="Y17" s="87" t="s">
        <v>75</v>
      </c>
      <c r="Z17" s="87" t="s">
        <v>75</v>
      </c>
      <c r="AA17" s="87" t="s">
        <v>75</v>
      </c>
      <c r="AB17" s="87" t="s">
        <v>75</v>
      </c>
      <c r="AC17" s="87" t="s">
        <v>75</v>
      </c>
      <c r="AD17" s="87" t="s">
        <v>75</v>
      </c>
      <c r="AE17" s="88" t="s">
        <v>75</v>
      </c>
      <c r="AF17" s="87" t="s">
        <v>75</v>
      </c>
      <c r="AG17" s="87" t="s">
        <v>75</v>
      </c>
      <c r="AH17" s="87" t="s">
        <v>75</v>
      </c>
      <c r="AI17" s="87" t="s">
        <v>75</v>
      </c>
      <c r="AJ17" s="87" t="s">
        <v>75</v>
      </c>
      <c r="AK17" s="87" t="s">
        <v>75</v>
      </c>
      <c r="AL17" s="87" t="s">
        <v>75</v>
      </c>
      <c r="AM17" s="87" t="s">
        <v>75</v>
      </c>
      <c r="AN17" s="87" t="s">
        <v>75</v>
      </c>
      <c r="AO17" s="87" t="s">
        <v>75</v>
      </c>
      <c r="AP17" s="87" t="s">
        <v>75</v>
      </c>
      <c r="AQ17" s="87" t="s">
        <v>75</v>
      </c>
      <c r="AR17" s="87" t="s">
        <v>75</v>
      </c>
      <c r="AS17" s="87" t="s">
        <v>75</v>
      </c>
      <c r="AT17" s="87" t="s">
        <v>75</v>
      </c>
      <c r="AU17" s="87" t="s">
        <v>75</v>
      </c>
      <c r="AV17" s="87" t="s">
        <v>75</v>
      </c>
      <c r="AW17" s="87" t="s">
        <v>75</v>
      </c>
      <c r="AX17" s="87" t="s">
        <v>75</v>
      </c>
      <c r="AY17" s="87" t="s">
        <v>75</v>
      </c>
      <c r="AZ17" s="89"/>
    </row>
    <row r="18" spans="1:52" ht="62.4" outlineLevel="1">
      <c r="A18" s="86" t="s">
        <v>82</v>
      </c>
      <c r="B18" s="90" t="s">
        <v>83</v>
      </c>
      <c r="C18" s="86" t="s">
        <v>74</v>
      </c>
      <c r="D18" s="87" t="s">
        <v>75</v>
      </c>
      <c r="E18" s="87" t="s">
        <v>75</v>
      </c>
      <c r="F18" s="87" t="s">
        <v>75</v>
      </c>
      <c r="G18" s="87" t="s">
        <v>75</v>
      </c>
      <c r="H18" s="87" t="s">
        <v>75</v>
      </c>
      <c r="I18" s="87" t="s">
        <v>75</v>
      </c>
      <c r="J18" s="87" t="s">
        <v>75</v>
      </c>
      <c r="K18" s="87" t="s">
        <v>75</v>
      </c>
      <c r="L18" s="87" t="s">
        <v>75</v>
      </c>
      <c r="M18" s="87" t="s">
        <v>75</v>
      </c>
      <c r="N18" s="87" t="s">
        <v>75</v>
      </c>
      <c r="O18" s="87" t="s">
        <v>75</v>
      </c>
      <c r="P18" s="87" t="s">
        <v>75</v>
      </c>
      <c r="Q18" s="87" t="s">
        <v>75</v>
      </c>
      <c r="R18" s="87" t="s">
        <v>75</v>
      </c>
      <c r="S18" s="87" t="s">
        <v>75</v>
      </c>
      <c r="T18" s="87" t="s">
        <v>75</v>
      </c>
      <c r="U18" s="87" t="s">
        <v>75</v>
      </c>
      <c r="V18" s="87" t="s">
        <v>75</v>
      </c>
      <c r="W18" s="88" t="s">
        <v>75</v>
      </c>
      <c r="X18" s="87" t="s">
        <v>75</v>
      </c>
      <c r="Y18" s="87" t="s">
        <v>75</v>
      </c>
      <c r="Z18" s="87" t="s">
        <v>75</v>
      </c>
      <c r="AA18" s="87" t="s">
        <v>75</v>
      </c>
      <c r="AB18" s="87" t="s">
        <v>75</v>
      </c>
      <c r="AC18" s="87" t="s">
        <v>75</v>
      </c>
      <c r="AD18" s="87" t="s">
        <v>75</v>
      </c>
      <c r="AE18" s="88" t="s">
        <v>75</v>
      </c>
      <c r="AF18" s="87" t="s">
        <v>75</v>
      </c>
      <c r="AG18" s="87" t="s">
        <v>75</v>
      </c>
      <c r="AH18" s="87" t="s">
        <v>75</v>
      </c>
      <c r="AI18" s="87" t="s">
        <v>75</v>
      </c>
      <c r="AJ18" s="87" t="s">
        <v>75</v>
      </c>
      <c r="AK18" s="87" t="s">
        <v>75</v>
      </c>
      <c r="AL18" s="87" t="s">
        <v>75</v>
      </c>
      <c r="AM18" s="87" t="s">
        <v>75</v>
      </c>
      <c r="AN18" s="87" t="s">
        <v>75</v>
      </c>
      <c r="AO18" s="87" t="s">
        <v>75</v>
      </c>
      <c r="AP18" s="87" t="s">
        <v>75</v>
      </c>
      <c r="AQ18" s="87" t="s">
        <v>75</v>
      </c>
      <c r="AR18" s="87" t="s">
        <v>75</v>
      </c>
      <c r="AS18" s="87" t="s">
        <v>75</v>
      </c>
      <c r="AT18" s="87" t="s">
        <v>75</v>
      </c>
      <c r="AU18" s="87" t="s">
        <v>75</v>
      </c>
      <c r="AV18" s="87" t="s">
        <v>75</v>
      </c>
      <c r="AW18" s="87" t="s">
        <v>75</v>
      </c>
      <c r="AX18" s="87" t="s">
        <v>75</v>
      </c>
      <c r="AY18" s="87" t="s">
        <v>75</v>
      </c>
      <c r="AZ18" s="89"/>
    </row>
    <row r="19" spans="1:52" ht="31.2" outlineLevel="1">
      <c r="A19" s="86" t="s">
        <v>84</v>
      </c>
      <c r="B19" s="90" t="s">
        <v>85</v>
      </c>
      <c r="C19" s="86" t="s">
        <v>74</v>
      </c>
      <c r="D19" s="87" t="s">
        <v>75</v>
      </c>
      <c r="E19" s="87" t="s">
        <v>75</v>
      </c>
      <c r="F19" s="87" t="s">
        <v>75</v>
      </c>
      <c r="G19" s="87" t="s">
        <v>75</v>
      </c>
      <c r="H19" s="87" t="s">
        <v>75</v>
      </c>
      <c r="I19" s="87" t="s">
        <v>75</v>
      </c>
      <c r="J19" s="87" t="s">
        <v>75</v>
      </c>
      <c r="K19" s="87" t="s">
        <v>75</v>
      </c>
      <c r="L19" s="87" t="s">
        <v>75</v>
      </c>
      <c r="M19" s="87" t="s">
        <v>75</v>
      </c>
      <c r="N19" s="87" t="s">
        <v>75</v>
      </c>
      <c r="O19" s="87" t="s">
        <v>75</v>
      </c>
      <c r="P19" s="87" t="s">
        <v>75</v>
      </c>
      <c r="Q19" s="87" t="s">
        <v>75</v>
      </c>
      <c r="R19" s="87" t="s">
        <v>75</v>
      </c>
      <c r="S19" s="87" t="s">
        <v>75</v>
      </c>
      <c r="T19" s="87" t="s">
        <v>75</v>
      </c>
      <c r="U19" s="87" t="s">
        <v>75</v>
      </c>
      <c r="V19" s="87" t="s">
        <v>75</v>
      </c>
      <c r="W19" s="88" t="s">
        <v>75</v>
      </c>
      <c r="X19" s="87" t="s">
        <v>75</v>
      </c>
      <c r="Y19" s="87" t="s">
        <v>75</v>
      </c>
      <c r="Z19" s="87" t="s">
        <v>75</v>
      </c>
      <c r="AA19" s="87" t="s">
        <v>75</v>
      </c>
      <c r="AB19" s="87" t="s">
        <v>75</v>
      </c>
      <c r="AC19" s="87" t="s">
        <v>75</v>
      </c>
      <c r="AD19" s="87" t="s">
        <v>75</v>
      </c>
      <c r="AE19" s="88" t="s">
        <v>75</v>
      </c>
      <c r="AF19" s="87" t="s">
        <v>75</v>
      </c>
      <c r="AG19" s="87" t="s">
        <v>75</v>
      </c>
      <c r="AH19" s="87" t="s">
        <v>75</v>
      </c>
      <c r="AI19" s="87" t="s">
        <v>75</v>
      </c>
      <c r="AJ19" s="87" t="s">
        <v>75</v>
      </c>
      <c r="AK19" s="87" t="s">
        <v>75</v>
      </c>
      <c r="AL19" s="87" t="s">
        <v>75</v>
      </c>
      <c r="AM19" s="87" t="s">
        <v>75</v>
      </c>
      <c r="AN19" s="87" t="s">
        <v>75</v>
      </c>
      <c r="AO19" s="87" t="s">
        <v>75</v>
      </c>
      <c r="AP19" s="87" t="s">
        <v>75</v>
      </c>
      <c r="AQ19" s="87" t="s">
        <v>75</v>
      </c>
      <c r="AR19" s="87" t="s">
        <v>75</v>
      </c>
      <c r="AS19" s="87" t="s">
        <v>75</v>
      </c>
      <c r="AT19" s="87" t="s">
        <v>75</v>
      </c>
      <c r="AU19" s="87" t="s">
        <v>75</v>
      </c>
      <c r="AV19" s="87" t="s">
        <v>75</v>
      </c>
      <c r="AW19" s="87" t="s">
        <v>75</v>
      </c>
      <c r="AX19" s="87" t="s">
        <v>75</v>
      </c>
      <c r="AY19" s="87" t="s">
        <v>75</v>
      </c>
      <c r="AZ19" s="89"/>
    </row>
    <row r="20" spans="1:52" outlineLevel="1">
      <c r="A20" s="86" t="s">
        <v>86</v>
      </c>
      <c r="B20" s="90" t="s">
        <v>87</v>
      </c>
      <c r="C20" s="86" t="s">
        <v>74</v>
      </c>
      <c r="D20" s="87" t="s">
        <v>75</v>
      </c>
      <c r="E20" s="87" t="s">
        <v>75</v>
      </c>
      <c r="F20" s="87" t="s">
        <v>75</v>
      </c>
      <c r="G20" s="87" t="s">
        <v>75</v>
      </c>
      <c r="H20" s="87" t="s">
        <v>75</v>
      </c>
      <c r="I20" s="87" t="s">
        <v>75</v>
      </c>
      <c r="J20" s="87" t="s">
        <v>75</v>
      </c>
      <c r="K20" s="87" t="s">
        <v>75</v>
      </c>
      <c r="L20" s="87" t="s">
        <v>75</v>
      </c>
      <c r="M20" s="87" t="s">
        <v>75</v>
      </c>
      <c r="N20" s="87" t="s">
        <v>75</v>
      </c>
      <c r="O20" s="87" t="s">
        <v>75</v>
      </c>
      <c r="P20" s="87" t="s">
        <v>75</v>
      </c>
      <c r="Q20" s="87" t="s">
        <v>75</v>
      </c>
      <c r="R20" s="87" t="s">
        <v>75</v>
      </c>
      <c r="S20" s="87" t="s">
        <v>75</v>
      </c>
      <c r="T20" s="87" t="s">
        <v>75</v>
      </c>
      <c r="U20" s="87" t="s">
        <v>75</v>
      </c>
      <c r="V20" s="87" t="s">
        <v>75</v>
      </c>
      <c r="W20" s="88" t="s">
        <v>75</v>
      </c>
      <c r="X20" s="87" t="s">
        <v>75</v>
      </c>
      <c r="Y20" s="87" t="s">
        <v>75</v>
      </c>
      <c r="Z20" s="87" t="s">
        <v>75</v>
      </c>
      <c r="AA20" s="87" t="s">
        <v>75</v>
      </c>
      <c r="AB20" s="87" t="s">
        <v>75</v>
      </c>
      <c r="AC20" s="87" t="s">
        <v>75</v>
      </c>
      <c r="AD20" s="87" t="s">
        <v>75</v>
      </c>
      <c r="AE20" s="88" t="s">
        <v>75</v>
      </c>
      <c r="AF20" s="87" t="s">
        <v>75</v>
      </c>
      <c r="AG20" s="87" t="s">
        <v>75</v>
      </c>
      <c r="AH20" s="87" t="s">
        <v>75</v>
      </c>
      <c r="AI20" s="87" t="s">
        <v>75</v>
      </c>
      <c r="AJ20" s="87" t="s">
        <v>75</v>
      </c>
      <c r="AK20" s="87" t="s">
        <v>75</v>
      </c>
      <c r="AL20" s="87" t="s">
        <v>75</v>
      </c>
      <c r="AM20" s="87" t="s">
        <v>75</v>
      </c>
      <c r="AN20" s="87" t="s">
        <v>75</v>
      </c>
      <c r="AO20" s="87" t="s">
        <v>75</v>
      </c>
      <c r="AP20" s="87" t="s">
        <v>75</v>
      </c>
      <c r="AQ20" s="87" t="s">
        <v>75</v>
      </c>
      <c r="AR20" s="87" t="s">
        <v>75</v>
      </c>
      <c r="AS20" s="87" t="s">
        <v>75</v>
      </c>
      <c r="AT20" s="87" t="s">
        <v>75</v>
      </c>
      <c r="AU20" s="87" t="s">
        <v>75</v>
      </c>
      <c r="AV20" s="87" t="s">
        <v>75</v>
      </c>
      <c r="AW20" s="87" t="s">
        <v>75</v>
      </c>
      <c r="AX20" s="87" t="s">
        <v>75</v>
      </c>
      <c r="AY20" s="87" t="s">
        <v>75</v>
      </c>
      <c r="AZ20" s="89"/>
    </row>
    <row r="21" spans="1:52" outlineLevel="1">
      <c r="A21" s="86" t="s">
        <v>88</v>
      </c>
      <c r="B21" s="90" t="s">
        <v>77</v>
      </c>
      <c r="C21" s="86" t="s">
        <v>74</v>
      </c>
      <c r="D21" s="87" t="s">
        <v>75</v>
      </c>
      <c r="E21" s="87" t="s">
        <v>75</v>
      </c>
      <c r="F21" s="87" t="s">
        <v>75</v>
      </c>
      <c r="G21" s="87" t="s">
        <v>75</v>
      </c>
      <c r="H21" s="87" t="s">
        <v>75</v>
      </c>
      <c r="I21" s="87" t="s">
        <v>75</v>
      </c>
      <c r="J21" s="87" t="s">
        <v>75</v>
      </c>
      <c r="K21" s="87" t="s">
        <v>75</v>
      </c>
      <c r="L21" s="87" t="s">
        <v>75</v>
      </c>
      <c r="M21" s="87" t="s">
        <v>75</v>
      </c>
      <c r="N21" s="87" t="s">
        <v>75</v>
      </c>
      <c r="O21" s="87" t="s">
        <v>75</v>
      </c>
      <c r="P21" s="87" t="s">
        <v>75</v>
      </c>
      <c r="Q21" s="87" t="s">
        <v>75</v>
      </c>
      <c r="R21" s="87" t="s">
        <v>75</v>
      </c>
      <c r="S21" s="87" t="s">
        <v>75</v>
      </c>
      <c r="T21" s="87" t="s">
        <v>75</v>
      </c>
      <c r="U21" s="87" t="s">
        <v>75</v>
      </c>
      <c r="V21" s="87" t="s">
        <v>75</v>
      </c>
      <c r="W21" s="88" t="s">
        <v>75</v>
      </c>
      <c r="X21" s="87" t="s">
        <v>75</v>
      </c>
      <c r="Y21" s="87" t="s">
        <v>75</v>
      </c>
      <c r="Z21" s="87" t="s">
        <v>75</v>
      </c>
      <c r="AA21" s="87" t="s">
        <v>75</v>
      </c>
      <c r="AB21" s="87" t="s">
        <v>75</v>
      </c>
      <c r="AC21" s="87" t="s">
        <v>75</v>
      </c>
      <c r="AD21" s="87" t="s">
        <v>75</v>
      </c>
      <c r="AE21" s="88" t="s">
        <v>75</v>
      </c>
      <c r="AF21" s="87" t="s">
        <v>75</v>
      </c>
      <c r="AG21" s="87" t="s">
        <v>75</v>
      </c>
      <c r="AH21" s="87" t="s">
        <v>75</v>
      </c>
      <c r="AI21" s="87" t="s">
        <v>75</v>
      </c>
      <c r="AJ21" s="87" t="s">
        <v>75</v>
      </c>
      <c r="AK21" s="87" t="s">
        <v>75</v>
      </c>
      <c r="AL21" s="87" t="s">
        <v>75</v>
      </c>
      <c r="AM21" s="87" t="s">
        <v>75</v>
      </c>
      <c r="AN21" s="87" t="s">
        <v>75</v>
      </c>
      <c r="AO21" s="87" t="s">
        <v>75</v>
      </c>
      <c r="AP21" s="87" t="s">
        <v>75</v>
      </c>
      <c r="AQ21" s="87" t="s">
        <v>75</v>
      </c>
      <c r="AR21" s="87" t="s">
        <v>75</v>
      </c>
      <c r="AS21" s="87" t="s">
        <v>75</v>
      </c>
      <c r="AT21" s="87" t="s">
        <v>75</v>
      </c>
      <c r="AU21" s="87" t="s">
        <v>75</v>
      </c>
      <c r="AV21" s="87" t="s">
        <v>75</v>
      </c>
      <c r="AW21" s="87" t="s">
        <v>75</v>
      </c>
      <c r="AX21" s="87" t="s">
        <v>75</v>
      </c>
      <c r="AY21" s="87" t="s">
        <v>75</v>
      </c>
      <c r="AZ21" s="89"/>
    </row>
    <row r="22" spans="1:52" ht="62.4" outlineLevel="1">
      <c r="A22" s="86" t="s">
        <v>89</v>
      </c>
      <c r="B22" s="90" t="s">
        <v>79</v>
      </c>
      <c r="C22" s="86" t="s">
        <v>74</v>
      </c>
      <c r="D22" s="87" t="s">
        <v>75</v>
      </c>
      <c r="E22" s="87" t="s">
        <v>75</v>
      </c>
      <c r="F22" s="87" t="s">
        <v>75</v>
      </c>
      <c r="G22" s="87" t="s">
        <v>75</v>
      </c>
      <c r="H22" s="87" t="s">
        <v>75</v>
      </c>
      <c r="I22" s="87" t="s">
        <v>75</v>
      </c>
      <c r="J22" s="87" t="s">
        <v>75</v>
      </c>
      <c r="K22" s="87" t="s">
        <v>75</v>
      </c>
      <c r="L22" s="87" t="s">
        <v>75</v>
      </c>
      <c r="M22" s="87" t="s">
        <v>75</v>
      </c>
      <c r="N22" s="87" t="s">
        <v>75</v>
      </c>
      <c r="O22" s="87" t="s">
        <v>75</v>
      </c>
      <c r="P22" s="87" t="s">
        <v>75</v>
      </c>
      <c r="Q22" s="87" t="s">
        <v>75</v>
      </c>
      <c r="R22" s="87" t="s">
        <v>75</v>
      </c>
      <c r="S22" s="87" t="s">
        <v>75</v>
      </c>
      <c r="T22" s="87" t="s">
        <v>75</v>
      </c>
      <c r="U22" s="87" t="s">
        <v>75</v>
      </c>
      <c r="V22" s="87" t="s">
        <v>75</v>
      </c>
      <c r="W22" s="88" t="s">
        <v>75</v>
      </c>
      <c r="X22" s="87" t="s">
        <v>75</v>
      </c>
      <c r="Y22" s="87" t="s">
        <v>75</v>
      </c>
      <c r="Z22" s="87" t="s">
        <v>75</v>
      </c>
      <c r="AA22" s="87" t="s">
        <v>75</v>
      </c>
      <c r="AB22" s="87" t="s">
        <v>75</v>
      </c>
      <c r="AC22" s="87" t="s">
        <v>75</v>
      </c>
      <c r="AD22" s="87" t="s">
        <v>75</v>
      </c>
      <c r="AE22" s="88" t="s">
        <v>75</v>
      </c>
      <c r="AF22" s="87" t="s">
        <v>75</v>
      </c>
      <c r="AG22" s="87" t="s">
        <v>75</v>
      </c>
      <c r="AH22" s="87" t="s">
        <v>75</v>
      </c>
      <c r="AI22" s="87" t="s">
        <v>75</v>
      </c>
      <c r="AJ22" s="87" t="s">
        <v>75</v>
      </c>
      <c r="AK22" s="87" t="s">
        <v>75</v>
      </c>
      <c r="AL22" s="87" t="s">
        <v>75</v>
      </c>
      <c r="AM22" s="87" t="s">
        <v>75</v>
      </c>
      <c r="AN22" s="87" t="s">
        <v>75</v>
      </c>
      <c r="AO22" s="87" t="s">
        <v>75</v>
      </c>
      <c r="AP22" s="87" t="s">
        <v>75</v>
      </c>
      <c r="AQ22" s="87" t="s">
        <v>75</v>
      </c>
      <c r="AR22" s="87" t="s">
        <v>75</v>
      </c>
      <c r="AS22" s="87" t="s">
        <v>75</v>
      </c>
      <c r="AT22" s="87" t="s">
        <v>75</v>
      </c>
      <c r="AU22" s="87" t="s">
        <v>75</v>
      </c>
      <c r="AV22" s="87" t="s">
        <v>75</v>
      </c>
      <c r="AW22" s="87" t="s">
        <v>75</v>
      </c>
      <c r="AX22" s="87" t="s">
        <v>75</v>
      </c>
      <c r="AY22" s="87" t="s">
        <v>75</v>
      </c>
      <c r="AZ22" s="89"/>
    </row>
    <row r="23" spans="1:52" ht="31.2" outlineLevel="1">
      <c r="A23" s="86" t="s">
        <v>90</v>
      </c>
      <c r="B23" s="90" t="s">
        <v>81</v>
      </c>
      <c r="C23" s="86" t="s">
        <v>74</v>
      </c>
      <c r="D23" s="87" t="s">
        <v>75</v>
      </c>
      <c r="E23" s="87" t="s">
        <v>75</v>
      </c>
      <c r="F23" s="87" t="s">
        <v>75</v>
      </c>
      <c r="G23" s="87" t="s">
        <v>75</v>
      </c>
      <c r="H23" s="87" t="s">
        <v>75</v>
      </c>
      <c r="I23" s="87" t="s">
        <v>75</v>
      </c>
      <c r="J23" s="87" t="s">
        <v>75</v>
      </c>
      <c r="K23" s="87" t="s">
        <v>75</v>
      </c>
      <c r="L23" s="87" t="s">
        <v>75</v>
      </c>
      <c r="M23" s="87" t="s">
        <v>75</v>
      </c>
      <c r="N23" s="87" t="s">
        <v>75</v>
      </c>
      <c r="O23" s="87" t="s">
        <v>75</v>
      </c>
      <c r="P23" s="87" t="s">
        <v>75</v>
      </c>
      <c r="Q23" s="87" t="s">
        <v>75</v>
      </c>
      <c r="R23" s="87" t="s">
        <v>75</v>
      </c>
      <c r="S23" s="87" t="s">
        <v>75</v>
      </c>
      <c r="T23" s="87" t="s">
        <v>75</v>
      </c>
      <c r="U23" s="87" t="s">
        <v>75</v>
      </c>
      <c r="V23" s="87" t="s">
        <v>75</v>
      </c>
      <c r="W23" s="88" t="s">
        <v>75</v>
      </c>
      <c r="X23" s="87" t="s">
        <v>75</v>
      </c>
      <c r="Y23" s="87" t="s">
        <v>75</v>
      </c>
      <c r="Z23" s="87" t="s">
        <v>75</v>
      </c>
      <c r="AA23" s="87" t="s">
        <v>75</v>
      </c>
      <c r="AB23" s="87" t="s">
        <v>75</v>
      </c>
      <c r="AC23" s="87" t="s">
        <v>75</v>
      </c>
      <c r="AD23" s="87" t="s">
        <v>75</v>
      </c>
      <c r="AE23" s="88" t="s">
        <v>75</v>
      </c>
      <c r="AF23" s="87" t="s">
        <v>75</v>
      </c>
      <c r="AG23" s="87" t="s">
        <v>75</v>
      </c>
      <c r="AH23" s="87" t="s">
        <v>75</v>
      </c>
      <c r="AI23" s="87" t="s">
        <v>75</v>
      </c>
      <c r="AJ23" s="87" t="s">
        <v>75</v>
      </c>
      <c r="AK23" s="87" t="s">
        <v>75</v>
      </c>
      <c r="AL23" s="87" t="s">
        <v>75</v>
      </c>
      <c r="AM23" s="87" t="s">
        <v>75</v>
      </c>
      <c r="AN23" s="87" t="s">
        <v>75</v>
      </c>
      <c r="AO23" s="87" t="s">
        <v>75</v>
      </c>
      <c r="AP23" s="87" t="s">
        <v>75</v>
      </c>
      <c r="AQ23" s="87" t="s">
        <v>75</v>
      </c>
      <c r="AR23" s="87" t="s">
        <v>75</v>
      </c>
      <c r="AS23" s="87" t="s">
        <v>75</v>
      </c>
      <c r="AT23" s="87" t="s">
        <v>75</v>
      </c>
      <c r="AU23" s="87" t="s">
        <v>75</v>
      </c>
      <c r="AV23" s="87" t="s">
        <v>75</v>
      </c>
      <c r="AW23" s="87" t="s">
        <v>75</v>
      </c>
      <c r="AX23" s="87" t="s">
        <v>75</v>
      </c>
      <c r="AY23" s="87" t="s">
        <v>75</v>
      </c>
      <c r="AZ23" s="89"/>
    </row>
    <row r="24" spans="1:52" ht="62.4" outlineLevel="1">
      <c r="A24" s="86" t="s">
        <v>91</v>
      </c>
      <c r="B24" s="90" t="s">
        <v>83</v>
      </c>
      <c r="C24" s="86" t="s">
        <v>74</v>
      </c>
      <c r="D24" s="87" t="s">
        <v>75</v>
      </c>
      <c r="E24" s="87" t="s">
        <v>75</v>
      </c>
      <c r="F24" s="87" t="s">
        <v>75</v>
      </c>
      <c r="G24" s="87" t="s">
        <v>75</v>
      </c>
      <c r="H24" s="87" t="s">
        <v>75</v>
      </c>
      <c r="I24" s="87" t="s">
        <v>75</v>
      </c>
      <c r="J24" s="87" t="s">
        <v>75</v>
      </c>
      <c r="K24" s="87" t="s">
        <v>75</v>
      </c>
      <c r="L24" s="87" t="s">
        <v>75</v>
      </c>
      <c r="M24" s="87" t="s">
        <v>75</v>
      </c>
      <c r="N24" s="87" t="s">
        <v>75</v>
      </c>
      <c r="O24" s="87" t="s">
        <v>75</v>
      </c>
      <c r="P24" s="87" t="s">
        <v>75</v>
      </c>
      <c r="Q24" s="87" t="s">
        <v>75</v>
      </c>
      <c r="R24" s="87" t="s">
        <v>75</v>
      </c>
      <c r="S24" s="87" t="s">
        <v>75</v>
      </c>
      <c r="T24" s="87" t="s">
        <v>75</v>
      </c>
      <c r="U24" s="87" t="s">
        <v>75</v>
      </c>
      <c r="V24" s="87" t="s">
        <v>75</v>
      </c>
      <c r="W24" s="88" t="s">
        <v>75</v>
      </c>
      <c r="X24" s="87" t="s">
        <v>75</v>
      </c>
      <c r="Y24" s="87" t="s">
        <v>75</v>
      </c>
      <c r="Z24" s="87" t="s">
        <v>75</v>
      </c>
      <c r="AA24" s="87" t="s">
        <v>75</v>
      </c>
      <c r="AB24" s="87" t="s">
        <v>75</v>
      </c>
      <c r="AC24" s="87" t="s">
        <v>75</v>
      </c>
      <c r="AD24" s="87" t="s">
        <v>75</v>
      </c>
      <c r="AE24" s="88" t="s">
        <v>75</v>
      </c>
      <c r="AF24" s="87" t="s">
        <v>75</v>
      </c>
      <c r="AG24" s="87" t="s">
        <v>75</v>
      </c>
      <c r="AH24" s="87" t="s">
        <v>75</v>
      </c>
      <c r="AI24" s="87" t="s">
        <v>75</v>
      </c>
      <c r="AJ24" s="87" t="s">
        <v>75</v>
      </c>
      <c r="AK24" s="87" t="s">
        <v>75</v>
      </c>
      <c r="AL24" s="87" t="s">
        <v>75</v>
      </c>
      <c r="AM24" s="87" t="s">
        <v>75</v>
      </c>
      <c r="AN24" s="87" t="s">
        <v>75</v>
      </c>
      <c r="AO24" s="87" t="s">
        <v>75</v>
      </c>
      <c r="AP24" s="87" t="s">
        <v>75</v>
      </c>
      <c r="AQ24" s="87" t="s">
        <v>75</v>
      </c>
      <c r="AR24" s="87" t="s">
        <v>75</v>
      </c>
      <c r="AS24" s="87" t="s">
        <v>75</v>
      </c>
      <c r="AT24" s="87" t="s">
        <v>75</v>
      </c>
      <c r="AU24" s="87" t="s">
        <v>75</v>
      </c>
      <c r="AV24" s="87" t="s">
        <v>75</v>
      </c>
      <c r="AW24" s="87" t="s">
        <v>75</v>
      </c>
      <c r="AX24" s="87" t="s">
        <v>75</v>
      </c>
      <c r="AY24" s="87" t="s">
        <v>75</v>
      </c>
      <c r="AZ24" s="89"/>
    </row>
    <row r="25" spans="1:52" ht="31.2">
      <c r="A25" s="91" t="s">
        <v>92</v>
      </c>
      <c r="B25" s="92" t="s">
        <v>85</v>
      </c>
      <c r="C25" s="88" t="s">
        <v>74</v>
      </c>
      <c r="D25" s="87" t="s">
        <v>75</v>
      </c>
      <c r="E25" s="87" t="s">
        <v>75</v>
      </c>
      <c r="F25" s="87" t="s">
        <v>75</v>
      </c>
      <c r="G25" s="87" t="s">
        <v>75</v>
      </c>
      <c r="H25" s="87" t="s">
        <v>75</v>
      </c>
      <c r="I25" s="87" t="s">
        <v>75</v>
      </c>
      <c r="J25" s="87" t="s">
        <v>75</v>
      </c>
      <c r="K25" s="87" t="s">
        <v>75</v>
      </c>
      <c r="L25" s="87" t="s">
        <v>75</v>
      </c>
      <c r="M25" s="87" t="s">
        <v>75</v>
      </c>
      <c r="N25" s="87" t="s">
        <v>75</v>
      </c>
      <c r="O25" s="87" t="s">
        <v>75</v>
      </c>
      <c r="P25" s="87" t="s">
        <v>75</v>
      </c>
      <c r="Q25" s="87" t="s">
        <v>75</v>
      </c>
      <c r="R25" s="87" t="s">
        <v>75</v>
      </c>
      <c r="S25" s="87" t="s">
        <v>75</v>
      </c>
      <c r="T25" s="87" t="s">
        <v>75</v>
      </c>
      <c r="U25" s="87" t="s">
        <v>75</v>
      </c>
      <c r="V25" s="87" t="s">
        <v>75</v>
      </c>
      <c r="W25" s="88" t="s">
        <v>75</v>
      </c>
      <c r="X25" s="87" t="s">
        <v>75</v>
      </c>
      <c r="Y25" s="87" t="s">
        <v>75</v>
      </c>
      <c r="Z25" s="87" t="s">
        <v>75</v>
      </c>
      <c r="AA25" s="87" t="s">
        <v>75</v>
      </c>
      <c r="AB25" s="87" t="s">
        <v>75</v>
      </c>
      <c r="AC25" s="87" t="s">
        <v>75</v>
      </c>
      <c r="AD25" s="87" t="s">
        <v>75</v>
      </c>
      <c r="AE25" s="87" t="s">
        <v>75</v>
      </c>
      <c r="AF25" s="87" t="s">
        <v>75</v>
      </c>
      <c r="AG25" s="87" t="s">
        <v>75</v>
      </c>
      <c r="AH25" s="87" t="s">
        <v>75</v>
      </c>
      <c r="AI25" s="87" t="s">
        <v>75</v>
      </c>
      <c r="AJ25" s="87" t="s">
        <v>75</v>
      </c>
      <c r="AK25" s="87" t="s">
        <v>75</v>
      </c>
      <c r="AL25" s="87" t="s">
        <v>75</v>
      </c>
      <c r="AM25" s="87" t="s">
        <v>75</v>
      </c>
      <c r="AN25" s="87" t="s">
        <v>75</v>
      </c>
      <c r="AO25" s="87" t="s">
        <v>75</v>
      </c>
      <c r="AP25" s="87" t="s">
        <v>75</v>
      </c>
      <c r="AQ25" s="87" t="s">
        <v>75</v>
      </c>
      <c r="AR25" s="87" t="s">
        <v>75</v>
      </c>
      <c r="AS25" s="87" t="s">
        <v>75</v>
      </c>
      <c r="AT25" s="87" t="s">
        <v>75</v>
      </c>
      <c r="AU25" s="87" t="s">
        <v>75</v>
      </c>
      <c r="AV25" s="87" t="s">
        <v>75</v>
      </c>
      <c r="AW25" s="87" t="s">
        <v>75</v>
      </c>
      <c r="AX25" s="87" t="s">
        <v>75</v>
      </c>
      <c r="AY25" s="87" t="s">
        <v>75</v>
      </c>
      <c r="AZ25" s="88"/>
    </row>
    <row r="26" spans="1:52" ht="46.8">
      <c r="A26" s="91" t="s">
        <v>93</v>
      </c>
      <c r="B26" s="92" t="s">
        <v>94</v>
      </c>
      <c r="C26" s="88" t="s">
        <v>95</v>
      </c>
      <c r="D26" s="87" t="s">
        <v>75</v>
      </c>
      <c r="E26" s="87" t="s">
        <v>75</v>
      </c>
      <c r="F26" s="87" t="s">
        <v>75</v>
      </c>
      <c r="G26" s="93" t="s">
        <v>162</v>
      </c>
      <c r="H26" s="87" t="s">
        <v>75</v>
      </c>
      <c r="I26" s="87" t="s">
        <v>75</v>
      </c>
      <c r="J26" s="87" t="s">
        <v>75</v>
      </c>
      <c r="K26" s="87" t="s">
        <v>75</v>
      </c>
      <c r="L26" s="87" t="s">
        <v>75</v>
      </c>
      <c r="M26" s="87" t="s">
        <v>75</v>
      </c>
      <c r="N26" s="87" t="s">
        <v>75</v>
      </c>
      <c r="O26" s="87" t="s">
        <v>75</v>
      </c>
      <c r="P26" s="87" t="s">
        <v>75</v>
      </c>
      <c r="Q26" s="87" t="s">
        <v>75</v>
      </c>
      <c r="R26" s="87" t="s">
        <v>75</v>
      </c>
      <c r="S26" s="87" t="s">
        <v>75</v>
      </c>
      <c r="T26" s="87" t="s">
        <v>75</v>
      </c>
      <c r="U26" s="87" t="s">
        <v>75</v>
      </c>
      <c r="V26" s="87" t="s">
        <v>75</v>
      </c>
      <c r="W26" s="94">
        <v>564</v>
      </c>
      <c r="X26" s="87" t="s">
        <v>75</v>
      </c>
      <c r="Y26" s="87" t="s">
        <v>75</v>
      </c>
      <c r="Z26" s="87" t="s">
        <v>75</v>
      </c>
      <c r="AA26" s="87" t="s">
        <v>75</v>
      </c>
      <c r="AB26" s="87" t="s">
        <v>75</v>
      </c>
      <c r="AC26" s="87" t="s">
        <v>75</v>
      </c>
      <c r="AD26" s="87" t="s">
        <v>75</v>
      </c>
      <c r="AE26" s="95">
        <v>0</v>
      </c>
      <c r="AF26" s="87" t="s">
        <v>75</v>
      </c>
      <c r="AG26" s="87" t="s">
        <v>75</v>
      </c>
      <c r="AH26" s="87" t="s">
        <v>75</v>
      </c>
      <c r="AI26" s="87" t="s">
        <v>75</v>
      </c>
      <c r="AJ26" s="87" t="s">
        <v>75</v>
      </c>
      <c r="AK26" s="87" t="s">
        <v>75</v>
      </c>
      <c r="AL26" s="87" t="s">
        <v>75</v>
      </c>
      <c r="AM26" s="95">
        <v>0</v>
      </c>
      <c r="AN26" s="87" t="s">
        <v>75</v>
      </c>
      <c r="AO26" s="87" t="s">
        <v>75</v>
      </c>
      <c r="AP26" s="87" t="s">
        <v>75</v>
      </c>
      <c r="AQ26" s="87" t="s">
        <v>75</v>
      </c>
      <c r="AR26" s="87" t="s">
        <v>75</v>
      </c>
      <c r="AS26" s="87" t="s">
        <v>75</v>
      </c>
      <c r="AT26" s="87" t="s">
        <v>75</v>
      </c>
      <c r="AU26" s="95">
        <f>W26+AE26+AM26</f>
        <v>564</v>
      </c>
      <c r="AV26" s="87" t="s">
        <v>75</v>
      </c>
      <c r="AW26" s="87" t="s">
        <v>75</v>
      </c>
      <c r="AX26" s="87" t="s">
        <v>75</v>
      </c>
      <c r="AY26" s="87" t="s">
        <v>75</v>
      </c>
      <c r="AZ26" s="88"/>
    </row>
    <row r="27" spans="1:52" ht="62.4">
      <c r="A27" s="91" t="s">
        <v>96</v>
      </c>
      <c r="B27" s="92" t="s">
        <v>294</v>
      </c>
      <c r="C27" s="88" t="s">
        <v>98</v>
      </c>
      <c r="D27" s="87" t="s">
        <v>75</v>
      </c>
      <c r="E27" s="87" t="s">
        <v>75</v>
      </c>
      <c r="F27" s="87" t="s">
        <v>75</v>
      </c>
      <c r="G27" s="93" t="s">
        <v>162</v>
      </c>
      <c r="H27" s="87" t="s">
        <v>75</v>
      </c>
      <c r="I27" s="87" t="s">
        <v>75</v>
      </c>
      <c r="J27" s="87" t="s">
        <v>75</v>
      </c>
      <c r="K27" s="87" t="s">
        <v>75</v>
      </c>
      <c r="L27" s="87" t="s">
        <v>75</v>
      </c>
      <c r="M27" s="87" t="s">
        <v>75</v>
      </c>
      <c r="N27" s="87" t="s">
        <v>75</v>
      </c>
      <c r="O27" s="87" t="s">
        <v>75</v>
      </c>
      <c r="P27" s="87" t="s">
        <v>75</v>
      </c>
      <c r="Q27" s="87" t="s">
        <v>75</v>
      </c>
      <c r="R27" s="87" t="s">
        <v>75</v>
      </c>
      <c r="S27" s="87" t="s">
        <v>75</v>
      </c>
      <c r="T27" s="87" t="s">
        <v>75</v>
      </c>
      <c r="U27" s="87" t="s">
        <v>75</v>
      </c>
      <c r="V27" s="87" t="s">
        <v>75</v>
      </c>
      <c r="W27" s="95">
        <v>0</v>
      </c>
      <c r="X27" s="87" t="s">
        <v>75</v>
      </c>
      <c r="Y27" s="87" t="s">
        <v>75</v>
      </c>
      <c r="Z27" s="87" t="s">
        <v>75</v>
      </c>
      <c r="AA27" s="87" t="s">
        <v>75</v>
      </c>
      <c r="AB27" s="87" t="s">
        <v>75</v>
      </c>
      <c r="AC27" s="87" t="s">
        <v>75</v>
      </c>
      <c r="AD27" s="87" t="s">
        <v>75</v>
      </c>
      <c r="AE27" s="95">
        <v>6</v>
      </c>
      <c r="AF27" s="87" t="s">
        <v>75</v>
      </c>
      <c r="AG27" s="87" t="s">
        <v>75</v>
      </c>
      <c r="AH27" s="87" t="s">
        <v>75</v>
      </c>
      <c r="AI27" s="87" t="s">
        <v>75</v>
      </c>
      <c r="AJ27" s="87" t="s">
        <v>75</v>
      </c>
      <c r="AK27" s="87" t="s">
        <v>75</v>
      </c>
      <c r="AL27" s="87" t="s">
        <v>75</v>
      </c>
      <c r="AM27" s="95">
        <v>26</v>
      </c>
      <c r="AN27" s="87" t="s">
        <v>75</v>
      </c>
      <c r="AO27" s="87" t="s">
        <v>75</v>
      </c>
      <c r="AP27" s="87" t="s">
        <v>75</v>
      </c>
      <c r="AQ27" s="87" t="s">
        <v>75</v>
      </c>
      <c r="AR27" s="87" t="s">
        <v>75</v>
      </c>
      <c r="AS27" s="87" t="s">
        <v>75</v>
      </c>
      <c r="AT27" s="87" t="s">
        <v>75</v>
      </c>
      <c r="AU27" s="95">
        <f t="shared" ref="AU27:AU28" si="0">W27+AE27+AM27</f>
        <v>32</v>
      </c>
      <c r="AV27" s="87" t="s">
        <v>75</v>
      </c>
      <c r="AW27" s="87" t="s">
        <v>75</v>
      </c>
      <c r="AX27" s="87" t="s">
        <v>75</v>
      </c>
      <c r="AY27" s="87" t="s">
        <v>75</v>
      </c>
      <c r="AZ27" s="88"/>
    </row>
    <row r="28" spans="1:52" ht="93.6">
      <c r="A28" s="91" t="s">
        <v>295</v>
      </c>
      <c r="B28" s="92" t="s">
        <v>296</v>
      </c>
      <c r="C28" s="88" t="s">
        <v>101</v>
      </c>
      <c r="D28" s="87" t="s">
        <v>75</v>
      </c>
      <c r="E28" s="87" t="s">
        <v>75</v>
      </c>
      <c r="F28" s="87" t="s">
        <v>75</v>
      </c>
      <c r="G28" s="93" t="s">
        <v>162</v>
      </c>
      <c r="H28" s="87" t="s">
        <v>75</v>
      </c>
      <c r="I28" s="87" t="s">
        <v>75</v>
      </c>
      <c r="J28" s="87" t="s">
        <v>75</v>
      </c>
      <c r="K28" s="87" t="s">
        <v>75</v>
      </c>
      <c r="L28" s="87" t="s">
        <v>75</v>
      </c>
      <c r="M28" s="87" t="s">
        <v>75</v>
      </c>
      <c r="N28" s="87" t="s">
        <v>75</v>
      </c>
      <c r="O28" s="87" t="s">
        <v>75</v>
      </c>
      <c r="P28" s="87" t="s">
        <v>75</v>
      </c>
      <c r="Q28" s="87" t="s">
        <v>75</v>
      </c>
      <c r="R28" s="87" t="s">
        <v>75</v>
      </c>
      <c r="S28" s="87" t="s">
        <v>75</v>
      </c>
      <c r="T28" s="87" t="s">
        <v>75</v>
      </c>
      <c r="U28" s="87" t="s">
        <v>75</v>
      </c>
      <c r="V28" s="87" t="s">
        <v>75</v>
      </c>
      <c r="W28" s="95">
        <v>0</v>
      </c>
      <c r="X28" s="87" t="s">
        <v>75</v>
      </c>
      <c r="Y28" s="87" t="s">
        <v>75</v>
      </c>
      <c r="Z28" s="87" t="s">
        <v>75</v>
      </c>
      <c r="AA28" s="87" t="s">
        <v>75</v>
      </c>
      <c r="AB28" s="87" t="s">
        <v>75</v>
      </c>
      <c r="AC28" s="87" t="s">
        <v>75</v>
      </c>
      <c r="AD28" s="87" t="s">
        <v>75</v>
      </c>
      <c r="AE28" s="95">
        <v>12</v>
      </c>
      <c r="AF28" s="87" t="s">
        <v>75</v>
      </c>
      <c r="AG28" s="87" t="s">
        <v>75</v>
      </c>
      <c r="AH28" s="87" t="s">
        <v>75</v>
      </c>
      <c r="AI28" s="87" t="s">
        <v>75</v>
      </c>
      <c r="AJ28" s="87" t="s">
        <v>75</v>
      </c>
      <c r="AK28" s="87" t="s">
        <v>75</v>
      </c>
      <c r="AL28" s="87" t="s">
        <v>75</v>
      </c>
      <c r="AM28" s="95">
        <v>8</v>
      </c>
      <c r="AN28" s="87" t="s">
        <v>75</v>
      </c>
      <c r="AO28" s="87" t="s">
        <v>75</v>
      </c>
      <c r="AP28" s="87" t="s">
        <v>75</v>
      </c>
      <c r="AQ28" s="87" t="s">
        <v>75</v>
      </c>
      <c r="AR28" s="87" t="s">
        <v>75</v>
      </c>
      <c r="AS28" s="87" t="s">
        <v>75</v>
      </c>
      <c r="AT28" s="87" t="s">
        <v>75</v>
      </c>
      <c r="AU28" s="95">
        <f t="shared" si="0"/>
        <v>20</v>
      </c>
      <c r="AV28" s="87" t="s">
        <v>75</v>
      </c>
      <c r="AW28" s="87" t="s">
        <v>75</v>
      </c>
      <c r="AX28" s="87" t="s">
        <v>75</v>
      </c>
      <c r="AY28" s="87" t="s">
        <v>75</v>
      </c>
      <c r="AZ28" s="88"/>
    </row>
  </sheetData>
  <mergeCells count="29">
    <mergeCell ref="T9:AI9"/>
    <mergeCell ref="AJ9:AY9"/>
    <mergeCell ref="AZ9:AZ12"/>
    <mergeCell ref="T10:AA10"/>
    <mergeCell ref="AB10:AI10"/>
    <mergeCell ref="AJ10:AQ10"/>
    <mergeCell ref="AR10:AY10"/>
    <mergeCell ref="AB11:AE11"/>
    <mergeCell ref="AF11:AI11"/>
    <mergeCell ref="AJ11:AM11"/>
    <mergeCell ref="AN11:AQ11"/>
    <mergeCell ref="AR11:AU11"/>
    <mergeCell ref="AV11:AY11"/>
    <mergeCell ref="T11:W11"/>
    <mergeCell ref="X11:AA11"/>
    <mergeCell ref="A9:A12"/>
    <mergeCell ref="B9:B12"/>
    <mergeCell ref="C9:C12"/>
    <mergeCell ref="D9:K10"/>
    <mergeCell ref="L9:S10"/>
    <mergeCell ref="D11:G11"/>
    <mergeCell ref="H11:K11"/>
    <mergeCell ref="L11:O11"/>
    <mergeCell ref="P11:S11"/>
    <mergeCell ref="A4:AI4"/>
    <mergeCell ref="A5:AI5"/>
    <mergeCell ref="A6:AI6"/>
    <mergeCell ref="A7:AI7"/>
    <mergeCell ref="A8:AY8"/>
  </mergeCells>
  <printOptions horizontalCentered="1" verticalCentered="1"/>
  <pageMargins left="0.78740157480314965" right="0.39370078740157483" top="0.39370078740157483" bottom="0.39370078740157483" header="0.27559055118110237" footer="0.27559055118110237"/>
  <pageSetup paperSize="9" scale="49" fitToWidth="0" orientation="landscape" r:id="rId1"/>
  <headerFooter alignWithMargins="0">
    <oddHeader>&amp;L&amp;"Arial,обычный"&amp;6Подготовлено с использованием системы ГАРАНТ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AZ33"/>
  <sheetViews>
    <sheetView topLeftCell="D1" workbookViewId="0">
      <selection activeCell="D11" sqref="D11:M12"/>
    </sheetView>
  </sheetViews>
  <sheetFormatPr defaultRowHeight="15.6" outlineLevelRow="1"/>
  <cols>
    <col min="1" max="1" width="10.109375" style="5" customWidth="1"/>
    <col min="2" max="2" width="36" style="5" customWidth="1"/>
    <col min="3" max="3" width="13.6640625" style="5" customWidth="1"/>
    <col min="4" max="4" width="14.33203125" style="5" customWidth="1"/>
    <col min="5" max="8" width="15" style="5" customWidth="1"/>
    <col min="9" max="9" width="18.88671875" style="5" customWidth="1"/>
    <col min="10" max="11" width="12.109375" style="5" customWidth="1"/>
    <col min="12" max="12" width="8.5546875" style="5" customWidth="1"/>
    <col min="13" max="13" width="14.88671875" style="5" customWidth="1"/>
    <col min="14" max="14" width="23.88671875" style="5" customWidth="1"/>
    <col min="15" max="15" width="5.33203125" style="5" customWidth="1"/>
    <col min="16" max="16" width="5" style="5" customWidth="1"/>
    <col min="17" max="18" width="3.88671875" style="5" customWidth="1"/>
    <col min="19" max="19" width="4.6640625" style="5" customWidth="1"/>
    <col min="20" max="22" width="6.5546875" style="5" customWidth="1"/>
    <col min="23" max="23" width="4.44140625" style="5" customWidth="1"/>
    <col min="24" max="24" width="5.109375" style="5" customWidth="1"/>
    <col min="25" max="25" width="4.44140625" style="5" customWidth="1"/>
    <col min="26" max="26" width="5" style="5" customWidth="1"/>
    <col min="27" max="29" width="6.5546875" style="5" customWidth="1"/>
    <col min="30" max="30" width="7" style="5" customWidth="1"/>
    <col min="31" max="31" width="6.5546875" style="5" customWidth="1"/>
    <col min="32" max="32" width="7.44140625" style="5" customWidth="1"/>
    <col min="33" max="33" width="4" style="5" customWidth="1"/>
    <col min="34" max="34" width="6.5546875" style="5" customWidth="1"/>
    <col min="35" max="35" width="18.44140625" style="5" customWidth="1"/>
    <col min="36" max="36" width="24.33203125" style="5" customWidth="1"/>
    <col min="37" max="37" width="14.44140625" style="5" customWidth="1"/>
    <col min="38" max="38" width="25.5546875" style="5" customWidth="1"/>
    <col min="39" max="39" width="12.44140625" style="5" customWidth="1"/>
    <col min="40" max="40" width="19.88671875" style="5" customWidth="1"/>
    <col min="41" max="42" width="4.6640625" style="5" customWidth="1"/>
    <col min="43" max="43" width="4.33203125" style="5" customWidth="1"/>
    <col min="44" max="44" width="4.44140625" style="5" customWidth="1"/>
    <col min="45" max="45" width="5.109375" style="5" customWidth="1"/>
    <col min="46" max="46" width="5.6640625" style="5" customWidth="1"/>
    <col min="47" max="47" width="6.33203125" style="5" customWidth="1"/>
    <col min="48" max="48" width="6.5546875" style="5" customWidth="1"/>
    <col min="49" max="49" width="6.33203125" style="5" customWidth="1"/>
    <col min="50" max="51" width="5.6640625" style="5" customWidth="1"/>
    <col min="52" max="52" width="14.6640625" style="5" customWidth="1"/>
    <col min="53" max="62" width="5.6640625" style="5" customWidth="1"/>
    <col min="63" max="259" width="9.109375" style="5"/>
    <col min="260" max="260" width="13.6640625" style="5" customWidth="1"/>
    <col min="261" max="261" width="36" style="5" customWidth="1"/>
    <col min="262" max="262" width="20.109375" style="5" customWidth="1"/>
    <col min="263" max="263" width="32.109375" style="5" customWidth="1"/>
    <col min="264" max="265" width="33.88671875" style="5" customWidth="1"/>
    <col min="266" max="268" width="36.88671875" style="5" customWidth="1"/>
    <col min="269" max="269" width="36.6640625" style="5" customWidth="1"/>
    <col min="270" max="270" width="22.6640625" style="5" customWidth="1"/>
    <col min="271" max="271" width="5.33203125" style="5" customWidth="1"/>
    <col min="272" max="272" width="5" style="5" customWidth="1"/>
    <col min="273" max="274" width="3.88671875" style="5" customWidth="1"/>
    <col min="275" max="275" width="4.6640625" style="5" customWidth="1"/>
    <col min="276" max="278" width="6.5546875" style="5" customWidth="1"/>
    <col min="279" max="279" width="4.44140625" style="5" customWidth="1"/>
    <col min="280" max="280" width="5.109375" style="5" customWidth="1"/>
    <col min="281" max="281" width="4.44140625" style="5" customWidth="1"/>
    <col min="282" max="282" width="5" style="5" customWidth="1"/>
    <col min="283" max="285" width="6.5546875" style="5" customWidth="1"/>
    <col min="286" max="286" width="7" style="5" customWidth="1"/>
    <col min="287" max="287" width="6.5546875" style="5" customWidth="1"/>
    <col min="288" max="288" width="7.44140625" style="5" customWidth="1"/>
    <col min="289" max="289" width="4" style="5" customWidth="1"/>
    <col min="290" max="290" width="6.5546875" style="5" customWidth="1"/>
    <col min="291" max="291" width="18.44140625" style="5" customWidth="1"/>
    <col min="292" max="292" width="24.33203125" style="5" customWidth="1"/>
    <col min="293" max="293" width="14.44140625" style="5" customWidth="1"/>
    <col min="294" max="294" width="25.5546875" style="5" customWidth="1"/>
    <col min="295" max="295" width="12.44140625" style="5" customWidth="1"/>
    <col min="296" max="296" width="19.88671875" style="5" customWidth="1"/>
    <col min="297" max="298" width="4.6640625" style="5" customWidth="1"/>
    <col min="299" max="299" width="4.33203125" style="5" customWidth="1"/>
    <col min="300" max="300" width="4.44140625" style="5" customWidth="1"/>
    <col min="301" max="301" width="5.109375" style="5" customWidth="1"/>
    <col min="302" max="302" width="5.6640625" style="5" customWidth="1"/>
    <col min="303" max="303" width="6.33203125" style="5" customWidth="1"/>
    <col min="304" max="304" width="6.5546875" style="5" customWidth="1"/>
    <col min="305" max="305" width="6.33203125" style="5" customWidth="1"/>
    <col min="306" max="307" width="5.6640625" style="5" customWidth="1"/>
    <col min="308" max="308" width="14.6640625" style="5" customWidth="1"/>
    <col min="309" max="318" width="5.6640625" style="5" customWidth="1"/>
    <col min="319" max="515" width="9.109375" style="5"/>
    <col min="516" max="516" width="13.6640625" style="5" customWidth="1"/>
    <col min="517" max="517" width="36" style="5" customWidth="1"/>
    <col min="518" max="518" width="20.109375" style="5" customWidth="1"/>
    <col min="519" max="519" width="32.109375" style="5" customWidth="1"/>
    <col min="520" max="521" width="33.88671875" style="5" customWidth="1"/>
    <col min="522" max="524" width="36.88671875" style="5" customWidth="1"/>
    <col min="525" max="525" width="36.6640625" style="5" customWidth="1"/>
    <col min="526" max="526" width="22.6640625" style="5" customWidth="1"/>
    <col min="527" max="527" width="5.33203125" style="5" customWidth="1"/>
    <col min="528" max="528" width="5" style="5" customWidth="1"/>
    <col min="529" max="530" width="3.88671875" style="5" customWidth="1"/>
    <col min="531" max="531" width="4.6640625" style="5" customWidth="1"/>
    <col min="532" max="534" width="6.5546875" style="5" customWidth="1"/>
    <col min="535" max="535" width="4.44140625" style="5" customWidth="1"/>
    <col min="536" max="536" width="5.109375" style="5" customWidth="1"/>
    <col min="537" max="537" width="4.44140625" style="5" customWidth="1"/>
    <col min="538" max="538" width="5" style="5" customWidth="1"/>
    <col min="539" max="541" width="6.5546875" style="5" customWidth="1"/>
    <col min="542" max="542" width="7" style="5" customWidth="1"/>
    <col min="543" max="543" width="6.5546875" style="5" customWidth="1"/>
    <col min="544" max="544" width="7.44140625" style="5" customWidth="1"/>
    <col min="545" max="545" width="4" style="5" customWidth="1"/>
    <col min="546" max="546" width="6.5546875" style="5" customWidth="1"/>
    <col min="547" max="547" width="18.44140625" style="5" customWidth="1"/>
    <col min="548" max="548" width="24.33203125" style="5" customWidth="1"/>
    <col min="549" max="549" width="14.44140625" style="5" customWidth="1"/>
    <col min="550" max="550" width="25.5546875" style="5" customWidth="1"/>
    <col min="551" max="551" width="12.44140625" style="5" customWidth="1"/>
    <col min="552" max="552" width="19.88671875" style="5" customWidth="1"/>
    <col min="553" max="554" width="4.6640625" style="5" customWidth="1"/>
    <col min="555" max="555" width="4.33203125" style="5" customWidth="1"/>
    <col min="556" max="556" width="4.44140625" style="5" customWidth="1"/>
    <col min="557" max="557" width="5.109375" style="5" customWidth="1"/>
    <col min="558" max="558" width="5.6640625" style="5" customWidth="1"/>
    <col min="559" max="559" width="6.33203125" style="5" customWidth="1"/>
    <col min="560" max="560" width="6.5546875" style="5" customWidth="1"/>
    <col min="561" max="561" width="6.33203125" style="5" customWidth="1"/>
    <col min="562" max="563" width="5.6640625" style="5" customWidth="1"/>
    <col min="564" max="564" width="14.6640625" style="5" customWidth="1"/>
    <col min="565" max="574" width="5.6640625" style="5" customWidth="1"/>
    <col min="575" max="771" width="9.109375" style="5"/>
    <col min="772" max="772" width="13.6640625" style="5" customWidth="1"/>
    <col min="773" max="773" width="36" style="5" customWidth="1"/>
    <col min="774" max="774" width="20.109375" style="5" customWidth="1"/>
    <col min="775" max="775" width="32.109375" style="5" customWidth="1"/>
    <col min="776" max="777" width="33.88671875" style="5" customWidth="1"/>
    <col min="778" max="780" width="36.88671875" style="5" customWidth="1"/>
    <col min="781" max="781" width="36.6640625" style="5" customWidth="1"/>
    <col min="782" max="782" width="22.6640625" style="5" customWidth="1"/>
    <col min="783" max="783" width="5.33203125" style="5" customWidth="1"/>
    <col min="784" max="784" width="5" style="5" customWidth="1"/>
    <col min="785" max="786" width="3.88671875" style="5" customWidth="1"/>
    <col min="787" max="787" width="4.6640625" style="5" customWidth="1"/>
    <col min="788" max="790" width="6.5546875" style="5" customWidth="1"/>
    <col min="791" max="791" width="4.44140625" style="5" customWidth="1"/>
    <col min="792" max="792" width="5.109375" style="5" customWidth="1"/>
    <col min="793" max="793" width="4.44140625" style="5" customWidth="1"/>
    <col min="794" max="794" width="5" style="5" customWidth="1"/>
    <col min="795" max="797" width="6.5546875" style="5" customWidth="1"/>
    <col min="798" max="798" width="7" style="5" customWidth="1"/>
    <col min="799" max="799" width="6.5546875" style="5" customWidth="1"/>
    <col min="800" max="800" width="7.44140625" style="5" customWidth="1"/>
    <col min="801" max="801" width="4" style="5" customWidth="1"/>
    <col min="802" max="802" width="6.5546875" style="5" customWidth="1"/>
    <col min="803" max="803" width="18.44140625" style="5" customWidth="1"/>
    <col min="804" max="804" width="24.33203125" style="5" customWidth="1"/>
    <col min="805" max="805" width="14.44140625" style="5" customWidth="1"/>
    <col min="806" max="806" width="25.5546875" style="5" customWidth="1"/>
    <col min="807" max="807" width="12.44140625" style="5" customWidth="1"/>
    <col min="808" max="808" width="19.88671875" style="5" customWidth="1"/>
    <col min="809" max="810" width="4.6640625" style="5" customWidth="1"/>
    <col min="811" max="811" width="4.33203125" style="5" customWidth="1"/>
    <col min="812" max="812" width="4.44140625" style="5" customWidth="1"/>
    <col min="813" max="813" width="5.109375" style="5" customWidth="1"/>
    <col min="814" max="814" width="5.6640625" style="5" customWidth="1"/>
    <col min="815" max="815" width="6.33203125" style="5" customWidth="1"/>
    <col min="816" max="816" width="6.5546875" style="5" customWidth="1"/>
    <col min="817" max="817" width="6.33203125" style="5" customWidth="1"/>
    <col min="818" max="819" width="5.6640625" style="5" customWidth="1"/>
    <col min="820" max="820" width="14.6640625" style="5" customWidth="1"/>
    <col min="821" max="830" width="5.6640625" style="5" customWidth="1"/>
    <col min="831" max="1027" width="9.109375" style="5"/>
    <col min="1028" max="1028" width="13.6640625" style="5" customWidth="1"/>
    <col min="1029" max="1029" width="36" style="5" customWidth="1"/>
    <col min="1030" max="1030" width="20.109375" style="5" customWidth="1"/>
    <col min="1031" max="1031" width="32.109375" style="5" customWidth="1"/>
    <col min="1032" max="1033" width="33.88671875" style="5" customWidth="1"/>
    <col min="1034" max="1036" width="36.88671875" style="5" customWidth="1"/>
    <col min="1037" max="1037" width="36.6640625" style="5" customWidth="1"/>
    <col min="1038" max="1038" width="22.6640625" style="5" customWidth="1"/>
    <col min="1039" max="1039" width="5.33203125" style="5" customWidth="1"/>
    <col min="1040" max="1040" width="5" style="5" customWidth="1"/>
    <col min="1041" max="1042" width="3.88671875" style="5" customWidth="1"/>
    <col min="1043" max="1043" width="4.6640625" style="5" customWidth="1"/>
    <col min="1044" max="1046" width="6.5546875" style="5" customWidth="1"/>
    <col min="1047" max="1047" width="4.44140625" style="5" customWidth="1"/>
    <col min="1048" max="1048" width="5.109375" style="5" customWidth="1"/>
    <col min="1049" max="1049" width="4.44140625" style="5" customWidth="1"/>
    <col min="1050" max="1050" width="5" style="5" customWidth="1"/>
    <col min="1051" max="1053" width="6.5546875" style="5" customWidth="1"/>
    <col min="1054" max="1054" width="7" style="5" customWidth="1"/>
    <col min="1055" max="1055" width="6.5546875" style="5" customWidth="1"/>
    <col min="1056" max="1056" width="7.44140625" style="5" customWidth="1"/>
    <col min="1057" max="1057" width="4" style="5" customWidth="1"/>
    <col min="1058" max="1058" width="6.5546875" style="5" customWidth="1"/>
    <col min="1059" max="1059" width="18.44140625" style="5" customWidth="1"/>
    <col min="1060" max="1060" width="24.33203125" style="5" customWidth="1"/>
    <col min="1061" max="1061" width="14.44140625" style="5" customWidth="1"/>
    <col min="1062" max="1062" width="25.5546875" style="5" customWidth="1"/>
    <col min="1063" max="1063" width="12.44140625" style="5" customWidth="1"/>
    <col min="1064" max="1064" width="19.88671875" style="5" customWidth="1"/>
    <col min="1065" max="1066" width="4.6640625" style="5" customWidth="1"/>
    <col min="1067" max="1067" width="4.33203125" style="5" customWidth="1"/>
    <col min="1068" max="1068" width="4.44140625" style="5" customWidth="1"/>
    <col min="1069" max="1069" width="5.109375" style="5" customWidth="1"/>
    <col min="1070" max="1070" width="5.6640625" style="5" customWidth="1"/>
    <col min="1071" max="1071" width="6.33203125" style="5" customWidth="1"/>
    <col min="1072" max="1072" width="6.5546875" style="5" customWidth="1"/>
    <col min="1073" max="1073" width="6.33203125" style="5" customWidth="1"/>
    <col min="1074" max="1075" width="5.6640625" style="5" customWidth="1"/>
    <col min="1076" max="1076" width="14.6640625" style="5" customWidth="1"/>
    <col min="1077" max="1086" width="5.6640625" style="5" customWidth="1"/>
    <col min="1087" max="1283" width="9.109375" style="5"/>
    <col min="1284" max="1284" width="13.6640625" style="5" customWidth="1"/>
    <col min="1285" max="1285" width="36" style="5" customWidth="1"/>
    <col min="1286" max="1286" width="20.109375" style="5" customWidth="1"/>
    <col min="1287" max="1287" width="32.109375" style="5" customWidth="1"/>
    <col min="1288" max="1289" width="33.88671875" style="5" customWidth="1"/>
    <col min="1290" max="1292" width="36.88671875" style="5" customWidth="1"/>
    <col min="1293" max="1293" width="36.6640625" style="5" customWidth="1"/>
    <col min="1294" max="1294" width="22.6640625" style="5" customWidth="1"/>
    <col min="1295" max="1295" width="5.33203125" style="5" customWidth="1"/>
    <col min="1296" max="1296" width="5" style="5" customWidth="1"/>
    <col min="1297" max="1298" width="3.88671875" style="5" customWidth="1"/>
    <col min="1299" max="1299" width="4.6640625" style="5" customWidth="1"/>
    <col min="1300" max="1302" width="6.5546875" style="5" customWidth="1"/>
    <col min="1303" max="1303" width="4.44140625" style="5" customWidth="1"/>
    <col min="1304" max="1304" width="5.109375" style="5" customWidth="1"/>
    <col min="1305" max="1305" width="4.44140625" style="5" customWidth="1"/>
    <col min="1306" max="1306" width="5" style="5" customWidth="1"/>
    <col min="1307" max="1309" width="6.5546875" style="5" customWidth="1"/>
    <col min="1310" max="1310" width="7" style="5" customWidth="1"/>
    <col min="1311" max="1311" width="6.5546875" style="5" customWidth="1"/>
    <col min="1312" max="1312" width="7.44140625" style="5" customWidth="1"/>
    <col min="1313" max="1313" width="4" style="5" customWidth="1"/>
    <col min="1314" max="1314" width="6.5546875" style="5" customWidth="1"/>
    <col min="1315" max="1315" width="18.44140625" style="5" customWidth="1"/>
    <col min="1316" max="1316" width="24.33203125" style="5" customWidth="1"/>
    <col min="1317" max="1317" width="14.44140625" style="5" customWidth="1"/>
    <col min="1318" max="1318" width="25.5546875" style="5" customWidth="1"/>
    <col min="1319" max="1319" width="12.44140625" style="5" customWidth="1"/>
    <col min="1320" max="1320" width="19.88671875" style="5" customWidth="1"/>
    <col min="1321" max="1322" width="4.6640625" style="5" customWidth="1"/>
    <col min="1323" max="1323" width="4.33203125" style="5" customWidth="1"/>
    <col min="1324" max="1324" width="4.44140625" style="5" customWidth="1"/>
    <col min="1325" max="1325" width="5.109375" style="5" customWidth="1"/>
    <col min="1326" max="1326" width="5.6640625" style="5" customWidth="1"/>
    <col min="1327" max="1327" width="6.33203125" style="5" customWidth="1"/>
    <col min="1328" max="1328" width="6.5546875" style="5" customWidth="1"/>
    <col min="1329" max="1329" width="6.33203125" style="5" customWidth="1"/>
    <col min="1330" max="1331" width="5.6640625" style="5" customWidth="1"/>
    <col min="1332" max="1332" width="14.6640625" style="5" customWidth="1"/>
    <col min="1333" max="1342" width="5.6640625" style="5" customWidth="1"/>
    <col min="1343" max="1539" width="9.109375" style="5"/>
    <col min="1540" max="1540" width="13.6640625" style="5" customWidth="1"/>
    <col min="1541" max="1541" width="36" style="5" customWidth="1"/>
    <col min="1542" max="1542" width="20.109375" style="5" customWidth="1"/>
    <col min="1543" max="1543" width="32.109375" style="5" customWidth="1"/>
    <col min="1544" max="1545" width="33.88671875" style="5" customWidth="1"/>
    <col min="1546" max="1548" width="36.88671875" style="5" customWidth="1"/>
    <col min="1549" max="1549" width="36.6640625" style="5" customWidth="1"/>
    <col min="1550" max="1550" width="22.6640625" style="5" customWidth="1"/>
    <col min="1551" max="1551" width="5.33203125" style="5" customWidth="1"/>
    <col min="1552" max="1552" width="5" style="5" customWidth="1"/>
    <col min="1553" max="1554" width="3.88671875" style="5" customWidth="1"/>
    <col min="1555" max="1555" width="4.6640625" style="5" customWidth="1"/>
    <col min="1556" max="1558" width="6.5546875" style="5" customWidth="1"/>
    <col min="1559" max="1559" width="4.44140625" style="5" customWidth="1"/>
    <col min="1560" max="1560" width="5.109375" style="5" customWidth="1"/>
    <col min="1561" max="1561" width="4.44140625" style="5" customWidth="1"/>
    <col min="1562" max="1562" width="5" style="5" customWidth="1"/>
    <col min="1563" max="1565" width="6.5546875" style="5" customWidth="1"/>
    <col min="1566" max="1566" width="7" style="5" customWidth="1"/>
    <col min="1567" max="1567" width="6.5546875" style="5" customWidth="1"/>
    <col min="1568" max="1568" width="7.44140625" style="5" customWidth="1"/>
    <col min="1569" max="1569" width="4" style="5" customWidth="1"/>
    <col min="1570" max="1570" width="6.5546875" style="5" customWidth="1"/>
    <col min="1571" max="1571" width="18.44140625" style="5" customWidth="1"/>
    <col min="1572" max="1572" width="24.33203125" style="5" customWidth="1"/>
    <col min="1573" max="1573" width="14.44140625" style="5" customWidth="1"/>
    <col min="1574" max="1574" width="25.5546875" style="5" customWidth="1"/>
    <col min="1575" max="1575" width="12.44140625" style="5" customWidth="1"/>
    <col min="1576" max="1576" width="19.88671875" style="5" customWidth="1"/>
    <col min="1577" max="1578" width="4.6640625" style="5" customWidth="1"/>
    <col min="1579" max="1579" width="4.33203125" style="5" customWidth="1"/>
    <col min="1580" max="1580" width="4.44140625" style="5" customWidth="1"/>
    <col min="1581" max="1581" width="5.109375" style="5" customWidth="1"/>
    <col min="1582" max="1582" width="5.6640625" style="5" customWidth="1"/>
    <col min="1583" max="1583" width="6.33203125" style="5" customWidth="1"/>
    <col min="1584" max="1584" width="6.5546875" style="5" customWidth="1"/>
    <col min="1585" max="1585" width="6.33203125" style="5" customWidth="1"/>
    <col min="1586" max="1587" width="5.6640625" style="5" customWidth="1"/>
    <col min="1588" max="1588" width="14.6640625" style="5" customWidth="1"/>
    <col min="1589" max="1598" width="5.6640625" style="5" customWidth="1"/>
    <col min="1599" max="1795" width="9.109375" style="5"/>
    <col min="1796" max="1796" width="13.6640625" style="5" customWidth="1"/>
    <col min="1797" max="1797" width="36" style="5" customWidth="1"/>
    <col min="1798" max="1798" width="20.109375" style="5" customWidth="1"/>
    <col min="1799" max="1799" width="32.109375" style="5" customWidth="1"/>
    <col min="1800" max="1801" width="33.88671875" style="5" customWidth="1"/>
    <col min="1802" max="1804" width="36.88671875" style="5" customWidth="1"/>
    <col min="1805" max="1805" width="36.6640625" style="5" customWidth="1"/>
    <col min="1806" max="1806" width="22.6640625" style="5" customWidth="1"/>
    <col min="1807" max="1807" width="5.33203125" style="5" customWidth="1"/>
    <col min="1808" max="1808" width="5" style="5" customWidth="1"/>
    <col min="1809" max="1810" width="3.88671875" style="5" customWidth="1"/>
    <col min="1811" max="1811" width="4.6640625" style="5" customWidth="1"/>
    <col min="1812" max="1814" width="6.5546875" style="5" customWidth="1"/>
    <col min="1815" max="1815" width="4.44140625" style="5" customWidth="1"/>
    <col min="1816" max="1816" width="5.109375" style="5" customWidth="1"/>
    <col min="1817" max="1817" width="4.44140625" style="5" customWidth="1"/>
    <col min="1818" max="1818" width="5" style="5" customWidth="1"/>
    <col min="1819" max="1821" width="6.5546875" style="5" customWidth="1"/>
    <col min="1822" max="1822" width="7" style="5" customWidth="1"/>
    <col min="1823" max="1823" width="6.5546875" style="5" customWidth="1"/>
    <col min="1824" max="1824" width="7.44140625" style="5" customWidth="1"/>
    <col min="1825" max="1825" width="4" style="5" customWidth="1"/>
    <col min="1826" max="1826" width="6.5546875" style="5" customWidth="1"/>
    <col min="1827" max="1827" width="18.44140625" style="5" customWidth="1"/>
    <col min="1828" max="1828" width="24.33203125" style="5" customWidth="1"/>
    <col min="1829" max="1829" width="14.44140625" style="5" customWidth="1"/>
    <col min="1830" max="1830" width="25.5546875" style="5" customWidth="1"/>
    <col min="1831" max="1831" width="12.44140625" style="5" customWidth="1"/>
    <col min="1832" max="1832" width="19.88671875" style="5" customWidth="1"/>
    <col min="1833" max="1834" width="4.6640625" style="5" customWidth="1"/>
    <col min="1835" max="1835" width="4.33203125" style="5" customWidth="1"/>
    <col min="1836" max="1836" width="4.44140625" style="5" customWidth="1"/>
    <col min="1837" max="1837" width="5.109375" style="5" customWidth="1"/>
    <col min="1838" max="1838" width="5.6640625" style="5" customWidth="1"/>
    <col min="1839" max="1839" width="6.33203125" style="5" customWidth="1"/>
    <col min="1840" max="1840" width="6.5546875" style="5" customWidth="1"/>
    <col min="1841" max="1841" width="6.33203125" style="5" customWidth="1"/>
    <col min="1842" max="1843" width="5.6640625" style="5" customWidth="1"/>
    <col min="1844" max="1844" width="14.6640625" style="5" customWidth="1"/>
    <col min="1845" max="1854" width="5.6640625" style="5" customWidth="1"/>
    <col min="1855" max="2051" width="9.109375" style="5"/>
    <col min="2052" max="2052" width="13.6640625" style="5" customWidth="1"/>
    <col min="2053" max="2053" width="36" style="5" customWidth="1"/>
    <col min="2054" max="2054" width="20.109375" style="5" customWidth="1"/>
    <col min="2055" max="2055" width="32.109375" style="5" customWidth="1"/>
    <col min="2056" max="2057" width="33.88671875" style="5" customWidth="1"/>
    <col min="2058" max="2060" width="36.88671875" style="5" customWidth="1"/>
    <col min="2061" max="2061" width="36.6640625" style="5" customWidth="1"/>
    <col min="2062" max="2062" width="22.6640625" style="5" customWidth="1"/>
    <col min="2063" max="2063" width="5.33203125" style="5" customWidth="1"/>
    <col min="2064" max="2064" width="5" style="5" customWidth="1"/>
    <col min="2065" max="2066" width="3.88671875" style="5" customWidth="1"/>
    <col min="2067" max="2067" width="4.6640625" style="5" customWidth="1"/>
    <col min="2068" max="2070" width="6.5546875" style="5" customWidth="1"/>
    <col min="2071" max="2071" width="4.44140625" style="5" customWidth="1"/>
    <col min="2072" max="2072" width="5.109375" style="5" customWidth="1"/>
    <col min="2073" max="2073" width="4.44140625" style="5" customWidth="1"/>
    <col min="2074" max="2074" width="5" style="5" customWidth="1"/>
    <col min="2075" max="2077" width="6.5546875" style="5" customWidth="1"/>
    <col min="2078" max="2078" width="7" style="5" customWidth="1"/>
    <col min="2079" max="2079" width="6.5546875" style="5" customWidth="1"/>
    <col min="2080" max="2080" width="7.44140625" style="5" customWidth="1"/>
    <col min="2081" max="2081" width="4" style="5" customWidth="1"/>
    <col min="2082" max="2082" width="6.5546875" style="5" customWidth="1"/>
    <col min="2083" max="2083" width="18.44140625" style="5" customWidth="1"/>
    <col min="2084" max="2084" width="24.33203125" style="5" customWidth="1"/>
    <col min="2085" max="2085" width="14.44140625" style="5" customWidth="1"/>
    <col min="2086" max="2086" width="25.5546875" style="5" customWidth="1"/>
    <col min="2087" max="2087" width="12.44140625" style="5" customWidth="1"/>
    <col min="2088" max="2088" width="19.88671875" style="5" customWidth="1"/>
    <col min="2089" max="2090" width="4.6640625" style="5" customWidth="1"/>
    <col min="2091" max="2091" width="4.33203125" style="5" customWidth="1"/>
    <col min="2092" max="2092" width="4.44140625" style="5" customWidth="1"/>
    <col min="2093" max="2093" width="5.109375" style="5" customWidth="1"/>
    <col min="2094" max="2094" width="5.6640625" style="5" customWidth="1"/>
    <col min="2095" max="2095" width="6.33203125" style="5" customWidth="1"/>
    <col min="2096" max="2096" width="6.5546875" style="5" customWidth="1"/>
    <col min="2097" max="2097" width="6.33203125" style="5" customWidth="1"/>
    <col min="2098" max="2099" width="5.6640625" style="5" customWidth="1"/>
    <col min="2100" max="2100" width="14.6640625" style="5" customWidth="1"/>
    <col min="2101" max="2110" width="5.6640625" style="5" customWidth="1"/>
    <col min="2111" max="2307" width="9.109375" style="5"/>
    <col min="2308" max="2308" width="13.6640625" style="5" customWidth="1"/>
    <col min="2309" max="2309" width="36" style="5" customWidth="1"/>
    <col min="2310" max="2310" width="20.109375" style="5" customWidth="1"/>
    <col min="2311" max="2311" width="32.109375" style="5" customWidth="1"/>
    <col min="2312" max="2313" width="33.88671875" style="5" customWidth="1"/>
    <col min="2314" max="2316" width="36.88671875" style="5" customWidth="1"/>
    <col min="2317" max="2317" width="36.6640625" style="5" customWidth="1"/>
    <col min="2318" max="2318" width="22.6640625" style="5" customWidth="1"/>
    <col min="2319" max="2319" width="5.33203125" style="5" customWidth="1"/>
    <col min="2320" max="2320" width="5" style="5" customWidth="1"/>
    <col min="2321" max="2322" width="3.88671875" style="5" customWidth="1"/>
    <col min="2323" max="2323" width="4.6640625" style="5" customWidth="1"/>
    <col min="2324" max="2326" width="6.5546875" style="5" customWidth="1"/>
    <col min="2327" max="2327" width="4.44140625" style="5" customWidth="1"/>
    <col min="2328" max="2328" width="5.109375" style="5" customWidth="1"/>
    <col min="2329" max="2329" width="4.44140625" style="5" customWidth="1"/>
    <col min="2330" max="2330" width="5" style="5" customWidth="1"/>
    <col min="2331" max="2333" width="6.5546875" style="5" customWidth="1"/>
    <col min="2334" max="2334" width="7" style="5" customWidth="1"/>
    <col min="2335" max="2335" width="6.5546875" style="5" customWidth="1"/>
    <col min="2336" max="2336" width="7.44140625" style="5" customWidth="1"/>
    <col min="2337" max="2337" width="4" style="5" customWidth="1"/>
    <col min="2338" max="2338" width="6.5546875" style="5" customWidth="1"/>
    <col min="2339" max="2339" width="18.44140625" style="5" customWidth="1"/>
    <col min="2340" max="2340" width="24.33203125" style="5" customWidth="1"/>
    <col min="2341" max="2341" width="14.44140625" style="5" customWidth="1"/>
    <col min="2342" max="2342" width="25.5546875" style="5" customWidth="1"/>
    <col min="2343" max="2343" width="12.44140625" style="5" customWidth="1"/>
    <col min="2344" max="2344" width="19.88671875" style="5" customWidth="1"/>
    <col min="2345" max="2346" width="4.6640625" style="5" customWidth="1"/>
    <col min="2347" max="2347" width="4.33203125" style="5" customWidth="1"/>
    <col min="2348" max="2348" width="4.44140625" style="5" customWidth="1"/>
    <col min="2349" max="2349" width="5.109375" style="5" customWidth="1"/>
    <col min="2350" max="2350" width="5.6640625" style="5" customWidth="1"/>
    <col min="2351" max="2351" width="6.33203125" style="5" customWidth="1"/>
    <col min="2352" max="2352" width="6.5546875" style="5" customWidth="1"/>
    <col min="2353" max="2353" width="6.33203125" style="5" customWidth="1"/>
    <col min="2354" max="2355" width="5.6640625" style="5" customWidth="1"/>
    <col min="2356" max="2356" width="14.6640625" style="5" customWidth="1"/>
    <col min="2357" max="2366" width="5.6640625" style="5" customWidth="1"/>
    <col min="2367" max="2563" width="9.109375" style="5"/>
    <col min="2564" max="2564" width="13.6640625" style="5" customWidth="1"/>
    <col min="2565" max="2565" width="36" style="5" customWidth="1"/>
    <col min="2566" max="2566" width="20.109375" style="5" customWidth="1"/>
    <col min="2567" max="2567" width="32.109375" style="5" customWidth="1"/>
    <col min="2568" max="2569" width="33.88671875" style="5" customWidth="1"/>
    <col min="2570" max="2572" width="36.88671875" style="5" customWidth="1"/>
    <col min="2573" max="2573" width="36.6640625" style="5" customWidth="1"/>
    <col min="2574" max="2574" width="22.6640625" style="5" customWidth="1"/>
    <col min="2575" max="2575" width="5.33203125" style="5" customWidth="1"/>
    <col min="2576" max="2576" width="5" style="5" customWidth="1"/>
    <col min="2577" max="2578" width="3.88671875" style="5" customWidth="1"/>
    <col min="2579" max="2579" width="4.6640625" style="5" customWidth="1"/>
    <col min="2580" max="2582" width="6.5546875" style="5" customWidth="1"/>
    <col min="2583" max="2583" width="4.44140625" style="5" customWidth="1"/>
    <col min="2584" max="2584" width="5.109375" style="5" customWidth="1"/>
    <col min="2585" max="2585" width="4.44140625" style="5" customWidth="1"/>
    <col min="2586" max="2586" width="5" style="5" customWidth="1"/>
    <col min="2587" max="2589" width="6.5546875" style="5" customWidth="1"/>
    <col min="2590" max="2590" width="7" style="5" customWidth="1"/>
    <col min="2591" max="2591" width="6.5546875" style="5" customWidth="1"/>
    <col min="2592" max="2592" width="7.44140625" style="5" customWidth="1"/>
    <col min="2593" max="2593" width="4" style="5" customWidth="1"/>
    <col min="2594" max="2594" width="6.5546875" style="5" customWidth="1"/>
    <col min="2595" max="2595" width="18.44140625" style="5" customWidth="1"/>
    <col min="2596" max="2596" width="24.33203125" style="5" customWidth="1"/>
    <col min="2597" max="2597" width="14.44140625" style="5" customWidth="1"/>
    <col min="2598" max="2598" width="25.5546875" style="5" customWidth="1"/>
    <col min="2599" max="2599" width="12.44140625" style="5" customWidth="1"/>
    <col min="2600" max="2600" width="19.88671875" style="5" customWidth="1"/>
    <col min="2601" max="2602" width="4.6640625" style="5" customWidth="1"/>
    <col min="2603" max="2603" width="4.33203125" style="5" customWidth="1"/>
    <col min="2604" max="2604" width="4.44140625" style="5" customWidth="1"/>
    <col min="2605" max="2605" width="5.109375" style="5" customWidth="1"/>
    <col min="2606" max="2606" width="5.6640625" style="5" customWidth="1"/>
    <col min="2607" max="2607" width="6.33203125" style="5" customWidth="1"/>
    <col min="2608" max="2608" width="6.5546875" style="5" customWidth="1"/>
    <col min="2609" max="2609" width="6.33203125" style="5" customWidth="1"/>
    <col min="2610" max="2611" width="5.6640625" style="5" customWidth="1"/>
    <col min="2612" max="2612" width="14.6640625" style="5" customWidth="1"/>
    <col min="2613" max="2622" width="5.6640625" style="5" customWidth="1"/>
    <col min="2623" max="2819" width="9.109375" style="5"/>
    <col min="2820" max="2820" width="13.6640625" style="5" customWidth="1"/>
    <col min="2821" max="2821" width="36" style="5" customWidth="1"/>
    <col min="2822" max="2822" width="20.109375" style="5" customWidth="1"/>
    <col min="2823" max="2823" width="32.109375" style="5" customWidth="1"/>
    <col min="2824" max="2825" width="33.88671875" style="5" customWidth="1"/>
    <col min="2826" max="2828" width="36.88671875" style="5" customWidth="1"/>
    <col min="2829" max="2829" width="36.6640625" style="5" customWidth="1"/>
    <col min="2830" max="2830" width="22.6640625" style="5" customWidth="1"/>
    <col min="2831" max="2831" width="5.33203125" style="5" customWidth="1"/>
    <col min="2832" max="2832" width="5" style="5" customWidth="1"/>
    <col min="2833" max="2834" width="3.88671875" style="5" customWidth="1"/>
    <col min="2835" max="2835" width="4.6640625" style="5" customWidth="1"/>
    <col min="2836" max="2838" width="6.5546875" style="5" customWidth="1"/>
    <col min="2839" max="2839" width="4.44140625" style="5" customWidth="1"/>
    <col min="2840" max="2840" width="5.109375" style="5" customWidth="1"/>
    <col min="2841" max="2841" width="4.44140625" style="5" customWidth="1"/>
    <col min="2842" max="2842" width="5" style="5" customWidth="1"/>
    <col min="2843" max="2845" width="6.5546875" style="5" customWidth="1"/>
    <col min="2846" max="2846" width="7" style="5" customWidth="1"/>
    <col min="2847" max="2847" width="6.5546875" style="5" customWidth="1"/>
    <col min="2848" max="2848" width="7.44140625" style="5" customWidth="1"/>
    <col min="2849" max="2849" width="4" style="5" customWidth="1"/>
    <col min="2850" max="2850" width="6.5546875" style="5" customWidth="1"/>
    <col min="2851" max="2851" width="18.44140625" style="5" customWidth="1"/>
    <col min="2852" max="2852" width="24.33203125" style="5" customWidth="1"/>
    <col min="2853" max="2853" width="14.44140625" style="5" customWidth="1"/>
    <col min="2854" max="2854" width="25.5546875" style="5" customWidth="1"/>
    <col min="2855" max="2855" width="12.44140625" style="5" customWidth="1"/>
    <col min="2856" max="2856" width="19.88671875" style="5" customWidth="1"/>
    <col min="2857" max="2858" width="4.6640625" style="5" customWidth="1"/>
    <col min="2859" max="2859" width="4.33203125" style="5" customWidth="1"/>
    <col min="2860" max="2860" width="4.44140625" style="5" customWidth="1"/>
    <col min="2861" max="2861" width="5.109375" style="5" customWidth="1"/>
    <col min="2862" max="2862" width="5.6640625" style="5" customWidth="1"/>
    <col min="2863" max="2863" width="6.33203125" style="5" customWidth="1"/>
    <col min="2864" max="2864" width="6.5546875" style="5" customWidth="1"/>
    <col min="2865" max="2865" width="6.33203125" style="5" customWidth="1"/>
    <col min="2866" max="2867" width="5.6640625" style="5" customWidth="1"/>
    <col min="2868" max="2868" width="14.6640625" style="5" customWidth="1"/>
    <col min="2869" max="2878" width="5.6640625" style="5" customWidth="1"/>
    <col min="2879" max="3075" width="9.109375" style="5"/>
    <col min="3076" max="3076" width="13.6640625" style="5" customWidth="1"/>
    <col min="3077" max="3077" width="36" style="5" customWidth="1"/>
    <col min="3078" max="3078" width="20.109375" style="5" customWidth="1"/>
    <col min="3079" max="3079" width="32.109375" style="5" customWidth="1"/>
    <col min="3080" max="3081" width="33.88671875" style="5" customWidth="1"/>
    <col min="3082" max="3084" width="36.88671875" style="5" customWidth="1"/>
    <col min="3085" max="3085" width="36.6640625" style="5" customWidth="1"/>
    <col min="3086" max="3086" width="22.6640625" style="5" customWidth="1"/>
    <col min="3087" max="3087" width="5.33203125" style="5" customWidth="1"/>
    <col min="3088" max="3088" width="5" style="5" customWidth="1"/>
    <col min="3089" max="3090" width="3.88671875" style="5" customWidth="1"/>
    <col min="3091" max="3091" width="4.6640625" style="5" customWidth="1"/>
    <col min="3092" max="3094" width="6.5546875" style="5" customWidth="1"/>
    <col min="3095" max="3095" width="4.44140625" style="5" customWidth="1"/>
    <col min="3096" max="3096" width="5.109375" style="5" customWidth="1"/>
    <col min="3097" max="3097" width="4.44140625" style="5" customWidth="1"/>
    <col min="3098" max="3098" width="5" style="5" customWidth="1"/>
    <col min="3099" max="3101" width="6.5546875" style="5" customWidth="1"/>
    <col min="3102" max="3102" width="7" style="5" customWidth="1"/>
    <col min="3103" max="3103" width="6.5546875" style="5" customWidth="1"/>
    <col min="3104" max="3104" width="7.44140625" style="5" customWidth="1"/>
    <col min="3105" max="3105" width="4" style="5" customWidth="1"/>
    <col min="3106" max="3106" width="6.5546875" style="5" customWidth="1"/>
    <col min="3107" max="3107" width="18.44140625" style="5" customWidth="1"/>
    <col min="3108" max="3108" width="24.33203125" style="5" customWidth="1"/>
    <col min="3109" max="3109" width="14.44140625" style="5" customWidth="1"/>
    <col min="3110" max="3110" width="25.5546875" style="5" customWidth="1"/>
    <col min="3111" max="3111" width="12.44140625" style="5" customWidth="1"/>
    <col min="3112" max="3112" width="19.88671875" style="5" customWidth="1"/>
    <col min="3113" max="3114" width="4.6640625" style="5" customWidth="1"/>
    <col min="3115" max="3115" width="4.33203125" style="5" customWidth="1"/>
    <col min="3116" max="3116" width="4.44140625" style="5" customWidth="1"/>
    <col min="3117" max="3117" width="5.109375" style="5" customWidth="1"/>
    <col min="3118" max="3118" width="5.6640625" style="5" customWidth="1"/>
    <col min="3119" max="3119" width="6.33203125" style="5" customWidth="1"/>
    <col min="3120" max="3120" width="6.5546875" style="5" customWidth="1"/>
    <col min="3121" max="3121" width="6.33203125" style="5" customWidth="1"/>
    <col min="3122" max="3123" width="5.6640625" style="5" customWidth="1"/>
    <col min="3124" max="3124" width="14.6640625" style="5" customWidth="1"/>
    <col min="3125" max="3134" width="5.6640625" style="5" customWidth="1"/>
    <col min="3135" max="3331" width="9.109375" style="5"/>
    <col min="3332" max="3332" width="13.6640625" style="5" customWidth="1"/>
    <col min="3333" max="3333" width="36" style="5" customWidth="1"/>
    <col min="3334" max="3334" width="20.109375" style="5" customWidth="1"/>
    <col min="3335" max="3335" width="32.109375" style="5" customWidth="1"/>
    <col min="3336" max="3337" width="33.88671875" style="5" customWidth="1"/>
    <col min="3338" max="3340" width="36.88671875" style="5" customWidth="1"/>
    <col min="3341" max="3341" width="36.6640625" style="5" customWidth="1"/>
    <col min="3342" max="3342" width="22.6640625" style="5" customWidth="1"/>
    <col min="3343" max="3343" width="5.33203125" style="5" customWidth="1"/>
    <col min="3344" max="3344" width="5" style="5" customWidth="1"/>
    <col min="3345" max="3346" width="3.88671875" style="5" customWidth="1"/>
    <col min="3347" max="3347" width="4.6640625" style="5" customWidth="1"/>
    <col min="3348" max="3350" width="6.5546875" style="5" customWidth="1"/>
    <col min="3351" max="3351" width="4.44140625" style="5" customWidth="1"/>
    <col min="3352" max="3352" width="5.109375" style="5" customWidth="1"/>
    <col min="3353" max="3353" width="4.44140625" style="5" customWidth="1"/>
    <col min="3354" max="3354" width="5" style="5" customWidth="1"/>
    <col min="3355" max="3357" width="6.5546875" style="5" customWidth="1"/>
    <col min="3358" max="3358" width="7" style="5" customWidth="1"/>
    <col min="3359" max="3359" width="6.5546875" style="5" customWidth="1"/>
    <col min="3360" max="3360" width="7.44140625" style="5" customWidth="1"/>
    <col min="3361" max="3361" width="4" style="5" customWidth="1"/>
    <col min="3362" max="3362" width="6.5546875" style="5" customWidth="1"/>
    <col min="3363" max="3363" width="18.44140625" style="5" customWidth="1"/>
    <col min="3364" max="3364" width="24.33203125" style="5" customWidth="1"/>
    <col min="3365" max="3365" width="14.44140625" style="5" customWidth="1"/>
    <col min="3366" max="3366" width="25.5546875" style="5" customWidth="1"/>
    <col min="3367" max="3367" width="12.44140625" style="5" customWidth="1"/>
    <col min="3368" max="3368" width="19.88671875" style="5" customWidth="1"/>
    <col min="3369" max="3370" width="4.6640625" style="5" customWidth="1"/>
    <col min="3371" max="3371" width="4.33203125" style="5" customWidth="1"/>
    <col min="3372" max="3372" width="4.44140625" style="5" customWidth="1"/>
    <col min="3373" max="3373" width="5.109375" style="5" customWidth="1"/>
    <col min="3374" max="3374" width="5.6640625" style="5" customWidth="1"/>
    <col min="3375" max="3375" width="6.33203125" style="5" customWidth="1"/>
    <col min="3376" max="3376" width="6.5546875" style="5" customWidth="1"/>
    <col min="3377" max="3377" width="6.33203125" style="5" customWidth="1"/>
    <col min="3378" max="3379" width="5.6640625" style="5" customWidth="1"/>
    <col min="3380" max="3380" width="14.6640625" style="5" customWidth="1"/>
    <col min="3381" max="3390" width="5.6640625" style="5" customWidth="1"/>
    <col min="3391" max="3587" width="9.109375" style="5"/>
    <col min="3588" max="3588" width="13.6640625" style="5" customWidth="1"/>
    <col min="3589" max="3589" width="36" style="5" customWidth="1"/>
    <col min="3590" max="3590" width="20.109375" style="5" customWidth="1"/>
    <col min="3591" max="3591" width="32.109375" style="5" customWidth="1"/>
    <col min="3592" max="3593" width="33.88671875" style="5" customWidth="1"/>
    <col min="3594" max="3596" width="36.88671875" style="5" customWidth="1"/>
    <col min="3597" max="3597" width="36.6640625" style="5" customWidth="1"/>
    <col min="3598" max="3598" width="22.6640625" style="5" customWidth="1"/>
    <col min="3599" max="3599" width="5.33203125" style="5" customWidth="1"/>
    <col min="3600" max="3600" width="5" style="5" customWidth="1"/>
    <col min="3601" max="3602" width="3.88671875" style="5" customWidth="1"/>
    <col min="3603" max="3603" width="4.6640625" style="5" customWidth="1"/>
    <col min="3604" max="3606" width="6.5546875" style="5" customWidth="1"/>
    <col min="3607" max="3607" width="4.44140625" style="5" customWidth="1"/>
    <col min="3608" max="3608" width="5.109375" style="5" customWidth="1"/>
    <col min="3609" max="3609" width="4.44140625" style="5" customWidth="1"/>
    <col min="3610" max="3610" width="5" style="5" customWidth="1"/>
    <col min="3611" max="3613" width="6.5546875" style="5" customWidth="1"/>
    <col min="3614" max="3614" width="7" style="5" customWidth="1"/>
    <col min="3615" max="3615" width="6.5546875" style="5" customWidth="1"/>
    <col min="3616" max="3616" width="7.44140625" style="5" customWidth="1"/>
    <col min="3617" max="3617" width="4" style="5" customWidth="1"/>
    <col min="3618" max="3618" width="6.5546875" style="5" customWidth="1"/>
    <col min="3619" max="3619" width="18.44140625" style="5" customWidth="1"/>
    <col min="3620" max="3620" width="24.33203125" style="5" customWidth="1"/>
    <col min="3621" max="3621" width="14.44140625" style="5" customWidth="1"/>
    <col min="3622" max="3622" width="25.5546875" style="5" customWidth="1"/>
    <col min="3623" max="3623" width="12.44140625" style="5" customWidth="1"/>
    <col min="3624" max="3624" width="19.88671875" style="5" customWidth="1"/>
    <col min="3625" max="3626" width="4.6640625" style="5" customWidth="1"/>
    <col min="3627" max="3627" width="4.33203125" style="5" customWidth="1"/>
    <col min="3628" max="3628" width="4.44140625" style="5" customWidth="1"/>
    <col min="3629" max="3629" width="5.109375" style="5" customWidth="1"/>
    <col min="3630" max="3630" width="5.6640625" style="5" customWidth="1"/>
    <col min="3631" max="3631" width="6.33203125" style="5" customWidth="1"/>
    <col min="3632" max="3632" width="6.5546875" style="5" customWidth="1"/>
    <col min="3633" max="3633" width="6.33203125" style="5" customWidth="1"/>
    <col min="3634" max="3635" width="5.6640625" style="5" customWidth="1"/>
    <col min="3636" max="3636" width="14.6640625" style="5" customWidth="1"/>
    <col min="3637" max="3646" width="5.6640625" style="5" customWidth="1"/>
    <col min="3647" max="3843" width="9.109375" style="5"/>
    <col min="3844" max="3844" width="13.6640625" style="5" customWidth="1"/>
    <col min="3845" max="3845" width="36" style="5" customWidth="1"/>
    <col min="3846" max="3846" width="20.109375" style="5" customWidth="1"/>
    <col min="3847" max="3847" width="32.109375" style="5" customWidth="1"/>
    <col min="3848" max="3849" width="33.88671875" style="5" customWidth="1"/>
    <col min="3850" max="3852" width="36.88671875" style="5" customWidth="1"/>
    <col min="3853" max="3853" width="36.6640625" style="5" customWidth="1"/>
    <col min="3854" max="3854" width="22.6640625" style="5" customWidth="1"/>
    <col min="3855" max="3855" width="5.33203125" style="5" customWidth="1"/>
    <col min="3856" max="3856" width="5" style="5" customWidth="1"/>
    <col min="3857" max="3858" width="3.88671875" style="5" customWidth="1"/>
    <col min="3859" max="3859" width="4.6640625" style="5" customWidth="1"/>
    <col min="3860" max="3862" width="6.5546875" style="5" customWidth="1"/>
    <col min="3863" max="3863" width="4.44140625" style="5" customWidth="1"/>
    <col min="3864" max="3864" width="5.109375" style="5" customWidth="1"/>
    <col min="3865" max="3865" width="4.44140625" style="5" customWidth="1"/>
    <col min="3866" max="3866" width="5" style="5" customWidth="1"/>
    <col min="3867" max="3869" width="6.5546875" style="5" customWidth="1"/>
    <col min="3870" max="3870" width="7" style="5" customWidth="1"/>
    <col min="3871" max="3871" width="6.5546875" style="5" customWidth="1"/>
    <col min="3872" max="3872" width="7.44140625" style="5" customWidth="1"/>
    <col min="3873" max="3873" width="4" style="5" customWidth="1"/>
    <col min="3874" max="3874" width="6.5546875" style="5" customWidth="1"/>
    <col min="3875" max="3875" width="18.44140625" style="5" customWidth="1"/>
    <col min="3876" max="3876" width="24.33203125" style="5" customWidth="1"/>
    <col min="3877" max="3877" width="14.44140625" style="5" customWidth="1"/>
    <col min="3878" max="3878" width="25.5546875" style="5" customWidth="1"/>
    <col min="3879" max="3879" width="12.44140625" style="5" customWidth="1"/>
    <col min="3880" max="3880" width="19.88671875" style="5" customWidth="1"/>
    <col min="3881" max="3882" width="4.6640625" style="5" customWidth="1"/>
    <col min="3883" max="3883" width="4.33203125" style="5" customWidth="1"/>
    <col min="3884" max="3884" width="4.44140625" style="5" customWidth="1"/>
    <col min="3885" max="3885" width="5.109375" style="5" customWidth="1"/>
    <col min="3886" max="3886" width="5.6640625" style="5" customWidth="1"/>
    <col min="3887" max="3887" width="6.33203125" style="5" customWidth="1"/>
    <col min="3888" max="3888" width="6.5546875" style="5" customWidth="1"/>
    <col min="3889" max="3889" width="6.33203125" style="5" customWidth="1"/>
    <col min="3890" max="3891" width="5.6640625" style="5" customWidth="1"/>
    <col min="3892" max="3892" width="14.6640625" style="5" customWidth="1"/>
    <col min="3893" max="3902" width="5.6640625" style="5" customWidth="1"/>
    <col min="3903" max="4099" width="9.109375" style="5"/>
    <col min="4100" max="4100" width="13.6640625" style="5" customWidth="1"/>
    <col min="4101" max="4101" width="36" style="5" customWidth="1"/>
    <col min="4102" max="4102" width="20.109375" style="5" customWidth="1"/>
    <col min="4103" max="4103" width="32.109375" style="5" customWidth="1"/>
    <col min="4104" max="4105" width="33.88671875" style="5" customWidth="1"/>
    <col min="4106" max="4108" width="36.88671875" style="5" customWidth="1"/>
    <col min="4109" max="4109" width="36.6640625" style="5" customWidth="1"/>
    <col min="4110" max="4110" width="22.6640625" style="5" customWidth="1"/>
    <col min="4111" max="4111" width="5.33203125" style="5" customWidth="1"/>
    <col min="4112" max="4112" width="5" style="5" customWidth="1"/>
    <col min="4113" max="4114" width="3.88671875" style="5" customWidth="1"/>
    <col min="4115" max="4115" width="4.6640625" style="5" customWidth="1"/>
    <col min="4116" max="4118" width="6.5546875" style="5" customWidth="1"/>
    <col min="4119" max="4119" width="4.44140625" style="5" customWidth="1"/>
    <col min="4120" max="4120" width="5.109375" style="5" customWidth="1"/>
    <col min="4121" max="4121" width="4.44140625" style="5" customWidth="1"/>
    <col min="4122" max="4122" width="5" style="5" customWidth="1"/>
    <col min="4123" max="4125" width="6.5546875" style="5" customWidth="1"/>
    <col min="4126" max="4126" width="7" style="5" customWidth="1"/>
    <col min="4127" max="4127" width="6.5546875" style="5" customWidth="1"/>
    <col min="4128" max="4128" width="7.44140625" style="5" customWidth="1"/>
    <col min="4129" max="4129" width="4" style="5" customWidth="1"/>
    <col min="4130" max="4130" width="6.5546875" style="5" customWidth="1"/>
    <col min="4131" max="4131" width="18.44140625" style="5" customWidth="1"/>
    <col min="4132" max="4132" width="24.33203125" style="5" customWidth="1"/>
    <col min="4133" max="4133" width="14.44140625" style="5" customWidth="1"/>
    <col min="4134" max="4134" width="25.5546875" style="5" customWidth="1"/>
    <col min="4135" max="4135" width="12.44140625" style="5" customWidth="1"/>
    <col min="4136" max="4136" width="19.88671875" style="5" customWidth="1"/>
    <col min="4137" max="4138" width="4.6640625" style="5" customWidth="1"/>
    <col min="4139" max="4139" width="4.33203125" style="5" customWidth="1"/>
    <col min="4140" max="4140" width="4.44140625" style="5" customWidth="1"/>
    <col min="4141" max="4141" width="5.109375" style="5" customWidth="1"/>
    <col min="4142" max="4142" width="5.6640625" style="5" customWidth="1"/>
    <col min="4143" max="4143" width="6.33203125" style="5" customWidth="1"/>
    <col min="4144" max="4144" width="6.5546875" style="5" customWidth="1"/>
    <col min="4145" max="4145" width="6.33203125" style="5" customWidth="1"/>
    <col min="4146" max="4147" width="5.6640625" style="5" customWidth="1"/>
    <col min="4148" max="4148" width="14.6640625" style="5" customWidth="1"/>
    <col min="4149" max="4158" width="5.6640625" style="5" customWidth="1"/>
    <col min="4159" max="4355" width="9.109375" style="5"/>
    <col min="4356" max="4356" width="13.6640625" style="5" customWidth="1"/>
    <col min="4357" max="4357" width="36" style="5" customWidth="1"/>
    <col min="4358" max="4358" width="20.109375" style="5" customWidth="1"/>
    <col min="4359" max="4359" width="32.109375" style="5" customWidth="1"/>
    <col min="4360" max="4361" width="33.88671875" style="5" customWidth="1"/>
    <col min="4362" max="4364" width="36.88671875" style="5" customWidth="1"/>
    <col min="4365" max="4365" width="36.6640625" style="5" customWidth="1"/>
    <col min="4366" max="4366" width="22.6640625" style="5" customWidth="1"/>
    <col min="4367" max="4367" width="5.33203125" style="5" customWidth="1"/>
    <col min="4368" max="4368" width="5" style="5" customWidth="1"/>
    <col min="4369" max="4370" width="3.88671875" style="5" customWidth="1"/>
    <col min="4371" max="4371" width="4.6640625" style="5" customWidth="1"/>
    <col min="4372" max="4374" width="6.5546875" style="5" customWidth="1"/>
    <col min="4375" max="4375" width="4.44140625" style="5" customWidth="1"/>
    <col min="4376" max="4376" width="5.109375" style="5" customWidth="1"/>
    <col min="4377" max="4377" width="4.44140625" style="5" customWidth="1"/>
    <col min="4378" max="4378" width="5" style="5" customWidth="1"/>
    <col min="4379" max="4381" width="6.5546875" style="5" customWidth="1"/>
    <col min="4382" max="4382" width="7" style="5" customWidth="1"/>
    <col min="4383" max="4383" width="6.5546875" style="5" customWidth="1"/>
    <col min="4384" max="4384" width="7.44140625" style="5" customWidth="1"/>
    <col min="4385" max="4385" width="4" style="5" customWidth="1"/>
    <col min="4386" max="4386" width="6.5546875" style="5" customWidth="1"/>
    <col min="4387" max="4387" width="18.44140625" style="5" customWidth="1"/>
    <col min="4388" max="4388" width="24.33203125" style="5" customWidth="1"/>
    <col min="4389" max="4389" width="14.44140625" style="5" customWidth="1"/>
    <col min="4390" max="4390" width="25.5546875" style="5" customWidth="1"/>
    <col min="4391" max="4391" width="12.44140625" style="5" customWidth="1"/>
    <col min="4392" max="4392" width="19.88671875" style="5" customWidth="1"/>
    <col min="4393" max="4394" width="4.6640625" style="5" customWidth="1"/>
    <col min="4395" max="4395" width="4.33203125" style="5" customWidth="1"/>
    <col min="4396" max="4396" width="4.44140625" style="5" customWidth="1"/>
    <col min="4397" max="4397" width="5.109375" style="5" customWidth="1"/>
    <col min="4398" max="4398" width="5.6640625" style="5" customWidth="1"/>
    <col min="4399" max="4399" width="6.33203125" style="5" customWidth="1"/>
    <col min="4400" max="4400" width="6.5546875" style="5" customWidth="1"/>
    <col min="4401" max="4401" width="6.33203125" style="5" customWidth="1"/>
    <col min="4402" max="4403" width="5.6640625" style="5" customWidth="1"/>
    <col min="4404" max="4404" width="14.6640625" style="5" customWidth="1"/>
    <col min="4405" max="4414" width="5.6640625" style="5" customWidth="1"/>
    <col min="4415" max="4611" width="9.109375" style="5"/>
    <col min="4612" max="4612" width="13.6640625" style="5" customWidth="1"/>
    <col min="4613" max="4613" width="36" style="5" customWidth="1"/>
    <col min="4614" max="4614" width="20.109375" style="5" customWidth="1"/>
    <col min="4615" max="4615" width="32.109375" style="5" customWidth="1"/>
    <col min="4616" max="4617" width="33.88671875" style="5" customWidth="1"/>
    <col min="4618" max="4620" width="36.88671875" style="5" customWidth="1"/>
    <col min="4621" max="4621" width="36.6640625" style="5" customWidth="1"/>
    <col min="4622" max="4622" width="22.6640625" style="5" customWidth="1"/>
    <col min="4623" max="4623" width="5.33203125" style="5" customWidth="1"/>
    <col min="4624" max="4624" width="5" style="5" customWidth="1"/>
    <col min="4625" max="4626" width="3.88671875" style="5" customWidth="1"/>
    <col min="4627" max="4627" width="4.6640625" style="5" customWidth="1"/>
    <col min="4628" max="4630" width="6.5546875" style="5" customWidth="1"/>
    <col min="4631" max="4631" width="4.44140625" style="5" customWidth="1"/>
    <col min="4632" max="4632" width="5.109375" style="5" customWidth="1"/>
    <col min="4633" max="4633" width="4.44140625" style="5" customWidth="1"/>
    <col min="4634" max="4634" width="5" style="5" customWidth="1"/>
    <col min="4635" max="4637" width="6.5546875" style="5" customWidth="1"/>
    <col min="4638" max="4638" width="7" style="5" customWidth="1"/>
    <col min="4639" max="4639" width="6.5546875" style="5" customWidth="1"/>
    <col min="4640" max="4640" width="7.44140625" style="5" customWidth="1"/>
    <col min="4641" max="4641" width="4" style="5" customWidth="1"/>
    <col min="4642" max="4642" width="6.5546875" style="5" customWidth="1"/>
    <col min="4643" max="4643" width="18.44140625" style="5" customWidth="1"/>
    <col min="4644" max="4644" width="24.33203125" style="5" customWidth="1"/>
    <col min="4645" max="4645" width="14.44140625" style="5" customWidth="1"/>
    <col min="4646" max="4646" width="25.5546875" style="5" customWidth="1"/>
    <col min="4647" max="4647" width="12.44140625" style="5" customWidth="1"/>
    <col min="4648" max="4648" width="19.88671875" style="5" customWidth="1"/>
    <col min="4649" max="4650" width="4.6640625" style="5" customWidth="1"/>
    <col min="4651" max="4651" width="4.33203125" style="5" customWidth="1"/>
    <col min="4652" max="4652" width="4.44140625" style="5" customWidth="1"/>
    <col min="4653" max="4653" width="5.109375" style="5" customWidth="1"/>
    <col min="4654" max="4654" width="5.6640625" style="5" customWidth="1"/>
    <col min="4655" max="4655" width="6.33203125" style="5" customWidth="1"/>
    <col min="4656" max="4656" width="6.5546875" style="5" customWidth="1"/>
    <col min="4657" max="4657" width="6.33203125" style="5" customWidth="1"/>
    <col min="4658" max="4659" width="5.6640625" style="5" customWidth="1"/>
    <col min="4660" max="4660" width="14.6640625" style="5" customWidth="1"/>
    <col min="4661" max="4670" width="5.6640625" style="5" customWidth="1"/>
    <col min="4671" max="4867" width="9.109375" style="5"/>
    <col min="4868" max="4868" width="13.6640625" style="5" customWidth="1"/>
    <col min="4869" max="4869" width="36" style="5" customWidth="1"/>
    <col min="4870" max="4870" width="20.109375" style="5" customWidth="1"/>
    <col min="4871" max="4871" width="32.109375" style="5" customWidth="1"/>
    <col min="4872" max="4873" width="33.88671875" style="5" customWidth="1"/>
    <col min="4874" max="4876" width="36.88671875" style="5" customWidth="1"/>
    <col min="4877" max="4877" width="36.6640625" style="5" customWidth="1"/>
    <col min="4878" max="4878" width="22.6640625" style="5" customWidth="1"/>
    <col min="4879" max="4879" width="5.33203125" style="5" customWidth="1"/>
    <col min="4880" max="4880" width="5" style="5" customWidth="1"/>
    <col min="4881" max="4882" width="3.88671875" style="5" customWidth="1"/>
    <col min="4883" max="4883" width="4.6640625" style="5" customWidth="1"/>
    <col min="4884" max="4886" width="6.5546875" style="5" customWidth="1"/>
    <col min="4887" max="4887" width="4.44140625" style="5" customWidth="1"/>
    <col min="4888" max="4888" width="5.109375" style="5" customWidth="1"/>
    <col min="4889" max="4889" width="4.44140625" style="5" customWidth="1"/>
    <col min="4890" max="4890" width="5" style="5" customWidth="1"/>
    <col min="4891" max="4893" width="6.5546875" style="5" customWidth="1"/>
    <col min="4894" max="4894" width="7" style="5" customWidth="1"/>
    <col min="4895" max="4895" width="6.5546875" style="5" customWidth="1"/>
    <col min="4896" max="4896" width="7.44140625" style="5" customWidth="1"/>
    <col min="4897" max="4897" width="4" style="5" customWidth="1"/>
    <col min="4898" max="4898" width="6.5546875" style="5" customWidth="1"/>
    <col min="4899" max="4899" width="18.44140625" style="5" customWidth="1"/>
    <col min="4900" max="4900" width="24.33203125" style="5" customWidth="1"/>
    <col min="4901" max="4901" width="14.44140625" style="5" customWidth="1"/>
    <col min="4902" max="4902" width="25.5546875" style="5" customWidth="1"/>
    <col min="4903" max="4903" width="12.44140625" style="5" customWidth="1"/>
    <col min="4904" max="4904" width="19.88671875" style="5" customWidth="1"/>
    <col min="4905" max="4906" width="4.6640625" style="5" customWidth="1"/>
    <col min="4907" max="4907" width="4.33203125" style="5" customWidth="1"/>
    <col min="4908" max="4908" width="4.44140625" style="5" customWidth="1"/>
    <col min="4909" max="4909" width="5.109375" style="5" customWidth="1"/>
    <col min="4910" max="4910" width="5.6640625" style="5" customWidth="1"/>
    <col min="4911" max="4911" width="6.33203125" style="5" customWidth="1"/>
    <col min="4912" max="4912" width="6.5546875" style="5" customWidth="1"/>
    <col min="4913" max="4913" width="6.33203125" style="5" customWidth="1"/>
    <col min="4914" max="4915" width="5.6640625" style="5" customWidth="1"/>
    <col min="4916" max="4916" width="14.6640625" style="5" customWidth="1"/>
    <col min="4917" max="4926" width="5.6640625" style="5" customWidth="1"/>
    <col min="4927" max="5123" width="9.109375" style="5"/>
    <col min="5124" max="5124" width="13.6640625" style="5" customWidth="1"/>
    <col min="5125" max="5125" width="36" style="5" customWidth="1"/>
    <col min="5126" max="5126" width="20.109375" style="5" customWidth="1"/>
    <col min="5127" max="5127" width="32.109375" style="5" customWidth="1"/>
    <col min="5128" max="5129" width="33.88671875" style="5" customWidth="1"/>
    <col min="5130" max="5132" width="36.88671875" style="5" customWidth="1"/>
    <col min="5133" max="5133" width="36.6640625" style="5" customWidth="1"/>
    <col min="5134" max="5134" width="22.6640625" style="5" customWidth="1"/>
    <col min="5135" max="5135" width="5.33203125" style="5" customWidth="1"/>
    <col min="5136" max="5136" width="5" style="5" customWidth="1"/>
    <col min="5137" max="5138" width="3.88671875" style="5" customWidth="1"/>
    <col min="5139" max="5139" width="4.6640625" style="5" customWidth="1"/>
    <col min="5140" max="5142" width="6.5546875" style="5" customWidth="1"/>
    <col min="5143" max="5143" width="4.44140625" style="5" customWidth="1"/>
    <col min="5144" max="5144" width="5.109375" style="5" customWidth="1"/>
    <col min="5145" max="5145" width="4.44140625" style="5" customWidth="1"/>
    <col min="5146" max="5146" width="5" style="5" customWidth="1"/>
    <col min="5147" max="5149" width="6.5546875" style="5" customWidth="1"/>
    <col min="5150" max="5150" width="7" style="5" customWidth="1"/>
    <col min="5151" max="5151" width="6.5546875" style="5" customWidth="1"/>
    <col min="5152" max="5152" width="7.44140625" style="5" customWidth="1"/>
    <col min="5153" max="5153" width="4" style="5" customWidth="1"/>
    <col min="5154" max="5154" width="6.5546875" style="5" customWidth="1"/>
    <col min="5155" max="5155" width="18.44140625" style="5" customWidth="1"/>
    <col min="5156" max="5156" width="24.33203125" style="5" customWidth="1"/>
    <col min="5157" max="5157" width="14.44140625" style="5" customWidth="1"/>
    <col min="5158" max="5158" width="25.5546875" style="5" customWidth="1"/>
    <col min="5159" max="5159" width="12.44140625" style="5" customWidth="1"/>
    <col min="5160" max="5160" width="19.88671875" style="5" customWidth="1"/>
    <col min="5161" max="5162" width="4.6640625" style="5" customWidth="1"/>
    <col min="5163" max="5163" width="4.33203125" style="5" customWidth="1"/>
    <col min="5164" max="5164" width="4.44140625" style="5" customWidth="1"/>
    <col min="5165" max="5165" width="5.109375" style="5" customWidth="1"/>
    <col min="5166" max="5166" width="5.6640625" style="5" customWidth="1"/>
    <col min="5167" max="5167" width="6.33203125" style="5" customWidth="1"/>
    <col min="5168" max="5168" width="6.5546875" style="5" customWidth="1"/>
    <col min="5169" max="5169" width="6.33203125" style="5" customWidth="1"/>
    <col min="5170" max="5171" width="5.6640625" style="5" customWidth="1"/>
    <col min="5172" max="5172" width="14.6640625" style="5" customWidth="1"/>
    <col min="5173" max="5182" width="5.6640625" style="5" customWidth="1"/>
    <col min="5183" max="5379" width="9.109375" style="5"/>
    <col min="5380" max="5380" width="13.6640625" style="5" customWidth="1"/>
    <col min="5381" max="5381" width="36" style="5" customWidth="1"/>
    <col min="5382" max="5382" width="20.109375" style="5" customWidth="1"/>
    <col min="5383" max="5383" width="32.109375" style="5" customWidth="1"/>
    <col min="5384" max="5385" width="33.88671875" style="5" customWidth="1"/>
    <col min="5386" max="5388" width="36.88671875" style="5" customWidth="1"/>
    <col min="5389" max="5389" width="36.6640625" style="5" customWidth="1"/>
    <col min="5390" max="5390" width="22.6640625" style="5" customWidth="1"/>
    <col min="5391" max="5391" width="5.33203125" style="5" customWidth="1"/>
    <col min="5392" max="5392" width="5" style="5" customWidth="1"/>
    <col min="5393" max="5394" width="3.88671875" style="5" customWidth="1"/>
    <col min="5395" max="5395" width="4.6640625" style="5" customWidth="1"/>
    <col min="5396" max="5398" width="6.5546875" style="5" customWidth="1"/>
    <col min="5399" max="5399" width="4.44140625" style="5" customWidth="1"/>
    <col min="5400" max="5400" width="5.109375" style="5" customWidth="1"/>
    <col min="5401" max="5401" width="4.44140625" style="5" customWidth="1"/>
    <col min="5402" max="5402" width="5" style="5" customWidth="1"/>
    <col min="5403" max="5405" width="6.5546875" style="5" customWidth="1"/>
    <col min="5406" max="5406" width="7" style="5" customWidth="1"/>
    <col min="5407" max="5407" width="6.5546875" style="5" customWidth="1"/>
    <col min="5408" max="5408" width="7.44140625" style="5" customWidth="1"/>
    <col min="5409" max="5409" width="4" style="5" customWidth="1"/>
    <col min="5410" max="5410" width="6.5546875" style="5" customWidth="1"/>
    <col min="5411" max="5411" width="18.44140625" style="5" customWidth="1"/>
    <col min="5412" max="5412" width="24.33203125" style="5" customWidth="1"/>
    <col min="5413" max="5413" width="14.44140625" style="5" customWidth="1"/>
    <col min="5414" max="5414" width="25.5546875" style="5" customWidth="1"/>
    <col min="5415" max="5415" width="12.44140625" style="5" customWidth="1"/>
    <col min="5416" max="5416" width="19.88671875" style="5" customWidth="1"/>
    <col min="5417" max="5418" width="4.6640625" style="5" customWidth="1"/>
    <col min="5419" max="5419" width="4.33203125" style="5" customWidth="1"/>
    <col min="5420" max="5420" width="4.44140625" style="5" customWidth="1"/>
    <col min="5421" max="5421" width="5.109375" style="5" customWidth="1"/>
    <col min="5422" max="5422" width="5.6640625" style="5" customWidth="1"/>
    <col min="5423" max="5423" width="6.33203125" style="5" customWidth="1"/>
    <col min="5424" max="5424" width="6.5546875" style="5" customWidth="1"/>
    <col min="5425" max="5425" width="6.33203125" style="5" customWidth="1"/>
    <col min="5426" max="5427" width="5.6640625" style="5" customWidth="1"/>
    <col min="5428" max="5428" width="14.6640625" style="5" customWidth="1"/>
    <col min="5429" max="5438" width="5.6640625" style="5" customWidth="1"/>
    <col min="5439" max="5635" width="9.109375" style="5"/>
    <col min="5636" max="5636" width="13.6640625" style="5" customWidth="1"/>
    <col min="5637" max="5637" width="36" style="5" customWidth="1"/>
    <col min="5638" max="5638" width="20.109375" style="5" customWidth="1"/>
    <col min="5639" max="5639" width="32.109375" style="5" customWidth="1"/>
    <col min="5640" max="5641" width="33.88671875" style="5" customWidth="1"/>
    <col min="5642" max="5644" width="36.88671875" style="5" customWidth="1"/>
    <col min="5645" max="5645" width="36.6640625" style="5" customWidth="1"/>
    <col min="5646" max="5646" width="22.6640625" style="5" customWidth="1"/>
    <col min="5647" max="5647" width="5.33203125" style="5" customWidth="1"/>
    <col min="5648" max="5648" width="5" style="5" customWidth="1"/>
    <col min="5649" max="5650" width="3.88671875" style="5" customWidth="1"/>
    <col min="5651" max="5651" width="4.6640625" style="5" customWidth="1"/>
    <col min="5652" max="5654" width="6.5546875" style="5" customWidth="1"/>
    <col min="5655" max="5655" width="4.44140625" style="5" customWidth="1"/>
    <col min="5656" max="5656" width="5.109375" style="5" customWidth="1"/>
    <col min="5657" max="5657" width="4.44140625" style="5" customWidth="1"/>
    <col min="5658" max="5658" width="5" style="5" customWidth="1"/>
    <col min="5659" max="5661" width="6.5546875" style="5" customWidth="1"/>
    <col min="5662" max="5662" width="7" style="5" customWidth="1"/>
    <col min="5663" max="5663" width="6.5546875" style="5" customWidth="1"/>
    <col min="5664" max="5664" width="7.44140625" style="5" customWidth="1"/>
    <col min="5665" max="5665" width="4" style="5" customWidth="1"/>
    <col min="5666" max="5666" width="6.5546875" style="5" customWidth="1"/>
    <col min="5667" max="5667" width="18.44140625" style="5" customWidth="1"/>
    <col min="5668" max="5668" width="24.33203125" style="5" customWidth="1"/>
    <col min="5669" max="5669" width="14.44140625" style="5" customWidth="1"/>
    <col min="5670" max="5670" width="25.5546875" style="5" customWidth="1"/>
    <col min="5671" max="5671" width="12.44140625" style="5" customWidth="1"/>
    <col min="5672" max="5672" width="19.88671875" style="5" customWidth="1"/>
    <col min="5673" max="5674" width="4.6640625" style="5" customWidth="1"/>
    <col min="5675" max="5675" width="4.33203125" style="5" customWidth="1"/>
    <col min="5676" max="5676" width="4.44140625" style="5" customWidth="1"/>
    <col min="5677" max="5677" width="5.109375" style="5" customWidth="1"/>
    <col min="5678" max="5678" width="5.6640625" style="5" customWidth="1"/>
    <col min="5679" max="5679" width="6.33203125" style="5" customWidth="1"/>
    <col min="5680" max="5680" width="6.5546875" style="5" customWidth="1"/>
    <col min="5681" max="5681" width="6.33203125" style="5" customWidth="1"/>
    <col min="5682" max="5683" width="5.6640625" style="5" customWidth="1"/>
    <col min="5684" max="5684" width="14.6640625" style="5" customWidth="1"/>
    <col min="5685" max="5694" width="5.6640625" style="5" customWidth="1"/>
    <col min="5695" max="5891" width="9.109375" style="5"/>
    <col min="5892" max="5892" width="13.6640625" style="5" customWidth="1"/>
    <col min="5893" max="5893" width="36" style="5" customWidth="1"/>
    <col min="5894" max="5894" width="20.109375" style="5" customWidth="1"/>
    <col min="5895" max="5895" width="32.109375" style="5" customWidth="1"/>
    <col min="5896" max="5897" width="33.88671875" style="5" customWidth="1"/>
    <col min="5898" max="5900" width="36.88671875" style="5" customWidth="1"/>
    <col min="5901" max="5901" width="36.6640625" style="5" customWidth="1"/>
    <col min="5902" max="5902" width="22.6640625" style="5" customWidth="1"/>
    <col min="5903" max="5903" width="5.33203125" style="5" customWidth="1"/>
    <col min="5904" max="5904" width="5" style="5" customWidth="1"/>
    <col min="5905" max="5906" width="3.88671875" style="5" customWidth="1"/>
    <col min="5907" max="5907" width="4.6640625" style="5" customWidth="1"/>
    <col min="5908" max="5910" width="6.5546875" style="5" customWidth="1"/>
    <col min="5911" max="5911" width="4.44140625" style="5" customWidth="1"/>
    <col min="5912" max="5912" width="5.109375" style="5" customWidth="1"/>
    <col min="5913" max="5913" width="4.44140625" style="5" customWidth="1"/>
    <col min="5914" max="5914" width="5" style="5" customWidth="1"/>
    <col min="5915" max="5917" width="6.5546875" style="5" customWidth="1"/>
    <col min="5918" max="5918" width="7" style="5" customWidth="1"/>
    <col min="5919" max="5919" width="6.5546875" style="5" customWidth="1"/>
    <col min="5920" max="5920" width="7.44140625" style="5" customWidth="1"/>
    <col min="5921" max="5921" width="4" style="5" customWidth="1"/>
    <col min="5922" max="5922" width="6.5546875" style="5" customWidth="1"/>
    <col min="5923" max="5923" width="18.44140625" style="5" customWidth="1"/>
    <col min="5924" max="5924" width="24.33203125" style="5" customWidth="1"/>
    <col min="5925" max="5925" width="14.44140625" style="5" customWidth="1"/>
    <col min="5926" max="5926" width="25.5546875" style="5" customWidth="1"/>
    <col min="5927" max="5927" width="12.44140625" style="5" customWidth="1"/>
    <col min="5928" max="5928" width="19.88671875" style="5" customWidth="1"/>
    <col min="5929" max="5930" width="4.6640625" style="5" customWidth="1"/>
    <col min="5931" max="5931" width="4.33203125" style="5" customWidth="1"/>
    <col min="5932" max="5932" width="4.44140625" style="5" customWidth="1"/>
    <col min="5933" max="5933" width="5.109375" style="5" customWidth="1"/>
    <col min="5934" max="5934" width="5.6640625" style="5" customWidth="1"/>
    <col min="5935" max="5935" width="6.33203125" style="5" customWidth="1"/>
    <col min="5936" max="5936" width="6.5546875" style="5" customWidth="1"/>
    <col min="5937" max="5937" width="6.33203125" style="5" customWidth="1"/>
    <col min="5938" max="5939" width="5.6640625" style="5" customWidth="1"/>
    <col min="5940" max="5940" width="14.6640625" style="5" customWidth="1"/>
    <col min="5941" max="5950" width="5.6640625" style="5" customWidth="1"/>
    <col min="5951" max="6147" width="9.109375" style="5"/>
    <col min="6148" max="6148" width="13.6640625" style="5" customWidth="1"/>
    <col min="6149" max="6149" width="36" style="5" customWidth="1"/>
    <col min="6150" max="6150" width="20.109375" style="5" customWidth="1"/>
    <col min="6151" max="6151" width="32.109375" style="5" customWidth="1"/>
    <col min="6152" max="6153" width="33.88671875" style="5" customWidth="1"/>
    <col min="6154" max="6156" width="36.88671875" style="5" customWidth="1"/>
    <col min="6157" max="6157" width="36.6640625" style="5" customWidth="1"/>
    <col min="6158" max="6158" width="22.6640625" style="5" customWidth="1"/>
    <col min="6159" max="6159" width="5.33203125" style="5" customWidth="1"/>
    <col min="6160" max="6160" width="5" style="5" customWidth="1"/>
    <col min="6161" max="6162" width="3.88671875" style="5" customWidth="1"/>
    <col min="6163" max="6163" width="4.6640625" style="5" customWidth="1"/>
    <col min="6164" max="6166" width="6.5546875" style="5" customWidth="1"/>
    <col min="6167" max="6167" width="4.44140625" style="5" customWidth="1"/>
    <col min="6168" max="6168" width="5.109375" style="5" customWidth="1"/>
    <col min="6169" max="6169" width="4.44140625" style="5" customWidth="1"/>
    <col min="6170" max="6170" width="5" style="5" customWidth="1"/>
    <col min="6171" max="6173" width="6.5546875" style="5" customWidth="1"/>
    <col min="6174" max="6174" width="7" style="5" customWidth="1"/>
    <col min="6175" max="6175" width="6.5546875" style="5" customWidth="1"/>
    <col min="6176" max="6176" width="7.44140625" style="5" customWidth="1"/>
    <col min="6177" max="6177" width="4" style="5" customWidth="1"/>
    <col min="6178" max="6178" width="6.5546875" style="5" customWidth="1"/>
    <col min="6179" max="6179" width="18.44140625" style="5" customWidth="1"/>
    <col min="6180" max="6180" width="24.33203125" style="5" customWidth="1"/>
    <col min="6181" max="6181" width="14.44140625" style="5" customWidth="1"/>
    <col min="6182" max="6182" width="25.5546875" style="5" customWidth="1"/>
    <col min="6183" max="6183" width="12.44140625" style="5" customWidth="1"/>
    <col min="6184" max="6184" width="19.88671875" style="5" customWidth="1"/>
    <col min="6185" max="6186" width="4.6640625" style="5" customWidth="1"/>
    <col min="6187" max="6187" width="4.33203125" style="5" customWidth="1"/>
    <col min="6188" max="6188" width="4.44140625" style="5" customWidth="1"/>
    <col min="6189" max="6189" width="5.109375" style="5" customWidth="1"/>
    <col min="6190" max="6190" width="5.6640625" style="5" customWidth="1"/>
    <col min="6191" max="6191" width="6.33203125" style="5" customWidth="1"/>
    <col min="6192" max="6192" width="6.5546875" style="5" customWidth="1"/>
    <col min="6193" max="6193" width="6.33203125" style="5" customWidth="1"/>
    <col min="6194" max="6195" width="5.6640625" style="5" customWidth="1"/>
    <col min="6196" max="6196" width="14.6640625" style="5" customWidth="1"/>
    <col min="6197" max="6206" width="5.6640625" style="5" customWidth="1"/>
    <col min="6207" max="6403" width="9.109375" style="5"/>
    <col min="6404" max="6404" width="13.6640625" style="5" customWidth="1"/>
    <col min="6405" max="6405" width="36" style="5" customWidth="1"/>
    <col min="6406" max="6406" width="20.109375" style="5" customWidth="1"/>
    <col min="6407" max="6407" width="32.109375" style="5" customWidth="1"/>
    <col min="6408" max="6409" width="33.88671875" style="5" customWidth="1"/>
    <col min="6410" max="6412" width="36.88671875" style="5" customWidth="1"/>
    <col min="6413" max="6413" width="36.6640625" style="5" customWidth="1"/>
    <col min="6414" max="6414" width="22.6640625" style="5" customWidth="1"/>
    <col min="6415" max="6415" width="5.33203125" style="5" customWidth="1"/>
    <col min="6416" max="6416" width="5" style="5" customWidth="1"/>
    <col min="6417" max="6418" width="3.88671875" style="5" customWidth="1"/>
    <col min="6419" max="6419" width="4.6640625" style="5" customWidth="1"/>
    <col min="6420" max="6422" width="6.5546875" style="5" customWidth="1"/>
    <col min="6423" max="6423" width="4.44140625" style="5" customWidth="1"/>
    <col min="6424" max="6424" width="5.109375" style="5" customWidth="1"/>
    <col min="6425" max="6425" width="4.44140625" style="5" customWidth="1"/>
    <col min="6426" max="6426" width="5" style="5" customWidth="1"/>
    <col min="6427" max="6429" width="6.5546875" style="5" customWidth="1"/>
    <col min="6430" max="6430" width="7" style="5" customWidth="1"/>
    <col min="6431" max="6431" width="6.5546875" style="5" customWidth="1"/>
    <col min="6432" max="6432" width="7.44140625" style="5" customWidth="1"/>
    <col min="6433" max="6433" width="4" style="5" customWidth="1"/>
    <col min="6434" max="6434" width="6.5546875" style="5" customWidth="1"/>
    <col min="6435" max="6435" width="18.44140625" style="5" customWidth="1"/>
    <col min="6436" max="6436" width="24.33203125" style="5" customWidth="1"/>
    <col min="6437" max="6437" width="14.44140625" style="5" customWidth="1"/>
    <col min="6438" max="6438" width="25.5546875" style="5" customWidth="1"/>
    <col min="6439" max="6439" width="12.44140625" style="5" customWidth="1"/>
    <col min="6440" max="6440" width="19.88671875" style="5" customWidth="1"/>
    <col min="6441" max="6442" width="4.6640625" style="5" customWidth="1"/>
    <col min="6443" max="6443" width="4.33203125" style="5" customWidth="1"/>
    <col min="6444" max="6444" width="4.44140625" style="5" customWidth="1"/>
    <col min="6445" max="6445" width="5.109375" style="5" customWidth="1"/>
    <col min="6446" max="6446" width="5.6640625" style="5" customWidth="1"/>
    <col min="6447" max="6447" width="6.33203125" style="5" customWidth="1"/>
    <col min="6448" max="6448" width="6.5546875" style="5" customWidth="1"/>
    <col min="6449" max="6449" width="6.33203125" style="5" customWidth="1"/>
    <col min="6450" max="6451" width="5.6640625" style="5" customWidth="1"/>
    <col min="6452" max="6452" width="14.6640625" style="5" customWidth="1"/>
    <col min="6453" max="6462" width="5.6640625" style="5" customWidth="1"/>
    <col min="6463" max="6659" width="9.109375" style="5"/>
    <col min="6660" max="6660" width="13.6640625" style="5" customWidth="1"/>
    <col min="6661" max="6661" width="36" style="5" customWidth="1"/>
    <col min="6662" max="6662" width="20.109375" style="5" customWidth="1"/>
    <col min="6663" max="6663" width="32.109375" style="5" customWidth="1"/>
    <col min="6664" max="6665" width="33.88671875" style="5" customWidth="1"/>
    <col min="6666" max="6668" width="36.88671875" style="5" customWidth="1"/>
    <col min="6669" max="6669" width="36.6640625" style="5" customWidth="1"/>
    <col min="6670" max="6670" width="22.6640625" style="5" customWidth="1"/>
    <col min="6671" max="6671" width="5.33203125" style="5" customWidth="1"/>
    <col min="6672" max="6672" width="5" style="5" customWidth="1"/>
    <col min="6673" max="6674" width="3.88671875" style="5" customWidth="1"/>
    <col min="6675" max="6675" width="4.6640625" style="5" customWidth="1"/>
    <col min="6676" max="6678" width="6.5546875" style="5" customWidth="1"/>
    <col min="6679" max="6679" width="4.44140625" style="5" customWidth="1"/>
    <col min="6680" max="6680" width="5.109375" style="5" customWidth="1"/>
    <col min="6681" max="6681" width="4.44140625" style="5" customWidth="1"/>
    <col min="6682" max="6682" width="5" style="5" customWidth="1"/>
    <col min="6683" max="6685" width="6.5546875" style="5" customWidth="1"/>
    <col min="6686" max="6686" width="7" style="5" customWidth="1"/>
    <col min="6687" max="6687" width="6.5546875" style="5" customWidth="1"/>
    <col min="6688" max="6688" width="7.44140625" style="5" customWidth="1"/>
    <col min="6689" max="6689" width="4" style="5" customWidth="1"/>
    <col min="6690" max="6690" width="6.5546875" style="5" customWidth="1"/>
    <col min="6691" max="6691" width="18.44140625" style="5" customWidth="1"/>
    <col min="6692" max="6692" width="24.33203125" style="5" customWidth="1"/>
    <col min="6693" max="6693" width="14.44140625" style="5" customWidth="1"/>
    <col min="6694" max="6694" width="25.5546875" style="5" customWidth="1"/>
    <col min="6695" max="6695" width="12.44140625" style="5" customWidth="1"/>
    <col min="6696" max="6696" width="19.88671875" style="5" customWidth="1"/>
    <col min="6697" max="6698" width="4.6640625" style="5" customWidth="1"/>
    <col min="6699" max="6699" width="4.33203125" style="5" customWidth="1"/>
    <col min="6700" max="6700" width="4.44140625" style="5" customWidth="1"/>
    <col min="6701" max="6701" width="5.109375" style="5" customWidth="1"/>
    <col min="6702" max="6702" width="5.6640625" style="5" customWidth="1"/>
    <col min="6703" max="6703" width="6.33203125" style="5" customWidth="1"/>
    <col min="6704" max="6704" width="6.5546875" style="5" customWidth="1"/>
    <col min="6705" max="6705" width="6.33203125" style="5" customWidth="1"/>
    <col min="6706" max="6707" width="5.6640625" style="5" customWidth="1"/>
    <col min="6708" max="6708" width="14.6640625" style="5" customWidth="1"/>
    <col min="6709" max="6718" width="5.6640625" style="5" customWidth="1"/>
    <col min="6719" max="6915" width="9.109375" style="5"/>
    <col min="6916" max="6916" width="13.6640625" style="5" customWidth="1"/>
    <col min="6917" max="6917" width="36" style="5" customWidth="1"/>
    <col min="6918" max="6918" width="20.109375" style="5" customWidth="1"/>
    <col min="6919" max="6919" width="32.109375" style="5" customWidth="1"/>
    <col min="6920" max="6921" width="33.88671875" style="5" customWidth="1"/>
    <col min="6922" max="6924" width="36.88671875" style="5" customWidth="1"/>
    <col min="6925" max="6925" width="36.6640625" style="5" customWidth="1"/>
    <col min="6926" max="6926" width="22.6640625" style="5" customWidth="1"/>
    <col min="6927" max="6927" width="5.33203125" style="5" customWidth="1"/>
    <col min="6928" max="6928" width="5" style="5" customWidth="1"/>
    <col min="6929" max="6930" width="3.88671875" style="5" customWidth="1"/>
    <col min="6931" max="6931" width="4.6640625" style="5" customWidth="1"/>
    <col min="6932" max="6934" width="6.5546875" style="5" customWidth="1"/>
    <col min="6935" max="6935" width="4.44140625" style="5" customWidth="1"/>
    <col min="6936" max="6936" width="5.109375" style="5" customWidth="1"/>
    <col min="6937" max="6937" width="4.44140625" style="5" customWidth="1"/>
    <col min="6938" max="6938" width="5" style="5" customWidth="1"/>
    <col min="6939" max="6941" width="6.5546875" style="5" customWidth="1"/>
    <col min="6942" max="6942" width="7" style="5" customWidth="1"/>
    <col min="6943" max="6943" width="6.5546875" style="5" customWidth="1"/>
    <col min="6944" max="6944" width="7.44140625" style="5" customWidth="1"/>
    <col min="6945" max="6945" width="4" style="5" customWidth="1"/>
    <col min="6946" max="6946" width="6.5546875" style="5" customWidth="1"/>
    <col min="6947" max="6947" width="18.44140625" style="5" customWidth="1"/>
    <col min="6948" max="6948" width="24.33203125" style="5" customWidth="1"/>
    <col min="6949" max="6949" width="14.44140625" style="5" customWidth="1"/>
    <col min="6950" max="6950" width="25.5546875" style="5" customWidth="1"/>
    <col min="6951" max="6951" width="12.44140625" style="5" customWidth="1"/>
    <col min="6952" max="6952" width="19.88671875" style="5" customWidth="1"/>
    <col min="6953" max="6954" width="4.6640625" style="5" customWidth="1"/>
    <col min="6955" max="6955" width="4.33203125" style="5" customWidth="1"/>
    <col min="6956" max="6956" width="4.44140625" style="5" customWidth="1"/>
    <col min="6957" max="6957" width="5.109375" style="5" customWidth="1"/>
    <col min="6958" max="6958" width="5.6640625" style="5" customWidth="1"/>
    <col min="6959" max="6959" width="6.33203125" style="5" customWidth="1"/>
    <col min="6960" max="6960" width="6.5546875" style="5" customWidth="1"/>
    <col min="6961" max="6961" width="6.33203125" style="5" customWidth="1"/>
    <col min="6962" max="6963" width="5.6640625" style="5" customWidth="1"/>
    <col min="6964" max="6964" width="14.6640625" style="5" customWidth="1"/>
    <col min="6965" max="6974" width="5.6640625" style="5" customWidth="1"/>
    <col min="6975" max="7171" width="9.109375" style="5"/>
    <col min="7172" max="7172" width="13.6640625" style="5" customWidth="1"/>
    <col min="7173" max="7173" width="36" style="5" customWidth="1"/>
    <col min="7174" max="7174" width="20.109375" style="5" customWidth="1"/>
    <col min="7175" max="7175" width="32.109375" style="5" customWidth="1"/>
    <col min="7176" max="7177" width="33.88671875" style="5" customWidth="1"/>
    <col min="7178" max="7180" width="36.88671875" style="5" customWidth="1"/>
    <col min="7181" max="7181" width="36.6640625" style="5" customWidth="1"/>
    <col min="7182" max="7182" width="22.6640625" style="5" customWidth="1"/>
    <col min="7183" max="7183" width="5.33203125" style="5" customWidth="1"/>
    <col min="7184" max="7184" width="5" style="5" customWidth="1"/>
    <col min="7185" max="7186" width="3.88671875" style="5" customWidth="1"/>
    <col min="7187" max="7187" width="4.6640625" style="5" customWidth="1"/>
    <col min="7188" max="7190" width="6.5546875" style="5" customWidth="1"/>
    <col min="7191" max="7191" width="4.44140625" style="5" customWidth="1"/>
    <col min="7192" max="7192" width="5.109375" style="5" customWidth="1"/>
    <col min="7193" max="7193" width="4.44140625" style="5" customWidth="1"/>
    <col min="7194" max="7194" width="5" style="5" customWidth="1"/>
    <col min="7195" max="7197" width="6.5546875" style="5" customWidth="1"/>
    <col min="7198" max="7198" width="7" style="5" customWidth="1"/>
    <col min="7199" max="7199" width="6.5546875" style="5" customWidth="1"/>
    <col min="7200" max="7200" width="7.44140625" style="5" customWidth="1"/>
    <col min="7201" max="7201" width="4" style="5" customWidth="1"/>
    <col min="7202" max="7202" width="6.5546875" style="5" customWidth="1"/>
    <col min="7203" max="7203" width="18.44140625" style="5" customWidth="1"/>
    <col min="7204" max="7204" width="24.33203125" style="5" customWidth="1"/>
    <col min="7205" max="7205" width="14.44140625" style="5" customWidth="1"/>
    <col min="7206" max="7206" width="25.5546875" style="5" customWidth="1"/>
    <col min="7207" max="7207" width="12.44140625" style="5" customWidth="1"/>
    <col min="7208" max="7208" width="19.88671875" style="5" customWidth="1"/>
    <col min="7209" max="7210" width="4.6640625" style="5" customWidth="1"/>
    <col min="7211" max="7211" width="4.33203125" style="5" customWidth="1"/>
    <col min="7212" max="7212" width="4.44140625" style="5" customWidth="1"/>
    <col min="7213" max="7213" width="5.109375" style="5" customWidth="1"/>
    <col min="7214" max="7214" width="5.6640625" style="5" customWidth="1"/>
    <col min="7215" max="7215" width="6.33203125" style="5" customWidth="1"/>
    <col min="7216" max="7216" width="6.5546875" style="5" customWidth="1"/>
    <col min="7217" max="7217" width="6.33203125" style="5" customWidth="1"/>
    <col min="7218" max="7219" width="5.6640625" style="5" customWidth="1"/>
    <col min="7220" max="7220" width="14.6640625" style="5" customWidth="1"/>
    <col min="7221" max="7230" width="5.6640625" style="5" customWidth="1"/>
    <col min="7231" max="7427" width="9.109375" style="5"/>
    <col min="7428" max="7428" width="13.6640625" style="5" customWidth="1"/>
    <col min="7429" max="7429" width="36" style="5" customWidth="1"/>
    <col min="7430" max="7430" width="20.109375" style="5" customWidth="1"/>
    <col min="7431" max="7431" width="32.109375" style="5" customWidth="1"/>
    <col min="7432" max="7433" width="33.88671875" style="5" customWidth="1"/>
    <col min="7434" max="7436" width="36.88671875" style="5" customWidth="1"/>
    <col min="7437" max="7437" width="36.6640625" style="5" customWidth="1"/>
    <col min="7438" max="7438" width="22.6640625" style="5" customWidth="1"/>
    <col min="7439" max="7439" width="5.33203125" style="5" customWidth="1"/>
    <col min="7440" max="7440" width="5" style="5" customWidth="1"/>
    <col min="7441" max="7442" width="3.88671875" style="5" customWidth="1"/>
    <col min="7443" max="7443" width="4.6640625" style="5" customWidth="1"/>
    <col min="7444" max="7446" width="6.5546875" style="5" customWidth="1"/>
    <col min="7447" max="7447" width="4.44140625" style="5" customWidth="1"/>
    <col min="7448" max="7448" width="5.109375" style="5" customWidth="1"/>
    <col min="7449" max="7449" width="4.44140625" style="5" customWidth="1"/>
    <col min="7450" max="7450" width="5" style="5" customWidth="1"/>
    <col min="7451" max="7453" width="6.5546875" style="5" customWidth="1"/>
    <col min="7454" max="7454" width="7" style="5" customWidth="1"/>
    <col min="7455" max="7455" width="6.5546875" style="5" customWidth="1"/>
    <col min="7456" max="7456" width="7.44140625" style="5" customWidth="1"/>
    <col min="7457" max="7457" width="4" style="5" customWidth="1"/>
    <col min="7458" max="7458" width="6.5546875" style="5" customWidth="1"/>
    <col min="7459" max="7459" width="18.44140625" style="5" customWidth="1"/>
    <col min="7460" max="7460" width="24.33203125" style="5" customWidth="1"/>
    <col min="7461" max="7461" width="14.44140625" style="5" customWidth="1"/>
    <col min="7462" max="7462" width="25.5546875" style="5" customWidth="1"/>
    <col min="7463" max="7463" width="12.44140625" style="5" customWidth="1"/>
    <col min="7464" max="7464" width="19.88671875" style="5" customWidth="1"/>
    <col min="7465" max="7466" width="4.6640625" style="5" customWidth="1"/>
    <col min="7467" max="7467" width="4.33203125" style="5" customWidth="1"/>
    <col min="7468" max="7468" width="4.44140625" style="5" customWidth="1"/>
    <col min="7469" max="7469" width="5.109375" style="5" customWidth="1"/>
    <col min="7470" max="7470" width="5.6640625" style="5" customWidth="1"/>
    <col min="7471" max="7471" width="6.33203125" style="5" customWidth="1"/>
    <col min="7472" max="7472" width="6.5546875" style="5" customWidth="1"/>
    <col min="7473" max="7473" width="6.33203125" style="5" customWidth="1"/>
    <col min="7474" max="7475" width="5.6640625" style="5" customWidth="1"/>
    <col min="7476" max="7476" width="14.6640625" style="5" customWidth="1"/>
    <col min="7477" max="7486" width="5.6640625" style="5" customWidth="1"/>
    <col min="7487" max="7683" width="9.109375" style="5"/>
    <col min="7684" max="7684" width="13.6640625" style="5" customWidth="1"/>
    <col min="7685" max="7685" width="36" style="5" customWidth="1"/>
    <col min="7686" max="7686" width="20.109375" style="5" customWidth="1"/>
    <col min="7687" max="7687" width="32.109375" style="5" customWidth="1"/>
    <col min="7688" max="7689" width="33.88671875" style="5" customWidth="1"/>
    <col min="7690" max="7692" width="36.88671875" style="5" customWidth="1"/>
    <col min="7693" max="7693" width="36.6640625" style="5" customWidth="1"/>
    <col min="7694" max="7694" width="22.6640625" style="5" customWidth="1"/>
    <col min="7695" max="7695" width="5.33203125" style="5" customWidth="1"/>
    <col min="7696" max="7696" width="5" style="5" customWidth="1"/>
    <col min="7697" max="7698" width="3.88671875" style="5" customWidth="1"/>
    <col min="7699" max="7699" width="4.6640625" style="5" customWidth="1"/>
    <col min="7700" max="7702" width="6.5546875" style="5" customWidth="1"/>
    <col min="7703" max="7703" width="4.44140625" style="5" customWidth="1"/>
    <col min="7704" max="7704" width="5.109375" style="5" customWidth="1"/>
    <col min="7705" max="7705" width="4.44140625" style="5" customWidth="1"/>
    <col min="7706" max="7706" width="5" style="5" customWidth="1"/>
    <col min="7707" max="7709" width="6.5546875" style="5" customWidth="1"/>
    <col min="7710" max="7710" width="7" style="5" customWidth="1"/>
    <col min="7711" max="7711" width="6.5546875" style="5" customWidth="1"/>
    <col min="7712" max="7712" width="7.44140625" style="5" customWidth="1"/>
    <col min="7713" max="7713" width="4" style="5" customWidth="1"/>
    <col min="7714" max="7714" width="6.5546875" style="5" customWidth="1"/>
    <col min="7715" max="7715" width="18.44140625" style="5" customWidth="1"/>
    <col min="7716" max="7716" width="24.33203125" style="5" customWidth="1"/>
    <col min="7717" max="7717" width="14.44140625" style="5" customWidth="1"/>
    <col min="7718" max="7718" width="25.5546875" style="5" customWidth="1"/>
    <col min="7719" max="7719" width="12.44140625" style="5" customWidth="1"/>
    <col min="7720" max="7720" width="19.88671875" style="5" customWidth="1"/>
    <col min="7721" max="7722" width="4.6640625" style="5" customWidth="1"/>
    <col min="7723" max="7723" width="4.33203125" style="5" customWidth="1"/>
    <col min="7724" max="7724" width="4.44140625" style="5" customWidth="1"/>
    <col min="7725" max="7725" width="5.109375" style="5" customWidth="1"/>
    <col min="7726" max="7726" width="5.6640625" style="5" customWidth="1"/>
    <col min="7727" max="7727" width="6.33203125" style="5" customWidth="1"/>
    <col min="7728" max="7728" width="6.5546875" style="5" customWidth="1"/>
    <col min="7729" max="7729" width="6.33203125" style="5" customWidth="1"/>
    <col min="7730" max="7731" width="5.6640625" style="5" customWidth="1"/>
    <col min="7732" max="7732" width="14.6640625" style="5" customWidth="1"/>
    <col min="7733" max="7742" width="5.6640625" style="5" customWidth="1"/>
    <col min="7743" max="7939" width="9.109375" style="5"/>
    <col min="7940" max="7940" width="13.6640625" style="5" customWidth="1"/>
    <col min="7941" max="7941" width="36" style="5" customWidth="1"/>
    <col min="7942" max="7942" width="20.109375" style="5" customWidth="1"/>
    <col min="7943" max="7943" width="32.109375" style="5" customWidth="1"/>
    <col min="7944" max="7945" width="33.88671875" style="5" customWidth="1"/>
    <col min="7946" max="7948" width="36.88671875" style="5" customWidth="1"/>
    <col min="7949" max="7949" width="36.6640625" style="5" customWidth="1"/>
    <col min="7950" max="7950" width="22.6640625" style="5" customWidth="1"/>
    <col min="7951" max="7951" width="5.33203125" style="5" customWidth="1"/>
    <col min="7952" max="7952" width="5" style="5" customWidth="1"/>
    <col min="7953" max="7954" width="3.88671875" style="5" customWidth="1"/>
    <col min="7955" max="7955" width="4.6640625" style="5" customWidth="1"/>
    <col min="7956" max="7958" width="6.5546875" style="5" customWidth="1"/>
    <col min="7959" max="7959" width="4.44140625" style="5" customWidth="1"/>
    <col min="7960" max="7960" width="5.109375" style="5" customWidth="1"/>
    <col min="7961" max="7961" width="4.44140625" style="5" customWidth="1"/>
    <col min="7962" max="7962" width="5" style="5" customWidth="1"/>
    <col min="7963" max="7965" width="6.5546875" style="5" customWidth="1"/>
    <col min="7966" max="7966" width="7" style="5" customWidth="1"/>
    <col min="7967" max="7967" width="6.5546875" style="5" customWidth="1"/>
    <col min="7968" max="7968" width="7.44140625" style="5" customWidth="1"/>
    <col min="7969" max="7969" width="4" style="5" customWidth="1"/>
    <col min="7970" max="7970" width="6.5546875" style="5" customWidth="1"/>
    <col min="7971" max="7971" width="18.44140625" style="5" customWidth="1"/>
    <col min="7972" max="7972" width="24.33203125" style="5" customWidth="1"/>
    <col min="7973" max="7973" width="14.44140625" style="5" customWidth="1"/>
    <col min="7974" max="7974" width="25.5546875" style="5" customWidth="1"/>
    <col min="7975" max="7975" width="12.44140625" style="5" customWidth="1"/>
    <col min="7976" max="7976" width="19.88671875" style="5" customWidth="1"/>
    <col min="7977" max="7978" width="4.6640625" style="5" customWidth="1"/>
    <col min="7979" max="7979" width="4.33203125" style="5" customWidth="1"/>
    <col min="7980" max="7980" width="4.44140625" style="5" customWidth="1"/>
    <col min="7981" max="7981" width="5.109375" style="5" customWidth="1"/>
    <col min="7982" max="7982" width="5.6640625" style="5" customWidth="1"/>
    <col min="7983" max="7983" width="6.33203125" style="5" customWidth="1"/>
    <col min="7984" max="7984" width="6.5546875" style="5" customWidth="1"/>
    <col min="7985" max="7985" width="6.33203125" style="5" customWidth="1"/>
    <col min="7986" max="7987" width="5.6640625" style="5" customWidth="1"/>
    <col min="7988" max="7988" width="14.6640625" style="5" customWidth="1"/>
    <col min="7989" max="7998" width="5.6640625" style="5" customWidth="1"/>
    <col min="7999" max="8195" width="9.109375" style="5"/>
    <col min="8196" max="8196" width="13.6640625" style="5" customWidth="1"/>
    <col min="8197" max="8197" width="36" style="5" customWidth="1"/>
    <col min="8198" max="8198" width="20.109375" style="5" customWidth="1"/>
    <col min="8199" max="8199" width="32.109375" style="5" customWidth="1"/>
    <col min="8200" max="8201" width="33.88671875" style="5" customWidth="1"/>
    <col min="8202" max="8204" width="36.88671875" style="5" customWidth="1"/>
    <col min="8205" max="8205" width="36.6640625" style="5" customWidth="1"/>
    <col min="8206" max="8206" width="22.6640625" style="5" customWidth="1"/>
    <col min="8207" max="8207" width="5.33203125" style="5" customWidth="1"/>
    <col min="8208" max="8208" width="5" style="5" customWidth="1"/>
    <col min="8209" max="8210" width="3.88671875" style="5" customWidth="1"/>
    <col min="8211" max="8211" width="4.6640625" style="5" customWidth="1"/>
    <col min="8212" max="8214" width="6.5546875" style="5" customWidth="1"/>
    <col min="8215" max="8215" width="4.44140625" style="5" customWidth="1"/>
    <col min="8216" max="8216" width="5.109375" style="5" customWidth="1"/>
    <col min="8217" max="8217" width="4.44140625" style="5" customWidth="1"/>
    <col min="8218" max="8218" width="5" style="5" customWidth="1"/>
    <col min="8219" max="8221" width="6.5546875" style="5" customWidth="1"/>
    <col min="8222" max="8222" width="7" style="5" customWidth="1"/>
    <col min="8223" max="8223" width="6.5546875" style="5" customWidth="1"/>
    <col min="8224" max="8224" width="7.44140625" style="5" customWidth="1"/>
    <col min="8225" max="8225" width="4" style="5" customWidth="1"/>
    <col min="8226" max="8226" width="6.5546875" style="5" customWidth="1"/>
    <col min="8227" max="8227" width="18.44140625" style="5" customWidth="1"/>
    <col min="8228" max="8228" width="24.33203125" style="5" customWidth="1"/>
    <col min="8229" max="8229" width="14.44140625" style="5" customWidth="1"/>
    <col min="8230" max="8230" width="25.5546875" style="5" customWidth="1"/>
    <col min="8231" max="8231" width="12.44140625" style="5" customWidth="1"/>
    <col min="8232" max="8232" width="19.88671875" style="5" customWidth="1"/>
    <col min="8233" max="8234" width="4.6640625" style="5" customWidth="1"/>
    <col min="8235" max="8235" width="4.33203125" style="5" customWidth="1"/>
    <col min="8236" max="8236" width="4.44140625" style="5" customWidth="1"/>
    <col min="8237" max="8237" width="5.109375" style="5" customWidth="1"/>
    <col min="8238" max="8238" width="5.6640625" style="5" customWidth="1"/>
    <col min="8239" max="8239" width="6.33203125" style="5" customWidth="1"/>
    <col min="8240" max="8240" width="6.5546875" style="5" customWidth="1"/>
    <col min="8241" max="8241" width="6.33203125" style="5" customWidth="1"/>
    <col min="8242" max="8243" width="5.6640625" style="5" customWidth="1"/>
    <col min="8244" max="8244" width="14.6640625" style="5" customWidth="1"/>
    <col min="8245" max="8254" width="5.6640625" style="5" customWidth="1"/>
    <col min="8255" max="8451" width="9.109375" style="5"/>
    <col min="8452" max="8452" width="13.6640625" style="5" customWidth="1"/>
    <col min="8453" max="8453" width="36" style="5" customWidth="1"/>
    <col min="8454" max="8454" width="20.109375" style="5" customWidth="1"/>
    <col min="8455" max="8455" width="32.109375" style="5" customWidth="1"/>
    <col min="8456" max="8457" width="33.88671875" style="5" customWidth="1"/>
    <col min="8458" max="8460" width="36.88671875" style="5" customWidth="1"/>
    <col min="8461" max="8461" width="36.6640625" style="5" customWidth="1"/>
    <col min="8462" max="8462" width="22.6640625" style="5" customWidth="1"/>
    <col min="8463" max="8463" width="5.33203125" style="5" customWidth="1"/>
    <col min="8464" max="8464" width="5" style="5" customWidth="1"/>
    <col min="8465" max="8466" width="3.88671875" style="5" customWidth="1"/>
    <col min="8467" max="8467" width="4.6640625" style="5" customWidth="1"/>
    <col min="8468" max="8470" width="6.5546875" style="5" customWidth="1"/>
    <col min="8471" max="8471" width="4.44140625" style="5" customWidth="1"/>
    <col min="8472" max="8472" width="5.109375" style="5" customWidth="1"/>
    <col min="8473" max="8473" width="4.44140625" style="5" customWidth="1"/>
    <col min="8474" max="8474" width="5" style="5" customWidth="1"/>
    <col min="8475" max="8477" width="6.5546875" style="5" customWidth="1"/>
    <col min="8478" max="8478" width="7" style="5" customWidth="1"/>
    <col min="8479" max="8479" width="6.5546875" style="5" customWidth="1"/>
    <col min="8480" max="8480" width="7.44140625" style="5" customWidth="1"/>
    <col min="8481" max="8481" width="4" style="5" customWidth="1"/>
    <col min="8482" max="8482" width="6.5546875" style="5" customWidth="1"/>
    <col min="8483" max="8483" width="18.44140625" style="5" customWidth="1"/>
    <col min="8484" max="8484" width="24.33203125" style="5" customWidth="1"/>
    <col min="8485" max="8485" width="14.44140625" style="5" customWidth="1"/>
    <col min="8486" max="8486" width="25.5546875" style="5" customWidth="1"/>
    <col min="8487" max="8487" width="12.44140625" style="5" customWidth="1"/>
    <col min="8488" max="8488" width="19.88671875" style="5" customWidth="1"/>
    <col min="8489" max="8490" width="4.6640625" style="5" customWidth="1"/>
    <col min="8491" max="8491" width="4.33203125" style="5" customWidth="1"/>
    <col min="8492" max="8492" width="4.44140625" style="5" customWidth="1"/>
    <col min="8493" max="8493" width="5.109375" style="5" customWidth="1"/>
    <col min="8494" max="8494" width="5.6640625" style="5" customWidth="1"/>
    <col min="8495" max="8495" width="6.33203125" style="5" customWidth="1"/>
    <col min="8496" max="8496" width="6.5546875" style="5" customWidth="1"/>
    <col min="8497" max="8497" width="6.33203125" style="5" customWidth="1"/>
    <col min="8498" max="8499" width="5.6640625" style="5" customWidth="1"/>
    <col min="8500" max="8500" width="14.6640625" style="5" customWidth="1"/>
    <col min="8501" max="8510" width="5.6640625" style="5" customWidth="1"/>
    <col min="8511" max="8707" width="9.109375" style="5"/>
    <col min="8708" max="8708" width="13.6640625" style="5" customWidth="1"/>
    <col min="8709" max="8709" width="36" style="5" customWidth="1"/>
    <col min="8710" max="8710" width="20.109375" style="5" customWidth="1"/>
    <col min="8711" max="8711" width="32.109375" style="5" customWidth="1"/>
    <col min="8712" max="8713" width="33.88671875" style="5" customWidth="1"/>
    <col min="8714" max="8716" width="36.88671875" style="5" customWidth="1"/>
    <col min="8717" max="8717" width="36.6640625" style="5" customWidth="1"/>
    <col min="8718" max="8718" width="22.6640625" style="5" customWidth="1"/>
    <col min="8719" max="8719" width="5.33203125" style="5" customWidth="1"/>
    <col min="8720" max="8720" width="5" style="5" customWidth="1"/>
    <col min="8721" max="8722" width="3.88671875" style="5" customWidth="1"/>
    <col min="8723" max="8723" width="4.6640625" style="5" customWidth="1"/>
    <col min="8724" max="8726" width="6.5546875" style="5" customWidth="1"/>
    <col min="8727" max="8727" width="4.44140625" style="5" customWidth="1"/>
    <col min="8728" max="8728" width="5.109375" style="5" customWidth="1"/>
    <col min="8729" max="8729" width="4.44140625" style="5" customWidth="1"/>
    <col min="8730" max="8730" width="5" style="5" customWidth="1"/>
    <col min="8731" max="8733" width="6.5546875" style="5" customWidth="1"/>
    <col min="8734" max="8734" width="7" style="5" customWidth="1"/>
    <col min="8735" max="8735" width="6.5546875" style="5" customWidth="1"/>
    <col min="8736" max="8736" width="7.44140625" style="5" customWidth="1"/>
    <col min="8737" max="8737" width="4" style="5" customWidth="1"/>
    <col min="8738" max="8738" width="6.5546875" style="5" customWidth="1"/>
    <col min="8739" max="8739" width="18.44140625" style="5" customWidth="1"/>
    <col min="8740" max="8740" width="24.33203125" style="5" customWidth="1"/>
    <col min="8741" max="8741" width="14.44140625" style="5" customWidth="1"/>
    <col min="8742" max="8742" width="25.5546875" style="5" customWidth="1"/>
    <col min="8743" max="8743" width="12.44140625" style="5" customWidth="1"/>
    <col min="8744" max="8744" width="19.88671875" style="5" customWidth="1"/>
    <col min="8745" max="8746" width="4.6640625" style="5" customWidth="1"/>
    <col min="8747" max="8747" width="4.33203125" style="5" customWidth="1"/>
    <col min="8748" max="8748" width="4.44140625" style="5" customWidth="1"/>
    <col min="8749" max="8749" width="5.109375" style="5" customWidth="1"/>
    <col min="8750" max="8750" width="5.6640625" style="5" customWidth="1"/>
    <col min="8751" max="8751" width="6.33203125" style="5" customWidth="1"/>
    <col min="8752" max="8752" width="6.5546875" style="5" customWidth="1"/>
    <col min="8753" max="8753" width="6.33203125" style="5" customWidth="1"/>
    <col min="8754" max="8755" width="5.6640625" style="5" customWidth="1"/>
    <col min="8756" max="8756" width="14.6640625" style="5" customWidth="1"/>
    <col min="8757" max="8766" width="5.6640625" style="5" customWidth="1"/>
    <col min="8767" max="8963" width="9.109375" style="5"/>
    <col min="8964" max="8964" width="13.6640625" style="5" customWidth="1"/>
    <col min="8965" max="8965" width="36" style="5" customWidth="1"/>
    <col min="8966" max="8966" width="20.109375" style="5" customWidth="1"/>
    <col min="8967" max="8967" width="32.109375" style="5" customWidth="1"/>
    <col min="8968" max="8969" width="33.88671875" style="5" customWidth="1"/>
    <col min="8970" max="8972" width="36.88671875" style="5" customWidth="1"/>
    <col min="8973" max="8973" width="36.6640625" style="5" customWidth="1"/>
    <col min="8974" max="8974" width="22.6640625" style="5" customWidth="1"/>
    <col min="8975" max="8975" width="5.33203125" style="5" customWidth="1"/>
    <col min="8976" max="8976" width="5" style="5" customWidth="1"/>
    <col min="8977" max="8978" width="3.88671875" style="5" customWidth="1"/>
    <col min="8979" max="8979" width="4.6640625" style="5" customWidth="1"/>
    <col min="8980" max="8982" width="6.5546875" style="5" customWidth="1"/>
    <col min="8983" max="8983" width="4.44140625" style="5" customWidth="1"/>
    <col min="8984" max="8984" width="5.109375" style="5" customWidth="1"/>
    <col min="8985" max="8985" width="4.44140625" style="5" customWidth="1"/>
    <col min="8986" max="8986" width="5" style="5" customWidth="1"/>
    <col min="8987" max="8989" width="6.5546875" style="5" customWidth="1"/>
    <col min="8990" max="8990" width="7" style="5" customWidth="1"/>
    <col min="8991" max="8991" width="6.5546875" style="5" customWidth="1"/>
    <col min="8992" max="8992" width="7.44140625" style="5" customWidth="1"/>
    <col min="8993" max="8993" width="4" style="5" customWidth="1"/>
    <col min="8994" max="8994" width="6.5546875" style="5" customWidth="1"/>
    <col min="8995" max="8995" width="18.44140625" style="5" customWidth="1"/>
    <col min="8996" max="8996" width="24.33203125" style="5" customWidth="1"/>
    <col min="8997" max="8997" width="14.44140625" style="5" customWidth="1"/>
    <col min="8998" max="8998" width="25.5546875" style="5" customWidth="1"/>
    <col min="8999" max="8999" width="12.44140625" style="5" customWidth="1"/>
    <col min="9000" max="9000" width="19.88671875" style="5" customWidth="1"/>
    <col min="9001" max="9002" width="4.6640625" style="5" customWidth="1"/>
    <col min="9003" max="9003" width="4.33203125" style="5" customWidth="1"/>
    <col min="9004" max="9004" width="4.44140625" style="5" customWidth="1"/>
    <col min="9005" max="9005" width="5.109375" style="5" customWidth="1"/>
    <col min="9006" max="9006" width="5.6640625" style="5" customWidth="1"/>
    <col min="9007" max="9007" width="6.33203125" style="5" customWidth="1"/>
    <col min="9008" max="9008" width="6.5546875" style="5" customWidth="1"/>
    <col min="9009" max="9009" width="6.33203125" style="5" customWidth="1"/>
    <col min="9010" max="9011" width="5.6640625" style="5" customWidth="1"/>
    <col min="9012" max="9012" width="14.6640625" style="5" customWidth="1"/>
    <col min="9013" max="9022" width="5.6640625" style="5" customWidth="1"/>
    <col min="9023" max="9219" width="9.109375" style="5"/>
    <col min="9220" max="9220" width="13.6640625" style="5" customWidth="1"/>
    <col min="9221" max="9221" width="36" style="5" customWidth="1"/>
    <col min="9222" max="9222" width="20.109375" style="5" customWidth="1"/>
    <col min="9223" max="9223" width="32.109375" style="5" customWidth="1"/>
    <col min="9224" max="9225" width="33.88671875" style="5" customWidth="1"/>
    <col min="9226" max="9228" width="36.88671875" style="5" customWidth="1"/>
    <col min="9229" max="9229" width="36.6640625" style="5" customWidth="1"/>
    <col min="9230" max="9230" width="22.6640625" style="5" customWidth="1"/>
    <col min="9231" max="9231" width="5.33203125" style="5" customWidth="1"/>
    <col min="9232" max="9232" width="5" style="5" customWidth="1"/>
    <col min="9233" max="9234" width="3.88671875" style="5" customWidth="1"/>
    <col min="9235" max="9235" width="4.6640625" style="5" customWidth="1"/>
    <col min="9236" max="9238" width="6.5546875" style="5" customWidth="1"/>
    <col min="9239" max="9239" width="4.44140625" style="5" customWidth="1"/>
    <col min="9240" max="9240" width="5.109375" style="5" customWidth="1"/>
    <col min="9241" max="9241" width="4.44140625" style="5" customWidth="1"/>
    <col min="9242" max="9242" width="5" style="5" customWidth="1"/>
    <col min="9243" max="9245" width="6.5546875" style="5" customWidth="1"/>
    <col min="9246" max="9246" width="7" style="5" customWidth="1"/>
    <col min="9247" max="9247" width="6.5546875" style="5" customWidth="1"/>
    <col min="9248" max="9248" width="7.44140625" style="5" customWidth="1"/>
    <col min="9249" max="9249" width="4" style="5" customWidth="1"/>
    <col min="9250" max="9250" width="6.5546875" style="5" customWidth="1"/>
    <col min="9251" max="9251" width="18.44140625" style="5" customWidth="1"/>
    <col min="9252" max="9252" width="24.33203125" style="5" customWidth="1"/>
    <col min="9253" max="9253" width="14.44140625" style="5" customWidth="1"/>
    <col min="9254" max="9254" width="25.5546875" style="5" customWidth="1"/>
    <col min="9255" max="9255" width="12.44140625" style="5" customWidth="1"/>
    <col min="9256" max="9256" width="19.88671875" style="5" customWidth="1"/>
    <col min="9257" max="9258" width="4.6640625" style="5" customWidth="1"/>
    <col min="9259" max="9259" width="4.33203125" style="5" customWidth="1"/>
    <col min="9260" max="9260" width="4.44140625" style="5" customWidth="1"/>
    <col min="9261" max="9261" width="5.109375" style="5" customWidth="1"/>
    <col min="9262" max="9262" width="5.6640625" style="5" customWidth="1"/>
    <col min="9263" max="9263" width="6.33203125" style="5" customWidth="1"/>
    <col min="9264" max="9264" width="6.5546875" style="5" customWidth="1"/>
    <col min="9265" max="9265" width="6.33203125" style="5" customWidth="1"/>
    <col min="9266" max="9267" width="5.6640625" style="5" customWidth="1"/>
    <col min="9268" max="9268" width="14.6640625" style="5" customWidth="1"/>
    <col min="9269" max="9278" width="5.6640625" style="5" customWidth="1"/>
    <col min="9279" max="9475" width="9.109375" style="5"/>
    <col min="9476" max="9476" width="13.6640625" style="5" customWidth="1"/>
    <col min="9477" max="9477" width="36" style="5" customWidth="1"/>
    <col min="9478" max="9478" width="20.109375" style="5" customWidth="1"/>
    <col min="9479" max="9479" width="32.109375" style="5" customWidth="1"/>
    <col min="9480" max="9481" width="33.88671875" style="5" customWidth="1"/>
    <col min="9482" max="9484" width="36.88671875" style="5" customWidth="1"/>
    <col min="9485" max="9485" width="36.6640625" style="5" customWidth="1"/>
    <col min="9486" max="9486" width="22.6640625" style="5" customWidth="1"/>
    <col min="9487" max="9487" width="5.33203125" style="5" customWidth="1"/>
    <col min="9488" max="9488" width="5" style="5" customWidth="1"/>
    <col min="9489" max="9490" width="3.88671875" style="5" customWidth="1"/>
    <col min="9491" max="9491" width="4.6640625" style="5" customWidth="1"/>
    <col min="9492" max="9494" width="6.5546875" style="5" customWidth="1"/>
    <col min="9495" max="9495" width="4.44140625" style="5" customWidth="1"/>
    <col min="9496" max="9496" width="5.109375" style="5" customWidth="1"/>
    <col min="9497" max="9497" width="4.44140625" style="5" customWidth="1"/>
    <col min="9498" max="9498" width="5" style="5" customWidth="1"/>
    <col min="9499" max="9501" width="6.5546875" style="5" customWidth="1"/>
    <col min="9502" max="9502" width="7" style="5" customWidth="1"/>
    <col min="9503" max="9503" width="6.5546875" style="5" customWidth="1"/>
    <col min="9504" max="9504" width="7.44140625" style="5" customWidth="1"/>
    <col min="9505" max="9505" width="4" style="5" customWidth="1"/>
    <col min="9506" max="9506" width="6.5546875" style="5" customWidth="1"/>
    <col min="9507" max="9507" width="18.44140625" style="5" customWidth="1"/>
    <col min="9508" max="9508" width="24.33203125" style="5" customWidth="1"/>
    <col min="9509" max="9509" width="14.44140625" style="5" customWidth="1"/>
    <col min="9510" max="9510" width="25.5546875" style="5" customWidth="1"/>
    <col min="9511" max="9511" width="12.44140625" style="5" customWidth="1"/>
    <col min="9512" max="9512" width="19.88671875" style="5" customWidth="1"/>
    <col min="9513" max="9514" width="4.6640625" style="5" customWidth="1"/>
    <col min="9515" max="9515" width="4.33203125" style="5" customWidth="1"/>
    <col min="9516" max="9516" width="4.44140625" style="5" customWidth="1"/>
    <col min="9517" max="9517" width="5.109375" style="5" customWidth="1"/>
    <col min="9518" max="9518" width="5.6640625" style="5" customWidth="1"/>
    <col min="9519" max="9519" width="6.33203125" style="5" customWidth="1"/>
    <col min="9520" max="9520" width="6.5546875" style="5" customWidth="1"/>
    <col min="9521" max="9521" width="6.33203125" style="5" customWidth="1"/>
    <col min="9522" max="9523" width="5.6640625" style="5" customWidth="1"/>
    <col min="9524" max="9524" width="14.6640625" style="5" customWidth="1"/>
    <col min="9525" max="9534" width="5.6640625" style="5" customWidth="1"/>
    <col min="9535" max="9731" width="9.109375" style="5"/>
    <col min="9732" max="9732" width="13.6640625" style="5" customWidth="1"/>
    <col min="9733" max="9733" width="36" style="5" customWidth="1"/>
    <col min="9734" max="9734" width="20.109375" style="5" customWidth="1"/>
    <col min="9735" max="9735" width="32.109375" style="5" customWidth="1"/>
    <col min="9736" max="9737" width="33.88671875" style="5" customWidth="1"/>
    <col min="9738" max="9740" width="36.88671875" style="5" customWidth="1"/>
    <col min="9741" max="9741" width="36.6640625" style="5" customWidth="1"/>
    <col min="9742" max="9742" width="22.6640625" style="5" customWidth="1"/>
    <col min="9743" max="9743" width="5.33203125" style="5" customWidth="1"/>
    <col min="9744" max="9744" width="5" style="5" customWidth="1"/>
    <col min="9745" max="9746" width="3.88671875" style="5" customWidth="1"/>
    <col min="9747" max="9747" width="4.6640625" style="5" customWidth="1"/>
    <col min="9748" max="9750" width="6.5546875" style="5" customWidth="1"/>
    <col min="9751" max="9751" width="4.44140625" style="5" customWidth="1"/>
    <col min="9752" max="9752" width="5.109375" style="5" customWidth="1"/>
    <col min="9753" max="9753" width="4.44140625" style="5" customWidth="1"/>
    <col min="9754" max="9754" width="5" style="5" customWidth="1"/>
    <col min="9755" max="9757" width="6.5546875" style="5" customWidth="1"/>
    <col min="9758" max="9758" width="7" style="5" customWidth="1"/>
    <col min="9759" max="9759" width="6.5546875" style="5" customWidth="1"/>
    <col min="9760" max="9760" width="7.44140625" style="5" customWidth="1"/>
    <col min="9761" max="9761" width="4" style="5" customWidth="1"/>
    <col min="9762" max="9762" width="6.5546875" style="5" customWidth="1"/>
    <col min="9763" max="9763" width="18.44140625" style="5" customWidth="1"/>
    <col min="9764" max="9764" width="24.33203125" style="5" customWidth="1"/>
    <col min="9765" max="9765" width="14.44140625" style="5" customWidth="1"/>
    <col min="9766" max="9766" width="25.5546875" style="5" customWidth="1"/>
    <col min="9767" max="9767" width="12.44140625" style="5" customWidth="1"/>
    <col min="9768" max="9768" width="19.88671875" style="5" customWidth="1"/>
    <col min="9769" max="9770" width="4.6640625" style="5" customWidth="1"/>
    <col min="9771" max="9771" width="4.33203125" style="5" customWidth="1"/>
    <col min="9772" max="9772" width="4.44140625" style="5" customWidth="1"/>
    <col min="9773" max="9773" width="5.109375" style="5" customWidth="1"/>
    <col min="9774" max="9774" width="5.6640625" style="5" customWidth="1"/>
    <col min="9775" max="9775" width="6.33203125" style="5" customWidth="1"/>
    <col min="9776" max="9776" width="6.5546875" style="5" customWidth="1"/>
    <col min="9777" max="9777" width="6.33203125" style="5" customWidth="1"/>
    <col min="9778" max="9779" width="5.6640625" style="5" customWidth="1"/>
    <col min="9780" max="9780" width="14.6640625" style="5" customWidth="1"/>
    <col min="9781" max="9790" width="5.6640625" style="5" customWidth="1"/>
    <col min="9791" max="9987" width="9.109375" style="5"/>
    <col min="9988" max="9988" width="13.6640625" style="5" customWidth="1"/>
    <col min="9989" max="9989" width="36" style="5" customWidth="1"/>
    <col min="9990" max="9990" width="20.109375" style="5" customWidth="1"/>
    <col min="9991" max="9991" width="32.109375" style="5" customWidth="1"/>
    <col min="9992" max="9993" width="33.88671875" style="5" customWidth="1"/>
    <col min="9994" max="9996" width="36.88671875" style="5" customWidth="1"/>
    <col min="9997" max="9997" width="36.6640625" style="5" customWidth="1"/>
    <col min="9998" max="9998" width="22.6640625" style="5" customWidth="1"/>
    <col min="9999" max="9999" width="5.33203125" style="5" customWidth="1"/>
    <col min="10000" max="10000" width="5" style="5" customWidth="1"/>
    <col min="10001" max="10002" width="3.88671875" style="5" customWidth="1"/>
    <col min="10003" max="10003" width="4.6640625" style="5" customWidth="1"/>
    <col min="10004" max="10006" width="6.5546875" style="5" customWidth="1"/>
    <col min="10007" max="10007" width="4.44140625" style="5" customWidth="1"/>
    <col min="10008" max="10008" width="5.109375" style="5" customWidth="1"/>
    <col min="10009" max="10009" width="4.44140625" style="5" customWidth="1"/>
    <col min="10010" max="10010" width="5" style="5" customWidth="1"/>
    <col min="10011" max="10013" width="6.5546875" style="5" customWidth="1"/>
    <col min="10014" max="10014" width="7" style="5" customWidth="1"/>
    <col min="10015" max="10015" width="6.5546875" style="5" customWidth="1"/>
    <col min="10016" max="10016" width="7.44140625" style="5" customWidth="1"/>
    <col min="10017" max="10017" width="4" style="5" customWidth="1"/>
    <col min="10018" max="10018" width="6.5546875" style="5" customWidth="1"/>
    <col min="10019" max="10019" width="18.44140625" style="5" customWidth="1"/>
    <col min="10020" max="10020" width="24.33203125" style="5" customWidth="1"/>
    <col min="10021" max="10021" width="14.44140625" style="5" customWidth="1"/>
    <col min="10022" max="10022" width="25.5546875" style="5" customWidth="1"/>
    <col min="10023" max="10023" width="12.44140625" style="5" customWidth="1"/>
    <col min="10024" max="10024" width="19.88671875" style="5" customWidth="1"/>
    <col min="10025" max="10026" width="4.6640625" style="5" customWidth="1"/>
    <col min="10027" max="10027" width="4.33203125" style="5" customWidth="1"/>
    <col min="10028" max="10028" width="4.44140625" style="5" customWidth="1"/>
    <col min="10029" max="10029" width="5.109375" style="5" customWidth="1"/>
    <col min="10030" max="10030" width="5.6640625" style="5" customWidth="1"/>
    <col min="10031" max="10031" width="6.33203125" style="5" customWidth="1"/>
    <col min="10032" max="10032" width="6.5546875" style="5" customWidth="1"/>
    <col min="10033" max="10033" width="6.33203125" style="5" customWidth="1"/>
    <col min="10034" max="10035" width="5.6640625" style="5" customWidth="1"/>
    <col min="10036" max="10036" width="14.6640625" style="5" customWidth="1"/>
    <col min="10037" max="10046" width="5.6640625" style="5" customWidth="1"/>
    <col min="10047" max="10243" width="9.109375" style="5"/>
    <col min="10244" max="10244" width="13.6640625" style="5" customWidth="1"/>
    <col min="10245" max="10245" width="36" style="5" customWidth="1"/>
    <col min="10246" max="10246" width="20.109375" style="5" customWidth="1"/>
    <col min="10247" max="10247" width="32.109375" style="5" customWidth="1"/>
    <col min="10248" max="10249" width="33.88671875" style="5" customWidth="1"/>
    <col min="10250" max="10252" width="36.88671875" style="5" customWidth="1"/>
    <col min="10253" max="10253" width="36.6640625" style="5" customWidth="1"/>
    <col min="10254" max="10254" width="22.6640625" style="5" customWidth="1"/>
    <col min="10255" max="10255" width="5.33203125" style="5" customWidth="1"/>
    <col min="10256" max="10256" width="5" style="5" customWidth="1"/>
    <col min="10257" max="10258" width="3.88671875" style="5" customWidth="1"/>
    <col min="10259" max="10259" width="4.6640625" style="5" customWidth="1"/>
    <col min="10260" max="10262" width="6.5546875" style="5" customWidth="1"/>
    <col min="10263" max="10263" width="4.44140625" style="5" customWidth="1"/>
    <col min="10264" max="10264" width="5.109375" style="5" customWidth="1"/>
    <col min="10265" max="10265" width="4.44140625" style="5" customWidth="1"/>
    <col min="10266" max="10266" width="5" style="5" customWidth="1"/>
    <col min="10267" max="10269" width="6.5546875" style="5" customWidth="1"/>
    <col min="10270" max="10270" width="7" style="5" customWidth="1"/>
    <col min="10271" max="10271" width="6.5546875" style="5" customWidth="1"/>
    <col min="10272" max="10272" width="7.44140625" style="5" customWidth="1"/>
    <col min="10273" max="10273" width="4" style="5" customWidth="1"/>
    <col min="10274" max="10274" width="6.5546875" style="5" customWidth="1"/>
    <col min="10275" max="10275" width="18.44140625" style="5" customWidth="1"/>
    <col min="10276" max="10276" width="24.33203125" style="5" customWidth="1"/>
    <col min="10277" max="10277" width="14.44140625" style="5" customWidth="1"/>
    <col min="10278" max="10278" width="25.5546875" style="5" customWidth="1"/>
    <col min="10279" max="10279" width="12.44140625" style="5" customWidth="1"/>
    <col min="10280" max="10280" width="19.88671875" style="5" customWidth="1"/>
    <col min="10281" max="10282" width="4.6640625" style="5" customWidth="1"/>
    <col min="10283" max="10283" width="4.33203125" style="5" customWidth="1"/>
    <col min="10284" max="10284" width="4.44140625" style="5" customWidth="1"/>
    <col min="10285" max="10285" width="5.109375" style="5" customWidth="1"/>
    <col min="10286" max="10286" width="5.6640625" style="5" customWidth="1"/>
    <col min="10287" max="10287" width="6.33203125" style="5" customWidth="1"/>
    <col min="10288" max="10288" width="6.5546875" style="5" customWidth="1"/>
    <col min="10289" max="10289" width="6.33203125" style="5" customWidth="1"/>
    <col min="10290" max="10291" width="5.6640625" style="5" customWidth="1"/>
    <col min="10292" max="10292" width="14.6640625" style="5" customWidth="1"/>
    <col min="10293" max="10302" width="5.6640625" style="5" customWidth="1"/>
    <col min="10303" max="10499" width="9.109375" style="5"/>
    <col min="10500" max="10500" width="13.6640625" style="5" customWidth="1"/>
    <col min="10501" max="10501" width="36" style="5" customWidth="1"/>
    <col min="10502" max="10502" width="20.109375" style="5" customWidth="1"/>
    <col min="10503" max="10503" width="32.109375" style="5" customWidth="1"/>
    <col min="10504" max="10505" width="33.88671875" style="5" customWidth="1"/>
    <col min="10506" max="10508" width="36.88671875" style="5" customWidth="1"/>
    <col min="10509" max="10509" width="36.6640625" style="5" customWidth="1"/>
    <col min="10510" max="10510" width="22.6640625" style="5" customWidth="1"/>
    <col min="10511" max="10511" width="5.33203125" style="5" customWidth="1"/>
    <col min="10512" max="10512" width="5" style="5" customWidth="1"/>
    <col min="10513" max="10514" width="3.88671875" style="5" customWidth="1"/>
    <col min="10515" max="10515" width="4.6640625" style="5" customWidth="1"/>
    <col min="10516" max="10518" width="6.5546875" style="5" customWidth="1"/>
    <col min="10519" max="10519" width="4.44140625" style="5" customWidth="1"/>
    <col min="10520" max="10520" width="5.109375" style="5" customWidth="1"/>
    <col min="10521" max="10521" width="4.44140625" style="5" customWidth="1"/>
    <col min="10522" max="10522" width="5" style="5" customWidth="1"/>
    <col min="10523" max="10525" width="6.5546875" style="5" customWidth="1"/>
    <col min="10526" max="10526" width="7" style="5" customWidth="1"/>
    <col min="10527" max="10527" width="6.5546875" style="5" customWidth="1"/>
    <col min="10528" max="10528" width="7.44140625" style="5" customWidth="1"/>
    <col min="10529" max="10529" width="4" style="5" customWidth="1"/>
    <col min="10530" max="10530" width="6.5546875" style="5" customWidth="1"/>
    <col min="10531" max="10531" width="18.44140625" style="5" customWidth="1"/>
    <col min="10532" max="10532" width="24.33203125" style="5" customWidth="1"/>
    <col min="10533" max="10533" width="14.44140625" style="5" customWidth="1"/>
    <col min="10534" max="10534" width="25.5546875" style="5" customWidth="1"/>
    <col min="10535" max="10535" width="12.44140625" style="5" customWidth="1"/>
    <col min="10536" max="10536" width="19.88671875" style="5" customWidth="1"/>
    <col min="10537" max="10538" width="4.6640625" style="5" customWidth="1"/>
    <col min="10539" max="10539" width="4.33203125" style="5" customWidth="1"/>
    <col min="10540" max="10540" width="4.44140625" style="5" customWidth="1"/>
    <col min="10541" max="10541" width="5.109375" style="5" customWidth="1"/>
    <col min="10542" max="10542" width="5.6640625" style="5" customWidth="1"/>
    <col min="10543" max="10543" width="6.33203125" style="5" customWidth="1"/>
    <col min="10544" max="10544" width="6.5546875" style="5" customWidth="1"/>
    <col min="10545" max="10545" width="6.33203125" style="5" customWidth="1"/>
    <col min="10546" max="10547" width="5.6640625" style="5" customWidth="1"/>
    <col min="10548" max="10548" width="14.6640625" style="5" customWidth="1"/>
    <col min="10549" max="10558" width="5.6640625" style="5" customWidth="1"/>
    <col min="10559" max="10755" width="9.109375" style="5"/>
    <col min="10756" max="10756" width="13.6640625" style="5" customWidth="1"/>
    <col min="10757" max="10757" width="36" style="5" customWidth="1"/>
    <col min="10758" max="10758" width="20.109375" style="5" customWidth="1"/>
    <col min="10759" max="10759" width="32.109375" style="5" customWidth="1"/>
    <col min="10760" max="10761" width="33.88671875" style="5" customWidth="1"/>
    <col min="10762" max="10764" width="36.88671875" style="5" customWidth="1"/>
    <col min="10765" max="10765" width="36.6640625" style="5" customWidth="1"/>
    <col min="10766" max="10766" width="22.6640625" style="5" customWidth="1"/>
    <col min="10767" max="10767" width="5.33203125" style="5" customWidth="1"/>
    <col min="10768" max="10768" width="5" style="5" customWidth="1"/>
    <col min="10769" max="10770" width="3.88671875" style="5" customWidth="1"/>
    <col min="10771" max="10771" width="4.6640625" style="5" customWidth="1"/>
    <col min="10772" max="10774" width="6.5546875" style="5" customWidth="1"/>
    <col min="10775" max="10775" width="4.44140625" style="5" customWidth="1"/>
    <col min="10776" max="10776" width="5.109375" style="5" customWidth="1"/>
    <col min="10777" max="10777" width="4.44140625" style="5" customWidth="1"/>
    <col min="10778" max="10778" width="5" style="5" customWidth="1"/>
    <col min="10779" max="10781" width="6.5546875" style="5" customWidth="1"/>
    <col min="10782" max="10782" width="7" style="5" customWidth="1"/>
    <col min="10783" max="10783" width="6.5546875" style="5" customWidth="1"/>
    <col min="10784" max="10784" width="7.44140625" style="5" customWidth="1"/>
    <col min="10785" max="10785" width="4" style="5" customWidth="1"/>
    <col min="10786" max="10786" width="6.5546875" style="5" customWidth="1"/>
    <col min="10787" max="10787" width="18.44140625" style="5" customWidth="1"/>
    <col min="10788" max="10788" width="24.33203125" style="5" customWidth="1"/>
    <col min="10789" max="10789" width="14.44140625" style="5" customWidth="1"/>
    <col min="10790" max="10790" width="25.5546875" style="5" customWidth="1"/>
    <col min="10791" max="10791" width="12.44140625" style="5" customWidth="1"/>
    <col min="10792" max="10792" width="19.88671875" style="5" customWidth="1"/>
    <col min="10793" max="10794" width="4.6640625" style="5" customWidth="1"/>
    <col min="10795" max="10795" width="4.33203125" style="5" customWidth="1"/>
    <col min="10796" max="10796" width="4.44140625" style="5" customWidth="1"/>
    <col min="10797" max="10797" width="5.109375" style="5" customWidth="1"/>
    <col min="10798" max="10798" width="5.6640625" style="5" customWidth="1"/>
    <col min="10799" max="10799" width="6.33203125" style="5" customWidth="1"/>
    <col min="10800" max="10800" width="6.5546875" style="5" customWidth="1"/>
    <col min="10801" max="10801" width="6.33203125" style="5" customWidth="1"/>
    <col min="10802" max="10803" width="5.6640625" style="5" customWidth="1"/>
    <col min="10804" max="10804" width="14.6640625" style="5" customWidth="1"/>
    <col min="10805" max="10814" width="5.6640625" style="5" customWidth="1"/>
    <col min="10815" max="11011" width="9.109375" style="5"/>
    <col min="11012" max="11012" width="13.6640625" style="5" customWidth="1"/>
    <col min="11013" max="11013" width="36" style="5" customWidth="1"/>
    <col min="11014" max="11014" width="20.109375" style="5" customWidth="1"/>
    <col min="11015" max="11015" width="32.109375" style="5" customWidth="1"/>
    <col min="11016" max="11017" width="33.88671875" style="5" customWidth="1"/>
    <col min="11018" max="11020" width="36.88671875" style="5" customWidth="1"/>
    <col min="11021" max="11021" width="36.6640625" style="5" customWidth="1"/>
    <col min="11022" max="11022" width="22.6640625" style="5" customWidth="1"/>
    <col min="11023" max="11023" width="5.33203125" style="5" customWidth="1"/>
    <col min="11024" max="11024" width="5" style="5" customWidth="1"/>
    <col min="11025" max="11026" width="3.88671875" style="5" customWidth="1"/>
    <col min="11027" max="11027" width="4.6640625" style="5" customWidth="1"/>
    <col min="11028" max="11030" width="6.5546875" style="5" customWidth="1"/>
    <col min="11031" max="11031" width="4.44140625" style="5" customWidth="1"/>
    <col min="11032" max="11032" width="5.109375" style="5" customWidth="1"/>
    <col min="11033" max="11033" width="4.44140625" style="5" customWidth="1"/>
    <col min="11034" max="11034" width="5" style="5" customWidth="1"/>
    <col min="11035" max="11037" width="6.5546875" style="5" customWidth="1"/>
    <col min="11038" max="11038" width="7" style="5" customWidth="1"/>
    <col min="11039" max="11039" width="6.5546875" style="5" customWidth="1"/>
    <col min="11040" max="11040" width="7.44140625" style="5" customWidth="1"/>
    <col min="11041" max="11041" width="4" style="5" customWidth="1"/>
    <col min="11042" max="11042" width="6.5546875" style="5" customWidth="1"/>
    <col min="11043" max="11043" width="18.44140625" style="5" customWidth="1"/>
    <col min="11044" max="11044" width="24.33203125" style="5" customWidth="1"/>
    <col min="11045" max="11045" width="14.44140625" style="5" customWidth="1"/>
    <col min="11046" max="11046" width="25.5546875" style="5" customWidth="1"/>
    <col min="11047" max="11047" width="12.44140625" style="5" customWidth="1"/>
    <col min="11048" max="11048" width="19.88671875" style="5" customWidth="1"/>
    <col min="11049" max="11050" width="4.6640625" style="5" customWidth="1"/>
    <col min="11051" max="11051" width="4.33203125" style="5" customWidth="1"/>
    <col min="11052" max="11052" width="4.44140625" style="5" customWidth="1"/>
    <col min="11053" max="11053" width="5.109375" style="5" customWidth="1"/>
    <col min="11054" max="11054" width="5.6640625" style="5" customWidth="1"/>
    <col min="11055" max="11055" width="6.33203125" style="5" customWidth="1"/>
    <col min="11056" max="11056" width="6.5546875" style="5" customWidth="1"/>
    <col min="11057" max="11057" width="6.33203125" style="5" customWidth="1"/>
    <col min="11058" max="11059" width="5.6640625" style="5" customWidth="1"/>
    <col min="11060" max="11060" width="14.6640625" style="5" customWidth="1"/>
    <col min="11061" max="11070" width="5.6640625" style="5" customWidth="1"/>
    <col min="11071" max="11267" width="9.109375" style="5"/>
    <col min="11268" max="11268" width="13.6640625" style="5" customWidth="1"/>
    <col min="11269" max="11269" width="36" style="5" customWidth="1"/>
    <col min="11270" max="11270" width="20.109375" style="5" customWidth="1"/>
    <col min="11271" max="11271" width="32.109375" style="5" customWidth="1"/>
    <col min="11272" max="11273" width="33.88671875" style="5" customWidth="1"/>
    <col min="11274" max="11276" width="36.88671875" style="5" customWidth="1"/>
    <col min="11277" max="11277" width="36.6640625" style="5" customWidth="1"/>
    <col min="11278" max="11278" width="22.6640625" style="5" customWidth="1"/>
    <col min="11279" max="11279" width="5.33203125" style="5" customWidth="1"/>
    <col min="11280" max="11280" width="5" style="5" customWidth="1"/>
    <col min="11281" max="11282" width="3.88671875" style="5" customWidth="1"/>
    <col min="11283" max="11283" width="4.6640625" style="5" customWidth="1"/>
    <col min="11284" max="11286" width="6.5546875" style="5" customWidth="1"/>
    <col min="11287" max="11287" width="4.44140625" style="5" customWidth="1"/>
    <col min="11288" max="11288" width="5.109375" style="5" customWidth="1"/>
    <col min="11289" max="11289" width="4.44140625" style="5" customWidth="1"/>
    <col min="11290" max="11290" width="5" style="5" customWidth="1"/>
    <col min="11291" max="11293" width="6.5546875" style="5" customWidth="1"/>
    <col min="11294" max="11294" width="7" style="5" customWidth="1"/>
    <col min="11295" max="11295" width="6.5546875" style="5" customWidth="1"/>
    <col min="11296" max="11296" width="7.44140625" style="5" customWidth="1"/>
    <col min="11297" max="11297" width="4" style="5" customWidth="1"/>
    <col min="11298" max="11298" width="6.5546875" style="5" customWidth="1"/>
    <col min="11299" max="11299" width="18.44140625" style="5" customWidth="1"/>
    <col min="11300" max="11300" width="24.33203125" style="5" customWidth="1"/>
    <col min="11301" max="11301" width="14.44140625" style="5" customWidth="1"/>
    <col min="11302" max="11302" width="25.5546875" style="5" customWidth="1"/>
    <col min="11303" max="11303" width="12.44140625" style="5" customWidth="1"/>
    <col min="11304" max="11304" width="19.88671875" style="5" customWidth="1"/>
    <col min="11305" max="11306" width="4.6640625" style="5" customWidth="1"/>
    <col min="11307" max="11307" width="4.33203125" style="5" customWidth="1"/>
    <col min="11308" max="11308" width="4.44140625" style="5" customWidth="1"/>
    <col min="11309" max="11309" width="5.109375" style="5" customWidth="1"/>
    <col min="11310" max="11310" width="5.6640625" style="5" customWidth="1"/>
    <col min="11311" max="11311" width="6.33203125" style="5" customWidth="1"/>
    <col min="11312" max="11312" width="6.5546875" style="5" customWidth="1"/>
    <col min="11313" max="11313" width="6.33203125" style="5" customWidth="1"/>
    <col min="11314" max="11315" width="5.6640625" style="5" customWidth="1"/>
    <col min="11316" max="11316" width="14.6640625" style="5" customWidth="1"/>
    <col min="11317" max="11326" width="5.6640625" style="5" customWidth="1"/>
    <col min="11327" max="11523" width="9.109375" style="5"/>
    <col min="11524" max="11524" width="13.6640625" style="5" customWidth="1"/>
    <col min="11525" max="11525" width="36" style="5" customWidth="1"/>
    <col min="11526" max="11526" width="20.109375" style="5" customWidth="1"/>
    <col min="11527" max="11527" width="32.109375" style="5" customWidth="1"/>
    <col min="11528" max="11529" width="33.88671875" style="5" customWidth="1"/>
    <col min="11530" max="11532" width="36.88671875" style="5" customWidth="1"/>
    <col min="11533" max="11533" width="36.6640625" style="5" customWidth="1"/>
    <col min="11534" max="11534" width="22.6640625" style="5" customWidth="1"/>
    <col min="11535" max="11535" width="5.33203125" style="5" customWidth="1"/>
    <col min="11536" max="11536" width="5" style="5" customWidth="1"/>
    <col min="11537" max="11538" width="3.88671875" style="5" customWidth="1"/>
    <col min="11539" max="11539" width="4.6640625" style="5" customWidth="1"/>
    <col min="11540" max="11542" width="6.5546875" style="5" customWidth="1"/>
    <col min="11543" max="11543" width="4.44140625" style="5" customWidth="1"/>
    <col min="11544" max="11544" width="5.109375" style="5" customWidth="1"/>
    <col min="11545" max="11545" width="4.44140625" style="5" customWidth="1"/>
    <col min="11546" max="11546" width="5" style="5" customWidth="1"/>
    <col min="11547" max="11549" width="6.5546875" style="5" customWidth="1"/>
    <col min="11550" max="11550" width="7" style="5" customWidth="1"/>
    <col min="11551" max="11551" width="6.5546875" style="5" customWidth="1"/>
    <col min="11552" max="11552" width="7.44140625" style="5" customWidth="1"/>
    <col min="11553" max="11553" width="4" style="5" customWidth="1"/>
    <col min="11554" max="11554" width="6.5546875" style="5" customWidth="1"/>
    <col min="11555" max="11555" width="18.44140625" style="5" customWidth="1"/>
    <col min="11556" max="11556" width="24.33203125" style="5" customWidth="1"/>
    <col min="11557" max="11557" width="14.44140625" style="5" customWidth="1"/>
    <col min="11558" max="11558" width="25.5546875" style="5" customWidth="1"/>
    <col min="11559" max="11559" width="12.44140625" style="5" customWidth="1"/>
    <col min="11560" max="11560" width="19.88671875" style="5" customWidth="1"/>
    <col min="11561" max="11562" width="4.6640625" style="5" customWidth="1"/>
    <col min="11563" max="11563" width="4.33203125" style="5" customWidth="1"/>
    <col min="11564" max="11564" width="4.44140625" style="5" customWidth="1"/>
    <col min="11565" max="11565" width="5.109375" style="5" customWidth="1"/>
    <col min="11566" max="11566" width="5.6640625" style="5" customWidth="1"/>
    <col min="11567" max="11567" width="6.33203125" style="5" customWidth="1"/>
    <col min="11568" max="11568" width="6.5546875" style="5" customWidth="1"/>
    <col min="11569" max="11569" width="6.33203125" style="5" customWidth="1"/>
    <col min="11570" max="11571" width="5.6640625" style="5" customWidth="1"/>
    <col min="11572" max="11572" width="14.6640625" style="5" customWidth="1"/>
    <col min="11573" max="11582" width="5.6640625" style="5" customWidth="1"/>
    <col min="11583" max="11779" width="9.109375" style="5"/>
    <col min="11780" max="11780" width="13.6640625" style="5" customWidth="1"/>
    <col min="11781" max="11781" width="36" style="5" customWidth="1"/>
    <col min="11782" max="11782" width="20.109375" style="5" customWidth="1"/>
    <col min="11783" max="11783" width="32.109375" style="5" customWidth="1"/>
    <col min="11784" max="11785" width="33.88671875" style="5" customWidth="1"/>
    <col min="11786" max="11788" width="36.88671875" style="5" customWidth="1"/>
    <col min="11789" max="11789" width="36.6640625" style="5" customWidth="1"/>
    <col min="11790" max="11790" width="22.6640625" style="5" customWidth="1"/>
    <col min="11791" max="11791" width="5.33203125" style="5" customWidth="1"/>
    <col min="11792" max="11792" width="5" style="5" customWidth="1"/>
    <col min="11793" max="11794" width="3.88671875" style="5" customWidth="1"/>
    <col min="11795" max="11795" width="4.6640625" style="5" customWidth="1"/>
    <col min="11796" max="11798" width="6.5546875" style="5" customWidth="1"/>
    <col min="11799" max="11799" width="4.44140625" style="5" customWidth="1"/>
    <col min="11800" max="11800" width="5.109375" style="5" customWidth="1"/>
    <col min="11801" max="11801" width="4.44140625" style="5" customWidth="1"/>
    <col min="11802" max="11802" width="5" style="5" customWidth="1"/>
    <col min="11803" max="11805" width="6.5546875" style="5" customWidth="1"/>
    <col min="11806" max="11806" width="7" style="5" customWidth="1"/>
    <col min="11807" max="11807" width="6.5546875" style="5" customWidth="1"/>
    <col min="11808" max="11808" width="7.44140625" style="5" customWidth="1"/>
    <col min="11809" max="11809" width="4" style="5" customWidth="1"/>
    <col min="11810" max="11810" width="6.5546875" style="5" customWidth="1"/>
    <col min="11811" max="11811" width="18.44140625" style="5" customWidth="1"/>
    <col min="11812" max="11812" width="24.33203125" style="5" customWidth="1"/>
    <col min="11813" max="11813" width="14.44140625" style="5" customWidth="1"/>
    <col min="11814" max="11814" width="25.5546875" style="5" customWidth="1"/>
    <col min="11815" max="11815" width="12.44140625" style="5" customWidth="1"/>
    <col min="11816" max="11816" width="19.88671875" style="5" customWidth="1"/>
    <col min="11817" max="11818" width="4.6640625" style="5" customWidth="1"/>
    <col min="11819" max="11819" width="4.33203125" style="5" customWidth="1"/>
    <col min="11820" max="11820" width="4.44140625" style="5" customWidth="1"/>
    <col min="11821" max="11821" width="5.109375" style="5" customWidth="1"/>
    <col min="11822" max="11822" width="5.6640625" style="5" customWidth="1"/>
    <col min="11823" max="11823" width="6.33203125" style="5" customWidth="1"/>
    <col min="11824" max="11824" width="6.5546875" style="5" customWidth="1"/>
    <col min="11825" max="11825" width="6.33203125" style="5" customWidth="1"/>
    <col min="11826" max="11827" width="5.6640625" style="5" customWidth="1"/>
    <col min="11828" max="11828" width="14.6640625" style="5" customWidth="1"/>
    <col min="11829" max="11838" width="5.6640625" style="5" customWidth="1"/>
    <col min="11839" max="12035" width="9.109375" style="5"/>
    <col min="12036" max="12036" width="13.6640625" style="5" customWidth="1"/>
    <col min="12037" max="12037" width="36" style="5" customWidth="1"/>
    <col min="12038" max="12038" width="20.109375" style="5" customWidth="1"/>
    <col min="12039" max="12039" width="32.109375" style="5" customWidth="1"/>
    <col min="12040" max="12041" width="33.88671875" style="5" customWidth="1"/>
    <col min="12042" max="12044" width="36.88671875" style="5" customWidth="1"/>
    <col min="12045" max="12045" width="36.6640625" style="5" customWidth="1"/>
    <col min="12046" max="12046" width="22.6640625" style="5" customWidth="1"/>
    <col min="12047" max="12047" width="5.33203125" style="5" customWidth="1"/>
    <col min="12048" max="12048" width="5" style="5" customWidth="1"/>
    <col min="12049" max="12050" width="3.88671875" style="5" customWidth="1"/>
    <col min="12051" max="12051" width="4.6640625" style="5" customWidth="1"/>
    <col min="12052" max="12054" width="6.5546875" style="5" customWidth="1"/>
    <col min="12055" max="12055" width="4.44140625" style="5" customWidth="1"/>
    <col min="12056" max="12056" width="5.109375" style="5" customWidth="1"/>
    <col min="12057" max="12057" width="4.44140625" style="5" customWidth="1"/>
    <col min="12058" max="12058" width="5" style="5" customWidth="1"/>
    <col min="12059" max="12061" width="6.5546875" style="5" customWidth="1"/>
    <col min="12062" max="12062" width="7" style="5" customWidth="1"/>
    <col min="12063" max="12063" width="6.5546875" style="5" customWidth="1"/>
    <col min="12064" max="12064" width="7.44140625" style="5" customWidth="1"/>
    <col min="12065" max="12065" width="4" style="5" customWidth="1"/>
    <col min="12066" max="12066" width="6.5546875" style="5" customWidth="1"/>
    <col min="12067" max="12067" width="18.44140625" style="5" customWidth="1"/>
    <col min="12068" max="12068" width="24.33203125" style="5" customWidth="1"/>
    <col min="12069" max="12069" width="14.44140625" style="5" customWidth="1"/>
    <col min="12070" max="12070" width="25.5546875" style="5" customWidth="1"/>
    <col min="12071" max="12071" width="12.44140625" style="5" customWidth="1"/>
    <col min="12072" max="12072" width="19.88671875" style="5" customWidth="1"/>
    <col min="12073" max="12074" width="4.6640625" style="5" customWidth="1"/>
    <col min="12075" max="12075" width="4.33203125" style="5" customWidth="1"/>
    <col min="12076" max="12076" width="4.44140625" style="5" customWidth="1"/>
    <col min="12077" max="12077" width="5.109375" style="5" customWidth="1"/>
    <col min="12078" max="12078" width="5.6640625" style="5" customWidth="1"/>
    <col min="12079" max="12079" width="6.33203125" style="5" customWidth="1"/>
    <col min="12080" max="12080" width="6.5546875" style="5" customWidth="1"/>
    <col min="12081" max="12081" width="6.33203125" style="5" customWidth="1"/>
    <col min="12082" max="12083" width="5.6640625" style="5" customWidth="1"/>
    <col min="12084" max="12084" width="14.6640625" style="5" customWidth="1"/>
    <col min="12085" max="12094" width="5.6640625" style="5" customWidth="1"/>
    <col min="12095" max="12291" width="9.109375" style="5"/>
    <col min="12292" max="12292" width="13.6640625" style="5" customWidth="1"/>
    <col min="12293" max="12293" width="36" style="5" customWidth="1"/>
    <col min="12294" max="12294" width="20.109375" style="5" customWidth="1"/>
    <col min="12295" max="12295" width="32.109375" style="5" customWidth="1"/>
    <col min="12296" max="12297" width="33.88671875" style="5" customWidth="1"/>
    <col min="12298" max="12300" width="36.88671875" style="5" customWidth="1"/>
    <col min="12301" max="12301" width="36.6640625" style="5" customWidth="1"/>
    <col min="12302" max="12302" width="22.6640625" style="5" customWidth="1"/>
    <col min="12303" max="12303" width="5.33203125" style="5" customWidth="1"/>
    <col min="12304" max="12304" width="5" style="5" customWidth="1"/>
    <col min="12305" max="12306" width="3.88671875" style="5" customWidth="1"/>
    <col min="12307" max="12307" width="4.6640625" style="5" customWidth="1"/>
    <col min="12308" max="12310" width="6.5546875" style="5" customWidth="1"/>
    <col min="12311" max="12311" width="4.44140625" style="5" customWidth="1"/>
    <col min="12312" max="12312" width="5.109375" style="5" customWidth="1"/>
    <col min="12313" max="12313" width="4.44140625" style="5" customWidth="1"/>
    <col min="12314" max="12314" width="5" style="5" customWidth="1"/>
    <col min="12315" max="12317" width="6.5546875" style="5" customWidth="1"/>
    <col min="12318" max="12318" width="7" style="5" customWidth="1"/>
    <col min="12319" max="12319" width="6.5546875" style="5" customWidth="1"/>
    <col min="12320" max="12320" width="7.44140625" style="5" customWidth="1"/>
    <col min="12321" max="12321" width="4" style="5" customWidth="1"/>
    <col min="12322" max="12322" width="6.5546875" style="5" customWidth="1"/>
    <col min="12323" max="12323" width="18.44140625" style="5" customWidth="1"/>
    <col min="12324" max="12324" width="24.33203125" style="5" customWidth="1"/>
    <col min="12325" max="12325" width="14.44140625" style="5" customWidth="1"/>
    <col min="12326" max="12326" width="25.5546875" style="5" customWidth="1"/>
    <col min="12327" max="12327" width="12.44140625" style="5" customWidth="1"/>
    <col min="12328" max="12328" width="19.88671875" style="5" customWidth="1"/>
    <col min="12329" max="12330" width="4.6640625" style="5" customWidth="1"/>
    <col min="12331" max="12331" width="4.33203125" style="5" customWidth="1"/>
    <col min="12332" max="12332" width="4.44140625" style="5" customWidth="1"/>
    <col min="12333" max="12333" width="5.109375" style="5" customWidth="1"/>
    <col min="12334" max="12334" width="5.6640625" style="5" customWidth="1"/>
    <col min="12335" max="12335" width="6.33203125" style="5" customWidth="1"/>
    <col min="12336" max="12336" width="6.5546875" style="5" customWidth="1"/>
    <col min="12337" max="12337" width="6.33203125" style="5" customWidth="1"/>
    <col min="12338" max="12339" width="5.6640625" style="5" customWidth="1"/>
    <col min="12340" max="12340" width="14.6640625" style="5" customWidth="1"/>
    <col min="12341" max="12350" width="5.6640625" style="5" customWidth="1"/>
    <col min="12351" max="12547" width="9.109375" style="5"/>
    <col min="12548" max="12548" width="13.6640625" style="5" customWidth="1"/>
    <col min="12549" max="12549" width="36" style="5" customWidth="1"/>
    <col min="12550" max="12550" width="20.109375" style="5" customWidth="1"/>
    <col min="12551" max="12551" width="32.109375" style="5" customWidth="1"/>
    <col min="12552" max="12553" width="33.88671875" style="5" customWidth="1"/>
    <col min="12554" max="12556" width="36.88671875" style="5" customWidth="1"/>
    <col min="12557" max="12557" width="36.6640625" style="5" customWidth="1"/>
    <col min="12558" max="12558" width="22.6640625" style="5" customWidth="1"/>
    <col min="12559" max="12559" width="5.33203125" style="5" customWidth="1"/>
    <col min="12560" max="12560" width="5" style="5" customWidth="1"/>
    <col min="12561" max="12562" width="3.88671875" style="5" customWidth="1"/>
    <col min="12563" max="12563" width="4.6640625" style="5" customWidth="1"/>
    <col min="12564" max="12566" width="6.5546875" style="5" customWidth="1"/>
    <col min="12567" max="12567" width="4.44140625" style="5" customWidth="1"/>
    <col min="12568" max="12568" width="5.109375" style="5" customWidth="1"/>
    <col min="12569" max="12569" width="4.44140625" style="5" customWidth="1"/>
    <col min="12570" max="12570" width="5" style="5" customWidth="1"/>
    <col min="12571" max="12573" width="6.5546875" style="5" customWidth="1"/>
    <col min="12574" max="12574" width="7" style="5" customWidth="1"/>
    <col min="12575" max="12575" width="6.5546875" style="5" customWidth="1"/>
    <col min="12576" max="12576" width="7.44140625" style="5" customWidth="1"/>
    <col min="12577" max="12577" width="4" style="5" customWidth="1"/>
    <col min="12578" max="12578" width="6.5546875" style="5" customWidth="1"/>
    <col min="12579" max="12579" width="18.44140625" style="5" customWidth="1"/>
    <col min="12580" max="12580" width="24.33203125" style="5" customWidth="1"/>
    <col min="12581" max="12581" width="14.44140625" style="5" customWidth="1"/>
    <col min="12582" max="12582" width="25.5546875" style="5" customWidth="1"/>
    <col min="12583" max="12583" width="12.44140625" style="5" customWidth="1"/>
    <col min="12584" max="12584" width="19.88671875" style="5" customWidth="1"/>
    <col min="12585" max="12586" width="4.6640625" style="5" customWidth="1"/>
    <col min="12587" max="12587" width="4.33203125" style="5" customWidth="1"/>
    <col min="12588" max="12588" width="4.44140625" style="5" customWidth="1"/>
    <col min="12589" max="12589" width="5.109375" style="5" customWidth="1"/>
    <col min="12590" max="12590" width="5.6640625" style="5" customWidth="1"/>
    <col min="12591" max="12591" width="6.33203125" style="5" customWidth="1"/>
    <col min="12592" max="12592" width="6.5546875" style="5" customWidth="1"/>
    <col min="12593" max="12593" width="6.33203125" style="5" customWidth="1"/>
    <col min="12594" max="12595" width="5.6640625" style="5" customWidth="1"/>
    <col min="12596" max="12596" width="14.6640625" style="5" customWidth="1"/>
    <col min="12597" max="12606" width="5.6640625" style="5" customWidth="1"/>
    <col min="12607" max="12803" width="9.109375" style="5"/>
    <col min="12804" max="12804" width="13.6640625" style="5" customWidth="1"/>
    <col min="12805" max="12805" width="36" style="5" customWidth="1"/>
    <col min="12806" max="12806" width="20.109375" style="5" customWidth="1"/>
    <col min="12807" max="12807" width="32.109375" style="5" customWidth="1"/>
    <col min="12808" max="12809" width="33.88671875" style="5" customWidth="1"/>
    <col min="12810" max="12812" width="36.88671875" style="5" customWidth="1"/>
    <col min="12813" max="12813" width="36.6640625" style="5" customWidth="1"/>
    <col min="12814" max="12814" width="22.6640625" style="5" customWidth="1"/>
    <col min="12815" max="12815" width="5.33203125" style="5" customWidth="1"/>
    <col min="12816" max="12816" width="5" style="5" customWidth="1"/>
    <col min="12817" max="12818" width="3.88671875" style="5" customWidth="1"/>
    <col min="12819" max="12819" width="4.6640625" style="5" customWidth="1"/>
    <col min="12820" max="12822" width="6.5546875" style="5" customWidth="1"/>
    <col min="12823" max="12823" width="4.44140625" style="5" customWidth="1"/>
    <col min="12824" max="12824" width="5.109375" style="5" customWidth="1"/>
    <col min="12825" max="12825" width="4.44140625" style="5" customWidth="1"/>
    <col min="12826" max="12826" width="5" style="5" customWidth="1"/>
    <col min="12827" max="12829" width="6.5546875" style="5" customWidth="1"/>
    <col min="12830" max="12830" width="7" style="5" customWidth="1"/>
    <col min="12831" max="12831" width="6.5546875" style="5" customWidth="1"/>
    <col min="12832" max="12832" width="7.44140625" style="5" customWidth="1"/>
    <col min="12833" max="12833" width="4" style="5" customWidth="1"/>
    <col min="12834" max="12834" width="6.5546875" style="5" customWidth="1"/>
    <col min="12835" max="12835" width="18.44140625" style="5" customWidth="1"/>
    <col min="12836" max="12836" width="24.33203125" style="5" customWidth="1"/>
    <col min="12837" max="12837" width="14.44140625" style="5" customWidth="1"/>
    <col min="12838" max="12838" width="25.5546875" style="5" customWidth="1"/>
    <col min="12839" max="12839" width="12.44140625" style="5" customWidth="1"/>
    <col min="12840" max="12840" width="19.88671875" style="5" customWidth="1"/>
    <col min="12841" max="12842" width="4.6640625" style="5" customWidth="1"/>
    <col min="12843" max="12843" width="4.33203125" style="5" customWidth="1"/>
    <col min="12844" max="12844" width="4.44140625" style="5" customWidth="1"/>
    <col min="12845" max="12845" width="5.109375" style="5" customWidth="1"/>
    <col min="12846" max="12846" width="5.6640625" style="5" customWidth="1"/>
    <col min="12847" max="12847" width="6.33203125" style="5" customWidth="1"/>
    <col min="12848" max="12848" width="6.5546875" style="5" customWidth="1"/>
    <col min="12849" max="12849" width="6.33203125" style="5" customWidth="1"/>
    <col min="12850" max="12851" width="5.6640625" style="5" customWidth="1"/>
    <col min="12852" max="12852" width="14.6640625" style="5" customWidth="1"/>
    <col min="12853" max="12862" width="5.6640625" style="5" customWidth="1"/>
    <col min="12863" max="13059" width="9.109375" style="5"/>
    <col min="13060" max="13060" width="13.6640625" style="5" customWidth="1"/>
    <col min="13061" max="13061" width="36" style="5" customWidth="1"/>
    <col min="13062" max="13062" width="20.109375" style="5" customWidth="1"/>
    <col min="13063" max="13063" width="32.109375" style="5" customWidth="1"/>
    <col min="13064" max="13065" width="33.88671875" style="5" customWidth="1"/>
    <col min="13066" max="13068" width="36.88671875" style="5" customWidth="1"/>
    <col min="13069" max="13069" width="36.6640625" style="5" customWidth="1"/>
    <col min="13070" max="13070" width="22.6640625" style="5" customWidth="1"/>
    <col min="13071" max="13071" width="5.33203125" style="5" customWidth="1"/>
    <col min="13072" max="13072" width="5" style="5" customWidth="1"/>
    <col min="13073" max="13074" width="3.88671875" style="5" customWidth="1"/>
    <col min="13075" max="13075" width="4.6640625" style="5" customWidth="1"/>
    <col min="13076" max="13078" width="6.5546875" style="5" customWidth="1"/>
    <col min="13079" max="13079" width="4.44140625" style="5" customWidth="1"/>
    <col min="13080" max="13080" width="5.109375" style="5" customWidth="1"/>
    <col min="13081" max="13081" width="4.44140625" style="5" customWidth="1"/>
    <col min="13082" max="13082" width="5" style="5" customWidth="1"/>
    <col min="13083" max="13085" width="6.5546875" style="5" customWidth="1"/>
    <col min="13086" max="13086" width="7" style="5" customWidth="1"/>
    <col min="13087" max="13087" width="6.5546875" style="5" customWidth="1"/>
    <col min="13088" max="13088" width="7.44140625" style="5" customWidth="1"/>
    <col min="13089" max="13089" width="4" style="5" customWidth="1"/>
    <col min="13090" max="13090" width="6.5546875" style="5" customWidth="1"/>
    <col min="13091" max="13091" width="18.44140625" style="5" customWidth="1"/>
    <col min="13092" max="13092" width="24.33203125" style="5" customWidth="1"/>
    <col min="13093" max="13093" width="14.44140625" style="5" customWidth="1"/>
    <col min="13094" max="13094" width="25.5546875" style="5" customWidth="1"/>
    <col min="13095" max="13095" width="12.44140625" style="5" customWidth="1"/>
    <col min="13096" max="13096" width="19.88671875" style="5" customWidth="1"/>
    <col min="13097" max="13098" width="4.6640625" style="5" customWidth="1"/>
    <col min="13099" max="13099" width="4.33203125" style="5" customWidth="1"/>
    <col min="13100" max="13100" width="4.44140625" style="5" customWidth="1"/>
    <col min="13101" max="13101" width="5.109375" style="5" customWidth="1"/>
    <col min="13102" max="13102" width="5.6640625" style="5" customWidth="1"/>
    <col min="13103" max="13103" width="6.33203125" style="5" customWidth="1"/>
    <col min="13104" max="13104" width="6.5546875" style="5" customWidth="1"/>
    <col min="13105" max="13105" width="6.33203125" style="5" customWidth="1"/>
    <col min="13106" max="13107" width="5.6640625" style="5" customWidth="1"/>
    <col min="13108" max="13108" width="14.6640625" style="5" customWidth="1"/>
    <col min="13109" max="13118" width="5.6640625" style="5" customWidth="1"/>
    <col min="13119" max="13315" width="9.109375" style="5"/>
    <col min="13316" max="13316" width="13.6640625" style="5" customWidth="1"/>
    <col min="13317" max="13317" width="36" style="5" customWidth="1"/>
    <col min="13318" max="13318" width="20.109375" style="5" customWidth="1"/>
    <col min="13319" max="13319" width="32.109375" style="5" customWidth="1"/>
    <col min="13320" max="13321" width="33.88671875" style="5" customWidth="1"/>
    <col min="13322" max="13324" width="36.88671875" style="5" customWidth="1"/>
    <col min="13325" max="13325" width="36.6640625" style="5" customWidth="1"/>
    <col min="13326" max="13326" width="22.6640625" style="5" customWidth="1"/>
    <col min="13327" max="13327" width="5.33203125" style="5" customWidth="1"/>
    <col min="13328" max="13328" width="5" style="5" customWidth="1"/>
    <col min="13329" max="13330" width="3.88671875" style="5" customWidth="1"/>
    <col min="13331" max="13331" width="4.6640625" style="5" customWidth="1"/>
    <col min="13332" max="13334" width="6.5546875" style="5" customWidth="1"/>
    <col min="13335" max="13335" width="4.44140625" style="5" customWidth="1"/>
    <col min="13336" max="13336" width="5.109375" style="5" customWidth="1"/>
    <col min="13337" max="13337" width="4.44140625" style="5" customWidth="1"/>
    <col min="13338" max="13338" width="5" style="5" customWidth="1"/>
    <col min="13339" max="13341" width="6.5546875" style="5" customWidth="1"/>
    <col min="13342" max="13342" width="7" style="5" customWidth="1"/>
    <col min="13343" max="13343" width="6.5546875" style="5" customWidth="1"/>
    <col min="13344" max="13344" width="7.44140625" style="5" customWidth="1"/>
    <col min="13345" max="13345" width="4" style="5" customWidth="1"/>
    <col min="13346" max="13346" width="6.5546875" style="5" customWidth="1"/>
    <col min="13347" max="13347" width="18.44140625" style="5" customWidth="1"/>
    <col min="13348" max="13348" width="24.33203125" style="5" customWidth="1"/>
    <col min="13349" max="13349" width="14.44140625" style="5" customWidth="1"/>
    <col min="13350" max="13350" width="25.5546875" style="5" customWidth="1"/>
    <col min="13351" max="13351" width="12.44140625" style="5" customWidth="1"/>
    <col min="13352" max="13352" width="19.88671875" style="5" customWidth="1"/>
    <col min="13353" max="13354" width="4.6640625" style="5" customWidth="1"/>
    <col min="13355" max="13355" width="4.33203125" style="5" customWidth="1"/>
    <col min="13356" max="13356" width="4.44140625" style="5" customWidth="1"/>
    <col min="13357" max="13357" width="5.109375" style="5" customWidth="1"/>
    <col min="13358" max="13358" width="5.6640625" style="5" customWidth="1"/>
    <col min="13359" max="13359" width="6.33203125" style="5" customWidth="1"/>
    <col min="13360" max="13360" width="6.5546875" style="5" customWidth="1"/>
    <col min="13361" max="13361" width="6.33203125" style="5" customWidth="1"/>
    <col min="13362" max="13363" width="5.6640625" style="5" customWidth="1"/>
    <col min="13364" max="13364" width="14.6640625" style="5" customWidth="1"/>
    <col min="13365" max="13374" width="5.6640625" style="5" customWidth="1"/>
    <col min="13375" max="13571" width="9.109375" style="5"/>
    <col min="13572" max="13572" width="13.6640625" style="5" customWidth="1"/>
    <col min="13573" max="13573" width="36" style="5" customWidth="1"/>
    <col min="13574" max="13574" width="20.109375" style="5" customWidth="1"/>
    <col min="13575" max="13575" width="32.109375" style="5" customWidth="1"/>
    <col min="13576" max="13577" width="33.88671875" style="5" customWidth="1"/>
    <col min="13578" max="13580" width="36.88671875" style="5" customWidth="1"/>
    <col min="13581" max="13581" width="36.6640625" style="5" customWidth="1"/>
    <col min="13582" max="13582" width="22.6640625" style="5" customWidth="1"/>
    <col min="13583" max="13583" width="5.33203125" style="5" customWidth="1"/>
    <col min="13584" max="13584" width="5" style="5" customWidth="1"/>
    <col min="13585" max="13586" width="3.88671875" style="5" customWidth="1"/>
    <col min="13587" max="13587" width="4.6640625" style="5" customWidth="1"/>
    <col min="13588" max="13590" width="6.5546875" style="5" customWidth="1"/>
    <col min="13591" max="13591" width="4.44140625" style="5" customWidth="1"/>
    <col min="13592" max="13592" width="5.109375" style="5" customWidth="1"/>
    <col min="13593" max="13593" width="4.44140625" style="5" customWidth="1"/>
    <col min="13594" max="13594" width="5" style="5" customWidth="1"/>
    <col min="13595" max="13597" width="6.5546875" style="5" customWidth="1"/>
    <col min="13598" max="13598" width="7" style="5" customWidth="1"/>
    <col min="13599" max="13599" width="6.5546875" style="5" customWidth="1"/>
    <col min="13600" max="13600" width="7.44140625" style="5" customWidth="1"/>
    <col min="13601" max="13601" width="4" style="5" customWidth="1"/>
    <col min="13602" max="13602" width="6.5546875" style="5" customWidth="1"/>
    <col min="13603" max="13603" width="18.44140625" style="5" customWidth="1"/>
    <col min="13604" max="13604" width="24.33203125" style="5" customWidth="1"/>
    <col min="13605" max="13605" width="14.44140625" style="5" customWidth="1"/>
    <col min="13606" max="13606" width="25.5546875" style="5" customWidth="1"/>
    <col min="13607" max="13607" width="12.44140625" style="5" customWidth="1"/>
    <col min="13608" max="13608" width="19.88671875" style="5" customWidth="1"/>
    <col min="13609" max="13610" width="4.6640625" style="5" customWidth="1"/>
    <col min="13611" max="13611" width="4.33203125" style="5" customWidth="1"/>
    <col min="13612" max="13612" width="4.44140625" style="5" customWidth="1"/>
    <col min="13613" max="13613" width="5.109375" style="5" customWidth="1"/>
    <col min="13614" max="13614" width="5.6640625" style="5" customWidth="1"/>
    <col min="13615" max="13615" width="6.33203125" style="5" customWidth="1"/>
    <col min="13616" max="13616" width="6.5546875" style="5" customWidth="1"/>
    <col min="13617" max="13617" width="6.33203125" style="5" customWidth="1"/>
    <col min="13618" max="13619" width="5.6640625" style="5" customWidth="1"/>
    <col min="13620" max="13620" width="14.6640625" style="5" customWidth="1"/>
    <col min="13621" max="13630" width="5.6640625" style="5" customWidth="1"/>
    <col min="13631" max="13827" width="9.109375" style="5"/>
    <col min="13828" max="13828" width="13.6640625" style="5" customWidth="1"/>
    <col min="13829" max="13829" width="36" style="5" customWidth="1"/>
    <col min="13830" max="13830" width="20.109375" style="5" customWidth="1"/>
    <col min="13831" max="13831" width="32.109375" style="5" customWidth="1"/>
    <col min="13832" max="13833" width="33.88671875" style="5" customWidth="1"/>
    <col min="13834" max="13836" width="36.88671875" style="5" customWidth="1"/>
    <col min="13837" max="13837" width="36.6640625" style="5" customWidth="1"/>
    <col min="13838" max="13838" width="22.6640625" style="5" customWidth="1"/>
    <col min="13839" max="13839" width="5.33203125" style="5" customWidth="1"/>
    <col min="13840" max="13840" width="5" style="5" customWidth="1"/>
    <col min="13841" max="13842" width="3.88671875" style="5" customWidth="1"/>
    <col min="13843" max="13843" width="4.6640625" style="5" customWidth="1"/>
    <col min="13844" max="13846" width="6.5546875" style="5" customWidth="1"/>
    <col min="13847" max="13847" width="4.44140625" style="5" customWidth="1"/>
    <col min="13848" max="13848" width="5.109375" style="5" customWidth="1"/>
    <col min="13849" max="13849" width="4.44140625" style="5" customWidth="1"/>
    <col min="13850" max="13850" width="5" style="5" customWidth="1"/>
    <col min="13851" max="13853" width="6.5546875" style="5" customWidth="1"/>
    <col min="13854" max="13854" width="7" style="5" customWidth="1"/>
    <col min="13855" max="13855" width="6.5546875" style="5" customWidth="1"/>
    <col min="13856" max="13856" width="7.44140625" style="5" customWidth="1"/>
    <col min="13857" max="13857" width="4" style="5" customWidth="1"/>
    <col min="13858" max="13858" width="6.5546875" style="5" customWidth="1"/>
    <col min="13859" max="13859" width="18.44140625" style="5" customWidth="1"/>
    <col min="13860" max="13860" width="24.33203125" style="5" customWidth="1"/>
    <col min="13861" max="13861" width="14.44140625" style="5" customWidth="1"/>
    <col min="13862" max="13862" width="25.5546875" style="5" customWidth="1"/>
    <col min="13863" max="13863" width="12.44140625" style="5" customWidth="1"/>
    <col min="13864" max="13864" width="19.88671875" style="5" customWidth="1"/>
    <col min="13865" max="13866" width="4.6640625" style="5" customWidth="1"/>
    <col min="13867" max="13867" width="4.33203125" style="5" customWidth="1"/>
    <col min="13868" max="13868" width="4.44140625" style="5" customWidth="1"/>
    <col min="13869" max="13869" width="5.109375" style="5" customWidth="1"/>
    <col min="13870" max="13870" width="5.6640625" style="5" customWidth="1"/>
    <col min="13871" max="13871" width="6.33203125" style="5" customWidth="1"/>
    <col min="13872" max="13872" width="6.5546875" style="5" customWidth="1"/>
    <col min="13873" max="13873" width="6.33203125" style="5" customWidth="1"/>
    <col min="13874" max="13875" width="5.6640625" style="5" customWidth="1"/>
    <col min="13876" max="13876" width="14.6640625" style="5" customWidth="1"/>
    <col min="13877" max="13886" width="5.6640625" style="5" customWidth="1"/>
    <col min="13887" max="14083" width="9.109375" style="5"/>
    <col min="14084" max="14084" width="13.6640625" style="5" customWidth="1"/>
    <col min="14085" max="14085" width="36" style="5" customWidth="1"/>
    <col min="14086" max="14086" width="20.109375" style="5" customWidth="1"/>
    <col min="14087" max="14087" width="32.109375" style="5" customWidth="1"/>
    <col min="14088" max="14089" width="33.88671875" style="5" customWidth="1"/>
    <col min="14090" max="14092" width="36.88671875" style="5" customWidth="1"/>
    <col min="14093" max="14093" width="36.6640625" style="5" customWidth="1"/>
    <col min="14094" max="14094" width="22.6640625" style="5" customWidth="1"/>
    <col min="14095" max="14095" width="5.33203125" style="5" customWidth="1"/>
    <col min="14096" max="14096" width="5" style="5" customWidth="1"/>
    <col min="14097" max="14098" width="3.88671875" style="5" customWidth="1"/>
    <col min="14099" max="14099" width="4.6640625" style="5" customWidth="1"/>
    <col min="14100" max="14102" width="6.5546875" style="5" customWidth="1"/>
    <col min="14103" max="14103" width="4.44140625" style="5" customWidth="1"/>
    <col min="14104" max="14104" width="5.109375" style="5" customWidth="1"/>
    <col min="14105" max="14105" width="4.44140625" style="5" customWidth="1"/>
    <col min="14106" max="14106" width="5" style="5" customWidth="1"/>
    <col min="14107" max="14109" width="6.5546875" style="5" customWidth="1"/>
    <col min="14110" max="14110" width="7" style="5" customWidth="1"/>
    <col min="14111" max="14111" width="6.5546875" style="5" customWidth="1"/>
    <col min="14112" max="14112" width="7.44140625" style="5" customWidth="1"/>
    <col min="14113" max="14113" width="4" style="5" customWidth="1"/>
    <col min="14114" max="14114" width="6.5546875" style="5" customWidth="1"/>
    <col min="14115" max="14115" width="18.44140625" style="5" customWidth="1"/>
    <col min="14116" max="14116" width="24.33203125" style="5" customWidth="1"/>
    <col min="14117" max="14117" width="14.44140625" style="5" customWidth="1"/>
    <col min="14118" max="14118" width="25.5546875" style="5" customWidth="1"/>
    <col min="14119" max="14119" width="12.44140625" style="5" customWidth="1"/>
    <col min="14120" max="14120" width="19.88671875" style="5" customWidth="1"/>
    <col min="14121" max="14122" width="4.6640625" style="5" customWidth="1"/>
    <col min="14123" max="14123" width="4.33203125" style="5" customWidth="1"/>
    <col min="14124" max="14124" width="4.44140625" style="5" customWidth="1"/>
    <col min="14125" max="14125" width="5.109375" style="5" customWidth="1"/>
    <col min="14126" max="14126" width="5.6640625" style="5" customWidth="1"/>
    <col min="14127" max="14127" width="6.33203125" style="5" customWidth="1"/>
    <col min="14128" max="14128" width="6.5546875" style="5" customWidth="1"/>
    <col min="14129" max="14129" width="6.33203125" style="5" customWidth="1"/>
    <col min="14130" max="14131" width="5.6640625" style="5" customWidth="1"/>
    <col min="14132" max="14132" width="14.6640625" style="5" customWidth="1"/>
    <col min="14133" max="14142" width="5.6640625" style="5" customWidth="1"/>
    <col min="14143" max="14339" width="9.109375" style="5"/>
    <col min="14340" max="14340" width="13.6640625" style="5" customWidth="1"/>
    <col min="14341" max="14341" width="36" style="5" customWidth="1"/>
    <col min="14342" max="14342" width="20.109375" style="5" customWidth="1"/>
    <col min="14343" max="14343" width="32.109375" style="5" customWidth="1"/>
    <col min="14344" max="14345" width="33.88671875" style="5" customWidth="1"/>
    <col min="14346" max="14348" width="36.88671875" style="5" customWidth="1"/>
    <col min="14349" max="14349" width="36.6640625" style="5" customWidth="1"/>
    <col min="14350" max="14350" width="22.6640625" style="5" customWidth="1"/>
    <col min="14351" max="14351" width="5.33203125" style="5" customWidth="1"/>
    <col min="14352" max="14352" width="5" style="5" customWidth="1"/>
    <col min="14353" max="14354" width="3.88671875" style="5" customWidth="1"/>
    <col min="14355" max="14355" width="4.6640625" style="5" customWidth="1"/>
    <col min="14356" max="14358" width="6.5546875" style="5" customWidth="1"/>
    <col min="14359" max="14359" width="4.44140625" style="5" customWidth="1"/>
    <col min="14360" max="14360" width="5.109375" style="5" customWidth="1"/>
    <col min="14361" max="14361" width="4.44140625" style="5" customWidth="1"/>
    <col min="14362" max="14362" width="5" style="5" customWidth="1"/>
    <col min="14363" max="14365" width="6.5546875" style="5" customWidth="1"/>
    <col min="14366" max="14366" width="7" style="5" customWidth="1"/>
    <col min="14367" max="14367" width="6.5546875" style="5" customWidth="1"/>
    <col min="14368" max="14368" width="7.44140625" style="5" customWidth="1"/>
    <col min="14369" max="14369" width="4" style="5" customWidth="1"/>
    <col min="14370" max="14370" width="6.5546875" style="5" customWidth="1"/>
    <col min="14371" max="14371" width="18.44140625" style="5" customWidth="1"/>
    <col min="14372" max="14372" width="24.33203125" style="5" customWidth="1"/>
    <col min="14373" max="14373" width="14.44140625" style="5" customWidth="1"/>
    <col min="14374" max="14374" width="25.5546875" style="5" customWidth="1"/>
    <col min="14375" max="14375" width="12.44140625" style="5" customWidth="1"/>
    <col min="14376" max="14376" width="19.88671875" style="5" customWidth="1"/>
    <col min="14377" max="14378" width="4.6640625" style="5" customWidth="1"/>
    <col min="14379" max="14379" width="4.33203125" style="5" customWidth="1"/>
    <col min="14380" max="14380" width="4.44140625" style="5" customWidth="1"/>
    <col min="14381" max="14381" width="5.109375" style="5" customWidth="1"/>
    <col min="14382" max="14382" width="5.6640625" style="5" customWidth="1"/>
    <col min="14383" max="14383" width="6.33203125" style="5" customWidth="1"/>
    <col min="14384" max="14384" width="6.5546875" style="5" customWidth="1"/>
    <col min="14385" max="14385" width="6.33203125" style="5" customWidth="1"/>
    <col min="14386" max="14387" width="5.6640625" style="5" customWidth="1"/>
    <col min="14388" max="14388" width="14.6640625" style="5" customWidth="1"/>
    <col min="14389" max="14398" width="5.6640625" style="5" customWidth="1"/>
    <col min="14399" max="14595" width="9.109375" style="5"/>
    <col min="14596" max="14596" width="13.6640625" style="5" customWidth="1"/>
    <col min="14597" max="14597" width="36" style="5" customWidth="1"/>
    <col min="14598" max="14598" width="20.109375" style="5" customWidth="1"/>
    <col min="14599" max="14599" width="32.109375" style="5" customWidth="1"/>
    <col min="14600" max="14601" width="33.88671875" style="5" customWidth="1"/>
    <col min="14602" max="14604" width="36.88671875" style="5" customWidth="1"/>
    <col min="14605" max="14605" width="36.6640625" style="5" customWidth="1"/>
    <col min="14606" max="14606" width="22.6640625" style="5" customWidth="1"/>
    <col min="14607" max="14607" width="5.33203125" style="5" customWidth="1"/>
    <col min="14608" max="14608" width="5" style="5" customWidth="1"/>
    <col min="14609" max="14610" width="3.88671875" style="5" customWidth="1"/>
    <col min="14611" max="14611" width="4.6640625" style="5" customWidth="1"/>
    <col min="14612" max="14614" width="6.5546875" style="5" customWidth="1"/>
    <col min="14615" max="14615" width="4.44140625" style="5" customWidth="1"/>
    <col min="14616" max="14616" width="5.109375" style="5" customWidth="1"/>
    <col min="14617" max="14617" width="4.44140625" style="5" customWidth="1"/>
    <col min="14618" max="14618" width="5" style="5" customWidth="1"/>
    <col min="14619" max="14621" width="6.5546875" style="5" customWidth="1"/>
    <col min="14622" max="14622" width="7" style="5" customWidth="1"/>
    <col min="14623" max="14623" width="6.5546875" style="5" customWidth="1"/>
    <col min="14624" max="14624" width="7.44140625" style="5" customWidth="1"/>
    <col min="14625" max="14625" width="4" style="5" customWidth="1"/>
    <col min="14626" max="14626" width="6.5546875" style="5" customWidth="1"/>
    <col min="14627" max="14627" width="18.44140625" style="5" customWidth="1"/>
    <col min="14628" max="14628" width="24.33203125" style="5" customWidth="1"/>
    <col min="14629" max="14629" width="14.44140625" style="5" customWidth="1"/>
    <col min="14630" max="14630" width="25.5546875" style="5" customWidth="1"/>
    <col min="14631" max="14631" width="12.44140625" style="5" customWidth="1"/>
    <col min="14632" max="14632" width="19.88671875" style="5" customWidth="1"/>
    <col min="14633" max="14634" width="4.6640625" style="5" customWidth="1"/>
    <col min="14635" max="14635" width="4.33203125" style="5" customWidth="1"/>
    <col min="14636" max="14636" width="4.44140625" style="5" customWidth="1"/>
    <col min="14637" max="14637" width="5.109375" style="5" customWidth="1"/>
    <col min="14638" max="14638" width="5.6640625" style="5" customWidth="1"/>
    <col min="14639" max="14639" width="6.33203125" style="5" customWidth="1"/>
    <col min="14640" max="14640" width="6.5546875" style="5" customWidth="1"/>
    <col min="14641" max="14641" width="6.33203125" style="5" customWidth="1"/>
    <col min="14642" max="14643" width="5.6640625" style="5" customWidth="1"/>
    <col min="14644" max="14644" width="14.6640625" style="5" customWidth="1"/>
    <col min="14645" max="14654" width="5.6640625" style="5" customWidth="1"/>
    <col min="14655" max="14851" width="9.109375" style="5"/>
    <col min="14852" max="14852" width="13.6640625" style="5" customWidth="1"/>
    <col min="14853" max="14853" width="36" style="5" customWidth="1"/>
    <col min="14854" max="14854" width="20.109375" style="5" customWidth="1"/>
    <col min="14855" max="14855" width="32.109375" style="5" customWidth="1"/>
    <col min="14856" max="14857" width="33.88671875" style="5" customWidth="1"/>
    <col min="14858" max="14860" width="36.88671875" style="5" customWidth="1"/>
    <col min="14861" max="14861" width="36.6640625" style="5" customWidth="1"/>
    <col min="14862" max="14862" width="22.6640625" style="5" customWidth="1"/>
    <col min="14863" max="14863" width="5.33203125" style="5" customWidth="1"/>
    <col min="14864" max="14864" width="5" style="5" customWidth="1"/>
    <col min="14865" max="14866" width="3.88671875" style="5" customWidth="1"/>
    <col min="14867" max="14867" width="4.6640625" style="5" customWidth="1"/>
    <col min="14868" max="14870" width="6.5546875" style="5" customWidth="1"/>
    <col min="14871" max="14871" width="4.44140625" style="5" customWidth="1"/>
    <col min="14872" max="14872" width="5.109375" style="5" customWidth="1"/>
    <col min="14873" max="14873" width="4.44140625" style="5" customWidth="1"/>
    <col min="14874" max="14874" width="5" style="5" customWidth="1"/>
    <col min="14875" max="14877" width="6.5546875" style="5" customWidth="1"/>
    <col min="14878" max="14878" width="7" style="5" customWidth="1"/>
    <col min="14879" max="14879" width="6.5546875" style="5" customWidth="1"/>
    <col min="14880" max="14880" width="7.44140625" style="5" customWidth="1"/>
    <col min="14881" max="14881" width="4" style="5" customWidth="1"/>
    <col min="14882" max="14882" width="6.5546875" style="5" customWidth="1"/>
    <col min="14883" max="14883" width="18.44140625" style="5" customWidth="1"/>
    <col min="14884" max="14884" width="24.33203125" style="5" customWidth="1"/>
    <col min="14885" max="14885" width="14.44140625" style="5" customWidth="1"/>
    <col min="14886" max="14886" width="25.5546875" style="5" customWidth="1"/>
    <col min="14887" max="14887" width="12.44140625" style="5" customWidth="1"/>
    <col min="14888" max="14888" width="19.88671875" style="5" customWidth="1"/>
    <col min="14889" max="14890" width="4.6640625" style="5" customWidth="1"/>
    <col min="14891" max="14891" width="4.33203125" style="5" customWidth="1"/>
    <col min="14892" max="14892" width="4.44140625" style="5" customWidth="1"/>
    <col min="14893" max="14893" width="5.109375" style="5" customWidth="1"/>
    <col min="14894" max="14894" width="5.6640625" style="5" customWidth="1"/>
    <col min="14895" max="14895" width="6.33203125" style="5" customWidth="1"/>
    <col min="14896" max="14896" width="6.5546875" style="5" customWidth="1"/>
    <col min="14897" max="14897" width="6.33203125" style="5" customWidth="1"/>
    <col min="14898" max="14899" width="5.6640625" style="5" customWidth="1"/>
    <col min="14900" max="14900" width="14.6640625" style="5" customWidth="1"/>
    <col min="14901" max="14910" width="5.6640625" style="5" customWidth="1"/>
    <col min="14911" max="15107" width="9.109375" style="5"/>
    <col min="15108" max="15108" width="13.6640625" style="5" customWidth="1"/>
    <col min="15109" max="15109" width="36" style="5" customWidth="1"/>
    <col min="15110" max="15110" width="20.109375" style="5" customWidth="1"/>
    <col min="15111" max="15111" width="32.109375" style="5" customWidth="1"/>
    <col min="15112" max="15113" width="33.88671875" style="5" customWidth="1"/>
    <col min="15114" max="15116" width="36.88671875" style="5" customWidth="1"/>
    <col min="15117" max="15117" width="36.6640625" style="5" customWidth="1"/>
    <col min="15118" max="15118" width="22.6640625" style="5" customWidth="1"/>
    <col min="15119" max="15119" width="5.33203125" style="5" customWidth="1"/>
    <col min="15120" max="15120" width="5" style="5" customWidth="1"/>
    <col min="15121" max="15122" width="3.88671875" style="5" customWidth="1"/>
    <col min="15123" max="15123" width="4.6640625" style="5" customWidth="1"/>
    <col min="15124" max="15126" width="6.5546875" style="5" customWidth="1"/>
    <col min="15127" max="15127" width="4.44140625" style="5" customWidth="1"/>
    <col min="15128" max="15128" width="5.109375" style="5" customWidth="1"/>
    <col min="15129" max="15129" width="4.44140625" style="5" customWidth="1"/>
    <col min="15130" max="15130" width="5" style="5" customWidth="1"/>
    <col min="15131" max="15133" width="6.5546875" style="5" customWidth="1"/>
    <col min="15134" max="15134" width="7" style="5" customWidth="1"/>
    <col min="15135" max="15135" width="6.5546875" style="5" customWidth="1"/>
    <col min="15136" max="15136" width="7.44140625" style="5" customWidth="1"/>
    <col min="15137" max="15137" width="4" style="5" customWidth="1"/>
    <col min="15138" max="15138" width="6.5546875" style="5" customWidth="1"/>
    <col min="15139" max="15139" width="18.44140625" style="5" customWidth="1"/>
    <col min="15140" max="15140" width="24.33203125" style="5" customWidth="1"/>
    <col min="15141" max="15141" width="14.44140625" style="5" customWidth="1"/>
    <col min="15142" max="15142" width="25.5546875" style="5" customWidth="1"/>
    <col min="15143" max="15143" width="12.44140625" style="5" customWidth="1"/>
    <col min="15144" max="15144" width="19.88671875" style="5" customWidth="1"/>
    <col min="15145" max="15146" width="4.6640625" style="5" customWidth="1"/>
    <col min="15147" max="15147" width="4.33203125" style="5" customWidth="1"/>
    <col min="15148" max="15148" width="4.44140625" style="5" customWidth="1"/>
    <col min="15149" max="15149" width="5.109375" style="5" customWidth="1"/>
    <col min="15150" max="15150" width="5.6640625" style="5" customWidth="1"/>
    <col min="15151" max="15151" width="6.33203125" style="5" customWidth="1"/>
    <col min="15152" max="15152" width="6.5546875" style="5" customWidth="1"/>
    <col min="15153" max="15153" width="6.33203125" style="5" customWidth="1"/>
    <col min="15154" max="15155" width="5.6640625" style="5" customWidth="1"/>
    <col min="15156" max="15156" width="14.6640625" style="5" customWidth="1"/>
    <col min="15157" max="15166" width="5.6640625" style="5" customWidth="1"/>
    <col min="15167" max="15363" width="9.109375" style="5"/>
    <col min="15364" max="15364" width="13.6640625" style="5" customWidth="1"/>
    <col min="15365" max="15365" width="36" style="5" customWidth="1"/>
    <col min="15366" max="15366" width="20.109375" style="5" customWidth="1"/>
    <col min="15367" max="15367" width="32.109375" style="5" customWidth="1"/>
    <col min="15368" max="15369" width="33.88671875" style="5" customWidth="1"/>
    <col min="15370" max="15372" width="36.88671875" style="5" customWidth="1"/>
    <col min="15373" max="15373" width="36.6640625" style="5" customWidth="1"/>
    <col min="15374" max="15374" width="22.6640625" style="5" customWidth="1"/>
    <col min="15375" max="15375" width="5.33203125" style="5" customWidth="1"/>
    <col min="15376" max="15376" width="5" style="5" customWidth="1"/>
    <col min="15377" max="15378" width="3.88671875" style="5" customWidth="1"/>
    <col min="15379" max="15379" width="4.6640625" style="5" customWidth="1"/>
    <col min="15380" max="15382" width="6.5546875" style="5" customWidth="1"/>
    <col min="15383" max="15383" width="4.44140625" style="5" customWidth="1"/>
    <col min="15384" max="15384" width="5.109375" style="5" customWidth="1"/>
    <col min="15385" max="15385" width="4.44140625" style="5" customWidth="1"/>
    <col min="15386" max="15386" width="5" style="5" customWidth="1"/>
    <col min="15387" max="15389" width="6.5546875" style="5" customWidth="1"/>
    <col min="15390" max="15390" width="7" style="5" customWidth="1"/>
    <col min="15391" max="15391" width="6.5546875" style="5" customWidth="1"/>
    <col min="15392" max="15392" width="7.44140625" style="5" customWidth="1"/>
    <col min="15393" max="15393" width="4" style="5" customWidth="1"/>
    <col min="15394" max="15394" width="6.5546875" style="5" customWidth="1"/>
    <col min="15395" max="15395" width="18.44140625" style="5" customWidth="1"/>
    <col min="15396" max="15396" width="24.33203125" style="5" customWidth="1"/>
    <col min="15397" max="15397" width="14.44140625" style="5" customWidth="1"/>
    <col min="15398" max="15398" width="25.5546875" style="5" customWidth="1"/>
    <col min="15399" max="15399" width="12.44140625" style="5" customWidth="1"/>
    <col min="15400" max="15400" width="19.88671875" style="5" customWidth="1"/>
    <col min="15401" max="15402" width="4.6640625" style="5" customWidth="1"/>
    <col min="15403" max="15403" width="4.33203125" style="5" customWidth="1"/>
    <col min="15404" max="15404" width="4.44140625" style="5" customWidth="1"/>
    <col min="15405" max="15405" width="5.109375" style="5" customWidth="1"/>
    <col min="15406" max="15406" width="5.6640625" style="5" customWidth="1"/>
    <col min="15407" max="15407" width="6.33203125" style="5" customWidth="1"/>
    <col min="15408" max="15408" width="6.5546875" style="5" customWidth="1"/>
    <col min="15409" max="15409" width="6.33203125" style="5" customWidth="1"/>
    <col min="15410" max="15411" width="5.6640625" style="5" customWidth="1"/>
    <col min="15412" max="15412" width="14.6640625" style="5" customWidth="1"/>
    <col min="15413" max="15422" width="5.6640625" style="5" customWidth="1"/>
    <col min="15423" max="15619" width="9.109375" style="5"/>
    <col min="15620" max="15620" width="13.6640625" style="5" customWidth="1"/>
    <col min="15621" max="15621" width="36" style="5" customWidth="1"/>
    <col min="15622" max="15622" width="20.109375" style="5" customWidth="1"/>
    <col min="15623" max="15623" width="32.109375" style="5" customWidth="1"/>
    <col min="15624" max="15625" width="33.88671875" style="5" customWidth="1"/>
    <col min="15626" max="15628" width="36.88671875" style="5" customWidth="1"/>
    <col min="15629" max="15629" width="36.6640625" style="5" customWidth="1"/>
    <col min="15630" max="15630" width="22.6640625" style="5" customWidth="1"/>
    <col min="15631" max="15631" width="5.33203125" style="5" customWidth="1"/>
    <col min="15632" max="15632" width="5" style="5" customWidth="1"/>
    <col min="15633" max="15634" width="3.88671875" style="5" customWidth="1"/>
    <col min="15635" max="15635" width="4.6640625" style="5" customWidth="1"/>
    <col min="15636" max="15638" width="6.5546875" style="5" customWidth="1"/>
    <col min="15639" max="15639" width="4.44140625" style="5" customWidth="1"/>
    <col min="15640" max="15640" width="5.109375" style="5" customWidth="1"/>
    <col min="15641" max="15641" width="4.44140625" style="5" customWidth="1"/>
    <col min="15642" max="15642" width="5" style="5" customWidth="1"/>
    <col min="15643" max="15645" width="6.5546875" style="5" customWidth="1"/>
    <col min="15646" max="15646" width="7" style="5" customWidth="1"/>
    <col min="15647" max="15647" width="6.5546875" style="5" customWidth="1"/>
    <col min="15648" max="15648" width="7.44140625" style="5" customWidth="1"/>
    <col min="15649" max="15649" width="4" style="5" customWidth="1"/>
    <col min="15650" max="15650" width="6.5546875" style="5" customWidth="1"/>
    <col min="15651" max="15651" width="18.44140625" style="5" customWidth="1"/>
    <col min="15652" max="15652" width="24.33203125" style="5" customWidth="1"/>
    <col min="15653" max="15653" width="14.44140625" style="5" customWidth="1"/>
    <col min="15654" max="15654" width="25.5546875" style="5" customWidth="1"/>
    <col min="15655" max="15655" width="12.44140625" style="5" customWidth="1"/>
    <col min="15656" max="15656" width="19.88671875" style="5" customWidth="1"/>
    <col min="15657" max="15658" width="4.6640625" style="5" customWidth="1"/>
    <col min="15659" max="15659" width="4.33203125" style="5" customWidth="1"/>
    <col min="15660" max="15660" width="4.44140625" style="5" customWidth="1"/>
    <col min="15661" max="15661" width="5.109375" style="5" customWidth="1"/>
    <col min="15662" max="15662" width="5.6640625" style="5" customWidth="1"/>
    <col min="15663" max="15663" width="6.33203125" style="5" customWidth="1"/>
    <col min="15664" max="15664" width="6.5546875" style="5" customWidth="1"/>
    <col min="15665" max="15665" width="6.33203125" style="5" customWidth="1"/>
    <col min="15666" max="15667" width="5.6640625" style="5" customWidth="1"/>
    <col min="15668" max="15668" width="14.6640625" style="5" customWidth="1"/>
    <col min="15669" max="15678" width="5.6640625" style="5" customWidth="1"/>
    <col min="15679" max="15875" width="9.109375" style="5"/>
    <col min="15876" max="15876" width="13.6640625" style="5" customWidth="1"/>
    <col min="15877" max="15877" width="36" style="5" customWidth="1"/>
    <col min="15878" max="15878" width="20.109375" style="5" customWidth="1"/>
    <col min="15879" max="15879" width="32.109375" style="5" customWidth="1"/>
    <col min="15880" max="15881" width="33.88671875" style="5" customWidth="1"/>
    <col min="15882" max="15884" width="36.88671875" style="5" customWidth="1"/>
    <col min="15885" max="15885" width="36.6640625" style="5" customWidth="1"/>
    <col min="15886" max="15886" width="22.6640625" style="5" customWidth="1"/>
    <col min="15887" max="15887" width="5.33203125" style="5" customWidth="1"/>
    <col min="15888" max="15888" width="5" style="5" customWidth="1"/>
    <col min="15889" max="15890" width="3.88671875" style="5" customWidth="1"/>
    <col min="15891" max="15891" width="4.6640625" style="5" customWidth="1"/>
    <col min="15892" max="15894" width="6.5546875" style="5" customWidth="1"/>
    <col min="15895" max="15895" width="4.44140625" style="5" customWidth="1"/>
    <col min="15896" max="15896" width="5.109375" style="5" customWidth="1"/>
    <col min="15897" max="15897" width="4.44140625" style="5" customWidth="1"/>
    <col min="15898" max="15898" width="5" style="5" customWidth="1"/>
    <col min="15899" max="15901" width="6.5546875" style="5" customWidth="1"/>
    <col min="15902" max="15902" width="7" style="5" customWidth="1"/>
    <col min="15903" max="15903" width="6.5546875" style="5" customWidth="1"/>
    <col min="15904" max="15904" width="7.44140625" style="5" customWidth="1"/>
    <col min="15905" max="15905" width="4" style="5" customWidth="1"/>
    <col min="15906" max="15906" width="6.5546875" style="5" customWidth="1"/>
    <col min="15907" max="15907" width="18.44140625" style="5" customWidth="1"/>
    <col min="15908" max="15908" width="24.33203125" style="5" customWidth="1"/>
    <col min="15909" max="15909" width="14.44140625" style="5" customWidth="1"/>
    <col min="15910" max="15910" width="25.5546875" style="5" customWidth="1"/>
    <col min="15911" max="15911" width="12.44140625" style="5" customWidth="1"/>
    <col min="15912" max="15912" width="19.88671875" style="5" customWidth="1"/>
    <col min="15913" max="15914" width="4.6640625" style="5" customWidth="1"/>
    <col min="15915" max="15915" width="4.33203125" style="5" customWidth="1"/>
    <col min="15916" max="15916" width="4.44140625" style="5" customWidth="1"/>
    <col min="15917" max="15917" width="5.109375" style="5" customWidth="1"/>
    <col min="15918" max="15918" width="5.6640625" style="5" customWidth="1"/>
    <col min="15919" max="15919" width="6.33203125" style="5" customWidth="1"/>
    <col min="15920" max="15920" width="6.5546875" style="5" customWidth="1"/>
    <col min="15921" max="15921" width="6.33203125" style="5" customWidth="1"/>
    <col min="15922" max="15923" width="5.6640625" style="5" customWidth="1"/>
    <col min="15924" max="15924" width="14.6640625" style="5" customWidth="1"/>
    <col min="15925" max="15934" width="5.6640625" style="5" customWidth="1"/>
    <col min="15935" max="16131" width="9.109375" style="5"/>
    <col min="16132" max="16132" width="13.6640625" style="5" customWidth="1"/>
    <col min="16133" max="16133" width="36" style="5" customWidth="1"/>
    <col min="16134" max="16134" width="20.109375" style="5" customWidth="1"/>
    <col min="16135" max="16135" width="32.109375" style="5" customWidth="1"/>
    <col min="16136" max="16137" width="33.88671875" style="5" customWidth="1"/>
    <col min="16138" max="16140" width="36.88671875" style="5" customWidth="1"/>
    <col min="16141" max="16141" width="36.6640625" style="5" customWidth="1"/>
    <col min="16142" max="16142" width="22.6640625" style="5" customWidth="1"/>
    <col min="16143" max="16143" width="5.33203125" style="5" customWidth="1"/>
    <col min="16144" max="16144" width="5" style="5" customWidth="1"/>
    <col min="16145" max="16146" width="3.88671875" style="5" customWidth="1"/>
    <col min="16147" max="16147" width="4.6640625" style="5" customWidth="1"/>
    <col min="16148" max="16150" width="6.5546875" style="5" customWidth="1"/>
    <col min="16151" max="16151" width="4.44140625" style="5" customWidth="1"/>
    <col min="16152" max="16152" width="5.109375" style="5" customWidth="1"/>
    <col min="16153" max="16153" width="4.44140625" style="5" customWidth="1"/>
    <col min="16154" max="16154" width="5" style="5" customWidth="1"/>
    <col min="16155" max="16157" width="6.5546875" style="5" customWidth="1"/>
    <col min="16158" max="16158" width="7" style="5" customWidth="1"/>
    <col min="16159" max="16159" width="6.5546875" style="5" customWidth="1"/>
    <col min="16160" max="16160" width="7.44140625" style="5" customWidth="1"/>
    <col min="16161" max="16161" width="4" style="5" customWidth="1"/>
    <col min="16162" max="16162" width="6.5546875" style="5" customWidth="1"/>
    <col min="16163" max="16163" width="18.44140625" style="5" customWidth="1"/>
    <col min="16164" max="16164" width="24.33203125" style="5" customWidth="1"/>
    <col min="16165" max="16165" width="14.44140625" style="5" customWidth="1"/>
    <col min="16166" max="16166" width="25.5546875" style="5" customWidth="1"/>
    <col min="16167" max="16167" width="12.44140625" style="5" customWidth="1"/>
    <col min="16168" max="16168" width="19.88671875" style="5" customWidth="1"/>
    <col min="16169" max="16170" width="4.6640625" style="5" customWidth="1"/>
    <col min="16171" max="16171" width="4.33203125" style="5" customWidth="1"/>
    <col min="16172" max="16172" width="4.44140625" style="5" customWidth="1"/>
    <col min="16173" max="16173" width="5.109375" style="5" customWidth="1"/>
    <col min="16174" max="16174" width="5.6640625" style="5" customWidth="1"/>
    <col min="16175" max="16175" width="6.33203125" style="5" customWidth="1"/>
    <col min="16176" max="16176" width="6.5546875" style="5" customWidth="1"/>
    <col min="16177" max="16177" width="6.33203125" style="5" customWidth="1"/>
    <col min="16178" max="16179" width="5.6640625" style="5" customWidth="1"/>
    <col min="16180" max="16180" width="14.6640625" style="5" customWidth="1"/>
    <col min="16181" max="16190" width="5.6640625" style="5" customWidth="1"/>
    <col min="16191" max="16383" width="9.109375" style="5"/>
    <col min="16384" max="16384" width="9.109375" style="5" customWidth="1"/>
  </cols>
  <sheetData>
    <row r="1" spans="1:52" ht="18">
      <c r="N1" s="4" t="s">
        <v>298</v>
      </c>
      <c r="O1" s="1"/>
      <c r="P1" s="1"/>
      <c r="Q1" s="1"/>
      <c r="R1" s="1"/>
      <c r="S1" s="1"/>
      <c r="T1" s="1"/>
    </row>
    <row r="2" spans="1:52" ht="18">
      <c r="N2" s="6" t="s">
        <v>1</v>
      </c>
      <c r="O2" s="1"/>
      <c r="P2" s="1"/>
      <c r="Q2" s="1"/>
      <c r="R2" s="1"/>
      <c r="S2" s="1"/>
      <c r="T2" s="1"/>
    </row>
    <row r="3" spans="1:52" ht="18">
      <c r="N3" s="6"/>
      <c r="O3" s="1"/>
      <c r="P3" s="1"/>
      <c r="Q3" s="1"/>
      <c r="R3" s="1"/>
      <c r="S3" s="1"/>
      <c r="T3" s="1"/>
    </row>
    <row r="4" spans="1:52">
      <c r="A4" s="492" t="s">
        <v>299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1"/>
      <c r="P4" s="1"/>
      <c r="Q4" s="1"/>
      <c r="R4" s="1"/>
      <c r="S4" s="1"/>
      <c r="T4" s="1"/>
    </row>
    <row r="5" spans="1:52">
      <c r="O5" s="1"/>
      <c r="P5" s="1"/>
      <c r="Q5" s="1"/>
      <c r="R5" s="1"/>
      <c r="S5" s="1"/>
      <c r="T5" s="1"/>
    </row>
    <row r="6" spans="1:52">
      <c r="A6" s="493" t="s">
        <v>300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</row>
    <row r="7" spans="1:52">
      <c r="A7" s="493" t="s">
        <v>4</v>
      </c>
      <c r="B7" s="493"/>
      <c r="C7" s="493"/>
      <c r="D7" s="493"/>
      <c r="E7" s="493"/>
      <c r="F7" s="493"/>
      <c r="G7" s="493"/>
      <c r="H7" s="493"/>
      <c r="I7" s="493"/>
      <c r="J7" s="493"/>
      <c r="K7" s="493"/>
      <c r="L7" s="493"/>
      <c r="M7" s="493"/>
      <c r="N7" s="493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</row>
    <row r="8" spans="1:52" ht="16.5" customHeight="1">
      <c r="A8" s="494" t="s">
        <v>301</v>
      </c>
      <c r="B8" s="494"/>
      <c r="C8" s="494"/>
      <c r="D8" s="494"/>
      <c r="E8" s="494"/>
      <c r="F8" s="494"/>
      <c r="G8" s="494"/>
      <c r="H8" s="494"/>
      <c r="I8" s="494"/>
      <c r="J8" s="494"/>
      <c r="K8" s="494"/>
      <c r="L8" s="494"/>
      <c r="M8" s="494"/>
      <c r="N8" s="494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</row>
    <row r="9" spans="1:52" ht="18" customHeight="1">
      <c r="A9" s="495" t="s">
        <v>302</v>
      </c>
      <c r="B9" s="495"/>
      <c r="C9" s="495"/>
      <c r="D9" s="495"/>
      <c r="E9" s="495"/>
      <c r="F9" s="495"/>
      <c r="G9" s="495"/>
      <c r="H9" s="495"/>
      <c r="I9" s="495"/>
      <c r="J9" s="495"/>
      <c r="K9" s="495"/>
      <c r="L9" s="495"/>
      <c r="M9" s="495"/>
      <c r="N9" s="495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</row>
    <row r="10" spans="1:52" ht="16.2" thickBot="1">
      <c r="A10" s="487"/>
      <c r="B10" s="487"/>
      <c r="C10" s="487"/>
      <c r="D10" s="487"/>
      <c r="E10" s="487"/>
      <c r="F10" s="487"/>
      <c r="G10" s="487"/>
      <c r="H10" s="487"/>
      <c r="I10" s="487"/>
      <c r="J10" s="97"/>
      <c r="K10" s="97"/>
      <c r="L10" s="97"/>
      <c r="M10" s="97"/>
      <c r="N10" s="61"/>
      <c r="O10" s="61"/>
      <c r="P10" s="61"/>
      <c r="Q10" s="61"/>
      <c r="R10" s="61"/>
      <c r="S10" s="61"/>
      <c r="T10" s="61"/>
      <c r="U10" s="61"/>
      <c r="V10" s="6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52" ht="54" customHeight="1">
      <c r="A11" s="496" t="s">
        <v>5</v>
      </c>
      <c r="B11" s="499" t="s">
        <v>6</v>
      </c>
      <c r="C11" s="501" t="s">
        <v>303</v>
      </c>
      <c r="D11" s="503" t="s">
        <v>304</v>
      </c>
      <c r="E11" s="504"/>
      <c r="F11" s="504"/>
      <c r="G11" s="504"/>
      <c r="H11" s="504"/>
      <c r="I11" s="504"/>
      <c r="J11" s="504"/>
      <c r="K11" s="504"/>
      <c r="L11" s="504"/>
      <c r="M11" s="505"/>
      <c r="N11" s="509" t="s">
        <v>305</v>
      </c>
      <c r="O11" s="35"/>
      <c r="P11" s="35"/>
      <c r="Q11" s="35"/>
      <c r="R11" s="35"/>
      <c r="S11" s="35"/>
      <c r="T11" s="35"/>
      <c r="U11" s="35"/>
      <c r="V11" s="35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</row>
    <row r="12" spans="1:52" ht="18" customHeight="1" thickBot="1">
      <c r="A12" s="497"/>
      <c r="B12" s="500"/>
      <c r="C12" s="502"/>
      <c r="D12" s="506"/>
      <c r="E12" s="507"/>
      <c r="F12" s="507"/>
      <c r="G12" s="507"/>
      <c r="H12" s="507"/>
      <c r="I12" s="507"/>
      <c r="J12" s="507"/>
      <c r="K12" s="507"/>
      <c r="L12" s="507"/>
      <c r="M12" s="508"/>
      <c r="N12" s="510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</row>
    <row r="13" spans="1:52" ht="81.599999999999994" customHeight="1">
      <c r="A13" s="497"/>
      <c r="B13" s="500"/>
      <c r="C13" s="502"/>
      <c r="D13" s="512" t="s">
        <v>94</v>
      </c>
      <c r="E13" s="513"/>
      <c r="F13" s="514"/>
      <c r="G13" s="515" t="s">
        <v>97</v>
      </c>
      <c r="H13" s="516"/>
      <c r="I13" s="516"/>
      <c r="J13" s="516"/>
      <c r="K13" s="516"/>
      <c r="L13" s="516"/>
      <c r="M13" s="98" t="s">
        <v>306</v>
      </c>
      <c r="N13" s="51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</row>
    <row r="14" spans="1:52" ht="157.19999999999999" customHeight="1">
      <c r="A14" s="498"/>
      <c r="B14" s="500"/>
      <c r="C14" s="502"/>
      <c r="D14" s="99" t="s">
        <v>307</v>
      </c>
      <c r="E14" s="100" t="s">
        <v>308</v>
      </c>
      <c r="F14" s="101" t="s">
        <v>309</v>
      </c>
      <c r="G14" s="102" t="s">
        <v>310</v>
      </c>
      <c r="H14" s="100" t="s">
        <v>311</v>
      </c>
      <c r="I14" s="100" t="s">
        <v>312</v>
      </c>
      <c r="J14" s="100" t="s">
        <v>313</v>
      </c>
      <c r="K14" s="100" t="s">
        <v>314</v>
      </c>
      <c r="L14" s="101" t="s">
        <v>315</v>
      </c>
      <c r="M14" s="103" t="s">
        <v>315</v>
      </c>
      <c r="N14" s="51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1:52">
      <c r="A15" s="104">
        <v>1</v>
      </c>
      <c r="B15" s="105">
        <v>2</v>
      </c>
      <c r="C15" s="104">
        <v>3</v>
      </c>
      <c r="D15" s="106" t="s">
        <v>232</v>
      </c>
      <c r="E15" s="67" t="s">
        <v>233</v>
      </c>
      <c r="F15" s="107" t="s">
        <v>316</v>
      </c>
      <c r="G15" s="108" t="s">
        <v>238</v>
      </c>
      <c r="H15" s="67" t="s">
        <v>239</v>
      </c>
      <c r="I15" s="67" t="s">
        <v>317</v>
      </c>
      <c r="J15" s="67" t="s">
        <v>241</v>
      </c>
      <c r="K15" s="67" t="s">
        <v>242</v>
      </c>
      <c r="L15" s="107" t="s">
        <v>243</v>
      </c>
      <c r="M15" s="109" t="s">
        <v>244</v>
      </c>
      <c r="N15" s="110" t="s">
        <v>256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52" ht="46.8" outlineLevel="1">
      <c r="A16" s="111" t="s">
        <v>72</v>
      </c>
      <c r="B16" s="112" t="s">
        <v>73</v>
      </c>
      <c r="C16" s="113" t="s">
        <v>74</v>
      </c>
      <c r="D16" s="114">
        <f>D21</f>
        <v>424.2</v>
      </c>
      <c r="E16" s="91">
        <f>E21</f>
        <v>1.6788049999999999E-2</v>
      </c>
      <c r="F16" s="115">
        <f t="shared" ref="F16:I16" si="0">F21</f>
        <v>0.25330999999999998</v>
      </c>
      <c r="G16" s="116">
        <f t="shared" si="0"/>
        <v>10</v>
      </c>
      <c r="H16" s="117">
        <f t="shared" si="0"/>
        <v>15</v>
      </c>
      <c r="I16" s="117">
        <f t="shared" si="0"/>
        <v>0.67900000000000005</v>
      </c>
      <c r="J16" s="118" t="str">
        <f>J21</f>
        <v>полное соответствие</v>
      </c>
      <c r="K16" s="118" t="str">
        <f t="shared" ref="K16:M16" si="1">K21</f>
        <v>полное соответствие</v>
      </c>
      <c r="L16" s="119" t="str">
        <f t="shared" si="1"/>
        <v>&lt;5 %</v>
      </c>
      <c r="M16" s="120" t="str">
        <f t="shared" si="1"/>
        <v>&lt;20 %</v>
      </c>
      <c r="N16" s="121" t="s">
        <v>318</v>
      </c>
    </row>
    <row r="17" spans="1:14" outlineLevel="1">
      <c r="A17" s="122" t="s">
        <v>76</v>
      </c>
      <c r="B17" s="123" t="s">
        <v>77</v>
      </c>
      <c r="C17" s="113" t="s">
        <v>74</v>
      </c>
      <c r="D17" s="124"/>
      <c r="E17" s="125"/>
      <c r="F17" s="126"/>
      <c r="G17" s="127"/>
      <c r="H17" s="125"/>
      <c r="I17" s="125"/>
      <c r="J17" s="125"/>
      <c r="K17" s="125"/>
      <c r="L17" s="126"/>
      <c r="M17" s="128"/>
      <c r="N17" s="121" t="s">
        <v>318</v>
      </c>
    </row>
    <row r="18" spans="1:14" ht="46.8" outlineLevel="1">
      <c r="A18" s="122" t="s">
        <v>78</v>
      </c>
      <c r="B18" s="123" t="s">
        <v>79</v>
      </c>
      <c r="C18" s="113" t="s">
        <v>74</v>
      </c>
      <c r="D18" s="124"/>
      <c r="E18" s="125"/>
      <c r="F18" s="126"/>
      <c r="G18" s="127"/>
      <c r="H18" s="125"/>
      <c r="I18" s="125"/>
      <c r="J18" s="125"/>
      <c r="K18" s="125"/>
      <c r="L18" s="126"/>
      <c r="M18" s="128"/>
      <c r="N18" s="121" t="s">
        <v>318</v>
      </c>
    </row>
    <row r="19" spans="1:14" ht="31.2" outlineLevel="1">
      <c r="A19" s="122" t="s">
        <v>80</v>
      </c>
      <c r="B19" s="123" t="s">
        <v>81</v>
      </c>
      <c r="C19" s="113" t="s">
        <v>74</v>
      </c>
      <c r="D19" s="124"/>
      <c r="E19" s="125"/>
      <c r="F19" s="126"/>
      <c r="G19" s="127"/>
      <c r="H19" s="125"/>
      <c r="I19" s="125"/>
      <c r="J19" s="125"/>
      <c r="K19" s="125"/>
      <c r="L19" s="126"/>
      <c r="M19" s="128"/>
      <c r="N19" s="121" t="s">
        <v>318</v>
      </c>
    </row>
    <row r="20" spans="1:14" ht="46.8" outlineLevel="1">
      <c r="A20" s="122" t="s">
        <v>82</v>
      </c>
      <c r="B20" s="123" t="s">
        <v>83</v>
      </c>
      <c r="C20" s="113" t="s">
        <v>74</v>
      </c>
      <c r="D20" s="124"/>
      <c r="E20" s="125"/>
      <c r="F20" s="126"/>
      <c r="G20" s="127"/>
      <c r="H20" s="125"/>
      <c r="I20" s="125"/>
      <c r="J20" s="125"/>
      <c r="K20" s="125"/>
      <c r="L20" s="126"/>
      <c r="M20" s="128"/>
      <c r="N20" s="121" t="s">
        <v>318</v>
      </c>
    </row>
    <row r="21" spans="1:14" ht="46.8" outlineLevel="1">
      <c r="A21" s="122" t="s">
        <v>84</v>
      </c>
      <c r="B21" s="123" t="s">
        <v>85</v>
      </c>
      <c r="C21" s="113" t="s">
        <v>74</v>
      </c>
      <c r="D21" s="129">
        <f>D22</f>
        <v>424.2</v>
      </c>
      <c r="E21" s="117">
        <f>E22</f>
        <v>1.6788049999999999E-2</v>
      </c>
      <c r="F21" s="115">
        <f t="shared" ref="F21:I21" si="2">F22</f>
        <v>0.25330999999999998</v>
      </c>
      <c r="G21" s="116">
        <f t="shared" si="2"/>
        <v>10</v>
      </c>
      <c r="H21" s="117">
        <f t="shared" si="2"/>
        <v>15</v>
      </c>
      <c r="I21" s="117">
        <f t="shared" si="2"/>
        <v>0.67900000000000005</v>
      </c>
      <c r="J21" s="118" t="str">
        <f>J22</f>
        <v>полное соответствие</v>
      </c>
      <c r="K21" s="118" t="str">
        <f>K27</f>
        <v>полное соответствие</v>
      </c>
      <c r="L21" s="115" t="str">
        <f>L27</f>
        <v>&lt;5 %</v>
      </c>
      <c r="M21" s="113" t="str">
        <f>M27</f>
        <v>&lt;20 %</v>
      </c>
      <c r="N21" s="121" t="s">
        <v>318</v>
      </c>
    </row>
    <row r="22" spans="1:14" ht="46.8" outlineLevel="1">
      <c r="A22" s="122" t="s">
        <v>86</v>
      </c>
      <c r="B22" s="123" t="s">
        <v>87</v>
      </c>
      <c r="C22" s="113" t="s">
        <v>74</v>
      </c>
      <c r="D22" s="129">
        <f>D23+D24+D25+D26+D27</f>
        <v>424.2</v>
      </c>
      <c r="E22" s="117">
        <f>E23+E24+E25+E26+E27</f>
        <v>1.6788049999999999E-2</v>
      </c>
      <c r="F22" s="115">
        <f t="shared" ref="F22:I22" si="3">F23+F24+F25+F26+F27</f>
        <v>0.25330999999999998</v>
      </c>
      <c r="G22" s="116">
        <f t="shared" si="3"/>
        <v>10</v>
      </c>
      <c r="H22" s="117">
        <f t="shared" si="3"/>
        <v>15</v>
      </c>
      <c r="I22" s="117">
        <f t="shared" si="3"/>
        <v>0.67900000000000005</v>
      </c>
      <c r="J22" s="118" t="str">
        <f>J27</f>
        <v>полное соответствие</v>
      </c>
      <c r="K22" s="118" t="str">
        <f>K29</f>
        <v>полное соответствие</v>
      </c>
      <c r="L22" s="115" t="str">
        <f>L29</f>
        <v>&lt;5 %</v>
      </c>
      <c r="M22" s="113">
        <f>M29</f>
        <v>0</v>
      </c>
      <c r="N22" s="121" t="s">
        <v>318</v>
      </c>
    </row>
    <row r="23" spans="1:14" outlineLevel="1">
      <c r="A23" s="122" t="s">
        <v>88</v>
      </c>
      <c r="B23" s="123" t="s">
        <v>77</v>
      </c>
      <c r="C23" s="113" t="s">
        <v>74</v>
      </c>
      <c r="D23" s="124"/>
      <c r="E23" s="125"/>
      <c r="F23" s="126"/>
      <c r="G23" s="127"/>
      <c r="H23" s="125"/>
      <c r="I23" s="125"/>
      <c r="J23" s="125"/>
      <c r="K23" s="125"/>
      <c r="L23" s="126"/>
      <c r="M23" s="128"/>
      <c r="N23" s="121" t="s">
        <v>318</v>
      </c>
    </row>
    <row r="24" spans="1:14" ht="46.8" outlineLevel="1">
      <c r="A24" s="122" t="s">
        <v>89</v>
      </c>
      <c r="B24" s="123" t="s">
        <v>79</v>
      </c>
      <c r="C24" s="113" t="s">
        <v>74</v>
      </c>
      <c r="D24" s="124"/>
      <c r="E24" s="125"/>
      <c r="F24" s="126"/>
      <c r="G24" s="127"/>
      <c r="H24" s="125"/>
      <c r="I24" s="125"/>
      <c r="J24" s="125"/>
      <c r="K24" s="125"/>
      <c r="L24" s="126"/>
      <c r="M24" s="128"/>
      <c r="N24" s="121" t="s">
        <v>318</v>
      </c>
    </row>
    <row r="25" spans="1:14" ht="31.2" outlineLevel="1">
      <c r="A25" s="122" t="s">
        <v>90</v>
      </c>
      <c r="B25" s="123" t="s">
        <v>81</v>
      </c>
      <c r="C25" s="113" t="s">
        <v>74</v>
      </c>
      <c r="D25" s="124"/>
      <c r="E25" s="125"/>
      <c r="F25" s="126"/>
      <c r="G25" s="127"/>
      <c r="H25" s="125"/>
      <c r="I25" s="125"/>
      <c r="J25" s="125"/>
      <c r="K25" s="125"/>
      <c r="L25" s="126"/>
      <c r="M25" s="128"/>
      <c r="N25" s="121" t="s">
        <v>318</v>
      </c>
    </row>
    <row r="26" spans="1:14" ht="46.8" outlineLevel="1">
      <c r="A26" s="122" t="s">
        <v>91</v>
      </c>
      <c r="B26" s="123" t="s">
        <v>83</v>
      </c>
      <c r="C26" s="113" t="s">
        <v>74</v>
      </c>
      <c r="D26" s="124"/>
      <c r="E26" s="125"/>
      <c r="F26" s="126"/>
      <c r="G26" s="127"/>
      <c r="H26" s="125"/>
      <c r="I26" s="125"/>
      <c r="J26" s="125"/>
      <c r="K26" s="125"/>
      <c r="L26" s="126"/>
      <c r="M26" s="128"/>
      <c r="N26" s="121" t="s">
        <v>318</v>
      </c>
    </row>
    <row r="27" spans="1:14" ht="46.8">
      <c r="A27" s="122" t="s">
        <v>92</v>
      </c>
      <c r="B27" s="123" t="s">
        <v>85</v>
      </c>
      <c r="C27" s="113" t="s">
        <v>74</v>
      </c>
      <c r="D27" s="114">
        <f t="shared" ref="D27:I27" si="4">SUM(D28:D30)</f>
        <v>424.2</v>
      </c>
      <c r="E27" s="125">
        <f t="shared" si="4"/>
        <v>1.6788049999999999E-2</v>
      </c>
      <c r="F27" s="126">
        <f t="shared" si="4"/>
        <v>0.25330999999999998</v>
      </c>
      <c r="G27" s="116">
        <f t="shared" si="4"/>
        <v>10</v>
      </c>
      <c r="H27" s="117">
        <f t="shared" si="4"/>
        <v>15</v>
      </c>
      <c r="I27" s="117">
        <f t="shared" si="4"/>
        <v>0.67900000000000005</v>
      </c>
      <c r="J27" s="118" t="str">
        <f t="shared" ref="J27:K27" si="5">J29</f>
        <v>полное соответствие</v>
      </c>
      <c r="K27" s="118" t="str">
        <f t="shared" si="5"/>
        <v>полное соответствие</v>
      </c>
      <c r="L27" s="130" t="str">
        <f>L29</f>
        <v>&lt;5 %</v>
      </c>
      <c r="M27" s="113" t="str">
        <f>M30</f>
        <v>&lt;20 %</v>
      </c>
      <c r="N27" s="121" t="s">
        <v>318</v>
      </c>
    </row>
    <row r="28" spans="1:14" ht="31.2">
      <c r="A28" s="113" t="s">
        <v>93</v>
      </c>
      <c r="B28" s="123" t="s">
        <v>94</v>
      </c>
      <c r="C28" s="113" t="s">
        <v>95</v>
      </c>
      <c r="D28" s="129">
        <v>424.2</v>
      </c>
      <c r="E28" s="131">
        <f>16.78805/1000</f>
        <v>1.6788049999999999E-2</v>
      </c>
      <c r="F28" s="132">
        <f>0.25331</f>
        <v>0.25330999999999998</v>
      </c>
      <c r="G28" s="127"/>
      <c r="H28" s="125"/>
      <c r="I28" s="125"/>
      <c r="J28" s="125"/>
      <c r="K28" s="125"/>
      <c r="L28" s="126"/>
      <c r="M28" s="128"/>
      <c r="N28" s="121" t="s">
        <v>318</v>
      </c>
    </row>
    <row r="29" spans="1:14" ht="46.8">
      <c r="A29" s="113" t="s">
        <v>96</v>
      </c>
      <c r="B29" s="123" t="s">
        <v>97</v>
      </c>
      <c r="C29" s="113" t="s">
        <v>98</v>
      </c>
      <c r="D29" s="124"/>
      <c r="E29" s="125"/>
      <c r="F29" s="126"/>
      <c r="G29" s="133">
        <v>10</v>
      </c>
      <c r="H29" s="131">
        <v>15</v>
      </c>
      <c r="I29" s="131">
        <f>0.679</f>
        <v>0.67900000000000005</v>
      </c>
      <c r="J29" s="134" t="s">
        <v>319</v>
      </c>
      <c r="K29" s="134" t="s">
        <v>319</v>
      </c>
      <c r="L29" s="135" t="s">
        <v>320</v>
      </c>
      <c r="M29" s="136"/>
      <c r="N29" s="121" t="s">
        <v>318</v>
      </c>
    </row>
    <row r="30" spans="1:14" ht="78.599999999999994" thickBot="1">
      <c r="A30" s="137" t="s">
        <v>99</v>
      </c>
      <c r="B30" s="138" t="s">
        <v>321</v>
      </c>
      <c r="C30" s="139" t="s">
        <v>101</v>
      </c>
      <c r="D30" s="140"/>
      <c r="E30" s="141"/>
      <c r="F30" s="142"/>
      <c r="G30" s="143"/>
      <c r="H30" s="141"/>
      <c r="I30" s="141"/>
      <c r="J30" s="141"/>
      <c r="K30" s="141"/>
      <c r="L30" s="142"/>
      <c r="M30" s="144" t="s">
        <v>322</v>
      </c>
      <c r="N30" s="145" t="s">
        <v>318</v>
      </c>
    </row>
    <row r="33" ht="13.5" customHeight="1"/>
  </sheetData>
  <mergeCells count="13">
    <mergeCell ref="N11:N14"/>
    <mergeCell ref="D13:F13"/>
    <mergeCell ref="G13:L13"/>
    <mergeCell ref="A10:I10"/>
    <mergeCell ref="A11:A14"/>
    <mergeCell ref="B11:B14"/>
    <mergeCell ref="C11:C14"/>
    <mergeCell ref="D11:M12"/>
    <mergeCell ref="A4:N4"/>
    <mergeCell ref="A6:N6"/>
    <mergeCell ref="A7:N7"/>
    <mergeCell ref="A8:N8"/>
    <mergeCell ref="A9:N9"/>
  </mergeCells>
  <printOptions horizontalCentered="1" verticalCentered="1"/>
  <pageMargins left="0.78740157480314965" right="0.39370078740157483" top="0.39370078740157483" bottom="0.39370078740157483" header="0.27559055118110237" footer="0.27559055118110237"/>
  <pageSetup paperSize="9" scale="47" orientation="landscape" r:id="rId1"/>
  <headerFooter alignWithMargins="0">
    <oddHeader>&amp;L&amp;"Arial,обычный"&amp;6Подготовлено с использованием системы ГАРАНТ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WWI24"/>
  <sheetViews>
    <sheetView zoomScaleNormal="100" workbookViewId="0">
      <selection activeCell="C8" sqref="C8"/>
    </sheetView>
  </sheetViews>
  <sheetFormatPr defaultRowHeight="13.8"/>
  <cols>
    <col min="1" max="1" width="6.5546875" style="146" customWidth="1"/>
    <col min="2" max="2" width="35.109375" style="147" customWidth="1"/>
    <col min="3" max="3" width="13.6640625" style="147" customWidth="1"/>
    <col min="4" max="5" width="11.33203125" style="147" customWidth="1"/>
    <col min="6" max="6" width="28.88671875" style="147" customWidth="1"/>
    <col min="7" max="7" width="22" style="147" customWidth="1"/>
    <col min="8" max="16" width="10" style="147" customWidth="1"/>
    <col min="17" max="17" width="11.5546875" style="148" customWidth="1"/>
    <col min="18" max="18" width="16.109375" style="148" customWidth="1"/>
    <col min="19" max="19" width="8.109375" style="148" customWidth="1"/>
    <col min="20" max="20" width="22.44140625" style="148" customWidth="1"/>
    <col min="21" max="21" width="17.33203125" style="148" customWidth="1"/>
    <col min="22" max="22" width="25.44140625" style="148" customWidth="1"/>
    <col min="23" max="23" width="27" style="148" customWidth="1"/>
    <col min="24" max="24" width="7.88671875" style="147" bestFit="1" customWidth="1"/>
    <col min="25" max="25" width="7.5546875" style="147" customWidth="1"/>
    <col min="26" max="26" width="9.33203125" style="147" customWidth="1"/>
    <col min="27" max="27" width="13.88671875" style="147" customWidth="1"/>
    <col min="28" max="256" width="9.109375" style="146"/>
    <col min="257" max="257" width="10.109375" style="146" customWidth="1"/>
    <col min="258" max="258" width="25.109375" style="146" customWidth="1"/>
    <col min="259" max="259" width="13.6640625" style="146" customWidth="1"/>
    <col min="260" max="260" width="18.33203125" style="146" customWidth="1"/>
    <col min="261" max="261" width="18" style="146" customWidth="1"/>
    <col min="262" max="262" width="19.109375" style="146" customWidth="1"/>
    <col min="263" max="263" width="21.88671875" style="146" customWidth="1"/>
    <col min="264" max="264" width="20.5546875" style="146" customWidth="1"/>
    <col min="265" max="265" width="19.109375" style="146" customWidth="1"/>
    <col min="266" max="266" width="20.88671875" style="146" customWidth="1"/>
    <col min="267" max="267" width="21" style="146" customWidth="1"/>
    <col min="268" max="268" width="19.88671875" style="146" customWidth="1"/>
    <col min="269" max="269" width="19.5546875" style="146" customWidth="1"/>
    <col min="270" max="270" width="18.6640625" style="146" customWidth="1"/>
    <col min="271" max="271" width="14.6640625" style="146" customWidth="1"/>
    <col min="272" max="272" width="13.44140625" style="146" customWidth="1"/>
    <col min="273" max="273" width="11.5546875" style="146" customWidth="1"/>
    <col min="274" max="274" width="16.109375" style="146" customWidth="1"/>
    <col min="275" max="275" width="8.109375" style="146" customWidth="1"/>
    <col min="276" max="276" width="22.44140625" style="146" customWidth="1"/>
    <col min="277" max="277" width="17.33203125" style="146" customWidth="1"/>
    <col min="278" max="278" width="25.44140625" style="146" customWidth="1"/>
    <col min="279" max="279" width="27" style="146" customWidth="1"/>
    <col min="280" max="280" width="7.88671875" style="146" bestFit="1" customWidth="1"/>
    <col min="281" max="281" width="7.5546875" style="146" customWidth="1"/>
    <col min="282" max="282" width="9.33203125" style="146" customWidth="1"/>
    <col min="283" max="283" width="13.88671875" style="146" customWidth="1"/>
    <col min="284" max="512" width="9.109375" style="146"/>
    <col min="513" max="513" width="10.109375" style="146" customWidth="1"/>
    <col min="514" max="514" width="25.109375" style="146" customWidth="1"/>
    <col min="515" max="515" width="13.6640625" style="146" customWidth="1"/>
    <col min="516" max="516" width="18.33203125" style="146" customWidth="1"/>
    <col min="517" max="517" width="18" style="146" customWidth="1"/>
    <col min="518" max="518" width="19.109375" style="146" customWidth="1"/>
    <col min="519" max="519" width="21.88671875" style="146" customWidth="1"/>
    <col min="520" max="520" width="20.5546875" style="146" customWidth="1"/>
    <col min="521" max="521" width="19.109375" style="146" customWidth="1"/>
    <col min="522" max="522" width="20.88671875" style="146" customWidth="1"/>
    <col min="523" max="523" width="21" style="146" customWidth="1"/>
    <col min="524" max="524" width="19.88671875" style="146" customWidth="1"/>
    <col min="525" max="525" width="19.5546875" style="146" customWidth="1"/>
    <col min="526" max="526" width="18.6640625" style="146" customWidth="1"/>
    <col min="527" max="527" width="14.6640625" style="146" customWidth="1"/>
    <col min="528" max="528" width="13.44140625" style="146" customWidth="1"/>
    <col min="529" max="529" width="11.5546875" style="146" customWidth="1"/>
    <col min="530" max="530" width="16.109375" style="146" customWidth="1"/>
    <col min="531" max="531" width="8.109375" style="146" customWidth="1"/>
    <col min="532" max="532" width="22.44140625" style="146" customWidth="1"/>
    <col min="533" max="533" width="17.33203125" style="146" customWidth="1"/>
    <col min="534" max="534" width="25.44140625" style="146" customWidth="1"/>
    <col min="535" max="535" width="27" style="146" customWidth="1"/>
    <col min="536" max="536" width="7.88671875" style="146" bestFit="1" customWidth="1"/>
    <col min="537" max="537" width="7.5546875" style="146" customWidth="1"/>
    <col min="538" max="538" width="9.33203125" style="146" customWidth="1"/>
    <col min="539" max="539" width="13.88671875" style="146" customWidth="1"/>
    <col min="540" max="768" width="9.109375" style="146"/>
    <col min="769" max="769" width="10.109375" style="146" customWidth="1"/>
    <col min="770" max="770" width="25.109375" style="146" customWidth="1"/>
    <col min="771" max="771" width="13.6640625" style="146" customWidth="1"/>
    <col min="772" max="772" width="18.33203125" style="146" customWidth="1"/>
    <col min="773" max="773" width="18" style="146" customWidth="1"/>
    <col min="774" max="774" width="19.109375" style="146" customWidth="1"/>
    <col min="775" max="775" width="21.88671875" style="146" customWidth="1"/>
    <col min="776" max="776" width="20.5546875" style="146" customWidth="1"/>
    <col min="777" max="777" width="19.109375" style="146" customWidth="1"/>
    <col min="778" max="778" width="20.88671875" style="146" customWidth="1"/>
    <col min="779" max="779" width="21" style="146" customWidth="1"/>
    <col min="780" max="780" width="19.88671875" style="146" customWidth="1"/>
    <col min="781" max="781" width="19.5546875" style="146" customWidth="1"/>
    <col min="782" max="782" width="18.6640625" style="146" customWidth="1"/>
    <col min="783" max="783" width="14.6640625" style="146" customWidth="1"/>
    <col min="784" max="784" width="13.44140625" style="146" customWidth="1"/>
    <col min="785" max="785" width="11.5546875" style="146" customWidth="1"/>
    <col min="786" max="786" width="16.109375" style="146" customWidth="1"/>
    <col min="787" max="787" width="8.109375" style="146" customWidth="1"/>
    <col min="788" max="788" width="22.44140625" style="146" customWidth="1"/>
    <col min="789" max="789" width="17.33203125" style="146" customWidth="1"/>
    <col min="790" max="790" width="25.44140625" style="146" customWidth="1"/>
    <col min="791" max="791" width="27" style="146" customWidth="1"/>
    <col min="792" max="792" width="7.88671875" style="146" bestFit="1" customWidth="1"/>
    <col min="793" max="793" width="7.5546875" style="146" customWidth="1"/>
    <col min="794" max="794" width="9.33203125" style="146" customWidth="1"/>
    <col min="795" max="795" width="13.88671875" style="146" customWidth="1"/>
    <col min="796" max="1024" width="9.109375" style="146"/>
    <col min="1025" max="1025" width="10.109375" style="146" customWidth="1"/>
    <col min="1026" max="1026" width="25.109375" style="146" customWidth="1"/>
    <col min="1027" max="1027" width="13.6640625" style="146" customWidth="1"/>
    <col min="1028" max="1028" width="18.33203125" style="146" customWidth="1"/>
    <col min="1029" max="1029" width="18" style="146" customWidth="1"/>
    <col min="1030" max="1030" width="19.109375" style="146" customWidth="1"/>
    <col min="1031" max="1031" width="21.88671875" style="146" customWidth="1"/>
    <col min="1032" max="1032" width="20.5546875" style="146" customWidth="1"/>
    <col min="1033" max="1033" width="19.109375" style="146" customWidth="1"/>
    <col min="1034" max="1034" width="20.88671875" style="146" customWidth="1"/>
    <col min="1035" max="1035" width="21" style="146" customWidth="1"/>
    <col min="1036" max="1036" width="19.88671875" style="146" customWidth="1"/>
    <col min="1037" max="1037" width="19.5546875" style="146" customWidth="1"/>
    <col min="1038" max="1038" width="18.6640625" style="146" customWidth="1"/>
    <col min="1039" max="1039" width="14.6640625" style="146" customWidth="1"/>
    <col min="1040" max="1040" width="13.44140625" style="146" customWidth="1"/>
    <col min="1041" max="1041" width="11.5546875" style="146" customWidth="1"/>
    <col min="1042" max="1042" width="16.109375" style="146" customWidth="1"/>
    <col min="1043" max="1043" width="8.109375" style="146" customWidth="1"/>
    <col min="1044" max="1044" width="22.44140625" style="146" customWidth="1"/>
    <col min="1045" max="1045" width="17.33203125" style="146" customWidth="1"/>
    <col min="1046" max="1046" width="25.44140625" style="146" customWidth="1"/>
    <col min="1047" max="1047" width="27" style="146" customWidth="1"/>
    <col min="1048" max="1048" width="7.88671875" style="146" bestFit="1" customWidth="1"/>
    <col min="1049" max="1049" width="7.5546875" style="146" customWidth="1"/>
    <col min="1050" max="1050" width="9.33203125" style="146" customWidth="1"/>
    <col min="1051" max="1051" width="13.88671875" style="146" customWidth="1"/>
    <col min="1052" max="1280" width="9.109375" style="146"/>
    <col min="1281" max="1281" width="10.109375" style="146" customWidth="1"/>
    <col min="1282" max="1282" width="25.109375" style="146" customWidth="1"/>
    <col min="1283" max="1283" width="13.6640625" style="146" customWidth="1"/>
    <col min="1284" max="1284" width="18.33203125" style="146" customWidth="1"/>
    <col min="1285" max="1285" width="18" style="146" customWidth="1"/>
    <col min="1286" max="1286" width="19.109375" style="146" customWidth="1"/>
    <col min="1287" max="1287" width="21.88671875" style="146" customWidth="1"/>
    <col min="1288" max="1288" width="20.5546875" style="146" customWidth="1"/>
    <col min="1289" max="1289" width="19.109375" style="146" customWidth="1"/>
    <col min="1290" max="1290" width="20.88671875" style="146" customWidth="1"/>
    <col min="1291" max="1291" width="21" style="146" customWidth="1"/>
    <col min="1292" max="1292" width="19.88671875" style="146" customWidth="1"/>
    <col min="1293" max="1293" width="19.5546875" style="146" customWidth="1"/>
    <col min="1294" max="1294" width="18.6640625" style="146" customWidth="1"/>
    <col min="1295" max="1295" width="14.6640625" style="146" customWidth="1"/>
    <col min="1296" max="1296" width="13.44140625" style="146" customWidth="1"/>
    <col min="1297" max="1297" width="11.5546875" style="146" customWidth="1"/>
    <col min="1298" max="1298" width="16.109375" style="146" customWidth="1"/>
    <col min="1299" max="1299" width="8.109375" style="146" customWidth="1"/>
    <col min="1300" max="1300" width="22.44140625" style="146" customWidth="1"/>
    <col min="1301" max="1301" width="17.33203125" style="146" customWidth="1"/>
    <col min="1302" max="1302" width="25.44140625" style="146" customWidth="1"/>
    <col min="1303" max="1303" width="27" style="146" customWidth="1"/>
    <col min="1304" max="1304" width="7.88671875" style="146" bestFit="1" customWidth="1"/>
    <col min="1305" max="1305" width="7.5546875" style="146" customWidth="1"/>
    <col min="1306" max="1306" width="9.33203125" style="146" customWidth="1"/>
    <col min="1307" max="1307" width="13.88671875" style="146" customWidth="1"/>
    <col min="1308" max="1536" width="9.109375" style="146"/>
    <col min="1537" max="1537" width="10.109375" style="146" customWidth="1"/>
    <col min="1538" max="1538" width="25.109375" style="146" customWidth="1"/>
    <col min="1539" max="1539" width="13.6640625" style="146" customWidth="1"/>
    <col min="1540" max="1540" width="18.33203125" style="146" customWidth="1"/>
    <col min="1541" max="1541" width="18" style="146" customWidth="1"/>
    <col min="1542" max="1542" width="19.109375" style="146" customWidth="1"/>
    <col min="1543" max="1543" width="21.88671875" style="146" customWidth="1"/>
    <col min="1544" max="1544" width="20.5546875" style="146" customWidth="1"/>
    <col min="1545" max="1545" width="19.109375" style="146" customWidth="1"/>
    <col min="1546" max="1546" width="20.88671875" style="146" customWidth="1"/>
    <col min="1547" max="1547" width="21" style="146" customWidth="1"/>
    <col min="1548" max="1548" width="19.88671875" style="146" customWidth="1"/>
    <col min="1549" max="1549" width="19.5546875" style="146" customWidth="1"/>
    <col min="1550" max="1550" width="18.6640625" style="146" customWidth="1"/>
    <col min="1551" max="1551" width="14.6640625" style="146" customWidth="1"/>
    <col min="1552" max="1552" width="13.44140625" style="146" customWidth="1"/>
    <col min="1553" max="1553" width="11.5546875" style="146" customWidth="1"/>
    <col min="1554" max="1554" width="16.109375" style="146" customWidth="1"/>
    <col min="1555" max="1555" width="8.109375" style="146" customWidth="1"/>
    <col min="1556" max="1556" width="22.44140625" style="146" customWidth="1"/>
    <col min="1557" max="1557" width="17.33203125" style="146" customWidth="1"/>
    <col min="1558" max="1558" width="25.44140625" style="146" customWidth="1"/>
    <col min="1559" max="1559" width="27" style="146" customWidth="1"/>
    <col min="1560" max="1560" width="7.88671875" style="146" bestFit="1" customWidth="1"/>
    <col min="1561" max="1561" width="7.5546875" style="146" customWidth="1"/>
    <col min="1562" max="1562" width="9.33203125" style="146" customWidth="1"/>
    <col min="1563" max="1563" width="13.88671875" style="146" customWidth="1"/>
    <col min="1564" max="1792" width="9.109375" style="146"/>
    <col min="1793" max="1793" width="10.109375" style="146" customWidth="1"/>
    <col min="1794" max="1794" width="25.109375" style="146" customWidth="1"/>
    <col min="1795" max="1795" width="13.6640625" style="146" customWidth="1"/>
    <col min="1796" max="1796" width="18.33203125" style="146" customWidth="1"/>
    <col min="1797" max="1797" width="18" style="146" customWidth="1"/>
    <col min="1798" max="1798" width="19.109375" style="146" customWidth="1"/>
    <col min="1799" max="1799" width="21.88671875" style="146" customWidth="1"/>
    <col min="1800" max="1800" width="20.5546875" style="146" customWidth="1"/>
    <col min="1801" max="1801" width="19.109375" style="146" customWidth="1"/>
    <col min="1802" max="1802" width="20.88671875" style="146" customWidth="1"/>
    <col min="1803" max="1803" width="21" style="146" customWidth="1"/>
    <col min="1804" max="1804" width="19.88671875" style="146" customWidth="1"/>
    <col min="1805" max="1805" width="19.5546875" style="146" customWidth="1"/>
    <col min="1806" max="1806" width="18.6640625" style="146" customWidth="1"/>
    <col min="1807" max="1807" width="14.6640625" style="146" customWidth="1"/>
    <col min="1808" max="1808" width="13.44140625" style="146" customWidth="1"/>
    <col min="1809" max="1809" width="11.5546875" style="146" customWidth="1"/>
    <col min="1810" max="1810" width="16.109375" style="146" customWidth="1"/>
    <col min="1811" max="1811" width="8.109375" style="146" customWidth="1"/>
    <col min="1812" max="1812" width="22.44140625" style="146" customWidth="1"/>
    <col min="1813" max="1813" width="17.33203125" style="146" customWidth="1"/>
    <col min="1814" max="1814" width="25.44140625" style="146" customWidth="1"/>
    <col min="1815" max="1815" width="27" style="146" customWidth="1"/>
    <col min="1816" max="1816" width="7.88671875" style="146" bestFit="1" customWidth="1"/>
    <col min="1817" max="1817" width="7.5546875" style="146" customWidth="1"/>
    <col min="1818" max="1818" width="9.33203125" style="146" customWidth="1"/>
    <col min="1819" max="1819" width="13.88671875" style="146" customWidth="1"/>
    <col min="1820" max="2048" width="9.109375" style="146"/>
    <col min="2049" max="2049" width="10.109375" style="146" customWidth="1"/>
    <col min="2050" max="2050" width="25.109375" style="146" customWidth="1"/>
    <col min="2051" max="2051" width="13.6640625" style="146" customWidth="1"/>
    <col min="2052" max="2052" width="18.33203125" style="146" customWidth="1"/>
    <col min="2053" max="2053" width="18" style="146" customWidth="1"/>
    <col min="2054" max="2054" width="19.109375" style="146" customWidth="1"/>
    <col min="2055" max="2055" width="21.88671875" style="146" customWidth="1"/>
    <col min="2056" max="2056" width="20.5546875" style="146" customWidth="1"/>
    <col min="2057" max="2057" width="19.109375" style="146" customWidth="1"/>
    <col min="2058" max="2058" width="20.88671875" style="146" customWidth="1"/>
    <col min="2059" max="2059" width="21" style="146" customWidth="1"/>
    <col min="2060" max="2060" width="19.88671875" style="146" customWidth="1"/>
    <col min="2061" max="2061" width="19.5546875" style="146" customWidth="1"/>
    <col min="2062" max="2062" width="18.6640625" style="146" customWidth="1"/>
    <col min="2063" max="2063" width="14.6640625" style="146" customWidth="1"/>
    <col min="2064" max="2064" width="13.44140625" style="146" customWidth="1"/>
    <col min="2065" max="2065" width="11.5546875" style="146" customWidth="1"/>
    <col min="2066" max="2066" width="16.109375" style="146" customWidth="1"/>
    <col min="2067" max="2067" width="8.109375" style="146" customWidth="1"/>
    <col min="2068" max="2068" width="22.44140625" style="146" customWidth="1"/>
    <col min="2069" max="2069" width="17.33203125" style="146" customWidth="1"/>
    <col min="2070" max="2070" width="25.44140625" style="146" customWidth="1"/>
    <col min="2071" max="2071" width="27" style="146" customWidth="1"/>
    <col min="2072" max="2072" width="7.88671875" style="146" bestFit="1" customWidth="1"/>
    <col min="2073" max="2073" width="7.5546875" style="146" customWidth="1"/>
    <col min="2074" max="2074" width="9.33203125" style="146" customWidth="1"/>
    <col min="2075" max="2075" width="13.88671875" style="146" customWidth="1"/>
    <col min="2076" max="2304" width="9.109375" style="146"/>
    <col min="2305" max="2305" width="10.109375" style="146" customWidth="1"/>
    <col min="2306" max="2306" width="25.109375" style="146" customWidth="1"/>
    <col min="2307" max="2307" width="13.6640625" style="146" customWidth="1"/>
    <col min="2308" max="2308" width="18.33203125" style="146" customWidth="1"/>
    <col min="2309" max="2309" width="18" style="146" customWidth="1"/>
    <col min="2310" max="2310" width="19.109375" style="146" customWidth="1"/>
    <col min="2311" max="2311" width="21.88671875" style="146" customWidth="1"/>
    <col min="2312" max="2312" width="20.5546875" style="146" customWidth="1"/>
    <col min="2313" max="2313" width="19.109375" style="146" customWidth="1"/>
    <col min="2314" max="2314" width="20.88671875" style="146" customWidth="1"/>
    <col min="2315" max="2315" width="21" style="146" customWidth="1"/>
    <col min="2316" max="2316" width="19.88671875" style="146" customWidth="1"/>
    <col min="2317" max="2317" width="19.5546875" style="146" customWidth="1"/>
    <col min="2318" max="2318" width="18.6640625" style="146" customWidth="1"/>
    <col min="2319" max="2319" width="14.6640625" style="146" customWidth="1"/>
    <col min="2320" max="2320" width="13.44140625" style="146" customWidth="1"/>
    <col min="2321" max="2321" width="11.5546875" style="146" customWidth="1"/>
    <col min="2322" max="2322" width="16.109375" style="146" customWidth="1"/>
    <col min="2323" max="2323" width="8.109375" style="146" customWidth="1"/>
    <col min="2324" max="2324" width="22.44140625" style="146" customWidth="1"/>
    <col min="2325" max="2325" width="17.33203125" style="146" customWidth="1"/>
    <col min="2326" max="2326" width="25.44140625" style="146" customWidth="1"/>
    <col min="2327" max="2327" width="27" style="146" customWidth="1"/>
    <col min="2328" max="2328" width="7.88671875" style="146" bestFit="1" customWidth="1"/>
    <col min="2329" max="2329" width="7.5546875" style="146" customWidth="1"/>
    <col min="2330" max="2330" width="9.33203125" style="146" customWidth="1"/>
    <col min="2331" max="2331" width="13.88671875" style="146" customWidth="1"/>
    <col min="2332" max="2560" width="9.109375" style="146"/>
    <col min="2561" max="2561" width="10.109375" style="146" customWidth="1"/>
    <col min="2562" max="2562" width="25.109375" style="146" customWidth="1"/>
    <col min="2563" max="2563" width="13.6640625" style="146" customWidth="1"/>
    <col min="2564" max="2564" width="18.33203125" style="146" customWidth="1"/>
    <col min="2565" max="2565" width="18" style="146" customWidth="1"/>
    <col min="2566" max="2566" width="19.109375" style="146" customWidth="1"/>
    <col min="2567" max="2567" width="21.88671875" style="146" customWidth="1"/>
    <col min="2568" max="2568" width="20.5546875" style="146" customWidth="1"/>
    <col min="2569" max="2569" width="19.109375" style="146" customWidth="1"/>
    <col min="2570" max="2570" width="20.88671875" style="146" customWidth="1"/>
    <col min="2571" max="2571" width="21" style="146" customWidth="1"/>
    <col min="2572" max="2572" width="19.88671875" style="146" customWidth="1"/>
    <col min="2573" max="2573" width="19.5546875" style="146" customWidth="1"/>
    <col min="2574" max="2574" width="18.6640625" style="146" customWidth="1"/>
    <col min="2575" max="2575" width="14.6640625" style="146" customWidth="1"/>
    <col min="2576" max="2576" width="13.44140625" style="146" customWidth="1"/>
    <col min="2577" max="2577" width="11.5546875" style="146" customWidth="1"/>
    <col min="2578" max="2578" width="16.109375" style="146" customWidth="1"/>
    <col min="2579" max="2579" width="8.109375" style="146" customWidth="1"/>
    <col min="2580" max="2580" width="22.44140625" style="146" customWidth="1"/>
    <col min="2581" max="2581" width="17.33203125" style="146" customWidth="1"/>
    <col min="2582" max="2582" width="25.44140625" style="146" customWidth="1"/>
    <col min="2583" max="2583" width="27" style="146" customWidth="1"/>
    <col min="2584" max="2584" width="7.88671875" style="146" bestFit="1" customWidth="1"/>
    <col min="2585" max="2585" width="7.5546875" style="146" customWidth="1"/>
    <col min="2586" max="2586" width="9.33203125" style="146" customWidth="1"/>
    <col min="2587" max="2587" width="13.88671875" style="146" customWidth="1"/>
    <col min="2588" max="2816" width="9.109375" style="146"/>
    <col min="2817" max="2817" width="10.109375" style="146" customWidth="1"/>
    <col min="2818" max="2818" width="25.109375" style="146" customWidth="1"/>
    <col min="2819" max="2819" width="13.6640625" style="146" customWidth="1"/>
    <col min="2820" max="2820" width="18.33203125" style="146" customWidth="1"/>
    <col min="2821" max="2821" width="18" style="146" customWidth="1"/>
    <col min="2822" max="2822" width="19.109375" style="146" customWidth="1"/>
    <col min="2823" max="2823" width="21.88671875" style="146" customWidth="1"/>
    <col min="2824" max="2824" width="20.5546875" style="146" customWidth="1"/>
    <col min="2825" max="2825" width="19.109375" style="146" customWidth="1"/>
    <col min="2826" max="2826" width="20.88671875" style="146" customWidth="1"/>
    <col min="2827" max="2827" width="21" style="146" customWidth="1"/>
    <col min="2828" max="2828" width="19.88671875" style="146" customWidth="1"/>
    <col min="2829" max="2829" width="19.5546875" style="146" customWidth="1"/>
    <col min="2830" max="2830" width="18.6640625" style="146" customWidth="1"/>
    <col min="2831" max="2831" width="14.6640625" style="146" customWidth="1"/>
    <col min="2832" max="2832" width="13.44140625" style="146" customWidth="1"/>
    <col min="2833" max="2833" width="11.5546875" style="146" customWidth="1"/>
    <col min="2834" max="2834" width="16.109375" style="146" customWidth="1"/>
    <col min="2835" max="2835" width="8.109375" style="146" customWidth="1"/>
    <col min="2836" max="2836" width="22.44140625" style="146" customWidth="1"/>
    <col min="2837" max="2837" width="17.33203125" style="146" customWidth="1"/>
    <col min="2838" max="2838" width="25.44140625" style="146" customWidth="1"/>
    <col min="2839" max="2839" width="27" style="146" customWidth="1"/>
    <col min="2840" max="2840" width="7.88671875" style="146" bestFit="1" customWidth="1"/>
    <col min="2841" max="2841" width="7.5546875" style="146" customWidth="1"/>
    <col min="2842" max="2842" width="9.33203125" style="146" customWidth="1"/>
    <col min="2843" max="2843" width="13.88671875" style="146" customWidth="1"/>
    <col min="2844" max="3072" width="9.109375" style="146"/>
    <col min="3073" max="3073" width="10.109375" style="146" customWidth="1"/>
    <col min="3074" max="3074" width="25.109375" style="146" customWidth="1"/>
    <col min="3075" max="3075" width="13.6640625" style="146" customWidth="1"/>
    <col min="3076" max="3076" width="18.33203125" style="146" customWidth="1"/>
    <col min="3077" max="3077" width="18" style="146" customWidth="1"/>
    <col min="3078" max="3078" width="19.109375" style="146" customWidth="1"/>
    <col min="3079" max="3079" width="21.88671875" style="146" customWidth="1"/>
    <col min="3080" max="3080" width="20.5546875" style="146" customWidth="1"/>
    <col min="3081" max="3081" width="19.109375" style="146" customWidth="1"/>
    <col min="3082" max="3082" width="20.88671875" style="146" customWidth="1"/>
    <col min="3083" max="3083" width="21" style="146" customWidth="1"/>
    <col min="3084" max="3084" width="19.88671875" style="146" customWidth="1"/>
    <col min="3085" max="3085" width="19.5546875" style="146" customWidth="1"/>
    <col min="3086" max="3086" width="18.6640625" style="146" customWidth="1"/>
    <col min="3087" max="3087" width="14.6640625" style="146" customWidth="1"/>
    <col min="3088" max="3088" width="13.44140625" style="146" customWidth="1"/>
    <col min="3089" max="3089" width="11.5546875" style="146" customWidth="1"/>
    <col min="3090" max="3090" width="16.109375" style="146" customWidth="1"/>
    <col min="3091" max="3091" width="8.109375" style="146" customWidth="1"/>
    <col min="3092" max="3092" width="22.44140625" style="146" customWidth="1"/>
    <col min="3093" max="3093" width="17.33203125" style="146" customWidth="1"/>
    <col min="3094" max="3094" width="25.44140625" style="146" customWidth="1"/>
    <col min="3095" max="3095" width="27" style="146" customWidth="1"/>
    <col min="3096" max="3096" width="7.88671875" style="146" bestFit="1" customWidth="1"/>
    <col min="3097" max="3097" width="7.5546875" style="146" customWidth="1"/>
    <col min="3098" max="3098" width="9.33203125" style="146" customWidth="1"/>
    <col min="3099" max="3099" width="13.88671875" style="146" customWidth="1"/>
    <col min="3100" max="3328" width="9.109375" style="146"/>
    <col min="3329" max="3329" width="10.109375" style="146" customWidth="1"/>
    <col min="3330" max="3330" width="25.109375" style="146" customWidth="1"/>
    <col min="3331" max="3331" width="13.6640625" style="146" customWidth="1"/>
    <col min="3332" max="3332" width="18.33203125" style="146" customWidth="1"/>
    <col min="3333" max="3333" width="18" style="146" customWidth="1"/>
    <col min="3334" max="3334" width="19.109375" style="146" customWidth="1"/>
    <col min="3335" max="3335" width="21.88671875" style="146" customWidth="1"/>
    <col min="3336" max="3336" width="20.5546875" style="146" customWidth="1"/>
    <col min="3337" max="3337" width="19.109375" style="146" customWidth="1"/>
    <col min="3338" max="3338" width="20.88671875" style="146" customWidth="1"/>
    <col min="3339" max="3339" width="21" style="146" customWidth="1"/>
    <col min="3340" max="3340" width="19.88671875" style="146" customWidth="1"/>
    <col min="3341" max="3341" width="19.5546875" style="146" customWidth="1"/>
    <col min="3342" max="3342" width="18.6640625" style="146" customWidth="1"/>
    <col min="3343" max="3343" width="14.6640625" style="146" customWidth="1"/>
    <col min="3344" max="3344" width="13.44140625" style="146" customWidth="1"/>
    <col min="3345" max="3345" width="11.5546875" style="146" customWidth="1"/>
    <col min="3346" max="3346" width="16.109375" style="146" customWidth="1"/>
    <col min="3347" max="3347" width="8.109375" style="146" customWidth="1"/>
    <col min="3348" max="3348" width="22.44140625" style="146" customWidth="1"/>
    <col min="3349" max="3349" width="17.33203125" style="146" customWidth="1"/>
    <col min="3350" max="3350" width="25.44140625" style="146" customWidth="1"/>
    <col min="3351" max="3351" width="27" style="146" customWidth="1"/>
    <col min="3352" max="3352" width="7.88671875" style="146" bestFit="1" customWidth="1"/>
    <col min="3353" max="3353" width="7.5546875" style="146" customWidth="1"/>
    <col min="3354" max="3354" width="9.33203125" style="146" customWidth="1"/>
    <col min="3355" max="3355" width="13.88671875" style="146" customWidth="1"/>
    <col min="3356" max="3584" width="9.109375" style="146"/>
    <col min="3585" max="3585" width="10.109375" style="146" customWidth="1"/>
    <col min="3586" max="3586" width="25.109375" style="146" customWidth="1"/>
    <col min="3587" max="3587" width="13.6640625" style="146" customWidth="1"/>
    <col min="3588" max="3588" width="18.33203125" style="146" customWidth="1"/>
    <col min="3589" max="3589" width="18" style="146" customWidth="1"/>
    <col min="3590" max="3590" width="19.109375" style="146" customWidth="1"/>
    <col min="3591" max="3591" width="21.88671875" style="146" customWidth="1"/>
    <col min="3592" max="3592" width="20.5546875" style="146" customWidth="1"/>
    <col min="3593" max="3593" width="19.109375" style="146" customWidth="1"/>
    <col min="3594" max="3594" width="20.88671875" style="146" customWidth="1"/>
    <col min="3595" max="3595" width="21" style="146" customWidth="1"/>
    <col min="3596" max="3596" width="19.88671875" style="146" customWidth="1"/>
    <col min="3597" max="3597" width="19.5546875" style="146" customWidth="1"/>
    <col min="3598" max="3598" width="18.6640625" style="146" customWidth="1"/>
    <col min="3599" max="3599" width="14.6640625" style="146" customWidth="1"/>
    <col min="3600" max="3600" width="13.44140625" style="146" customWidth="1"/>
    <col min="3601" max="3601" width="11.5546875" style="146" customWidth="1"/>
    <col min="3602" max="3602" width="16.109375" style="146" customWidth="1"/>
    <col min="3603" max="3603" width="8.109375" style="146" customWidth="1"/>
    <col min="3604" max="3604" width="22.44140625" style="146" customWidth="1"/>
    <col min="3605" max="3605" width="17.33203125" style="146" customWidth="1"/>
    <col min="3606" max="3606" width="25.44140625" style="146" customWidth="1"/>
    <col min="3607" max="3607" width="27" style="146" customWidth="1"/>
    <col min="3608" max="3608" width="7.88671875" style="146" bestFit="1" customWidth="1"/>
    <col min="3609" max="3609" width="7.5546875" style="146" customWidth="1"/>
    <col min="3610" max="3610" width="9.33203125" style="146" customWidth="1"/>
    <col min="3611" max="3611" width="13.88671875" style="146" customWidth="1"/>
    <col min="3612" max="3840" width="9.109375" style="146"/>
    <col min="3841" max="3841" width="10.109375" style="146" customWidth="1"/>
    <col min="3842" max="3842" width="25.109375" style="146" customWidth="1"/>
    <col min="3843" max="3843" width="13.6640625" style="146" customWidth="1"/>
    <col min="3844" max="3844" width="18.33203125" style="146" customWidth="1"/>
    <col min="3845" max="3845" width="18" style="146" customWidth="1"/>
    <col min="3846" max="3846" width="19.109375" style="146" customWidth="1"/>
    <col min="3847" max="3847" width="21.88671875" style="146" customWidth="1"/>
    <col min="3848" max="3848" width="20.5546875" style="146" customWidth="1"/>
    <col min="3849" max="3849" width="19.109375" style="146" customWidth="1"/>
    <col min="3850" max="3850" width="20.88671875" style="146" customWidth="1"/>
    <col min="3851" max="3851" width="21" style="146" customWidth="1"/>
    <col min="3852" max="3852" width="19.88671875" style="146" customWidth="1"/>
    <col min="3853" max="3853" width="19.5546875" style="146" customWidth="1"/>
    <col min="3854" max="3854" width="18.6640625" style="146" customWidth="1"/>
    <col min="3855" max="3855" width="14.6640625" style="146" customWidth="1"/>
    <col min="3856" max="3856" width="13.44140625" style="146" customWidth="1"/>
    <col min="3857" max="3857" width="11.5546875" style="146" customWidth="1"/>
    <col min="3858" max="3858" width="16.109375" style="146" customWidth="1"/>
    <col min="3859" max="3859" width="8.109375" style="146" customWidth="1"/>
    <col min="3860" max="3860" width="22.44140625" style="146" customWidth="1"/>
    <col min="3861" max="3861" width="17.33203125" style="146" customWidth="1"/>
    <col min="3862" max="3862" width="25.44140625" style="146" customWidth="1"/>
    <col min="3863" max="3863" width="27" style="146" customWidth="1"/>
    <col min="3864" max="3864" width="7.88671875" style="146" bestFit="1" customWidth="1"/>
    <col min="3865" max="3865" width="7.5546875" style="146" customWidth="1"/>
    <col min="3866" max="3866" width="9.33203125" style="146" customWidth="1"/>
    <col min="3867" max="3867" width="13.88671875" style="146" customWidth="1"/>
    <col min="3868" max="4096" width="9.109375" style="146"/>
    <col min="4097" max="4097" width="10.109375" style="146" customWidth="1"/>
    <col min="4098" max="4098" width="25.109375" style="146" customWidth="1"/>
    <col min="4099" max="4099" width="13.6640625" style="146" customWidth="1"/>
    <col min="4100" max="4100" width="18.33203125" style="146" customWidth="1"/>
    <col min="4101" max="4101" width="18" style="146" customWidth="1"/>
    <col min="4102" max="4102" width="19.109375" style="146" customWidth="1"/>
    <col min="4103" max="4103" width="21.88671875" style="146" customWidth="1"/>
    <col min="4104" max="4104" width="20.5546875" style="146" customWidth="1"/>
    <col min="4105" max="4105" width="19.109375" style="146" customWidth="1"/>
    <col min="4106" max="4106" width="20.88671875" style="146" customWidth="1"/>
    <col min="4107" max="4107" width="21" style="146" customWidth="1"/>
    <col min="4108" max="4108" width="19.88671875" style="146" customWidth="1"/>
    <col min="4109" max="4109" width="19.5546875" style="146" customWidth="1"/>
    <col min="4110" max="4110" width="18.6640625" style="146" customWidth="1"/>
    <col min="4111" max="4111" width="14.6640625" style="146" customWidth="1"/>
    <col min="4112" max="4112" width="13.44140625" style="146" customWidth="1"/>
    <col min="4113" max="4113" width="11.5546875" style="146" customWidth="1"/>
    <col min="4114" max="4114" width="16.109375" style="146" customWidth="1"/>
    <col min="4115" max="4115" width="8.109375" style="146" customWidth="1"/>
    <col min="4116" max="4116" width="22.44140625" style="146" customWidth="1"/>
    <col min="4117" max="4117" width="17.33203125" style="146" customWidth="1"/>
    <col min="4118" max="4118" width="25.44140625" style="146" customWidth="1"/>
    <col min="4119" max="4119" width="27" style="146" customWidth="1"/>
    <col min="4120" max="4120" width="7.88671875" style="146" bestFit="1" customWidth="1"/>
    <col min="4121" max="4121" width="7.5546875" style="146" customWidth="1"/>
    <col min="4122" max="4122" width="9.33203125" style="146" customWidth="1"/>
    <col min="4123" max="4123" width="13.88671875" style="146" customWidth="1"/>
    <col min="4124" max="4352" width="9.109375" style="146"/>
    <col min="4353" max="4353" width="10.109375" style="146" customWidth="1"/>
    <col min="4354" max="4354" width="25.109375" style="146" customWidth="1"/>
    <col min="4355" max="4355" width="13.6640625" style="146" customWidth="1"/>
    <col min="4356" max="4356" width="18.33203125" style="146" customWidth="1"/>
    <col min="4357" max="4357" width="18" style="146" customWidth="1"/>
    <col min="4358" max="4358" width="19.109375" style="146" customWidth="1"/>
    <col min="4359" max="4359" width="21.88671875" style="146" customWidth="1"/>
    <col min="4360" max="4360" width="20.5546875" style="146" customWidth="1"/>
    <col min="4361" max="4361" width="19.109375" style="146" customWidth="1"/>
    <col min="4362" max="4362" width="20.88671875" style="146" customWidth="1"/>
    <col min="4363" max="4363" width="21" style="146" customWidth="1"/>
    <col min="4364" max="4364" width="19.88671875" style="146" customWidth="1"/>
    <col min="4365" max="4365" width="19.5546875" style="146" customWidth="1"/>
    <col min="4366" max="4366" width="18.6640625" style="146" customWidth="1"/>
    <col min="4367" max="4367" width="14.6640625" style="146" customWidth="1"/>
    <col min="4368" max="4368" width="13.44140625" style="146" customWidth="1"/>
    <col min="4369" max="4369" width="11.5546875" style="146" customWidth="1"/>
    <col min="4370" max="4370" width="16.109375" style="146" customWidth="1"/>
    <col min="4371" max="4371" width="8.109375" style="146" customWidth="1"/>
    <col min="4372" max="4372" width="22.44140625" style="146" customWidth="1"/>
    <col min="4373" max="4373" width="17.33203125" style="146" customWidth="1"/>
    <col min="4374" max="4374" width="25.44140625" style="146" customWidth="1"/>
    <col min="4375" max="4375" width="27" style="146" customWidth="1"/>
    <col min="4376" max="4376" width="7.88671875" style="146" bestFit="1" customWidth="1"/>
    <col min="4377" max="4377" width="7.5546875" style="146" customWidth="1"/>
    <col min="4378" max="4378" width="9.33203125" style="146" customWidth="1"/>
    <col min="4379" max="4379" width="13.88671875" style="146" customWidth="1"/>
    <col min="4380" max="4608" width="9.109375" style="146"/>
    <col min="4609" max="4609" width="10.109375" style="146" customWidth="1"/>
    <col min="4610" max="4610" width="25.109375" style="146" customWidth="1"/>
    <col min="4611" max="4611" width="13.6640625" style="146" customWidth="1"/>
    <col min="4612" max="4612" width="18.33203125" style="146" customWidth="1"/>
    <col min="4613" max="4613" width="18" style="146" customWidth="1"/>
    <col min="4614" max="4614" width="19.109375" style="146" customWidth="1"/>
    <col min="4615" max="4615" width="21.88671875" style="146" customWidth="1"/>
    <col min="4616" max="4616" width="20.5546875" style="146" customWidth="1"/>
    <col min="4617" max="4617" width="19.109375" style="146" customWidth="1"/>
    <col min="4618" max="4618" width="20.88671875" style="146" customWidth="1"/>
    <col min="4619" max="4619" width="21" style="146" customWidth="1"/>
    <col min="4620" max="4620" width="19.88671875" style="146" customWidth="1"/>
    <col min="4621" max="4621" width="19.5546875" style="146" customWidth="1"/>
    <col min="4622" max="4622" width="18.6640625" style="146" customWidth="1"/>
    <col min="4623" max="4623" width="14.6640625" style="146" customWidth="1"/>
    <col min="4624" max="4624" width="13.44140625" style="146" customWidth="1"/>
    <col min="4625" max="4625" width="11.5546875" style="146" customWidth="1"/>
    <col min="4626" max="4626" width="16.109375" style="146" customWidth="1"/>
    <col min="4627" max="4627" width="8.109375" style="146" customWidth="1"/>
    <col min="4628" max="4628" width="22.44140625" style="146" customWidth="1"/>
    <col min="4629" max="4629" width="17.33203125" style="146" customWidth="1"/>
    <col min="4630" max="4630" width="25.44140625" style="146" customWidth="1"/>
    <col min="4631" max="4631" width="27" style="146" customWidth="1"/>
    <col min="4632" max="4632" width="7.88671875" style="146" bestFit="1" customWidth="1"/>
    <col min="4633" max="4633" width="7.5546875" style="146" customWidth="1"/>
    <col min="4634" max="4634" width="9.33203125" style="146" customWidth="1"/>
    <col min="4635" max="4635" width="13.88671875" style="146" customWidth="1"/>
    <col min="4636" max="4864" width="9.109375" style="146"/>
    <col min="4865" max="4865" width="10.109375" style="146" customWidth="1"/>
    <col min="4866" max="4866" width="25.109375" style="146" customWidth="1"/>
    <col min="4867" max="4867" width="13.6640625" style="146" customWidth="1"/>
    <col min="4868" max="4868" width="18.33203125" style="146" customWidth="1"/>
    <col min="4869" max="4869" width="18" style="146" customWidth="1"/>
    <col min="4870" max="4870" width="19.109375" style="146" customWidth="1"/>
    <col min="4871" max="4871" width="21.88671875" style="146" customWidth="1"/>
    <col min="4872" max="4872" width="20.5546875" style="146" customWidth="1"/>
    <col min="4873" max="4873" width="19.109375" style="146" customWidth="1"/>
    <col min="4874" max="4874" width="20.88671875" style="146" customWidth="1"/>
    <col min="4875" max="4875" width="21" style="146" customWidth="1"/>
    <col min="4876" max="4876" width="19.88671875" style="146" customWidth="1"/>
    <col min="4877" max="4877" width="19.5546875" style="146" customWidth="1"/>
    <col min="4878" max="4878" width="18.6640625" style="146" customWidth="1"/>
    <col min="4879" max="4879" width="14.6640625" style="146" customWidth="1"/>
    <col min="4880" max="4880" width="13.44140625" style="146" customWidth="1"/>
    <col min="4881" max="4881" width="11.5546875" style="146" customWidth="1"/>
    <col min="4882" max="4882" width="16.109375" style="146" customWidth="1"/>
    <col min="4883" max="4883" width="8.109375" style="146" customWidth="1"/>
    <col min="4884" max="4884" width="22.44140625" style="146" customWidth="1"/>
    <col min="4885" max="4885" width="17.33203125" style="146" customWidth="1"/>
    <col min="4886" max="4886" width="25.44140625" style="146" customWidth="1"/>
    <col min="4887" max="4887" width="27" style="146" customWidth="1"/>
    <col min="4888" max="4888" width="7.88671875" style="146" bestFit="1" customWidth="1"/>
    <col min="4889" max="4889" width="7.5546875" style="146" customWidth="1"/>
    <col min="4890" max="4890" width="9.33203125" style="146" customWidth="1"/>
    <col min="4891" max="4891" width="13.88671875" style="146" customWidth="1"/>
    <col min="4892" max="5120" width="9.109375" style="146"/>
    <col min="5121" max="5121" width="10.109375" style="146" customWidth="1"/>
    <col min="5122" max="5122" width="25.109375" style="146" customWidth="1"/>
    <col min="5123" max="5123" width="13.6640625" style="146" customWidth="1"/>
    <col min="5124" max="5124" width="18.33203125" style="146" customWidth="1"/>
    <col min="5125" max="5125" width="18" style="146" customWidth="1"/>
    <col min="5126" max="5126" width="19.109375" style="146" customWidth="1"/>
    <col min="5127" max="5127" width="21.88671875" style="146" customWidth="1"/>
    <col min="5128" max="5128" width="20.5546875" style="146" customWidth="1"/>
    <col min="5129" max="5129" width="19.109375" style="146" customWidth="1"/>
    <col min="5130" max="5130" width="20.88671875" style="146" customWidth="1"/>
    <col min="5131" max="5131" width="21" style="146" customWidth="1"/>
    <col min="5132" max="5132" width="19.88671875" style="146" customWidth="1"/>
    <col min="5133" max="5133" width="19.5546875" style="146" customWidth="1"/>
    <col min="5134" max="5134" width="18.6640625" style="146" customWidth="1"/>
    <col min="5135" max="5135" width="14.6640625" style="146" customWidth="1"/>
    <col min="5136" max="5136" width="13.44140625" style="146" customWidth="1"/>
    <col min="5137" max="5137" width="11.5546875" style="146" customWidth="1"/>
    <col min="5138" max="5138" width="16.109375" style="146" customWidth="1"/>
    <col min="5139" max="5139" width="8.109375" style="146" customWidth="1"/>
    <col min="5140" max="5140" width="22.44140625" style="146" customWidth="1"/>
    <col min="5141" max="5141" width="17.33203125" style="146" customWidth="1"/>
    <col min="5142" max="5142" width="25.44140625" style="146" customWidth="1"/>
    <col min="5143" max="5143" width="27" style="146" customWidth="1"/>
    <col min="5144" max="5144" width="7.88671875" style="146" bestFit="1" customWidth="1"/>
    <col min="5145" max="5145" width="7.5546875" style="146" customWidth="1"/>
    <col min="5146" max="5146" width="9.33203125" style="146" customWidth="1"/>
    <col min="5147" max="5147" width="13.88671875" style="146" customWidth="1"/>
    <col min="5148" max="5376" width="9.109375" style="146"/>
    <col min="5377" max="5377" width="10.109375" style="146" customWidth="1"/>
    <col min="5378" max="5378" width="25.109375" style="146" customWidth="1"/>
    <col min="5379" max="5379" width="13.6640625" style="146" customWidth="1"/>
    <col min="5380" max="5380" width="18.33203125" style="146" customWidth="1"/>
    <col min="5381" max="5381" width="18" style="146" customWidth="1"/>
    <col min="5382" max="5382" width="19.109375" style="146" customWidth="1"/>
    <col min="5383" max="5383" width="21.88671875" style="146" customWidth="1"/>
    <col min="5384" max="5384" width="20.5546875" style="146" customWidth="1"/>
    <col min="5385" max="5385" width="19.109375" style="146" customWidth="1"/>
    <col min="5386" max="5386" width="20.88671875" style="146" customWidth="1"/>
    <col min="5387" max="5387" width="21" style="146" customWidth="1"/>
    <col min="5388" max="5388" width="19.88671875" style="146" customWidth="1"/>
    <col min="5389" max="5389" width="19.5546875" style="146" customWidth="1"/>
    <col min="5390" max="5390" width="18.6640625" style="146" customWidth="1"/>
    <col min="5391" max="5391" width="14.6640625" style="146" customWidth="1"/>
    <col min="5392" max="5392" width="13.44140625" style="146" customWidth="1"/>
    <col min="5393" max="5393" width="11.5546875" style="146" customWidth="1"/>
    <col min="5394" max="5394" width="16.109375" style="146" customWidth="1"/>
    <col min="5395" max="5395" width="8.109375" style="146" customWidth="1"/>
    <col min="5396" max="5396" width="22.44140625" style="146" customWidth="1"/>
    <col min="5397" max="5397" width="17.33203125" style="146" customWidth="1"/>
    <col min="5398" max="5398" width="25.44140625" style="146" customWidth="1"/>
    <col min="5399" max="5399" width="27" style="146" customWidth="1"/>
    <col min="5400" max="5400" width="7.88671875" style="146" bestFit="1" customWidth="1"/>
    <col min="5401" max="5401" width="7.5546875" style="146" customWidth="1"/>
    <col min="5402" max="5402" width="9.33203125" style="146" customWidth="1"/>
    <col min="5403" max="5403" width="13.88671875" style="146" customWidth="1"/>
    <col min="5404" max="5632" width="9.109375" style="146"/>
    <col min="5633" max="5633" width="10.109375" style="146" customWidth="1"/>
    <col min="5634" max="5634" width="25.109375" style="146" customWidth="1"/>
    <col min="5635" max="5635" width="13.6640625" style="146" customWidth="1"/>
    <col min="5636" max="5636" width="18.33203125" style="146" customWidth="1"/>
    <col min="5637" max="5637" width="18" style="146" customWidth="1"/>
    <col min="5638" max="5638" width="19.109375" style="146" customWidth="1"/>
    <col min="5639" max="5639" width="21.88671875" style="146" customWidth="1"/>
    <col min="5640" max="5640" width="20.5546875" style="146" customWidth="1"/>
    <col min="5641" max="5641" width="19.109375" style="146" customWidth="1"/>
    <col min="5642" max="5642" width="20.88671875" style="146" customWidth="1"/>
    <col min="5643" max="5643" width="21" style="146" customWidth="1"/>
    <col min="5644" max="5644" width="19.88671875" style="146" customWidth="1"/>
    <col min="5645" max="5645" width="19.5546875" style="146" customWidth="1"/>
    <col min="5646" max="5646" width="18.6640625" style="146" customWidth="1"/>
    <col min="5647" max="5647" width="14.6640625" style="146" customWidth="1"/>
    <col min="5648" max="5648" width="13.44140625" style="146" customWidth="1"/>
    <col min="5649" max="5649" width="11.5546875" style="146" customWidth="1"/>
    <col min="5650" max="5650" width="16.109375" style="146" customWidth="1"/>
    <col min="5651" max="5651" width="8.109375" style="146" customWidth="1"/>
    <col min="5652" max="5652" width="22.44140625" style="146" customWidth="1"/>
    <col min="5653" max="5653" width="17.33203125" style="146" customWidth="1"/>
    <col min="5654" max="5654" width="25.44140625" style="146" customWidth="1"/>
    <col min="5655" max="5655" width="27" style="146" customWidth="1"/>
    <col min="5656" max="5656" width="7.88671875" style="146" bestFit="1" customWidth="1"/>
    <col min="5657" max="5657" width="7.5546875" style="146" customWidth="1"/>
    <col min="5658" max="5658" width="9.33203125" style="146" customWidth="1"/>
    <col min="5659" max="5659" width="13.88671875" style="146" customWidth="1"/>
    <col min="5660" max="5888" width="9.109375" style="146"/>
    <col min="5889" max="5889" width="10.109375" style="146" customWidth="1"/>
    <col min="5890" max="5890" width="25.109375" style="146" customWidth="1"/>
    <col min="5891" max="5891" width="13.6640625" style="146" customWidth="1"/>
    <col min="5892" max="5892" width="18.33203125" style="146" customWidth="1"/>
    <col min="5893" max="5893" width="18" style="146" customWidth="1"/>
    <col min="5894" max="5894" width="19.109375" style="146" customWidth="1"/>
    <col min="5895" max="5895" width="21.88671875" style="146" customWidth="1"/>
    <col min="5896" max="5896" width="20.5546875" style="146" customWidth="1"/>
    <col min="5897" max="5897" width="19.109375" style="146" customWidth="1"/>
    <col min="5898" max="5898" width="20.88671875" style="146" customWidth="1"/>
    <col min="5899" max="5899" width="21" style="146" customWidth="1"/>
    <col min="5900" max="5900" width="19.88671875" style="146" customWidth="1"/>
    <col min="5901" max="5901" width="19.5546875" style="146" customWidth="1"/>
    <col min="5902" max="5902" width="18.6640625" style="146" customWidth="1"/>
    <col min="5903" max="5903" width="14.6640625" style="146" customWidth="1"/>
    <col min="5904" max="5904" width="13.44140625" style="146" customWidth="1"/>
    <col min="5905" max="5905" width="11.5546875" style="146" customWidth="1"/>
    <col min="5906" max="5906" width="16.109375" style="146" customWidth="1"/>
    <col min="5907" max="5907" width="8.109375" style="146" customWidth="1"/>
    <col min="5908" max="5908" width="22.44140625" style="146" customWidth="1"/>
    <col min="5909" max="5909" width="17.33203125" style="146" customWidth="1"/>
    <col min="5910" max="5910" width="25.44140625" style="146" customWidth="1"/>
    <col min="5911" max="5911" width="27" style="146" customWidth="1"/>
    <col min="5912" max="5912" width="7.88671875" style="146" bestFit="1" customWidth="1"/>
    <col min="5913" max="5913" width="7.5546875" style="146" customWidth="1"/>
    <col min="5914" max="5914" width="9.33203125" style="146" customWidth="1"/>
    <col min="5915" max="5915" width="13.88671875" style="146" customWidth="1"/>
    <col min="5916" max="6144" width="9.109375" style="146"/>
    <col min="6145" max="6145" width="10.109375" style="146" customWidth="1"/>
    <col min="6146" max="6146" width="25.109375" style="146" customWidth="1"/>
    <col min="6147" max="6147" width="13.6640625" style="146" customWidth="1"/>
    <col min="6148" max="6148" width="18.33203125" style="146" customWidth="1"/>
    <col min="6149" max="6149" width="18" style="146" customWidth="1"/>
    <col min="6150" max="6150" width="19.109375" style="146" customWidth="1"/>
    <col min="6151" max="6151" width="21.88671875" style="146" customWidth="1"/>
    <col min="6152" max="6152" width="20.5546875" style="146" customWidth="1"/>
    <col min="6153" max="6153" width="19.109375" style="146" customWidth="1"/>
    <col min="6154" max="6154" width="20.88671875" style="146" customWidth="1"/>
    <col min="6155" max="6155" width="21" style="146" customWidth="1"/>
    <col min="6156" max="6156" width="19.88671875" style="146" customWidth="1"/>
    <col min="6157" max="6157" width="19.5546875" style="146" customWidth="1"/>
    <col min="6158" max="6158" width="18.6640625" style="146" customWidth="1"/>
    <col min="6159" max="6159" width="14.6640625" style="146" customWidth="1"/>
    <col min="6160" max="6160" width="13.44140625" style="146" customWidth="1"/>
    <col min="6161" max="6161" width="11.5546875" style="146" customWidth="1"/>
    <col min="6162" max="6162" width="16.109375" style="146" customWidth="1"/>
    <col min="6163" max="6163" width="8.109375" style="146" customWidth="1"/>
    <col min="6164" max="6164" width="22.44140625" style="146" customWidth="1"/>
    <col min="6165" max="6165" width="17.33203125" style="146" customWidth="1"/>
    <col min="6166" max="6166" width="25.44140625" style="146" customWidth="1"/>
    <col min="6167" max="6167" width="27" style="146" customWidth="1"/>
    <col min="6168" max="6168" width="7.88671875" style="146" bestFit="1" customWidth="1"/>
    <col min="6169" max="6169" width="7.5546875" style="146" customWidth="1"/>
    <col min="6170" max="6170" width="9.33203125" style="146" customWidth="1"/>
    <col min="6171" max="6171" width="13.88671875" style="146" customWidth="1"/>
    <col min="6172" max="6400" width="9.109375" style="146"/>
    <col min="6401" max="6401" width="10.109375" style="146" customWidth="1"/>
    <col min="6402" max="6402" width="25.109375" style="146" customWidth="1"/>
    <col min="6403" max="6403" width="13.6640625" style="146" customWidth="1"/>
    <col min="6404" max="6404" width="18.33203125" style="146" customWidth="1"/>
    <col min="6405" max="6405" width="18" style="146" customWidth="1"/>
    <col min="6406" max="6406" width="19.109375" style="146" customWidth="1"/>
    <col min="6407" max="6407" width="21.88671875" style="146" customWidth="1"/>
    <col min="6408" max="6408" width="20.5546875" style="146" customWidth="1"/>
    <col min="6409" max="6409" width="19.109375" style="146" customWidth="1"/>
    <col min="6410" max="6410" width="20.88671875" style="146" customWidth="1"/>
    <col min="6411" max="6411" width="21" style="146" customWidth="1"/>
    <col min="6412" max="6412" width="19.88671875" style="146" customWidth="1"/>
    <col min="6413" max="6413" width="19.5546875" style="146" customWidth="1"/>
    <col min="6414" max="6414" width="18.6640625" style="146" customWidth="1"/>
    <col min="6415" max="6415" width="14.6640625" style="146" customWidth="1"/>
    <col min="6416" max="6416" width="13.44140625" style="146" customWidth="1"/>
    <col min="6417" max="6417" width="11.5546875" style="146" customWidth="1"/>
    <col min="6418" max="6418" width="16.109375" style="146" customWidth="1"/>
    <col min="6419" max="6419" width="8.109375" style="146" customWidth="1"/>
    <col min="6420" max="6420" width="22.44140625" style="146" customWidth="1"/>
    <col min="6421" max="6421" width="17.33203125" style="146" customWidth="1"/>
    <col min="6422" max="6422" width="25.44140625" style="146" customWidth="1"/>
    <col min="6423" max="6423" width="27" style="146" customWidth="1"/>
    <col min="6424" max="6424" width="7.88671875" style="146" bestFit="1" customWidth="1"/>
    <col min="6425" max="6425" width="7.5546875" style="146" customWidth="1"/>
    <col min="6426" max="6426" width="9.33203125" style="146" customWidth="1"/>
    <col min="6427" max="6427" width="13.88671875" style="146" customWidth="1"/>
    <col min="6428" max="6656" width="9.109375" style="146"/>
    <col min="6657" max="6657" width="10.109375" style="146" customWidth="1"/>
    <col min="6658" max="6658" width="25.109375" style="146" customWidth="1"/>
    <col min="6659" max="6659" width="13.6640625" style="146" customWidth="1"/>
    <col min="6660" max="6660" width="18.33203125" style="146" customWidth="1"/>
    <col min="6661" max="6661" width="18" style="146" customWidth="1"/>
    <col min="6662" max="6662" width="19.109375" style="146" customWidth="1"/>
    <col min="6663" max="6663" width="21.88671875" style="146" customWidth="1"/>
    <col min="6664" max="6664" width="20.5546875" style="146" customWidth="1"/>
    <col min="6665" max="6665" width="19.109375" style="146" customWidth="1"/>
    <col min="6666" max="6666" width="20.88671875" style="146" customWidth="1"/>
    <col min="6667" max="6667" width="21" style="146" customWidth="1"/>
    <col min="6668" max="6668" width="19.88671875" style="146" customWidth="1"/>
    <col min="6669" max="6669" width="19.5546875" style="146" customWidth="1"/>
    <col min="6670" max="6670" width="18.6640625" style="146" customWidth="1"/>
    <col min="6671" max="6671" width="14.6640625" style="146" customWidth="1"/>
    <col min="6672" max="6672" width="13.44140625" style="146" customWidth="1"/>
    <col min="6673" max="6673" width="11.5546875" style="146" customWidth="1"/>
    <col min="6674" max="6674" width="16.109375" style="146" customWidth="1"/>
    <col min="6675" max="6675" width="8.109375" style="146" customWidth="1"/>
    <col min="6676" max="6676" width="22.44140625" style="146" customWidth="1"/>
    <col min="6677" max="6677" width="17.33203125" style="146" customWidth="1"/>
    <col min="6678" max="6678" width="25.44140625" style="146" customWidth="1"/>
    <col min="6679" max="6679" width="27" style="146" customWidth="1"/>
    <col min="6680" max="6680" width="7.88671875" style="146" bestFit="1" customWidth="1"/>
    <col min="6681" max="6681" width="7.5546875" style="146" customWidth="1"/>
    <col min="6682" max="6682" width="9.33203125" style="146" customWidth="1"/>
    <col min="6683" max="6683" width="13.88671875" style="146" customWidth="1"/>
    <col min="6684" max="6912" width="9.109375" style="146"/>
    <col min="6913" max="6913" width="10.109375" style="146" customWidth="1"/>
    <col min="6914" max="6914" width="25.109375" style="146" customWidth="1"/>
    <col min="6915" max="6915" width="13.6640625" style="146" customWidth="1"/>
    <col min="6916" max="6916" width="18.33203125" style="146" customWidth="1"/>
    <col min="6917" max="6917" width="18" style="146" customWidth="1"/>
    <col min="6918" max="6918" width="19.109375" style="146" customWidth="1"/>
    <col min="6919" max="6919" width="21.88671875" style="146" customWidth="1"/>
    <col min="6920" max="6920" width="20.5546875" style="146" customWidth="1"/>
    <col min="6921" max="6921" width="19.109375" style="146" customWidth="1"/>
    <col min="6922" max="6922" width="20.88671875" style="146" customWidth="1"/>
    <col min="6923" max="6923" width="21" style="146" customWidth="1"/>
    <col min="6924" max="6924" width="19.88671875" style="146" customWidth="1"/>
    <col min="6925" max="6925" width="19.5546875" style="146" customWidth="1"/>
    <col min="6926" max="6926" width="18.6640625" style="146" customWidth="1"/>
    <col min="6927" max="6927" width="14.6640625" style="146" customWidth="1"/>
    <col min="6928" max="6928" width="13.44140625" style="146" customWidth="1"/>
    <col min="6929" max="6929" width="11.5546875" style="146" customWidth="1"/>
    <col min="6930" max="6930" width="16.109375" style="146" customWidth="1"/>
    <col min="6931" max="6931" width="8.109375" style="146" customWidth="1"/>
    <col min="6932" max="6932" width="22.44140625" style="146" customWidth="1"/>
    <col min="6933" max="6933" width="17.33203125" style="146" customWidth="1"/>
    <col min="6934" max="6934" width="25.44140625" style="146" customWidth="1"/>
    <col min="6935" max="6935" width="27" style="146" customWidth="1"/>
    <col min="6936" max="6936" width="7.88671875" style="146" bestFit="1" customWidth="1"/>
    <col min="6937" max="6937" width="7.5546875" style="146" customWidth="1"/>
    <col min="6938" max="6938" width="9.33203125" style="146" customWidth="1"/>
    <col min="6939" max="6939" width="13.88671875" style="146" customWidth="1"/>
    <col min="6940" max="7168" width="9.109375" style="146"/>
    <col min="7169" max="7169" width="10.109375" style="146" customWidth="1"/>
    <col min="7170" max="7170" width="25.109375" style="146" customWidth="1"/>
    <col min="7171" max="7171" width="13.6640625" style="146" customWidth="1"/>
    <col min="7172" max="7172" width="18.33203125" style="146" customWidth="1"/>
    <col min="7173" max="7173" width="18" style="146" customWidth="1"/>
    <col min="7174" max="7174" width="19.109375" style="146" customWidth="1"/>
    <col min="7175" max="7175" width="21.88671875" style="146" customWidth="1"/>
    <col min="7176" max="7176" width="20.5546875" style="146" customWidth="1"/>
    <col min="7177" max="7177" width="19.109375" style="146" customWidth="1"/>
    <col min="7178" max="7178" width="20.88671875" style="146" customWidth="1"/>
    <col min="7179" max="7179" width="21" style="146" customWidth="1"/>
    <col min="7180" max="7180" width="19.88671875" style="146" customWidth="1"/>
    <col min="7181" max="7181" width="19.5546875" style="146" customWidth="1"/>
    <col min="7182" max="7182" width="18.6640625" style="146" customWidth="1"/>
    <col min="7183" max="7183" width="14.6640625" style="146" customWidth="1"/>
    <col min="7184" max="7184" width="13.44140625" style="146" customWidth="1"/>
    <col min="7185" max="7185" width="11.5546875" style="146" customWidth="1"/>
    <col min="7186" max="7186" width="16.109375" style="146" customWidth="1"/>
    <col min="7187" max="7187" width="8.109375" style="146" customWidth="1"/>
    <col min="7188" max="7188" width="22.44140625" style="146" customWidth="1"/>
    <col min="7189" max="7189" width="17.33203125" style="146" customWidth="1"/>
    <col min="7190" max="7190" width="25.44140625" style="146" customWidth="1"/>
    <col min="7191" max="7191" width="27" style="146" customWidth="1"/>
    <col min="7192" max="7192" width="7.88671875" style="146" bestFit="1" customWidth="1"/>
    <col min="7193" max="7193" width="7.5546875" style="146" customWidth="1"/>
    <col min="7194" max="7194" width="9.33203125" style="146" customWidth="1"/>
    <col min="7195" max="7195" width="13.88671875" style="146" customWidth="1"/>
    <col min="7196" max="7424" width="9.109375" style="146"/>
    <col min="7425" max="7425" width="10.109375" style="146" customWidth="1"/>
    <col min="7426" max="7426" width="25.109375" style="146" customWidth="1"/>
    <col min="7427" max="7427" width="13.6640625" style="146" customWidth="1"/>
    <col min="7428" max="7428" width="18.33203125" style="146" customWidth="1"/>
    <col min="7429" max="7429" width="18" style="146" customWidth="1"/>
    <col min="7430" max="7430" width="19.109375" style="146" customWidth="1"/>
    <col min="7431" max="7431" width="21.88671875" style="146" customWidth="1"/>
    <col min="7432" max="7432" width="20.5546875" style="146" customWidth="1"/>
    <col min="7433" max="7433" width="19.109375" style="146" customWidth="1"/>
    <col min="7434" max="7434" width="20.88671875" style="146" customWidth="1"/>
    <col min="7435" max="7435" width="21" style="146" customWidth="1"/>
    <col min="7436" max="7436" width="19.88671875" style="146" customWidth="1"/>
    <col min="7437" max="7437" width="19.5546875" style="146" customWidth="1"/>
    <col min="7438" max="7438" width="18.6640625" style="146" customWidth="1"/>
    <col min="7439" max="7439" width="14.6640625" style="146" customWidth="1"/>
    <col min="7440" max="7440" width="13.44140625" style="146" customWidth="1"/>
    <col min="7441" max="7441" width="11.5546875" style="146" customWidth="1"/>
    <col min="7442" max="7442" width="16.109375" style="146" customWidth="1"/>
    <col min="7443" max="7443" width="8.109375" style="146" customWidth="1"/>
    <col min="7444" max="7444" width="22.44140625" style="146" customWidth="1"/>
    <col min="7445" max="7445" width="17.33203125" style="146" customWidth="1"/>
    <col min="7446" max="7446" width="25.44140625" style="146" customWidth="1"/>
    <col min="7447" max="7447" width="27" style="146" customWidth="1"/>
    <col min="7448" max="7448" width="7.88671875" style="146" bestFit="1" customWidth="1"/>
    <col min="7449" max="7449" width="7.5546875" style="146" customWidth="1"/>
    <col min="7450" max="7450" width="9.33203125" style="146" customWidth="1"/>
    <col min="7451" max="7451" width="13.88671875" style="146" customWidth="1"/>
    <col min="7452" max="7680" width="9.109375" style="146"/>
    <col min="7681" max="7681" width="10.109375" style="146" customWidth="1"/>
    <col min="7682" max="7682" width="25.109375" style="146" customWidth="1"/>
    <col min="7683" max="7683" width="13.6640625" style="146" customWidth="1"/>
    <col min="7684" max="7684" width="18.33203125" style="146" customWidth="1"/>
    <col min="7685" max="7685" width="18" style="146" customWidth="1"/>
    <col min="7686" max="7686" width="19.109375" style="146" customWidth="1"/>
    <col min="7687" max="7687" width="21.88671875" style="146" customWidth="1"/>
    <col min="7688" max="7688" width="20.5546875" style="146" customWidth="1"/>
    <col min="7689" max="7689" width="19.109375" style="146" customWidth="1"/>
    <col min="7690" max="7690" width="20.88671875" style="146" customWidth="1"/>
    <col min="7691" max="7691" width="21" style="146" customWidth="1"/>
    <col min="7692" max="7692" width="19.88671875" style="146" customWidth="1"/>
    <col min="7693" max="7693" width="19.5546875" style="146" customWidth="1"/>
    <col min="7694" max="7694" width="18.6640625" style="146" customWidth="1"/>
    <col min="7695" max="7695" width="14.6640625" style="146" customWidth="1"/>
    <col min="7696" max="7696" width="13.44140625" style="146" customWidth="1"/>
    <col min="7697" max="7697" width="11.5546875" style="146" customWidth="1"/>
    <col min="7698" max="7698" width="16.109375" style="146" customWidth="1"/>
    <col min="7699" max="7699" width="8.109375" style="146" customWidth="1"/>
    <col min="7700" max="7700" width="22.44140625" style="146" customWidth="1"/>
    <col min="7701" max="7701" width="17.33203125" style="146" customWidth="1"/>
    <col min="7702" max="7702" width="25.44140625" style="146" customWidth="1"/>
    <col min="7703" max="7703" width="27" style="146" customWidth="1"/>
    <col min="7704" max="7704" width="7.88671875" style="146" bestFit="1" customWidth="1"/>
    <col min="7705" max="7705" width="7.5546875" style="146" customWidth="1"/>
    <col min="7706" max="7706" width="9.33203125" style="146" customWidth="1"/>
    <col min="7707" max="7707" width="13.88671875" style="146" customWidth="1"/>
    <col min="7708" max="7936" width="9.109375" style="146"/>
    <col min="7937" max="7937" width="10.109375" style="146" customWidth="1"/>
    <col min="7938" max="7938" width="25.109375" style="146" customWidth="1"/>
    <col min="7939" max="7939" width="13.6640625" style="146" customWidth="1"/>
    <col min="7940" max="7940" width="18.33203125" style="146" customWidth="1"/>
    <col min="7941" max="7941" width="18" style="146" customWidth="1"/>
    <col min="7942" max="7942" width="19.109375" style="146" customWidth="1"/>
    <col min="7943" max="7943" width="21.88671875" style="146" customWidth="1"/>
    <col min="7944" max="7944" width="20.5546875" style="146" customWidth="1"/>
    <col min="7945" max="7945" width="19.109375" style="146" customWidth="1"/>
    <col min="7946" max="7946" width="20.88671875" style="146" customWidth="1"/>
    <col min="7947" max="7947" width="21" style="146" customWidth="1"/>
    <col min="7948" max="7948" width="19.88671875" style="146" customWidth="1"/>
    <col min="7949" max="7949" width="19.5546875" style="146" customWidth="1"/>
    <col min="7950" max="7950" width="18.6640625" style="146" customWidth="1"/>
    <col min="7951" max="7951" width="14.6640625" style="146" customWidth="1"/>
    <col min="7952" max="7952" width="13.44140625" style="146" customWidth="1"/>
    <col min="7953" max="7953" width="11.5546875" style="146" customWidth="1"/>
    <col min="7954" max="7954" width="16.109375" style="146" customWidth="1"/>
    <col min="7955" max="7955" width="8.109375" style="146" customWidth="1"/>
    <col min="7956" max="7956" width="22.44140625" style="146" customWidth="1"/>
    <col min="7957" max="7957" width="17.33203125" style="146" customWidth="1"/>
    <col min="7958" max="7958" width="25.44140625" style="146" customWidth="1"/>
    <col min="7959" max="7959" width="27" style="146" customWidth="1"/>
    <col min="7960" max="7960" width="7.88671875" style="146" bestFit="1" customWidth="1"/>
    <col min="7961" max="7961" width="7.5546875" style="146" customWidth="1"/>
    <col min="7962" max="7962" width="9.33203125" style="146" customWidth="1"/>
    <col min="7963" max="7963" width="13.88671875" style="146" customWidth="1"/>
    <col min="7964" max="8192" width="9.109375" style="146"/>
    <col min="8193" max="8193" width="10.109375" style="146" customWidth="1"/>
    <col min="8194" max="8194" width="25.109375" style="146" customWidth="1"/>
    <col min="8195" max="8195" width="13.6640625" style="146" customWidth="1"/>
    <col min="8196" max="8196" width="18.33203125" style="146" customWidth="1"/>
    <col min="8197" max="8197" width="18" style="146" customWidth="1"/>
    <col min="8198" max="8198" width="19.109375" style="146" customWidth="1"/>
    <col min="8199" max="8199" width="21.88671875" style="146" customWidth="1"/>
    <col min="8200" max="8200" width="20.5546875" style="146" customWidth="1"/>
    <col min="8201" max="8201" width="19.109375" style="146" customWidth="1"/>
    <col min="8202" max="8202" width="20.88671875" style="146" customWidth="1"/>
    <col min="8203" max="8203" width="21" style="146" customWidth="1"/>
    <col min="8204" max="8204" width="19.88671875" style="146" customWidth="1"/>
    <col min="8205" max="8205" width="19.5546875" style="146" customWidth="1"/>
    <col min="8206" max="8206" width="18.6640625" style="146" customWidth="1"/>
    <col min="8207" max="8207" width="14.6640625" style="146" customWidth="1"/>
    <col min="8208" max="8208" width="13.44140625" style="146" customWidth="1"/>
    <col min="8209" max="8209" width="11.5546875" style="146" customWidth="1"/>
    <col min="8210" max="8210" width="16.109375" style="146" customWidth="1"/>
    <col min="8211" max="8211" width="8.109375" style="146" customWidth="1"/>
    <col min="8212" max="8212" width="22.44140625" style="146" customWidth="1"/>
    <col min="8213" max="8213" width="17.33203125" style="146" customWidth="1"/>
    <col min="8214" max="8214" width="25.44140625" style="146" customWidth="1"/>
    <col min="8215" max="8215" width="27" style="146" customWidth="1"/>
    <col min="8216" max="8216" width="7.88671875" style="146" bestFit="1" customWidth="1"/>
    <col min="8217" max="8217" width="7.5546875" style="146" customWidth="1"/>
    <col min="8218" max="8218" width="9.33203125" style="146" customWidth="1"/>
    <col min="8219" max="8219" width="13.88671875" style="146" customWidth="1"/>
    <col min="8220" max="8448" width="9.109375" style="146"/>
    <col min="8449" max="8449" width="10.109375" style="146" customWidth="1"/>
    <col min="8450" max="8450" width="25.109375" style="146" customWidth="1"/>
    <col min="8451" max="8451" width="13.6640625" style="146" customWidth="1"/>
    <col min="8452" max="8452" width="18.33203125" style="146" customWidth="1"/>
    <col min="8453" max="8453" width="18" style="146" customWidth="1"/>
    <col min="8454" max="8454" width="19.109375" style="146" customWidth="1"/>
    <col min="8455" max="8455" width="21.88671875" style="146" customWidth="1"/>
    <col min="8456" max="8456" width="20.5546875" style="146" customWidth="1"/>
    <col min="8457" max="8457" width="19.109375" style="146" customWidth="1"/>
    <col min="8458" max="8458" width="20.88671875" style="146" customWidth="1"/>
    <col min="8459" max="8459" width="21" style="146" customWidth="1"/>
    <col min="8460" max="8460" width="19.88671875" style="146" customWidth="1"/>
    <col min="8461" max="8461" width="19.5546875" style="146" customWidth="1"/>
    <col min="8462" max="8462" width="18.6640625" style="146" customWidth="1"/>
    <col min="8463" max="8463" width="14.6640625" style="146" customWidth="1"/>
    <col min="8464" max="8464" width="13.44140625" style="146" customWidth="1"/>
    <col min="8465" max="8465" width="11.5546875" style="146" customWidth="1"/>
    <col min="8466" max="8466" width="16.109375" style="146" customWidth="1"/>
    <col min="8467" max="8467" width="8.109375" style="146" customWidth="1"/>
    <col min="8468" max="8468" width="22.44140625" style="146" customWidth="1"/>
    <col min="8469" max="8469" width="17.33203125" style="146" customWidth="1"/>
    <col min="8470" max="8470" width="25.44140625" style="146" customWidth="1"/>
    <col min="8471" max="8471" width="27" style="146" customWidth="1"/>
    <col min="8472" max="8472" width="7.88671875" style="146" bestFit="1" customWidth="1"/>
    <col min="8473" max="8473" width="7.5546875" style="146" customWidth="1"/>
    <col min="8474" max="8474" width="9.33203125" style="146" customWidth="1"/>
    <col min="8475" max="8475" width="13.88671875" style="146" customWidth="1"/>
    <col min="8476" max="8704" width="9.109375" style="146"/>
    <col min="8705" max="8705" width="10.109375" style="146" customWidth="1"/>
    <col min="8706" max="8706" width="25.109375" style="146" customWidth="1"/>
    <col min="8707" max="8707" width="13.6640625" style="146" customWidth="1"/>
    <col min="8708" max="8708" width="18.33203125" style="146" customWidth="1"/>
    <col min="8709" max="8709" width="18" style="146" customWidth="1"/>
    <col min="8710" max="8710" width="19.109375" style="146" customWidth="1"/>
    <col min="8711" max="8711" width="21.88671875" style="146" customWidth="1"/>
    <col min="8712" max="8712" width="20.5546875" style="146" customWidth="1"/>
    <col min="8713" max="8713" width="19.109375" style="146" customWidth="1"/>
    <col min="8714" max="8714" width="20.88671875" style="146" customWidth="1"/>
    <col min="8715" max="8715" width="21" style="146" customWidth="1"/>
    <col min="8716" max="8716" width="19.88671875" style="146" customWidth="1"/>
    <col min="8717" max="8717" width="19.5546875" style="146" customWidth="1"/>
    <col min="8718" max="8718" width="18.6640625" style="146" customWidth="1"/>
    <col min="8719" max="8719" width="14.6640625" style="146" customWidth="1"/>
    <col min="8720" max="8720" width="13.44140625" style="146" customWidth="1"/>
    <col min="8721" max="8721" width="11.5546875" style="146" customWidth="1"/>
    <col min="8722" max="8722" width="16.109375" style="146" customWidth="1"/>
    <col min="8723" max="8723" width="8.109375" style="146" customWidth="1"/>
    <col min="8724" max="8724" width="22.44140625" style="146" customWidth="1"/>
    <col min="8725" max="8725" width="17.33203125" style="146" customWidth="1"/>
    <col min="8726" max="8726" width="25.44140625" style="146" customWidth="1"/>
    <col min="8727" max="8727" width="27" style="146" customWidth="1"/>
    <col min="8728" max="8728" width="7.88671875" style="146" bestFit="1" customWidth="1"/>
    <col min="8729" max="8729" width="7.5546875" style="146" customWidth="1"/>
    <col min="8730" max="8730" width="9.33203125" style="146" customWidth="1"/>
    <col min="8731" max="8731" width="13.88671875" style="146" customWidth="1"/>
    <col min="8732" max="8960" width="9.109375" style="146"/>
    <col min="8961" max="8961" width="10.109375" style="146" customWidth="1"/>
    <col min="8962" max="8962" width="25.109375" style="146" customWidth="1"/>
    <col min="8963" max="8963" width="13.6640625" style="146" customWidth="1"/>
    <col min="8964" max="8964" width="18.33203125" style="146" customWidth="1"/>
    <col min="8965" max="8965" width="18" style="146" customWidth="1"/>
    <col min="8966" max="8966" width="19.109375" style="146" customWidth="1"/>
    <col min="8967" max="8967" width="21.88671875" style="146" customWidth="1"/>
    <col min="8968" max="8968" width="20.5546875" style="146" customWidth="1"/>
    <col min="8969" max="8969" width="19.109375" style="146" customWidth="1"/>
    <col min="8970" max="8970" width="20.88671875" style="146" customWidth="1"/>
    <col min="8971" max="8971" width="21" style="146" customWidth="1"/>
    <col min="8972" max="8972" width="19.88671875" style="146" customWidth="1"/>
    <col min="8973" max="8973" width="19.5546875" style="146" customWidth="1"/>
    <col min="8974" max="8974" width="18.6640625" style="146" customWidth="1"/>
    <col min="8975" max="8975" width="14.6640625" style="146" customWidth="1"/>
    <col min="8976" max="8976" width="13.44140625" style="146" customWidth="1"/>
    <col min="8977" max="8977" width="11.5546875" style="146" customWidth="1"/>
    <col min="8978" max="8978" width="16.109375" style="146" customWidth="1"/>
    <col min="8979" max="8979" width="8.109375" style="146" customWidth="1"/>
    <col min="8980" max="8980" width="22.44140625" style="146" customWidth="1"/>
    <col min="8981" max="8981" width="17.33203125" style="146" customWidth="1"/>
    <col min="8982" max="8982" width="25.44140625" style="146" customWidth="1"/>
    <col min="8983" max="8983" width="27" style="146" customWidth="1"/>
    <col min="8984" max="8984" width="7.88671875" style="146" bestFit="1" customWidth="1"/>
    <col min="8985" max="8985" width="7.5546875" style="146" customWidth="1"/>
    <col min="8986" max="8986" width="9.33203125" style="146" customWidth="1"/>
    <col min="8987" max="8987" width="13.88671875" style="146" customWidth="1"/>
    <col min="8988" max="9216" width="9.109375" style="146"/>
    <col min="9217" max="9217" width="10.109375" style="146" customWidth="1"/>
    <col min="9218" max="9218" width="25.109375" style="146" customWidth="1"/>
    <col min="9219" max="9219" width="13.6640625" style="146" customWidth="1"/>
    <col min="9220" max="9220" width="18.33203125" style="146" customWidth="1"/>
    <col min="9221" max="9221" width="18" style="146" customWidth="1"/>
    <col min="9222" max="9222" width="19.109375" style="146" customWidth="1"/>
    <col min="9223" max="9223" width="21.88671875" style="146" customWidth="1"/>
    <col min="9224" max="9224" width="20.5546875" style="146" customWidth="1"/>
    <col min="9225" max="9225" width="19.109375" style="146" customWidth="1"/>
    <col min="9226" max="9226" width="20.88671875" style="146" customWidth="1"/>
    <col min="9227" max="9227" width="21" style="146" customWidth="1"/>
    <col min="9228" max="9228" width="19.88671875" style="146" customWidth="1"/>
    <col min="9229" max="9229" width="19.5546875" style="146" customWidth="1"/>
    <col min="9230" max="9230" width="18.6640625" style="146" customWidth="1"/>
    <col min="9231" max="9231" width="14.6640625" style="146" customWidth="1"/>
    <col min="9232" max="9232" width="13.44140625" style="146" customWidth="1"/>
    <col min="9233" max="9233" width="11.5546875" style="146" customWidth="1"/>
    <col min="9234" max="9234" width="16.109375" style="146" customWidth="1"/>
    <col min="9235" max="9235" width="8.109375" style="146" customWidth="1"/>
    <col min="9236" max="9236" width="22.44140625" style="146" customWidth="1"/>
    <col min="9237" max="9237" width="17.33203125" style="146" customWidth="1"/>
    <col min="9238" max="9238" width="25.44140625" style="146" customWidth="1"/>
    <col min="9239" max="9239" width="27" style="146" customWidth="1"/>
    <col min="9240" max="9240" width="7.88671875" style="146" bestFit="1" customWidth="1"/>
    <col min="9241" max="9241" width="7.5546875" style="146" customWidth="1"/>
    <col min="9242" max="9242" width="9.33203125" style="146" customWidth="1"/>
    <col min="9243" max="9243" width="13.88671875" style="146" customWidth="1"/>
    <col min="9244" max="9472" width="9.109375" style="146"/>
    <col min="9473" max="9473" width="10.109375" style="146" customWidth="1"/>
    <col min="9474" max="9474" width="25.109375" style="146" customWidth="1"/>
    <col min="9475" max="9475" width="13.6640625" style="146" customWidth="1"/>
    <col min="9476" max="9476" width="18.33203125" style="146" customWidth="1"/>
    <col min="9477" max="9477" width="18" style="146" customWidth="1"/>
    <col min="9478" max="9478" width="19.109375" style="146" customWidth="1"/>
    <col min="9479" max="9479" width="21.88671875" style="146" customWidth="1"/>
    <col min="9480" max="9480" width="20.5546875" style="146" customWidth="1"/>
    <col min="9481" max="9481" width="19.109375" style="146" customWidth="1"/>
    <col min="9482" max="9482" width="20.88671875" style="146" customWidth="1"/>
    <col min="9483" max="9483" width="21" style="146" customWidth="1"/>
    <col min="9484" max="9484" width="19.88671875" style="146" customWidth="1"/>
    <col min="9485" max="9485" width="19.5546875" style="146" customWidth="1"/>
    <col min="9486" max="9486" width="18.6640625" style="146" customWidth="1"/>
    <col min="9487" max="9487" width="14.6640625" style="146" customWidth="1"/>
    <col min="9488" max="9488" width="13.44140625" style="146" customWidth="1"/>
    <col min="9489" max="9489" width="11.5546875" style="146" customWidth="1"/>
    <col min="9490" max="9490" width="16.109375" style="146" customWidth="1"/>
    <col min="9491" max="9491" width="8.109375" style="146" customWidth="1"/>
    <col min="9492" max="9492" width="22.44140625" style="146" customWidth="1"/>
    <col min="9493" max="9493" width="17.33203125" style="146" customWidth="1"/>
    <col min="9494" max="9494" width="25.44140625" style="146" customWidth="1"/>
    <col min="9495" max="9495" width="27" style="146" customWidth="1"/>
    <col min="9496" max="9496" width="7.88671875" style="146" bestFit="1" customWidth="1"/>
    <col min="9497" max="9497" width="7.5546875" style="146" customWidth="1"/>
    <col min="9498" max="9498" width="9.33203125" style="146" customWidth="1"/>
    <col min="9499" max="9499" width="13.88671875" style="146" customWidth="1"/>
    <col min="9500" max="9728" width="9.109375" style="146"/>
    <col min="9729" max="9729" width="10.109375" style="146" customWidth="1"/>
    <col min="9730" max="9730" width="25.109375" style="146" customWidth="1"/>
    <col min="9731" max="9731" width="13.6640625" style="146" customWidth="1"/>
    <col min="9732" max="9732" width="18.33203125" style="146" customWidth="1"/>
    <col min="9733" max="9733" width="18" style="146" customWidth="1"/>
    <col min="9734" max="9734" width="19.109375" style="146" customWidth="1"/>
    <col min="9735" max="9735" width="21.88671875" style="146" customWidth="1"/>
    <col min="9736" max="9736" width="20.5546875" style="146" customWidth="1"/>
    <col min="9737" max="9737" width="19.109375" style="146" customWidth="1"/>
    <col min="9738" max="9738" width="20.88671875" style="146" customWidth="1"/>
    <col min="9739" max="9739" width="21" style="146" customWidth="1"/>
    <col min="9740" max="9740" width="19.88671875" style="146" customWidth="1"/>
    <col min="9741" max="9741" width="19.5546875" style="146" customWidth="1"/>
    <col min="9742" max="9742" width="18.6640625" style="146" customWidth="1"/>
    <col min="9743" max="9743" width="14.6640625" style="146" customWidth="1"/>
    <col min="9744" max="9744" width="13.44140625" style="146" customWidth="1"/>
    <col min="9745" max="9745" width="11.5546875" style="146" customWidth="1"/>
    <col min="9746" max="9746" width="16.109375" style="146" customWidth="1"/>
    <col min="9747" max="9747" width="8.109375" style="146" customWidth="1"/>
    <col min="9748" max="9748" width="22.44140625" style="146" customWidth="1"/>
    <col min="9749" max="9749" width="17.33203125" style="146" customWidth="1"/>
    <col min="9750" max="9750" width="25.44140625" style="146" customWidth="1"/>
    <col min="9751" max="9751" width="27" style="146" customWidth="1"/>
    <col min="9752" max="9752" width="7.88671875" style="146" bestFit="1" customWidth="1"/>
    <col min="9753" max="9753" width="7.5546875" style="146" customWidth="1"/>
    <col min="9754" max="9754" width="9.33203125" style="146" customWidth="1"/>
    <col min="9755" max="9755" width="13.88671875" style="146" customWidth="1"/>
    <col min="9756" max="9984" width="9.109375" style="146"/>
    <col min="9985" max="9985" width="10.109375" style="146" customWidth="1"/>
    <col min="9986" max="9986" width="25.109375" style="146" customWidth="1"/>
    <col min="9987" max="9987" width="13.6640625" style="146" customWidth="1"/>
    <col min="9988" max="9988" width="18.33203125" style="146" customWidth="1"/>
    <col min="9989" max="9989" width="18" style="146" customWidth="1"/>
    <col min="9990" max="9990" width="19.109375" style="146" customWidth="1"/>
    <col min="9991" max="9991" width="21.88671875" style="146" customWidth="1"/>
    <col min="9992" max="9992" width="20.5546875" style="146" customWidth="1"/>
    <col min="9993" max="9993" width="19.109375" style="146" customWidth="1"/>
    <col min="9994" max="9994" width="20.88671875" style="146" customWidth="1"/>
    <col min="9995" max="9995" width="21" style="146" customWidth="1"/>
    <col min="9996" max="9996" width="19.88671875" style="146" customWidth="1"/>
    <col min="9997" max="9997" width="19.5546875" style="146" customWidth="1"/>
    <col min="9998" max="9998" width="18.6640625" style="146" customWidth="1"/>
    <col min="9999" max="9999" width="14.6640625" style="146" customWidth="1"/>
    <col min="10000" max="10000" width="13.44140625" style="146" customWidth="1"/>
    <col min="10001" max="10001" width="11.5546875" style="146" customWidth="1"/>
    <col min="10002" max="10002" width="16.109375" style="146" customWidth="1"/>
    <col min="10003" max="10003" width="8.109375" style="146" customWidth="1"/>
    <col min="10004" max="10004" width="22.44140625" style="146" customWidth="1"/>
    <col min="10005" max="10005" width="17.33203125" style="146" customWidth="1"/>
    <col min="10006" max="10006" width="25.44140625" style="146" customWidth="1"/>
    <col min="10007" max="10007" width="27" style="146" customWidth="1"/>
    <col min="10008" max="10008" width="7.88671875" style="146" bestFit="1" customWidth="1"/>
    <col min="10009" max="10009" width="7.5546875" style="146" customWidth="1"/>
    <col min="10010" max="10010" width="9.33203125" style="146" customWidth="1"/>
    <col min="10011" max="10011" width="13.88671875" style="146" customWidth="1"/>
    <col min="10012" max="10240" width="9.109375" style="146"/>
    <col min="10241" max="10241" width="10.109375" style="146" customWidth="1"/>
    <col min="10242" max="10242" width="25.109375" style="146" customWidth="1"/>
    <col min="10243" max="10243" width="13.6640625" style="146" customWidth="1"/>
    <col min="10244" max="10244" width="18.33203125" style="146" customWidth="1"/>
    <col min="10245" max="10245" width="18" style="146" customWidth="1"/>
    <col min="10246" max="10246" width="19.109375" style="146" customWidth="1"/>
    <col min="10247" max="10247" width="21.88671875" style="146" customWidth="1"/>
    <col min="10248" max="10248" width="20.5546875" style="146" customWidth="1"/>
    <col min="10249" max="10249" width="19.109375" style="146" customWidth="1"/>
    <col min="10250" max="10250" width="20.88671875" style="146" customWidth="1"/>
    <col min="10251" max="10251" width="21" style="146" customWidth="1"/>
    <col min="10252" max="10252" width="19.88671875" style="146" customWidth="1"/>
    <col min="10253" max="10253" width="19.5546875" style="146" customWidth="1"/>
    <col min="10254" max="10254" width="18.6640625" style="146" customWidth="1"/>
    <col min="10255" max="10255" width="14.6640625" style="146" customWidth="1"/>
    <col min="10256" max="10256" width="13.44140625" style="146" customWidth="1"/>
    <col min="10257" max="10257" width="11.5546875" style="146" customWidth="1"/>
    <col min="10258" max="10258" width="16.109375" style="146" customWidth="1"/>
    <col min="10259" max="10259" width="8.109375" style="146" customWidth="1"/>
    <col min="10260" max="10260" width="22.44140625" style="146" customWidth="1"/>
    <col min="10261" max="10261" width="17.33203125" style="146" customWidth="1"/>
    <col min="10262" max="10262" width="25.44140625" style="146" customWidth="1"/>
    <col min="10263" max="10263" width="27" style="146" customWidth="1"/>
    <col min="10264" max="10264" width="7.88671875" style="146" bestFit="1" customWidth="1"/>
    <col min="10265" max="10265" width="7.5546875" style="146" customWidth="1"/>
    <col min="10266" max="10266" width="9.33203125" style="146" customWidth="1"/>
    <col min="10267" max="10267" width="13.88671875" style="146" customWidth="1"/>
    <col min="10268" max="10496" width="9.109375" style="146"/>
    <col min="10497" max="10497" width="10.109375" style="146" customWidth="1"/>
    <col min="10498" max="10498" width="25.109375" style="146" customWidth="1"/>
    <col min="10499" max="10499" width="13.6640625" style="146" customWidth="1"/>
    <col min="10500" max="10500" width="18.33203125" style="146" customWidth="1"/>
    <col min="10501" max="10501" width="18" style="146" customWidth="1"/>
    <col min="10502" max="10502" width="19.109375" style="146" customWidth="1"/>
    <col min="10503" max="10503" width="21.88671875" style="146" customWidth="1"/>
    <col min="10504" max="10504" width="20.5546875" style="146" customWidth="1"/>
    <col min="10505" max="10505" width="19.109375" style="146" customWidth="1"/>
    <col min="10506" max="10506" width="20.88671875" style="146" customWidth="1"/>
    <col min="10507" max="10507" width="21" style="146" customWidth="1"/>
    <col min="10508" max="10508" width="19.88671875" style="146" customWidth="1"/>
    <col min="10509" max="10509" width="19.5546875" style="146" customWidth="1"/>
    <col min="10510" max="10510" width="18.6640625" style="146" customWidth="1"/>
    <col min="10511" max="10511" width="14.6640625" style="146" customWidth="1"/>
    <col min="10512" max="10512" width="13.44140625" style="146" customWidth="1"/>
    <col min="10513" max="10513" width="11.5546875" style="146" customWidth="1"/>
    <col min="10514" max="10514" width="16.109375" style="146" customWidth="1"/>
    <col min="10515" max="10515" width="8.109375" style="146" customWidth="1"/>
    <col min="10516" max="10516" width="22.44140625" style="146" customWidth="1"/>
    <col min="10517" max="10517" width="17.33203125" style="146" customWidth="1"/>
    <col min="10518" max="10518" width="25.44140625" style="146" customWidth="1"/>
    <col min="10519" max="10519" width="27" style="146" customWidth="1"/>
    <col min="10520" max="10520" width="7.88671875" style="146" bestFit="1" customWidth="1"/>
    <col min="10521" max="10521" width="7.5546875" style="146" customWidth="1"/>
    <col min="10522" max="10522" width="9.33203125" style="146" customWidth="1"/>
    <col min="10523" max="10523" width="13.88671875" style="146" customWidth="1"/>
    <col min="10524" max="10752" width="9.109375" style="146"/>
    <col min="10753" max="10753" width="10.109375" style="146" customWidth="1"/>
    <col min="10754" max="10754" width="25.109375" style="146" customWidth="1"/>
    <col min="10755" max="10755" width="13.6640625" style="146" customWidth="1"/>
    <col min="10756" max="10756" width="18.33203125" style="146" customWidth="1"/>
    <col min="10757" max="10757" width="18" style="146" customWidth="1"/>
    <col min="10758" max="10758" width="19.109375" style="146" customWidth="1"/>
    <col min="10759" max="10759" width="21.88671875" style="146" customWidth="1"/>
    <col min="10760" max="10760" width="20.5546875" style="146" customWidth="1"/>
    <col min="10761" max="10761" width="19.109375" style="146" customWidth="1"/>
    <col min="10762" max="10762" width="20.88671875" style="146" customWidth="1"/>
    <col min="10763" max="10763" width="21" style="146" customWidth="1"/>
    <col min="10764" max="10764" width="19.88671875" style="146" customWidth="1"/>
    <col min="10765" max="10765" width="19.5546875" style="146" customWidth="1"/>
    <col min="10766" max="10766" width="18.6640625" style="146" customWidth="1"/>
    <col min="10767" max="10767" width="14.6640625" style="146" customWidth="1"/>
    <col min="10768" max="10768" width="13.44140625" style="146" customWidth="1"/>
    <col min="10769" max="10769" width="11.5546875" style="146" customWidth="1"/>
    <col min="10770" max="10770" width="16.109375" style="146" customWidth="1"/>
    <col min="10771" max="10771" width="8.109375" style="146" customWidth="1"/>
    <col min="10772" max="10772" width="22.44140625" style="146" customWidth="1"/>
    <col min="10773" max="10773" width="17.33203125" style="146" customWidth="1"/>
    <col min="10774" max="10774" width="25.44140625" style="146" customWidth="1"/>
    <col min="10775" max="10775" width="27" style="146" customWidth="1"/>
    <col min="10776" max="10776" width="7.88671875" style="146" bestFit="1" customWidth="1"/>
    <col min="10777" max="10777" width="7.5546875" style="146" customWidth="1"/>
    <col min="10778" max="10778" width="9.33203125" style="146" customWidth="1"/>
    <col min="10779" max="10779" width="13.88671875" style="146" customWidth="1"/>
    <col min="10780" max="11008" width="9.109375" style="146"/>
    <col min="11009" max="11009" width="10.109375" style="146" customWidth="1"/>
    <col min="11010" max="11010" width="25.109375" style="146" customWidth="1"/>
    <col min="11011" max="11011" width="13.6640625" style="146" customWidth="1"/>
    <col min="11012" max="11012" width="18.33203125" style="146" customWidth="1"/>
    <col min="11013" max="11013" width="18" style="146" customWidth="1"/>
    <col min="11014" max="11014" width="19.109375" style="146" customWidth="1"/>
    <col min="11015" max="11015" width="21.88671875" style="146" customWidth="1"/>
    <col min="11016" max="11016" width="20.5546875" style="146" customWidth="1"/>
    <col min="11017" max="11017" width="19.109375" style="146" customWidth="1"/>
    <col min="11018" max="11018" width="20.88671875" style="146" customWidth="1"/>
    <col min="11019" max="11019" width="21" style="146" customWidth="1"/>
    <col min="11020" max="11020" width="19.88671875" style="146" customWidth="1"/>
    <col min="11021" max="11021" width="19.5546875" style="146" customWidth="1"/>
    <col min="11022" max="11022" width="18.6640625" style="146" customWidth="1"/>
    <col min="11023" max="11023" width="14.6640625" style="146" customWidth="1"/>
    <col min="11024" max="11024" width="13.44140625" style="146" customWidth="1"/>
    <col min="11025" max="11025" width="11.5546875" style="146" customWidth="1"/>
    <col min="11026" max="11026" width="16.109375" style="146" customWidth="1"/>
    <col min="11027" max="11027" width="8.109375" style="146" customWidth="1"/>
    <col min="11028" max="11028" width="22.44140625" style="146" customWidth="1"/>
    <col min="11029" max="11029" width="17.33203125" style="146" customWidth="1"/>
    <col min="11030" max="11030" width="25.44140625" style="146" customWidth="1"/>
    <col min="11031" max="11031" width="27" style="146" customWidth="1"/>
    <col min="11032" max="11032" width="7.88671875" style="146" bestFit="1" customWidth="1"/>
    <col min="11033" max="11033" width="7.5546875" style="146" customWidth="1"/>
    <col min="11034" max="11034" width="9.33203125" style="146" customWidth="1"/>
    <col min="11035" max="11035" width="13.88671875" style="146" customWidth="1"/>
    <col min="11036" max="11264" width="9.109375" style="146"/>
    <col min="11265" max="11265" width="10.109375" style="146" customWidth="1"/>
    <col min="11266" max="11266" width="25.109375" style="146" customWidth="1"/>
    <col min="11267" max="11267" width="13.6640625" style="146" customWidth="1"/>
    <col min="11268" max="11268" width="18.33203125" style="146" customWidth="1"/>
    <col min="11269" max="11269" width="18" style="146" customWidth="1"/>
    <col min="11270" max="11270" width="19.109375" style="146" customWidth="1"/>
    <col min="11271" max="11271" width="21.88671875" style="146" customWidth="1"/>
    <col min="11272" max="11272" width="20.5546875" style="146" customWidth="1"/>
    <col min="11273" max="11273" width="19.109375" style="146" customWidth="1"/>
    <col min="11274" max="11274" width="20.88671875" style="146" customWidth="1"/>
    <col min="11275" max="11275" width="21" style="146" customWidth="1"/>
    <col min="11276" max="11276" width="19.88671875" style="146" customWidth="1"/>
    <col min="11277" max="11277" width="19.5546875" style="146" customWidth="1"/>
    <col min="11278" max="11278" width="18.6640625" style="146" customWidth="1"/>
    <col min="11279" max="11279" width="14.6640625" style="146" customWidth="1"/>
    <col min="11280" max="11280" width="13.44140625" style="146" customWidth="1"/>
    <col min="11281" max="11281" width="11.5546875" style="146" customWidth="1"/>
    <col min="11282" max="11282" width="16.109375" style="146" customWidth="1"/>
    <col min="11283" max="11283" width="8.109375" style="146" customWidth="1"/>
    <col min="11284" max="11284" width="22.44140625" style="146" customWidth="1"/>
    <col min="11285" max="11285" width="17.33203125" style="146" customWidth="1"/>
    <col min="11286" max="11286" width="25.44140625" style="146" customWidth="1"/>
    <col min="11287" max="11287" width="27" style="146" customWidth="1"/>
    <col min="11288" max="11288" width="7.88671875" style="146" bestFit="1" customWidth="1"/>
    <col min="11289" max="11289" width="7.5546875" style="146" customWidth="1"/>
    <col min="11290" max="11290" width="9.33203125" style="146" customWidth="1"/>
    <col min="11291" max="11291" width="13.88671875" style="146" customWidth="1"/>
    <col min="11292" max="11520" width="9.109375" style="146"/>
    <col min="11521" max="11521" width="10.109375" style="146" customWidth="1"/>
    <col min="11522" max="11522" width="25.109375" style="146" customWidth="1"/>
    <col min="11523" max="11523" width="13.6640625" style="146" customWidth="1"/>
    <col min="11524" max="11524" width="18.33203125" style="146" customWidth="1"/>
    <col min="11525" max="11525" width="18" style="146" customWidth="1"/>
    <col min="11526" max="11526" width="19.109375" style="146" customWidth="1"/>
    <col min="11527" max="11527" width="21.88671875" style="146" customWidth="1"/>
    <col min="11528" max="11528" width="20.5546875" style="146" customWidth="1"/>
    <col min="11529" max="11529" width="19.109375" style="146" customWidth="1"/>
    <col min="11530" max="11530" width="20.88671875" style="146" customWidth="1"/>
    <col min="11531" max="11531" width="21" style="146" customWidth="1"/>
    <col min="11532" max="11532" width="19.88671875" style="146" customWidth="1"/>
    <col min="11533" max="11533" width="19.5546875" style="146" customWidth="1"/>
    <col min="11534" max="11534" width="18.6640625" style="146" customWidth="1"/>
    <col min="11535" max="11535" width="14.6640625" style="146" customWidth="1"/>
    <col min="11536" max="11536" width="13.44140625" style="146" customWidth="1"/>
    <col min="11537" max="11537" width="11.5546875" style="146" customWidth="1"/>
    <col min="11538" max="11538" width="16.109375" style="146" customWidth="1"/>
    <col min="11539" max="11539" width="8.109375" style="146" customWidth="1"/>
    <col min="11540" max="11540" width="22.44140625" style="146" customWidth="1"/>
    <col min="11541" max="11541" width="17.33203125" style="146" customWidth="1"/>
    <col min="11542" max="11542" width="25.44140625" style="146" customWidth="1"/>
    <col min="11543" max="11543" width="27" style="146" customWidth="1"/>
    <col min="11544" max="11544" width="7.88671875" style="146" bestFit="1" customWidth="1"/>
    <col min="11545" max="11545" width="7.5546875" style="146" customWidth="1"/>
    <col min="11546" max="11546" width="9.33203125" style="146" customWidth="1"/>
    <col min="11547" max="11547" width="13.88671875" style="146" customWidth="1"/>
    <col min="11548" max="11776" width="9.109375" style="146"/>
    <col min="11777" max="11777" width="10.109375" style="146" customWidth="1"/>
    <col min="11778" max="11778" width="25.109375" style="146" customWidth="1"/>
    <col min="11779" max="11779" width="13.6640625" style="146" customWidth="1"/>
    <col min="11780" max="11780" width="18.33203125" style="146" customWidth="1"/>
    <col min="11781" max="11781" width="18" style="146" customWidth="1"/>
    <col min="11782" max="11782" width="19.109375" style="146" customWidth="1"/>
    <col min="11783" max="11783" width="21.88671875" style="146" customWidth="1"/>
    <col min="11784" max="11784" width="20.5546875" style="146" customWidth="1"/>
    <col min="11785" max="11785" width="19.109375" style="146" customWidth="1"/>
    <col min="11786" max="11786" width="20.88671875" style="146" customWidth="1"/>
    <col min="11787" max="11787" width="21" style="146" customWidth="1"/>
    <col min="11788" max="11788" width="19.88671875" style="146" customWidth="1"/>
    <col min="11789" max="11789" width="19.5546875" style="146" customWidth="1"/>
    <col min="11790" max="11790" width="18.6640625" style="146" customWidth="1"/>
    <col min="11791" max="11791" width="14.6640625" style="146" customWidth="1"/>
    <col min="11792" max="11792" width="13.44140625" style="146" customWidth="1"/>
    <col min="11793" max="11793" width="11.5546875" style="146" customWidth="1"/>
    <col min="11794" max="11794" width="16.109375" style="146" customWidth="1"/>
    <col min="11795" max="11795" width="8.109375" style="146" customWidth="1"/>
    <col min="11796" max="11796" width="22.44140625" style="146" customWidth="1"/>
    <col min="11797" max="11797" width="17.33203125" style="146" customWidth="1"/>
    <col min="11798" max="11798" width="25.44140625" style="146" customWidth="1"/>
    <col min="11799" max="11799" width="27" style="146" customWidth="1"/>
    <col min="11800" max="11800" width="7.88671875" style="146" bestFit="1" customWidth="1"/>
    <col min="11801" max="11801" width="7.5546875" style="146" customWidth="1"/>
    <col min="11802" max="11802" width="9.33203125" style="146" customWidth="1"/>
    <col min="11803" max="11803" width="13.88671875" style="146" customWidth="1"/>
    <col min="11804" max="12032" width="9.109375" style="146"/>
    <col min="12033" max="12033" width="10.109375" style="146" customWidth="1"/>
    <col min="12034" max="12034" width="25.109375" style="146" customWidth="1"/>
    <col min="12035" max="12035" width="13.6640625" style="146" customWidth="1"/>
    <col min="12036" max="12036" width="18.33203125" style="146" customWidth="1"/>
    <col min="12037" max="12037" width="18" style="146" customWidth="1"/>
    <col min="12038" max="12038" width="19.109375" style="146" customWidth="1"/>
    <col min="12039" max="12039" width="21.88671875" style="146" customWidth="1"/>
    <col min="12040" max="12040" width="20.5546875" style="146" customWidth="1"/>
    <col min="12041" max="12041" width="19.109375" style="146" customWidth="1"/>
    <col min="12042" max="12042" width="20.88671875" style="146" customWidth="1"/>
    <col min="12043" max="12043" width="21" style="146" customWidth="1"/>
    <col min="12044" max="12044" width="19.88671875" style="146" customWidth="1"/>
    <col min="12045" max="12045" width="19.5546875" style="146" customWidth="1"/>
    <col min="12046" max="12046" width="18.6640625" style="146" customWidth="1"/>
    <col min="12047" max="12047" width="14.6640625" style="146" customWidth="1"/>
    <col min="12048" max="12048" width="13.44140625" style="146" customWidth="1"/>
    <col min="12049" max="12049" width="11.5546875" style="146" customWidth="1"/>
    <col min="12050" max="12050" width="16.109375" style="146" customWidth="1"/>
    <col min="12051" max="12051" width="8.109375" style="146" customWidth="1"/>
    <col min="12052" max="12052" width="22.44140625" style="146" customWidth="1"/>
    <col min="12053" max="12053" width="17.33203125" style="146" customWidth="1"/>
    <col min="12054" max="12054" width="25.44140625" style="146" customWidth="1"/>
    <col min="12055" max="12055" width="27" style="146" customWidth="1"/>
    <col min="12056" max="12056" width="7.88671875" style="146" bestFit="1" customWidth="1"/>
    <col min="12057" max="12057" width="7.5546875" style="146" customWidth="1"/>
    <col min="12058" max="12058" width="9.33203125" style="146" customWidth="1"/>
    <col min="12059" max="12059" width="13.88671875" style="146" customWidth="1"/>
    <col min="12060" max="12288" width="9.109375" style="146"/>
    <col min="12289" max="12289" width="10.109375" style="146" customWidth="1"/>
    <col min="12290" max="12290" width="25.109375" style="146" customWidth="1"/>
    <col min="12291" max="12291" width="13.6640625" style="146" customWidth="1"/>
    <col min="12292" max="12292" width="18.33203125" style="146" customWidth="1"/>
    <col min="12293" max="12293" width="18" style="146" customWidth="1"/>
    <col min="12294" max="12294" width="19.109375" style="146" customWidth="1"/>
    <col min="12295" max="12295" width="21.88671875" style="146" customWidth="1"/>
    <col min="12296" max="12296" width="20.5546875" style="146" customWidth="1"/>
    <col min="12297" max="12297" width="19.109375" style="146" customWidth="1"/>
    <col min="12298" max="12298" width="20.88671875" style="146" customWidth="1"/>
    <col min="12299" max="12299" width="21" style="146" customWidth="1"/>
    <col min="12300" max="12300" width="19.88671875" style="146" customWidth="1"/>
    <col min="12301" max="12301" width="19.5546875" style="146" customWidth="1"/>
    <col min="12302" max="12302" width="18.6640625" style="146" customWidth="1"/>
    <col min="12303" max="12303" width="14.6640625" style="146" customWidth="1"/>
    <col min="12304" max="12304" width="13.44140625" style="146" customWidth="1"/>
    <col min="12305" max="12305" width="11.5546875" style="146" customWidth="1"/>
    <col min="12306" max="12306" width="16.109375" style="146" customWidth="1"/>
    <col min="12307" max="12307" width="8.109375" style="146" customWidth="1"/>
    <col min="12308" max="12308" width="22.44140625" style="146" customWidth="1"/>
    <col min="12309" max="12309" width="17.33203125" style="146" customWidth="1"/>
    <col min="12310" max="12310" width="25.44140625" style="146" customWidth="1"/>
    <col min="12311" max="12311" width="27" style="146" customWidth="1"/>
    <col min="12312" max="12312" width="7.88671875" style="146" bestFit="1" customWidth="1"/>
    <col min="12313" max="12313" width="7.5546875" style="146" customWidth="1"/>
    <col min="12314" max="12314" width="9.33203125" style="146" customWidth="1"/>
    <col min="12315" max="12315" width="13.88671875" style="146" customWidth="1"/>
    <col min="12316" max="12544" width="9.109375" style="146"/>
    <col min="12545" max="12545" width="10.109375" style="146" customWidth="1"/>
    <col min="12546" max="12546" width="25.109375" style="146" customWidth="1"/>
    <col min="12547" max="12547" width="13.6640625" style="146" customWidth="1"/>
    <col min="12548" max="12548" width="18.33203125" style="146" customWidth="1"/>
    <col min="12549" max="12549" width="18" style="146" customWidth="1"/>
    <col min="12550" max="12550" width="19.109375" style="146" customWidth="1"/>
    <col min="12551" max="12551" width="21.88671875" style="146" customWidth="1"/>
    <col min="12552" max="12552" width="20.5546875" style="146" customWidth="1"/>
    <col min="12553" max="12553" width="19.109375" style="146" customWidth="1"/>
    <col min="12554" max="12554" width="20.88671875" style="146" customWidth="1"/>
    <col min="12555" max="12555" width="21" style="146" customWidth="1"/>
    <col min="12556" max="12556" width="19.88671875" style="146" customWidth="1"/>
    <col min="12557" max="12557" width="19.5546875" style="146" customWidth="1"/>
    <col min="12558" max="12558" width="18.6640625" style="146" customWidth="1"/>
    <col min="12559" max="12559" width="14.6640625" style="146" customWidth="1"/>
    <col min="12560" max="12560" width="13.44140625" style="146" customWidth="1"/>
    <col min="12561" max="12561" width="11.5546875" style="146" customWidth="1"/>
    <col min="12562" max="12562" width="16.109375" style="146" customWidth="1"/>
    <col min="12563" max="12563" width="8.109375" style="146" customWidth="1"/>
    <col min="12564" max="12564" width="22.44140625" style="146" customWidth="1"/>
    <col min="12565" max="12565" width="17.33203125" style="146" customWidth="1"/>
    <col min="12566" max="12566" width="25.44140625" style="146" customWidth="1"/>
    <col min="12567" max="12567" width="27" style="146" customWidth="1"/>
    <col min="12568" max="12568" width="7.88671875" style="146" bestFit="1" customWidth="1"/>
    <col min="12569" max="12569" width="7.5546875" style="146" customWidth="1"/>
    <col min="12570" max="12570" width="9.33203125" style="146" customWidth="1"/>
    <col min="12571" max="12571" width="13.88671875" style="146" customWidth="1"/>
    <col min="12572" max="12800" width="9.109375" style="146"/>
    <col min="12801" max="12801" width="10.109375" style="146" customWidth="1"/>
    <col min="12802" max="12802" width="25.109375" style="146" customWidth="1"/>
    <col min="12803" max="12803" width="13.6640625" style="146" customWidth="1"/>
    <col min="12804" max="12804" width="18.33203125" style="146" customWidth="1"/>
    <col min="12805" max="12805" width="18" style="146" customWidth="1"/>
    <col min="12806" max="12806" width="19.109375" style="146" customWidth="1"/>
    <col min="12807" max="12807" width="21.88671875" style="146" customWidth="1"/>
    <col min="12808" max="12808" width="20.5546875" style="146" customWidth="1"/>
    <col min="12809" max="12809" width="19.109375" style="146" customWidth="1"/>
    <col min="12810" max="12810" width="20.88671875" style="146" customWidth="1"/>
    <col min="12811" max="12811" width="21" style="146" customWidth="1"/>
    <col min="12812" max="12812" width="19.88671875" style="146" customWidth="1"/>
    <col min="12813" max="12813" width="19.5546875" style="146" customWidth="1"/>
    <col min="12814" max="12814" width="18.6640625" style="146" customWidth="1"/>
    <col min="12815" max="12815" width="14.6640625" style="146" customWidth="1"/>
    <col min="12816" max="12816" width="13.44140625" style="146" customWidth="1"/>
    <col min="12817" max="12817" width="11.5546875" style="146" customWidth="1"/>
    <col min="12818" max="12818" width="16.109375" style="146" customWidth="1"/>
    <col min="12819" max="12819" width="8.109375" style="146" customWidth="1"/>
    <col min="12820" max="12820" width="22.44140625" style="146" customWidth="1"/>
    <col min="12821" max="12821" width="17.33203125" style="146" customWidth="1"/>
    <col min="12822" max="12822" width="25.44140625" style="146" customWidth="1"/>
    <col min="12823" max="12823" width="27" style="146" customWidth="1"/>
    <col min="12824" max="12824" width="7.88671875" style="146" bestFit="1" customWidth="1"/>
    <col min="12825" max="12825" width="7.5546875" style="146" customWidth="1"/>
    <col min="12826" max="12826" width="9.33203125" style="146" customWidth="1"/>
    <col min="12827" max="12827" width="13.88671875" style="146" customWidth="1"/>
    <col min="12828" max="13056" width="9.109375" style="146"/>
    <col min="13057" max="13057" width="10.109375" style="146" customWidth="1"/>
    <col min="13058" max="13058" width="25.109375" style="146" customWidth="1"/>
    <col min="13059" max="13059" width="13.6640625" style="146" customWidth="1"/>
    <col min="13060" max="13060" width="18.33203125" style="146" customWidth="1"/>
    <col min="13061" max="13061" width="18" style="146" customWidth="1"/>
    <col min="13062" max="13062" width="19.109375" style="146" customWidth="1"/>
    <col min="13063" max="13063" width="21.88671875" style="146" customWidth="1"/>
    <col min="13064" max="13064" width="20.5546875" style="146" customWidth="1"/>
    <col min="13065" max="13065" width="19.109375" style="146" customWidth="1"/>
    <col min="13066" max="13066" width="20.88671875" style="146" customWidth="1"/>
    <col min="13067" max="13067" width="21" style="146" customWidth="1"/>
    <col min="13068" max="13068" width="19.88671875" style="146" customWidth="1"/>
    <col min="13069" max="13069" width="19.5546875" style="146" customWidth="1"/>
    <col min="13070" max="13070" width="18.6640625" style="146" customWidth="1"/>
    <col min="13071" max="13071" width="14.6640625" style="146" customWidth="1"/>
    <col min="13072" max="13072" width="13.44140625" style="146" customWidth="1"/>
    <col min="13073" max="13073" width="11.5546875" style="146" customWidth="1"/>
    <col min="13074" max="13074" width="16.109375" style="146" customWidth="1"/>
    <col min="13075" max="13075" width="8.109375" style="146" customWidth="1"/>
    <col min="13076" max="13076" width="22.44140625" style="146" customWidth="1"/>
    <col min="13077" max="13077" width="17.33203125" style="146" customWidth="1"/>
    <col min="13078" max="13078" width="25.44140625" style="146" customWidth="1"/>
    <col min="13079" max="13079" width="27" style="146" customWidth="1"/>
    <col min="13080" max="13080" width="7.88671875" style="146" bestFit="1" customWidth="1"/>
    <col min="13081" max="13081" width="7.5546875" style="146" customWidth="1"/>
    <col min="13082" max="13082" width="9.33203125" style="146" customWidth="1"/>
    <col min="13083" max="13083" width="13.88671875" style="146" customWidth="1"/>
    <col min="13084" max="13312" width="9.109375" style="146"/>
    <col min="13313" max="13313" width="10.109375" style="146" customWidth="1"/>
    <col min="13314" max="13314" width="25.109375" style="146" customWidth="1"/>
    <col min="13315" max="13315" width="13.6640625" style="146" customWidth="1"/>
    <col min="13316" max="13316" width="18.33203125" style="146" customWidth="1"/>
    <col min="13317" max="13317" width="18" style="146" customWidth="1"/>
    <col min="13318" max="13318" width="19.109375" style="146" customWidth="1"/>
    <col min="13319" max="13319" width="21.88671875" style="146" customWidth="1"/>
    <col min="13320" max="13320" width="20.5546875" style="146" customWidth="1"/>
    <col min="13321" max="13321" width="19.109375" style="146" customWidth="1"/>
    <col min="13322" max="13322" width="20.88671875" style="146" customWidth="1"/>
    <col min="13323" max="13323" width="21" style="146" customWidth="1"/>
    <col min="13324" max="13324" width="19.88671875" style="146" customWidth="1"/>
    <col min="13325" max="13325" width="19.5546875" style="146" customWidth="1"/>
    <col min="13326" max="13326" width="18.6640625" style="146" customWidth="1"/>
    <col min="13327" max="13327" width="14.6640625" style="146" customWidth="1"/>
    <col min="13328" max="13328" width="13.44140625" style="146" customWidth="1"/>
    <col min="13329" max="13329" width="11.5546875" style="146" customWidth="1"/>
    <col min="13330" max="13330" width="16.109375" style="146" customWidth="1"/>
    <col min="13331" max="13331" width="8.109375" style="146" customWidth="1"/>
    <col min="13332" max="13332" width="22.44140625" style="146" customWidth="1"/>
    <col min="13333" max="13333" width="17.33203125" style="146" customWidth="1"/>
    <col min="13334" max="13334" width="25.44140625" style="146" customWidth="1"/>
    <col min="13335" max="13335" width="27" style="146" customWidth="1"/>
    <col min="13336" max="13336" width="7.88671875" style="146" bestFit="1" customWidth="1"/>
    <col min="13337" max="13337" width="7.5546875" style="146" customWidth="1"/>
    <col min="13338" max="13338" width="9.33203125" style="146" customWidth="1"/>
    <col min="13339" max="13339" width="13.88671875" style="146" customWidth="1"/>
    <col min="13340" max="13568" width="9.109375" style="146"/>
    <col min="13569" max="13569" width="10.109375" style="146" customWidth="1"/>
    <col min="13570" max="13570" width="25.109375" style="146" customWidth="1"/>
    <col min="13571" max="13571" width="13.6640625" style="146" customWidth="1"/>
    <col min="13572" max="13572" width="18.33203125" style="146" customWidth="1"/>
    <col min="13573" max="13573" width="18" style="146" customWidth="1"/>
    <col min="13574" max="13574" width="19.109375" style="146" customWidth="1"/>
    <col min="13575" max="13575" width="21.88671875" style="146" customWidth="1"/>
    <col min="13576" max="13576" width="20.5546875" style="146" customWidth="1"/>
    <col min="13577" max="13577" width="19.109375" style="146" customWidth="1"/>
    <col min="13578" max="13578" width="20.88671875" style="146" customWidth="1"/>
    <col min="13579" max="13579" width="21" style="146" customWidth="1"/>
    <col min="13580" max="13580" width="19.88671875" style="146" customWidth="1"/>
    <col min="13581" max="13581" width="19.5546875" style="146" customWidth="1"/>
    <col min="13582" max="13582" width="18.6640625" style="146" customWidth="1"/>
    <col min="13583" max="13583" width="14.6640625" style="146" customWidth="1"/>
    <col min="13584" max="13584" width="13.44140625" style="146" customWidth="1"/>
    <col min="13585" max="13585" width="11.5546875" style="146" customWidth="1"/>
    <col min="13586" max="13586" width="16.109375" style="146" customWidth="1"/>
    <col min="13587" max="13587" width="8.109375" style="146" customWidth="1"/>
    <col min="13588" max="13588" width="22.44140625" style="146" customWidth="1"/>
    <col min="13589" max="13589" width="17.33203125" style="146" customWidth="1"/>
    <col min="13590" max="13590" width="25.44140625" style="146" customWidth="1"/>
    <col min="13591" max="13591" width="27" style="146" customWidth="1"/>
    <col min="13592" max="13592" width="7.88671875" style="146" bestFit="1" customWidth="1"/>
    <col min="13593" max="13593" width="7.5546875" style="146" customWidth="1"/>
    <col min="13594" max="13594" width="9.33203125" style="146" customWidth="1"/>
    <col min="13595" max="13595" width="13.88671875" style="146" customWidth="1"/>
    <col min="13596" max="13824" width="9.109375" style="146"/>
    <col min="13825" max="13825" width="10.109375" style="146" customWidth="1"/>
    <col min="13826" max="13826" width="25.109375" style="146" customWidth="1"/>
    <col min="13827" max="13827" width="13.6640625" style="146" customWidth="1"/>
    <col min="13828" max="13828" width="18.33203125" style="146" customWidth="1"/>
    <col min="13829" max="13829" width="18" style="146" customWidth="1"/>
    <col min="13830" max="13830" width="19.109375" style="146" customWidth="1"/>
    <col min="13831" max="13831" width="21.88671875" style="146" customWidth="1"/>
    <col min="13832" max="13832" width="20.5546875" style="146" customWidth="1"/>
    <col min="13833" max="13833" width="19.109375" style="146" customWidth="1"/>
    <col min="13834" max="13834" width="20.88671875" style="146" customWidth="1"/>
    <col min="13835" max="13835" width="21" style="146" customWidth="1"/>
    <col min="13836" max="13836" width="19.88671875" style="146" customWidth="1"/>
    <col min="13837" max="13837" width="19.5546875" style="146" customWidth="1"/>
    <col min="13838" max="13838" width="18.6640625" style="146" customWidth="1"/>
    <col min="13839" max="13839" width="14.6640625" style="146" customWidth="1"/>
    <col min="13840" max="13840" width="13.44140625" style="146" customWidth="1"/>
    <col min="13841" max="13841" width="11.5546875" style="146" customWidth="1"/>
    <col min="13842" max="13842" width="16.109375" style="146" customWidth="1"/>
    <col min="13843" max="13843" width="8.109375" style="146" customWidth="1"/>
    <col min="13844" max="13844" width="22.44140625" style="146" customWidth="1"/>
    <col min="13845" max="13845" width="17.33203125" style="146" customWidth="1"/>
    <col min="13846" max="13846" width="25.44140625" style="146" customWidth="1"/>
    <col min="13847" max="13847" width="27" style="146" customWidth="1"/>
    <col min="13848" max="13848" width="7.88671875" style="146" bestFit="1" customWidth="1"/>
    <col min="13849" max="13849" width="7.5546875" style="146" customWidth="1"/>
    <col min="13850" max="13850" width="9.33203125" style="146" customWidth="1"/>
    <col min="13851" max="13851" width="13.88671875" style="146" customWidth="1"/>
    <col min="13852" max="14080" width="9.109375" style="146"/>
    <col min="14081" max="14081" width="10.109375" style="146" customWidth="1"/>
    <col min="14082" max="14082" width="25.109375" style="146" customWidth="1"/>
    <col min="14083" max="14083" width="13.6640625" style="146" customWidth="1"/>
    <col min="14084" max="14084" width="18.33203125" style="146" customWidth="1"/>
    <col min="14085" max="14085" width="18" style="146" customWidth="1"/>
    <col min="14086" max="14086" width="19.109375" style="146" customWidth="1"/>
    <col min="14087" max="14087" width="21.88671875" style="146" customWidth="1"/>
    <col min="14088" max="14088" width="20.5546875" style="146" customWidth="1"/>
    <col min="14089" max="14089" width="19.109375" style="146" customWidth="1"/>
    <col min="14090" max="14090" width="20.88671875" style="146" customWidth="1"/>
    <col min="14091" max="14091" width="21" style="146" customWidth="1"/>
    <col min="14092" max="14092" width="19.88671875" style="146" customWidth="1"/>
    <col min="14093" max="14093" width="19.5546875" style="146" customWidth="1"/>
    <col min="14094" max="14094" width="18.6640625" style="146" customWidth="1"/>
    <col min="14095" max="14095" width="14.6640625" style="146" customWidth="1"/>
    <col min="14096" max="14096" width="13.44140625" style="146" customWidth="1"/>
    <col min="14097" max="14097" width="11.5546875" style="146" customWidth="1"/>
    <col min="14098" max="14098" width="16.109375" style="146" customWidth="1"/>
    <col min="14099" max="14099" width="8.109375" style="146" customWidth="1"/>
    <col min="14100" max="14100" width="22.44140625" style="146" customWidth="1"/>
    <col min="14101" max="14101" width="17.33203125" style="146" customWidth="1"/>
    <col min="14102" max="14102" width="25.44140625" style="146" customWidth="1"/>
    <col min="14103" max="14103" width="27" style="146" customWidth="1"/>
    <col min="14104" max="14104" width="7.88671875" style="146" bestFit="1" customWidth="1"/>
    <col min="14105" max="14105" width="7.5546875" style="146" customWidth="1"/>
    <col min="14106" max="14106" width="9.33203125" style="146" customWidth="1"/>
    <col min="14107" max="14107" width="13.88671875" style="146" customWidth="1"/>
    <col min="14108" max="14336" width="9.109375" style="146"/>
    <col min="14337" max="14337" width="10.109375" style="146" customWidth="1"/>
    <col min="14338" max="14338" width="25.109375" style="146" customWidth="1"/>
    <col min="14339" max="14339" width="13.6640625" style="146" customWidth="1"/>
    <col min="14340" max="14340" width="18.33203125" style="146" customWidth="1"/>
    <col min="14341" max="14341" width="18" style="146" customWidth="1"/>
    <col min="14342" max="14342" width="19.109375" style="146" customWidth="1"/>
    <col min="14343" max="14343" width="21.88671875" style="146" customWidth="1"/>
    <col min="14344" max="14344" width="20.5546875" style="146" customWidth="1"/>
    <col min="14345" max="14345" width="19.109375" style="146" customWidth="1"/>
    <col min="14346" max="14346" width="20.88671875" style="146" customWidth="1"/>
    <col min="14347" max="14347" width="21" style="146" customWidth="1"/>
    <col min="14348" max="14348" width="19.88671875" style="146" customWidth="1"/>
    <col min="14349" max="14349" width="19.5546875" style="146" customWidth="1"/>
    <col min="14350" max="14350" width="18.6640625" style="146" customWidth="1"/>
    <col min="14351" max="14351" width="14.6640625" style="146" customWidth="1"/>
    <col min="14352" max="14352" width="13.44140625" style="146" customWidth="1"/>
    <col min="14353" max="14353" width="11.5546875" style="146" customWidth="1"/>
    <col min="14354" max="14354" width="16.109375" style="146" customWidth="1"/>
    <col min="14355" max="14355" width="8.109375" style="146" customWidth="1"/>
    <col min="14356" max="14356" width="22.44140625" style="146" customWidth="1"/>
    <col min="14357" max="14357" width="17.33203125" style="146" customWidth="1"/>
    <col min="14358" max="14358" width="25.44140625" style="146" customWidth="1"/>
    <col min="14359" max="14359" width="27" style="146" customWidth="1"/>
    <col min="14360" max="14360" width="7.88671875" style="146" bestFit="1" customWidth="1"/>
    <col min="14361" max="14361" width="7.5546875" style="146" customWidth="1"/>
    <col min="14362" max="14362" width="9.33203125" style="146" customWidth="1"/>
    <col min="14363" max="14363" width="13.88671875" style="146" customWidth="1"/>
    <col min="14364" max="14592" width="9.109375" style="146"/>
    <col min="14593" max="14593" width="10.109375" style="146" customWidth="1"/>
    <col min="14594" max="14594" width="25.109375" style="146" customWidth="1"/>
    <col min="14595" max="14595" width="13.6640625" style="146" customWidth="1"/>
    <col min="14596" max="14596" width="18.33203125" style="146" customWidth="1"/>
    <col min="14597" max="14597" width="18" style="146" customWidth="1"/>
    <col min="14598" max="14598" width="19.109375" style="146" customWidth="1"/>
    <col min="14599" max="14599" width="21.88671875" style="146" customWidth="1"/>
    <col min="14600" max="14600" width="20.5546875" style="146" customWidth="1"/>
    <col min="14601" max="14601" width="19.109375" style="146" customWidth="1"/>
    <col min="14602" max="14602" width="20.88671875" style="146" customWidth="1"/>
    <col min="14603" max="14603" width="21" style="146" customWidth="1"/>
    <col min="14604" max="14604" width="19.88671875" style="146" customWidth="1"/>
    <col min="14605" max="14605" width="19.5546875" style="146" customWidth="1"/>
    <col min="14606" max="14606" width="18.6640625" style="146" customWidth="1"/>
    <col min="14607" max="14607" width="14.6640625" style="146" customWidth="1"/>
    <col min="14608" max="14608" width="13.44140625" style="146" customWidth="1"/>
    <col min="14609" max="14609" width="11.5546875" style="146" customWidth="1"/>
    <col min="14610" max="14610" width="16.109375" style="146" customWidth="1"/>
    <col min="14611" max="14611" width="8.109375" style="146" customWidth="1"/>
    <col min="14612" max="14612" width="22.44140625" style="146" customWidth="1"/>
    <col min="14613" max="14613" width="17.33203125" style="146" customWidth="1"/>
    <col min="14614" max="14614" width="25.44140625" style="146" customWidth="1"/>
    <col min="14615" max="14615" width="27" style="146" customWidth="1"/>
    <col min="14616" max="14616" width="7.88671875" style="146" bestFit="1" customWidth="1"/>
    <col min="14617" max="14617" width="7.5546875" style="146" customWidth="1"/>
    <col min="14618" max="14618" width="9.33203125" style="146" customWidth="1"/>
    <col min="14619" max="14619" width="13.88671875" style="146" customWidth="1"/>
    <col min="14620" max="14848" width="9.109375" style="146"/>
    <col min="14849" max="14849" width="10.109375" style="146" customWidth="1"/>
    <col min="14850" max="14850" width="25.109375" style="146" customWidth="1"/>
    <col min="14851" max="14851" width="13.6640625" style="146" customWidth="1"/>
    <col min="14852" max="14852" width="18.33203125" style="146" customWidth="1"/>
    <col min="14853" max="14853" width="18" style="146" customWidth="1"/>
    <col min="14854" max="14854" width="19.109375" style="146" customWidth="1"/>
    <col min="14855" max="14855" width="21.88671875" style="146" customWidth="1"/>
    <col min="14856" max="14856" width="20.5546875" style="146" customWidth="1"/>
    <col min="14857" max="14857" width="19.109375" style="146" customWidth="1"/>
    <col min="14858" max="14858" width="20.88671875" style="146" customWidth="1"/>
    <col min="14859" max="14859" width="21" style="146" customWidth="1"/>
    <col min="14860" max="14860" width="19.88671875" style="146" customWidth="1"/>
    <col min="14861" max="14861" width="19.5546875" style="146" customWidth="1"/>
    <col min="14862" max="14862" width="18.6640625" style="146" customWidth="1"/>
    <col min="14863" max="14863" width="14.6640625" style="146" customWidth="1"/>
    <col min="14864" max="14864" width="13.44140625" style="146" customWidth="1"/>
    <col min="14865" max="14865" width="11.5546875" style="146" customWidth="1"/>
    <col min="14866" max="14866" width="16.109375" style="146" customWidth="1"/>
    <col min="14867" max="14867" width="8.109375" style="146" customWidth="1"/>
    <col min="14868" max="14868" width="22.44140625" style="146" customWidth="1"/>
    <col min="14869" max="14869" width="17.33203125" style="146" customWidth="1"/>
    <col min="14870" max="14870" width="25.44140625" style="146" customWidth="1"/>
    <col min="14871" max="14871" width="27" style="146" customWidth="1"/>
    <col min="14872" max="14872" width="7.88671875" style="146" bestFit="1" customWidth="1"/>
    <col min="14873" max="14873" width="7.5546875" style="146" customWidth="1"/>
    <col min="14874" max="14874" width="9.33203125" style="146" customWidth="1"/>
    <col min="14875" max="14875" width="13.88671875" style="146" customWidth="1"/>
    <col min="14876" max="15104" width="9.109375" style="146"/>
    <col min="15105" max="15105" width="10.109375" style="146" customWidth="1"/>
    <col min="15106" max="15106" width="25.109375" style="146" customWidth="1"/>
    <col min="15107" max="15107" width="13.6640625" style="146" customWidth="1"/>
    <col min="15108" max="15108" width="18.33203125" style="146" customWidth="1"/>
    <col min="15109" max="15109" width="18" style="146" customWidth="1"/>
    <col min="15110" max="15110" width="19.109375" style="146" customWidth="1"/>
    <col min="15111" max="15111" width="21.88671875" style="146" customWidth="1"/>
    <col min="15112" max="15112" width="20.5546875" style="146" customWidth="1"/>
    <col min="15113" max="15113" width="19.109375" style="146" customWidth="1"/>
    <col min="15114" max="15114" width="20.88671875" style="146" customWidth="1"/>
    <col min="15115" max="15115" width="21" style="146" customWidth="1"/>
    <col min="15116" max="15116" width="19.88671875" style="146" customWidth="1"/>
    <col min="15117" max="15117" width="19.5546875" style="146" customWidth="1"/>
    <col min="15118" max="15118" width="18.6640625" style="146" customWidth="1"/>
    <col min="15119" max="15119" width="14.6640625" style="146" customWidth="1"/>
    <col min="15120" max="15120" width="13.44140625" style="146" customWidth="1"/>
    <col min="15121" max="15121" width="11.5546875" style="146" customWidth="1"/>
    <col min="15122" max="15122" width="16.109375" style="146" customWidth="1"/>
    <col min="15123" max="15123" width="8.109375" style="146" customWidth="1"/>
    <col min="15124" max="15124" width="22.44140625" style="146" customWidth="1"/>
    <col min="15125" max="15125" width="17.33203125" style="146" customWidth="1"/>
    <col min="15126" max="15126" width="25.44140625" style="146" customWidth="1"/>
    <col min="15127" max="15127" width="27" style="146" customWidth="1"/>
    <col min="15128" max="15128" width="7.88671875" style="146" bestFit="1" customWidth="1"/>
    <col min="15129" max="15129" width="7.5546875" style="146" customWidth="1"/>
    <col min="15130" max="15130" width="9.33203125" style="146" customWidth="1"/>
    <col min="15131" max="15131" width="13.88671875" style="146" customWidth="1"/>
    <col min="15132" max="15360" width="9.109375" style="146"/>
    <col min="15361" max="15361" width="10.109375" style="146" customWidth="1"/>
    <col min="15362" max="15362" width="25.109375" style="146" customWidth="1"/>
    <col min="15363" max="15363" width="13.6640625" style="146" customWidth="1"/>
    <col min="15364" max="15364" width="18.33203125" style="146" customWidth="1"/>
    <col min="15365" max="15365" width="18" style="146" customWidth="1"/>
    <col min="15366" max="15366" width="19.109375" style="146" customWidth="1"/>
    <col min="15367" max="15367" width="21.88671875" style="146" customWidth="1"/>
    <col min="15368" max="15368" width="20.5546875" style="146" customWidth="1"/>
    <col min="15369" max="15369" width="19.109375" style="146" customWidth="1"/>
    <col min="15370" max="15370" width="20.88671875" style="146" customWidth="1"/>
    <col min="15371" max="15371" width="21" style="146" customWidth="1"/>
    <col min="15372" max="15372" width="19.88671875" style="146" customWidth="1"/>
    <col min="15373" max="15373" width="19.5546875" style="146" customWidth="1"/>
    <col min="15374" max="15374" width="18.6640625" style="146" customWidth="1"/>
    <col min="15375" max="15375" width="14.6640625" style="146" customWidth="1"/>
    <col min="15376" max="15376" width="13.44140625" style="146" customWidth="1"/>
    <col min="15377" max="15377" width="11.5546875" style="146" customWidth="1"/>
    <col min="15378" max="15378" width="16.109375" style="146" customWidth="1"/>
    <col min="15379" max="15379" width="8.109375" style="146" customWidth="1"/>
    <col min="15380" max="15380" width="22.44140625" style="146" customWidth="1"/>
    <col min="15381" max="15381" width="17.33203125" style="146" customWidth="1"/>
    <col min="15382" max="15382" width="25.44140625" style="146" customWidth="1"/>
    <col min="15383" max="15383" width="27" style="146" customWidth="1"/>
    <col min="15384" max="15384" width="7.88671875" style="146" bestFit="1" customWidth="1"/>
    <col min="15385" max="15385" width="7.5546875" style="146" customWidth="1"/>
    <col min="15386" max="15386" width="9.33203125" style="146" customWidth="1"/>
    <col min="15387" max="15387" width="13.88671875" style="146" customWidth="1"/>
    <col min="15388" max="15616" width="9.109375" style="146"/>
    <col min="15617" max="15617" width="10.109375" style="146" customWidth="1"/>
    <col min="15618" max="15618" width="25.109375" style="146" customWidth="1"/>
    <col min="15619" max="15619" width="13.6640625" style="146" customWidth="1"/>
    <col min="15620" max="15620" width="18.33203125" style="146" customWidth="1"/>
    <col min="15621" max="15621" width="18" style="146" customWidth="1"/>
    <col min="15622" max="15622" width="19.109375" style="146" customWidth="1"/>
    <col min="15623" max="15623" width="21.88671875" style="146" customWidth="1"/>
    <col min="15624" max="15624" width="20.5546875" style="146" customWidth="1"/>
    <col min="15625" max="15625" width="19.109375" style="146" customWidth="1"/>
    <col min="15626" max="15626" width="20.88671875" style="146" customWidth="1"/>
    <col min="15627" max="15627" width="21" style="146" customWidth="1"/>
    <col min="15628" max="15628" width="19.88671875" style="146" customWidth="1"/>
    <col min="15629" max="15629" width="19.5546875" style="146" customWidth="1"/>
    <col min="15630" max="15630" width="18.6640625" style="146" customWidth="1"/>
    <col min="15631" max="15631" width="14.6640625" style="146" customWidth="1"/>
    <col min="15632" max="15632" width="13.44140625" style="146" customWidth="1"/>
    <col min="15633" max="15633" width="11.5546875" style="146" customWidth="1"/>
    <col min="15634" max="15634" width="16.109375" style="146" customWidth="1"/>
    <col min="15635" max="15635" width="8.109375" style="146" customWidth="1"/>
    <col min="15636" max="15636" width="22.44140625" style="146" customWidth="1"/>
    <col min="15637" max="15637" width="17.33203125" style="146" customWidth="1"/>
    <col min="15638" max="15638" width="25.44140625" style="146" customWidth="1"/>
    <col min="15639" max="15639" width="27" style="146" customWidth="1"/>
    <col min="15640" max="15640" width="7.88671875" style="146" bestFit="1" customWidth="1"/>
    <col min="15641" max="15641" width="7.5546875" style="146" customWidth="1"/>
    <col min="15642" max="15642" width="9.33203125" style="146" customWidth="1"/>
    <col min="15643" max="15643" width="13.88671875" style="146" customWidth="1"/>
    <col min="15644" max="15872" width="9.109375" style="146"/>
    <col min="15873" max="15873" width="10.109375" style="146" customWidth="1"/>
    <col min="15874" max="15874" width="25.109375" style="146" customWidth="1"/>
    <col min="15875" max="15875" width="13.6640625" style="146" customWidth="1"/>
    <col min="15876" max="15876" width="18.33203125" style="146" customWidth="1"/>
    <col min="15877" max="15877" width="18" style="146" customWidth="1"/>
    <col min="15878" max="15878" width="19.109375" style="146" customWidth="1"/>
    <col min="15879" max="15879" width="21.88671875" style="146" customWidth="1"/>
    <col min="15880" max="15880" width="20.5546875" style="146" customWidth="1"/>
    <col min="15881" max="15881" width="19.109375" style="146" customWidth="1"/>
    <col min="15882" max="15882" width="20.88671875" style="146" customWidth="1"/>
    <col min="15883" max="15883" width="21" style="146" customWidth="1"/>
    <col min="15884" max="15884" width="19.88671875" style="146" customWidth="1"/>
    <col min="15885" max="15885" width="19.5546875" style="146" customWidth="1"/>
    <col min="15886" max="15886" width="18.6640625" style="146" customWidth="1"/>
    <col min="15887" max="15887" width="14.6640625" style="146" customWidth="1"/>
    <col min="15888" max="15888" width="13.44140625" style="146" customWidth="1"/>
    <col min="15889" max="15889" width="11.5546875" style="146" customWidth="1"/>
    <col min="15890" max="15890" width="16.109375" style="146" customWidth="1"/>
    <col min="15891" max="15891" width="8.109375" style="146" customWidth="1"/>
    <col min="15892" max="15892" width="22.44140625" style="146" customWidth="1"/>
    <col min="15893" max="15893" width="17.33203125" style="146" customWidth="1"/>
    <col min="15894" max="15894" width="25.44140625" style="146" customWidth="1"/>
    <col min="15895" max="15895" width="27" style="146" customWidth="1"/>
    <col min="15896" max="15896" width="7.88671875" style="146" bestFit="1" customWidth="1"/>
    <col min="15897" max="15897" width="7.5546875" style="146" customWidth="1"/>
    <col min="15898" max="15898" width="9.33203125" style="146" customWidth="1"/>
    <col min="15899" max="15899" width="13.88671875" style="146" customWidth="1"/>
    <col min="15900" max="16128" width="9.109375" style="146"/>
    <col min="16129" max="16129" width="10.109375" style="146" customWidth="1"/>
    <col min="16130" max="16130" width="25.109375" style="146" customWidth="1"/>
    <col min="16131" max="16131" width="13.6640625" style="146" customWidth="1"/>
    <col min="16132" max="16132" width="18.33203125" style="146" customWidth="1"/>
    <col min="16133" max="16133" width="18" style="146" customWidth="1"/>
    <col min="16134" max="16134" width="19.109375" style="146" customWidth="1"/>
    <col min="16135" max="16135" width="21.88671875" style="146" customWidth="1"/>
    <col min="16136" max="16136" width="20.5546875" style="146" customWidth="1"/>
    <col min="16137" max="16137" width="19.109375" style="146" customWidth="1"/>
    <col min="16138" max="16138" width="20.88671875" style="146" customWidth="1"/>
    <col min="16139" max="16139" width="21" style="146" customWidth="1"/>
    <col min="16140" max="16140" width="19.88671875" style="146" customWidth="1"/>
    <col min="16141" max="16141" width="19.5546875" style="146" customWidth="1"/>
    <col min="16142" max="16142" width="18.6640625" style="146" customWidth="1"/>
    <col min="16143" max="16143" width="14.6640625" style="146" customWidth="1"/>
    <col min="16144" max="16144" width="13.44140625" style="146" customWidth="1"/>
    <col min="16145" max="16145" width="11.5546875" style="146" customWidth="1"/>
    <col min="16146" max="16146" width="16.109375" style="146" customWidth="1"/>
    <col min="16147" max="16147" width="8.109375" style="146" customWidth="1"/>
    <col min="16148" max="16148" width="22.44140625" style="146" customWidth="1"/>
    <col min="16149" max="16149" width="17.33203125" style="146" customWidth="1"/>
    <col min="16150" max="16150" width="25.44140625" style="146" customWidth="1"/>
    <col min="16151" max="16151" width="27" style="146" customWidth="1"/>
    <col min="16152" max="16152" width="7.88671875" style="146" bestFit="1" customWidth="1"/>
    <col min="16153" max="16153" width="7.5546875" style="146" customWidth="1"/>
    <col min="16154" max="16154" width="9.33203125" style="146" customWidth="1"/>
    <col min="16155" max="16155" width="13.88671875" style="146" customWidth="1"/>
    <col min="16156" max="16384" width="9.109375" style="146"/>
  </cols>
  <sheetData>
    <row r="1" spans="1:16155" ht="18">
      <c r="E1" s="5"/>
      <c r="F1" s="5"/>
      <c r="G1" s="5"/>
      <c r="H1" s="5"/>
      <c r="I1" s="5"/>
      <c r="J1" s="5"/>
      <c r="K1" s="5"/>
      <c r="L1" s="5"/>
      <c r="P1" s="4" t="s">
        <v>323</v>
      </c>
    </row>
    <row r="2" spans="1:16155" ht="18">
      <c r="E2" s="5"/>
      <c r="F2" s="5"/>
      <c r="G2" s="5"/>
      <c r="H2" s="5"/>
      <c r="I2" s="5"/>
      <c r="J2" s="5"/>
      <c r="K2" s="5"/>
      <c r="L2" s="5"/>
      <c r="P2" s="6" t="s">
        <v>1</v>
      </c>
    </row>
    <row r="3" spans="1:16155" ht="18">
      <c r="E3" s="5"/>
      <c r="F3" s="5"/>
      <c r="G3" s="5"/>
      <c r="H3" s="5"/>
      <c r="I3" s="5"/>
      <c r="J3" s="5"/>
      <c r="K3" s="5"/>
      <c r="L3" s="5"/>
      <c r="P3" s="6"/>
    </row>
    <row r="4" spans="1:16155" ht="15.6">
      <c r="A4" s="464" t="s">
        <v>324</v>
      </c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</row>
    <row r="5" spans="1:16155"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</row>
    <row r="6" spans="1:16155" ht="15.6">
      <c r="A6" s="493" t="s">
        <v>300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</row>
    <row r="7" spans="1:16155">
      <c r="A7" s="517"/>
      <c r="B7" s="517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17"/>
      <c r="N7" s="517"/>
      <c r="O7" s="517"/>
      <c r="P7" s="517"/>
      <c r="Q7" s="149"/>
    </row>
    <row r="8" spans="1:16155" ht="207">
      <c r="A8" s="150" t="s">
        <v>5</v>
      </c>
      <c r="B8" s="150" t="s">
        <v>6</v>
      </c>
      <c r="C8" s="150" t="s">
        <v>7</v>
      </c>
      <c r="D8" s="151" t="s">
        <v>325</v>
      </c>
      <c r="E8" s="151" t="s">
        <v>326</v>
      </c>
      <c r="F8" s="150" t="s">
        <v>327</v>
      </c>
      <c r="G8" s="152" t="s">
        <v>328</v>
      </c>
      <c r="H8" s="150" t="s">
        <v>329</v>
      </c>
      <c r="I8" s="150" t="s">
        <v>330</v>
      </c>
      <c r="J8" s="150" t="s">
        <v>331</v>
      </c>
      <c r="K8" s="150" t="s">
        <v>332</v>
      </c>
      <c r="L8" s="153" t="s">
        <v>333</v>
      </c>
      <c r="M8" s="154" t="s">
        <v>334</v>
      </c>
      <c r="N8" s="154" t="s">
        <v>335</v>
      </c>
      <c r="O8" s="154" t="s">
        <v>336</v>
      </c>
      <c r="P8" s="150" t="s">
        <v>337</v>
      </c>
      <c r="Q8" s="147"/>
      <c r="R8" s="147"/>
      <c r="S8" s="147"/>
      <c r="T8" s="147"/>
      <c r="U8" s="147"/>
      <c r="V8" s="147"/>
      <c r="W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  <c r="IE8" s="147"/>
      <c r="IF8" s="147"/>
      <c r="IG8" s="147"/>
      <c r="IH8" s="147"/>
      <c r="II8" s="147"/>
      <c r="IJ8" s="147"/>
      <c r="IK8" s="147"/>
      <c r="IL8" s="147"/>
      <c r="IM8" s="147"/>
      <c r="IN8" s="147"/>
      <c r="IO8" s="147"/>
      <c r="IP8" s="147"/>
      <c r="IQ8" s="147"/>
      <c r="IR8" s="147"/>
      <c r="IS8" s="147"/>
      <c r="IT8" s="147"/>
      <c r="IU8" s="147"/>
      <c r="IV8" s="147"/>
    </row>
    <row r="9" spans="1:16155">
      <c r="A9" s="155">
        <v>1</v>
      </c>
      <c r="B9" s="155">
        <v>2</v>
      </c>
      <c r="C9" s="155">
        <v>3</v>
      </c>
      <c r="D9" s="155">
        <v>4</v>
      </c>
      <c r="E9" s="155">
        <v>5</v>
      </c>
      <c r="F9" s="155">
        <v>6</v>
      </c>
      <c r="G9" s="155">
        <v>7</v>
      </c>
      <c r="H9" s="155">
        <v>8</v>
      </c>
      <c r="I9" s="155">
        <v>9</v>
      </c>
      <c r="J9" s="155">
        <v>10</v>
      </c>
      <c r="K9" s="155">
        <v>11</v>
      </c>
      <c r="L9" s="155">
        <v>12</v>
      </c>
      <c r="M9" s="155">
        <v>13</v>
      </c>
      <c r="N9" s="155">
        <v>14</v>
      </c>
      <c r="O9" s="155">
        <v>15</v>
      </c>
      <c r="P9" s="155">
        <v>16</v>
      </c>
      <c r="R9" s="146"/>
      <c r="S9" s="146"/>
      <c r="T9" s="146"/>
      <c r="U9" s="146"/>
      <c r="V9" s="146"/>
      <c r="W9" s="146"/>
      <c r="X9" s="146"/>
      <c r="Y9" s="146"/>
      <c r="Z9" s="146"/>
      <c r="AA9" s="146"/>
    </row>
    <row r="10" spans="1:16155" ht="56.4" customHeight="1">
      <c r="A10" s="156" t="s">
        <v>72</v>
      </c>
      <c r="B10" s="157" t="s">
        <v>73</v>
      </c>
      <c r="C10" s="158" t="s">
        <v>74</v>
      </c>
      <c r="D10" s="158" t="s">
        <v>338</v>
      </c>
      <c r="E10" s="159" t="s">
        <v>87</v>
      </c>
      <c r="F10" s="158" t="s">
        <v>75</v>
      </c>
      <c r="G10" s="159" t="s">
        <v>339</v>
      </c>
      <c r="H10" s="160" t="s">
        <v>340</v>
      </c>
      <c r="I10" s="160" t="s">
        <v>340</v>
      </c>
      <c r="J10" s="160" t="s">
        <v>340</v>
      </c>
      <c r="K10" s="160" t="s">
        <v>340</v>
      </c>
      <c r="L10" s="160" t="s">
        <v>340</v>
      </c>
      <c r="M10" s="160" t="s">
        <v>340</v>
      </c>
      <c r="N10" s="160" t="s">
        <v>340</v>
      </c>
      <c r="O10" s="160" t="s">
        <v>340</v>
      </c>
      <c r="P10" s="160" t="s">
        <v>340</v>
      </c>
    </row>
    <row r="11" spans="1:16155">
      <c r="A11" s="161" t="s">
        <v>76</v>
      </c>
      <c r="B11" s="162" t="s">
        <v>77</v>
      </c>
      <c r="C11" s="158" t="s">
        <v>74</v>
      </c>
      <c r="D11" s="158" t="s">
        <v>75</v>
      </c>
      <c r="E11" s="158" t="s">
        <v>75</v>
      </c>
      <c r="F11" s="158" t="s">
        <v>75</v>
      </c>
      <c r="G11" s="158" t="s">
        <v>75</v>
      </c>
      <c r="H11" s="160" t="s">
        <v>340</v>
      </c>
      <c r="I11" s="160" t="s">
        <v>340</v>
      </c>
      <c r="J11" s="160" t="s">
        <v>340</v>
      </c>
      <c r="K11" s="160" t="s">
        <v>340</v>
      </c>
      <c r="L11" s="160" t="s">
        <v>340</v>
      </c>
      <c r="M11" s="160" t="s">
        <v>340</v>
      </c>
      <c r="N11" s="160" t="s">
        <v>340</v>
      </c>
      <c r="O11" s="160" t="s">
        <v>340</v>
      </c>
      <c r="P11" s="160" t="s">
        <v>340</v>
      </c>
    </row>
    <row r="12" spans="1:16155" ht="27.6">
      <c r="A12" s="161" t="s">
        <v>78</v>
      </c>
      <c r="B12" s="162" t="s">
        <v>79</v>
      </c>
      <c r="C12" s="158" t="s">
        <v>74</v>
      </c>
      <c r="D12" s="158" t="s">
        <v>75</v>
      </c>
      <c r="E12" s="158" t="s">
        <v>75</v>
      </c>
      <c r="F12" s="158" t="s">
        <v>75</v>
      </c>
      <c r="G12" s="158" t="s">
        <v>75</v>
      </c>
      <c r="H12" s="160" t="s">
        <v>340</v>
      </c>
      <c r="I12" s="160" t="s">
        <v>340</v>
      </c>
      <c r="J12" s="160" t="s">
        <v>340</v>
      </c>
      <c r="K12" s="160" t="s">
        <v>340</v>
      </c>
      <c r="L12" s="160" t="s">
        <v>340</v>
      </c>
      <c r="M12" s="160" t="s">
        <v>340</v>
      </c>
      <c r="N12" s="160" t="s">
        <v>340</v>
      </c>
      <c r="O12" s="160" t="s">
        <v>340</v>
      </c>
      <c r="P12" s="160" t="s">
        <v>340</v>
      </c>
    </row>
    <row r="13" spans="1:16155" ht="27.6">
      <c r="A13" s="161" t="s">
        <v>80</v>
      </c>
      <c r="B13" s="162" t="s">
        <v>81</v>
      </c>
      <c r="C13" s="158" t="s">
        <v>74</v>
      </c>
      <c r="D13" s="158" t="s">
        <v>75</v>
      </c>
      <c r="E13" s="158" t="s">
        <v>75</v>
      </c>
      <c r="F13" s="158" t="s">
        <v>75</v>
      </c>
      <c r="G13" s="158" t="s">
        <v>75</v>
      </c>
      <c r="H13" s="160" t="s">
        <v>340</v>
      </c>
      <c r="I13" s="160" t="s">
        <v>340</v>
      </c>
      <c r="J13" s="160" t="s">
        <v>340</v>
      </c>
      <c r="K13" s="160" t="s">
        <v>340</v>
      </c>
      <c r="L13" s="160" t="s">
        <v>340</v>
      </c>
      <c r="M13" s="160" t="s">
        <v>340</v>
      </c>
      <c r="N13" s="160" t="s">
        <v>340</v>
      </c>
      <c r="O13" s="160" t="s">
        <v>340</v>
      </c>
      <c r="P13" s="160" t="s">
        <v>340</v>
      </c>
    </row>
    <row r="14" spans="1:16155" s="148" customFormat="1" ht="41.4">
      <c r="A14" s="161" t="s">
        <v>82</v>
      </c>
      <c r="B14" s="162" t="s">
        <v>83</v>
      </c>
      <c r="C14" s="158" t="s">
        <v>74</v>
      </c>
      <c r="D14" s="158" t="s">
        <v>75</v>
      </c>
      <c r="E14" s="158" t="s">
        <v>75</v>
      </c>
      <c r="F14" s="158" t="s">
        <v>75</v>
      </c>
      <c r="G14" s="158" t="s">
        <v>75</v>
      </c>
      <c r="H14" s="160" t="s">
        <v>340</v>
      </c>
      <c r="I14" s="160" t="s">
        <v>340</v>
      </c>
      <c r="J14" s="160" t="s">
        <v>340</v>
      </c>
      <c r="K14" s="160" t="s">
        <v>340</v>
      </c>
      <c r="L14" s="160" t="s">
        <v>340</v>
      </c>
      <c r="M14" s="160" t="s">
        <v>340</v>
      </c>
      <c r="N14" s="160" t="s">
        <v>340</v>
      </c>
      <c r="O14" s="160" t="s">
        <v>340</v>
      </c>
      <c r="P14" s="160" t="s">
        <v>340</v>
      </c>
      <c r="X14" s="147"/>
      <c r="Y14" s="147"/>
      <c r="Z14" s="147"/>
      <c r="AA14" s="147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6"/>
      <c r="DO14" s="146"/>
      <c r="DP14" s="146"/>
      <c r="DQ14" s="146"/>
      <c r="DR14" s="146"/>
      <c r="DS14" s="146"/>
      <c r="DT14" s="146"/>
      <c r="DU14" s="146"/>
      <c r="DV14" s="146"/>
      <c r="DW14" s="146"/>
      <c r="DX14" s="146"/>
      <c r="DY14" s="146"/>
      <c r="DZ14" s="146"/>
      <c r="EA14" s="146"/>
      <c r="EB14" s="146"/>
      <c r="EC14" s="146"/>
      <c r="ED14" s="146"/>
      <c r="EE14" s="146"/>
      <c r="EF14" s="146"/>
      <c r="EG14" s="146"/>
      <c r="EH14" s="146"/>
      <c r="EI14" s="146"/>
      <c r="EJ14" s="146"/>
      <c r="EK14" s="146"/>
      <c r="EL14" s="146"/>
      <c r="EM14" s="146"/>
      <c r="EN14" s="146"/>
      <c r="EO14" s="146"/>
      <c r="EP14" s="146"/>
      <c r="EQ14" s="146"/>
      <c r="ER14" s="146"/>
      <c r="ES14" s="146"/>
      <c r="ET14" s="146"/>
      <c r="EU14" s="146"/>
      <c r="EV14" s="146"/>
      <c r="EW14" s="146"/>
      <c r="EX14" s="146"/>
      <c r="EY14" s="146"/>
      <c r="EZ14" s="146"/>
      <c r="FA14" s="146"/>
      <c r="FB14" s="146"/>
      <c r="FC14" s="146"/>
      <c r="FD14" s="146"/>
      <c r="FE14" s="146"/>
      <c r="FF14" s="146"/>
      <c r="FG14" s="146"/>
      <c r="FH14" s="146"/>
      <c r="FI14" s="146"/>
      <c r="FJ14" s="146"/>
      <c r="FK14" s="146"/>
      <c r="FL14" s="146"/>
      <c r="FM14" s="146"/>
      <c r="FN14" s="146"/>
      <c r="FO14" s="146"/>
      <c r="FP14" s="146"/>
      <c r="FQ14" s="146"/>
      <c r="FR14" s="146"/>
      <c r="FS14" s="146"/>
      <c r="FT14" s="146"/>
      <c r="FU14" s="146"/>
      <c r="FV14" s="146"/>
      <c r="FW14" s="146"/>
      <c r="FX14" s="146"/>
      <c r="FY14" s="146"/>
      <c r="FZ14" s="146"/>
      <c r="GA14" s="146"/>
      <c r="GB14" s="146"/>
      <c r="GC14" s="146"/>
      <c r="GD14" s="146"/>
      <c r="GE14" s="146"/>
      <c r="GF14" s="146"/>
      <c r="GG14" s="146"/>
      <c r="GH14" s="146"/>
      <c r="GI14" s="146"/>
      <c r="GJ14" s="146"/>
      <c r="GK14" s="146"/>
      <c r="GL14" s="146"/>
      <c r="GM14" s="146"/>
      <c r="GN14" s="146"/>
      <c r="GO14" s="146"/>
      <c r="GP14" s="146"/>
      <c r="GQ14" s="146"/>
      <c r="GR14" s="146"/>
      <c r="GS14" s="146"/>
      <c r="GT14" s="146"/>
      <c r="GU14" s="146"/>
      <c r="GV14" s="146"/>
      <c r="GW14" s="146"/>
      <c r="GX14" s="146"/>
      <c r="GY14" s="146"/>
      <c r="GZ14" s="146"/>
      <c r="HA14" s="146"/>
      <c r="HB14" s="146"/>
      <c r="HC14" s="146"/>
      <c r="HD14" s="146"/>
      <c r="HE14" s="146"/>
      <c r="HF14" s="146"/>
      <c r="HG14" s="146"/>
      <c r="HH14" s="146"/>
      <c r="HI14" s="146"/>
      <c r="HJ14" s="146"/>
      <c r="HK14" s="146"/>
      <c r="HL14" s="146"/>
      <c r="HM14" s="146"/>
      <c r="HN14" s="146"/>
      <c r="HO14" s="146"/>
      <c r="HP14" s="146"/>
      <c r="HQ14" s="146"/>
      <c r="HR14" s="146"/>
      <c r="HS14" s="146"/>
      <c r="HT14" s="146"/>
      <c r="HU14" s="146"/>
      <c r="HV14" s="146"/>
      <c r="HW14" s="146"/>
      <c r="HX14" s="146"/>
      <c r="HY14" s="146"/>
      <c r="HZ14" s="146"/>
      <c r="IA14" s="146"/>
      <c r="IB14" s="146"/>
      <c r="IC14" s="146"/>
      <c r="ID14" s="146"/>
      <c r="IE14" s="146"/>
      <c r="IF14" s="146"/>
      <c r="IG14" s="146"/>
      <c r="IH14" s="146"/>
      <c r="II14" s="146"/>
      <c r="IJ14" s="146"/>
      <c r="IK14" s="146"/>
      <c r="IL14" s="146"/>
      <c r="IM14" s="146"/>
      <c r="IN14" s="146"/>
      <c r="IO14" s="146"/>
      <c r="IP14" s="146"/>
      <c r="IQ14" s="146"/>
      <c r="IR14" s="146"/>
      <c r="IS14" s="146"/>
      <c r="IT14" s="146"/>
      <c r="IU14" s="146"/>
      <c r="IV14" s="146"/>
      <c r="IW14" s="146"/>
      <c r="IX14" s="146"/>
      <c r="IY14" s="146"/>
      <c r="IZ14" s="146"/>
      <c r="JA14" s="146"/>
      <c r="JB14" s="146"/>
      <c r="JC14" s="146"/>
      <c r="JD14" s="146"/>
      <c r="JE14" s="146"/>
      <c r="JF14" s="146"/>
      <c r="JG14" s="146"/>
      <c r="JH14" s="146"/>
      <c r="JI14" s="146"/>
      <c r="JJ14" s="146"/>
      <c r="JK14" s="146"/>
      <c r="JL14" s="146"/>
      <c r="JM14" s="146"/>
      <c r="JN14" s="146"/>
      <c r="JO14" s="146"/>
      <c r="JP14" s="146"/>
      <c r="JQ14" s="146"/>
      <c r="JR14" s="146"/>
      <c r="JS14" s="146"/>
      <c r="JT14" s="146"/>
      <c r="JU14" s="146"/>
      <c r="JV14" s="146"/>
      <c r="JW14" s="146"/>
      <c r="JX14" s="146"/>
      <c r="JY14" s="146"/>
      <c r="JZ14" s="146"/>
      <c r="KA14" s="146"/>
      <c r="KB14" s="146"/>
      <c r="KC14" s="146"/>
      <c r="KD14" s="146"/>
      <c r="KE14" s="146"/>
      <c r="KF14" s="146"/>
      <c r="KG14" s="146"/>
      <c r="KH14" s="146"/>
      <c r="KI14" s="146"/>
      <c r="KJ14" s="146"/>
      <c r="KK14" s="146"/>
      <c r="KL14" s="146"/>
      <c r="KM14" s="146"/>
      <c r="KN14" s="146"/>
      <c r="KO14" s="146"/>
      <c r="KP14" s="146"/>
      <c r="KQ14" s="146"/>
      <c r="KR14" s="146"/>
      <c r="KS14" s="146"/>
      <c r="KT14" s="146"/>
      <c r="KU14" s="146"/>
      <c r="KV14" s="146"/>
      <c r="KW14" s="146"/>
      <c r="KX14" s="146"/>
      <c r="KY14" s="146"/>
      <c r="KZ14" s="146"/>
      <c r="LA14" s="146"/>
      <c r="LB14" s="146"/>
      <c r="LC14" s="146"/>
      <c r="LD14" s="146"/>
      <c r="LE14" s="146"/>
      <c r="LF14" s="146"/>
      <c r="LG14" s="146"/>
      <c r="LH14" s="146"/>
      <c r="LI14" s="146"/>
      <c r="LJ14" s="146"/>
      <c r="LK14" s="146"/>
      <c r="LL14" s="146"/>
      <c r="LM14" s="146"/>
      <c r="LN14" s="146"/>
      <c r="LO14" s="146"/>
      <c r="LP14" s="146"/>
      <c r="LQ14" s="146"/>
      <c r="LR14" s="146"/>
      <c r="LS14" s="146"/>
      <c r="LT14" s="146"/>
      <c r="LU14" s="146"/>
      <c r="LV14" s="146"/>
      <c r="LW14" s="146"/>
      <c r="LX14" s="146"/>
      <c r="LY14" s="146"/>
      <c r="LZ14" s="146"/>
      <c r="MA14" s="146"/>
      <c r="MB14" s="146"/>
      <c r="MC14" s="146"/>
      <c r="MD14" s="146"/>
      <c r="ME14" s="146"/>
      <c r="MF14" s="146"/>
      <c r="MG14" s="146"/>
      <c r="MH14" s="146"/>
      <c r="MI14" s="146"/>
      <c r="MJ14" s="146"/>
      <c r="MK14" s="146"/>
      <c r="ML14" s="146"/>
      <c r="MM14" s="146"/>
      <c r="MN14" s="146"/>
      <c r="MO14" s="146"/>
      <c r="MP14" s="146"/>
      <c r="MQ14" s="146"/>
      <c r="MR14" s="146"/>
      <c r="MS14" s="146"/>
      <c r="MT14" s="146"/>
      <c r="MU14" s="146"/>
      <c r="MV14" s="146"/>
      <c r="MW14" s="146"/>
      <c r="MX14" s="146"/>
      <c r="MY14" s="146"/>
      <c r="MZ14" s="146"/>
      <c r="NA14" s="146"/>
      <c r="NB14" s="146"/>
      <c r="NC14" s="146"/>
      <c r="ND14" s="146"/>
      <c r="NE14" s="146"/>
      <c r="NF14" s="146"/>
      <c r="NG14" s="146"/>
      <c r="NH14" s="146"/>
      <c r="NI14" s="146"/>
      <c r="NJ14" s="146"/>
      <c r="NK14" s="146"/>
      <c r="NL14" s="146"/>
      <c r="NM14" s="146"/>
      <c r="NN14" s="146"/>
      <c r="NO14" s="146"/>
      <c r="NP14" s="146"/>
      <c r="NQ14" s="146"/>
      <c r="NR14" s="146"/>
      <c r="NS14" s="146"/>
      <c r="NT14" s="146"/>
      <c r="NU14" s="146"/>
      <c r="NV14" s="146"/>
      <c r="NW14" s="146"/>
      <c r="NX14" s="146"/>
      <c r="NY14" s="146"/>
      <c r="NZ14" s="146"/>
      <c r="OA14" s="146"/>
      <c r="OB14" s="146"/>
      <c r="OC14" s="146"/>
      <c r="OD14" s="146"/>
      <c r="OE14" s="146"/>
      <c r="OF14" s="146"/>
      <c r="OG14" s="146"/>
      <c r="OH14" s="146"/>
      <c r="OI14" s="146"/>
      <c r="OJ14" s="146"/>
      <c r="OK14" s="146"/>
      <c r="OL14" s="146"/>
      <c r="OM14" s="146"/>
      <c r="ON14" s="146"/>
      <c r="OO14" s="146"/>
      <c r="OP14" s="146"/>
      <c r="OQ14" s="146"/>
      <c r="OR14" s="146"/>
      <c r="OS14" s="146"/>
      <c r="OT14" s="146"/>
      <c r="OU14" s="146"/>
      <c r="OV14" s="146"/>
      <c r="OW14" s="146"/>
      <c r="OX14" s="146"/>
      <c r="OY14" s="146"/>
      <c r="OZ14" s="146"/>
      <c r="PA14" s="146"/>
      <c r="PB14" s="146"/>
      <c r="PC14" s="146"/>
      <c r="PD14" s="146"/>
      <c r="PE14" s="146"/>
      <c r="PF14" s="146"/>
      <c r="PG14" s="146"/>
      <c r="PH14" s="146"/>
      <c r="PI14" s="146"/>
      <c r="PJ14" s="146"/>
      <c r="PK14" s="146"/>
      <c r="PL14" s="146"/>
      <c r="PM14" s="146"/>
      <c r="PN14" s="146"/>
      <c r="PO14" s="146"/>
      <c r="PP14" s="146"/>
      <c r="PQ14" s="146"/>
      <c r="PR14" s="146"/>
      <c r="PS14" s="146"/>
      <c r="PT14" s="146"/>
      <c r="PU14" s="146"/>
      <c r="PV14" s="146"/>
      <c r="PW14" s="146"/>
      <c r="PX14" s="146"/>
      <c r="PY14" s="146"/>
      <c r="PZ14" s="146"/>
      <c r="QA14" s="146"/>
      <c r="QB14" s="146"/>
      <c r="QC14" s="146"/>
      <c r="QD14" s="146"/>
      <c r="QE14" s="146"/>
      <c r="QF14" s="146"/>
      <c r="QG14" s="146"/>
      <c r="QH14" s="146"/>
      <c r="QI14" s="146"/>
      <c r="QJ14" s="146"/>
      <c r="QK14" s="146"/>
      <c r="QL14" s="146"/>
      <c r="QM14" s="146"/>
      <c r="QN14" s="146"/>
      <c r="QO14" s="146"/>
      <c r="QP14" s="146"/>
      <c r="QQ14" s="146"/>
      <c r="QR14" s="146"/>
      <c r="QS14" s="146"/>
      <c r="QT14" s="146"/>
      <c r="QU14" s="146"/>
      <c r="QV14" s="146"/>
      <c r="QW14" s="146"/>
      <c r="QX14" s="146"/>
      <c r="QY14" s="146"/>
      <c r="QZ14" s="146"/>
      <c r="RA14" s="146"/>
      <c r="RB14" s="146"/>
      <c r="RC14" s="146"/>
      <c r="RD14" s="146"/>
      <c r="RE14" s="146"/>
      <c r="RF14" s="146"/>
      <c r="RG14" s="146"/>
      <c r="RH14" s="146"/>
      <c r="RI14" s="146"/>
      <c r="RJ14" s="146"/>
      <c r="RK14" s="146"/>
      <c r="RL14" s="146"/>
      <c r="RM14" s="146"/>
      <c r="RN14" s="146"/>
      <c r="RO14" s="146"/>
      <c r="RP14" s="146"/>
      <c r="RQ14" s="146"/>
      <c r="RR14" s="146"/>
      <c r="RS14" s="146"/>
      <c r="RT14" s="146"/>
      <c r="RU14" s="146"/>
      <c r="RV14" s="146"/>
      <c r="RW14" s="146"/>
      <c r="RX14" s="146"/>
      <c r="RY14" s="146"/>
      <c r="RZ14" s="146"/>
      <c r="SA14" s="146"/>
      <c r="SB14" s="146"/>
      <c r="SC14" s="146"/>
      <c r="SD14" s="146"/>
      <c r="SE14" s="146"/>
      <c r="SF14" s="146"/>
      <c r="SG14" s="146"/>
      <c r="SH14" s="146"/>
      <c r="SI14" s="146"/>
      <c r="SJ14" s="146"/>
      <c r="SK14" s="146"/>
      <c r="SL14" s="146"/>
      <c r="SM14" s="146"/>
      <c r="SN14" s="146"/>
      <c r="SO14" s="146"/>
      <c r="SP14" s="146"/>
      <c r="SQ14" s="146"/>
      <c r="SR14" s="146"/>
      <c r="SS14" s="146"/>
      <c r="ST14" s="146"/>
      <c r="SU14" s="146"/>
      <c r="SV14" s="146"/>
      <c r="SW14" s="146"/>
      <c r="SX14" s="146"/>
      <c r="SY14" s="146"/>
      <c r="SZ14" s="146"/>
      <c r="TA14" s="146"/>
      <c r="TB14" s="146"/>
      <c r="TC14" s="146"/>
      <c r="TD14" s="146"/>
      <c r="TE14" s="146"/>
      <c r="TF14" s="146"/>
      <c r="TG14" s="146"/>
      <c r="TH14" s="146"/>
      <c r="TI14" s="146"/>
      <c r="TJ14" s="146"/>
      <c r="TK14" s="146"/>
      <c r="TL14" s="146"/>
      <c r="TM14" s="146"/>
      <c r="TN14" s="146"/>
      <c r="TO14" s="146"/>
      <c r="TP14" s="146"/>
      <c r="TQ14" s="146"/>
      <c r="TR14" s="146"/>
      <c r="TS14" s="146"/>
      <c r="TT14" s="146"/>
      <c r="TU14" s="146"/>
      <c r="TV14" s="146"/>
      <c r="TW14" s="146"/>
      <c r="TX14" s="146"/>
      <c r="TY14" s="146"/>
      <c r="TZ14" s="146"/>
      <c r="UA14" s="146"/>
      <c r="UB14" s="146"/>
      <c r="UC14" s="146"/>
      <c r="UD14" s="146"/>
      <c r="UE14" s="146"/>
      <c r="UF14" s="146"/>
      <c r="UG14" s="146"/>
      <c r="UH14" s="146"/>
      <c r="UI14" s="146"/>
      <c r="UJ14" s="146"/>
      <c r="UK14" s="146"/>
      <c r="UL14" s="146"/>
      <c r="UM14" s="146"/>
      <c r="UN14" s="146"/>
      <c r="UO14" s="146"/>
      <c r="UP14" s="146"/>
      <c r="UQ14" s="146"/>
      <c r="UR14" s="146"/>
      <c r="US14" s="146"/>
      <c r="UT14" s="146"/>
      <c r="UU14" s="146"/>
      <c r="UV14" s="146"/>
      <c r="UW14" s="146"/>
      <c r="UX14" s="146"/>
      <c r="UY14" s="146"/>
      <c r="UZ14" s="146"/>
      <c r="VA14" s="146"/>
      <c r="VB14" s="146"/>
      <c r="VC14" s="146"/>
      <c r="VD14" s="146"/>
      <c r="VE14" s="146"/>
      <c r="VF14" s="146"/>
      <c r="VG14" s="146"/>
      <c r="VH14" s="146"/>
      <c r="VI14" s="146"/>
      <c r="VJ14" s="146"/>
      <c r="VK14" s="146"/>
      <c r="VL14" s="146"/>
      <c r="VM14" s="146"/>
      <c r="VN14" s="146"/>
      <c r="VO14" s="146"/>
      <c r="VP14" s="146"/>
      <c r="VQ14" s="146"/>
      <c r="VR14" s="146"/>
      <c r="VS14" s="146"/>
      <c r="VT14" s="146"/>
      <c r="VU14" s="146"/>
      <c r="VV14" s="146"/>
      <c r="VW14" s="146"/>
      <c r="VX14" s="146"/>
      <c r="VY14" s="146"/>
      <c r="VZ14" s="146"/>
      <c r="WA14" s="146"/>
      <c r="WB14" s="146"/>
      <c r="WC14" s="146"/>
      <c r="WD14" s="146"/>
      <c r="WE14" s="146"/>
      <c r="WF14" s="146"/>
      <c r="WG14" s="146"/>
      <c r="WH14" s="146"/>
      <c r="WI14" s="146"/>
      <c r="WJ14" s="146"/>
      <c r="WK14" s="146"/>
      <c r="WL14" s="146"/>
      <c r="WM14" s="146"/>
      <c r="WN14" s="146"/>
      <c r="WO14" s="146"/>
      <c r="WP14" s="146"/>
      <c r="WQ14" s="146"/>
      <c r="WR14" s="146"/>
      <c r="WS14" s="146"/>
      <c r="WT14" s="146"/>
      <c r="WU14" s="146"/>
      <c r="WV14" s="146"/>
      <c r="WW14" s="146"/>
      <c r="WX14" s="146"/>
      <c r="WY14" s="146"/>
      <c r="WZ14" s="146"/>
      <c r="XA14" s="146"/>
      <c r="XB14" s="146"/>
      <c r="XC14" s="146"/>
      <c r="XD14" s="146"/>
      <c r="XE14" s="146"/>
      <c r="XF14" s="146"/>
      <c r="XG14" s="146"/>
      <c r="XH14" s="146"/>
      <c r="XI14" s="146"/>
      <c r="XJ14" s="146"/>
      <c r="XK14" s="146"/>
      <c r="XL14" s="146"/>
      <c r="XM14" s="146"/>
      <c r="XN14" s="146"/>
      <c r="XO14" s="146"/>
      <c r="XP14" s="146"/>
      <c r="XQ14" s="146"/>
      <c r="XR14" s="146"/>
      <c r="XS14" s="146"/>
      <c r="XT14" s="146"/>
      <c r="XU14" s="146"/>
      <c r="XV14" s="146"/>
      <c r="XW14" s="146"/>
      <c r="XX14" s="146"/>
      <c r="XY14" s="146"/>
      <c r="XZ14" s="146"/>
      <c r="YA14" s="146"/>
      <c r="YB14" s="146"/>
      <c r="YC14" s="146"/>
      <c r="YD14" s="146"/>
      <c r="YE14" s="146"/>
      <c r="YF14" s="146"/>
      <c r="YG14" s="146"/>
      <c r="YH14" s="146"/>
      <c r="YI14" s="146"/>
      <c r="YJ14" s="146"/>
      <c r="YK14" s="146"/>
      <c r="YL14" s="146"/>
      <c r="YM14" s="146"/>
      <c r="YN14" s="146"/>
      <c r="YO14" s="146"/>
      <c r="YP14" s="146"/>
      <c r="YQ14" s="146"/>
      <c r="YR14" s="146"/>
      <c r="YS14" s="146"/>
      <c r="YT14" s="146"/>
      <c r="YU14" s="146"/>
      <c r="YV14" s="146"/>
      <c r="YW14" s="146"/>
      <c r="YX14" s="146"/>
      <c r="YY14" s="146"/>
      <c r="YZ14" s="146"/>
      <c r="ZA14" s="146"/>
      <c r="ZB14" s="146"/>
      <c r="ZC14" s="146"/>
      <c r="ZD14" s="146"/>
      <c r="ZE14" s="146"/>
      <c r="ZF14" s="146"/>
      <c r="ZG14" s="146"/>
      <c r="ZH14" s="146"/>
      <c r="ZI14" s="146"/>
      <c r="ZJ14" s="146"/>
      <c r="ZK14" s="146"/>
      <c r="ZL14" s="146"/>
      <c r="ZM14" s="146"/>
      <c r="ZN14" s="146"/>
      <c r="ZO14" s="146"/>
      <c r="ZP14" s="146"/>
      <c r="ZQ14" s="146"/>
      <c r="ZR14" s="146"/>
      <c r="ZS14" s="146"/>
      <c r="ZT14" s="146"/>
      <c r="ZU14" s="146"/>
      <c r="ZV14" s="146"/>
      <c r="ZW14" s="146"/>
      <c r="ZX14" s="146"/>
      <c r="ZY14" s="146"/>
      <c r="ZZ14" s="146"/>
      <c r="AAA14" s="146"/>
      <c r="AAB14" s="146"/>
      <c r="AAC14" s="146"/>
      <c r="AAD14" s="146"/>
      <c r="AAE14" s="146"/>
      <c r="AAF14" s="146"/>
      <c r="AAG14" s="146"/>
      <c r="AAH14" s="146"/>
      <c r="AAI14" s="146"/>
      <c r="AAJ14" s="146"/>
      <c r="AAK14" s="146"/>
      <c r="AAL14" s="146"/>
      <c r="AAM14" s="146"/>
      <c r="AAN14" s="146"/>
      <c r="AAO14" s="146"/>
      <c r="AAP14" s="146"/>
      <c r="AAQ14" s="146"/>
      <c r="AAR14" s="146"/>
      <c r="AAS14" s="146"/>
      <c r="AAT14" s="146"/>
      <c r="AAU14" s="146"/>
      <c r="AAV14" s="146"/>
      <c r="AAW14" s="146"/>
      <c r="AAX14" s="146"/>
      <c r="AAY14" s="146"/>
      <c r="AAZ14" s="146"/>
      <c r="ABA14" s="146"/>
      <c r="ABB14" s="146"/>
      <c r="ABC14" s="146"/>
      <c r="ABD14" s="146"/>
      <c r="ABE14" s="146"/>
      <c r="ABF14" s="146"/>
      <c r="ABG14" s="146"/>
      <c r="ABH14" s="146"/>
      <c r="ABI14" s="146"/>
      <c r="ABJ14" s="146"/>
      <c r="ABK14" s="146"/>
      <c r="ABL14" s="146"/>
      <c r="ABM14" s="146"/>
      <c r="ABN14" s="146"/>
      <c r="ABO14" s="146"/>
      <c r="ABP14" s="146"/>
      <c r="ABQ14" s="146"/>
      <c r="ABR14" s="146"/>
      <c r="ABS14" s="146"/>
      <c r="ABT14" s="146"/>
      <c r="ABU14" s="146"/>
      <c r="ABV14" s="146"/>
      <c r="ABW14" s="146"/>
      <c r="ABX14" s="146"/>
      <c r="ABY14" s="146"/>
      <c r="ABZ14" s="146"/>
      <c r="ACA14" s="146"/>
      <c r="ACB14" s="146"/>
      <c r="ACC14" s="146"/>
      <c r="ACD14" s="146"/>
      <c r="ACE14" s="146"/>
      <c r="ACF14" s="146"/>
      <c r="ACG14" s="146"/>
      <c r="ACH14" s="146"/>
      <c r="ACI14" s="146"/>
      <c r="ACJ14" s="146"/>
      <c r="ACK14" s="146"/>
      <c r="ACL14" s="146"/>
      <c r="ACM14" s="146"/>
      <c r="ACN14" s="146"/>
      <c r="ACO14" s="146"/>
      <c r="ACP14" s="146"/>
      <c r="ACQ14" s="146"/>
      <c r="ACR14" s="146"/>
      <c r="ACS14" s="146"/>
      <c r="ACT14" s="146"/>
      <c r="ACU14" s="146"/>
      <c r="ACV14" s="146"/>
      <c r="ACW14" s="146"/>
      <c r="ACX14" s="146"/>
      <c r="ACY14" s="146"/>
      <c r="ACZ14" s="146"/>
      <c r="ADA14" s="146"/>
      <c r="ADB14" s="146"/>
      <c r="ADC14" s="146"/>
      <c r="ADD14" s="146"/>
      <c r="ADE14" s="146"/>
      <c r="ADF14" s="146"/>
      <c r="ADG14" s="146"/>
      <c r="ADH14" s="146"/>
      <c r="ADI14" s="146"/>
      <c r="ADJ14" s="146"/>
      <c r="ADK14" s="146"/>
      <c r="ADL14" s="146"/>
      <c r="ADM14" s="146"/>
      <c r="ADN14" s="146"/>
      <c r="ADO14" s="146"/>
      <c r="ADP14" s="146"/>
      <c r="ADQ14" s="146"/>
      <c r="ADR14" s="146"/>
      <c r="ADS14" s="146"/>
      <c r="ADT14" s="146"/>
      <c r="ADU14" s="146"/>
      <c r="ADV14" s="146"/>
      <c r="ADW14" s="146"/>
      <c r="ADX14" s="146"/>
      <c r="ADY14" s="146"/>
      <c r="ADZ14" s="146"/>
      <c r="AEA14" s="146"/>
      <c r="AEB14" s="146"/>
      <c r="AEC14" s="146"/>
      <c r="AED14" s="146"/>
      <c r="AEE14" s="146"/>
      <c r="AEF14" s="146"/>
      <c r="AEG14" s="146"/>
      <c r="AEH14" s="146"/>
      <c r="AEI14" s="146"/>
      <c r="AEJ14" s="146"/>
      <c r="AEK14" s="146"/>
      <c r="AEL14" s="146"/>
      <c r="AEM14" s="146"/>
      <c r="AEN14" s="146"/>
      <c r="AEO14" s="146"/>
      <c r="AEP14" s="146"/>
      <c r="AEQ14" s="146"/>
      <c r="AER14" s="146"/>
      <c r="AES14" s="146"/>
      <c r="AET14" s="146"/>
      <c r="AEU14" s="146"/>
      <c r="AEV14" s="146"/>
      <c r="AEW14" s="146"/>
      <c r="AEX14" s="146"/>
      <c r="AEY14" s="146"/>
      <c r="AEZ14" s="146"/>
      <c r="AFA14" s="146"/>
      <c r="AFB14" s="146"/>
      <c r="AFC14" s="146"/>
      <c r="AFD14" s="146"/>
      <c r="AFE14" s="146"/>
      <c r="AFF14" s="146"/>
      <c r="AFG14" s="146"/>
      <c r="AFH14" s="146"/>
      <c r="AFI14" s="146"/>
      <c r="AFJ14" s="146"/>
      <c r="AFK14" s="146"/>
      <c r="AFL14" s="146"/>
      <c r="AFM14" s="146"/>
      <c r="AFN14" s="146"/>
      <c r="AFO14" s="146"/>
      <c r="AFP14" s="146"/>
      <c r="AFQ14" s="146"/>
      <c r="AFR14" s="146"/>
      <c r="AFS14" s="146"/>
      <c r="AFT14" s="146"/>
      <c r="AFU14" s="146"/>
      <c r="AFV14" s="146"/>
      <c r="AFW14" s="146"/>
      <c r="AFX14" s="146"/>
      <c r="AFY14" s="146"/>
      <c r="AFZ14" s="146"/>
      <c r="AGA14" s="146"/>
      <c r="AGB14" s="146"/>
      <c r="AGC14" s="146"/>
      <c r="AGD14" s="146"/>
      <c r="AGE14" s="146"/>
      <c r="AGF14" s="146"/>
      <c r="AGG14" s="146"/>
      <c r="AGH14" s="146"/>
      <c r="AGI14" s="146"/>
      <c r="AGJ14" s="146"/>
      <c r="AGK14" s="146"/>
      <c r="AGL14" s="146"/>
      <c r="AGM14" s="146"/>
      <c r="AGN14" s="146"/>
      <c r="AGO14" s="146"/>
      <c r="AGP14" s="146"/>
      <c r="AGQ14" s="146"/>
      <c r="AGR14" s="146"/>
      <c r="AGS14" s="146"/>
      <c r="AGT14" s="146"/>
      <c r="AGU14" s="146"/>
      <c r="AGV14" s="146"/>
      <c r="AGW14" s="146"/>
      <c r="AGX14" s="146"/>
      <c r="AGY14" s="146"/>
      <c r="AGZ14" s="146"/>
      <c r="AHA14" s="146"/>
      <c r="AHB14" s="146"/>
      <c r="AHC14" s="146"/>
      <c r="AHD14" s="146"/>
      <c r="AHE14" s="146"/>
      <c r="AHF14" s="146"/>
      <c r="AHG14" s="146"/>
      <c r="AHH14" s="146"/>
      <c r="AHI14" s="146"/>
      <c r="AHJ14" s="146"/>
      <c r="AHK14" s="146"/>
      <c r="AHL14" s="146"/>
      <c r="AHM14" s="146"/>
      <c r="AHN14" s="146"/>
      <c r="AHO14" s="146"/>
      <c r="AHP14" s="146"/>
      <c r="AHQ14" s="146"/>
      <c r="AHR14" s="146"/>
      <c r="AHS14" s="146"/>
      <c r="AHT14" s="146"/>
      <c r="AHU14" s="146"/>
      <c r="AHV14" s="146"/>
      <c r="AHW14" s="146"/>
      <c r="AHX14" s="146"/>
      <c r="AHY14" s="146"/>
      <c r="AHZ14" s="146"/>
      <c r="AIA14" s="146"/>
      <c r="AIB14" s="146"/>
      <c r="AIC14" s="146"/>
      <c r="AID14" s="146"/>
      <c r="AIE14" s="146"/>
      <c r="AIF14" s="146"/>
      <c r="AIG14" s="146"/>
      <c r="AIH14" s="146"/>
      <c r="AII14" s="146"/>
      <c r="AIJ14" s="146"/>
      <c r="AIK14" s="146"/>
      <c r="AIL14" s="146"/>
      <c r="AIM14" s="146"/>
      <c r="AIN14" s="146"/>
      <c r="AIO14" s="146"/>
      <c r="AIP14" s="146"/>
      <c r="AIQ14" s="146"/>
      <c r="AIR14" s="146"/>
      <c r="AIS14" s="146"/>
      <c r="AIT14" s="146"/>
      <c r="AIU14" s="146"/>
      <c r="AIV14" s="146"/>
      <c r="AIW14" s="146"/>
      <c r="AIX14" s="146"/>
      <c r="AIY14" s="146"/>
      <c r="AIZ14" s="146"/>
      <c r="AJA14" s="146"/>
      <c r="AJB14" s="146"/>
      <c r="AJC14" s="146"/>
      <c r="AJD14" s="146"/>
      <c r="AJE14" s="146"/>
      <c r="AJF14" s="146"/>
      <c r="AJG14" s="146"/>
      <c r="AJH14" s="146"/>
      <c r="AJI14" s="146"/>
      <c r="AJJ14" s="146"/>
      <c r="AJK14" s="146"/>
      <c r="AJL14" s="146"/>
      <c r="AJM14" s="146"/>
      <c r="AJN14" s="146"/>
      <c r="AJO14" s="146"/>
      <c r="AJP14" s="146"/>
      <c r="AJQ14" s="146"/>
      <c r="AJR14" s="146"/>
      <c r="AJS14" s="146"/>
      <c r="AJT14" s="146"/>
      <c r="AJU14" s="146"/>
      <c r="AJV14" s="146"/>
      <c r="AJW14" s="146"/>
      <c r="AJX14" s="146"/>
      <c r="AJY14" s="146"/>
      <c r="AJZ14" s="146"/>
      <c r="AKA14" s="146"/>
      <c r="AKB14" s="146"/>
      <c r="AKC14" s="146"/>
      <c r="AKD14" s="146"/>
      <c r="AKE14" s="146"/>
      <c r="AKF14" s="146"/>
      <c r="AKG14" s="146"/>
      <c r="AKH14" s="146"/>
      <c r="AKI14" s="146"/>
      <c r="AKJ14" s="146"/>
      <c r="AKK14" s="146"/>
      <c r="AKL14" s="146"/>
      <c r="AKM14" s="146"/>
      <c r="AKN14" s="146"/>
      <c r="AKO14" s="146"/>
      <c r="AKP14" s="146"/>
      <c r="AKQ14" s="146"/>
      <c r="AKR14" s="146"/>
      <c r="AKS14" s="146"/>
      <c r="AKT14" s="146"/>
      <c r="AKU14" s="146"/>
      <c r="AKV14" s="146"/>
      <c r="AKW14" s="146"/>
      <c r="AKX14" s="146"/>
      <c r="AKY14" s="146"/>
      <c r="AKZ14" s="146"/>
      <c r="ALA14" s="146"/>
      <c r="ALB14" s="146"/>
      <c r="ALC14" s="146"/>
      <c r="ALD14" s="146"/>
      <c r="ALE14" s="146"/>
      <c r="ALF14" s="146"/>
      <c r="ALG14" s="146"/>
      <c r="ALH14" s="146"/>
      <c r="ALI14" s="146"/>
      <c r="ALJ14" s="146"/>
      <c r="ALK14" s="146"/>
      <c r="ALL14" s="146"/>
      <c r="ALM14" s="146"/>
      <c r="ALN14" s="146"/>
      <c r="ALO14" s="146"/>
      <c r="ALP14" s="146"/>
      <c r="ALQ14" s="146"/>
      <c r="ALR14" s="146"/>
      <c r="ALS14" s="146"/>
      <c r="ALT14" s="146"/>
      <c r="ALU14" s="146"/>
      <c r="ALV14" s="146"/>
      <c r="ALW14" s="146"/>
      <c r="ALX14" s="146"/>
      <c r="ALY14" s="146"/>
      <c r="ALZ14" s="146"/>
      <c r="AMA14" s="146"/>
      <c r="AMB14" s="146"/>
      <c r="AMC14" s="146"/>
      <c r="AMD14" s="146"/>
      <c r="AME14" s="146"/>
      <c r="AMF14" s="146"/>
      <c r="AMG14" s="146"/>
      <c r="AMH14" s="146"/>
      <c r="AMI14" s="146"/>
      <c r="AMJ14" s="146"/>
      <c r="AMK14" s="146"/>
      <c r="AML14" s="146"/>
      <c r="AMM14" s="146"/>
      <c r="AMN14" s="146"/>
      <c r="AMO14" s="146"/>
      <c r="AMP14" s="146"/>
      <c r="AMQ14" s="146"/>
      <c r="AMR14" s="146"/>
      <c r="AMS14" s="146"/>
      <c r="AMT14" s="146"/>
      <c r="AMU14" s="146"/>
      <c r="AMV14" s="146"/>
      <c r="AMW14" s="146"/>
      <c r="AMX14" s="146"/>
      <c r="AMY14" s="146"/>
      <c r="AMZ14" s="146"/>
      <c r="ANA14" s="146"/>
      <c r="ANB14" s="146"/>
      <c r="ANC14" s="146"/>
      <c r="AND14" s="146"/>
      <c r="ANE14" s="146"/>
      <c r="ANF14" s="146"/>
      <c r="ANG14" s="146"/>
      <c r="ANH14" s="146"/>
      <c r="ANI14" s="146"/>
      <c r="ANJ14" s="146"/>
      <c r="ANK14" s="146"/>
      <c r="ANL14" s="146"/>
      <c r="ANM14" s="146"/>
      <c r="ANN14" s="146"/>
      <c r="ANO14" s="146"/>
      <c r="ANP14" s="146"/>
      <c r="ANQ14" s="146"/>
      <c r="ANR14" s="146"/>
      <c r="ANS14" s="146"/>
      <c r="ANT14" s="146"/>
      <c r="ANU14" s="146"/>
      <c r="ANV14" s="146"/>
      <c r="ANW14" s="146"/>
      <c r="ANX14" s="146"/>
      <c r="ANY14" s="146"/>
      <c r="ANZ14" s="146"/>
      <c r="AOA14" s="146"/>
      <c r="AOB14" s="146"/>
      <c r="AOC14" s="146"/>
      <c r="AOD14" s="146"/>
      <c r="AOE14" s="146"/>
      <c r="AOF14" s="146"/>
      <c r="AOG14" s="146"/>
      <c r="AOH14" s="146"/>
      <c r="AOI14" s="146"/>
      <c r="AOJ14" s="146"/>
      <c r="AOK14" s="146"/>
      <c r="AOL14" s="146"/>
      <c r="AOM14" s="146"/>
      <c r="AON14" s="146"/>
      <c r="AOO14" s="146"/>
      <c r="AOP14" s="146"/>
      <c r="AOQ14" s="146"/>
      <c r="AOR14" s="146"/>
      <c r="AOS14" s="146"/>
      <c r="AOT14" s="146"/>
      <c r="AOU14" s="146"/>
      <c r="AOV14" s="146"/>
      <c r="AOW14" s="146"/>
      <c r="AOX14" s="146"/>
      <c r="AOY14" s="146"/>
      <c r="AOZ14" s="146"/>
      <c r="APA14" s="146"/>
      <c r="APB14" s="146"/>
      <c r="APC14" s="146"/>
      <c r="APD14" s="146"/>
      <c r="APE14" s="146"/>
      <c r="APF14" s="146"/>
      <c r="APG14" s="146"/>
      <c r="APH14" s="146"/>
      <c r="API14" s="146"/>
      <c r="APJ14" s="146"/>
      <c r="APK14" s="146"/>
      <c r="APL14" s="146"/>
      <c r="APM14" s="146"/>
      <c r="APN14" s="146"/>
      <c r="APO14" s="146"/>
      <c r="APP14" s="146"/>
      <c r="APQ14" s="146"/>
      <c r="APR14" s="146"/>
      <c r="APS14" s="146"/>
      <c r="APT14" s="146"/>
      <c r="APU14" s="146"/>
      <c r="APV14" s="146"/>
      <c r="APW14" s="146"/>
      <c r="APX14" s="146"/>
      <c r="APY14" s="146"/>
      <c r="APZ14" s="146"/>
      <c r="AQA14" s="146"/>
      <c r="AQB14" s="146"/>
      <c r="AQC14" s="146"/>
      <c r="AQD14" s="146"/>
      <c r="AQE14" s="146"/>
      <c r="AQF14" s="146"/>
      <c r="AQG14" s="146"/>
      <c r="AQH14" s="146"/>
      <c r="AQI14" s="146"/>
      <c r="AQJ14" s="146"/>
      <c r="AQK14" s="146"/>
      <c r="AQL14" s="146"/>
      <c r="AQM14" s="146"/>
      <c r="AQN14" s="146"/>
      <c r="AQO14" s="146"/>
      <c r="AQP14" s="146"/>
      <c r="AQQ14" s="146"/>
      <c r="AQR14" s="146"/>
      <c r="AQS14" s="146"/>
      <c r="AQT14" s="146"/>
      <c r="AQU14" s="146"/>
      <c r="AQV14" s="146"/>
      <c r="AQW14" s="146"/>
      <c r="AQX14" s="146"/>
      <c r="AQY14" s="146"/>
      <c r="AQZ14" s="146"/>
      <c r="ARA14" s="146"/>
      <c r="ARB14" s="146"/>
      <c r="ARC14" s="146"/>
      <c r="ARD14" s="146"/>
      <c r="ARE14" s="146"/>
      <c r="ARF14" s="146"/>
      <c r="ARG14" s="146"/>
      <c r="ARH14" s="146"/>
      <c r="ARI14" s="146"/>
      <c r="ARJ14" s="146"/>
      <c r="ARK14" s="146"/>
      <c r="ARL14" s="146"/>
      <c r="ARM14" s="146"/>
      <c r="ARN14" s="146"/>
      <c r="ARO14" s="146"/>
      <c r="ARP14" s="146"/>
      <c r="ARQ14" s="146"/>
      <c r="ARR14" s="146"/>
      <c r="ARS14" s="146"/>
      <c r="ART14" s="146"/>
      <c r="ARU14" s="146"/>
      <c r="ARV14" s="146"/>
      <c r="ARW14" s="146"/>
      <c r="ARX14" s="146"/>
      <c r="ARY14" s="146"/>
      <c r="ARZ14" s="146"/>
      <c r="ASA14" s="146"/>
      <c r="ASB14" s="146"/>
      <c r="ASC14" s="146"/>
      <c r="ASD14" s="146"/>
      <c r="ASE14" s="146"/>
      <c r="ASF14" s="146"/>
      <c r="ASG14" s="146"/>
      <c r="ASH14" s="146"/>
      <c r="ASI14" s="146"/>
      <c r="ASJ14" s="146"/>
      <c r="ASK14" s="146"/>
      <c r="ASL14" s="146"/>
      <c r="ASM14" s="146"/>
      <c r="ASN14" s="146"/>
      <c r="ASO14" s="146"/>
      <c r="ASP14" s="146"/>
      <c r="ASQ14" s="146"/>
      <c r="ASR14" s="146"/>
      <c r="ASS14" s="146"/>
      <c r="AST14" s="146"/>
      <c r="ASU14" s="146"/>
      <c r="ASV14" s="146"/>
      <c r="ASW14" s="146"/>
      <c r="ASX14" s="146"/>
      <c r="ASY14" s="146"/>
      <c r="ASZ14" s="146"/>
      <c r="ATA14" s="146"/>
      <c r="ATB14" s="146"/>
      <c r="ATC14" s="146"/>
      <c r="ATD14" s="146"/>
      <c r="ATE14" s="146"/>
      <c r="ATF14" s="146"/>
      <c r="ATG14" s="146"/>
      <c r="ATH14" s="146"/>
      <c r="ATI14" s="146"/>
      <c r="ATJ14" s="146"/>
      <c r="ATK14" s="146"/>
      <c r="ATL14" s="146"/>
      <c r="ATM14" s="146"/>
      <c r="ATN14" s="146"/>
      <c r="ATO14" s="146"/>
      <c r="ATP14" s="146"/>
      <c r="ATQ14" s="146"/>
      <c r="ATR14" s="146"/>
      <c r="ATS14" s="146"/>
      <c r="ATT14" s="146"/>
      <c r="ATU14" s="146"/>
      <c r="ATV14" s="146"/>
      <c r="ATW14" s="146"/>
      <c r="ATX14" s="146"/>
      <c r="ATY14" s="146"/>
      <c r="ATZ14" s="146"/>
      <c r="AUA14" s="146"/>
      <c r="AUB14" s="146"/>
      <c r="AUC14" s="146"/>
      <c r="AUD14" s="146"/>
      <c r="AUE14" s="146"/>
      <c r="AUF14" s="146"/>
      <c r="AUG14" s="146"/>
      <c r="AUH14" s="146"/>
      <c r="AUI14" s="146"/>
      <c r="AUJ14" s="146"/>
      <c r="AUK14" s="146"/>
      <c r="AUL14" s="146"/>
      <c r="AUM14" s="146"/>
      <c r="AUN14" s="146"/>
      <c r="AUO14" s="146"/>
      <c r="AUP14" s="146"/>
      <c r="AUQ14" s="146"/>
      <c r="AUR14" s="146"/>
      <c r="AUS14" s="146"/>
      <c r="AUT14" s="146"/>
      <c r="AUU14" s="146"/>
      <c r="AUV14" s="146"/>
      <c r="AUW14" s="146"/>
      <c r="AUX14" s="146"/>
      <c r="AUY14" s="146"/>
      <c r="AUZ14" s="146"/>
      <c r="AVA14" s="146"/>
      <c r="AVB14" s="146"/>
      <c r="AVC14" s="146"/>
      <c r="AVD14" s="146"/>
      <c r="AVE14" s="146"/>
      <c r="AVF14" s="146"/>
      <c r="AVG14" s="146"/>
      <c r="AVH14" s="146"/>
      <c r="AVI14" s="146"/>
      <c r="AVJ14" s="146"/>
      <c r="AVK14" s="146"/>
      <c r="AVL14" s="146"/>
      <c r="AVM14" s="146"/>
      <c r="AVN14" s="146"/>
      <c r="AVO14" s="146"/>
      <c r="AVP14" s="146"/>
      <c r="AVQ14" s="146"/>
      <c r="AVR14" s="146"/>
      <c r="AVS14" s="146"/>
      <c r="AVT14" s="146"/>
      <c r="AVU14" s="146"/>
      <c r="AVV14" s="146"/>
      <c r="AVW14" s="146"/>
      <c r="AVX14" s="146"/>
      <c r="AVY14" s="146"/>
      <c r="AVZ14" s="146"/>
      <c r="AWA14" s="146"/>
      <c r="AWB14" s="146"/>
      <c r="AWC14" s="146"/>
      <c r="AWD14" s="146"/>
      <c r="AWE14" s="146"/>
      <c r="AWF14" s="146"/>
      <c r="AWG14" s="146"/>
      <c r="AWH14" s="146"/>
      <c r="AWI14" s="146"/>
      <c r="AWJ14" s="146"/>
      <c r="AWK14" s="146"/>
      <c r="AWL14" s="146"/>
      <c r="AWM14" s="146"/>
      <c r="AWN14" s="146"/>
      <c r="AWO14" s="146"/>
      <c r="AWP14" s="146"/>
      <c r="AWQ14" s="146"/>
      <c r="AWR14" s="146"/>
      <c r="AWS14" s="146"/>
      <c r="AWT14" s="146"/>
      <c r="AWU14" s="146"/>
      <c r="AWV14" s="146"/>
      <c r="AWW14" s="146"/>
      <c r="AWX14" s="146"/>
      <c r="AWY14" s="146"/>
      <c r="AWZ14" s="146"/>
      <c r="AXA14" s="146"/>
      <c r="AXB14" s="146"/>
      <c r="AXC14" s="146"/>
      <c r="AXD14" s="146"/>
      <c r="AXE14" s="146"/>
      <c r="AXF14" s="146"/>
      <c r="AXG14" s="146"/>
      <c r="AXH14" s="146"/>
      <c r="AXI14" s="146"/>
      <c r="AXJ14" s="146"/>
      <c r="AXK14" s="146"/>
      <c r="AXL14" s="146"/>
      <c r="AXM14" s="146"/>
      <c r="AXN14" s="146"/>
      <c r="AXO14" s="146"/>
      <c r="AXP14" s="146"/>
      <c r="AXQ14" s="146"/>
      <c r="AXR14" s="146"/>
      <c r="AXS14" s="146"/>
      <c r="AXT14" s="146"/>
      <c r="AXU14" s="146"/>
      <c r="AXV14" s="146"/>
      <c r="AXW14" s="146"/>
      <c r="AXX14" s="146"/>
      <c r="AXY14" s="146"/>
      <c r="AXZ14" s="146"/>
      <c r="AYA14" s="146"/>
      <c r="AYB14" s="146"/>
      <c r="AYC14" s="146"/>
      <c r="AYD14" s="146"/>
      <c r="AYE14" s="146"/>
      <c r="AYF14" s="146"/>
      <c r="AYG14" s="146"/>
      <c r="AYH14" s="146"/>
      <c r="AYI14" s="146"/>
      <c r="AYJ14" s="146"/>
      <c r="AYK14" s="146"/>
      <c r="AYL14" s="146"/>
      <c r="AYM14" s="146"/>
      <c r="AYN14" s="146"/>
      <c r="AYO14" s="146"/>
      <c r="AYP14" s="146"/>
      <c r="AYQ14" s="146"/>
      <c r="AYR14" s="146"/>
      <c r="AYS14" s="146"/>
      <c r="AYT14" s="146"/>
      <c r="AYU14" s="146"/>
      <c r="AYV14" s="146"/>
      <c r="AYW14" s="146"/>
      <c r="AYX14" s="146"/>
      <c r="AYY14" s="146"/>
      <c r="AYZ14" s="146"/>
      <c r="AZA14" s="146"/>
      <c r="AZB14" s="146"/>
      <c r="AZC14" s="146"/>
      <c r="AZD14" s="146"/>
      <c r="AZE14" s="146"/>
      <c r="AZF14" s="146"/>
      <c r="AZG14" s="146"/>
      <c r="AZH14" s="146"/>
      <c r="AZI14" s="146"/>
      <c r="AZJ14" s="146"/>
      <c r="AZK14" s="146"/>
      <c r="AZL14" s="146"/>
      <c r="AZM14" s="146"/>
      <c r="AZN14" s="146"/>
      <c r="AZO14" s="146"/>
      <c r="AZP14" s="146"/>
      <c r="AZQ14" s="146"/>
      <c r="AZR14" s="146"/>
      <c r="AZS14" s="146"/>
      <c r="AZT14" s="146"/>
      <c r="AZU14" s="146"/>
      <c r="AZV14" s="146"/>
      <c r="AZW14" s="146"/>
      <c r="AZX14" s="146"/>
      <c r="AZY14" s="146"/>
      <c r="AZZ14" s="146"/>
      <c r="BAA14" s="146"/>
      <c r="BAB14" s="146"/>
      <c r="BAC14" s="146"/>
      <c r="BAD14" s="146"/>
      <c r="BAE14" s="146"/>
      <c r="BAF14" s="146"/>
      <c r="BAG14" s="146"/>
      <c r="BAH14" s="146"/>
      <c r="BAI14" s="146"/>
      <c r="BAJ14" s="146"/>
      <c r="BAK14" s="146"/>
      <c r="BAL14" s="146"/>
      <c r="BAM14" s="146"/>
      <c r="BAN14" s="146"/>
      <c r="BAO14" s="146"/>
      <c r="BAP14" s="146"/>
      <c r="BAQ14" s="146"/>
      <c r="BAR14" s="146"/>
      <c r="BAS14" s="146"/>
      <c r="BAT14" s="146"/>
      <c r="BAU14" s="146"/>
      <c r="BAV14" s="146"/>
      <c r="BAW14" s="146"/>
      <c r="BAX14" s="146"/>
      <c r="BAY14" s="146"/>
      <c r="BAZ14" s="146"/>
      <c r="BBA14" s="146"/>
      <c r="BBB14" s="146"/>
      <c r="BBC14" s="146"/>
      <c r="BBD14" s="146"/>
      <c r="BBE14" s="146"/>
      <c r="BBF14" s="146"/>
      <c r="BBG14" s="146"/>
      <c r="BBH14" s="146"/>
      <c r="BBI14" s="146"/>
      <c r="BBJ14" s="146"/>
      <c r="BBK14" s="146"/>
      <c r="BBL14" s="146"/>
      <c r="BBM14" s="146"/>
      <c r="BBN14" s="146"/>
      <c r="BBO14" s="146"/>
      <c r="BBP14" s="146"/>
      <c r="BBQ14" s="146"/>
      <c r="BBR14" s="146"/>
      <c r="BBS14" s="146"/>
      <c r="BBT14" s="146"/>
      <c r="BBU14" s="146"/>
      <c r="BBV14" s="146"/>
      <c r="BBW14" s="146"/>
      <c r="BBX14" s="146"/>
      <c r="BBY14" s="146"/>
      <c r="BBZ14" s="146"/>
      <c r="BCA14" s="146"/>
      <c r="BCB14" s="146"/>
      <c r="BCC14" s="146"/>
      <c r="BCD14" s="146"/>
      <c r="BCE14" s="146"/>
      <c r="BCF14" s="146"/>
      <c r="BCG14" s="146"/>
      <c r="BCH14" s="146"/>
      <c r="BCI14" s="146"/>
      <c r="BCJ14" s="146"/>
      <c r="BCK14" s="146"/>
      <c r="BCL14" s="146"/>
      <c r="BCM14" s="146"/>
      <c r="BCN14" s="146"/>
      <c r="BCO14" s="146"/>
      <c r="BCP14" s="146"/>
      <c r="BCQ14" s="146"/>
      <c r="BCR14" s="146"/>
      <c r="BCS14" s="146"/>
      <c r="BCT14" s="146"/>
      <c r="BCU14" s="146"/>
      <c r="BCV14" s="146"/>
      <c r="BCW14" s="146"/>
      <c r="BCX14" s="146"/>
      <c r="BCY14" s="146"/>
      <c r="BCZ14" s="146"/>
      <c r="BDA14" s="146"/>
      <c r="BDB14" s="146"/>
      <c r="BDC14" s="146"/>
      <c r="BDD14" s="146"/>
      <c r="BDE14" s="146"/>
      <c r="BDF14" s="146"/>
      <c r="BDG14" s="146"/>
      <c r="BDH14" s="146"/>
      <c r="BDI14" s="146"/>
      <c r="BDJ14" s="146"/>
      <c r="BDK14" s="146"/>
      <c r="BDL14" s="146"/>
      <c r="BDM14" s="146"/>
      <c r="BDN14" s="146"/>
      <c r="BDO14" s="146"/>
      <c r="BDP14" s="146"/>
      <c r="BDQ14" s="146"/>
      <c r="BDR14" s="146"/>
      <c r="BDS14" s="146"/>
      <c r="BDT14" s="146"/>
      <c r="BDU14" s="146"/>
      <c r="BDV14" s="146"/>
      <c r="BDW14" s="146"/>
      <c r="BDX14" s="146"/>
      <c r="BDY14" s="146"/>
      <c r="BDZ14" s="146"/>
      <c r="BEA14" s="146"/>
      <c r="BEB14" s="146"/>
      <c r="BEC14" s="146"/>
      <c r="BED14" s="146"/>
      <c r="BEE14" s="146"/>
      <c r="BEF14" s="146"/>
      <c r="BEG14" s="146"/>
      <c r="BEH14" s="146"/>
      <c r="BEI14" s="146"/>
      <c r="BEJ14" s="146"/>
      <c r="BEK14" s="146"/>
      <c r="BEL14" s="146"/>
      <c r="BEM14" s="146"/>
      <c r="BEN14" s="146"/>
      <c r="BEO14" s="146"/>
      <c r="BEP14" s="146"/>
      <c r="BEQ14" s="146"/>
      <c r="BER14" s="146"/>
      <c r="BES14" s="146"/>
      <c r="BET14" s="146"/>
      <c r="BEU14" s="146"/>
      <c r="BEV14" s="146"/>
      <c r="BEW14" s="146"/>
      <c r="BEX14" s="146"/>
      <c r="BEY14" s="146"/>
      <c r="BEZ14" s="146"/>
      <c r="BFA14" s="146"/>
      <c r="BFB14" s="146"/>
      <c r="BFC14" s="146"/>
      <c r="BFD14" s="146"/>
      <c r="BFE14" s="146"/>
      <c r="BFF14" s="146"/>
      <c r="BFG14" s="146"/>
      <c r="BFH14" s="146"/>
      <c r="BFI14" s="146"/>
      <c r="BFJ14" s="146"/>
      <c r="BFK14" s="146"/>
      <c r="BFL14" s="146"/>
      <c r="BFM14" s="146"/>
      <c r="BFN14" s="146"/>
      <c r="BFO14" s="146"/>
      <c r="BFP14" s="146"/>
      <c r="BFQ14" s="146"/>
      <c r="BFR14" s="146"/>
      <c r="BFS14" s="146"/>
      <c r="BFT14" s="146"/>
      <c r="BFU14" s="146"/>
      <c r="BFV14" s="146"/>
      <c r="BFW14" s="146"/>
      <c r="BFX14" s="146"/>
      <c r="BFY14" s="146"/>
      <c r="BFZ14" s="146"/>
      <c r="BGA14" s="146"/>
      <c r="BGB14" s="146"/>
      <c r="BGC14" s="146"/>
      <c r="BGD14" s="146"/>
      <c r="BGE14" s="146"/>
      <c r="BGF14" s="146"/>
      <c r="BGG14" s="146"/>
      <c r="BGH14" s="146"/>
      <c r="BGI14" s="146"/>
      <c r="BGJ14" s="146"/>
      <c r="BGK14" s="146"/>
      <c r="BGL14" s="146"/>
      <c r="BGM14" s="146"/>
      <c r="BGN14" s="146"/>
      <c r="BGO14" s="146"/>
      <c r="BGP14" s="146"/>
      <c r="BGQ14" s="146"/>
      <c r="BGR14" s="146"/>
      <c r="BGS14" s="146"/>
      <c r="BGT14" s="146"/>
      <c r="BGU14" s="146"/>
      <c r="BGV14" s="146"/>
      <c r="BGW14" s="146"/>
      <c r="BGX14" s="146"/>
      <c r="BGY14" s="146"/>
      <c r="BGZ14" s="146"/>
      <c r="BHA14" s="146"/>
      <c r="BHB14" s="146"/>
      <c r="BHC14" s="146"/>
      <c r="BHD14" s="146"/>
      <c r="BHE14" s="146"/>
      <c r="BHF14" s="146"/>
      <c r="BHG14" s="146"/>
      <c r="BHH14" s="146"/>
      <c r="BHI14" s="146"/>
      <c r="BHJ14" s="146"/>
      <c r="BHK14" s="146"/>
      <c r="BHL14" s="146"/>
      <c r="BHM14" s="146"/>
      <c r="BHN14" s="146"/>
      <c r="BHO14" s="146"/>
      <c r="BHP14" s="146"/>
      <c r="BHQ14" s="146"/>
      <c r="BHR14" s="146"/>
      <c r="BHS14" s="146"/>
      <c r="BHT14" s="146"/>
      <c r="BHU14" s="146"/>
      <c r="BHV14" s="146"/>
      <c r="BHW14" s="146"/>
      <c r="BHX14" s="146"/>
      <c r="BHY14" s="146"/>
      <c r="BHZ14" s="146"/>
      <c r="BIA14" s="146"/>
      <c r="BIB14" s="146"/>
      <c r="BIC14" s="146"/>
      <c r="BID14" s="146"/>
      <c r="BIE14" s="146"/>
      <c r="BIF14" s="146"/>
      <c r="BIG14" s="146"/>
      <c r="BIH14" s="146"/>
      <c r="BII14" s="146"/>
      <c r="BIJ14" s="146"/>
      <c r="BIK14" s="146"/>
      <c r="BIL14" s="146"/>
      <c r="BIM14" s="146"/>
      <c r="BIN14" s="146"/>
      <c r="BIO14" s="146"/>
      <c r="BIP14" s="146"/>
      <c r="BIQ14" s="146"/>
      <c r="BIR14" s="146"/>
      <c r="BIS14" s="146"/>
      <c r="BIT14" s="146"/>
      <c r="BIU14" s="146"/>
      <c r="BIV14" s="146"/>
      <c r="BIW14" s="146"/>
      <c r="BIX14" s="146"/>
      <c r="BIY14" s="146"/>
      <c r="BIZ14" s="146"/>
      <c r="BJA14" s="146"/>
      <c r="BJB14" s="146"/>
      <c r="BJC14" s="146"/>
      <c r="BJD14" s="146"/>
      <c r="BJE14" s="146"/>
      <c r="BJF14" s="146"/>
      <c r="BJG14" s="146"/>
      <c r="BJH14" s="146"/>
      <c r="BJI14" s="146"/>
      <c r="BJJ14" s="146"/>
      <c r="BJK14" s="146"/>
      <c r="BJL14" s="146"/>
      <c r="BJM14" s="146"/>
      <c r="BJN14" s="146"/>
      <c r="BJO14" s="146"/>
      <c r="BJP14" s="146"/>
      <c r="BJQ14" s="146"/>
      <c r="BJR14" s="146"/>
      <c r="BJS14" s="146"/>
      <c r="BJT14" s="146"/>
      <c r="BJU14" s="146"/>
      <c r="BJV14" s="146"/>
      <c r="BJW14" s="146"/>
      <c r="BJX14" s="146"/>
      <c r="BJY14" s="146"/>
      <c r="BJZ14" s="146"/>
      <c r="BKA14" s="146"/>
      <c r="BKB14" s="146"/>
      <c r="BKC14" s="146"/>
      <c r="BKD14" s="146"/>
      <c r="BKE14" s="146"/>
      <c r="BKF14" s="146"/>
      <c r="BKG14" s="146"/>
      <c r="BKH14" s="146"/>
      <c r="BKI14" s="146"/>
      <c r="BKJ14" s="146"/>
      <c r="BKK14" s="146"/>
      <c r="BKL14" s="146"/>
      <c r="BKM14" s="146"/>
      <c r="BKN14" s="146"/>
      <c r="BKO14" s="146"/>
      <c r="BKP14" s="146"/>
      <c r="BKQ14" s="146"/>
      <c r="BKR14" s="146"/>
      <c r="BKS14" s="146"/>
      <c r="BKT14" s="146"/>
      <c r="BKU14" s="146"/>
      <c r="BKV14" s="146"/>
      <c r="BKW14" s="146"/>
      <c r="BKX14" s="146"/>
      <c r="BKY14" s="146"/>
      <c r="BKZ14" s="146"/>
      <c r="BLA14" s="146"/>
      <c r="BLB14" s="146"/>
      <c r="BLC14" s="146"/>
      <c r="BLD14" s="146"/>
      <c r="BLE14" s="146"/>
      <c r="BLF14" s="146"/>
      <c r="BLG14" s="146"/>
      <c r="BLH14" s="146"/>
      <c r="BLI14" s="146"/>
      <c r="BLJ14" s="146"/>
      <c r="BLK14" s="146"/>
      <c r="BLL14" s="146"/>
      <c r="BLM14" s="146"/>
      <c r="BLN14" s="146"/>
      <c r="BLO14" s="146"/>
      <c r="BLP14" s="146"/>
      <c r="BLQ14" s="146"/>
      <c r="BLR14" s="146"/>
      <c r="BLS14" s="146"/>
      <c r="BLT14" s="146"/>
      <c r="BLU14" s="146"/>
      <c r="BLV14" s="146"/>
      <c r="BLW14" s="146"/>
      <c r="BLX14" s="146"/>
      <c r="BLY14" s="146"/>
      <c r="BLZ14" s="146"/>
      <c r="BMA14" s="146"/>
      <c r="BMB14" s="146"/>
      <c r="BMC14" s="146"/>
      <c r="BMD14" s="146"/>
      <c r="BME14" s="146"/>
      <c r="BMF14" s="146"/>
      <c r="BMG14" s="146"/>
      <c r="BMH14" s="146"/>
      <c r="BMI14" s="146"/>
      <c r="BMJ14" s="146"/>
      <c r="BMK14" s="146"/>
      <c r="BML14" s="146"/>
      <c r="BMM14" s="146"/>
      <c r="BMN14" s="146"/>
      <c r="BMO14" s="146"/>
      <c r="BMP14" s="146"/>
      <c r="BMQ14" s="146"/>
      <c r="BMR14" s="146"/>
      <c r="BMS14" s="146"/>
      <c r="BMT14" s="146"/>
      <c r="BMU14" s="146"/>
      <c r="BMV14" s="146"/>
      <c r="BMW14" s="146"/>
      <c r="BMX14" s="146"/>
      <c r="BMY14" s="146"/>
      <c r="BMZ14" s="146"/>
      <c r="BNA14" s="146"/>
      <c r="BNB14" s="146"/>
      <c r="BNC14" s="146"/>
      <c r="BND14" s="146"/>
      <c r="BNE14" s="146"/>
      <c r="BNF14" s="146"/>
      <c r="BNG14" s="146"/>
      <c r="BNH14" s="146"/>
      <c r="BNI14" s="146"/>
      <c r="BNJ14" s="146"/>
      <c r="BNK14" s="146"/>
      <c r="BNL14" s="146"/>
      <c r="BNM14" s="146"/>
      <c r="BNN14" s="146"/>
      <c r="BNO14" s="146"/>
      <c r="BNP14" s="146"/>
      <c r="BNQ14" s="146"/>
      <c r="BNR14" s="146"/>
      <c r="BNS14" s="146"/>
      <c r="BNT14" s="146"/>
      <c r="BNU14" s="146"/>
      <c r="BNV14" s="146"/>
      <c r="BNW14" s="146"/>
      <c r="BNX14" s="146"/>
      <c r="BNY14" s="146"/>
      <c r="BNZ14" s="146"/>
      <c r="BOA14" s="146"/>
      <c r="BOB14" s="146"/>
      <c r="BOC14" s="146"/>
      <c r="BOD14" s="146"/>
      <c r="BOE14" s="146"/>
      <c r="BOF14" s="146"/>
      <c r="BOG14" s="146"/>
      <c r="BOH14" s="146"/>
      <c r="BOI14" s="146"/>
      <c r="BOJ14" s="146"/>
      <c r="BOK14" s="146"/>
      <c r="BOL14" s="146"/>
      <c r="BOM14" s="146"/>
      <c r="BON14" s="146"/>
      <c r="BOO14" s="146"/>
      <c r="BOP14" s="146"/>
      <c r="BOQ14" s="146"/>
      <c r="BOR14" s="146"/>
      <c r="BOS14" s="146"/>
      <c r="BOT14" s="146"/>
      <c r="BOU14" s="146"/>
      <c r="BOV14" s="146"/>
      <c r="BOW14" s="146"/>
      <c r="BOX14" s="146"/>
      <c r="BOY14" s="146"/>
      <c r="BOZ14" s="146"/>
      <c r="BPA14" s="146"/>
      <c r="BPB14" s="146"/>
      <c r="BPC14" s="146"/>
      <c r="BPD14" s="146"/>
      <c r="BPE14" s="146"/>
      <c r="BPF14" s="146"/>
      <c r="BPG14" s="146"/>
      <c r="BPH14" s="146"/>
      <c r="BPI14" s="146"/>
      <c r="BPJ14" s="146"/>
      <c r="BPK14" s="146"/>
      <c r="BPL14" s="146"/>
      <c r="BPM14" s="146"/>
      <c r="BPN14" s="146"/>
      <c r="BPO14" s="146"/>
      <c r="BPP14" s="146"/>
      <c r="BPQ14" s="146"/>
      <c r="BPR14" s="146"/>
      <c r="BPS14" s="146"/>
      <c r="BPT14" s="146"/>
      <c r="BPU14" s="146"/>
      <c r="BPV14" s="146"/>
      <c r="BPW14" s="146"/>
      <c r="BPX14" s="146"/>
      <c r="BPY14" s="146"/>
      <c r="BPZ14" s="146"/>
      <c r="BQA14" s="146"/>
      <c r="BQB14" s="146"/>
      <c r="BQC14" s="146"/>
      <c r="BQD14" s="146"/>
      <c r="BQE14" s="146"/>
      <c r="BQF14" s="146"/>
      <c r="BQG14" s="146"/>
      <c r="BQH14" s="146"/>
      <c r="BQI14" s="146"/>
      <c r="BQJ14" s="146"/>
      <c r="BQK14" s="146"/>
      <c r="BQL14" s="146"/>
      <c r="BQM14" s="146"/>
      <c r="BQN14" s="146"/>
      <c r="BQO14" s="146"/>
      <c r="BQP14" s="146"/>
      <c r="BQQ14" s="146"/>
      <c r="BQR14" s="146"/>
      <c r="BQS14" s="146"/>
      <c r="BQT14" s="146"/>
      <c r="BQU14" s="146"/>
      <c r="BQV14" s="146"/>
      <c r="BQW14" s="146"/>
      <c r="BQX14" s="146"/>
      <c r="BQY14" s="146"/>
      <c r="BQZ14" s="146"/>
      <c r="BRA14" s="146"/>
      <c r="BRB14" s="146"/>
      <c r="BRC14" s="146"/>
      <c r="BRD14" s="146"/>
      <c r="BRE14" s="146"/>
      <c r="BRF14" s="146"/>
      <c r="BRG14" s="146"/>
      <c r="BRH14" s="146"/>
      <c r="BRI14" s="146"/>
      <c r="BRJ14" s="146"/>
      <c r="BRK14" s="146"/>
      <c r="BRL14" s="146"/>
      <c r="BRM14" s="146"/>
      <c r="BRN14" s="146"/>
      <c r="BRO14" s="146"/>
      <c r="BRP14" s="146"/>
      <c r="BRQ14" s="146"/>
      <c r="BRR14" s="146"/>
      <c r="BRS14" s="146"/>
      <c r="BRT14" s="146"/>
      <c r="BRU14" s="146"/>
      <c r="BRV14" s="146"/>
      <c r="BRW14" s="146"/>
      <c r="BRX14" s="146"/>
      <c r="BRY14" s="146"/>
      <c r="BRZ14" s="146"/>
      <c r="BSA14" s="146"/>
      <c r="BSB14" s="146"/>
      <c r="BSC14" s="146"/>
      <c r="BSD14" s="146"/>
      <c r="BSE14" s="146"/>
      <c r="BSF14" s="146"/>
      <c r="BSG14" s="146"/>
      <c r="BSH14" s="146"/>
      <c r="BSI14" s="146"/>
      <c r="BSJ14" s="146"/>
      <c r="BSK14" s="146"/>
      <c r="BSL14" s="146"/>
      <c r="BSM14" s="146"/>
      <c r="BSN14" s="146"/>
      <c r="BSO14" s="146"/>
      <c r="BSP14" s="146"/>
      <c r="BSQ14" s="146"/>
      <c r="BSR14" s="146"/>
      <c r="BSS14" s="146"/>
      <c r="BST14" s="146"/>
      <c r="BSU14" s="146"/>
      <c r="BSV14" s="146"/>
      <c r="BSW14" s="146"/>
      <c r="BSX14" s="146"/>
      <c r="BSY14" s="146"/>
      <c r="BSZ14" s="146"/>
      <c r="BTA14" s="146"/>
      <c r="BTB14" s="146"/>
      <c r="BTC14" s="146"/>
      <c r="BTD14" s="146"/>
      <c r="BTE14" s="146"/>
      <c r="BTF14" s="146"/>
      <c r="BTG14" s="146"/>
      <c r="BTH14" s="146"/>
      <c r="BTI14" s="146"/>
      <c r="BTJ14" s="146"/>
      <c r="BTK14" s="146"/>
      <c r="BTL14" s="146"/>
      <c r="BTM14" s="146"/>
      <c r="BTN14" s="146"/>
      <c r="BTO14" s="146"/>
      <c r="BTP14" s="146"/>
      <c r="BTQ14" s="146"/>
      <c r="BTR14" s="146"/>
      <c r="BTS14" s="146"/>
      <c r="BTT14" s="146"/>
      <c r="BTU14" s="146"/>
      <c r="BTV14" s="146"/>
      <c r="BTW14" s="146"/>
      <c r="BTX14" s="146"/>
      <c r="BTY14" s="146"/>
      <c r="BTZ14" s="146"/>
      <c r="BUA14" s="146"/>
      <c r="BUB14" s="146"/>
      <c r="BUC14" s="146"/>
      <c r="BUD14" s="146"/>
      <c r="BUE14" s="146"/>
      <c r="BUF14" s="146"/>
      <c r="BUG14" s="146"/>
      <c r="BUH14" s="146"/>
      <c r="BUI14" s="146"/>
      <c r="BUJ14" s="146"/>
      <c r="BUK14" s="146"/>
      <c r="BUL14" s="146"/>
      <c r="BUM14" s="146"/>
      <c r="BUN14" s="146"/>
      <c r="BUO14" s="146"/>
      <c r="BUP14" s="146"/>
      <c r="BUQ14" s="146"/>
      <c r="BUR14" s="146"/>
      <c r="BUS14" s="146"/>
      <c r="BUT14" s="146"/>
      <c r="BUU14" s="146"/>
      <c r="BUV14" s="146"/>
      <c r="BUW14" s="146"/>
      <c r="BUX14" s="146"/>
      <c r="BUY14" s="146"/>
      <c r="BUZ14" s="146"/>
      <c r="BVA14" s="146"/>
      <c r="BVB14" s="146"/>
      <c r="BVC14" s="146"/>
      <c r="BVD14" s="146"/>
      <c r="BVE14" s="146"/>
      <c r="BVF14" s="146"/>
      <c r="BVG14" s="146"/>
      <c r="BVH14" s="146"/>
      <c r="BVI14" s="146"/>
      <c r="BVJ14" s="146"/>
      <c r="BVK14" s="146"/>
      <c r="BVL14" s="146"/>
      <c r="BVM14" s="146"/>
      <c r="BVN14" s="146"/>
      <c r="BVO14" s="146"/>
      <c r="BVP14" s="146"/>
      <c r="BVQ14" s="146"/>
      <c r="BVR14" s="146"/>
      <c r="BVS14" s="146"/>
      <c r="BVT14" s="146"/>
      <c r="BVU14" s="146"/>
      <c r="BVV14" s="146"/>
      <c r="BVW14" s="146"/>
      <c r="BVX14" s="146"/>
      <c r="BVY14" s="146"/>
      <c r="BVZ14" s="146"/>
      <c r="BWA14" s="146"/>
      <c r="BWB14" s="146"/>
      <c r="BWC14" s="146"/>
      <c r="BWD14" s="146"/>
      <c r="BWE14" s="146"/>
      <c r="BWF14" s="146"/>
      <c r="BWG14" s="146"/>
      <c r="BWH14" s="146"/>
      <c r="BWI14" s="146"/>
      <c r="BWJ14" s="146"/>
      <c r="BWK14" s="146"/>
      <c r="BWL14" s="146"/>
      <c r="BWM14" s="146"/>
      <c r="BWN14" s="146"/>
      <c r="BWO14" s="146"/>
      <c r="BWP14" s="146"/>
      <c r="BWQ14" s="146"/>
      <c r="BWR14" s="146"/>
      <c r="BWS14" s="146"/>
      <c r="BWT14" s="146"/>
      <c r="BWU14" s="146"/>
      <c r="BWV14" s="146"/>
      <c r="BWW14" s="146"/>
      <c r="BWX14" s="146"/>
      <c r="BWY14" s="146"/>
      <c r="BWZ14" s="146"/>
      <c r="BXA14" s="146"/>
      <c r="BXB14" s="146"/>
      <c r="BXC14" s="146"/>
      <c r="BXD14" s="146"/>
      <c r="BXE14" s="146"/>
      <c r="BXF14" s="146"/>
      <c r="BXG14" s="146"/>
      <c r="BXH14" s="146"/>
      <c r="BXI14" s="146"/>
      <c r="BXJ14" s="146"/>
      <c r="BXK14" s="146"/>
      <c r="BXL14" s="146"/>
      <c r="BXM14" s="146"/>
      <c r="BXN14" s="146"/>
      <c r="BXO14" s="146"/>
      <c r="BXP14" s="146"/>
      <c r="BXQ14" s="146"/>
      <c r="BXR14" s="146"/>
      <c r="BXS14" s="146"/>
      <c r="BXT14" s="146"/>
      <c r="BXU14" s="146"/>
      <c r="BXV14" s="146"/>
      <c r="BXW14" s="146"/>
      <c r="BXX14" s="146"/>
      <c r="BXY14" s="146"/>
      <c r="BXZ14" s="146"/>
      <c r="BYA14" s="146"/>
      <c r="BYB14" s="146"/>
      <c r="BYC14" s="146"/>
      <c r="BYD14" s="146"/>
      <c r="BYE14" s="146"/>
      <c r="BYF14" s="146"/>
      <c r="BYG14" s="146"/>
      <c r="BYH14" s="146"/>
      <c r="BYI14" s="146"/>
      <c r="BYJ14" s="146"/>
      <c r="BYK14" s="146"/>
      <c r="BYL14" s="146"/>
      <c r="BYM14" s="146"/>
      <c r="BYN14" s="146"/>
      <c r="BYO14" s="146"/>
      <c r="BYP14" s="146"/>
      <c r="BYQ14" s="146"/>
      <c r="BYR14" s="146"/>
      <c r="BYS14" s="146"/>
      <c r="BYT14" s="146"/>
      <c r="BYU14" s="146"/>
      <c r="BYV14" s="146"/>
      <c r="BYW14" s="146"/>
      <c r="BYX14" s="146"/>
      <c r="BYY14" s="146"/>
      <c r="BYZ14" s="146"/>
      <c r="BZA14" s="146"/>
      <c r="BZB14" s="146"/>
      <c r="BZC14" s="146"/>
      <c r="BZD14" s="146"/>
      <c r="BZE14" s="146"/>
      <c r="BZF14" s="146"/>
      <c r="BZG14" s="146"/>
      <c r="BZH14" s="146"/>
      <c r="BZI14" s="146"/>
      <c r="BZJ14" s="146"/>
      <c r="BZK14" s="146"/>
      <c r="BZL14" s="146"/>
      <c r="BZM14" s="146"/>
      <c r="BZN14" s="146"/>
      <c r="BZO14" s="146"/>
      <c r="BZP14" s="146"/>
      <c r="BZQ14" s="146"/>
      <c r="BZR14" s="146"/>
      <c r="BZS14" s="146"/>
      <c r="BZT14" s="146"/>
      <c r="BZU14" s="146"/>
      <c r="BZV14" s="146"/>
      <c r="BZW14" s="146"/>
      <c r="BZX14" s="146"/>
      <c r="BZY14" s="146"/>
      <c r="BZZ14" s="146"/>
      <c r="CAA14" s="146"/>
      <c r="CAB14" s="146"/>
      <c r="CAC14" s="146"/>
      <c r="CAD14" s="146"/>
      <c r="CAE14" s="146"/>
      <c r="CAF14" s="146"/>
      <c r="CAG14" s="146"/>
      <c r="CAH14" s="146"/>
      <c r="CAI14" s="146"/>
      <c r="CAJ14" s="146"/>
      <c r="CAK14" s="146"/>
      <c r="CAL14" s="146"/>
      <c r="CAM14" s="146"/>
      <c r="CAN14" s="146"/>
      <c r="CAO14" s="146"/>
      <c r="CAP14" s="146"/>
      <c r="CAQ14" s="146"/>
      <c r="CAR14" s="146"/>
      <c r="CAS14" s="146"/>
      <c r="CAT14" s="146"/>
      <c r="CAU14" s="146"/>
      <c r="CAV14" s="146"/>
      <c r="CAW14" s="146"/>
      <c r="CAX14" s="146"/>
      <c r="CAY14" s="146"/>
      <c r="CAZ14" s="146"/>
      <c r="CBA14" s="146"/>
      <c r="CBB14" s="146"/>
      <c r="CBC14" s="146"/>
      <c r="CBD14" s="146"/>
      <c r="CBE14" s="146"/>
      <c r="CBF14" s="146"/>
      <c r="CBG14" s="146"/>
      <c r="CBH14" s="146"/>
      <c r="CBI14" s="146"/>
      <c r="CBJ14" s="146"/>
      <c r="CBK14" s="146"/>
      <c r="CBL14" s="146"/>
      <c r="CBM14" s="146"/>
      <c r="CBN14" s="146"/>
      <c r="CBO14" s="146"/>
      <c r="CBP14" s="146"/>
      <c r="CBQ14" s="146"/>
      <c r="CBR14" s="146"/>
      <c r="CBS14" s="146"/>
      <c r="CBT14" s="146"/>
      <c r="CBU14" s="146"/>
      <c r="CBV14" s="146"/>
      <c r="CBW14" s="146"/>
      <c r="CBX14" s="146"/>
      <c r="CBY14" s="146"/>
      <c r="CBZ14" s="146"/>
      <c r="CCA14" s="146"/>
      <c r="CCB14" s="146"/>
      <c r="CCC14" s="146"/>
      <c r="CCD14" s="146"/>
      <c r="CCE14" s="146"/>
      <c r="CCF14" s="146"/>
      <c r="CCG14" s="146"/>
      <c r="CCH14" s="146"/>
      <c r="CCI14" s="146"/>
      <c r="CCJ14" s="146"/>
      <c r="CCK14" s="146"/>
      <c r="CCL14" s="146"/>
      <c r="CCM14" s="146"/>
      <c r="CCN14" s="146"/>
      <c r="CCO14" s="146"/>
      <c r="CCP14" s="146"/>
      <c r="CCQ14" s="146"/>
      <c r="CCR14" s="146"/>
      <c r="CCS14" s="146"/>
      <c r="CCT14" s="146"/>
      <c r="CCU14" s="146"/>
      <c r="CCV14" s="146"/>
      <c r="CCW14" s="146"/>
      <c r="CCX14" s="146"/>
      <c r="CCY14" s="146"/>
      <c r="CCZ14" s="146"/>
      <c r="CDA14" s="146"/>
      <c r="CDB14" s="146"/>
      <c r="CDC14" s="146"/>
      <c r="CDD14" s="146"/>
      <c r="CDE14" s="146"/>
      <c r="CDF14" s="146"/>
      <c r="CDG14" s="146"/>
      <c r="CDH14" s="146"/>
      <c r="CDI14" s="146"/>
      <c r="CDJ14" s="146"/>
      <c r="CDK14" s="146"/>
      <c r="CDL14" s="146"/>
      <c r="CDM14" s="146"/>
      <c r="CDN14" s="146"/>
      <c r="CDO14" s="146"/>
      <c r="CDP14" s="146"/>
      <c r="CDQ14" s="146"/>
      <c r="CDR14" s="146"/>
      <c r="CDS14" s="146"/>
      <c r="CDT14" s="146"/>
      <c r="CDU14" s="146"/>
      <c r="CDV14" s="146"/>
      <c r="CDW14" s="146"/>
      <c r="CDX14" s="146"/>
      <c r="CDY14" s="146"/>
      <c r="CDZ14" s="146"/>
      <c r="CEA14" s="146"/>
      <c r="CEB14" s="146"/>
      <c r="CEC14" s="146"/>
      <c r="CED14" s="146"/>
      <c r="CEE14" s="146"/>
      <c r="CEF14" s="146"/>
      <c r="CEG14" s="146"/>
      <c r="CEH14" s="146"/>
      <c r="CEI14" s="146"/>
      <c r="CEJ14" s="146"/>
      <c r="CEK14" s="146"/>
      <c r="CEL14" s="146"/>
      <c r="CEM14" s="146"/>
      <c r="CEN14" s="146"/>
      <c r="CEO14" s="146"/>
      <c r="CEP14" s="146"/>
      <c r="CEQ14" s="146"/>
      <c r="CER14" s="146"/>
      <c r="CES14" s="146"/>
      <c r="CET14" s="146"/>
      <c r="CEU14" s="146"/>
      <c r="CEV14" s="146"/>
      <c r="CEW14" s="146"/>
      <c r="CEX14" s="146"/>
      <c r="CEY14" s="146"/>
      <c r="CEZ14" s="146"/>
      <c r="CFA14" s="146"/>
      <c r="CFB14" s="146"/>
      <c r="CFC14" s="146"/>
      <c r="CFD14" s="146"/>
      <c r="CFE14" s="146"/>
      <c r="CFF14" s="146"/>
      <c r="CFG14" s="146"/>
      <c r="CFH14" s="146"/>
      <c r="CFI14" s="146"/>
      <c r="CFJ14" s="146"/>
      <c r="CFK14" s="146"/>
      <c r="CFL14" s="146"/>
      <c r="CFM14" s="146"/>
      <c r="CFN14" s="146"/>
      <c r="CFO14" s="146"/>
      <c r="CFP14" s="146"/>
      <c r="CFQ14" s="146"/>
      <c r="CFR14" s="146"/>
      <c r="CFS14" s="146"/>
      <c r="CFT14" s="146"/>
      <c r="CFU14" s="146"/>
      <c r="CFV14" s="146"/>
      <c r="CFW14" s="146"/>
      <c r="CFX14" s="146"/>
      <c r="CFY14" s="146"/>
      <c r="CFZ14" s="146"/>
      <c r="CGA14" s="146"/>
      <c r="CGB14" s="146"/>
      <c r="CGC14" s="146"/>
      <c r="CGD14" s="146"/>
      <c r="CGE14" s="146"/>
      <c r="CGF14" s="146"/>
      <c r="CGG14" s="146"/>
      <c r="CGH14" s="146"/>
      <c r="CGI14" s="146"/>
      <c r="CGJ14" s="146"/>
      <c r="CGK14" s="146"/>
      <c r="CGL14" s="146"/>
      <c r="CGM14" s="146"/>
      <c r="CGN14" s="146"/>
      <c r="CGO14" s="146"/>
      <c r="CGP14" s="146"/>
      <c r="CGQ14" s="146"/>
      <c r="CGR14" s="146"/>
      <c r="CGS14" s="146"/>
      <c r="CGT14" s="146"/>
      <c r="CGU14" s="146"/>
      <c r="CGV14" s="146"/>
      <c r="CGW14" s="146"/>
      <c r="CGX14" s="146"/>
      <c r="CGY14" s="146"/>
      <c r="CGZ14" s="146"/>
      <c r="CHA14" s="146"/>
      <c r="CHB14" s="146"/>
      <c r="CHC14" s="146"/>
      <c r="CHD14" s="146"/>
      <c r="CHE14" s="146"/>
      <c r="CHF14" s="146"/>
      <c r="CHG14" s="146"/>
      <c r="CHH14" s="146"/>
      <c r="CHI14" s="146"/>
      <c r="CHJ14" s="146"/>
      <c r="CHK14" s="146"/>
      <c r="CHL14" s="146"/>
      <c r="CHM14" s="146"/>
      <c r="CHN14" s="146"/>
      <c r="CHO14" s="146"/>
      <c r="CHP14" s="146"/>
      <c r="CHQ14" s="146"/>
      <c r="CHR14" s="146"/>
      <c r="CHS14" s="146"/>
      <c r="CHT14" s="146"/>
      <c r="CHU14" s="146"/>
      <c r="CHV14" s="146"/>
      <c r="CHW14" s="146"/>
      <c r="CHX14" s="146"/>
      <c r="CHY14" s="146"/>
      <c r="CHZ14" s="146"/>
      <c r="CIA14" s="146"/>
      <c r="CIB14" s="146"/>
      <c r="CIC14" s="146"/>
      <c r="CID14" s="146"/>
      <c r="CIE14" s="146"/>
      <c r="CIF14" s="146"/>
      <c r="CIG14" s="146"/>
      <c r="CIH14" s="146"/>
      <c r="CII14" s="146"/>
      <c r="CIJ14" s="146"/>
      <c r="CIK14" s="146"/>
      <c r="CIL14" s="146"/>
      <c r="CIM14" s="146"/>
      <c r="CIN14" s="146"/>
      <c r="CIO14" s="146"/>
      <c r="CIP14" s="146"/>
      <c r="CIQ14" s="146"/>
      <c r="CIR14" s="146"/>
      <c r="CIS14" s="146"/>
      <c r="CIT14" s="146"/>
      <c r="CIU14" s="146"/>
      <c r="CIV14" s="146"/>
      <c r="CIW14" s="146"/>
      <c r="CIX14" s="146"/>
      <c r="CIY14" s="146"/>
      <c r="CIZ14" s="146"/>
      <c r="CJA14" s="146"/>
      <c r="CJB14" s="146"/>
      <c r="CJC14" s="146"/>
      <c r="CJD14" s="146"/>
      <c r="CJE14" s="146"/>
      <c r="CJF14" s="146"/>
      <c r="CJG14" s="146"/>
      <c r="CJH14" s="146"/>
      <c r="CJI14" s="146"/>
      <c r="CJJ14" s="146"/>
      <c r="CJK14" s="146"/>
      <c r="CJL14" s="146"/>
      <c r="CJM14" s="146"/>
      <c r="CJN14" s="146"/>
      <c r="CJO14" s="146"/>
      <c r="CJP14" s="146"/>
      <c r="CJQ14" s="146"/>
      <c r="CJR14" s="146"/>
      <c r="CJS14" s="146"/>
      <c r="CJT14" s="146"/>
      <c r="CJU14" s="146"/>
      <c r="CJV14" s="146"/>
      <c r="CJW14" s="146"/>
      <c r="CJX14" s="146"/>
      <c r="CJY14" s="146"/>
      <c r="CJZ14" s="146"/>
      <c r="CKA14" s="146"/>
      <c r="CKB14" s="146"/>
      <c r="CKC14" s="146"/>
      <c r="CKD14" s="146"/>
      <c r="CKE14" s="146"/>
      <c r="CKF14" s="146"/>
      <c r="CKG14" s="146"/>
      <c r="CKH14" s="146"/>
      <c r="CKI14" s="146"/>
      <c r="CKJ14" s="146"/>
      <c r="CKK14" s="146"/>
      <c r="CKL14" s="146"/>
      <c r="CKM14" s="146"/>
      <c r="CKN14" s="146"/>
      <c r="CKO14" s="146"/>
      <c r="CKP14" s="146"/>
      <c r="CKQ14" s="146"/>
      <c r="CKR14" s="146"/>
      <c r="CKS14" s="146"/>
      <c r="CKT14" s="146"/>
      <c r="CKU14" s="146"/>
      <c r="CKV14" s="146"/>
      <c r="CKW14" s="146"/>
      <c r="CKX14" s="146"/>
      <c r="CKY14" s="146"/>
      <c r="CKZ14" s="146"/>
      <c r="CLA14" s="146"/>
      <c r="CLB14" s="146"/>
      <c r="CLC14" s="146"/>
      <c r="CLD14" s="146"/>
      <c r="CLE14" s="146"/>
      <c r="CLF14" s="146"/>
      <c r="CLG14" s="146"/>
      <c r="CLH14" s="146"/>
      <c r="CLI14" s="146"/>
      <c r="CLJ14" s="146"/>
      <c r="CLK14" s="146"/>
      <c r="CLL14" s="146"/>
      <c r="CLM14" s="146"/>
      <c r="CLN14" s="146"/>
      <c r="CLO14" s="146"/>
      <c r="CLP14" s="146"/>
      <c r="CLQ14" s="146"/>
      <c r="CLR14" s="146"/>
      <c r="CLS14" s="146"/>
      <c r="CLT14" s="146"/>
      <c r="CLU14" s="146"/>
      <c r="CLV14" s="146"/>
      <c r="CLW14" s="146"/>
      <c r="CLX14" s="146"/>
      <c r="CLY14" s="146"/>
      <c r="CLZ14" s="146"/>
      <c r="CMA14" s="146"/>
      <c r="CMB14" s="146"/>
      <c r="CMC14" s="146"/>
      <c r="CMD14" s="146"/>
      <c r="CME14" s="146"/>
      <c r="CMF14" s="146"/>
      <c r="CMG14" s="146"/>
      <c r="CMH14" s="146"/>
      <c r="CMI14" s="146"/>
      <c r="CMJ14" s="146"/>
      <c r="CMK14" s="146"/>
      <c r="CML14" s="146"/>
      <c r="CMM14" s="146"/>
      <c r="CMN14" s="146"/>
      <c r="CMO14" s="146"/>
      <c r="CMP14" s="146"/>
      <c r="CMQ14" s="146"/>
      <c r="CMR14" s="146"/>
      <c r="CMS14" s="146"/>
      <c r="CMT14" s="146"/>
      <c r="CMU14" s="146"/>
      <c r="CMV14" s="146"/>
      <c r="CMW14" s="146"/>
      <c r="CMX14" s="146"/>
      <c r="CMY14" s="146"/>
      <c r="CMZ14" s="146"/>
      <c r="CNA14" s="146"/>
      <c r="CNB14" s="146"/>
      <c r="CNC14" s="146"/>
      <c r="CND14" s="146"/>
      <c r="CNE14" s="146"/>
      <c r="CNF14" s="146"/>
      <c r="CNG14" s="146"/>
      <c r="CNH14" s="146"/>
      <c r="CNI14" s="146"/>
      <c r="CNJ14" s="146"/>
      <c r="CNK14" s="146"/>
      <c r="CNL14" s="146"/>
      <c r="CNM14" s="146"/>
      <c r="CNN14" s="146"/>
      <c r="CNO14" s="146"/>
      <c r="CNP14" s="146"/>
      <c r="CNQ14" s="146"/>
      <c r="CNR14" s="146"/>
      <c r="CNS14" s="146"/>
      <c r="CNT14" s="146"/>
      <c r="CNU14" s="146"/>
      <c r="CNV14" s="146"/>
      <c r="CNW14" s="146"/>
      <c r="CNX14" s="146"/>
      <c r="CNY14" s="146"/>
      <c r="CNZ14" s="146"/>
      <c r="COA14" s="146"/>
      <c r="COB14" s="146"/>
      <c r="COC14" s="146"/>
      <c r="COD14" s="146"/>
      <c r="COE14" s="146"/>
      <c r="COF14" s="146"/>
      <c r="COG14" s="146"/>
      <c r="COH14" s="146"/>
      <c r="COI14" s="146"/>
      <c r="COJ14" s="146"/>
      <c r="COK14" s="146"/>
      <c r="COL14" s="146"/>
      <c r="COM14" s="146"/>
      <c r="CON14" s="146"/>
      <c r="COO14" s="146"/>
      <c r="COP14" s="146"/>
      <c r="COQ14" s="146"/>
      <c r="COR14" s="146"/>
      <c r="COS14" s="146"/>
      <c r="COT14" s="146"/>
      <c r="COU14" s="146"/>
      <c r="COV14" s="146"/>
      <c r="COW14" s="146"/>
      <c r="COX14" s="146"/>
      <c r="COY14" s="146"/>
      <c r="COZ14" s="146"/>
      <c r="CPA14" s="146"/>
      <c r="CPB14" s="146"/>
      <c r="CPC14" s="146"/>
      <c r="CPD14" s="146"/>
      <c r="CPE14" s="146"/>
      <c r="CPF14" s="146"/>
      <c r="CPG14" s="146"/>
      <c r="CPH14" s="146"/>
      <c r="CPI14" s="146"/>
      <c r="CPJ14" s="146"/>
      <c r="CPK14" s="146"/>
      <c r="CPL14" s="146"/>
      <c r="CPM14" s="146"/>
      <c r="CPN14" s="146"/>
      <c r="CPO14" s="146"/>
      <c r="CPP14" s="146"/>
      <c r="CPQ14" s="146"/>
      <c r="CPR14" s="146"/>
      <c r="CPS14" s="146"/>
      <c r="CPT14" s="146"/>
      <c r="CPU14" s="146"/>
      <c r="CPV14" s="146"/>
      <c r="CPW14" s="146"/>
      <c r="CPX14" s="146"/>
      <c r="CPY14" s="146"/>
      <c r="CPZ14" s="146"/>
      <c r="CQA14" s="146"/>
      <c r="CQB14" s="146"/>
      <c r="CQC14" s="146"/>
      <c r="CQD14" s="146"/>
      <c r="CQE14" s="146"/>
      <c r="CQF14" s="146"/>
      <c r="CQG14" s="146"/>
      <c r="CQH14" s="146"/>
      <c r="CQI14" s="146"/>
      <c r="CQJ14" s="146"/>
      <c r="CQK14" s="146"/>
      <c r="CQL14" s="146"/>
      <c r="CQM14" s="146"/>
      <c r="CQN14" s="146"/>
      <c r="CQO14" s="146"/>
      <c r="CQP14" s="146"/>
      <c r="CQQ14" s="146"/>
      <c r="CQR14" s="146"/>
      <c r="CQS14" s="146"/>
      <c r="CQT14" s="146"/>
      <c r="CQU14" s="146"/>
      <c r="CQV14" s="146"/>
      <c r="CQW14" s="146"/>
      <c r="CQX14" s="146"/>
      <c r="CQY14" s="146"/>
      <c r="CQZ14" s="146"/>
      <c r="CRA14" s="146"/>
      <c r="CRB14" s="146"/>
      <c r="CRC14" s="146"/>
      <c r="CRD14" s="146"/>
      <c r="CRE14" s="146"/>
      <c r="CRF14" s="146"/>
      <c r="CRG14" s="146"/>
      <c r="CRH14" s="146"/>
      <c r="CRI14" s="146"/>
      <c r="CRJ14" s="146"/>
      <c r="CRK14" s="146"/>
      <c r="CRL14" s="146"/>
      <c r="CRM14" s="146"/>
      <c r="CRN14" s="146"/>
      <c r="CRO14" s="146"/>
      <c r="CRP14" s="146"/>
      <c r="CRQ14" s="146"/>
      <c r="CRR14" s="146"/>
      <c r="CRS14" s="146"/>
      <c r="CRT14" s="146"/>
      <c r="CRU14" s="146"/>
      <c r="CRV14" s="146"/>
      <c r="CRW14" s="146"/>
      <c r="CRX14" s="146"/>
      <c r="CRY14" s="146"/>
      <c r="CRZ14" s="146"/>
      <c r="CSA14" s="146"/>
      <c r="CSB14" s="146"/>
      <c r="CSC14" s="146"/>
      <c r="CSD14" s="146"/>
      <c r="CSE14" s="146"/>
      <c r="CSF14" s="146"/>
      <c r="CSG14" s="146"/>
      <c r="CSH14" s="146"/>
      <c r="CSI14" s="146"/>
      <c r="CSJ14" s="146"/>
      <c r="CSK14" s="146"/>
      <c r="CSL14" s="146"/>
      <c r="CSM14" s="146"/>
      <c r="CSN14" s="146"/>
      <c r="CSO14" s="146"/>
      <c r="CSP14" s="146"/>
      <c r="CSQ14" s="146"/>
      <c r="CSR14" s="146"/>
      <c r="CSS14" s="146"/>
      <c r="CST14" s="146"/>
      <c r="CSU14" s="146"/>
      <c r="CSV14" s="146"/>
      <c r="CSW14" s="146"/>
      <c r="CSX14" s="146"/>
      <c r="CSY14" s="146"/>
      <c r="CSZ14" s="146"/>
      <c r="CTA14" s="146"/>
      <c r="CTB14" s="146"/>
      <c r="CTC14" s="146"/>
      <c r="CTD14" s="146"/>
      <c r="CTE14" s="146"/>
      <c r="CTF14" s="146"/>
      <c r="CTG14" s="146"/>
      <c r="CTH14" s="146"/>
      <c r="CTI14" s="146"/>
      <c r="CTJ14" s="146"/>
      <c r="CTK14" s="146"/>
      <c r="CTL14" s="146"/>
      <c r="CTM14" s="146"/>
      <c r="CTN14" s="146"/>
      <c r="CTO14" s="146"/>
      <c r="CTP14" s="146"/>
      <c r="CTQ14" s="146"/>
      <c r="CTR14" s="146"/>
      <c r="CTS14" s="146"/>
      <c r="CTT14" s="146"/>
      <c r="CTU14" s="146"/>
      <c r="CTV14" s="146"/>
      <c r="CTW14" s="146"/>
      <c r="CTX14" s="146"/>
      <c r="CTY14" s="146"/>
      <c r="CTZ14" s="146"/>
      <c r="CUA14" s="146"/>
      <c r="CUB14" s="146"/>
      <c r="CUC14" s="146"/>
      <c r="CUD14" s="146"/>
      <c r="CUE14" s="146"/>
      <c r="CUF14" s="146"/>
      <c r="CUG14" s="146"/>
      <c r="CUH14" s="146"/>
      <c r="CUI14" s="146"/>
      <c r="CUJ14" s="146"/>
      <c r="CUK14" s="146"/>
      <c r="CUL14" s="146"/>
      <c r="CUM14" s="146"/>
      <c r="CUN14" s="146"/>
      <c r="CUO14" s="146"/>
      <c r="CUP14" s="146"/>
      <c r="CUQ14" s="146"/>
      <c r="CUR14" s="146"/>
      <c r="CUS14" s="146"/>
      <c r="CUT14" s="146"/>
      <c r="CUU14" s="146"/>
      <c r="CUV14" s="146"/>
      <c r="CUW14" s="146"/>
      <c r="CUX14" s="146"/>
      <c r="CUY14" s="146"/>
      <c r="CUZ14" s="146"/>
      <c r="CVA14" s="146"/>
      <c r="CVB14" s="146"/>
      <c r="CVC14" s="146"/>
      <c r="CVD14" s="146"/>
      <c r="CVE14" s="146"/>
      <c r="CVF14" s="146"/>
      <c r="CVG14" s="146"/>
      <c r="CVH14" s="146"/>
      <c r="CVI14" s="146"/>
      <c r="CVJ14" s="146"/>
      <c r="CVK14" s="146"/>
      <c r="CVL14" s="146"/>
      <c r="CVM14" s="146"/>
      <c r="CVN14" s="146"/>
      <c r="CVO14" s="146"/>
      <c r="CVP14" s="146"/>
      <c r="CVQ14" s="146"/>
      <c r="CVR14" s="146"/>
      <c r="CVS14" s="146"/>
      <c r="CVT14" s="146"/>
      <c r="CVU14" s="146"/>
      <c r="CVV14" s="146"/>
      <c r="CVW14" s="146"/>
      <c r="CVX14" s="146"/>
      <c r="CVY14" s="146"/>
      <c r="CVZ14" s="146"/>
      <c r="CWA14" s="146"/>
      <c r="CWB14" s="146"/>
      <c r="CWC14" s="146"/>
      <c r="CWD14" s="146"/>
      <c r="CWE14" s="146"/>
      <c r="CWF14" s="146"/>
      <c r="CWG14" s="146"/>
      <c r="CWH14" s="146"/>
      <c r="CWI14" s="146"/>
      <c r="CWJ14" s="146"/>
      <c r="CWK14" s="146"/>
      <c r="CWL14" s="146"/>
      <c r="CWM14" s="146"/>
      <c r="CWN14" s="146"/>
      <c r="CWO14" s="146"/>
      <c r="CWP14" s="146"/>
      <c r="CWQ14" s="146"/>
      <c r="CWR14" s="146"/>
      <c r="CWS14" s="146"/>
      <c r="CWT14" s="146"/>
      <c r="CWU14" s="146"/>
      <c r="CWV14" s="146"/>
      <c r="CWW14" s="146"/>
      <c r="CWX14" s="146"/>
      <c r="CWY14" s="146"/>
      <c r="CWZ14" s="146"/>
      <c r="CXA14" s="146"/>
      <c r="CXB14" s="146"/>
      <c r="CXC14" s="146"/>
      <c r="CXD14" s="146"/>
      <c r="CXE14" s="146"/>
      <c r="CXF14" s="146"/>
      <c r="CXG14" s="146"/>
      <c r="CXH14" s="146"/>
      <c r="CXI14" s="146"/>
      <c r="CXJ14" s="146"/>
      <c r="CXK14" s="146"/>
      <c r="CXL14" s="146"/>
      <c r="CXM14" s="146"/>
      <c r="CXN14" s="146"/>
      <c r="CXO14" s="146"/>
      <c r="CXP14" s="146"/>
      <c r="CXQ14" s="146"/>
      <c r="CXR14" s="146"/>
      <c r="CXS14" s="146"/>
      <c r="CXT14" s="146"/>
      <c r="CXU14" s="146"/>
      <c r="CXV14" s="146"/>
      <c r="CXW14" s="146"/>
      <c r="CXX14" s="146"/>
      <c r="CXY14" s="146"/>
      <c r="CXZ14" s="146"/>
      <c r="CYA14" s="146"/>
      <c r="CYB14" s="146"/>
      <c r="CYC14" s="146"/>
      <c r="CYD14" s="146"/>
      <c r="CYE14" s="146"/>
      <c r="CYF14" s="146"/>
      <c r="CYG14" s="146"/>
      <c r="CYH14" s="146"/>
      <c r="CYI14" s="146"/>
      <c r="CYJ14" s="146"/>
      <c r="CYK14" s="146"/>
      <c r="CYL14" s="146"/>
      <c r="CYM14" s="146"/>
      <c r="CYN14" s="146"/>
      <c r="CYO14" s="146"/>
      <c r="CYP14" s="146"/>
      <c r="CYQ14" s="146"/>
      <c r="CYR14" s="146"/>
      <c r="CYS14" s="146"/>
      <c r="CYT14" s="146"/>
      <c r="CYU14" s="146"/>
      <c r="CYV14" s="146"/>
      <c r="CYW14" s="146"/>
      <c r="CYX14" s="146"/>
      <c r="CYY14" s="146"/>
      <c r="CYZ14" s="146"/>
      <c r="CZA14" s="146"/>
      <c r="CZB14" s="146"/>
      <c r="CZC14" s="146"/>
      <c r="CZD14" s="146"/>
      <c r="CZE14" s="146"/>
      <c r="CZF14" s="146"/>
      <c r="CZG14" s="146"/>
      <c r="CZH14" s="146"/>
      <c r="CZI14" s="146"/>
      <c r="CZJ14" s="146"/>
      <c r="CZK14" s="146"/>
      <c r="CZL14" s="146"/>
      <c r="CZM14" s="146"/>
      <c r="CZN14" s="146"/>
      <c r="CZO14" s="146"/>
      <c r="CZP14" s="146"/>
      <c r="CZQ14" s="146"/>
      <c r="CZR14" s="146"/>
      <c r="CZS14" s="146"/>
      <c r="CZT14" s="146"/>
      <c r="CZU14" s="146"/>
      <c r="CZV14" s="146"/>
      <c r="CZW14" s="146"/>
      <c r="CZX14" s="146"/>
      <c r="CZY14" s="146"/>
      <c r="CZZ14" s="146"/>
      <c r="DAA14" s="146"/>
      <c r="DAB14" s="146"/>
      <c r="DAC14" s="146"/>
      <c r="DAD14" s="146"/>
      <c r="DAE14" s="146"/>
      <c r="DAF14" s="146"/>
      <c r="DAG14" s="146"/>
      <c r="DAH14" s="146"/>
      <c r="DAI14" s="146"/>
      <c r="DAJ14" s="146"/>
      <c r="DAK14" s="146"/>
      <c r="DAL14" s="146"/>
      <c r="DAM14" s="146"/>
      <c r="DAN14" s="146"/>
      <c r="DAO14" s="146"/>
      <c r="DAP14" s="146"/>
      <c r="DAQ14" s="146"/>
      <c r="DAR14" s="146"/>
      <c r="DAS14" s="146"/>
      <c r="DAT14" s="146"/>
      <c r="DAU14" s="146"/>
      <c r="DAV14" s="146"/>
      <c r="DAW14" s="146"/>
      <c r="DAX14" s="146"/>
      <c r="DAY14" s="146"/>
      <c r="DAZ14" s="146"/>
      <c r="DBA14" s="146"/>
      <c r="DBB14" s="146"/>
      <c r="DBC14" s="146"/>
      <c r="DBD14" s="146"/>
      <c r="DBE14" s="146"/>
      <c r="DBF14" s="146"/>
      <c r="DBG14" s="146"/>
      <c r="DBH14" s="146"/>
      <c r="DBI14" s="146"/>
      <c r="DBJ14" s="146"/>
      <c r="DBK14" s="146"/>
      <c r="DBL14" s="146"/>
      <c r="DBM14" s="146"/>
      <c r="DBN14" s="146"/>
      <c r="DBO14" s="146"/>
      <c r="DBP14" s="146"/>
      <c r="DBQ14" s="146"/>
      <c r="DBR14" s="146"/>
      <c r="DBS14" s="146"/>
      <c r="DBT14" s="146"/>
      <c r="DBU14" s="146"/>
      <c r="DBV14" s="146"/>
      <c r="DBW14" s="146"/>
      <c r="DBX14" s="146"/>
      <c r="DBY14" s="146"/>
      <c r="DBZ14" s="146"/>
      <c r="DCA14" s="146"/>
      <c r="DCB14" s="146"/>
      <c r="DCC14" s="146"/>
      <c r="DCD14" s="146"/>
      <c r="DCE14" s="146"/>
      <c r="DCF14" s="146"/>
      <c r="DCG14" s="146"/>
      <c r="DCH14" s="146"/>
      <c r="DCI14" s="146"/>
      <c r="DCJ14" s="146"/>
      <c r="DCK14" s="146"/>
      <c r="DCL14" s="146"/>
      <c r="DCM14" s="146"/>
      <c r="DCN14" s="146"/>
      <c r="DCO14" s="146"/>
      <c r="DCP14" s="146"/>
      <c r="DCQ14" s="146"/>
      <c r="DCR14" s="146"/>
      <c r="DCS14" s="146"/>
      <c r="DCT14" s="146"/>
      <c r="DCU14" s="146"/>
      <c r="DCV14" s="146"/>
      <c r="DCW14" s="146"/>
      <c r="DCX14" s="146"/>
      <c r="DCY14" s="146"/>
      <c r="DCZ14" s="146"/>
      <c r="DDA14" s="146"/>
      <c r="DDB14" s="146"/>
      <c r="DDC14" s="146"/>
      <c r="DDD14" s="146"/>
      <c r="DDE14" s="146"/>
      <c r="DDF14" s="146"/>
      <c r="DDG14" s="146"/>
      <c r="DDH14" s="146"/>
      <c r="DDI14" s="146"/>
      <c r="DDJ14" s="146"/>
      <c r="DDK14" s="146"/>
      <c r="DDL14" s="146"/>
      <c r="DDM14" s="146"/>
      <c r="DDN14" s="146"/>
      <c r="DDO14" s="146"/>
      <c r="DDP14" s="146"/>
      <c r="DDQ14" s="146"/>
      <c r="DDR14" s="146"/>
      <c r="DDS14" s="146"/>
      <c r="DDT14" s="146"/>
      <c r="DDU14" s="146"/>
      <c r="DDV14" s="146"/>
      <c r="DDW14" s="146"/>
      <c r="DDX14" s="146"/>
      <c r="DDY14" s="146"/>
      <c r="DDZ14" s="146"/>
      <c r="DEA14" s="146"/>
      <c r="DEB14" s="146"/>
      <c r="DEC14" s="146"/>
      <c r="DED14" s="146"/>
      <c r="DEE14" s="146"/>
      <c r="DEF14" s="146"/>
      <c r="DEG14" s="146"/>
      <c r="DEH14" s="146"/>
      <c r="DEI14" s="146"/>
      <c r="DEJ14" s="146"/>
      <c r="DEK14" s="146"/>
      <c r="DEL14" s="146"/>
      <c r="DEM14" s="146"/>
      <c r="DEN14" s="146"/>
      <c r="DEO14" s="146"/>
      <c r="DEP14" s="146"/>
      <c r="DEQ14" s="146"/>
      <c r="DER14" s="146"/>
      <c r="DES14" s="146"/>
      <c r="DET14" s="146"/>
      <c r="DEU14" s="146"/>
      <c r="DEV14" s="146"/>
      <c r="DEW14" s="146"/>
      <c r="DEX14" s="146"/>
      <c r="DEY14" s="146"/>
      <c r="DEZ14" s="146"/>
      <c r="DFA14" s="146"/>
      <c r="DFB14" s="146"/>
      <c r="DFC14" s="146"/>
      <c r="DFD14" s="146"/>
      <c r="DFE14" s="146"/>
      <c r="DFF14" s="146"/>
      <c r="DFG14" s="146"/>
      <c r="DFH14" s="146"/>
      <c r="DFI14" s="146"/>
      <c r="DFJ14" s="146"/>
      <c r="DFK14" s="146"/>
      <c r="DFL14" s="146"/>
      <c r="DFM14" s="146"/>
      <c r="DFN14" s="146"/>
      <c r="DFO14" s="146"/>
      <c r="DFP14" s="146"/>
      <c r="DFQ14" s="146"/>
      <c r="DFR14" s="146"/>
      <c r="DFS14" s="146"/>
      <c r="DFT14" s="146"/>
      <c r="DFU14" s="146"/>
      <c r="DFV14" s="146"/>
      <c r="DFW14" s="146"/>
      <c r="DFX14" s="146"/>
      <c r="DFY14" s="146"/>
      <c r="DFZ14" s="146"/>
      <c r="DGA14" s="146"/>
      <c r="DGB14" s="146"/>
      <c r="DGC14" s="146"/>
      <c r="DGD14" s="146"/>
      <c r="DGE14" s="146"/>
      <c r="DGF14" s="146"/>
      <c r="DGG14" s="146"/>
      <c r="DGH14" s="146"/>
      <c r="DGI14" s="146"/>
      <c r="DGJ14" s="146"/>
      <c r="DGK14" s="146"/>
      <c r="DGL14" s="146"/>
      <c r="DGM14" s="146"/>
      <c r="DGN14" s="146"/>
      <c r="DGO14" s="146"/>
      <c r="DGP14" s="146"/>
      <c r="DGQ14" s="146"/>
      <c r="DGR14" s="146"/>
      <c r="DGS14" s="146"/>
      <c r="DGT14" s="146"/>
      <c r="DGU14" s="146"/>
      <c r="DGV14" s="146"/>
      <c r="DGW14" s="146"/>
      <c r="DGX14" s="146"/>
      <c r="DGY14" s="146"/>
      <c r="DGZ14" s="146"/>
      <c r="DHA14" s="146"/>
      <c r="DHB14" s="146"/>
      <c r="DHC14" s="146"/>
      <c r="DHD14" s="146"/>
      <c r="DHE14" s="146"/>
      <c r="DHF14" s="146"/>
      <c r="DHG14" s="146"/>
      <c r="DHH14" s="146"/>
      <c r="DHI14" s="146"/>
      <c r="DHJ14" s="146"/>
      <c r="DHK14" s="146"/>
      <c r="DHL14" s="146"/>
      <c r="DHM14" s="146"/>
      <c r="DHN14" s="146"/>
      <c r="DHO14" s="146"/>
      <c r="DHP14" s="146"/>
      <c r="DHQ14" s="146"/>
      <c r="DHR14" s="146"/>
      <c r="DHS14" s="146"/>
      <c r="DHT14" s="146"/>
      <c r="DHU14" s="146"/>
      <c r="DHV14" s="146"/>
      <c r="DHW14" s="146"/>
      <c r="DHX14" s="146"/>
      <c r="DHY14" s="146"/>
      <c r="DHZ14" s="146"/>
      <c r="DIA14" s="146"/>
      <c r="DIB14" s="146"/>
      <c r="DIC14" s="146"/>
      <c r="DID14" s="146"/>
      <c r="DIE14" s="146"/>
      <c r="DIF14" s="146"/>
      <c r="DIG14" s="146"/>
      <c r="DIH14" s="146"/>
      <c r="DII14" s="146"/>
      <c r="DIJ14" s="146"/>
      <c r="DIK14" s="146"/>
      <c r="DIL14" s="146"/>
      <c r="DIM14" s="146"/>
      <c r="DIN14" s="146"/>
      <c r="DIO14" s="146"/>
      <c r="DIP14" s="146"/>
      <c r="DIQ14" s="146"/>
      <c r="DIR14" s="146"/>
      <c r="DIS14" s="146"/>
      <c r="DIT14" s="146"/>
      <c r="DIU14" s="146"/>
      <c r="DIV14" s="146"/>
      <c r="DIW14" s="146"/>
      <c r="DIX14" s="146"/>
      <c r="DIY14" s="146"/>
      <c r="DIZ14" s="146"/>
      <c r="DJA14" s="146"/>
      <c r="DJB14" s="146"/>
      <c r="DJC14" s="146"/>
      <c r="DJD14" s="146"/>
      <c r="DJE14" s="146"/>
      <c r="DJF14" s="146"/>
      <c r="DJG14" s="146"/>
      <c r="DJH14" s="146"/>
      <c r="DJI14" s="146"/>
      <c r="DJJ14" s="146"/>
      <c r="DJK14" s="146"/>
      <c r="DJL14" s="146"/>
      <c r="DJM14" s="146"/>
      <c r="DJN14" s="146"/>
      <c r="DJO14" s="146"/>
      <c r="DJP14" s="146"/>
      <c r="DJQ14" s="146"/>
      <c r="DJR14" s="146"/>
      <c r="DJS14" s="146"/>
      <c r="DJT14" s="146"/>
      <c r="DJU14" s="146"/>
      <c r="DJV14" s="146"/>
      <c r="DJW14" s="146"/>
      <c r="DJX14" s="146"/>
      <c r="DJY14" s="146"/>
      <c r="DJZ14" s="146"/>
      <c r="DKA14" s="146"/>
      <c r="DKB14" s="146"/>
      <c r="DKC14" s="146"/>
      <c r="DKD14" s="146"/>
      <c r="DKE14" s="146"/>
      <c r="DKF14" s="146"/>
      <c r="DKG14" s="146"/>
      <c r="DKH14" s="146"/>
      <c r="DKI14" s="146"/>
      <c r="DKJ14" s="146"/>
      <c r="DKK14" s="146"/>
      <c r="DKL14" s="146"/>
      <c r="DKM14" s="146"/>
      <c r="DKN14" s="146"/>
      <c r="DKO14" s="146"/>
      <c r="DKP14" s="146"/>
      <c r="DKQ14" s="146"/>
      <c r="DKR14" s="146"/>
      <c r="DKS14" s="146"/>
      <c r="DKT14" s="146"/>
      <c r="DKU14" s="146"/>
      <c r="DKV14" s="146"/>
      <c r="DKW14" s="146"/>
      <c r="DKX14" s="146"/>
      <c r="DKY14" s="146"/>
      <c r="DKZ14" s="146"/>
      <c r="DLA14" s="146"/>
      <c r="DLB14" s="146"/>
      <c r="DLC14" s="146"/>
      <c r="DLD14" s="146"/>
      <c r="DLE14" s="146"/>
      <c r="DLF14" s="146"/>
      <c r="DLG14" s="146"/>
      <c r="DLH14" s="146"/>
      <c r="DLI14" s="146"/>
      <c r="DLJ14" s="146"/>
      <c r="DLK14" s="146"/>
      <c r="DLL14" s="146"/>
      <c r="DLM14" s="146"/>
      <c r="DLN14" s="146"/>
      <c r="DLO14" s="146"/>
      <c r="DLP14" s="146"/>
      <c r="DLQ14" s="146"/>
      <c r="DLR14" s="146"/>
      <c r="DLS14" s="146"/>
      <c r="DLT14" s="146"/>
      <c r="DLU14" s="146"/>
      <c r="DLV14" s="146"/>
      <c r="DLW14" s="146"/>
      <c r="DLX14" s="146"/>
      <c r="DLY14" s="146"/>
      <c r="DLZ14" s="146"/>
      <c r="DMA14" s="146"/>
      <c r="DMB14" s="146"/>
      <c r="DMC14" s="146"/>
      <c r="DMD14" s="146"/>
      <c r="DME14" s="146"/>
      <c r="DMF14" s="146"/>
      <c r="DMG14" s="146"/>
      <c r="DMH14" s="146"/>
      <c r="DMI14" s="146"/>
      <c r="DMJ14" s="146"/>
      <c r="DMK14" s="146"/>
      <c r="DML14" s="146"/>
      <c r="DMM14" s="146"/>
      <c r="DMN14" s="146"/>
      <c r="DMO14" s="146"/>
      <c r="DMP14" s="146"/>
      <c r="DMQ14" s="146"/>
      <c r="DMR14" s="146"/>
      <c r="DMS14" s="146"/>
      <c r="DMT14" s="146"/>
      <c r="DMU14" s="146"/>
      <c r="DMV14" s="146"/>
      <c r="DMW14" s="146"/>
      <c r="DMX14" s="146"/>
      <c r="DMY14" s="146"/>
      <c r="DMZ14" s="146"/>
      <c r="DNA14" s="146"/>
      <c r="DNB14" s="146"/>
      <c r="DNC14" s="146"/>
      <c r="DND14" s="146"/>
      <c r="DNE14" s="146"/>
      <c r="DNF14" s="146"/>
      <c r="DNG14" s="146"/>
      <c r="DNH14" s="146"/>
      <c r="DNI14" s="146"/>
      <c r="DNJ14" s="146"/>
      <c r="DNK14" s="146"/>
      <c r="DNL14" s="146"/>
      <c r="DNM14" s="146"/>
      <c r="DNN14" s="146"/>
      <c r="DNO14" s="146"/>
      <c r="DNP14" s="146"/>
      <c r="DNQ14" s="146"/>
      <c r="DNR14" s="146"/>
      <c r="DNS14" s="146"/>
      <c r="DNT14" s="146"/>
      <c r="DNU14" s="146"/>
      <c r="DNV14" s="146"/>
      <c r="DNW14" s="146"/>
      <c r="DNX14" s="146"/>
      <c r="DNY14" s="146"/>
      <c r="DNZ14" s="146"/>
      <c r="DOA14" s="146"/>
      <c r="DOB14" s="146"/>
      <c r="DOC14" s="146"/>
      <c r="DOD14" s="146"/>
      <c r="DOE14" s="146"/>
      <c r="DOF14" s="146"/>
      <c r="DOG14" s="146"/>
      <c r="DOH14" s="146"/>
      <c r="DOI14" s="146"/>
      <c r="DOJ14" s="146"/>
      <c r="DOK14" s="146"/>
      <c r="DOL14" s="146"/>
      <c r="DOM14" s="146"/>
      <c r="DON14" s="146"/>
      <c r="DOO14" s="146"/>
      <c r="DOP14" s="146"/>
      <c r="DOQ14" s="146"/>
      <c r="DOR14" s="146"/>
      <c r="DOS14" s="146"/>
      <c r="DOT14" s="146"/>
      <c r="DOU14" s="146"/>
      <c r="DOV14" s="146"/>
      <c r="DOW14" s="146"/>
      <c r="DOX14" s="146"/>
      <c r="DOY14" s="146"/>
      <c r="DOZ14" s="146"/>
      <c r="DPA14" s="146"/>
      <c r="DPB14" s="146"/>
      <c r="DPC14" s="146"/>
      <c r="DPD14" s="146"/>
      <c r="DPE14" s="146"/>
      <c r="DPF14" s="146"/>
      <c r="DPG14" s="146"/>
      <c r="DPH14" s="146"/>
      <c r="DPI14" s="146"/>
      <c r="DPJ14" s="146"/>
      <c r="DPK14" s="146"/>
      <c r="DPL14" s="146"/>
      <c r="DPM14" s="146"/>
      <c r="DPN14" s="146"/>
      <c r="DPO14" s="146"/>
      <c r="DPP14" s="146"/>
      <c r="DPQ14" s="146"/>
      <c r="DPR14" s="146"/>
      <c r="DPS14" s="146"/>
      <c r="DPT14" s="146"/>
      <c r="DPU14" s="146"/>
      <c r="DPV14" s="146"/>
      <c r="DPW14" s="146"/>
      <c r="DPX14" s="146"/>
      <c r="DPY14" s="146"/>
      <c r="DPZ14" s="146"/>
      <c r="DQA14" s="146"/>
      <c r="DQB14" s="146"/>
      <c r="DQC14" s="146"/>
      <c r="DQD14" s="146"/>
      <c r="DQE14" s="146"/>
      <c r="DQF14" s="146"/>
      <c r="DQG14" s="146"/>
      <c r="DQH14" s="146"/>
      <c r="DQI14" s="146"/>
      <c r="DQJ14" s="146"/>
      <c r="DQK14" s="146"/>
      <c r="DQL14" s="146"/>
      <c r="DQM14" s="146"/>
      <c r="DQN14" s="146"/>
      <c r="DQO14" s="146"/>
      <c r="DQP14" s="146"/>
      <c r="DQQ14" s="146"/>
      <c r="DQR14" s="146"/>
      <c r="DQS14" s="146"/>
      <c r="DQT14" s="146"/>
      <c r="DQU14" s="146"/>
      <c r="DQV14" s="146"/>
      <c r="DQW14" s="146"/>
      <c r="DQX14" s="146"/>
      <c r="DQY14" s="146"/>
      <c r="DQZ14" s="146"/>
      <c r="DRA14" s="146"/>
      <c r="DRB14" s="146"/>
      <c r="DRC14" s="146"/>
      <c r="DRD14" s="146"/>
      <c r="DRE14" s="146"/>
      <c r="DRF14" s="146"/>
      <c r="DRG14" s="146"/>
      <c r="DRH14" s="146"/>
      <c r="DRI14" s="146"/>
      <c r="DRJ14" s="146"/>
      <c r="DRK14" s="146"/>
      <c r="DRL14" s="146"/>
      <c r="DRM14" s="146"/>
      <c r="DRN14" s="146"/>
      <c r="DRO14" s="146"/>
      <c r="DRP14" s="146"/>
      <c r="DRQ14" s="146"/>
      <c r="DRR14" s="146"/>
      <c r="DRS14" s="146"/>
      <c r="DRT14" s="146"/>
      <c r="DRU14" s="146"/>
      <c r="DRV14" s="146"/>
      <c r="DRW14" s="146"/>
      <c r="DRX14" s="146"/>
      <c r="DRY14" s="146"/>
      <c r="DRZ14" s="146"/>
      <c r="DSA14" s="146"/>
      <c r="DSB14" s="146"/>
      <c r="DSC14" s="146"/>
      <c r="DSD14" s="146"/>
      <c r="DSE14" s="146"/>
      <c r="DSF14" s="146"/>
      <c r="DSG14" s="146"/>
      <c r="DSH14" s="146"/>
      <c r="DSI14" s="146"/>
      <c r="DSJ14" s="146"/>
      <c r="DSK14" s="146"/>
      <c r="DSL14" s="146"/>
      <c r="DSM14" s="146"/>
      <c r="DSN14" s="146"/>
      <c r="DSO14" s="146"/>
      <c r="DSP14" s="146"/>
      <c r="DSQ14" s="146"/>
      <c r="DSR14" s="146"/>
      <c r="DSS14" s="146"/>
      <c r="DST14" s="146"/>
      <c r="DSU14" s="146"/>
      <c r="DSV14" s="146"/>
      <c r="DSW14" s="146"/>
      <c r="DSX14" s="146"/>
      <c r="DSY14" s="146"/>
      <c r="DSZ14" s="146"/>
      <c r="DTA14" s="146"/>
      <c r="DTB14" s="146"/>
      <c r="DTC14" s="146"/>
      <c r="DTD14" s="146"/>
      <c r="DTE14" s="146"/>
      <c r="DTF14" s="146"/>
      <c r="DTG14" s="146"/>
      <c r="DTH14" s="146"/>
      <c r="DTI14" s="146"/>
      <c r="DTJ14" s="146"/>
      <c r="DTK14" s="146"/>
      <c r="DTL14" s="146"/>
      <c r="DTM14" s="146"/>
      <c r="DTN14" s="146"/>
      <c r="DTO14" s="146"/>
      <c r="DTP14" s="146"/>
      <c r="DTQ14" s="146"/>
      <c r="DTR14" s="146"/>
      <c r="DTS14" s="146"/>
      <c r="DTT14" s="146"/>
      <c r="DTU14" s="146"/>
      <c r="DTV14" s="146"/>
      <c r="DTW14" s="146"/>
      <c r="DTX14" s="146"/>
      <c r="DTY14" s="146"/>
      <c r="DTZ14" s="146"/>
      <c r="DUA14" s="146"/>
      <c r="DUB14" s="146"/>
      <c r="DUC14" s="146"/>
      <c r="DUD14" s="146"/>
      <c r="DUE14" s="146"/>
      <c r="DUF14" s="146"/>
      <c r="DUG14" s="146"/>
      <c r="DUH14" s="146"/>
      <c r="DUI14" s="146"/>
      <c r="DUJ14" s="146"/>
      <c r="DUK14" s="146"/>
      <c r="DUL14" s="146"/>
      <c r="DUM14" s="146"/>
      <c r="DUN14" s="146"/>
      <c r="DUO14" s="146"/>
      <c r="DUP14" s="146"/>
      <c r="DUQ14" s="146"/>
      <c r="DUR14" s="146"/>
      <c r="DUS14" s="146"/>
      <c r="DUT14" s="146"/>
      <c r="DUU14" s="146"/>
      <c r="DUV14" s="146"/>
      <c r="DUW14" s="146"/>
      <c r="DUX14" s="146"/>
      <c r="DUY14" s="146"/>
      <c r="DUZ14" s="146"/>
      <c r="DVA14" s="146"/>
      <c r="DVB14" s="146"/>
      <c r="DVC14" s="146"/>
      <c r="DVD14" s="146"/>
      <c r="DVE14" s="146"/>
      <c r="DVF14" s="146"/>
      <c r="DVG14" s="146"/>
      <c r="DVH14" s="146"/>
      <c r="DVI14" s="146"/>
      <c r="DVJ14" s="146"/>
      <c r="DVK14" s="146"/>
      <c r="DVL14" s="146"/>
      <c r="DVM14" s="146"/>
      <c r="DVN14" s="146"/>
      <c r="DVO14" s="146"/>
      <c r="DVP14" s="146"/>
      <c r="DVQ14" s="146"/>
      <c r="DVR14" s="146"/>
      <c r="DVS14" s="146"/>
      <c r="DVT14" s="146"/>
      <c r="DVU14" s="146"/>
      <c r="DVV14" s="146"/>
      <c r="DVW14" s="146"/>
      <c r="DVX14" s="146"/>
      <c r="DVY14" s="146"/>
      <c r="DVZ14" s="146"/>
      <c r="DWA14" s="146"/>
      <c r="DWB14" s="146"/>
      <c r="DWC14" s="146"/>
      <c r="DWD14" s="146"/>
      <c r="DWE14" s="146"/>
      <c r="DWF14" s="146"/>
      <c r="DWG14" s="146"/>
      <c r="DWH14" s="146"/>
      <c r="DWI14" s="146"/>
      <c r="DWJ14" s="146"/>
      <c r="DWK14" s="146"/>
      <c r="DWL14" s="146"/>
      <c r="DWM14" s="146"/>
      <c r="DWN14" s="146"/>
      <c r="DWO14" s="146"/>
      <c r="DWP14" s="146"/>
      <c r="DWQ14" s="146"/>
      <c r="DWR14" s="146"/>
      <c r="DWS14" s="146"/>
      <c r="DWT14" s="146"/>
      <c r="DWU14" s="146"/>
      <c r="DWV14" s="146"/>
      <c r="DWW14" s="146"/>
      <c r="DWX14" s="146"/>
      <c r="DWY14" s="146"/>
      <c r="DWZ14" s="146"/>
      <c r="DXA14" s="146"/>
      <c r="DXB14" s="146"/>
      <c r="DXC14" s="146"/>
      <c r="DXD14" s="146"/>
      <c r="DXE14" s="146"/>
      <c r="DXF14" s="146"/>
      <c r="DXG14" s="146"/>
      <c r="DXH14" s="146"/>
      <c r="DXI14" s="146"/>
      <c r="DXJ14" s="146"/>
      <c r="DXK14" s="146"/>
      <c r="DXL14" s="146"/>
      <c r="DXM14" s="146"/>
      <c r="DXN14" s="146"/>
      <c r="DXO14" s="146"/>
      <c r="DXP14" s="146"/>
      <c r="DXQ14" s="146"/>
      <c r="DXR14" s="146"/>
      <c r="DXS14" s="146"/>
      <c r="DXT14" s="146"/>
      <c r="DXU14" s="146"/>
      <c r="DXV14" s="146"/>
      <c r="DXW14" s="146"/>
      <c r="DXX14" s="146"/>
      <c r="DXY14" s="146"/>
      <c r="DXZ14" s="146"/>
      <c r="DYA14" s="146"/>
      <c r="DYB14" s="146"/>
      <c r="DYC14" s="146"/>
      <c r="DYD14" s="146"/>
      <c r="DYE14" s="146"/>
      <c r="DYF14" s="146"/>
      <c r="DYG14" s="146"/>
      <c r="DYH14" s="146"/>
      <c r="DYI14" s="146"/>
      <c r="DYJ14" s="146"/>
      <c r="DYK14" s="146"/>
      <c r="DYL14" s="146"/>
      <c r="DYM14" s="146"/>
      <c r="DYN14" s="146"/>
      <c r="DYO14" s="146"/>
      <c r="DYP14" s="146"/>
      <c r="DYQ14" s="146"/>
      <c r="DYR14" s="146"/>
      <c r="DYS14" s="146"/>
      <c r="DYT14" s="146"/>
      <c r="DYU14" s="146"/>
      <c r="DYV14" s="146"/>
      <c r="DYW14" s="146"/>
      <c r="DYX14" s="146"/>
      <c r="DYY14" s="146"/>
      <c r="DYZ14" s="146"/>
      <c r="DZA14" s="146"/>
      <c r="DZB14" s="146"/>
      <c r="DZC14" s="146"/>
      <c r="DZD14" s="146"/>
      <c r="DZE14" s="146"/>
      <c r="DZF14" s="146"/>
      <c r="DZG14" s="146"/>
      <c r="DZH14" s="146"/>
      <c r="DZI14" s="146"/>
      <c r="DZJ14" s="146"/>
      <c r="DZK14" s="146"/>
      <c r="DZL14" s="146"/>
      <c r="DZM14" s="146"/>
      <c r="DZN14" s="146"/>
      <c r="DZO14" s="146"/>
      <c r="DZP14" s="146"/>
      <c r="DZQ14" s="146"/>
      <c r="DZR14" s="146"/>
      <c r="DZS14" s="146"/>
      <c r="DZT14" s="146"/>
      <c r="DZU14" s="146"/>
      <c r="DZV14" s="146"/>
      <c r="DZW14" s="146"/>
      <c r="DZX14" s="146"/>
      <c r="DZY14" s="146"/>
      <c r="DZZ14" s="146"/>
      <c r="EAA14" s="146"/>
      <c r="EAB14" s="146"/>
      <c r="EAC14" s="146"/>
      <c r="EAD14" s="146"/>
      <c r="EAE14" s="146"/>
      <c r="EAF14" s="146"/>
      <c r="EAG14" s="146"/>
      <c r="EAH14" s="146"/>
      <c r="EAI14" s="146"/>
      <c r="EAJ14" s="146"/>
      <c r="EAK14" s="146"/>
      <c r="EAL14" s="146"/>
      <c r="EAM14" s="146"/>
      <c r="EAN14" s="146"/>
      <c r="EAO14" s="146"/>
      <c r="EAP14" s="146"/>
      <c r="EAQ14" s="146"/>
      <c r="EAR14" s="146"/>
      <c r="EAS14" s="146"/>
      <c r="EAT14" s="146"/>
      <c r="EAU14" s="146"/>
      <c r="EAV14" s="146"/>
      <c r="EAW14" s="146"/>
      <c r="EAX14" s="146"/>
      <c r="EAY14" s="146"/>
      <c r="EAZ14" s="146"/>
      <c r="EBA14" s="146"/>
      <c r="EBB14" s="146"/>
      <c r="EBC14" s="146"/>
      <c r="EBD14" s="146"/>
      <c r="EBE14" s="146"/>
      <c r="EBF14" s="146"/>
      <c r="EBG14" s="146"/>
      <c r="EBH14" s="146"/>
      <c r="EBI14" s="146"/>
      <c r="EBJ14" s="146"/>
      <c r="EBK14" s="146"/>
      <c r="EBL14" s="146"/>
      <c r="EBM14" s="146"/>
      <c r="EBN14" s="146"/>
      <c r="EBO14" s="146"/>
      <c r="EBP14" s="146"/>
      <c r="EBQ14" s="146"/>
      <c r="EBR14" s="146"/>
      <c r="EBS14" s="146"/>
      <c r="EBT14" s="146"/>
      <c r="EBU14" s="146"/>
      <c r="EBV14" s="146"/>
      <c r="EBW14" s="146"/>
      <c r="EBX14" s="146"/>
      <c r="EBY14" s="146"/>
      <c r="EBZ14" s="146"/>
      <c r="ECA14" s="146"/>
      <c r="ECB14" s="146"/>
      <c r="ECC14" s="146"/>
      <c r="ECD14" s="146"/>
      <c r="ECE14" s="146"/>
      <c r="ECF14" s="146"/>
      <c r="ECG14" s="146"/>
      <c r="ECH14" s="146"/>
      <c r="ECI14" s="146"/>
      <c r="ECJ14" s="146"/>
      <c r="ECK14" s="146"/>
      <c r="ECL14" s="146"/>
      <c r="ECM14" s="146"/>
      <c r="ECN14" s="146"/>
      <c r="ECO14" s="146"/>
      <c r="ECP14" s="146"/>
      <c r="ECQ14" s="146"/>
      <c r="ECR14" s="146"/>
      <c r="ECS14" s="146"/>
      <c r="ECT14" s="146"/>
      <c r="ECU14" s="146"/>
      <c r="ECV14" s="146"/>
      <c r="ECW14" s="146"/>
      <c r="ECX14" s="146"/>
      <c r="ECY14" s="146"/>
      <c r="ECZ14" s="146"/>
      <c r="EDA14" s="146"/>
      <c r="EDB14" s="146"/>
      <c r="EDC14" s="146"/>
      <c r="EDD14" s="146"/>
      <c r="EDE14" s="146"/>
      <c r="EDF14" s="146"/>
      <c r="EDG14" s="146"/>
      <c r="EDH14" s="146"/>
      <c r="EDI14" s="146"/>
      <c r="EDJ14" s="146"/>
      <c r="EDK14" s="146"/>
      <c r="EDL14" s="146"/>
      <c r="EDM14" s="146"/>
      <c r="EDN14" s="146"/>
      <c r="EDO14" s="146"/>
      <c r="EDP14" s="146"/>
      <c r="EDQ14" s="146"/>
      <c r="EDR14" s="146"/>
      <c r="EDS14" s="146"/>
      <c r="EDT14" s="146"/>
      <c r="EDU14" s="146"/>
      <c r="EDV14" s="146"/>
      <c r="EDW14" s="146"/>
      <c r="EDX14" s="146"/>
      <c r="EDY14" s="146"/>
      <c r="EDZ14" s="146"/>
      <c r="EEA14" s="146"/>
      <c r="EEB14" s="146"/>
      <c r="EEC14" s="146"/>
      <c r="EED14" s="146"/>
      <c r="EEE14" s="146"/>
      <c r="EEF14" s="146"/>
      <c r="EEG14" s="146"/>
      <c r="EEH14" s="146"/>
      <c r="EEI14" s="146"/>
      <c r="EEJ14" s="146"/>
      <c r="EEK14" s="146"/>
      <c r="EEL14" s="146"/>
      <c r="EEM14" s="146"/>
      <c r="EEN14" s="146"/>
      <c r="EEO14" s="146"/>
      <c r="EEP14" s="146"/>
      <c r="EEQ14" s="146"/>
      <c r="EER14" s="146"/>
      <c r="EES14" s="146"/>
      <c r="EET14" s="146"/>
      <c r="EEU14" s="146"/>
      <c r="EEV14" s="146"/>
      <c r="EEW14" s="146"/>
      <c r="EEX14" s="146"/>
      <c r="EEY14" s="146"/>
      <c r="EEZ14" s="146"/>
      <c r="EFA14" s="146"/>
      <c r="EFB14" s="146"/>
      <c r="EFC14" s="146"/>
      <c r="EFD14" s="146"/>
      <c r="EFE14" s="146"/>
      <c r="EFF14" s="146"/>
      <c r="EFG14" s="146"/>
      <c r="EFH14" s="146"/>
      <c r="EFI14" s="146"/>
      <c r="EFJ14" s="146"/>
      <c r="EFK14" s="146"/>
      <c r="EFL14" s="146"/>
      <c r="EFM14" s="146"/>
      <c r="EFN14" s="146"/>
      <c r="EFO14" s="146"/>
      <c r="EFP14" s="146"/>
      <c r="EFQ14" s="146"/>
      <c r="EFR14" s="146"/>
      <c r="EFS14" s="146"/>
      <c r="EFT14" s="146"/>
      <c r="EFU14" s="146"/>
      <c r="EFV14" s="146"/>
      <c r="EFW14" s="146"/>
      <c r="EFX14" s="146"/>
      <c r="EFY14" s="146"/>
      <c r="EFZ14" s="146"/>
      <c r="EGA14" s="146"/>
      <c r="EGB14" s="146"/>
      <c r="EGC14" s="146"/>
      <c r="EGD14" s="146"/>
      <c r="EGE14" s="146"/>
      <c r="EGF14" s="146"/>
      <c r="EGG14" s="146"/>
      <c r="EGH14" s="146"/>
      <c r="EGI14" s="146"/>
      <c r="EGJ14" s="146"/>
      <c r="EGK14" s="146"/>
      <c r="EGL14" s="146"/>
      <c r="EGM14" s="146"/>
      <c r="EGN14" s="146"/>
      <c r="EGO14" s="146"/>
      <c r="EGP14" s="146"/>
      <c r="EGQ14" s="146"/>
      <c r="EGR14" s="146"/>
      <c r="EGS14" s="146"/>
      <c r="EGT14" s="146"/>
      <c r="EGU14" s="146"/>
      <c r="EGV14" s="146"/>
      <c r="EGW14" s="146"/>
      <c r="EGX14" s="146"/>
      <c r="EGY14" s="146"/>
      <c r="EGZ14" s="146"/>
      <c r="EHA14" s="146"/>
      <c r="EHB14" s="146"/>
      <c r="EHC14" s="146"/>
      <c r="EHD14" s="146"/>
      <c r="EHE14" s="146"/>
      <c r="EHF14" s="146"/>
      <c r="EHG14" s="146"/>
      <c r="EHH14" s="146"/>
      <c r="EHI14" s="146"/>
      <c r="EHJ14" s="146"/>
      <c r="EHK14" s="146"/>
      <c r="EHL14" s="146"/>
      <c r="EHM14" s="146"/>
      <c r="EHN14" s="146"/>
      <c r="EHO14" s="146"/>
      <c r="EHP14" s="146"/>
      <c r="EHQ14" s="146"/>
      <c r="EHR14" s="146"/>
      <c r="EHS14" s="146"/>
      <c r="EHT14" s="146"/>
      <c r="EHU14" s="146"/>
      <c r="EHV14" s="146"/>
      <c r="EHW14" s="146"/>
      <c r="EHX14" s="146"/>
      <c r="EHY14" s="146"/>
      <c r="EHZ14" s="146"/>
      <c r="EIA14" s="146"/>
      <c r="EIB14" s="146"/>
      <c r="EIC14" s="146"/>
      <c r="EID14" s="146"/>
      <c r="EIE14" s="146"/>
      <c r="EIF14" s="146"/>
      <c r="EIG14" s="146"/>
      <c r="EIH14" s="146"/>
      <c r="EII14" s="146"/>
      <c r="EIJ14" s="146"/>
      <c r="EIK14" s="146"/>
      <c r="EIL14" s="146"/>
      <c r="EIM14" s="146"/>
      <c r="EIN14" s="146"/>
      <c r="EIO14" s="146"/>
      <c r="EIP14" s="146"/>
      <c r="EIQ14" s="146"/>
      <c r="EIR14" s="146"/>
      <c r="EIS14" s="146"/>
      <c r="EIT14" s="146"/>
      <c r="EIU14" s="146"/>
      <c r="EIV14" s="146"/>
      <c r="EIW14" s="146"/>
      <c r="EIX14" s="146"/>
      <c r="EIY14" s="146"/>
      <c r="EIZ14" s="146"/>
      <c r="EJA14" s="146"/>
      <c r="EJB14" s="146"/>
      <c r="EJC14" s="146"/>
      <c r="EJD14" s="146"/>
      <c r="EJE14" s="146"/>
      <c r="EJF14" s="146"/>
      <c r="EJG14" s="146"/>
      <c r="EJH14" s="146"/>
      <c r="EJI14" s="146"/>
      <c r="EJJ14" s="146"/>
      <c r="EJK14" s="146"/>
      <c r="EJL14" s="146"/>
      <c r="EJM14" s="146"/>
      <c r="EJN14" s="146"/>
      <c r="EJO14" s="146"/>
      <c r="EJP14" s="146"/>
      <c r="EJQ14" s="146"/>
      <c r="EJR14" s="146"/>
      <c r="EJS14" s="146"/>
      <c r="EJT14" s="146"/>
      <c r="EJU14" s="146"/>
      <c r="EJV14" s="146"/>
      <c r="EJW14" s="146"/>
      <c r="EJX14" s="146"/>
      <c r="EJY14" s="146"/>
      <c r="EJZ14" s="146"/>
      <c r="EKA14" s="146"/>
      <c r="EKB14" s="146"/>
      <c r="EKC14" s="146"/>
      <c r="EKD14" s="146"/>
      <c r="EKE14" s="146"/>
      <c r="EKF14" s="146"/>
      <c r="EKG14" s="146"/>
      <c r="EKH14" s="146"/>
      <c r="EKI14" s="146"/>
      <c r="EKJ14" s="146"/>
      <c r="EKK14" s="146"/>
      <c r="EKL14" s="146"/>
      <c r="EKM14" s="146"/>
      <c r="EKN14" s="146"/>
      <c r="EKO14" s="146"/>
      <c r="EKP14" s="146"/>
      <c r="EKQ14" s="146"/>
      <c r="EKR14" s="146"/>
      <c r="EKS14" s="146"/>
      <c r="EKT14" s="146"/>
      <c r="EKU14" s="146"/>
      <c r="EKV14" s="146"/>
      <c r="EKW14" s="146"/>
      <c r="EKX14" s="146"/>
      <c r="EKY14" s="146"/>
      <c r="EKZ14" s="146"/>
      <c r="ELA14" s="146"/>
      <c r="ELB14" s="146"/>
      <c r="ELC14" s="146"/>
      <c r="ELD14" s="146"/>
      <c r="ELE14" s="146"/>
      <c r="ELF14" s="146"/>
      <c r="ELG14" s="146"/>
      <c r="ELH14" s="146"/>
      <c r="ELI14" s="146"/>
      <c r="ELJ14" s="146"/>
      <c r="ELK14" s="146"/>
      <c r="ELL14" s="146"/>
      <c r="ELM14" s="146"/>
      <c r="ELN14" s="146"/>
      <c r="ELO14" s="146"/>
      <c r="ELP14" s="146"/>
      <c r="ELQ14" s="146"/>
      <c r="ELR14" s="146"/>
      <c r="ELS14" s="146"/>
      <c r="ELT14" s="146"/>
      <c r="ELU14" s="146"/>
      <c r="ELV14" s="146"/>
      <c r="ELW14" s="146"/>
      <c r="ELX14" s="146"/>
      <c r="ELY14" s="146"/>
      <c r="ELZ14" s="146"/>
      <c r="EMA14" s="146"/>
      <c r="EMB14" s="146"/>
      <c r="EMC14" s="146"/>
      <c r="EMD14" s="146"/>
      <c r="EME14" s="146"/>
      <c r="EMF14" s="146"/>
      <c r="EMG14" s="146"/>
      <c r="EMH14" s="146"/>
      <c r="EMI14" s="146"/>
      <c r="EMJ14" s="146"/>
      <c r="EMK14" s="146"/>
      <c r="EML14" s="146"/>
      <c r="EMM14" s="146"/>
      <c r="EMN14" s="146"/>
      <c r="EMO14" s="146"/>
      <c r="EMP14" s="146"/>
      <c r="EMQ14" s="146"/>
      <c r="EMR14" s="146"/>
      <c r="EMS14" s="146"/>
      <c r="EMT14" s="146"/>
      <c r="EMU14" s="146"/>
      <c r="EMV14" s="146"/>
      <c r="EMW14" s="146"/>
      <c r="EMX14" s="146"/>
      <c r="EMY14" s="146"/>
      <c r="EMZ14" s="146"/>
      <c r="ENA14" s="146"/>
      <c r="ENB14" s="146"/>
      <c r="ENC14" s="146"/>
      <c r="END14" s="146"/>
      <c r="ENE14" s="146"/>
      <c r="ENF14" s="146"/>
      <c r="ENG14" s="146"/>
      <c r="ENH14" s="146"/>
      <c r="ENI14" s="146"/>
      <c r="ENJ14" s="146"/>
      <c r="ENK14" s="146"/>
      <c r="ENL14" s="146"/>
      <c r="ENM14" s="146"/>
      <c r="ENN14" s="146"/>
      <c r="ENO14" s="146"/>
      <c r="ENP14" s="146"/>
      <c r="ENQ14" s="146"/>
      <c r="ENR14" s="146"/>
      <c r="ENS14" s="146"/>
      <c r="ENT14" s="146"/>
      <c r="ENU14" s="146"/>
      <c r="ENV14" s="146"/>
      <c r="ENW14" s="146"/>
      <c r="ENX14" s="146"/>
      <c r="ENY14" s="146"/>
      <c r="ENZ14" s="146"/>
      <c r="EOA14" s="146"/>
      <c r="EOB14" s="146"/>
      <c r="EOC14" s="146"/>
      <c r="EOD14" s="146"/>
      <c r="EOE14" s="146"/>
      <c r="EOF14" s="146"/>
      <c r="EOG14" s="146"/>
      <c r="EOH14" s="146"/>
      <c r="EOI14" s="146"/>
      <c r="EOJ14" s="146"/>
      <c r="EOK14" s="146"/>
      <c r="EOL14" s="146"/>
      <c r="EOM14" s="146"/>
      <c r="EON14" s="146"/>
      <c r="EOO14" s="146"/>
      <c r="EOP14" s="146"/>
      <c r="EOQ14" s="146"/>
      <c r="EOR14" s="146"/>
      <c r="EOS14" s="146"/>
      <c r="EOT14" s="146"/>
      <c r="EOU14" s="146"/>
      <c r="EOV14" s="146"/>
      <c r="EOW14" s="146"/>
      <c r="EOX14" s="146"/>
      <c r="EOY14" s="146"/>
      <c r="EOZ14" s="146"/>
      <c r="EPA14" s="146"/>
      <c r="EPB14" s="146"/>
      <c r="EPC14" s="146"/>
      <c r="EPD14" s="146"/>
      <c r="EPE14" s="146"/>
      <c r="EPF14" s="146"/>
      <c r="EPG14" s="146"/>
      <c r="EPH14" s="146"/>
      <c r="EPI14" s="146"/>
      <c r="EPJ14" s="146"/>
      <c r="EPK14" s="146"/>
      <c r="EPL14" s="146"/>
      <c r="EPM14" s="146"/>
      <c r="EPN14" s="146"/>
      <c r="EPO14" s="146"/>
      <c r="EPP14" s="146"/>
      <c r="EPQ14" s="146"/>
      <c r="EPR14" s="146"/>
      <c r="EPS14" s="146"/>
      <c r="EPT14" s="146"/>
      <c r="EPU14" s="146"/>
      <c r="EPV14" s="146"/>
      <c r="EPW14" s="146"/>
      <c r="EPX14" s="146"/>
      <c r="EPY14" s="146"/>
      <c r="EPZ14" s="146"/>
      <c r="EQA14" s="146"/>
      <c r="EQB14" s="146"/>
      <c r="EQC14" s="146"/>
      <c r="EQD14" s="146"/>
      <c r="EQE14" s="146"/>
      <c r="EQF14" s="146"/>
      <c r="EQG14" s="146"/>
      <c r="EQH14" s="146"/>
      <c r="EQI14" s="146"/>
      <c r="EQJ14" s="146"/>
      <c r="EQK14" s="146"/>
      <c r="EQL14" s="146"/>
      <c r="EQM14" s="146"/>
      <c r="EQN14" s="146"/>
      <c r="EQO14" s="146"/>
      <c r="EQP14" s="146"/>
      <c r="EQQ14" s="146"/>
      <c r="EQR14" s="146"/>
      <c r="EQS14" s="146"/>
      <c r="EQT14" s="146"/>
      <c r="EQU14" s="146"/>
      <c r="EQV14" s="146"/>
      <c r="EQW14" s="146"/>
      <c r="EQX14" s="146"/>
      <c r="EQY14" s="146"/>
      <c r="EQZ14" s="146"/>
      <c r="ERA14" s="146"/>
      <c r="ERB14" s="146"/>
      <c r="ERC14" s="146"/>
      <c r="ERD14" s="146"/>
      <c r="ERE14" s="146"/>
      <c r="ERF14" s="146"/>
      <c r="ERG14" s="146"/>
      <c r="ERH14" s="146"/>
      <c r="ERI14" s="146"/>
      <c r="ERJ14" s="146"/>
      <c r="ERK14" s="146"/>
      <c r="ERL14" s="146"/>
      <c r="ERM14" s="146"/>
      <c r="ERN14" s="146"/>
      <c r="ERO14" s="146"/>
      <c r="ERP14" s="146"/>
      <c r="ERQ14" s="146"/>
      <c r="ERR14" s="146"/>
      <c r="ERS14" s="146"/>
      <c r="ERT14" s="146"/>
      <c r="ERU14" s="146"/>
      <c r="ERV14" s="146"/>
      <c r="ERW14" s="146"/>
      <c r="ERX14" s="146"/>
      <c r="ERY14" s="146"/>
      <c r="ERZ14" s="146"/>
      <c r="ESA14" s="146"/>
      <c r="ESB14" s="146"/>
      <c r="ESC14" s="146"/>
      <c r="ESD14" s="146"/>
      <c r="ESE14" s="146"/>
      <c r="ESF14" s="146"/>
      <c r="ESG14" s="146"/>
      <c r="ESH14" s="146"/>
      <c r="ESI14" s="146"/>
      <c r="ESJ14" s="146"/>
      <c r="ESK14" s="146"/>
      <c r="ESL14" s="146"/>
      <c r="ESM14" s="146"/>
      <c r="ESN14" s="146"/>
      <c r="ESO14" s="146"/>
      <c r="ESP14" s="146"/>
      <c r="ESQ14" s="146"/>
      <c r="ESR14" s="146"/>
      <c r="ESS14" s="146"/>
      <c r="EST14" s="146"/>
      <c r="ESU14" s="146"/>
      <c r="ESV14" s="146"/>
      <c r="ESW14" s="146"/>
      <c r="ESX14" s="146"/>
      <c r="ESY14" s="146"/>
      <c r="ESZ14" s="146"/>
      <c r="ETA14" s="146"/>
      <c r="ETB14" s="146"/>
      <c r="ETC14" s="146"/>
      <c r="ETD14" s="146"/>
      <c r="ETE14" s="146"/>
      <c r="ETF14" s="146"/>
      <c r="ETG14" s="146"/>
      <c r="ETH14" s="146"/>
      <c r="ETI14" s="146"/>
      <c r="ETJ14" s="146"/>
      <c r="ETK14" s="146"/>
      <c r="ETL14" s="146"/>
      <c r="ETM14" s="146"/>
      <c r="ETN14" s="146"/>
      <c r="ETO14" s="146"/>
      <c r="ETP14" s="146"/>
      <c r="ETQ14" s="146"/>
      <c r="ETR14" s="146"/>
      <c r="ETS14" s="146"/>
      <c r="ETT14" s="146"/>
      <c r="ETU14" s="146"/>
      <c r="ETV14" s="146"/>
      <c r="ETW14" s="146"/>
      <c r="ETX14" s="146"/>
      <c r="ETY14" s="146"/>
      <c r="ETZ14" s="146"/>
      <c r="EUA14" s="146"/>
      <c r="EUB14" s="146"/>
      <c r="EUC14" s="146"/>
      <c r="EUD14" s="146"/>
      <c r="EUE14" s="146"/>
      <c r="EUF14" s="146"/>
      <c r="EUG14" s="146"/>
      <c r="EUH14" s="146"/>
      <c r="EUI14" s="146"/>
      <c r="EUJ14" s="146"/>
      <c r="EUK14" s="146"/>
      <c r="EUL14" s="146"/>
      <c r="EUM14" s="146"/>
      <c r="EUN14" s="146"/>
      <c r="EUO14" s="146"/>
      <c r="EUP14" s="146"/>
      <c r="EUQ14" s="146"/>
      <c r="EUR14" s="146"/>
      <c r="EUS14" s="146"/>
      <c r="EUT14" s="146"/>
      <c r="EUU14" s="146"/>
      <c r="EUV14" s="146"/>
      <c r="EUW14" s="146"/>
      <c r="EUX14" s="146"/>
      <c r="EUY14" s="146"/>
      <c r="EUZ14" s="146"/>
      <c r="EVA14" s="146"/>
      <c r="EVB14" s="146"/>
      <c r="EVC14" s="146"/>
      <c r="EVD14" s="146"/>
      <c r="EVE14" s="146"/>
      <c r="EVF14" s="146"/>
      <c r="EVG14" s="146"/>
      <c r="EVH14" s="146"/>
      <c r="EVI14" s="146"/>
      <c r="EVJ14" s="146"/>
      <c r="EVK14" s="146"/>
      <c r="EVL14" s="146"/>
      <c r="EVM14" s="146"/>
      <c r="EVN14" s="146"/>
      <c r="EVO14" s="146"/>
      <c r="EVP14" s="146"/>
      <c r="EVQ14" s="146"/>
      <c r="EVR14" s="146"/>
      <c r="EVS14" s="146"/>
      <c r="EVT14" s="146"/>
      <c r="EVU14" s="146"/>
      <c r="EVV14" s="146"/>
      <c r="EVW14" s="146"/>
      <c r="EVX14" s="146"/>
      <c r="EVY14" s="146"/>
      <c r="EVZ14" s="146"/>
      <c r="EWA14" s="146"/>
      <c r="EWB14" s="146"/>
      <c r="EWC14" s="146"/>
      <c r="EWD14" s="146"/>
      <c r="EWE14" s="146"/>
      <c r="EWF14" s="146"/>
      <c r="EWG14" s="146"/>
      <c r="EWH14" s="146"/>
      <c r="EWI14" s="146"/>
      <c r="EWJ14" s="146"/>
      <c r="EWK14" s="146"/>
      <c r="EWL14" s="146"/>
      <c r="EWM14" s="146"/>
      <c r="EWN14" s="146"/>
      <c r="EWO14" s="146"/>
      <c r="EWP14" s="146"/>
      <c r="EWQ14" s="146"/>
      <c r="EWR14" s="146"/>
      <c r="EWS14" s="146"/>
      <c r="EWT14" s="146"/>
      <c r="EWU14" s="146"/>
      <c r="EWV14" s="146"/>
      <c r="EWW14" s="146"/>
      <c r="EWX14" s="146"/>
      <c r="EWY14" s="146"/>
      <c r="EWZ14" s="146"/>
      <c r="EXA14" s="146"/>
      <c r="EXB14" s="146"/>
      <c r="EXC14" s="146"/>
      <c r="EXD14" s="146"/>
      <c r="EXE14" s="146"/>
      <c r="EXF14" s="146"/>
      <c r="EXG14" s="146"/>
      <c r="EXH14" s="146"/>
      <c r="EXI14" s="146"/>
      <c r="EXJ14" s="146"/>
      <c r="EXK14" s="146"/>
      <c r="EXL14" s="146"/>
      <c r="EXM14" s="146"/>
      <c r="EXN14" s="146"/>
      <c r="EXO14" s="146"/>
      <c r="EXP14" s="146"/>
      <c r="EXQ14" s="146"/>
      <c r="EXR14" s="146"/>
      <c r="EXS14" s="146"/>
      <c r="EXT14" s="146"/>
      <c r="EXU14" s="146"/>
      <c r="EXV14" s="146"/>
      <c r="EXW14" s="146"/>
      <c r="EXX14" s="146"/>
      <c r="EXY14" s="146"/>
      <c r="EXZ14" s="146"/>
      <c r="EYA14" s="146"/>
      <c r="EYB14" s="146"/>
      <c r="EYC14" s="146"/>
      <c r="EYD14" s="146"/>
      <c r="EYE14" s="146"/>
      <c r="EYF14" s="146"/>
      <c r="EYG14" s="146"/>
      <c r="EYH14" s="146"/>
      <c r="EYI14" s="146"/>
      <c r="EYJ14" s="146"/>
      <c r="EYK14" s="146"/>
      <c r="EYL14" s="146"/>
      <c r="EYM14" s="146"/>
      <c r="EYN14" s="146"/>
      <c r="EYO14" s="146"/>
      <c r="EYP14" s="146"/>
      <c r="EYQ14" s="146"/>
      <c r="EYR14" s="146"/>
      <c r="EYS14" s="146"/>
      <c r="EYT14" s="146"/>
      <c r="EYU14" s="146"/>
      <c r="EYV14" s="146"/>
      <c r="EYW14" s="146"/>
      <c r="EYX14" s="146"/>
      <c r="EYY14" s="146"/>
      <c r="EYZ14" s="146"/>
      <c r="EZA14" s="146"/>
      <c r="EZB14" s="146"/>
      <c r="EZC14" s="146"/>
      <c r="EZD14" s="146"/>
      <c r="EZE14" s="146"/>
      <c r="EZF14" s="146"/>
      <c r="EZG14" s="146"/>
      <c r="EZH14" s="146"/>
      <c r="EZI14" s="146"/>
      <c r="EZJ14" s="146"/>
      <c r="EZK14" s="146"/>
      <c r="EZL14" s="146"/>
      <c r="EZM14" s="146"/>
      <c r="EZN14" s="146"/>
      <c r="EZO14" s="146"/>
      <c r="EZP14" s="146"/>
      <c r="EZQ14" s="146"/>
      <c r="EZR14" s="146"/>
      <c r="EZS14" s="146"/>
      <c r="EZT14" s="146"/>
      <c r="EZU14" s="146"/>
      <c r="EZV14" s="146"/>
      <c r="EZW14" s="146"/>
      <c r="EZX14" s="146"/>
      <c r="EZY14" s="146"/>
      <c r="EZZ14" s="146"/>
      <c r="FAA14" s="146"/>
      <c r="FAB14" s="146"/>
      <c r="FAC14" s="146"/>
      <c r="FAD14" s="146"/>
      <c r="FAE14" s="146"/>
      <c r="FAF14" s="146"/>
      <c r="FAG14" s="146"/>
      <c r="FAH14" s="146"/>
      <c r="FAI14" s="146"/>
      <c r="FAJ14" s="146"/>
      <c r="FAK14" s="146"/>
      <c r="FAL14" s="146"/>
      <c r="FAM14" s="146"/>
      <c r="FAN14" s="146"/>
      <c r="FAO14" s="146"/>
      <c r="FAP14" s="146"/>
      <c r="FAQ14" s="146"/>
      <c r="FAR14" s="146"/>
      <c r="FAS14" s="146"/>
      <c r="FAT14" s="146"/>
      <c r="FAU14" s="146"/>
      <c r="FAV14" s="146"/>
      <c r="FAW14" s="146"/>
      <c r="FAX14" s="146"/>
      <c r="FAY14" s="146"/>
      <c r="FAZ14" s="146"/>
      <c r="FBA14" s="146"/>
      <c r="FBB14" s="146"/>
      <c r="FBC14" s="146"/>
      <c r="FBD14" s="146"/>
      <c r="FBE14" s="146"/>
      <c r="FBF14" s="146"/>
      <c r="FBG14" s="146"/>
      <c r="FBH14" s="146"/>
      <c r="FBI14" s="146"/>
      <c r="FBJ14" s="146"/>
      <c r="FBK14" s="146"/>
      <c r="FBL14" s="146"/>
      <c r="FBM14" s="146"/>
      <c r="FBN14" s="146"/>
      <c r="FBO14" s="146"/>
      <c r="FBP14" s="146"/>
      <c r="FBQ14" s="146"/>
      <c r="FBR14" s="146"/>
      <c r="FBS14" s="146"/>
      <c r="FBT14" s="146"/>
      <c r="FBU14" s="146"/>
      <c r="FBV14" s="146"/>
      <c r="FBW14" s="146"/>
      <c r="FBX14" s="146"/>
      <c r="FBY14" s="146"/>
      <c r="FBZ14" s="146"/>
      <c r="FCA14" s="146"/>
      <c r="FCB14" s="146"/>
      <c r="FCC14" s="146"/>
      <c r="FCD14" s="146"/>
      <c r="FCE14" s="146"/>
      <c r="FCF14" s="146"/>
      <c r="FCG14" s="146"/>
      <c r="FCH14" s="146"/>
      <c r="FCI14" s="146"/>
      <c r="FCJ14" s="146"/>
      <c r="FCK14" s="146"/>
      <c r="FCL14" s="146"/>
      <c r="FCM14" s="146"/>
      <c r="FCN14" s="146"/>
      <c r="FCO14" s="146"/>
      <c r="FCP14" s="146"/>
      <c r="FCQ14" s="146"/>
      <c r="FCR14" s="146"/>
      <c r="FCS14" s="146"/>
      <c r="FCT14" s="146"/>
      <c r="FCU14" s="146"/>
      <c r="FCV14" s="146"/>
      <c r="FCW14" s="146"/>
      <c r="FCX14" s="146"/>
      <c r="FCY14" s="146"/>
      <c r="FCZ14" s="146"/>
      <c r="FDA14" s="146"/>
      <c r="FDB14" s="146"/>
      <c r="FDC14" s="146"/>
      <c r="FDD14" s="146"/>
      <c r="FDE14" s="146"/>
      <c r="FDF14" s="146"/>
      <c r="FDG14" s="146"/>
      <c r="FDH14" s="146"/>
      <c r="FDI14" s="146"/>
      <c r="FDJ14" s="146"/>
      <c r="FDK14" s="146"/>
      <c r="FDL14" s="146"/>
      <c r="FDM14" s="146"/>
      <c r="FDN14" s="146"/>
      <c r="FDO14" s="146"/>
      <c r="FDP14" s="146"/>
      <c r="FDQ14" s="146"/>
      <c r="FDR14" s="146"/>
      <c r="FDS14" s="146"/>
      <c r="FDT14" s="146"/>
      <c r="FDU14" s="146"/>
      <c r="FDV14" s="146"/>
      <c r="FDW14" s="146"/>
      <c r="FDX14" s="146"/>
      <c r="FDY14" s="146"/>
      <c r="FDZ14" s="146"/>
      <c r="FEA14" s="146"/>
      <c r="FEB14" s="146"/>
      <c r="FEC14" s="146"/>
      <c r="FED14" s="146"/>
      <c r="FEE14" s="146"/>
      <c r="FEF14" s="146"/>
      <c r="FEG14" s="146"/>
      <c r="FEH14" s="146"/>
      <c r="FEI14" s="146"/>
      <c r="FEJ14" s="146"/>
      <c r="FEK14" s="146"/>
      <c r="FEL14" s="146"/>
      <c r="FEM14" s="146"/>
      <c r="FEN14" s="146"/>
      <c r="FEO14" s="146"/>
      <c r="FEP14" s="146"/>
      <c r="FEQ14" s="146"/>
      <c r="FER14" s="146"/>
      <c r="FES14" s="146"/>
      <c r="FET14" s="146"/>
      <c r="FEU14" s="146"/>
      <c r="FEV14" s="146"/>
      <c r="FEW14" s="146"/>
      <c r="FEX14" s="146"/>
      <c r="FEY14" s="146"/>
      <c r="FEZ14" s="146"/>
      <c r="FFA14" s="146"/>
      <c r="FFB14" s="146"/>
      <c r="FFC14" s="146"/>
      <c r="FFD14" s="146"/>
      <c r="FFE14" s="146"/>
      <c r="FFF14" s="146"/>
      <c r="FFG14" s="146"/>
      <c r="FFH14" s="146"/>
      <c r="FFI14" s="146"/>
      <c r="FFJ14" s="146"/>
      <c r="FFK14" s="146"/>
      <c r="FFL14" s="146"/>
      <c r="FFM14" s="146"/>
      <c r="FFN14" s="146"/>
      <c r="FFO14" s="146"/>
      <c r="FFP14" s="146"/>
      <c r="FFQ14" s="146"/>
      <c r="FFR14" s="146"/>
      <c r="FFS14" s="146"/>
      <c r="FFT14" s="146"/>
      <c r="FFU14" s="146"/>
      <c r="FFV14" s="146"/>
      <c r="FFW14" s="146"/>
      <c r="FFX14" s="146"/>
      <c r="FFY14" s="146"/>
      <c r="FFZ14" s="146"/>
      <c r="FGA14" s="146"/>
      <c r="FGB14" s="146"/>
      <c r="FGC14" s="146"/>
      <c r="FGD14" s="146"/>
      <c r="FGE14" s="146"/>
      <c r="FGF14" s="146"/>
      <c r="FGG14" s="146"/>
      <c r="FGH14" s="146"/>
      <c r="FGI14" s="146"/>
      <c r="FGJ14" s="146"/>
      <c r="FGK14" s="146"/>
      <c r="FGL14" s="146"/>
      <c r="FGM14" s="146"/>
      <c r="FGN14" s="146"/>
      <c r="FGO14" s="146"/>
      <c r="FGP14" s="146"/>
      <c r="FGQ14" s="146"/>
      <c r="FGR14" s="146"/>
      <c r="FGS14" s="146"/>
      <c r="FGT14" s="146"/>
      <c r="FGU14" s="146"/>
      <c r="FGV14" s="146"/>
      <c r="FGW14" s="146"/>
      <c r="FGX14" s="146"/>
      <c r="FGY14" s="146"/>
      <c r="FGZ14" s="146"/>
      <c r="FHA14" s="146"/>
      <c r="FHB14" s="146"/>
      <c r="FHC14" s="146"/>
      <c r="FHD14" s="146"/>
      <c r="FHE14" s="146"/>
      <c r="FHF14" s="146"/>
      <c r="FHG14" s="146"/>
      <c r="FHH14" s="146"/>
      <c r="FHI14" s="146"/>
      <c r="FHJ14" s="146"/>
      <c r="FHK14" s="146"/>
      <c r="FHL14" s="146"/>
      <c r="FHM14" s="146"/>
      <c r="FHN14" s="146"/>
      <c r="FHO14" s="146"/>
      <c r="FHP14" s="146"/>
      <c r="FHQ14" s="146"/>
      <c r="FHR14" s="146"/>
      <c r="FHS14" s="146"/>
      <c r="FHT14" s="146"/>
      <c r="FHU14" s="146"/>
      <c r="FHV14" s="146"/>
      <c r="FHW14" s="146"/>
      <c r="FHX14" s="146"/>
      <c r="FHY14" s="146"/>
      <c r="FHZ14" s="146"/>
      <c r="FIA14" s="146"/>
      <c r="FIB14" s="146"/>
      <c r="FIC14" s="146"/>
      <c r="FID14" s="146"/>
      <c r="FIE14" s="146"/>
      <c r="FIF14" s="146"/>
      <c r="FIG14" s="146"/>
      <c r="FIH14" s="146"/>
      <c r="FII14" s="146"/>
      <c r="FIJ14" s="146"/>
      <c r="FIK14" s="146"/>
      <c r="FIL14" s="146"/>
      <c r="FIM14" s="146"/>
      <c r="FIN14" s="146"/>
      <c r="FIO14" s="146"/>
      <c r="FIP14" s="146"/>
      <c r="FIQ14" s="146"/>
      <c r="FIR14" s="146"/>
      <c r="FIS14" s="146"/>
      <c r="FIT14" s="146"/>
      <c r="FIU14" s="146"/>
      <c r="FIV14" s="146"/>
      <c r="FIW14" s="146"/>
      <c r="FIX14" s="146"/>
      <c r="FIY14" s="146"/>
      <c r="FIZ14" s="146"/>
      <c r="FJA14" s="146"/>
      <c r="FJB14" s="146"/>
      <c r="FJC14" s="146"/>
      <c r="FJD14" s="146"/>
      <c r="FJE14" s="146"/>
      <c r="FJF14" s="146"/>
      <c r="FJG14" s="146"/>
      <c r="FJH14" s="146"/>
      <c r="FJI14" s="146"/>
      <c r="FJJ14" s="146"/>
      <c r="FJK14" s="146"/>
      <c r="FJL14" s="146"/>
      <c r="FJM14" s="146"/>
      <c r="FJN14" s="146"/>
      <c r="FJO14" s="146"/>
      <c r="FJP14" s="146"/>
      <c r="FJQ14" s="146"/>
      <c r="FJR14" s="146"/>
      <c r="FJS14" s="146"/>
      <c r="FJT14" s="146"/>
      <c r="FJU14" s="146"/>
      <c r="FJV14" s="146"/>
      <c r="FJW14" s="146"/>
      <c r="FJX14" s="146"/>
      <c r="FJY14" s="146"/>
      <c r="FJZ14" s="146"/>
      <c r="FKA14" s="146"/>
      <c r="FKB14" s="146"/>
      <c r="FKC14" s="146"/>
      <c r="FKD14" s="146"/>
      <c r="FKE14" s="146"/>
      <c r="FKF14" s="146"/>
      <c r="FKG14" s="146"/>
      <c r="FKH14" s="146"/>
      <c r="FKI14" s="146"/>
      <c r="FKJ14" s="146"/>
      <c r="FKK14" s="146"/>
      <c r="FKL14" s="146"/>
      <c r="FKM14" s="146"/>
      <c r="FKN14" s="146"/>
      <c r="FKO14" s="146"/>
      <c r="FKP14" s="146"/>
      <c r="FKQ14" s="146"/>
      <c r="FKR14" s="146"/>
      <c r="FKS14" s="146"/>
      <c r="FKT14" s="146"/>
      <c r="FKU14" s="146"/>
      <c r="FKV14" s="146"/>
      <c r="FKW14" s="146"/>
      <c r="FKX14" s="146"/>
      <c r="FKY14" s="146"/>
      <c r="FKZ14" s="146"/>
      <c r="FLA14" s="146"/>
      <c r="FLB14" s="146"/>
      <c r="FLC14" s="146"/>
      <c r="FLD14" s="146"/>
      <c r="FLE14" s="146"/>
      <c r="FLF14" s="146"/>
      <c r="FLG14" s="146"/>
      <c r="FLH14" s="146"/>
      <c r="FLI14" s="146"/>
      <c r="FLJ14" s="146"/>
      <c r="FLK14" s="146"/>
      <c r="FLL14" s="146"/>
      <c r="FLM14" s="146"/>
      <c r="FLN14" s="146"/>
      <c r="FLO14" s="146"/>
      <c r="FLP14" s="146"/>
      <c r="FLQ14" s="146"/>
      <c r="FLR14" s="146"/>
      <c r="FLS14" s="146"/>
      <c r="FLT14" s="146"/>
      <c r="FLU14" s="146"/>
      <c r="FLV14" s="146"/>
      <c r="FLW14" s="146"/>
      <c r="FLX14" s="146"/>
      <c r="FLY14" s="146"/>
      <c r="FLZ14" s="146"/>
      <c r="FMA14" s="146"/>
      <c r="FMB14" s="146"/>
      <c r="FMC14" s="146"/>
      <c r="FMD14" s="146"/>
      <c r="FME14" s="146"/>
      <c r="FMF14" s="146"/>
      <c r="FMG14" s="146"/>
      <c r="FMH14" s="146"/>
      <c r="FMI14" s="146"/>
      <c r="FMJ14" s="146"/>
      <c r="FMK14" s="146"/>
      <c r="FML14" s="146"/>
      <c r="FMM14" s="146"/>
      <c r="FMN14" s="146"/>
      <c r="FMO14" s="146"/>
      <c r="FMP14" s="146"/>
      <c r="FMQ14" s="146"/>
      <c r="FMR14" s="146"/>
      <c r="FMS14" s="146"/>
      <c r="FMT14" s="146"/>
      <c r="FMU14" s="146"/>
      <c r="FMV14" s="146"/>
      <c r="FMW14" s="146"/>
      <c r="FMX14" s="146"/>
      <c r="FMY14" s="146"/>
      <c r="FMZ14" s="146"/>
      <c r="FNA14" s="146"/>
      <c r="FNB14" s="146"/>
      <c r="FNC14" s="146"/>
      <c r="FND14" s="146"/>
      <c r="FNE14" s="146"/>
      <c r="FNF14" s="146"/>
      <c r="FNG14" s="146"/>
      <c r="FNH14" s="146"/>
      <c r="FNI14" s="146"/>
      <c r="FNJ14" s="146"/>
      <c r="FNK14" s="146"/>
      <c r="FNL14" s="146"/>
      <c r="FNM14" s="146"/>
      <c r="FNN14" s="146"/>
      <c r="FNO14" s="146"/>
      <c r="FNP14" s="146"/>
      <c r="FNQ14" s="146"/>
      <c r="FNR14" s="146"/>
      <c r="FNS14" s="146"/>
      <c r="FNT14" s="146"/>
      <c r="FNU14" s="146"/>
      <c r="FNV14" s="146"/>
      <c r="FNW14" s="146"/>
      <c r="FNX14" s="146"/>
      <c r="FNY14" s="146"/>
      <c r="FNZ14" s="146"/>
      <c r="FOA14" s="146"/>
      <c r="FOB14" s="146"/>
      <c r="FOC14" s="146"/>
      <c r="FOD14" s="146"/>
      <c r="FOE14" s="146"/>
      <c r="FOF14" s="146"/>
      <c r="FOG14" s="146"/>
      <c r="FOH14" s="146"/>
      <c r="FOI14" s="146"/>
      <c r="FOJ14" s="146"/>
      <c r="FOK14" s="146"/>
      <c r="FOL14" s="146"/>
      <c r="FOM14" s="146"/>
      <c r="FON14" s="146"/>
      <c r="FOO14" s="146"/>
      <c r="FOP14" s="146"/>
      <c r="FOQ14" s="146"/>
      <c r="FOR14" s="146"/>
      <c r="FOS14" s="146"/>
      <c r="FOT14" s="146"/>
      <c r="FOU14" s="146"/>
      <c r="FOV14" s="146"/>
      <c r="FOW14" s="146"/>
      <c r="FOX14" s="146"/>
      <c r="FOY14" s="146"/>
      <c r="FOZ14" s="146"/>
      <c r="FPA14" s="146"/>
      <c r="FPB14" s="146"/>
      <c r="FPC14" s="146"/>
      <c r="FPD14" s="146"/>
      <c r="FPE14" s="146"/>
      <c r="FPF14" s="146"/>
      <c r="FPG14" s="146"/>
      <c r="FPH14" s="146"/>
      <c r="FPI14" s="146"/>
      <c r="FPJ14" s="146"/>
      <c r="FPK14" s="146"/>
      <c r="FPL14" s="146"/>
      <c r="FPM14" s="146"/>
      <c r="FPN14" s="146"/>
      <c r="FPO14" s="146"/>
      <c r="FPP14" s="146"/>
      <c r="FPQ14" s="146"/>
      <c r="FPR14" s="146"/>
      <c r="FPS14" s="146"/>
      <c r="FPT14" s="146"/>
      <c r="FPU14" s="146"/>
      <c r="FPV14" s="146"/>
      <c r="FPW14" s="146"/>
      <c r="FPX14" s="146"/>
      <c r="FPY14" s="146"/>
      <c r="FPZ14" s="146"/>
      <c r="FQA14" s="146"/>
      <c r="FQB14" s="146"/>
      <c r="FQC14" s="146"/>
      <c r="FQD14" s="146"/>
      <c r="FQE14" s="146"/>
      <c r="FQF14" s="146"/>
      <c r="FQG14" s="146"/>
      <c r="FQH14" s="146"/>
      <c r="FQI14" s="146"/>
      <c r="FQJ14" s="146"/>
      <c r="FQK14" s="146"/>
      <c r="FQL14" s="146"/>
      <c r="FQM14" s="146"/>
      <c r="FQN14" s="146"/>
      <c r="FQO14" s="146"/>
      <c r="FQP14" s="146"/>
      <c r="FQQ14" s="146"/>
      <c r="FQR14" s="146"/>
      <c r="FQS14" s="146"/>
      <c r="FQT14" s="146"/>
      <c r="FQU14" s="146"/>
      <c r="FQV14" s="146"/>
      <c r="FQW14" s="146"/>
      <c r="FQX14" s="146"/>
      <c r="FQY14" s="146"/>
      <c r="FQZ14" s="146"/>
      <c r="FRA14" s="146"/>
      <c r="FRB14" s="146"/>
      <c r="FRC14" s="146"/>
      <c r="FRD14" s="146"/>
      <c r="FRE14" s="146"/>
      <c r="FRF14" s="146"/>
      <c r="FRG14" s="146"/>
      <c r="FRH14" s="146"/>
      <c r="FRI14" s="146"/>
      <c r="FRJ14" s="146"/>
      <c r="FRK14" s="146"/>
      <c r="FRL14" s="146"/>
      <c r="FRM14" s="146"/>
      <c r="FRN14" s="146"/>
      <c r="FRO14" s="146"/>
      <c r="FRP14" s="146"/>
      <c r="FRQ14" s="146"/>
      <c r="FRR14" s="146"/>
      <c r="FRS14" s="146"/>
      <c r="FRT14" s="146"/>
      <c r="FRU14" s="146"/>
      <c r="FRV14" s="146"/>
      <c r="FRW14" s="146"/>
      <c r="FRX14" s="146"/>
      <c r="FRY14" s="146"/>
      <c r="FRZ14" s="146"/>
      <c r="FSA14" s="146"/>
      <c r="FSB14" s="146"/>
      <c r="FSC14" s="146"/>
      <c r="FSD14" s="146"/>
      <c r="FSE14" s="146"/>
      <c r="FSF14" s="146"/>
      <c r="FSG14" s="146"/>
      <c r="FSH14" s="146"/>
      <c r="FSI14" s="146"/>
      <c r="FSJ14" s="146"/>
      <c r="FSK14" s="146"/>
      <c r="FSL14" s="146"/>
      <c r="FSM14" s="146"/>
      <c r="FSN14" s="146"/>
      <c r="FSO14" s="146"/>
      <c r="FSP14" s="146"/>
      <c r="FSQ14" s="146"/>
      <c r="FSR14" s="146"/>
      <c r="FSS14" s="146"/>
      <c r="FST14" s="146"/>
      <c r="FSU14" s="146"/>
      <c r="FSV14" s="146"/>
      <c r="FSW14" s="146"/>
      <c r="FSX14" s="146"/>
      <c r="FSY14" s="146"/>
      <c r="FSZ14" s="146"/>
      <c r="FTA14" s="146"/>
      <c r="FTB14" s="146"/>
      <c r="FTC14" s="146"/>
      <c r="FTD14" s="146"/>
      <c r="FTE14" s="146"/>
      <c r="FTF14" s="146"/>
      <c r="FTG14" s="146"/>
      <c r="FTH14" s="146"/>
      <c r="FTI14" s="146"/>
      <c r="FTJ14" s="146"/>
      <c r="FTK14" s="146"/>
      <c r="FTL14" s="146"/>
      <c r="FTM14" s="146"/>
      <c r="FTN14" s="146"/>
      <c r="FTO14" s="146"/>
      <c r="FTP14" s="146"/>
      <c r="FTQ14" s="146"/>
      <c r="FTR14" s="146"/>
      <c r="FTS14" s="146"/>
      <c r="FTT14" s="146"/>
      <c r="FTU14" s="146"/>
      <c r="FTV14" s="146"/>
      <c r="FTW14" s="146"/>
      <c r="FTX14" s="146"/>
      <c r="FTY14" s="146"/>
      <c r="FTZ14" s="146"/>
      <c r="FUA14" s="146"/>
      <c r="FUB14" s="146"/>
      <c r="FUC14" s="146"/>
      <c r="FUD14" s="146"/>
      <c r="FUE14" s="146"/>
      <c r="FUF14" s="146"/>
      <c r="FUG14" s="146"/>
      <c r="FUH14" s="146"/>
      <c r="FUI14" s="146"/>
      <c r="FUJ14" s="146"/>
      <c r="FUK14" s="146"/>
      <c r="FUL14" s="146"/>
      <c r="FUM14" s="146"/>
      <c r="FUN14" s="146"/>
      <c r="FUO14" s="146"/>
      <c r="FUP14" s="146"/>
      <c r="FUQ14" s="146"/>
      <c r="FUR14" s="146"/>
      <c r="FUS14" s="146"/>
      <c r="FUT14" s="146"/>
      <c r="FUU14" s="146"/>
      <c r="FUV14" s="146"/>
      <c r="FUW14" s="146"/>
      <c r="FUX14" s="146"/>
      <c r="FUY14" s="146"/>
      <c r="FUZ14" s="146"/>
      <c r="FVA14" s="146"/>
      <c r="FVB14" s="146"/>
      <c r="FVC14" s="146"/>
      <c r="FVD14" s="146"/>
      <c r="FVE14" s="146"/>
      <c r="FVF14" s="146"/>
      <c r="FVG14" s="146"/>
      <c r="FVH14" s="146"/>
      <c r="FVI14" s="146"/>
      <c r="FVJ14" s="146"/>
      <c r="FVK14" s="146"/>
      <c r="FVL14" s="146"/>
      <c r="FVM14" s="146"/>
      <c r="FVN14" s="146"/>
      <c r="FVO14" s="146"/>
      <c r="FVP14" s="146"/>
      <c r="FVQ14" s="146"/>
      <c r="FVR14" s="146"/>
      <c r="FVS14" s="146"/>
      <c r="FVT14" s="146"/>
      <c r="FVU14" s="146"/>
      <c r="FVV14" s="146"/>
      <c r="FVW14" s="146"/>
      <c r="FVX14" s="146"/>
      <c r="FVY14" s="146"/>
      <c r="FVZ14" s="146"/>
      <c r="FWA14" s="146"/>
      <c r="FWB14" s="146"/>
      <c r="FWC14" s="146"/>
      <c r="FWD14" s="146"/>
      <c r="FWE14" s="146"/>
      <c r="FWF14" s="146"/>
      <c r="FWG14" s="146"/>
      <c r="FWH14" s="146"/>
      <c r="FWI14" s="146"/>
      <c r="FWJ14" s="146"/>
      <c r="FWK14" s="146"/>
      <c r="FWL14" s="146"/>
      <c r="FWM14" s="146"/>
      <c r="FWN14" s="146"/>
      <c r="FWO14" s="146"/>
      <c r="FWP14" s="146"/>
      <c r="FWQ14" s="146"/>
      <c r="FWR14" s="146"/>
      <c r="FWS14" s="146"/>
      <c r="FWT14" s="146"/>
      <c r="FWU14" s="146"/>
      <c r="FWV14" s="146"/>
      <c r="FWW14" s="146"/>
      <c r="FWX14" s="146"/>
      <c r="FWY14" s="146"/>
      <c r="FWZ14" s="146"/>
      <c r="FXA14" s="146"/>
      <c r="FXB14" s="146"/>
      <c r="FXC14" s="146"/>
      <c r="FXD14" s="146"/>
      <c r="FXE14" s="146"/>
      <c r="FXF14" s="146"/>
      <c r="FXG14" s="146"/>
      <c r="FXH14" s="146"/>
      <c r="FXI14" s="146"/>
      <c r="FXJ14" s="146"/>
      <c r="FXK14" s="146"/>
      <c r="FXL14" s="146"/>
      <c r="FXM14" s="146"/>
      <c r="FXN14" s="146"/>
      <c r="FXO14" s="146"/>
      <c r="FXP14" s="146"/>
      <c r="FXQ14" s="146"/>
      <c r="FXR14" s="146"/>
      <c r="FXS14" s="146"/>
      <c r="FXT14" s="146"/>
      <c r="FXU14" s="146"/>
      <c r="FXV14" s="146"/>
      <c r="FXW14" s="146"/>
      <c r="FXX14" s="146"/>
      <c r="FXY14" s="146"/>
      <c r="FXZ14" s="146"/>
      <c r="FYA14" s="146"/>
      <c r="FYB14" s="146"/>
      <c r="FYC14" s="146"/>
      <c r="FYD14" s="146"/>
      <c r="FYE14" s="146"/>
      <c r="FYF14" s="146"/>
      <c r="FYG14" s="146"/>
      <c r="FYH14" s="146"/>
      <c r="FYI14" s="146"/>
      <c r="FYJ14" s="146"/>
      <c r="FYK14" s="146"/>
      <c r="FYL14" s="146"/>
      <c r="FYM14" s="146"/>
      <c r="FYN14" s="146"/>
      <c r="FYO14" s="146"/>
      <c r="FYP14" s="146"/>
      <c r="FYQ14" s="146"/>
      <c r="FYR14" s="146"/>
      <c r="FYS14" s="146"/>
      <c r="FYT14" s="146"/>
      <c r="FYU14" s="146"/>
      <c r="FYV14" s="146"/>
      <c r="FYW14" s="146"/>
      <c r="FYX14" s="146"/>
      <c r="FYY14" s="146"/>
      <c r="FYZ14" s="146"/>
      <c r="FZA14" s="146"/>
      <c r="FZB14" s="146"/>
      <c r="FZC14" s="146"/>
      <c r="FZD14" s="146"/>
      <c r="FZE14" s="146"/>
      <c r="FZF14" s="146"/>
      <c r="FZG14" s="146"/>
      <c r="FZH14" s="146"/>
      <c r="FZI14" s="146"/>
      <c r="FZJ14" s="146"/>
      <c r="FZK14" s="146"/>
      <c r="FZL14" s="146"/>
      <c r="FZM14" s="146"/>
      <c r="FZN14" s="146"/>
      <c r="FZO14" s="146"/>
      <c r="FZP14" s="146"/>
      <c r="FZQ14" s="146"/>
      <c r="FZR14" s="146"/>
      <c r="FZS14" s="146"/>
      <c r="FZT14" s="146"/>
      <c r="FZU14" s="146"/>
      <c r="FZV14" s="146"/>
      <c r="FZW14" s="146"/>
      <c r="FZX14" s="146"/>
      <c r="FZY14" s="146"/>
      <c r="FZZ14" s="146"/>
      <c r="GAA14" s="146"/>
      <c r="GAB14" s="146"/>
      <c r="GAC14" s="146"/>
      <c r="GAD14" s="146"/>
      <c r="GAE14" s="146"/>
      <c r="GAF14" s="146"/>
      <c r="GAG14" s="146"/>
      <c r="GAH14" s="146"/>
      <c r="GAI14" s="146"/>
      <c r="GAJ14" s="146"/>
      <c r="GAK14" s="146"/>
      <c r="GAL14" s="146"/>
      <c r="GAM14" s="146"/>
      <c r="GAN14" s="146"/>
      <c r="GAO14" s="146"/>
      <c r="GAP14" s="146"/>
      <c r="GAQ14" s="146"/>
      <c r="GAR14" s="146"/>
      <c r="GAS14" s="146"/>
      <c r="GAT14" s="146"/>
      <c r="GAU14" s="146"/>
      <c r="GAV14" s="146"/>
      <c r="GAW14" s="146"/>
      <c r="GAX14" s="146"/>
      <c r="GAY14" s="146"/>
      <c r="GAZ14" s="146"/>
      <c r="GBA14" s="146"/>
      <c r="GBB14" s="146"/>
      <c r="GBC14" s="146"/>
      <c r="GBD14" s="146"/>
      <c r="GBE14" s="146"/>
      <c r="GBF14" s="146"/>
      <c r="GBG14" s="146"/>
      <c r="GBH14" s="146"/>
      <c r="GBI14" s="146"/>
      <c r="GBJ14" s="146"/>
      <c r="GBK14" s="146"/>
      <c r="GBL14" s="146"/>
      <c r="GBM14" s="146"/>
      <c r="GBN14" s="146"/>
      <c r="GBO14" s="146"/>
      <c r="GBP14" s="146"/>
      <c r="GBQ14" s="146"/>
      <c r="GBR14" s="146"/>
      <c r="GBS14" s="146"/>
      <c r="GBT14" s="146"/>
      <c r="GBU14" s="146"/>
      <c r="GBV14" s="146"/>
      <c r="GBW14" s="146"/>
      <c r="GBX14" s="146"/>
      <c r="GBY14" s="146"/>
      <c r="GBZ14" s="146"/>
      <c r="GCA14" s="146"/>
      <c r="GCB14" s="146"/>
      <c r="GCC14" s="146"/>
      <c r="GCD14" s="146"/>
      <c r="GCE14" s="146"/>
      <c r="GCF14" s="146"/>
      <c r="GCG14" s="146"/>
      <c r="GCH14" s="146"/>
      <c r="GCI14" s="146"/>
      <c r="GCJ14" s="146"/>
      <c r="GCK14" s="146"/>
      <c r="GCL14" s="146"/>
      <c r="GCM14" s="146"/>
      <c r="GCN14" s="146"/>
      <c r="GCO14" s="146"/>
      <c r="GCP14" s="146"/>
      <c r="GCQ14" s="146"/>
      <c r="GCR14" s="146"/>
      <c r="GCS14" s="146"/>
      <c r="GCT14" s="146"/>
      <c r="GCU14" s="146"/>
      <c r="GCV14" s="146"/>
      <c r="GCW14" s="146"/>
      <c r="GCX14" s="146"/>
      <c r="GCY14" s="146"/>
      <c r="GCZ14" s="146"/>
      <c r="GDA14" s="146"/>
      <c r="GDB14" s="146"/>
      <c r="GDC14" s="146"/>
      <c r="GDD14" s="146"/>
      <c r="GDE14" s="146"/>
      <c r="GDF14" s="146"/>
      <c r="GDG14" s="146"/>
      <c r="GDH14" s="146"/>
      <c r="GDI14" s="146"/>
      <c r="GDJ14" s="146"/>
      <c r="GDK14" s="146"/>
      <c r="GDL14" s="146"/>
      <c r="GDM14" s="146"/>
      <c r="GDN14" s="146"/>
      <c r="GDO14" s="146"/>
      <c r="GDP14" s="146"/>
      <c r="GDQ14" s="146"/>
      <c r="GDR14" s="146"/>
      <c r="GDS14" s="146"/>
      <c r="GDT14" s="146"/>
      <c r="GDU14" s="146"/>
      <c r="GDV14" s="146"/>
      <c r="GDW14" s="146"/>
      <c r="GDX14" s="146"/>
      <c r="GDY14" s="146"/>
      <c r="GDZ14" s="146"/>
      <c r="GEA14" s="146"/>
      <c r="GEB14" s="146"/>
      <c r="GEC14" s="146"/>
      <c r="GED14" s="146"/>
      <c r="GEE14" s="146"/>
      <c r="GEF14" s="146"/>
      <c r="GEG14" s="146"/>
      <c r="GEH14" s="146"/>
      <c r="GEI14" s="146"/>
      <c r="GEJ14" s="146"/>
      <c r="GEK14" s="146"/>
      <c r="GEL14" s="146"/>
      <c r="GEM14" s="146"/>
      <c r="GEN14" s="146"/>
      <c r="GEO14" s="146"/>
      <c r="GEP14" s="146"/>
      <c r="GEQ14" s="146"/>
      <c r="GER14" s="146"/>
      <c r="GES14" s="146"/>
      <c r="GET14" s="146"/>
      <c r="GEU14" s="146"/>
      <c r="GEV14" s="146"/>
      <c r="GEW14" s="146"/>
      <c r="GEX14" s="146"/>
      <c r="GEY14" s="146"/>
      <c r="GEZ14" s="146"/>
      <c r="GFA14" s="146"/>
      <c r="GFB14" s="146"/>
      <c r="GFC14" s="146"/>
      <c r="GFD14" s="146"/>
      <c r="GFE14" s="146"/>
      <c r="GFF14" s="146"/>
      <c r="GFG14" s="146"/>
      <c r="GFH14" s="146"/>
      <c r="GFI14" s="146"/>
      <c r="GFJ14" s="146"/>
      <c r="GFK14" s="146"/>
      <c r="GFL14" s="146"/>
      <c r="GFM14" s="146"/>
      <c r="GFN14" s="146"/>
      <c r="GFO14" s="146"/>
      <c r="GFP14" s="146"/>
      <c r="GFQ14" s="146"/>
      <c r="GFR14" s="146"/>
      <c r="GFS14" s="146"/>
      <c r="GFT14" s="146"/>
      <c r="GFU14" s="146"/>
      <c r="GFV14" s="146"/>
      <c r="GFW14" s="146"/>
      <c r="GFX14" s="146"/>
      <c r="GFY14" s="146"/>
      <c r="GFZ14" s="146"/>
      <c r="GGA14" s="146"/>
      <c r="GGB14" s="146"/>
      <c r="GGC14" s="146"/>
      <c r="GGD14" s="146"/>
      <c r="GGE14" s="146"/>
      <c r="GGF14" s="146"/>
      <c r="GGG14" s="146"/>
      <c r="GGH14" s="146"/>
      <c r="GGI14" s="146"/>
      <c r="GGJ14" s="146"/>
      <c r="GGK14" s="146"/>
      <c r="GGL14" s="146"/>
      <c r="GGM14" s="146"/>
      <c r="GGN14" s="146"/>
      <c r="GGO14" s="146"/>
      <c r="GGP14" s="146"/>
      <c r="GGQ14" s="146"/>
      <c r="GGR14" s="146"/>
      <c r="GGS14" s="146"/>
      <c r="GGT14" s="146"/>
      <c r="GGU14" s="146"/>
      <c r="GGV14" s="146"/>
      <c r="GGW14" s="146"/>
      <c r="GGX14" s="146"/>
      <c r="GGY14" s="146"/>
      <c r="GGZ14" s="146"/>
      <c r="GHA14" s="146"/>
      <c r="GHB14" s="146"/>
      <c r="GHC14" s="146"/>
      <c r="GHD14" s="146"/>
      <c r="GHE14" s="146"/>
      <c r="GHF14" s="146"/>
      <c r="GHG14" s="146"/>
      <c r="GHH14" s="146"/>
      <c r="GHI14" s="146"/>
      <c r="GHJ14" s="146"/>
      <c r="GHK14" s="146"/>
      <c r="GHL14" s="146"/>
      <c r="GHM14" s="146"/>
      <c r="GHN14" s="146"/>
      <c r="GHO14" s="146"/>
      <c r="GHP14" s="146"/>
      <c r="GHQ14" s="146"/>
      <c r="GHR14" s="146"/>
      <c r="GHS14" s="146"/>
      <c r="GHT14" s="146"/>
      <c r="GHU14" s="146"/>
      <c r="GHV14" s="146"/>
      <c r="GHW14" s="146"/>
      <c r="GHX14" s="146"/>
      <c r="GHY14" s="146"/>
      <c r="GHZ14" s="146"/>
      <c r="GIA14" s="146"/>
      <c r="GIB14" s="146"/>
      <c r="GIC14" s="146"/>
      <c r="GID14" s="146"/>
      <c r="GIE14" s="146"/>
      <c r="GIF14" s="146"/>
      <c r="GIG14" s="146"/>
      <c r="GIH14" s="146"/>
      <c r="GII14" s="146"/>
      <c r="GIJ14" s="146"/>
      <c r="GIK14" s="146"/>
      <c r="GIL14" s="146"/>
      <c r="GIM14" s="146"/>
      <c r="GIN14" s="146"/>
      <c r="GIO14" s="146"/>
      <c r="GIP14" s="146"/>
      <c r="GIQ14" s="146"/>
      <c r="GIR14" s="146"/>
      <c r="GIS14" s="146"/>
      <c r="GIT14" s="146"/>
      <c r="GIU14" s="146"/>
      <c r="GIV14" s="146"/>
      <c r="GIW14" s="146"/>
      <c r="GIX14" s="146"/>
      <c r="GIY14" s="146"/>
      <c r="GIZ14" s="146"/>
      <c r="GJA14" s="146"/>
      <c r="GJB14" s="146"/>
      <c r="GJC14" s="146"/>
      <c r="GJD14" s="146"/>
      <c r="GJE14" s="146"/>
      <c r="GJF14" s="146"/>
      <c r="GJG14" s="146"/>
      <c r="GJH14" s="146"/>
      <c r="GJI14" s="146"/>
      <c r="GJJ14" s="146"/>
      <c r="GJK14" s="146"/>
      <c r="GJL14" s="146"/>
      <c r="GJM14" s="146"/>
      <c r="GJN14" s="146"/>
      <c r="GJO14" s="146"/>
      <c r="GJP14" s="146"/>
      <c r="GJQ14" s="146"/>
      <c r="GJR14" s="146"/>
      <c r="GJS14" s="146"/>
      <c r="GJT14" s="146"/>
      <c r="GJU14" s="146"/>
      <c r="GJV14" s="146"/>
      <c r="GJW14" s="146"/>
      <c r="GJX14" s="146"/>
      <c r="GJY14" s="146"/>
      <c r="GJZ14" s="146"/>
      <c r="GKA14" s="146"/>
      <c r="GKB14" s="146"/>
      <c r="GKC14" s="146"/>
      <c r="GKD14" s="146"/>
      <c r="GKE14" s="146"/>
      <c r="GKF14" s="146"/>
      <c r="GKG14" s="146"/>
      <c r="GKH14" s="146"/>
      <c r="GKI14" s="146"/>
      <c r="GKJ14" s="146"/>
      <c r="GKK14" s="146"/>
      <c r="GKL14" s="146"/>
      <c r="GKM14" s="146"/>
      <c r="GKN14" s="146"/>
      <c r="GKO14" s="146"/>
      <c r="GKP14" s="146"/>
      <c r="GKQ14" s="146"/>
      <c r="GKR14" s="146"/>
      <c r="GKS14" s="146"/>
      <c r="GKT14" s="146"/>
      <c r="GKU14" s="146"/>
      <c r="GKV14" s="146"/>
      <c r="GKW14" s="146"/>
      <c r="GKX14" s="146"/>
      <c r="GKY14" s="146"/>
      <c r="GKZ14" s="146"/>
      <c r="GLA14" s="146"/>
      <c r="GLB14" s="146"/>
      <c r="GLC14" s="146"/>
      <c r="GLD14" s="146"/>
      <c r="GLE14" s="146"/>
      <c r="GLF14" s="146"/>
      <c r="GLG14" s="146"/>
      <c r="GLH14" s="146"/>
      <c r="GLI14" s="146"/>
      <c r="GLJ14" s="146"/>
      <c r="GLK14" s="146"/>
      <c r="GLL14" s="146"/>
      <c r="GLM14" s="146"/>
      <c r="GLN14" s="146"/>
      <c r="GLO14" s="146"/>
      <c r="GLP14" s="146"/>
      <c r="GLQ14" s="146"/>
      <c r="GLR14" s="146"/>
      <c r="GLS14" s="146"/>
      <c r="GLT14" s="146"/>
      <c r="GLU14" s="146"/>
      <c r="GLV14" s="146"/>
      <c r="GLW14" s="146"/>
      <c r="GLX14" s="146"/>
      <c r="GLY14" s="146"/>
      <c r="GLZ14" s="146"/>
      <c r="GMA14" s="146"/>
      <c r="GMB14" s="146"/>
      <c r="GMC14" s="146"/>
      <c r="GMD14" s="146"/>
      <c r="GME14" s="146"/>
      <c r="GMF14" s="146"/>
      <c r="GMG14" s="146"/>
      <c r="GMH14" s="146"/>
      <c r="GMI14" s="146"/>
      <c r="GMJ14" s="146"/>
      <c r="GMK14" s="146"/>
      <c r="GML14" s="146"/>
      <c r="GMM14" s="146"/>
      <c r="GMN14" s="146"/>
      <c r="GMO14" s="146"/>
      <c r="GMP14" s="146"/>
      <c r="GMQ14" s="146"/>
      <c r="GMR14" s="146"/>
      <c r="GMS14" s="146"/>
      <c r="GMT14" s="146"/>
      <c r="GMU14" s="146"/>
      <c r="GMV14" s="146"/>
      <c r="GMW14" s="146"/>
      <c r="GMX14" s="146"/>
      <c r="GMY14" s="146"/>
      <c r="GMZ14" s="146"/>
      <c r="GNA14" s="146"/>
      <c r="GNB14" s="146"/>
      <c r="GNC14" s="146"/>
      <c r="GND14" s="146"/>
      <c r="GNE14" s="146"/>
      <c r="GNF14" s="146"/>
      <c r="GNG14" s="146"/>
      <c r="GNH14" s="146"/>
      <c r="GNI14" s="146"/>
      <c r="GNJ14" s="146"/>
      <c r="GNK14" s="146"/>
      <c r="GNL14" s="146"/>
      <c r="GNM14" s="146"/>
      <c r="GNN14" s="146"/>
      <c r="GNO14" s="146"/>
      <c r="GNP14" s="146"/>
      <c r="GNQ14" s="146"/>
      <c r="GNR14" s="146"/>
      <c r="GNS14" s="146"/>
      <c r="GNT14" s="146"/>
      <c r="GNU14" s="146"/>
      <c r="GNV14" s="146"/>
      <c r="GNW14" s="146"/>
      <c r="GNX14" s="146"/>
      <c r="GNY14" s="146"/>
      <c r="GNZ14" s="146"/>
      <c r="GOA14" s="146"/>
      <c r="GOB14" s="146"/>
      <c r="GOC14" s="146"/>
      <c r="GOD14" s="146"/>
      <c r="GOE14" s="146"/>
      <c r="GOF14" s="146"/>
      <c r="GOG14" s="146"/>
      <c r="GOH14" s="146"/>
      <c r="GOI14" s="146"/>
      <c r="GOJ14" s="146"/>
      <c r="GOK14" s="146"/>
      <c r="GOL14" s="146"/>
      <c r="GOM14" s="146"/>
      <c r="GON14" s="146"/>
      <c r="GOO14" s="146"/>
      <c r="GOP14" s="146"/>
      <c r="GOQ14" s="146"/>
      <c r="GOR14" s="146"/>
      <c r="GOS14" s="146"/>
      <c r="GOT14" s="146"/>
      <c r="GOU14" s="146"/>
      <c r="GOV14" s="146"/>
      <c r="GOW14" s="146"/>
      <c r="GOX14" s="146"/>
      <c r="GOY14" s="146"/>
      <c r="GOZ14" s="146"/>
      <c r="GPA14" s="146"/>
      <c r="GPB14" s="146"/>
      <c r="GPC14" s="146"/>
      <c r="GPD14" s="146"/>
      <c r="GPE14" s="146"/>
      <c r="GPF14" s="146"/>
      <c r="GPG14" s="146"/>
      <c r="GPH14" s="146"/>
      <c r="GPI14" s="146"/>
      <c r="GPJ14" s="146"/>
      <c r="GPK14" s="146"/>
      <c r="GPL14" s="146"/>
      <c r="GPM14" s="146"/>
      <c r="GPN14" s="146"/>
      <c r="GPO14" s="146"/>
      <c r="GPP14" s="146"/>
      <c r="GPQ14" s="146"/>
      <c r="GPR14" s="146"/>
      <c r="GPS14" s="146"/>
      <c r="GPT14" s="146"/>
      <c r="GPU14" s="146"/>
      <c r="GPV14" s="146"/>
      <c r="GPW14" s="146"/>
      <c r="GPX14" s="146"/>
      <c r="GPY14" s="146"/>
      <c r="GPZ14" s="146"/>
      <c r="GQA14" s="146"/>
      <c r="GQB14" s="146"/>
      <c r="GQC14" s="146"/>
      <c r="GQD14" s="146"/>
      <c r="GQE14" s="146"/>
      <c r="GQF14" s="146"/>
      <c r="GQG14" s="146"/>
      <c r="GQH14" s="146"/>
      <c r="GQI14" s="146"/>
      <c r="GQJ14" s="146"/>
      <c r="GQK14" s="146"/>
      <c r="GQL14" s="146"/>
      <c r="GQM14" s="146"/>
      <c r="GQN14" s="146"/>
      <c r="GQO14" s="146"/>
      <c r="GQP14" s="146"/>
      <c r="GQQ14" s="146"/>
      <c r="GQR14" s="146"/>
      <c r="GQS14" s="146"/>
      <c r="GQT14" s="146"/>
      <c r="GQU14" s="146"/>
      <c r="GQV14" s="146"/>
      <c r="GQW14" s="146"/>
      <c r="GQX14" s="146"/>
      <c r="GQY14" s="146"/>
      <c r="GQZ14" s="146"/>
      <c r="GRA14" s="146"/>
      <c r="GRB14" s="146"/>
      <c r="GRC14" s="146"/>
      <c r="GRD14" s="146"/>
      <c r="GRE14" s="146"/>
      <c r="GRF14" s="146"/>
      <c r="GRG14" s="146"/>
      <c r="GRH14" s="146"/>
      <c r="GRI14" s="146"/>
      <c r="GRJ14" s="146"/>
      <c r="GRK14" s="146"/>
      <c r="GRL14" s="146"/>
      <c r="GRM14" s="146"/>
      <c r="GRN14" s="146"/>
      <c r="GRO14" s="146"/>
      <c r="GRP14" s="146"/>
      <c r="GRQ14" s="146"/>
      <c r="GRR14" s="146"/>
      <c r="GRS14" s="146"/>
      <c r="GRT14" s="146"/>
      <c r="GRU14" s="146"/>
      <c r="GRV14" s="146"/>
      <c r="GRW14" s="146"/>
      <c r="GRX14" s="146"/>
      <c r="GRY14" s="146"/>
      <c r="GRZ14" s="146"/>
      <c r="GSA14" s="146"/>
      <c r="GSB14" s="146"/>
      <c r="GSC14" s="146"/>
      <c r="GSD14" s="146"/>
      <c r="GSE14" s="146"/>
      <c r="GSF14" s="146"/>
      <c r="GSG14" s="146"/>
      <c r="GSH14" s="146"/>
      <c r="GSI14" s="146"/>
      <c r="GSJ14" s="146"/>
      <c r="GSK14" s="146"/>
      <c r="GSL14" s="146"/>
      <c r="GSM14" s="146"/>
      <c r="GSN14" s="146"/>
      <c r="GSO14" s="146"/>
      <c r="GSP14" s="146"/>
      <c r="GSQ14" s="146"/>
      <c r="GSR14" s="146"/>
      <c r="GSS14" s="146"/>
      <c r="GST14" s="146"/>
      <c r="GSU14" s="146"/>
      <c r="GSV14" s="146"/>
      <c r="GSW14" s="146"/>
      <c r="GSX14" s="146"/>
      <c r="GSY14" s="146"/>
      <c r="GSZ14" s="146"/>
      <c r="GTA14" s="146"/>
      <c r="GTB14" s="146"/>
      <c r="GTC14" s="146"/>
      <c r="GTD14" s="146"/>
      <c r="GTE14" s="146"/>
      <c r="GTF14" s="146"/>
      <c r="GTG14" s="146"/>
      <c r="GTH14" s="146"/>
      <c r="GTI14" s="146"/>
      <c r="GTJ14" s="146"/>
      <c r="GTK14" s="146"/>
      <c r="GTL14" s="146"/>
      <c r="GTM14" s="146"/>
      <c r="GTN14" s="146"/>
      <c r="GTO14" s="146"/>
      <c r="GTP14" s="146"/>
      <c r="GTQ14" s="146"/>
      <c r="GTR14" s="146"/>
      <c r="GTS14" s="146"/>
      <c r="GTT14" s="146"/>
      <c r="GTU14" s="146"/>
      <c r="GTV14" s="146"/>
      <c r="GTW14" s="146"/>
      <c r="GTX14" s="146"/>
      <c r="GTY14" s="146"/>
      <c r="GTZ14" s="146"/>
      <c r="GUA14" s="146"/>
      <c r="GUB14" s="146"/>
      <c r="GUC14" s="146"/>
      <c r="GUD14" s="146"/>
      <c r="GUE14" s="146"/>
      <c r="GUF14" s="146"/>
      <c r="GUG14" s="146"/>
      <c r="GUH14" s="146"/>
      <c r="GUI14" s="146"/>
      <c r="GUJ14" s="146"/>
      <c r="GUK14" s="146"/>
      <c r="GUL14" s="146"/>
      <c r="GUM14" s="146"/>
      <c r="GUN14" s="146"/>
      <c r="GUO14" s="146"/>
      <c r="GUP14" s="146"/>
      <c r="GUQ14" s="146"/>
      <c r="GUR14" s="146"/>
      <c r="GUS14" s="146"/>
      <c r="GUT14" s="146"/>
      <c r="GUU14" s="146"/>
      <c r="GUV14" s="146"/>
      <c r="GUW14" s="146"/>
      <c r="GUX14" s="146"/>
      <c r="GUY14" s="146"/>
      <c r="GUZ14" s="146"/>
      <c r="GVA14" s="146"/>
      <c r="GVB14" s="146"/>
      <c r="GVC14" s="146"/>
      <c r="GVD14" s="146"/>
      <c r="GVE14" s="146"/>
      <c r="GVF14" s="146"/>
      <c r="GVG14" s="146"/>
      <c r="GVH14" s="146"/>
      <c r="GVI14" s="146"/>
      <c r="GVJ14" s="146"/>
      <c r="GVK14" s="146"/>
      <c r="GVL14" s="146"/>
      <c r="GVM14" s="146"/>
      <c r="GVN14" s="146"/>
      <c r="GVO14" s="146"/>
      <c r="GVP14" s="146"/>
      <c r="GVQ14" s="146"/>
      <c r="GVR14" s="146"/>
      <c r="GVS14" s="146"/>
      <c r="GVT14" s="146"/>
      <c r="GVU14" s="146"/>
      <c r="GVV14" s="146"/>
      <c r="GVW14" s="146"/>
      <c r="GVX14" s="146"/>
      <c r="GVY14" s="146"/>
      <c r="GVZ14" s="146"/>
      <c r="GWA14" s="146"/>
      <c r="GWB14" s="146"/>
      <c r="GWC14" s="146"/>
      <c r="GWD14" s="146"/>
      <c r="GWE14" s="146"/>
      <c r="GWF14" s="146"/>
      <c r="GWG14" s="146"/>
      <c r="GWH14" s="146"/>
      <c r="GWI14" s="146"/>
      <c r="GWJ14" s="146"/>
      <c r="GWK14" s="146"/>
      <c r="GWL14" s="146"/>
      <c r="GWM14" s="146"/>
      <c r="GWN14" s="146"/>
      <c r="GWO14" s="146"/>
      <c r="GWP14" s="146"/>
      <c r="GWQ14" s="146"/>
      <c r="GWR14" s="146"/>
      <c r="GWS14" s="146"/>
      <c r="GWT14" s="146"/>
      <c r="GWU14" s="146"/>
      <c r="GWV14" s="146"/>
      <c r="GWW14" s="146"/>
      <c r="GWX14" s="146"/>
      <c r="GWY14" s="146"/>
      <c r="GWZ14" s="146"/>
      <c r="GXA14" s="146"/>
      <c r="GXB14" s="146"/>
      <c r="GXC14" s="146"/>
      <c r="GXD14" s="146"/>
      <c r="GXE14" s="146"/>
      <c r="GXF14" s="146"/>
      <c r="GXG14" s="146"/>
      <c r="GXH14" s="146"/>
      <c r="GXI14" s="146"/>
      <c r="GXJ14" s="146"/>
      <c r="GXK14" s="146"/>
      <c r="GXL14" s="146"/>
      <c r="GXM14" s="146"/>
      <c r="GXN14" s="146"/>
      <c r="GXO14" s="146"/>
      <c r="GXP14" s="146"/>
      <c r="GXQ14" s="146"/>
      <c r="GXR14" s="146"/>
      <c r="GXS14" s="146"/>
      <c r="GXT14" s="146"/>
      <c r="GXU14" s="146"/>
      <c r="GXV14" s="146"/>
      <c r="GXW14" s="146"/>
      <c r="GXX14" s="146"/>
      <c r="GXY14" s="146"/>
      <c r="GXZ14" s="146"/>
      <c r="GYA14" s="146"/>
      <c r="GYB14" s="146"/>
      <c r="GYC14" s="146"/>
      <c r="GYD14" s="146"/>
      <c r="GYE14" s="146"/>
      <c r="GYF14" s="146"/>
      <c r="GYG14" s="146"/>
      <c r="GYH14" s="146"/>
      <c r="GYI14" s="146"/>
      <c r="GYJ14" s="146"/>
      <c r="GYK14" s="146"/>
      <c r="GYL14" s="146"/>
      <c r="GYM14" s="146"/>
      <c r="GYN14" s="146"/>
      <c r="GYO14" s="146"/>
      <c r="GYP14" s="146"/>
      <c r="GYQ14" s="146"/>
      <c r="GYR14" s="146"/>
      <c r="GYS14" s="146"/>
      <c r="GYT14" s="146"/>
      <c r="GYU14" s="146"/>
      <c r="GYV14" s="146"/>
      <c r="GYW14" s="146"/>
      <c r="GYX14" s="146"/>
      <c r="GYY14" s="146"/>
      <c r="GYZ14" s="146"/>
      <c r="GZA14" s="146"/>
      <c r="GZB14" s="146"/>
      <c r="GZC14" s="146"/>
      <c r="GZD14" s="146"/>
      <c r="GZE14" s="146"/>
      <c r="GZF14" s="146"/>
      <c r="GZG14" s="146"/>
      <c r="GZH14" s="146"/>
      <c r="GZI14" s="146"/>
      <c r="GZJ14" s="146"/>
      <c r="GZK14" s="146"/>
      <c r="GZL14" s="146"/>
      <c r="GZM14" s="146"/>
      <c r="GZN14" s="146"/>
      <c r="GZO14" s="146"/>
      <c r="GZP14" s="146"/>
      <c r="GZQ14" s="146"/>
      <c r="GZR14" s="146"/>
      <c r="GZS14" s="146"/>
      <c r="GZT14" s="146"/>
      <c r="GZU14" s="146"/>
      <c r="GZV14" s="146"/>
      <c r="GZW14" s="146"/>
      <c r="GZX14" s="146"/>
      <c r="GZY14" s="146"/>
      <c r="GZZ14" s="146"/>
      <c r="HAA14" s="146"/>
      <c r="HAB14" s="146"/>
      <c r="HAC14" s="146"/>
      <c r="HAD14" s="146"/>
      <c r="HAE14" s="146"/>
      <c r="HAF14" s="146"/>
      <c r="HAG14" s="146"/>
      <c r="HAH14" s="146"/>
      <c r="HAI14" s="146"/>
      <c r="HAJ14" s="146"/>
      <c r="HAK14" s="146"/>
      <c r="HAL14" s="146"/>
      <c r="HAM14" s="146"/>
      <c r="HAN14" s="146"/>
      <c r="HAO14" s="146"/>
      <c r="HAP14" s="146"/>
      <c r="HAQ14" s="146"/>
      <c r="HAR14" s="146"/>
      <c r="HAS14" s="146"/>
      <c r="HAT14" s="146"/>
      <c r="HAU14" s="146"/>
      <c r="HAV14" s="146"/>
      <c r="HAW14" s="146"/>
      <c r="HAX14" s="146"/>
      <c r="HAY14" s="146"/>
      <c r="HAZ14" s="146"/>
      <c r="HBA14" s="146"/>
      <c r="HBB14" s="146"/>
      <c r="HBC14" s="146"/>
      <c r="HBD14" s="146"/>
      <c r="HBE14" s="146"/>
      <c r="HBF14" s="146"/>
      <c r="HBG14" s="146"/>
      <c r="HBH14" s="146"/>
      <c r="HBI14" s="146"/>
      <c r="HBJ14" s="146"/>
      <c r="HBK14" s="146"/>
      <c r="HBL14" s="146"/>
      <c r="HBM14" s="146"/>
      <c r="HBN14" s="146"/>
      <c r="HBO14" s="146"/>
      <c r="HBP14" s="146"/>
      <c r="HBQ14" s="146"/>
      <c r="HBR14" s="146"/>
      <c r="HBS14" s="146"/>
      <c r="HBT14" s="146"/>
      <c r="HBU14" s="146"/>
      <c r="HBV14" s="146"/>
      <c r="HBW14" s="146"/>
      <c r="HBX14" s="146"/>
      <c r="HBY14" s="146"/>
      <c r="HBZ14" s="146"/>
      <c r="HCA14" s="146"/>
      <c r="HCB14" s="146"/>
      <c r="HCC14" s="146"/>
      <c r="HCD14" s="146"/>
      <c r="HCE14" s="146"/>
      <c r="HCF14" s="146"/>
      <c r="HCG14" s="146"/>
      <c r="HCH14" s="146"/>
      <c r="HCI14" s="146"/>
      <c r="HCJ14" s="146"/>
      <c r="HCK14" s="146"/>
      <c r="HCL14" s="146"/>
      <c r="HCM14" s="146"/>
      <c r="HCN14" s="146"/>
      <c r="HCO14" s="146"/>
      <c r="HCP14" s="146"/>
      <c r="HCQ14" s="146"/>
      <c r="HCR14" s="146"/>
      <c r="HCS14" s="146"/>
      <c r="HCT14" s="146"/>
      <c r="HCU14" s="146"/>
      <c r="HCV14" s="146"/>
      <c r="HCW14" s="146"/>
      <c r="HCX14" s="146"/>
      <c r="HCY14" s="146"/>
      <c r="HCZ14" s="146"/>
      <c r="HDA14" s="146"/>
      <c r="HDB14" s="146"/>
      <c r="HDC14" s="146"/>
      <c r="HDD14" s="146"/>
      <c r="HDE14" s="146"/>
      <c r="HDF14" s="146"/>
      <c r="HDG14" s="146"/>
      <c r="HDH14" s="146"/>
      <c r="HDI14" s="146"/>
      <c r="HDJ14" s="146"/>
      <c r="HDK14" s="146"/>
      <c r="HDL14" s="146"/>
      <c r="HDM14" s="146"/>
      <c r="HDN14" s="146"/>
      <c r="HDO14" s="146"/>
      <c r="HDP14" s="146"/>
      <c r="HDQ14" s="146"/>
      <c r="HDR14" s="146"/>
      <c r="HDS14" s="146"/>
      <c r="HDT14" s="146"/>
      <c r="HDU14" s="146"/>
      <c r="HDV14" s="146"/>
      <c r="HDW14" s="146"/>
      <c r="HDX14" s="146"/>
      <c r="HDY14" s="146"/>
      <c r="HDZ14" s="146"/>
      <c r="HEA14" s="146"/>
      <c r="HEB14" s="146"/>
      <c r="HEC14" s="146"/>
      <c r="HED14" s="146"/>
      <c r="HEE14" s="146"/>
      <c r="HEF14" s="146"/>
      <c r="HEG14" s="146"/>
      <c r="HEH14" s="146"/>
      <c r="HEI14" s="146"/>
      <c r="HEJ14" s="146"/>
      <c r="HEK14" s="146"/>
      <c r="HEL14" s="146"/>
      <c r="HEM14" s="146"/>
      <c r="HEN14" s="146"/>
      <c r="HEO14" s="146"/>
      <c r="HEP14" s="146"/>
      <c r="HEQ14" s="146"/>
      <c r="HER14" s="146"/>
      <c r="HES14" s="146"/>
      <c r="HET14" s="146"/>
      <c r="HEU14" s="146"/>
      <c r="HEV14" s="146"/>
      <c r="HEW14" s="146"/>
      <c r="HEX14" s="146"/>
      <c r="HEY14" s="146"/>
      <c r="HEZ14" s="146"/>
      <c r="HFA14" s="146"/>
      <c r="HFB14" s="146"/>
      <c r="HFC14" s="146"/>
      <c r="HFD14" s="146"/>
      <c r="HFE14" s="146"/>
      <c r="HFF14" s="146"/>
      <c r="HFG14" s="146"/>
      <c r="HFH14" s="146"/>
      <c r="HFI14" s="146"/>
      <c r="HFJ14" s="146"/>
      <c r="HFK14" s="146"/>
      <c r="HFL14" s="146"/>
      <c r="HFM14" s="146"/>
      <c r="HFN14" s="146"/>
      <c r="HFO14" s="146"/>
      <c r="HFP14" s="146"/>
      <c r="HFQ14" s="146"/>
      <c r="HFR14" s="146"/>
      <c r="HFS14" s="146"/>
      <c r="HFT14" s="146"/>
      <c r="HFU14" s="146"/>
      <c r="HFV14" s="146"/>
      <c r="HFW14" s="146"/>
      <c r="HFX14" s="146"/>
      <c r="HFY14" s="146"/>
      <c r="HFZ14" s="146"/>
      <c r="HGA14" s="146"/>
      <c r="HGB14" s="146"/>
      <c r="HGC14" s="146"/>
      <c r="HGD14" s="146"/>
      <c r="HGE14" s="146"/>
      <c r="HGF14" s="146"/>
      <c r="HGG14" s="146"/>
      <c r="HGH14" s="146"/>
      <c r="HGI14" s="146"/>
      <c r="HGJ14" s="146"/>
      <c r="HGK14" s="146"/>
      <c r="HGL14" s="146"/>
      <c r="HGM14" s="146"/>
      <c r="HGN14" s="146"/>
      <c r="HGO14" s="146"/>
      <c r="HGP14" s="146"/>
      <c r="HGQ14" s="146"/>
      <c r="HGR14" s="146"/>
      <c r="HGS14" s="146"/>
      <c r="HGT14" s="146"/>
      <c r="HGU14" s="146"/>
      <c r="HGV14" s="146"/>
      <c r="HGW14" s="146"/>
      <c r="HGX14" s="146"/>
      <c r="HGY14" s="146"/>
      <c r="HGZ14" s="146"/>
      <c r="HHA14" s="146"/>
      <c r="HHB14" s="146"/>
      <c r="HHC14" s="146"/>
      <c r="HHD14" s="146"/>
      <c r="HHE14" s="146"/>
      <c r="HHF14" s="146"/>
      <c r="HHG14" s="146"/>
      <c r="HHH14" s="146"/>
      <c r="HHI14" s="146"/>
      <c r="HHJ14" s="146"/>
      <c r="HHK14" s="146"/>
      <c r="HHL14" s="146"/>
      <c r="HHM14" s="146"/>
      <c r="HHN14" s="146"/>
      <c r="HHO14" s="146"/>
      <c r="HHP14" s="146"/>
      <c r="HHQ14" s="146"/>
      <c r="HHR14" s="146"/>
      <c r="HHS14" s="146"/>
      <c r="HHT14" s="146"/>
      <c r="HHU14" s="146"/>
      <c r="HHV14" s="146"/>
      <c r="HHW14" s="146"/>
      <c r="HHX14" s="146"/>
      <c r="HHY14" s="146"/>
      <c r="HHZ14" s="146"/>
      <c r="HIA14" s="146"/>
      <c r="HIB14" s="146"/>
      <c r="HIC14" s="146"/>
      <c r="HID14" s="146"/>
      <c r="HIE14" s="146"/>
      <c r="HIF14" s="146"/>
      <c r="HIG14" s="146"/>
      <c r="HIH14" s="146"/>
      <c r="HII14" s="146"/>
      <c r="HIJ14" s="146"/>
      <c r="HIK14" s="146"/>
      <c r="HIL14" s="146"/>
      <c r="HIM14" s="146"/>
      <c r="HIN14" s="146"/>
      <c r="HIO14" s="146"/>
      <c r="HIP14" s="146"/>
      <c r="HIQ14" s="146"/>
      <c r="HIR14" s="146"/>
      <c r="HIS14" s="146"/>
      <c r="HIT14" s="146"/>
      <c r="HIU14" s="146"/>
      <c r="HIV14" s="146"/>
      <c r="HIW14" s="146"/>
      <c r="HIX14" s="146"/>
      <c r="HIY14" s="146"/>
      <c r="HIZ14" s="146"/>
      <c r="HJA14" s="146"/>
      <c r="HJB14" s="146"/>
      <c r="HJC14" s="146"/>
      <c r="HJD14" s="146"/>
      <c r="HJE14" s="146"/>
      <c r="HJF14" s="146"/>
      <c r="HJG14" s="146"/>
      <c r="HJH14" s="146"/>
      <c r="HJI14" s="146"/>
      <c r="HJJ14" s="146"/>
      <c r="HJK14" s="146"/>
      <c r="HJL14" s="146"/>
      <c r="HJM14" s="146"/>
      <c r="HJN14" s="146"/>
      <c r="HJO14" s="146"/>
      <c r="HJP14" s="146"/>
      <c r="HJQ14" s="146"/>
      <c r="HJR14" s="146"/>
      <c r="HJS14" s="146"/>
      <c r="HJT14" s="146"/>
      <c r="HJU14" s="146"/>
      <c r="HJV14" s="146"/>
      <c r="HJW14" s="146"/>
      <c r="HJX14" s="146"/>
      <c r="HJY14" s="146"/>
      <c r="HJZ14" s="146"/>
      <c r="HKA14" s="146"/>
      <c r="HKB14" s="146"/>
      <c r="HKC14" s="146"/>
      <c r="HKD14" s="146"/>
      <c r="HKE14" s="146"/>
      <c r="HKF14" s="146"/>
      <c r="HKG14" s="146"/>
      <c r="HKH14" s="146"/>
      <c r="HKI14" s="146"/>
      <c r="HKJ14" s="146"/>
      <c r="HKK14" s="146"/>
      <c r="HKL14" s="146"/>
      <c r="HKM14" s="146"/>
      <c r="HKN14" s="146"/>
      <c r="HKO14" s="146"/>
      <c r="HKP14" s="146"/>
      <c r="HKQ14" s="146"/>
      <c r="HKR14" s="146"/>
      <c r="HKS14" s="146"/>
      <c r="HKT14" s="146"/>
      <c r="HKU14" s="146"/>
      <c r="HKV14" s="146"/>
      <c r="HKW14" s="146"/>
      <c r="HKX14" s="146"/>
      <c r="HKY14" s="146"/>
      <c r="HKZ14" s="146"/>
      <c r="HLA14" s="146"/>
      <c r="HLB14" s="146"/>
      <c r="HLC14" s="146"/>
      <c r="HLD14" s="146"/>
      <c r="HLE14" s="146"/>
      <c r="HLF14" s="146"/>
      <c r="HLG14" s="146"/>
      <c r="HLH14" s="146"/>
      <c r="HLI14" s="146"/>
      <c r="HLJ14" s="146"/>
      <c r="HLK14" s="146"/>
      <c r="HLL14" s="146"/>
      <c r="HLM14" s="146"/>
      <c r="HLN14" s="146"/>
      <c r="HLO14" s="146"/>
      <c r="HLP14" s="146"/>
      <c r="HLQ14" s="146"/>
      <c r="HLR14" s="146"/>
      <c r="HLS14" s="146"/>
      <c r="HLT14" s="146"/>
      <c r="HLU14" s="146"/>
      <c r="HLV14" s="146"/>
      <c r="HLW14" s="146"/>
      <c r="HLX14" s="146"/>
      <c r="HLY14" s="146"/>
      <c r="HLZ14" s="146"/>
      <c r="HMA14" s="146"/>
      <c r="HMB14" s="146"/>
      <c r="HMC14" s="146"/>
      <c r="HMD14" s="146"/>
      <c r="HME14" s="146"/>
      <c r="HMF14" s="146"/>
      <c r="HMG14" s="146"/>
      <c r="HMH14" s="146"/>
      <c r="HMI14" s="146"/>
      <c r="HMJ14" s="146"/>
      <c r="HMK14" s="146"/>
      <c r="HML14" s="146"/>
      <c r="HMM14" s="146"/>
      <c r="HMN14" s="146"/>
      <c r="HMO14" s="146"/>
      <c r="HMP14" s="146"/>
      <c r="HMQ14" s="146"/>
      <c r="HMR14" s="146"/>
      <c r="HMS14" s="146"/>
      <c r="HMT14" s="146"/>
      <c r="HMU14" s="146"/>
      <c r="HMV14" s="146"/>
      <c r="HMW14" s="146"/>
      <c r="HMX14" s="146"/>
      <c r="HMY14" s="146"/>
      <c r="HMZ14" s="146"/>
      <c r="HNA14" s="146"/>
      <c r="HNB14" s="146"/>
      <c r="HNC14" s="146"/>
      <c r="HND14" s="146"/>
      <c r="HNE14" s="146"/>
      <c r="HNF14" s="146"/>
      <c r="HNG14" s="146"/>
      <c r="HNH14" s="146"/>
      <c r="HNI14" s="146"/>
      <c r="HNJ14" s="146"/>
      <c r="HNK14" s="146"/>
      <c r="HNL14" s="146"/>
      <c r="HNM14" s="146"/>
      <c r="HNN14" s="146"/>
      <c r="HNO14" s="146"/>
      <c r="HNP14" s="146"/>
      <c r="HNQ14" s="146"/>
      <c r="HNR14" s="146"/>
      <c r="HNS14" s="146"/>
      <c r="HNT14" s="146"/>
      <c r="HNU14" s="146"/>
      <c r="HNV14" s="146"/>
      <c r="HNW14" s="146"/>
      <c r="HNX14" s="146"/>
      <c r="HNY14" s="146"/>
      <c r="HNZ14" s="146"/>
      <c r="HOA14" s="146"/>
      <c r="HOB14" s="146"/>
      <c r="HOC14" s="146"/>
      <c r="HOD14" s="146"/>
      <c r="HOE14" s="146"/>
      <c r="HOF14" s="146"/>
      <c r="HOG14" s="146"/>
      <c r="HOH14" s="146"/>
      <c r="HOI14" s="146"/>
      <c r="HOJ14" s="146"/>
      <c r="HOK14" s="146"/>
      <c r="HOL14" s="146"/>
      <c r="HOM14" s="146"/>
      <c r="HON14" s="146"/>
      <c r="HOO14" s="146"/>
      <c r="HOP14" s="146"/>
      <c r="HOQ14" s="146"/>
      <c r="HOR14" s="146"/>
      <c r="HOS14" s="146"/>
      <c r="HOT14" s="146"/>
      <c r="HOU14" s="146"/>
      <c r="HOV14" s="146"/>
      <c r="HOW14" s="146"/>
      <c r="HOX14" s="146"/>
      <c r="HOY14" s="146"/>
      <c r="HOZ14" s="146"/>
      <c r="HPA14" s="146"/>
      <c r="HPB14" s="146"/>
      <c r="HPC14" s="146"/>
      <c r="HPD14" s="146"/>
      <c r="HPE14" s="146"/>
      <c r="HPF14" s="146"/>
      <c r="HPG14" s="146"/>
      <c r="HPH14" s="146"/>
      <c r="HPI14" s="146"/>
      <c r="HPJ14" s="146"/>
      <c r="HPK14" s="146"/>
      <c r="HPL14" s="146"/>
      <c r="HPM14" s="146"/>
      <c r="HPN14" s="146"/>
      <c r="HPO14" s="146"/>
      <c r="HPP14" s="146"/>
      <c r="HPQ14" s="146"/>
      <c r="HPR14" s="146"/>
      <c r="HPS14" s="146"/>
      <c r="HPT14" s="146"/>
      <c r="HPU14" s="146"/>
      <c r="HPV14" s="146"/>
      <c r="HPW14" s="146"/>
      <c r="HPX14" s="146"/>
      <c r="HPY14" s="146"/>
      <c r="HPZ14" s="146"/>
      <c r="HQA14" s="146"/>
      <c r="HQB14" s="146"/>
      <c r="HQC14" s="146"/>
      <c r="HQD14" s="146"/>
      <c r="HQE14" s="146"/>
      <c r="HQF14" s="146"/>
      <c r="HQG14" s="146"/>
      <c r="HQH14" s="146"/>
      <c r="HQI14" s="146"/>
      <c r="HQJ14" s="146"/>
      <c r="HQK14" s="146"/>
      <c r="HQL14" s="146"/>
      <c r="HQM14" s="146"/>
      <c r="HQN14" s="146"/>
      <c r="HQO14" s="146"/>
      <c r="HQP14" s="146"/>
      <c r="HQQ14" s="146"/>
      <c r="HQR14" s="146"/>
      <c r="HQS14" s="146"/>
      <c r="HQT14" s="146"/>
      <c r="HQU14" s="146"/>
      <c r="HQV14" s="146"/>
      <c r="HQW14" s="146"/>
      <c r="HQX14" s="146"/>
      <c r="HQY14" s="146"/>
      <c r="HQZ14" s="146"/>
      <c r="HRA14" s="146"/>
      <c r="HRB14" s="146"/>
      <c r="HRC14" s="146"/>
      <c r="HRD14" s="146"/>
      <c r="HRE14" s="146"/>
      <c r="HRF14" s="146"/>
      <c r="HRG14" s="146"/>
      <c r="HRH14" s="146"/>
      <c r="HRI14" s="146"/>
      <c r="HRJ14" s="146"/>
      <c r="HRK14" s="146"/>
      <c r="HRL14" s="146"/>
      <c r="HRM14" s="146"/>
      <c r="HRN14" s="146"/>
      <c r="HRO14" s="146"/>
      <c r="HRP14" s="146"/>
      <c r="HRQ14" s="146"/>
      <c r="HRR14" s="146"/>
      <c r="HRS14" s="146"/>
      <c r="HRT14" s="146"/>
      <c r="HRU14" s="146"/>
      <c r="HRV14" s="146"/>
      <c r="HRW14" s="146"/>
      <c r="HRX14" s="146"/>
      <c r="HRY14" s="146"/>
      <c r="HRZ14" s="146"/>
      <c r="HSA14" s="146"/>
      <c r="HSB14" s="146"/>
      <c r="HSC14" s="146"/>
      <c r="HSD14" s="146"/>
      <c r="HSE14" s="146"/>
      <c r="HSF14" s="146"/>
      <c r="HSG14" s="146"/>
      <c r="HSH14" s="146"/>
      <c r="HSI14" s="146"/>
      <c r="HSJ14" s="146"/>
      <c r="HSK14" s="146"/>
      <c r="HSL14" s="146"/>
      <c r="HSM14" s="146"/>
      <c r="HSN14" s="146"/>
      <c r="HSO14" s="146"/>
      <c r="HSP14" s="146"/>
      <c r="HSQ14" s="146"/>
      <c r="HSR14" s="146"/>
      <c r="HSS14" s="146"/>
      <c r="HST14" s="146"/>
      <c r="HSU14" s="146"/>
      <c r="HSV14" s="146"/>
      <c r="HSW14" s="146"/>
      <c r="HSX14" s="146"/>
      <c r="HSY14" s="146"/>
      <c r="HSZ14" s="146"/>
      <c r="HTA14" s="146"/>
      <c r="HTB14" s="146"/>
      <c r="HTC14" s="146"/>
      <c r="HTD14" s="146"/>
      <c r="HTE14" s="146"/>
      <c r="HTF14" s="146"/>
      <c r="HTG14" s="146"/>
      <c r="HTH14" s="146"/>
      <c r="HTI14" s="146"/>
      <c r="HTJ14" s="146"/>
      <c r="HTK14" s="146"/>
      <c r="HTL14" s="146"/>
      <c r="HTM14" s="146"/>
      <c r="HTN14" s="146"/>
      <c r="HTO14" s="146"/>
      <c r="HTP14" s="146"/>
      <c r="HTQ14" s="146"/>
      <c r="HTR14" s="146"/>
      <c r="HTS14" s="146"/>
      <c r="HTT14" s="146"/>
      <c r="HTU14" s="146"/>
      <c r="HTV14" s="146"/>
      <c r="HTW14" s="146"/>
      <c r="HTX14" s="146"/>
      <c r="HTY14" s="146"/>
      <c r="HTZ14" s="146"/>
      <c r="HUA14" s="146"/>
      <c r="HUB14" s="146"/>
      <c r="HUC14" s="146"/>
      <c r="HUD14" s="146"/>
      <c r="HUE14" s="146"/>
      <c r="HUF14" s="146"/>
      <c r="HUG14" s="146"/>
      <c r="HUH14" s="146"/>
      <c r="HUI14" s="146"/>
      <c r="HUJ14" s="146"/>
      <c r="HUK14" s="146"/>
      <c r="HUL14" s="146"/>
      <c r="HUM14" s="146"/>
      <c r="HUN14" s="146"/>
      <c r="HUO14" s="146"/>
      <c r="HUP14" s="146"/>
      <c r="HUQ14" s="146"/>
      <c r="HUR14" s="146"/>
      <c r="HUS14" s="146"/>
      <c r="HUT14" s="146"/>
      <c r="HUU14" s="146"/>
      <c r="HUV14" s="146"/>
      <c r="HUW14" s="146"/>
      <c r="HUX14" s="146"/>
      <c r="HUY14" s="146"/>
      <c r="HUZ14" s="146"/>
      <c r="HVA14" s="146"/>
      <c r="HVB14" s="146"/>
      <c r="HVC14" s="146"/>
      <c r="HVD14" s="146"/>
      <c r="HVE14" s="146"/>
      <c r="HVF14" s="146"/>
      <c r="HVG14" s="146"/>
      <c r="HVH14" s="146"/>
      <c r="HVI14" s="146"/>
      <c r="HVJ14" s="146"/>
      <c r="HVK14" s="146"/>
      <c r="HVL14" s="146"/>
      <c r="HVM14" s="146"/>
      <c r="HVN14" s="146"/>
      <c r="HVO14" s="146"/>
      <c r="HVP14" s="146"/>
      <c r="HVQ14" s="146"/>
      <c r="HVR14" s="146"/>
      <c r="HVS14" s="146"/>
      <c r="HVT14" s="146"/>
      <c r="HVU14" s="146"/>
      <c r="HVV14" s="146"/>
      <c r="HVW14" s="146"/>
      <c r="HVX14" s="146"/>
      <c r="HVY14" s="146"/>
      <c r="HVZ14" s="146"/>
      <c r="HWA14" s="146"/>
      <c r="HWB14" s="146"/>
      <c r="HWC14" s="146"/>
      <c r="HWD14" s="146"/>
      <c r="HWE14" s="146"/>
      <c r="HWF14" s="146"/>
      <c r="HWG14" s="146"/>
      <c r="HWH14" s="146"/>
      <c r="HWI14" s="146"/>
      <c r="HWJ14" s="146"/>
      <c r="HWK14" s="146"/>
      <c r="HWL14" s="146"/>
      <c r="HWM14" s="146"/>
      <c r="HWN14" s="146"/>
      <c r="HWO14" s="146"/>
      <c r="HWP14" s="146"/>
      <c r="HWQ14" s="146"/>
      <c r="HWR14" s="146"/>
      <c r="HWS14" s="146"/>
      <c r="HWT14" s="146"/>
      <c r="HWU14" s="146"/>
      <c r="HWV14" s="146"/>
      <c r="HWW14" s="146"/>
      <c r="HWX14" s="146"/>
      <c r="HWY14" s="146"/>
      <c r="HWZ14" s="146"/>
      <c r="HXA14" s="146"/>
      <c r="HXB14" s="146"/>
      <c r="HXC14" s="146"/>
      <c r="HXD14" s="146"/>
      <c r="HXE14" s="146"/>
      <c r="HXF14" s="146"/>
      <c r="HXG14" s="146"/>
      <c r="HXH14" s="146"/>
      <c r="HXI14" s="146"/>
      <c r="HXJ14" s="146"/>
      <c r="HXK14" s="146"/>
      <c r="HXL14" s="146"/>
      <c r="HXM14" s="146"/>
      <c r="HXN14" s="146"/>
      <c r="HXO14" s="146"/>
      <c r="HXP14" s="146"/>
      <c r="HXQ14" s="146"/>
      <c r="HXR14" s="146"/>
      <c r="HXS14" s="146"/>
      <c r="HXT14" s="146"/>
      <c r="HXU14" s="146"/>
      <c r="HXV14" s="146"/>
      <c r="HXW14" s="146"/>
      <c r="HXX14" s="146"/>
      <c r="HXY14" s="146"/>
      <c r="HXZ14" s="146"/>
      <c r="HYA14" s="146"/>
      <c r="HYB14" s="146"/>
      <c r="HYC14" s="146"/>
      <c r="HYD14" s="146"/>
      <c r="HYE14" s="146"/>
      <c r="HYF14" s="146"/>
      <c r="HYG14" s="146"/>
      <c r="HYH14" s="146"/>
      <c r="HYI14" s="146"/>
      <c r="HYJ14" s="146"/>
      <c r="HYK14" s="146"/>
      <c r="HYL14" s="146"/>
      <c r="HYM14" s="146"/>
      <c r="HYN14" s="146"/>
      <c r="HYO14" s="146"/>
      <c r="HYP14" s="146"/>
      <c r="HYQ14" s="146"/>
      <c r="HYR14" s="146"/>
      <c r="HYS14" s="146"/>
      <c r="HYT14" s="146"/>
      <c r="HYU14" s="146"/>
      <c r="HYV14" s="146"/>
      <c r="HYW14" s="146"/>
      <c r="HYX14" s="146"/>
      <c r="HYY14" s="146"/>
      <c r="HYZ14" s="146"/>
      <c r="HZA14" s="146"/>
      <c r="HZB14" s="146"/>
      <c r="HZC14" s="146"/>
      <c r="HZD14" s="146"/>
      <c r="HZE14" s="146"/>
      <c r="HZF14" s="146"/>
      <c r="HZG14" s="146"/>
      <c r="HZH14" s="146"/>
      <c r="HZI14" s="146"/>
      <c r="HZJ14" s="146"/>
      <c r="HZK14" s="146"/>
      <c r="HZL14" s="146"/>
      <c r="HZM14" s="146"/>
      <c r="HZN14" s="146"/>
      <c r="HZO14" s="146"/>
      <c r="HZP14" s="146"/>
      <c r="HZQ14" s="146"/>
      <c r="HZR14" s="146"/>
      <c r="HZS14" s="146"/>
      <c r="HZT14" s="146"/>
      <c r="HZU14" s="146"/>
      <c r="HZV14" s="146"/>
      <c r="HZW14" s="146"/>
      <c r="HZX14" s="146"/>
      <c r="HZY14" s="146"/>
      <c r="HZZ14" s="146"/>
      <c r="IAA14" s="146"/>
      <c r="IAB14" s="146"/>
      <c r="IAC14" s="146"/>
      <c r="IAD14" s="146"/>
      <c r="IAE14" s="146"/>
      <c r="IAF14" s="146"/>
      <c r="IAG14" s="146"/>
      <c r="IAH14" s="146"/>
      <c r="IAI14" s="146"/>
      <c r="IAJ14" s="146"/>
      <c r="IAK14" s="146"/>
      <c r="IAL14" s="146"/>
      <c r="IAM14" s="146"/>
      <c r="IAN14" s="146"/>
      <c r="IAO14" s="146"/>
      <c r="IAP14" s="146"/>
      <c r="IAQ14" s="146"/>
      <c r="IAR14" s="146"/>
      <c r="IAS14" s="146"/>
      <c r="IAT14" s="146"/>
      <c r="IAU14" s="146"/>
      <c r="IAV14" s="146"/>
      <c r="IAW14" s="146"/>
      <c r="IAX14" s="146"/>
      <c r="IAY14" s="146"/>
      <c r="IAZ14" s="146"/>
      <c r="IBA14" s="146"/>
      <c r="IBB14" s="146"/>
      <c r="IBC14" s="146"/>
      <c r="IBD14" s="146"/>
      <c r="IBE14" s="146"/>
      <c r="IBF14" s="146"/>
      <c r="IBG14" s="146"/>
      <c r="IBH14" s="146"/>
      <c r="IBI14" s="146"/>
      <c r="IBJ14" s="146"/>
      <c r="IBK14" s="146"/>
      <c r="IBL14" s="146"/>
      <c r="IBM14" s="146"/>
      <c r="IBN14" s="146"/>
      <c r="IBO14" s="146"/>
      <c r="IBP14" s="146"/>
      <c r="IBQ14" s="146"/>
      <c r="IBR14" s="146"/>
      <c r="IBS14" s="146"/>
      <c r="IBT14" s="146"/>
      <c r="IBU14" s="146"/>
      <c r="IBV14" s="146"/>
      <c r="IBW14" s="146"/>
      <c r="IBX14" s="146"/>
      <c r="IBY14" s="146"/>
      <c r="IBZ14" s="146"/>
      <c r="ICA14" s="146"/>
      <c r="ICB14" s="146"/>
      <c r="ICC14" s="146"/>
      <c r="ICD14" s="146"/>
      <c r="ICE14" s="146"/>
      <c r="ICF14" s="146"/>
      <c r="ICG14" s="146"/>
      <c r="ICH14" s="146"/>
      <c r="ICI14" s="146"/>
      <c r="ICJ14" s="146"/>
      <c r="ICK14" s="146"/>
      <c r="ICL14" s="146"/>
      <c r="ICM14" s="146"/>
      <c r="ICN14" s="146"/>
      <c r="ICO14" s="146"/>
      <c r="ICP14" s="146"/>
      <c r="ICQ14" s="146"/>
      <c r="ICR14" s="146"/>
      <c r="ICS14" s="146"/>
      <c r="ICT14" s="146"/>
      <c r="ICU14" s="146"/>
      <c r="ICV14" s="146"/>
      <c r="ICW14" s="146"/>
      <c r="ICX14" s="146"/>
      <c r="ICY14" s="146"/>
      <c r="ICZ14" s="146"/>
      <c r="IDA14" s="146"/>
      <c r="IDB14" s="146"/>
      <c r="IDC14" s="146"/>
      <c r="IDD14" s="146"/>
      <c r="IDE14" s="146"/>
      <c r="IDF14" s="146"/>
      <c r="IDG14" s="146"/>
      <c r="IDH14" s="146"/>
      <c r="IDI14" s="146"/>
      <c r="IDJ14" s="146"/>
      <c r="IDK14" s="146"/>
      <c r="IDL14" s="146"/>
      <c r="IDM14" s="146"/>
      <c r="IDN14" s="146"/>
      <c r="IDO14" s="146"/>
      <c r="IDP14" s="146"/>
      <c r="IDQ14" s="146"/>
      <c r="IDR14" s="146"/>
      <c r="IDS14" s="146"/>
      <c r="IDT14" s="146"/>
      <c r="IDU14" s="146"/>
      <c r="IDV14" s="146"/>
      <c r="IDW14" s="146"/>
      <c r="IDX14" s="146"/>
      <c r="IDY14" s="146"/>
      <c r="IDZ14" s="146"/>
      <c r="IEA14" s="146"/>
      <c r="IEB14" s="146"/>
      <c r="IEC14" s="146"/>
      <c r="IED14" s="146"/>
      <c r="IEE14" s="146"/>
      <c r="IEF14" s="146"/>
      <c r="IEG14" s="146"/>
      <c r="IEH14" s="146"/>
      <c r="IEI14" s="146"/>
      <c r="IEJ14" s="146"/>
      <c r="IEK14" s="146"/>
      <c r="IEL14" s="146"/>
      <c r="IEM14" s="146"/>
      <c r="IEN14" s="146"/>
      <c r="IEO14" s="146"/>
      <c r="IEP14" s="146"/>
      <c r="IEQ14" s="146"/>
      <c r="IER14" s="146"/>
      <c r="IES14" s="146"/>
      <c r="IET14" s="146"/>
      <c r="IEU14" s="146"/>
      <c r="IEV14" s="146"/>
      <c r="IEW14" s="146"/>
      <c r="IEX14" s="146"/>
      <c r="IEY14" s="146"/>
      <c r="IEZ14" s="146"/>
      <c r="IFA14" s="146"/>
      <c r="IFB14" s="146"/>
      <c r="IFC14" s="146"/>
      <c r="IFD14" s="146"/>
      <c r="IFE14" s="146"/>
      <c r="IFF14" s="146"/>
      <c r="IFG14" s="146"/>
      <c r="IFH14" s="146"/>
      <c r="IFI14" s="146"/>
      <c r="IFJ14" s="146"/>
      <c r="IFK14" s="146"/>
      <c r="IFL14" s="146"/>
      <c r="IFM14" s="146"/>
      <c r="IFN14" s="146"/>
      <c r="IFO14" s="146"/>
      <c r="IFP14" s="146"/>
      <c r="IFQ14" s="146"/>
      <c r="IFR14" s="146"/>
      <c r="IFS14" s="146"/>
      <c r="IFT14" s="146"/>
      <c r="IFU14" s="146"/>
      <c r="IFV14" s="146"/>
      <c r="IFW14" s="146"/>
      <c r="IFX14" s="146"/>
      <c r="IFY14" s="146"/>
      <c r="IFZ14" s="146"/>
      <c r="IGA14" s="146"/>
      <c r="IGB14" s="146"/>
      <c r="IGC14" s="146"/>
      <c r="IGD14" s="146"/>
      <c r="IGE14" s="146"/>
      <c r="IGF14" s="146"/>
      <c r="IGG14" s="146"/>
      <c r="IGH14" s="146"/>
      <c r="IGI14" s="146"/>
      <c r="IGJ14" s="146"/>
      <c r="IGK14" s="146"/>
      <c r="IGL14" s="146"/>
      <c r="IGM14" s="146"/>
      <c r="IGN14" s="146"/>
      <c r="IGO14" s="146"/>
      <c r="IGP14" s="146"/>
      <c r="IGQ14" s="146"/>
      <c r="IGR14" s="146"/>
      <c r="IGS14" s="146"/>
      <c r="IGT14" s="146"/>
      <c r="IGU14" s="146"/>
      <c r="IGV14" s="146"/>
      <c r="IGW14" s="146"/>
      <c r="IGX14" s="146"/>
      <c r="IGY14" s="146"/>
      <c r="IGZ14" s="146"/>
      <c r="IHA14" s="146"/>
      <c r="IHB14" s="146"/>
      <c r="IHC14" s="146"/>
      <c r="IHD14" s="146"/>
      <c r="IHE14" s="146"/>
      <c r="IHF14" s="146"/>
      <c r="IHG14" s="146"/>
      <c r="IHH14" s="146"/>
      <c r="IHI14" s="146"/>
      <c r="IHJ14" s="146"/>
      <c r="IHK14" s="146"/>
      <c r="IHL14" s="146"/>
      <c r="IHM14" s="146"/>
      <c r="IHN14" s="146"/>
      <c r="IHO14" s="146"/>
      <c r="IHP14" s="146"/>
      <c r="IHQ14" s="146"/>
      <c r="IHR14" s="146"/>
      <c r="IHS14" s="146"/>
      <c r="IHT14" s="146"/>
      <c r="IHU14" s="146"/>
      <c r="IHV14" s="146"/>
      <c r="IHW14" s="146"/>
      <c r="IHX14" s="146"/>
      <c r="IHY14" s="146"/>
      <c r="IHZ14" s="146"/>
      <c r="IIA14" s="146"/>
      <c r="IIB14" s="146"/>
      <c r="IIC14" s="146"/>
      <c r="IID14" s="146"/>
      <c r="IIE14" s="146"/>
      <c r="IIF14" s="146"/>
      <c r="IIG14" s="146"/>
      <c r="IIH14" s="146"/>
      <c r="III14" s="146"/>
      <c r="IIJ14" s="146"/>
      <c r="IIK14" s="146"/>
      <c r="IIL14" s="146"/>
      <c r="IIM14" s="146"/>
      <c r="IIN14" s="146"/>
      <c r="IIO14" s="146"/>
      <c r="IIP14" s="146"/>
      <c r="IIQ14" s="146"/>
      <c r="IIR14" s="146"/>
      <c r="IIS14" s="146"/>
      <c r="IIT14" s="146"/>
      <c r="IIU14" s="146"/>
      <c r="IIV14" s="146"/>
      <c r="IIW14" s="146"/>
      <c r="IIX14" s="146"/>
      <c r="IIY14" s="146"/>
      <c r="IIZ14" s="146"/>
      <c r="IJA14" s="146"/>
      <c r="IJB14" s="146"/>
      <c r="IJC14" s="146"/>
      <c r="IJD14" s="146"/>
      <c r="IJE14" s="146"/>
      <c r="IJF14" s="146"/>
      <c r="IJG14" s="146"/>
      <c r="IJH14" s="146"/>
      <c r="IJI14" s="146"/>
      <c r="IJJ14" s="146"/>
      <c r="IJK14" s="146"/>
      <c r="IJL14" s="146"/>
      <c r="IJM14" s="146"/>
      <c r="IJN14" s="146"/>
      <c r="IJO14" s="146"/>
      <c r="IJP14" s="146"/>
      <c r="IJQ14" s="146"/>
      <c r="IJR14" s="146"/>
      <c r="IJS14" s="146"/>
      <c r="IJT14" s="146"/>
      <c r="IJU14" s="146"/>
      <c r="IJV14" s="146"/>
      <c r="IJW14" s="146"/>
      <c r="IJX14" s="146"/>
      <c r="IJY14" s="146"/>
      <c r="IJZ14" s="146"/>
      <c r="IKA14" s="146"/>
      <c r="IKB14" s="146"/>
      <c r="IKC14" s="146"/>
      <c r="IKD14" s="146"/>
      <c r="IKE14" s="146"/>
      <c r="IKF14" s="146"/>
      <c r="IKG14" s="146"/>
      <c r="IKH14" s="146"/>
      <c r="IKI14" s="146"/>
      <c r="IKJ14" s="146"/>
      <c r="IKK14" s="146"/>
      <c r="IKL14" s="146"/>
      <c r="IKM14" s="146"/>
      <c r="IKN14" s="146"/>
      <c r="IKO14" s="146"/>
      <c r="IKP14" s="146"/>
      <c r="IKQ14" s="146"/>
      <c r="IKR14" s="146"/>
      <c r="IKS14" s="146"/>
      <c r="IKT14" s="146"/>
      <c r="IKU14" s="146"/>
      <c r="IKV14" s="146"/>
      <c r="IKW14" s="146"/>
      <c r="IKX14" s="146"/>
      <c r="IKY14" s="146"/>
      <c r="IKZ14" s="146"/>
      <c r="ILA14" s="146"/>
      <c r="ILB14" s="146"/>
      <c r="ILC14" s="146"/>
      <c r="ILD14" s="146"/>
      <c r="ILE14" s="146"/>
      <c r="ILF14" s="146"/>
      <c r="ILG14" s="146"/>
      <c r="ILH14" s="146"/>
      <c r="ILI14" s="146"/>
      <c r="ILJ14" s="146"/>
      <c r="ILK14" s="146"/>
      <c r="ILL14" s="146"/>
      <c r="ILM14" s="146"/>
      <c r="ILN14" s="146"/>
      <c r="ILO14" s="146"/>
      <c r="ILP14" s="146"/>
      <c r="ILQ14" s="146"/>
      <c r="ILR14" s="146"/>
      <c r="ILS14" s="146"/>
      <c r="ILT14" s="146"/>
      <c r="ILU14" s="146"/>
      <c r="ILV14" s="146"/>
      <c r="ILW14" s="146"/>
      <c r="ILX14" s="146"/>
      <c r="ILY14" s="146"/>
      <c r="ILZ14" s="146"/>
      <c r="IMA14" s="146"/>
      <c r="IMB14" s="146"/>
      <c r="IMC14" s="146"/>
      <c r="IMD14" s="146"/>
      <c r="IME14" s="146"/>
      <c r="IMF14" s="146"/>
      <c r="IMG14" s="146"/>
      <c r="IMH14" s="146"/>
      <c r="IMI14" s="146"/>
      <c r="IMJ14" s="146"/>
      <c r="IMK14" s="146"/>
      <c r="IML14" s="146"/>
      <c r="IMM14" s="146"/>
      <c r="IMN14" s="146"/>
      <c r="IMO14" s="146"/>
      <c r="IMP14" s="146"/>
      <c r="IMQ14" s="146"/>
      <c r="IMR14" s="146"/>
      <c r="IMS14" s="146"/>
      <c r="IMT14" s="146"/>
      <c r="IMU14" s="146"/>
      <c r="IMV14" s="146"/>
      <c r="IMW14" s="146"/>
      <c r="IMX14" s="146"/>
      <c r="IMY14" s="146"/>
      <c r="IMZ14" s="146"/>
      <c r="INA14" s="146"/>
      <c r="INB14" s="146"/>
      <c r="INC14" s="146"/>
      <c r="IND14" s="146"/>
      <c r="INE14" s="146"/>
      <c r="INF14" s="146"/>
      <c r="ING14" s="146"/>
      <c r="INH14" s="146"/>
      <c r="INI14" s="146"/>
      <c r="INJ14" s="146"/>
      <c r="INK14" s="146"/>
      <c r="INL14" s="146"/>
      <c r="INM14" s="146"/>
      <c r="INN14" s="146"/>
      <c r="INO14" s="146"/>
      <c r="INP14" s="146"/>
      <c r="INQ14" s="146"/>
      <c r="INR14" s="146"/>
      <c r="INS14" s="146"/>
      <c r="INT14" s="146"/>
      <c r="INU14" s="146"/>
      <c r="INV14" s="146"/>
      <c r="INW14" s="146"/>
      <c r="INX14" s="146"/>
      <c r="INY14" s="146"/>
      <c r="INZ14" s="146"/>
      <c r="IOA14" s="146"/>
      <c r="IOB14" s="146"/>
      <c r="IOC14" s="146"/>
      <c r="IOD14" s="146"/>
      <c r="IOE14" s="146"/>
      <c r="IOF14" s="146"/>
      <c r="IOG14" s="146"/>
      <c r="IOH14" s="146"/>
      <c r="IOI14" s="146"/>
      <c r="IOJ14" s="146"/>
      <c r="IOK14" s="146"/>
      <c r="IOL14" s="146"/>
      <c r="IOM14" s="146"/>
      <c r="ION14" s="146"/>
      <c r="IOO14" s="146"/>
      <c r="IOP14" s="146"/>
      <c r="IOQ14" s="146"/>
      <c r="IOR14" s="146"/>
      <c r="IOS14" s="146"/>
      <c r="IOT14" s="146"/>
      <c r="IOU14" s="146"/>
      <c r="IOV14" s="146"/>
      <c r="IOW14" s="146"/>
      <c r="IOX14" s="146"/>
      <c r="IOY14" s="146"/>
      <c r="IOZ14" s="146"/>
      <c r="IPA14" s="146"/>
      <c r="IPB14" s="146"/>
      <c r="IPC14" s="146"/>
      <c r="IPD14" s="146"/>
      <c r="IPE14" s="146"/>
      <c r="IPF14" s="146"/>
      <c r="IPG14" s="146"/>
      <c r="IPH14" s="146"/>
      <c r="IPI14" s="146"/>
      <c r="IPJ14" s="146"/>
      <c r="IPK14" s="146"/>
      <c r="IPL14" s="146"/>
      <c r="IPM14" s="146"/>
      <c r="IPN14" s="146"/>
      <c r="IPO14" s="146"/>
      <c r="IPP14" s="146"/>
      <c r="IPQ14" s="146"/>
      <c r="IPR14" s="146"/>
      <c r="IPS14" s="146"/>
      <c r="IPT14" s="146"/>
      <c r="IPU14" s="146"/>
      <c r="IPV14" s="146"/>
      <c r="IPW14" s="146"/>
      <c r="IPX14" s="146"/>
      <c r="IPY14" s="146"/>
      <c r="IPZ14" s="146"/>
      <c r="IQA14" s="146"/>
      <c r="IQB14" s="146"/>
      <c r="IQC14" s="146"/>
      <c r="IQD14" s="146"/>
      <c r="IQE14" s="146"/>
      <c r="IQF14" s="146"/>
      <c r="IQG14" s="146"/>
      <c r="IQH14" s="146"/>
      <c r="IQI14" s="146"/>
      <c r="IQJ14" s="146"/>
      <c r="IQK14" s="146"/>
      <c r="IQL14" s="146"/>
      <c r="IQM14" s="146"/>
      <c r="IQN14" s="146"/>
      <c r="IQO14" s="146"/>
      <c r="IQP14" s="146"/>
      <c r="IQQ14" s="146"/>
      <c r="IQR14" s="146"/>
      <c r="IQS14" s="146"/>
      <c r="IQT14" s="146"/>
      <c r="IQU14" s="146"/>
      <c r="IQV14" s="146"/>
      <c r="IQW14" s="146"/>
      <c r="IQX14" s="146"/>
      <c r="IQY14" s="146"/>
      <c r="IQZ14" s="146"/>
      <c r="IRA14" s="146"/>
      <c r="IRB14" s="146"/>
      <c r="IRC14" s="146"/>
      <c r="IRD14" s="146"/>
      <c r="IRE14" s="146"/>
      <c r="IRF14" s="146"/>
      <c r="IRG14" s="146"/>
      <c r="IRH14" s="146"/>
      <c r="IRI14" s="146"/>
      <c r="IRJ14" s="146"/>
      <c r="IRK14" s="146"/>
      <c r="IRL14" s="146"/>
      <c r="IRM14" s="146"/>
      <c r="IRN14" s="146"/>
      <c r="IRO14" s="146"/>
      <c r="IRP14" s="146"/>
      <c r="IRQ14" s="146"/>
      <c r="IRR14" s="146"/>
      <c r="IRS14" s="146"/>
      <c r="IRT14" s="146"/>
      <c r="IRU14" s="146"/>
      <c r="IRV14" s="146"/>
      <c r="IRW14" s="146"/>
      <c r="IRX14" s="146"/>
      <c r="IRY14" s="146"/>
      <c r="IRZ14" s="146"/>
      <c r="ISA14" s="146"/>
      <c r="ISB14" s="146"/>
      <c r="ISC14" s="146"/>
      <c r="ISD14" s="146"/>
      <c r="ISE14" s="146"/>
      <c r="ISF14" s="146"/>
      <c r="ISG14" s="146"/>
      <c r="ISH14" s="146"/>
      <c r="ISI14" s="146"/>
      <c r="ISJ14" s="146"/>
      <c r="ISK14" s="146"/>
      <c r="ISL14" s="146"/>
      <c r="ISM14" s="146"/>
      <c r="ISN14" s="146"/>
      <c r="ISO14" s="146"/>
      <c r="ISP14" s="146"/>
      <c r="ISQ14" s="146"/>
      <c r="ISR14" s="146"/>
      <c r="ISS14" s="146"/>
      <c r="IST14" s="146"/>
      <c r="ISU14" s="146"/>
      <c r="ISV14" s="146"/>
      <c r="ISW14" s="146"/>
      <c r="ISX14" s="146"/>
      <c r="ISY14" s="146"/>
      <c r="ISZ14" s="146"/>
      <c r="ITA14" s="146"/>
      <c r="ITB14" s="146"/>
      <c r="ITC14" s="146"/>
      <c r="ITD14" s="146"/>
      <c r="ITE14" s="146"/>
      <c r="ITF14" s="146"/>
      <c r="ITG14" s="146"/>
      <c r="ITH14" s="146"/>
      <c r="ITI14" s="146"/>
      <c r="ITJ14" s="146"/>
      <c r="ITK14" s="146"/>
      <c r="ITL14" s="146"/>
      <c r="ITM14" s="146"/>
      <c r="ITN14" s="146"/>
      <c r="ITO14" s="146"/>
      <c r="ITP14" s="146"/>
      <c r="ITQ14" s="146"/>
      <c r="ITR14" s="146"/>
      <c r="ITS14" s="146"/>
      <c r="ITT14" s="146"/>
      <c r="ITU14" s="146"/>
      <c r="ITV14" s="146"/>
      <c r="ITW14" s="146"/>
      <c r="ITX14" s="146"/>
      <c r="ITY14" s="146"/>
      <c r="ITZ14" s="146"/>
      <c r="IUA14" s="146"/>
      <c r="IUB14" s="146"/>
      <c r="IUC14" s="146"/>
      <c r="IUD14" s="146"/>
      <c r="IUE14" s="146"/>
      <c r="IUF14" s="146"/>
      <c r="IUG14" s="146"/>
      <c r="IUH14" s="146"/>
      <c r="IUI14" s="146"/>
      <c r="IUJ14" s="146"/>
      <c r="IUK14" s="146"/>
      <c r="IUL14" s="146"/>
      <c r="IUM14" s="146"/>
      <c r="IUN14" s="146"/>
      <c r="IUO14" s="146"/>
      <c r="IUP14" s="146"/>
      <c r="IUQ14" s="146"/>
      <c r="IUR14" s="146"/>
      <c r="IUS14" s="146"/>
      <c r="IUT14" s="146"/>
      <c r="IUU14" s="146"/>
      <c r="IUV14" s="146"/>
      <c r="IUW14" s="146"/>
      <c r="IUX14" s="146"/>
      <c r="IUY14" s="146"/>
      <c r="IUZ14" s="146"/>
      <c r="IVA14" s="146"/>
      <c r="IVB14" s="146"/>
      <c r="IVC14" s="146"/>
      <c r="IVD14" s="146"/>
      <c r="IVE14" s="146"/>
      <c r="IVF14" s="146"/>
      <c r="IVG14" s="146"/>
      <c r="IVH14" s="146"/>
      <c r="IVI14" s="146"/>
      <c r="IVJ14" s="146"/>
      <c r="IVK14" s="146"/>
      <c r="IVL14" s="146"/>
      <c r="IVM14" s="146"/>
      <c r="IVN14" s="146"/>
      <c r="IVO14" s="146"/>
      <c r="IVP14" s="146"/>
      <c r="IVQ14" s="146"/>
      <c r="IVR14" s="146"/>
      <c r="IVS14" s="146"/>
      <c r="IVT14" s="146"/>
      <c r="IVU14" s="146"/>
      <c r="IVV14" s="146"/>
      <c r="IVW14" s="146"/>
      <c r="IVX14" s="146"/>
      <c r="IVY14" s="146"/>
      <c r="IVZ14" s="146"/>
      <c r="IWA14" s="146"/>
      <c r="IWB14" s="146"/>
      <c r="IWC14" s="146"/>
      <c r="IWD14" s="146"/>
      <c r="IWE14" s="146"/>
      <c r="IWF14" s="146"/>
      <c r="IWG14" s="146"/>
      <c r="IWH14" s="146"/>
      <c r="IWI14" s="146"/>
      <c r="IWJ14" s="146"/>
      <c r="IWK14" s="146"/>
      <c r="IWL14" s="146"/>
      <c r="IWM14" s="146"/>
      <c r="IWN14" s="146"/>
      <c r="IWO14" s="146"/>
      <c r="IWP14" s="146"/>
      <c r="IWQ14" s="146"/>
      <c r="IWR14" s="146"/>
      <c r="IWS14" s="146"/>
      <c r="IWT14" s="146"/>
      <c r="IWU14" s="146"/>
      <c r="IWV14" s="146"/>
      <c r="IWW14" s="146"/>
      <c r="IWX14" s="146"/>
      <c r="IWY14" s="146"/>
      <c r="IWZ14" s="146"/>
      <c r="IXA14" s="146"/>
      <c r="IXB14" s="146"/>
      <c r="IXC14" s="146"/>
      <c r="IXD14" s="146"/>
      <c r="IXE14" s="146"/>
      <c r="IXF14" s="146"/>
      <c r="IXG14" s="146"/>
      <c r="IXH14" s="146"/>
      <c r="IXI14" s="146"/>
      <c r="IXJ14" s="146"/>
      <c r="IXK14" s="146"/>
      <c r="IXL14" s="146"/>
      <c r="IXM14" s="146"/>
      <c r="IXN14" s="146"/>
      <c r="IXO14" s="146"/>
      <c r="IXP14" s="146"/>
      <c r="IXQ14" s="146"/>
      <c r="IXR14" s="146"/>
      <c r="IXS14" s="146"/>
      <c r="IXT14" s="146"/>
      <c r="IXU14" s="146"/>
      <c r="IXV14" s="146"/>
      <c r="IXW14" s="146"/>
      <c r="IXX14" s="146"/>
      <c r="IXY14" s="146"/>
      <c r="IXZ14" s="146"/>
      <c r="IYA14" s="146"/>
      <c r="IYB14" s="146"/>
      <c r="IYC14" s="146"/>
      <c r="IYD14" s="146"/>
      <c r="IYE14" s="146"/>
      <c r="IYF14" s="146"/>
      <c r="IYG14" s="146"/>
      <c r="IYH14" s="146"/>
      <c r="IYI14" s="146"/>
      <c r="IYJ14" s="146"/>
      <c r="IYK14" s="146"/>
      <c r="IYL14" s="146"/>
      <c r="IYM14" s="146"/>
      <c r="IYN14" s="146"/>
      <c r="IYO14" s="146"/>
      <c r="IYP14" s="146"/>
      <c r="IYQ14" s="146"/>
      <c r="IYR14" s="146"/>
      <c r="IYS14" s="146"/>
      <c r="IYT14" s="146"/>
      <c r="IYU14" s="146"/>
      <c r="IYV14" s="146"/>
      <c r="IYW14" s="146"/>
      <c r="IYX14" s="146"/>
      <c r="IYY14" s="146"/>
      <c r="IYZ14" s="146"/>
      <c r="IZA14" s="146"/>
      <c r="IZB14" s="146"/>
      <c r="IZC14" s="146"/>
      <c r="IZD14" s="146"/>
      <c r="IZE14" s="146"/>
      <c r="IZF14" s="146"/>
      <c r="IZG14" s="146"/>
      <c r="IZH14" s="146"/>
      <c r="IZI14" s="146"/>
      <c r="IZJ14" s="146"/>
      <c r="IZK14" s="146"/>
      <c r="IZL14" s="146"/>
      <c r="IZM14" s="146"/>
      <c r="IZN14" s="146"/>
      <c r="IZO14" s="146"/>
      <c r="IZP14" s="146"/>
      <c r="IZQ14" s="146"/>
      <c r="IZR14" s="146"/>
      <c r="IZS14" s="146"/>
      <c r="IZT14" s="146"/>
      <c r="IZU14" s="146"/>
      <c r="IZV14" s="146"/>
      <c r="IZW14" s="146"/>
      <c r="IZX14" s="146"/>
      <c r="IZY14" s="146"/>
      <c r="IZZ14" s="146"/>
      <c r="JAA14" s="146"/>
      <c r="JAB14" s="146"/>
      <c r="JAC14" s="146"/>
      <c r="JAD14" s="146"/>
      <c r="JAE14" s="146"/>
      <c r="JAF14" s="146"/>
      <c r="JAG14" s="146"/>
      <c r="JAH14" s="146"/>
      <c r="JAI14" s="146"/>
      <c r="JAJ14" s="146"/>
      <c r="JAK14" s="146"/>
      <c r="JAL14" s="146"/>
      <c r="JAM14" s="146"/>
      <c r="JAN14" s="146"/>
      <c r="JAO14" s="146"/>
      <c r="JAP14" s="146"/>
      <c r="JAQ14" s="146"/>
      <c r="JAR14" s="146"/>
      <c r="JAS14" s="146"/>
      <c r="JAT14" s="146"/>
      <c r="JAU14" s="146"/>
      <c r="JAV14" s="146"/>
      <c r="JAW14" s="146"/>
      <c r="JAX14" s="146"/>
      <c r="JAY14" s="146"/>
      <c r="JAZ14" s="146"/>
      <c r="JBA14" s="146"/>
      <c r="JBB14" s="146"/>
      <c r="JBC14" s="146"/>
      <c r="JBD14" s="146"/>
      <c r="JBE14" s="146"/>
      <c r="JBF14" s="146"/>
      <c r="JBG14" s="146"/>
      <c r="JBH14" s="146"/>
      <c r="JBI14" s="146"/>
      <c r="JBJ14" s="146"/>
      <c r="JBK14" s="146"/>
      <c r="JBL14" s="146"/>
      <c r="JBM14" s="146"/>
      <c r="JBN14" s="146"/>
      <c r="JBO14" s="146"/>
      <c r="JBP14" s="146"/>
      <c r="JBQ14" s="146"/>
      <c r="JBR14" s="146"/>
      <c r="JBS14" s="146"/>
      <c r="JBT14" s="146"/>
      <c r="JBU14" s="146"/>
      <c r="JBV14" s="146"/>
      <c r="JBW14" s="146"/>
      <c r="JBX14" s="146"/>
      <c r="JBY14" s="146"/>
      <c r="JBZ14" s="146"/>
      <c r="JCA14" s="146"/>
      <c r="JCB14" s="146"/>
      <c r="JCC14" s="146"/>
      <c r="JCD14" s="146"/>
      <c r="JCE14" s="146"/>
      <c r="JCF14" s="146"/>
      <c r="JCG14" s="146"/>
      <c r="JCH14" s="146"/>
      <c r="JCI14" s="146"/>
      <c r="JCJ14" s="146"/>
      <c r="JCK14" s="146"/>
      <c r="JCL14" s="146"/>
      <c r="JCM14" s="146"/>
      <c r="JCN14" s="146"/>
      <c r="JCO14" s="146"/>
      <c r="JCP14" s="146"/>
      <c r="JCQ14" s="146"/>
      <c r="JCR14" s="146"/>
      <c r="JCS14" s="146"/>
      <c r="JCT14" s="146"/>
      <c r="JCU14" s="146"/>
      <c r="JCV14" s="146"/>
      <c r="JCW14" s="146"/>
      <c r="JCX14" s="146"/>
      <c r="JCY14" s="146"/>
      <c r="JCZ14" s="146"/>
      <c r="JDA14" s="146"/>
      <c r="JDB14" s="146"/>
      <c r="JDC14" s="146"/>
      <c r="JDD14" s="146"/>
      <c r="JDE14" s="146"/>
      <c r="JDF14" s="146"/>
      <c r="JDG14" s="146"/>
      <c r="JDH14" s="146"/>
      <c r="JDI14" s="146"/>
      <c r="JDJ14" s="146"/>
      <c r="JDK14" s="146"/>
      <c r="JDL14" s="146"/>
      <c r="JDM14" s="146"/>
      <c r="JDN14" s="146"/>
      <c r="JDO14" s="146"/>
      <c r="JDP14" s="146"/>
      <c r="JDQ14" s="146"/>
      <c r="JDR14" s="146"/>
      <c r="JDS14" s="146"/>
      <c r="JDT14" s="146"/>
      <c r="JDU14" s="146"/>
      <c r="JDV14" s="146"/>
      <c r="JDW14" s="146"/>
      <c r="JDX14" s="146"/>
      <c r="JDY14" s="146"/>
      <c r="JDZ14" s="146"/>
      <c r="JEA14" s="146"/>
      <c r="JEB14" s="146"/>
      <c r="JEC14" s="146"/>
      <c r="JED14" s="146"/>
      <c r="JEE14" s="146"/>
      <c r="JEF14" s="146"/>
      <c r="JEG14" s="146"/>
      <c r="JEH14" s="146"/>
      <c r="JEI14" s="146"/>
      <c r="JEJ14" s="146"/>
      <c r="JEK14" s="146"/>
      <c r="JEL14" s="146"/>
      <c r="JEM14" s="146"/>
      <c r="JEN14" s="146"/>
      <c r="JEO14" s="146"/>
      <c r="JEP14" s="146"/>
      <c r="JEQ14" s="146"/>
      <c r="JER14" s="146"/>
      <c r="JES14" s="146"/>
      <c r="JET14" s="146"/>
      <c r="JEU14" s="146"/>
      <c r="JEV14" s="146"/>
      <c r="JEW14" s="146"/>
      <c r="JEX14" s="146"/>
      <c r="JEY14" s="146"/>
      <c r="JEZ14" s="146"/>
      <c r="JFA14" s="146"/>
      <c r="JFB14" s="146"/>
      <c r="JFC14" s="146"/>
      <c r="JFD14" s="146"/>
      <c r="JFE14" s="146"/>
      <c r="JFF14" s="146"/>
      <c r="JFG14" s="146"/>
      <c r="JFH14" s="146"/>
      <c r="JFI14" s="146"/>
      <c r="JFJ14" s="146"/>
      <c r="JFK14" s="146"/>
      <c r="JFL14" s="146"/>
      <c r="JFM14" s="146"/>
      <c r="JFN14" s="146"/>
      <c r="JFO14" s="146"/>
      <c r="JFP14" s="146"/>
      <c r="JFQ14" s="146"/>
      <c r="JFR14" s="146"/>
      <c r="JFS14" s="146"/>
      <c r="JFT14" s="146"/>
      <c r="JFU14" s="146"/>
      <c r="JFV14" s="146"/>
      <c r="JFW14" s="146"/>
      <c r="JFX14" s="146"/>
      <c r="JFY14" s="146"/>
      <c r="JFZ14" s="146"/>
      <c r="JGA14" s="146"/>
      <c r="JGB14" s="146"/>
      <c r="JGC14" s="146"/>
      <c r="JGD14" s="146"/>
      <c r="JGE14" s="146"/>
      <c r="JGF14" s="146"/>
      <c r="JGG14" s="146"/>
      <c r="JGH14" s="146"/>
      <c r="JGI14" s="146"/>
      <c r="JGJ14" s="146"/>
      <c r="JGK14" s="146"/>
      <c r="JGL14" s="146"/>
      <c r="JGM14" s="146"/>
      <c r="JGN14" s="146"/>
      <c r="JGO14" s="146"/>
      <c r="JGP14" s="146"/>
      <c r="JGQ14" s="146"/>
      <c r="JGR14" s="146"/>
      <c r="JGS14" s="146"/>
      <c r="JGT14" s="146"/>
      <c r="JGU14" s="146"/>
      <c r="JGV14" s="146"/>
      <c r="JGW14" s="146"/>
      <c r="JGX14" s="146"/>
      <c r="JGY14" s="146"/>
      <c r="JGZ14" s="146"/>
      <c r="JHA14" s="146"/>
      <c r="JHB14" s="146"/>
      <c r="JHC14" s="146"/>
      <c r="JHD14" s="146"/>
      <c r="JHE14" s="146"/>
      <c r="JHF14" s="146"/>
      <c r="JHG14" s="146"/>
      <c r="JHH14" s="146"/>
      <c r="JHI14" s="146"/>
      <c r="JHJ14" s="146"/>
      <c r="JHK14" s="146"/>
      <c r="JHL14" s="146"/>
      <c r="JHM14" s="146"/>
      <c r="JHN14" s="146"/>
      <c r="JHO14" s="146"/>
      <c r="JHP14" s="146"/>
      <c r="JHQ14" s="146"/>
      <c r="JHR14" s="146"/>
      <c r="JHS14" s="146"/>
      <c r="JHT14" s="146"/>
      <c r="JHU14" s="146"/>
      <c r="JHV14" s="146"/>
      <c r="JHW14" s="146"/>
      <c r="JHX14" s="146"/>
      <c r="JHY14" s="146"/>
      <c r="JHZ14" s="146"/>
      <c r="JIA14" s="146"/>
      <c r="JIB14" s="146"/>
      <c r="JIC14" s="146"/>
      <c r="JID14" s="146"/>
      <c r="JIE14" s="146"/>
      <c r="JIF14" s="146"/>
      <c r="JIG14" s="146"/>
      <c r="JIH14" s="146"/>
      <c r="JII14" s="146"/>
      <c r="JIJ14" s="146"/>
      <c r="JIK14" s="146"/>
      <c r="JIL14" s="146"/>
      <c r="JIM14" s="146"/>
      <c r="JIN14" s="146"/>
      <c r="JIO14" s="146"/>
      <c r="JIP14" s="146"/>
      <c r="JIQ14" s="146"/>
      <c r="JIR14" s="146"/>
      <c r="JIS14" s="146"/>
      <c r="JIT14" s="146"/>
      <c r="JIU14" s="146"/>
      <c r="JIV14" s="146"/>
      <c r="JIW14" s="146"/>
      <c r="JIX14" s="146"/>
      <c r="JIY14" s="146"/>
      <c r="JIZ14" s="146"/>
      <c r="JJA14" s="146"/>
      <c r="JJB14" s="146"/>
      <c r="JJC14" s="146"/>
      <c r="JJD14" s="146"/>
      <c r="JJE14" s="146"/>
      <c r="JJF14" s="146"/>
      <c r="JJG14" s="146"/>
      <c r="JJH14" s="146"/>
      <c r="JJI14" s="146"/>
      <c r="JJJ14" s="146"/>
      <c r="JJK14" s="146"/>
      <c r="JJL14" s="146"/>
      <c r="JJM14" s="146"/>
      <c r="JJN14" s="146"/>
      <c r="JJO14" s="146"/>
      <c r="JJP14" s="146"/>
      <c r="JJQ14" s="146"/>
      <c r="JJR14" s="146"/>
      <c r="JJS14" s="146"/>
      <c r="JJT14" s="146"/>
      <c r="JJU14" s="146"/>
      <c r="JJV14" s="146"/>
      <c r="JJW14" s="146"/>
      <c r="JJX14" s="146"/>
      <c r="JJY14" s="146"/>
      <c r="JJZ14" s="146"/>
      <c r="JKA14" s="146"/>
      <c r="JKB14" s="146"/>
      <c r="JKC14" s="146"/>
      <c r="JKD14" s="146"/>
      <c r="JKE14" s="146"/>
      <c r="JKF14" s="146"/>
      <c r="JKG14" s="146"/>
      <c r="JKH14" s="146"/>
      <c r="JKI14" s="146"/>
      <c r="JKJ14" s="146"/>
      <c r="JKK14" s="146"/>
      <c r="JKL14" s="146"/>
      <c r="JKM14" s="146"/>
      <c r="JKN14" s="146"/>
      <c r="JKO14" s="146"/>
      <c r="JKP14" s="146"/>
      <c r="JKQ14" s="146"/>
      <c r="JKR14" s="146"/>
      <c r="JKS14" s="146"/>
      <c r="JKT14" s="146"/>
      <c r="JKU14" s="146"/>
      <c r="JKV14" s="146"/>
      <c r="JKW14" s="146"/>
      <c r="JKX14" s="146"/>
      <c r="JKY14" s="146"/>
      <c r="JKZ14" s="146"/>
      <c r="JLA14" s="146"/>
      <c r="JLB14" s="146"/>
      <c r="JLC14" s="146"/>
      <c r="JLD14" s="146"/>
      <c r="JLE14" s="146"/>
      <c r="JLF14" s="146"/>
      <c r="JLG14" s="146"/>
      <c r="JLH14" s="146"/>
      <c r="JLI14" s="146"/>
      <c r="JLJ14" s="146"/>
      <c r="JLK14" s="146"/>
      <c r="JLL14" s="146"/>
      <c r="JLM14" s="146"/>
      <c r="JLN14" s="146"/>
      <c r="JLO14" s="146"/>
      <c r="JLP14" s="146"/>
      <c r="JLQ14" s="146"/>
      <c r="JLR14" s="146"/>
      <c r="JLS14" s="146"/>
      <c r="JLT14" s="146"/>
      <c r="JLU14" s="146"/>
      <c r="JLV14" s="146"/>
      <c r="JLW14" s="146"/>
      <c r="JLX14" s="146"/>
      <c r="JLY14" s="146"/>
      <c r="JLZ14" s="146"/>
      <c r="JMA14" s="146"/>
      <c r="JMB14" s="146"/>
      <c r="JMC14" s="146"/>
      <c r="JMD14" s="146"/>
      <c r="JME14" s="146"/>
      <c r="JMF14" s="146"/>
      <c r="JMG14" s="146"/>
      <c r="JMH14" s="146"/>
      <c r="JMI14" s="146"/>
      <c r="JMJ14" s="146"/>
      <c r="JMK14" s="146"/>
      <c r="JML14" s="146"/>
      <c r="JMM14" s="146"/>
      <c r="JMN14" s="146"/>
      <c r="JMO14" s="146"/>
      <c r="JMP14" s="146"/>
      <c r="JMQ14" s="146"/>
      <c r="JMR14" s="146"/>
      <c r="JMS14" s="146"/>
      <c r="JMT14" s="146"/>
      <c r="JMU14" s="146"/>
      <c r="JMV14" s="146"/>
      <c r="JMW14" s="146"/>
      <c r="JMX14" s="146"/>
      <c r="JMY14" s="146"/>
      <c r="JMZ14" s="146"/>
      <c r="JNA14" s="146"/>
      <c r="JNB14" s="146"/>
      <c r="JNC14" s="146"/>
      <c r="JND14" s="146"/>
      <c r="JNE14" s="146"/>
      <c r="JNF14" s="146"/>
      <c r="JNG14" s="146"/>
      <c r="JNH14" s="146"/>
      <c r="JNI14" s="146"/>
      <c r="JNJ14" s="146"/>
      <c r="JNK14" s="146"/>
      <c r="JNL14" s="146"/>
      <c r="JNM14" s="146"/>
      <c r="JNN14" s="146"/>
      <c r="JNO14" s="146"/>
      <c r="JNP14" s="146"/>
      <c r="JNQ14" s="146"/>
      <c r="JNR14" s="146"/>
      <c r="JNS14" s="146"/>
      <c r="JNT14" s="146"/>
      <c r="JNU14" s="146"/>
      <c r="JNV14" s="146"/>
      <c r="JNW14" s="146"/>
      <c r="JNX14" s="146"/>
      <c r="JNY14" s="146"/>
      <c r="JNZ14" s="146"/>
      <c r="JOA14" s="146"/>
      <c r="JOB14" s="146"/>
      <c r="JOC14" s="146"/>
      <c r="JOD14" s="146"/>
      <c r="JOE14" s="146"/>
      <c r="JOF14" s="146"/>
      <c r="JOG14" s="146"/>
      <c r="JOH14" s="146"/>
      <c r="JOI14" s="146"/>
      <c r="JOJ14" s="146"/>
      <c r="JOK14" s="146"/>
      <c r="JOL14" s="146"/>
      <c r="JOM14" s="146"/>
      <c r="JON14" s="146"/>
      <c r="JOO14" s="146"/>
      <c r="JOP14" s="146"/>
      <c r="JOQ14" s="146"/>
      <c r="JOR14" s="146"/>
      <c r="JOS14" s="146"/>
      <c r="JOT14" s="146"/>
      <c r="JOU14" s="146"/>
      <c r="JOV14" s="146"/>
      <c r="JOW14" s="146"/>
      <c r="JOX14" s="146"/>
      <c r="JOY14" s="146"/>
      <c r="JOZ14" s="146"/>
      <c r="JPA14" s="146"/>
      <c r="JPB14" s="146"/>
      <c r="JPC14" s="146"/>
      <c r="JPD14" s="146"/>
      <c r="JPE14" s="146"/>
      <c r="JPF14" s="146"/>
      <c r="JPG14" s="146"/>
      <c r="JPH14" s="146"/>
      <c r="JPI14" s="146"/>
      <c r="JPJ14" s="146"/>
      <c r="JPK14" s="146"/>
      <c r="JPL14" s="146"/>
      <c r="JPM14" s="146"/>
      <c r="JPN14" s="146"/>
      <c r="JPO14" s="146"/>
      <c r="JPP14" s="146"/>
      <c r="JPQ14" s="146"/>
      <c r="JPR14" s="146"/>
      <c r="JPS14" s="146"/>
      <c r="JPT14" s="146"/>
      <c r="JPU14" s="146"/>
      <c r="JPV14" s="146"/>
      <c r="JPW14" s="146"/>
      <c r="JPX14" s="146"/>
      <c r="JPY14" s="146"/>
      <c r="JPZ14" s="146"/>
      <c r="JQA14" s="146"/>
      <c r="JQB14" s="146"/>
      <c r="JQC14" s="146"/>
      <c r="JQD14" s="146"/>
      <c r="JQE14" s="146"/>
      <c r="JQF14" s="146"/>
      <c r="JQG14" s="146"/>
      <c r="JQH14" s="146"/>
      <c r="JQI14" s="146"/>
      <c r="JQJ14" s="146"/>
      <c r="JQK14" s="146"/>
      <c r="JQL14" s="146"/>
      <c r="JQM14" s="146"/>
      <c r="JQN14" s="146"/>
      <c r="JQO14" s="146"/>
      <c r="JQP14" s="146"/>
      <c r="JQQ14" s="146"/>
      <c r="JQR14" s="146"/>
      <c r="JQS14" s="146"/>
      <c r="JQT14" s="146"/>
      <c r="JQU14" s="146"/>
      <c r="JQV14" s="146"/>
      <c r="JQW14" s="146"/>
      <c r="JQX14" s="146"/>
      <c r="JQY14" s="146"/>
      <c r="JQZ14" s="146"/>
      <c r="JRA14" s="146"/>
      <c r="JRB14" s="146"/>
      <c r="JRC14" s="146"/>
      <c r="JRD14" s="146"/>
      <c r="JRE14" s="146"/>
      <c r="JRF14" s="146"/>
      <c r="JRG14" s="146"/>
      <c r="JRH14" s="146"/>
      <c r="JRI14" s="146"/>
      <c r="JRJ14" s="146"/>
      <c r="JRK14" s="146"/>
      <c r="JRL14" s="146"/>
      <c r="JRM14" s="146"/>
      <c r="JRN14" s="146"/>
      <c r="JRO14" s="146"/>
      <c r="JRP14" s="146"/>
      <c r="JRQ14" s="146"/>
      <c r="JRR14" s="146"/>
      <c r="JRS14" s="146"/>
      <c r="JRT14" s="146"/>
      <c r="JRU14" s="146"/>
      <c r="JRV14" s="146"/>
      <c r="JRW14" s="146"/>
      <c r="JRX14" s="146"/>
      <c r="JRY14" s="146"/>
      <c r="JRZ14" s="146"/>
      <c r="JSA14" s="146"/>
      <c r="JSB14" s="146"/>
      <c r="JSC14" s="146"/>
      <c r="JSD14" s="146"/>
      <c r="JSE14" s="146"/>
      <c r="JSF14" s="146"/>
      <c r="JSG14" s="146"/>
      <c r="JSH14" s="146"/>
      <c r="JSI14" s="146"/>
      <c r="JSJ14" s="146"/>
      <c r="JSK14" s="146"/>
      <c r="JSL14" s="146"/>
      <c r="JSM14" s="146"/>
      <c r="JSN14" s="146"/>
      <c r="JSO14" s="146"/>
      <c r="JSP14" s="146"/>
      <c r="JSQ14" s="146"/>
      <c r="JSR14" s="146"/>
      <c r="JSS14" s="146"/>
      <c r="JST14" s="146"/>
      <c r="JSU14" s="146"/>
      <c r="JSV14" s="146"/>
      <c r="JSW14" s="146"/>
      <c r="JSX14" s="146"/>
      <c r="JSY14" s="146"/>
      <c r="JSZ14" s="146"/>
      <c r="JTA14" s="146"/>
      <c r="JTB14" s="146"/>
      <c r="JTC14" s="146"/>
      <c r="JTD14" s="146"/>
      <c r="JTE14" s="146"/>
      <c r="JTF14" s="146"/>
      <c r="JTG14" s="146"/>
      <c r="JTH14" s="146"/>
      <c r="JTI14" s="146"/>
      <c r="JTJ14" s="146"/>
      <c r="JTK14" s="146"/>
      <c r="JTL14" s="146"/>
      <c r="JTM14" s="146"/>
      <c r="JTN14" s="146"/>
      <c r="JTO14" s="146"/>
      <c r="JTP14" s="146"/>
      <c r="JTQ14" s="146"/>
      <c r="JTR14" s="146"/>
      <c r="JTS14" s="146"/>
      <c r="JTT14" s="146"/>
      <c r="JTU14" s="146"/>
      <c r="JTV14" s="146"/>
      <c r="JTW14" s="146"/>
      <c r="JTX14" s="146"/>
      <c r="JTY14" s="146"/>
      <c r="JTZ14" s="146"/>
      <c r="JUA14" s="146"/>
      <c r="JUB14" s="146"/>
      <c r="JUC14" s="146"/>
      <c r="JUD14" s="146"/>
      <c r="JUE14" s="146"/>
      <c r="JUF14" s="146"/>
      <c r="JUG14" s="146"/>
      <c r="JUH14" s="146"/>
      <c r="JUI14" s="146"/>
      <c r="JUJ14" s="146"/>
      <c r="JUK14" s="146"/>
      <c r="JUL14" s="146"/>
      <c r="JUM14" s="146"/>
      <c r="JUN14" s="146"/>
      <c r="JUO14" s="146"/>
      <c r="JUP14" s="146"/>
      <c r="JUQ14" s="146"/>
      <c r="JUR14" s="146"/>
      <c r="JUS14" s="146"/>
      <c r="JUT14" s="146"/>
      <c r="JUU14" s="146"/>
      <c r="JUV14" s="146"/>
      <c r="JUW14" s="146"/>
      <c r="JUX14" s="146"/>
      <c r="JUY14" s="146"/>
      <c r="JUZ14" s="146"/>
      <c r="JVA14" s="146"/>
      <c r="JVB14" s="146"/>
      <c r="JVC14" s="146"/>
      <c r="JVD14" s="146"/>
      <c r="JVE14" s="146"/>
      <c r="JVF14" s="146"/>
      <c r="JVG14" s="146"/>
      <c r="JVH14" s="146"/>
      <c r="JVI14" s="146"/>
      <c r="JVJ14" s="146"/>
      <c r="JVK14" s="146"/>
      <c r="JVL14" s="146"/>
      <c r="JVM14" s="146"/>
      <c r="JVN14" s="146"/>
      <c r="JVO14" s="146"/>
      <c r="JVP14" s="146"/>
      <c r="JVQ14" s="146"/>
      <c r="JVR14" s="146"/>
      <c r="JVS14" s="146"/>
      <c r="JVT14" s="146"/>
      <c r="JVU14" s="146"/>
      <c r="JVV14" s="146"/>
      <c r="JVW14" s="146"/>
      <c r="JVX14" s="146"/>
      <c r="JVY14" s="146"/>
      <c r="JVZ14" s="146"/>
      <c r="JWA14" s="146"/>
      <c r="JWB14" s="146"/>
      <c r="JWC14" s="146"/>
      <c r="JWD14" s="146"/>
      <c r="JWE14" s="146"/>
      <c r="JWF14" s="146"/>
      <c r="JWG14" s="146"/>
      <c r="JWH14" s="146"/>
      <c r="JWI14" s="146"/>
      <c r="JWJ14" s="146"/>
      <c r="JWK14" s="146"/>
      <c r="JWL14" s="146"/>
      <c r="JWM14" s="146"/>
      <c r="JWN14" s="146"/>
      <c r="JWO14" s="146"/>
      <c r="JWP14" s="146"/>
      <c r="JWQ14" s="146"/>
      <c r="JWR14" s="146"/>
      <c r="JWS14" s="146"/>
      <c r="JWT14" s="146"/>
      <c r="JWU14" s="146"/>
      <c r="JWV14" s="146"/>
      <c r="JWW14" s="146"/>
      <c r="JWX14" s="146"/>
      <c r="JWY14" s="146"/>
      <c r="JWZ14" s="146"/>
      <c r="JXA14" s="146"/>
      <c r="JXB14" s="146"/>
      <c r="JXC14" s="146"/>
      <c r="JXD14" s="146"/>
      <c r="JXE14" s="146"/>
      <c r="JXF14" s="146"/>
      <c r="JXG14" s="146"/>
      <c r="JXH14" s="146"/>
      <c r="JXI14" s="146"/>
      <c r="JXJ14" s="146"/>
      <c r="JXK14" s="146"/>
      <c r="JXL14" s="146"/>
      <c r="JXM14" s="146"/>
      <c r="JXN14" s="146"/>
      <c r="JXO14" s="146"/>
      <c r="JXP14" s="146"/>
      <c r="JXQ14" s="146"/>
      <c r="JXR14" s="146"/>
      <c r="JXS14" s="146"/>
      <c r="JXT14" s="146"/>
      <c r="JXU14" s="146"/>
      <c r="JXV14" s="146"/>
      <c r="JXW14" s="146"/>
      <c r="JXX14" s="146"/>
      <c r="JXY14" s="146"/>
      <c r="JXZ14" s="146"/>
      <c r="JYA14" s="146"/>
      <c r="JYB14" s="146"/>
      <c r="JYC14" s="146"/>
      <c r="JYD14" s="146"/>
      <c r="JYE14" s="146"/>
      <c r="JYF14" s="146"/>
      <c r="JYG14" s="146"/>
      <c r="JYH14" s="146"/>
      <c r="JYI14" s="146"/>
      <c r="JYJ14" s="146"/>
      <c r="JYK14" s="146"/>
      <c r="JYL14" s="146"/>
      <c r="JYM14" s="146"/>
      <c r="JYN14" s="146"/>
      <c r="JYO14" s="146"/>
      <c r="JYP14" s="146"/>
      <c r="JYQ14" s="146"/>
      <c r="JYR14" s="146"/>
      <c r="JYS14" s="146"/>
      <c r="JYT14" s="146"/>
      <c r="JYU14" s="146"/>
      <c r="JYV14" s="146"/>
      <c r="JYW14" s="146"/>
      <c r="JYX14" s="146"/>
      <c r="JYY14" s="146"/>
      <c r="JYZ14" s="146"/>
      <c r="JZA14" s="146"/>
      <c r="JZB14" s="146"/>
      <c r="JZC14" s="146"/>
      <c r="JZD14" s="146"/>
      <c r="JZE14" s="146"/>
      <c r="JZF14" s="146"/>
      <c r="JZG14" s="146"/>
      <c r="JZH14" s="146"/>
      <c r="JZI14" s="146"/>
      <c r="JZJ14" s="146"/>
      <c r="JZK14" s="146"/>
      <c r="JZL14" s="146"/>
      <c r="JZM14" s="146"/>
      <c r="JZN14" s="146"/>
      <c r="JZO14" s="146"/>
      <c r="JZP14" s="146"/>
      <c r="JZQ14" s="146"/>
      <c r="JZR14" s="146"/>
      <c r="JZS14" s="146"/>
      <c r="JZT14" s="146"/>
      <c r="JZU14" s="146"/>
      <c r="JZV14" s="146"/>
      <c r="JZW14" s="146"/>
      <c r="JZX14" s="146"/>
      <c r="JZY14" s="146"/>
      <c r="JZZ14" s="146"/>
      <c r="KAA14" s="146"/>
      <c r="KAB14" s="146"/>
      <c r="KAC14" s="146"/>
      <c r="KAD14" s="146"/>
      <c r="KAE14" s="146"/>
      <c r="KAF14" s="146"/>
      <c r="KAG14" s="146"/>
      <c r="KAH14" s="146"/>
      <c r="KAI14" s="146"/>
      <c r="KAJ14" s="146"/>
      <c r="KAK14" s="146"/>
      <c r="KAL14" s="146"/>
      <c r="KAM14" s="146"/>
      <c r="KAN14" s="146"/>
      <c r="KAO14" s="146"/>
      <c r="KAP14" s="146"/>
      <c r="KAQ14" s="146"/>
      <c r="KAR14" s="146"/>
      <c r="KAS14" s="146"/>
      <c r="KAT14" s="146"/>
      <c r="KAU14" s="146"/>
      <c r="KAV14" s="146"/>
      <c r="KAW14" s="146"/>
      <c r="KAX14" s="146"/>
      <c r="KAY14" s="146"/>
      <c r="KAZ14" s="146"/>
      <c r="KBA14" s="146"/>
      <c r="KBB14" s="146"/>
      <c r="KBC14" s="146"/>
      <c r="KBD14" s="146"/>
      <c r="KBE14" s="146"/>
      <c r="KBF14" s="146"/>
      <c r="KBG14" s="146"/>
      <c r="KBH14" s="146"/>
      <c r="KBI14" s="146"/>
      <c r="KBJ14" s="146"/>
      <c r="KBK14" s="146"/>
      <c r="KBL14" s="146"/>
      <c r="KBM14" s="146"/>
      <c r="KBN14" s="146"/>
      <c r="KBO14" s="146"/>
      <c r="KBP14" s="146"/>
      <c r="KBQ14" s="146"/>
      <c r="KBR14" s="146"/>
      <c r="KBS14" s="146"/>
      <c r="KBT14" s="146"/>
      <c r="KBU14" s="146"/>
      <c r="KBV14" s="146"/>
      <c r="KBW14" s="146"/>
      <c r="KBX14" s="146"/>
      <c r="KBY14" s="146"/>
      <c r="KBZ14" s="146"/>
      <c r="KCA14" s="146"/>
      <c r="KCB14" s="146"/>
      <c r="KCC14" s="146"/>
      <c r="KCD14" s="146"/>
      <c r="KCE14" s="146"/>
      <c r="KCF14" s="146"/>
      <c r="KCG14" s="146"/>
      <c r="KCH14" s="146"/>
      <c r="KCI14" s="146"/>
      <c r="KCJ14" s="146"/>
      <c r="KCK14" s="146"/>
      <c r="KCL14" s="146"/>
      <c r="KCM14" s="146"/>
      <c r="KCN14" s="146"/>
      <c r="KCO14" s="146"/>
      <c r="KCP14" s="146"/>
      <c r="KCQ14" s="146"/>
      <c r="KCR14" s="146"/>
      <c r="KCS14" s="146"/>
      <c r="KCT14" s="146"/>
      <c r="KCU14" s="146"/>
      <c r="KCV14" s="146"/>
      <c r="KCW14" s="146"/>
      <c r="KCX14" s="146"/>
      <c r="KCY14" s="146"/>
      <c r="KCZ14" s="146"/>
      <c r="KDA14" s="146"/>
      <c r="KDB14" s="146"/>
      <c r="KDC14" s="146"/>
      <c r="KDD14" s="146"/>
      <c r="KDE14" s="146"/>
      <c r="KDF14" s="146"/>
      <c r="KDG14" s="146"/>
      <c r="KDH14" s="146"/>
      <c r="KDI14" s="146"/>
      <c r="KDJ14" s="146"/>
      <c r="KDK14" s="146"/>
      <c r="KDL14" s="146"/>
      <c r="KDM14" s="146"/>
      <c r="KDN14" s="146"/>
      <c r="KDO14" s="146"/>
      <c r="KDP14" s="146"/>
      <c r="KDQ14" s="146"/>
      <c r="KDR14" s="146"/>
      <c r="KDS14" s="146"/>
      <c r="KDT14" s="146"/>
      <c r="KDU14" s="146"/>
      <c r="KDV14" s="146"/>
      <c r="KDW14" s="146"/>
      <c r="KDX14" s="146"/>
      <c r="KDY14" s="146"/>
      <c r="KDZ14" s="146"/>
      <c r="KEA14" s="146"/>
      <c r="KEB14" s="146"/>
      <c r="KEC14" s="146"/>
      <c r="KED14" s="146"/>
      <c r="KEE14" s="146"/>
      <c r="KEF14" s="146"/>
      <c r="KEG14" s="146"/>
      <c r="KEH14" s="146"/>
      <c r="KEI14" s="146"/>
      <c r="KEJ14" s="146"/>
      <c r="KEK14" s="146"/>
      <c r="KEL14" s="146"/>
      <c r="KEM14" s="146"/>
      <c r="KEN14" s="146"/>
      <c r="KEO14" s="146"/>
      <c r="KEP14" s="146"/>
      <c r="KEQ14" s="146"/>
      <c r="KER14" s="146"/>
      <c r="KES14" s="146"/>
      <c r="KET14" s="146"/>
      <c r="KEU14" s="146"/>
      <c r="KEV14" s="146"/>
      <c r="KEW14" s="146"/>
      <c r="KEX14" s="146"/>
      <c r="KEY14" s="146"/>
      <c r="KEZ14" s="146"/>
      <c r="KFA14" s="146"/>
      <c r="KFB14" s="146"/>
      <c r="KFC14" s="146"/>
      <c r="KFD14" s="146"/>
      <c r="KFE14" s="146"/>
      <c r="KFF14" s="146"/>
      <c r="KFG14" s="146"/>
      <c r="KFH14" s="146"/>
      <c r="KFI14" s="146"/>
      <c r="KFJ14" s="146"/>
      <c r="KFK14" s="146"/>
      <c r="KFL14" s="146"/>
      <c r="KFM14" s="146"/>
      <c r="KFN14" s="146"/>
      <c r="KFO14" s="146"/>
      <c r="KFP14" s="146"/>
      <c r="KFQ14" s="146"/>
      <c r="KFR14" s="146"/>
      <c r="KFS14" s="146"/>
      <c r="KFT14" s="146"/>
      <c r="KFU14" s="146"/>
      <c r="KFV14" s="146"/>
      <c r="KFW14" s="146"/>
      <c r="KFX14" s="146"/>
      <c r="KFY14" s="146"/>
      <c r="KFZ14" s="146"/>
      <c r="KGA14" s="146"/>
      <c r="KGB14" s="146"/>
      <c r="KGC14" s="146"/>
      <c r="KGD14" s="146"/>
      <c r="KGE14" s="146"/>
      <c r="KGF14" s="146"/>
      <c r="KGG14" s="146"/>
      <c r="KGH14" s="146"/>
      <c r="KGI14" s="146"/>
      <c r="KGJ14" s="146"/>
      <c r="KGK14" s="146"/>
      <c r="KGL14" s="146"/>
      <c r="KGM14" s="146"/>
      <c r="KGN14" s="146"/>
      <c r="KGO14" s="146"/>
      <c r="KGP14" s="146"/>
      <c r="KGQ14" s="146"/>
      <c r="KGR14" s="146"/>
      <c r="KGS14" s="146"/>
      <c r="KGT14" s="146"/>
      <c r="KGU14" s="146"/>
      <c r="KGV14" s="146"/>
      <c r="KGW14" s="146"/>
      <c r="KGX14" s="146"/>
      <c r="KGY14" s="146"/>
      <c r="KGZ14" s="146"/>
      <c r="KHA14" s="146"/>
      <c r="KHB14" s="146"/>
      <c r="KHC14" s="146"/>
      <c r="KHD14" s="146"/>
      <c r="KHE14" s="146"/>
      <c r="KHF14" s="146"/>
      <c r="KHG14" s="146"/>
      <c r="KHH14" s="146"/>
      <c r="KHI14" s="146"/>
      <c r="KHJ14" s="146"/>
      <c r="KHK14" s="146"/>
      <c r="KHL14" s="146"/>
      <c r="KHM14" s="146"/>
      <c r="KHN14" s="146"/>
      <c r="KHO14" s="146"/>
      <c r="KHP14" s="146"/>
      <c r="KHQ14" s="146"/>
      <c r="KHR14" s="146"/>
      <c r="KHS14" s="146"/>
      <c r="KHT14" s="146"/>
      <c r="KHU14" s="146"/>
      <c r="KHV14" s="146"/>
      <c r="KHW14" s="146"/>
      <c r="KHX14" s="146"/>
      <c r="KHY14" s="146"/>
      <c r="KHZ14" s="146"/>
      <c r="KIA14" s="146"/>
      <c r="KIB14" s="146"/>
      <c r="KIC14" s="146"/>
      <c r="KID14" s="146"/>
      <c r="KIE14" s="146"/>
      <c r="KIF14" s="146"/>
      <c r="KIG14" s="146"/>
      <c r="KIH14" s="146"/>
      <c r="KII14" s="146"/>
      <c r="KIJ14" s="146"/>
      <c r="KIK14" s="146"/>
      <c r="KIL14" s="146"/>
      <c r="KIM14" s="146"/>
      <c r="KIN14" s="146"/>
      <c r="KIO14" s="146"/>
      <c r="KIP14" s="146"/>
      <c r="KIQ14" s="146"/>
      <c r="KIR14" s="146"/>
      <c r="KIS14" s="146"/>
      <c r="KIT14" s="146"/>
      <c r="KIU14" s="146"/>
      <c r="KIV14" s="146"/>
      <c r="KIW14" s="146"/>
      <c r="KIX14" s="146"/>
      <c r="KIY14" s="146"/>
      <c r="KIZ14" s="146"/>
      <c r="KJA14" s="146"/>
      <c r="KJB14" s="146"/>
      <c r="KJC14" s="146"/>
      <c r="KJD14" s="146"/>
      <c r="KJE14" s="146"/>
      <c r="KJF14" s="146"/>
      <c r="KJG14" s="146"/>
      <c r="KJH14" s="146"/>
      <c r="KJI14" s="146"/>
      <c r="KJJ14" s="146"/>
      <c r="KJK14" s="146"/>
      <c r="KJL14" s="146"/>
      <c r="KJM14" s="146"/>
      <c r="KJN14" s="146"/>
      <c r="KJO14" s="146"/>
      <c r="KJP14" s="146"/>
      <c r="KJQ14" s="146"/>
      <c r="KJR14" s="146"/>
      <c r="KJS14" s="146"/>
      <c r="KJT14" s="146"/>
      <c r="KJU14" s="146"/>
      <c r="KJV14" s="146"/>
      <c r="KJW14" s="146"/>
      <c r="KJX14" s="146"/>
      <c r="KJY14" s="146"/>
      <c r="KJZ14" s="146"/>
      <c r="KKA14" s="146"/>
      <c r="KKB14" s="146"/>
      <c r="KKC14" s="146"/>
      <c r="KKD14" s="146"/>
      <c r="KKE14" s="146"/>
      <c r="KKF14" s="146"/>
      <c r="KKG14" s="146"/>
      <c r="KKH14" s="146"/>
      <c r="KKI14" s="146"/>
      <c r="KKJ14" s="146"/>
      <c r="KKK14" s="146"/>
      <c r="KKL14" s="146"/>
      <c r="KKM14" s="146"/>
      <c r="KKN14" s="146"/>
      <c r="KKO14" s="146"/>
      <c r="KKP14" s="146"/>
      <c r="KKQ14" s="146"/>
      <c r="KKR14" s="146"/>
      <c r="KKS14" s="146"/>
      <c r="KKT14" s="146"/>
      <c r="KKU14" s="146"/>
      <c r="KKV14" s="146"/>
      <c r="KKW14" s="146"/>
      <c r="KKX14" s="146"/>
      <c r="KKY14" s="146"/>
      <c r="KKZ14" s="146"/>
      <c r="KLA14" s="146"/>
      <c r="KLB14" s="146"/>
      <c r="KLC14" s="146"/>
      <c r="KLD14" s="146"/>
      <c r="KLE14" s="146"/>
      <c r="KLF14" s="146"/>
      <c r="KLG14" s="146"/>
      <c r="KLH14" s="146"/>
      <c r="KLI14" s="146"/>
      <c r="KLJ14" s="146"/>
      <c r="KLK14" s="146"/>
      <c r="KLL14" s="146"/>
      <c r="KLM14" s="146"/>
      <c r="KLN14" s="146"/>
      <c r="KLO14" s="146"/>
      <c r="KLP14" s="146"/>
      <c r="KLQ14" s="146"/>
      <c r="KLR14" s="146"/>
      <c r="KLS14" s="146"/>
      <c r="KLT14" s="146"/>
      <c r="KLU14" s="146"/>
      <c r="KLV14" s="146"/>
      <c r="KLW14" s="146"/>
      <c r="KLX14" s="146"/>
      <c r="KLY14" s="146"/>
      <c r="KLZ14" s="146"/>
      <c r="KMA14" s="146"/>
      <c r="KMB14" s="146"/>
      <c r="KMC14" s="146"/>
      <c r="KMD14" s="146"/>
      <c r="KME14" s="146"/>
      <c r="KMF14" s="146"/>
      <c r="KMG14" s="146"/>
      <c r="KMH14" s="146"/>
      <c r="KMI14" s="146"/>
      <c r="KMJ14" s="146"/>
      <c r="KMK14" s="146"/>
      <c r="KML14" s="146"/>
      <c r="KMM14" s="146"/>
      <c r="KMN14" s="146"/>
      <c r="KMO14" s="146"/>
      <c r="KMP14" s="146"/>
      <c r="KMQ14" s="146"/>
      <c r="KMR14" s="146"/>
      <c r="KMS14" s="146"/>
      <c r="KMT14" s="146"/>
      <c r="KMU14" s="146"/>
      <c r="KMV14" s="146"/>
      <c r="KMW14" s="146"/>
      <c r="KMX14" s="146"/>
      <c r="KMY14" s="146"/>
      <c r="KMZ14" s="146"/>
      <c r="KNA14" s="146"/>
      <c r="KNB14" s="146"/>
      <c r="KNC14" s="146"/>
      <c r="KND14" s="146"/>
      <c r="KNE14" s="146"/>
      <c r="KNF14" s="146"/>
      <c r="KNG14" s="146"/>
      <c r="KNH14" s="146"/>
      <c r="KNI14" s="146"/>
      <c r="KNJ14" s="146"/>
      <c r="KNK14" s="146"/>
      <c r="KNL14" s="146"/>
      <c r="KNM14" s="146"/>
      <c r="KNN14" s="146"/>
      <c r="KNO14" s="146"/>
      <c r="KNP14" s="146"/>
      <c r="KNQ14" s="146"/>
      <c r="KNR14" s="146"/>
      <c r="KNS14" s="146"/>
      <c r="KNT14" s="146"/>
      <c r="KNU14" s="146"/>
      <c r="KNV14" s="146"/>
      <c r="KNW14" s="146"/>
      <c r="KNX14" s="146"/>
      <c r="KNY14" s="146"/>
      <c r="KNZ14" s="146"/>
      <c r="KOA14" s="146"/>
      <c r="KOB14" s="146"/>
      <c r="KOC14" s="146"/>
      <c r="KOD14" s="146"/>
      <c r="KOE14" s="146"/>
      <c r="KOF14" s="146"/>
      <c r="KOG14" s="146"/>
      <c r="KOH14" s="146"/>
      <c r="KOI14" s="146"/>
      <c r="KOJ14" s="146"/>
      <c r="KOK14" s="146"/>
      <c r="KOL14" s="146"/>
      <c r="KOM14" s="146"/>
      <c r="KON14" s="146"/>
      <c r="KOO14" s="146"/>
      <c r="KOP14" s="146"/>
      <c r="KOQ14" s="146"/>
      <c r="KOR14" s="146"/>
      <c r="KOS14" s="146"/>
      <c r="KOT14" s="146"/>
      <c r="KOU14" s="146"/>
      <c r="KOV14" s="146"/>
      <c r="KOW14" s="146"/>
      <c r="KOX14" s="146"/>
      <c r="KOY14" s="146"/>
      <c r="KOZ14" s="146"/>
      <c r="KPA14" s="146"/>
      <c r="KPB14" s="146"/>
      <c r="KPC14" s="146"/>
      <c r="KPD14" s="146"/>
      <c r="KPE14" s="146"/>
      <c r="KPF14" s="146"/>
      <c r="KPG14" s="146"/>
      <c r="KPH14" s="146"/>
      <c r="KPI14" s="146"/>
      <c r="KPJ14" s="146"/>
      <c r="KPK14" s="146"/>
      <c r="KPL14" s="146"/>
      <c r="KPM14" s="146"/>
      <c r="KPN14" s="146"/>
      <c r="KPO14" s="146"/>
      <c r="KPP14" s="146"/>
      <c r="KPQ14" s="146"/>
      <c r="KPR14" s="146"/>
      <c r="KPS14" s="146"/>
      <c r="KPT14" s="146"/>
      <c r="KPU14" s="146"/>
      <c r="KPV14" s="146"/>
      <c r="KPW14" s="146"/>
      <c r="KPX14" s="146"/>
      <c r="KPY14" s="146"/>
      <c r="KPZ14" s="146"/>
      <c r="KQA14" s="146"/>
      <c r="KQB14" s="146"/>
      <c r="KQC14" s="146"/>
      <c r="KQD14" s="146"/>
      <c r="KQE14" s="146"/>
      <c r="KQF14" s="146"/>
      <c r="KQG14" s="146"/>
      <c r="KQH14" s="146"/>
      <c r="KQI14" s="146"/>
      <c r="KQJ14" s="146"/>
      <c r="KQK14" s="146"/>
      <c r="KQL14" s="146"/>
      <c r="KQM14" s="146"/>
      <c r="KQN14" s="146"/>
      <c r="KQO14" s="146"/>
      <c r="KQP14" s="146"/>
      <c r="KQQ14" s="146"/>
      <c r="KQR14" s="146"/>
      <c r="KQS14" s="146"/>
      <c r="KQT14" s="146"/>
      <c r="KQU14" s="146"/>
      <c r="KQV14" s="146"/>
      <c r="KQW14" s="146"/>
      <c r="KQX14" s="146"/>
      <c r="KQY14" s="146"/>
      <c r="KQZ14" s="146"/>
      <c r="KRA14" s="146"/>
      <c r="KRB14" s="146"/>
      <c r="KRC14" s="146"/>
      <c r="KRD14" s="146"/>
      <c r="KRE14" s="146"/>
      <c r="KRF14" s="146"/>
      <c r="KRG14" s="146"/>
      <c r="KRH14" s="146"/>
      <c r="KRI14" s="146"/>
      <c r="KRJ14" s="146"/>
      <c r="KRK14" s="146"/>
      <c r="KRL14" s="146"/>
      <c r="KRM14" s="146"/>
      <c r="KRN14" s="146"/>
      <c r="KRO14" s="146"/>
      <c r="KRP14" s="146"/>
      <c r="KRQ14" s="146"/>
      <c r="KRR14" s="146"/>
      <c r="KRS14" s="146"/>
      <c r="KRT14" s="146"/>
      <c r="KRU14" s="146"/>
      <c r="KRV14" s="146"/>
      <c r="KRW14" s="146"/>
      <c r="KRX14" s="146"/>
      <c r="KRY14" s="146"/>
      <c r="KRZ14" s="146"/>
      <c r="KSA14" s="146"/>
      <c r="KSB14" s="146"/>
      <c r="KSC14" s="146"/>
      <c r="KSD14" s="146"/>
      <c r="KSE14" s="146"/>
      <c r="KSF14" s="146"/>
      <c r="KSG14" s="146"/>
      <c r="KSH14" s="146"/>
      <c r="KSI14" s="146"/>
      <c r="KSJ14" s="146"/>
      <c r="KSK14" s="146"/>
      <c r="KSL14" s="146"/>
      <c r="KSM14" s="146"/>
      <c r="KSN14" s="146"/>
      <c r="KSO14" s="146"/>
      <c r="KSP14" s="146"/>
      <c r="KSQ14" s="146"/>
      <c r="KSR14" s="146"/>
      <c r="KSS14" s="146"/>
      <c r="KST14" s="146"/>
      <c r="KSU14" s="146"/>
      <c r="KSV14" s="146"/>
      <c r="KSW14" s="146"/>
      <c r="KSX14" s="146"/>
      <c r="KSY14" s="146"/>
      <c r="KSZ14" s="146"/>
      <c r="KTA14" s="146"/>
      <c r="KTB14" s="146"/>
      <c r="KTC14" s="146"/>
      <c r="KTD14" s="146"/>
      <c r="KTE14" s="146"/>
      <c r="KTF14" s="146"/>
      <c r="KTG14" s="146"/>
      <c r="KTH14" s="146"/>
      <c r="KTI14" s="146"/>
      <c r="KTJ14" s="146"/>
      <c r="KTK14" s="146"/>
      <c r="KTL14" s="146"/>
      <c r="KTM14" s="146"/>
      <c r="KTN14" s="146"/>
      <c r="KTO14" s="146"/>
      <c r="KTP14" s="146"/>
      <c r="KTQ14" s="146"/>
      <c r="KTR14" s="146"/>
      <c r="KTS14" s="146"/>
      <c r="KTT14" s="146"/>
      <c r="KTU14" s="146"/>
      <c r="KTV14" s="146"/>
      <c r="KTW14" s="146"/>
      <c r="KTX14" s="146"/>
      <c r="KTY14" s="146"/>
      <c r="KTZ14" s="146"/>
      <c r="KUA14" s="146"/>
      <c r="KUB14" s="146"/>
      <c r="KUC14" s="146"/>
      <c r="KUD14" s="146"/>
      <c r="KUE14" s="146"/>
      <c r="KUF14" s="146"/>
      <c r="KUG14" s="146"/>
      <c r="KUH14" s="146"/>
      <c r="KUI14" s="146"/>
      <c r="KUJ14" s="146"/>
      <c r="KUK14" s="146"/>
      <c r="KUL14" s="146"/>
      <c r="KUM14" s="146"/>
      <c r="KUN14" s="146"/>
      <c r="KUO14" s="146"/>
      <c r="KUP14" s="146"/>
      <c r="KUQ14" s="146"/>
      <c r="KUR14" s="146"/>
      <c r="KUS14" s="146"/>
      <c r="KUT14" s="146"/>
      <c r="KUU14" s="146"/>
      <c r="KUV14" s="146"/>
      <c r="KUW14" s="146"/>
      <c r="KUX14" s="146"/>
      <c r="KUY14" s="146"/>
      <c r="KUZ14" s="146"/>
      <c r="KVA14" s="146"/>
      <c r="KVB14" s="146"/>
      <c r="KVC14" s="146"/>
      <c r="KVD14" s="146"/>
      <c r="KVE14" s="146"/>
      <c r="KVF14" s="146"/>
      <c r="KVG14" s="146"/>
      <c r="KVH14" s="146"/>
      <c r="KVI14" s="146"/>
      <c r="KVJ14" s="146"/>
      <c r="KVK14" s="146"/>
      <c r="KVL14" s="146"/>
      <c r="KVM14" s="146"/>
      <c r="KVN14" s="146"/>
      <c r="KVO14" s="146"/>
      <c r="KVP14" s="146"/>
      <c r="KVQ14" s="146"/>
      <c r="KVR14" s="146"/>
      <c r="KVS14" s="146"/>
      <c r="KVT14" s="146"/>
      <c r="KVU14" s="146"/>
      <c r="KVV14" s="146"/>
      <c r="KVW14" s="146"/>
      <c r="KVX14" s="146"/>
      <c r="KVY14" s="146"/>
      <c r="KVZ14" s="146"/>
      <c r="KWA14" s="146"/>
      <c r="KWB14" s="146"/>
      <c r="KWC14" s="146"/>
      <c r="KWD14" s="146"/>
      <c r="KWE14" s="146"/>
      <c r="KWF14" s="146"/>
      <c r="KWG14" s="146"/>
      <c r="KWH14" s="146"/>
      <c r="KWI14" s="146"/>
      <c r="KWJ14" s="146"/>
      <c r="KWK14" s="146"/>
      <c r="KWL14" s="146"/>
      <c r="KWM14" s="146"/>
      <c r="KWN14" s="146"/>
      <c r="KWO14" s="146"/>
      <c r="KWP14" s="146"/>
      <c r="KWQ14" s="146"/>
      <c r="KWR14" s="146"/>
      <c r="KWS14" s="146"/>
      <c r="KWT14" s="146"/>
      <c r="KWU14" s="146"/>
      <c r="KWV14" s="146"/>
      <c r="KWW14" s="146"/>
      <c r="KWX14" s="146"/>
      <c r="KWY14" s="146"/>
      <c r="KWZ14" s="146"/>
      <c r="KXA14" s="146"/>
      <c r="KXB14" s="146"/>
      <c r="KXC14" s="146"/>
      <c r="KXD14" s="146"/>
      <c r="KXE14" s="146"/>
      <c r="KXF14" s="146"/>
      <c r="KXG14" s="146"/>
      <c r="KXH14" s="146"/>
      <c r="KXI14" s="146"/>
      <c r="KXJ14" s="146"/>
      <c r="KXK14" s="146"/>
      <c r="KXL14" s="146"/>
      <c r="KXM14" s="146"/>
      <c r="KXN14" s="146"/>
      <c r="KXO14" s="146"/>
      <c r="KXP14" s="146"/>
      <c r="KXQ14" s="146"/>
      <c r="KXR14" s="146"/>
      <c r="KXS14" s="146"/>
      <c r="KXT14" s="146"/>
      <c r="KXU14" s="146"/>
      <c r="KXV14" s="146"/>
      <c r="KXW14" s="146"/>
      <c r="KXX14" s="146"/>
      <c r="KXY14" s="146"/>
      <c r="KXZ14" s="146"/>
      <c r="KYA14" s="146"/>
      <c r="KYB14" s="146"/>
      <c r="KYC14" s="146"/>
      <c r="KYD14" s="146"/>
      <c r="KYE14" s="146"/>
      <c r="KYF14" s="146"/>
      <c r="KYG14" s="146"/>
      <c r="KYH14" s="146"/>
      <c r="KYI14" s="146"/>
      <c r="KYJ14" s="146"/>
      <c r="KYK14" s="146"/>
      <c r="KYL14" s="146"/>
      <c r="KYM14" s="146"/>
      <c r="KYN14" s="146"/>
      <c r="KYO14" s="146"/>
      <c r="KYP14" s="146"/>
      <c r="KYQ14" s="146"/>
      <c r="KYR14" s="146"/>
      <c r="KYS14" s="146"/>
      <c r="KYT14" s="146"/>
      <c r="KYU14" s="146"/>
      <c r="KYV14" s="146"/>
      <c r="KYW14" s="146"/>
      <c r="KYX14" s="146"/>
      <c r="KYY14" s="146"/>
      <c r="KYZ14" s="146"/>
      <c r="KZA14" s="146"/>
      <c r="KZB14" s="146"/>
      <c r="KZC14" s="146"/>
      <c r="KZD14" s="146"/>
      <c r="KZE14" s="146"/>
      <c r="KZF14" s="146"/>
      <c r="KZG14" s="146"/>
      <c r="KZH14" s="146"/>
      <c r="KZI14" s="146"/>
      <c r="KZJ14" s="146"/>
      <c r="KZK14" s="146"/>
      <c r="KZL14" s="146"/>
      <c r="KZM14" s="146"/>
      <c r="KZN14" s="146"/>
      <c r="KZO14" s="146"/>
      <c r="KZP14" s="146"/>
      <c r="KZQ14" s="146"/>
      <c r="KZR14" s="146"/>
      <c r="KZS14" s="146"/>
      <c r="KZT14" s="146"/>
      <c r="KZU14" s="146"/>
      <c r="KZV14" s="146"/>
      <c r="KZW14" s="146"/>
      <c r="KZX14" s="146"/>
      <c r="KZY14" s="146"/>
      <c r="KZZ14" s="146"/>
      <c r="LAA14" s="146"/>
      <c r="LAB14" s="146"/>
      <c r="LAC14" s="146"/>
      <c r="LAD14" s="146"/>
      <c r="LAE14" s="146"/>
      <c r="LAF14" s="146"/>
      <c r="LAG14" s="146"/>
      <c r="LAH14" s="146"/>
      <c r="LAI14" s="146"/>
      <c r="LAJ14" s="146"/>
      <c r="LAK14" s="146"/>
      <c r="LAL14" s="146"/>
      <c r="LAM14" s="146"/>
      <c r="LAN14" s="146"/>
      <c r="LAO14" s="146"/>
      <c r="LAP14" s="146"/>
      <c r="LAQ14" s="146"/>
      <c r="LAR14" s="146"/>
      <c r="LAS14" s="146"/>
      <c r="LAT14" s="146"/>
      <c r="LAU14" s="146"/>
      <c r="LAV14" s="146"/>
      <c r="LAW14" s="146"/>
      <c r="LAX14" s="146"/>
      <c r="LAY14" s="146"/>
      <c r="LAZ14" s="146"/>
      <c r="LBA14" s="146"/>
      <c r="LBB14" s="146"/>
      <c r="LBC14" s="146"/>
      <c r="LBD14" s="146"/>
      <c r="LBE14" s="146"/>
      <c r="LBF14" s="146"/>
      <c r="LBG14" s="146"/>
      <c r="LBH14" s="146"/>
      <c r="LBI14" s="146"/>
      <c r="LBJ14" s="146"/>
      <c r="LBK14" s="146"/>
      <c r="LBL14" s="146"/>
      <c r="LBM14" s="146"/>
      <c r="LBN14" s="146"/>
      <c r="LBO14" s="146"/>
      <c r="LBP14" s="146"/>
      <c r="LBQ14" s="146"/>
      <c r="LBR14" s="146"/>
      <c r="LBS14" s="146"/>
      <c r="LBT14" s="146"/>
      <c r="LBU14" s="146"/>
      <c r="LBV14" s="146"/>
      <c r="LBW14" s="146"/>
      <c r="LBX14" s="146"/>
      <c r="LBY14" s="146"/>
      <c r="LBZ14" s="146"/>
      <c r="LCA14" s="146"/>
      <c r="LCB14" s="146"/>
      <c r="LCC14" s="146"/>
      <c r="LCD14" s="146"/>
      <c r="LCE14" s="146"/>
      <c r="LCF14" s="146"/>
      <c r="LCG14" s="146"/>
      <c r="LCH14" s="146"/>
      <c r="LCI14" s="146"/>
      <c r="LCJ14" s="146"/>
      <c r="LCK14" s="146"/>
      <c r="LCL14" s="146"/>
      <c r="LCM14" s="146"/>
      <c r="LCN14" s="146"/>
      <c r="LCO14" s="146"/>
      <c r="LCP14" s="146"/>
      <c r="LCQ14" s="146"/>
      <c r="LCR14" s="146"/>
      <c r="LCS14" s="146"/>
      <c r="LCT14" s="146"/>
      <c r="LCU14" s="146"/>
      <c r="LCV14" s="146"/>
      <c r="LCW14" s="146"/>
      <c r="LCX14" s="146"/>
      <c r="LCY14" s="146"/>
      <c r="LCZ14" s="146"/>
      <c r="LDA14" s="146"/>
      <c r="LDB14" s="146"/>
      <c r="LDC14" s="146"/>
      <c r="LDD14" s="146"/>
      <c r="LDE14" s="146"/>
      <c r="LDF14" s="146"/>
      <c r="LDG14" s="146"/>
      <c r="LDH14" s="146"/>
      <c r="LDI14" s="146"/>
      <c r="LDJ14" s="146"/>
      <c r="LDK14" s="146"/>
      <c r="LDL14" s="146"/>
      <c r="LDM14" s="146"/>
      <c r="LDN14" s="146"/>
      <c r="LDO14" s="146"/>
      <c r="LDP14" s="146"/>
      <c r="LDQ14" s="146"/>
      <c r="LDR14" s="146"/>
      <c r="LDS14" s="146"/>
      <c r="LDT14" s="146"/>
      <c r="LDU14" s="146"/>
      <c r="LDV14" s="146"/>
      <c r="LDW14" s="146"/>
      <c r="LDX14" s="146"/>
      <c r="LDY14" s="146"/>
      <c r="LDZ14" s="146"/>
      <c r="LEA14" s="146"/>
      <c r="LEB14" s="146"/>
      <c r="LEC14" s="146"/>
      <c r="LED14" s="146"/>
      <c r="LEE14" s="146"/>
      <c r="LEF14" s="146"/>
      <c r="LEG14" s="146"/>
      <c r="LEH14" s="146"/>
      <c r="LEI14" s="146"/>
      <c r="LEJ14" s="146"/>
      <c r="LEK14" s="146"/>
      <c r="LEL14" s="146"/>
      <c r="LEM14" s="146"/>
      <c r="LEN14" s="146"/>
      <c r="LEO14" s="146"/>
      <c r="LEP14" s="146"/>
      <c r="LEQ14" s="146"/>
      <c r="LER14" s="146"/>
      <c r="LES14" s="146"/>
      <c r="LET14" s="146"/>
      <c r="LEU14" s="146"/>
      <c r="LEV14" s="146"/>
      <c r="LEW14" s="146"/>
      <c r="LEX14" s="146"/>
      <c r="LEY14" s="146"/>
      <c r="LEZ14" s="146"/>
      <c r="LFA14" s="146"/>
      <c r="LFB14" s="146"/>
      <c r="LFC14" s="146"/>
      <c r="LFD14" s="146"/>
      <c r="LFE14" s="146"/>
      <c r="LFF14" s="146"/>
      <c r="LFG14" s="146"/>
      <c r="LFH14" s="146"/>
      <c r="LFI14" s="146"/>
      <c r="LFJ14" s="146"/>
      <c r="LFK14" s="146"/>
      <c r="LFL14" s="146"/>
      <c r="LFM14" s="146"/>
      <c r="LFN14" s="146"/>
      <c r="LFO14" s="146"/>
      <c r="LFP14" s="146"/>
      <c r="LFQ14" s="146"/>
      <c r="LFR14" s="146"/>
      <c r="LFS14" s="146"/>
      <c r="LFT14" s="146"/>
      <c r="LFU14" s="146"/>
      <c r="LFV14" s="146"/>
      <c r="LFW14" s="146"/>
      <c r="LFX14" s="146"/>
      <c r="LFY14" s="146"/>
      <c r="LFZ14" s="146"/>
      <c r="LGA14" s="146"/>
      <c r="LGB14" s="146"/>
      <c r="LGC14" s="146"/>
      <c r="LGD14" s="146"/>
      <c r="LGE14" s="146"/>
      <c r="LGF14" s="146"/>
      <c r="LGG14" s="146"/>
      <c r="LGH14" s="146"/>
      <c r="LGI14" s="146"/>
      <c r="LGJ14" s="146"/>
      <c r="LGK14" s="146"/>
      <c r="LGL14" s="146"/>
      <c r="LGM14" s="146"/>
      <c r="LGN14" s="146"/>
      <c r="LGO14" s="146"/>
      <c r="LGP14" s="146"/>
      <c r="LGQ14" s="146"/>
      <c r="LGR14" s="146"/>
      <c r="LGS14" s="146"/>
      <c r="LGT14" s="146"/>
      <c r="LGU14" s="146"/>
      <c r="LGV14" s="146"/>
      <c r="LGW14" s="146"/>
      <c r="LGX14" s="146"/>
      <c r="LGY14" s="146"/>
      <c r="LGZ14" s="146"/>
      <c r="LHA14" s="146"/>
      <c r="LHB14" s="146"/>
      <c r="LHC14" s="146"/>
      <c r="LHD14" s="146"/>
      <c r="LHE14" s="146"/>
      <c r="LHF14" s="146"/>
      <c r="LHG14" s="146"/>
      <c r="LHH14" s="146"/>
      <c r="LHI14" s="146"/>
      <c r="LHJ14" s="146"/>
      <c r="LHK14" s="146"/>
      <c r="LHL14" s="146"/>
      <c r="LHM14" s="146"/>
      <c r="LHN14" s="146"/>
      <c r="LHO14" s="146"/>
      <c r="LHP14" s="146"/>
      <c r="LHQ14" s="146"/>
      <c r="LHR14" s="146"/>
      <c r="LHS14" s="146"/>
      <c r="LHT14" s="146"/>
      <c r="LHU14" s="146"/>
      <c r="LHV14" s="146"/>
      <c r="LHW14" s="146"/>
      <c r="LHX14" s="146"/>
      <c r="LHY14" s="146"/>
      <c r="LHZ14" s="146"/>
      <c r="LIA14" s="146"/>
      <c r="LIB14" s="146"/>
      <c r="LIC14" s="146"/>
      <c r="LID14" s="146"/>
      <c r="LIE14" s="146"/>
      <c r="LIF14" s="146"/>
      <c r="LIG14" s="146"/>
      <c r="LIH14" s="146"/>
      <c r="LII14" s="146"/>
      <c r="LIJ14" s="146"/>
      <c r="LIK14" s="146"/>
      <c r="LIL14" s="146"/>
      <c r="LIM14" s="146"/>
      <c r="LIN14" s="146"/>
      <c r="LIO14" s="146"/>
      <c r="LIP14" s="146"/>
      <c r="LIQ14" s="146"/>
      <c r="LIR14" s="146"/>
      <c r="LIS14" s="146"/>
      <c r="LIT14" s="146"/>
      <c r="LIU14" s="146"/>
      <c r="LIV14" s="146"/>
      <c r="LIW14" s="146"/>
      <c r="LIX14" s="146"/>
      <c r="LIY14" s="146"/>
      <c r="LIZ14" s="146"/>
      <c r="LJA14" s="146"/>
      <c r="LJB14" s="146"/>
      <c r="LJC14" s="146"/>
      <c r="LJD14" s="146"/>
      <c r="LJE14" s="146"/>
      <c r="LJF14" s="146"/>
      <c r="LJG14" s="146"/>
      <c r="LJH14" s="146"/>
      <c r="LJI14" s="146"/>
      <c r="LJJ14" s="146"/>
      <c r="LJK14" s="146"/>
      <c r="LJL14" s="146"/>
      <c r="LJM14" s="146"/>
      <c r="LJN14" s="146"/>
      <c r="LJO14" s="146"/>
      <c r="LJP14" s="146"/>
      <c r="LJQ14" s="146"/>
      <c r="LJR14" s="146"/>
      <c r="LJS14" s="146"/>
      <c r="LJT14" s="146"/>
      <c r="LJU14" s="146"/>
      <c r="LJV14" s="146"/>
      <c r="LJW14" s="146"/>
      <c r="LJX14" s="146"/>
      <c r="LJY14" s="146"/>
      <c r="LJZ14" s="146"/>
      <c r="LKA14" s="146"/>
      <c r="LKB14" s="146"/>
      <c r="LKC14" s="146"/>
      <c r="LKD14" s="146"/>
      <c r="LKE14" s="146"/>
      <c r="LKF14" s="146"/>
      <c r="LKG14" s="146"/>
      <c r="LKH14" s="146"/>
      <c r="LKI14" s="146"/>
      <c r="LKJ14" s="146"/>
      <c r="LKK14" s="146"/>
      <c r="LKL14" s="146"/>
      <c r="LKM14" s="146"/>
      <c r="LKN14" s="146"/>
      <c r="LKO14" s="146"/>
      <c r="LKP14" s="146"/>
      <c r="LKQ14" s="146"/>
      <c r="LKR14" s="146"/>
      <c r="LKS14" s="146"/>
      <c r="LKT14" s="146"/>
      <c r="LKU14" s="146"/>
      <c r="LKV14" s="146"/>
      <c r="LKW14" s="146"/>
      <c r="LKX14" s="146"/>
      <c r="LKY14" s="146"/>
      <c r="LKZ14" s="146"/>
      <c r="LLA14" s="146"/>
      <c r="LLB14" s="146"/>
      <c r="LLC14" s="146"/>
      <c r="LLD14" s="146"/>
      <c r="LLE14" s="146"/>
      <c r="LLF14" s="146"/>
      <c r="LLG14" s="146"/>
      <c r="LLH14" s="146"/>
      <c r="LLI14" s="146"/>
      <c r="LLJ14" s="146"/>
      <c r="LLK14" s="146"/>
      <c r="LLL14" s="146"/>
      <c r="LLM14" s="146"/>
      <c r="LLN14" s="146"/>
      <c r="LLO14" s="146"/>
      <c r="LLP14" s="146"/>
      <c r="LLQ14" s="146"/>
      <c r="LLR14" s="146"/>
      <c r="LLS14" s="146"/>
      <c r="LLT14" s="146"/>
      <c r="LLU14" s="146"/>
      <c r="LLV14" s="146"/>
      <c r="LLW14" s="146"/>
      <c r="LLX14" s="146"/>
      <c r="LLY14" s="146"/>
      <c r="LLZ14" s="146"/>
      <c r="LMA14" s="146"/>
      <c r="LMB14" s="146"/>
      <c r="LMC14" s="146"/>
      <c r="LMD14" s="146"/>
      <c r="LME14" s="146"/>
      <c r="LMF14" s="146"/>
      <c r="LMG14" s="146"/>
      <c r="LMH14" s="146"/>
      <c r="LMI14" s="146"/>
      <c r="LMJ14" s="146"/>
      <c r="LMK14" s="146"/>
      <c r="LML14" s="146"/>
      <c r="LMM14" s="146"/>
      <c r="LMN14" s="146"/>
      <c r="LMO14" s="146"/>
      <c r="LMP14" s="146"/>
      <c r="LMQ14" s="146"/>
      <c r="LMR14" s="146"/>
      <c r="LMS14" s="146"/>
      <c r="LMT14" s="146"/>
      <c r="LMU14" s="146"/>
      <c r="LMV14" s="146"/>
      <c r="LMW14" s="146"/>
      <c r="LMX14" s="146"/>
      <c r="LMY14" s="146"/>
      <c r="LMZ14" s="146"/>
      <c r="LNA14" s="146"/>
      <c r="LNB14" s="146"/>
      <c r="LNC14" s="146"/>
      <c r="LND14" s="146"/>
      <c r="LNE14" s="146"/>
      <c r="LNF14" s="146"/>
      <c r="LNG14" s="146"/>
      <c r="LNH14" s="146"/>
      <c r="LNI14" s="146"/>
      <c r="LNJ14" s="146"/>
      <c r="LNK14" s="146"/>
      <c r="LNL14" s="146"/>
      <c r="LNM14" s="146"/>
      <c r="LNN14" s="146"/>
      <c r="LNO14" s="146"/>
      <c r="LNP14" s="146"/>
      <c r="LNQ14" s="146"/>
      <c r="LNR14" s="146"/>
      <c r="LNS14" s="146"/>
      <c r="LNT14" s="146"/>
      <c r="LNU14" s="146"/>
      <c r="LNV14" s="146"/>
      <c r="LNW14" s="146"/>
      <c r="LNX14" s="146"/>
      <c r="LNY14" s="146"/>
      <c r="LNZ14" s="146"/>
      <c r="LOA14" s="146"/>
      <c r="LOB14" s="146"/>
      <c r="LOC14" s="146"/>
      <c r="LOD14" s="146"/>
      <c r="LOE14" s="146"/>
      <c r="LOF14" s="146"/>
      <c r="LOG14" s="146"/>
      <c r="LOH14" s="146"/>
      <c r="LOI14" s="146"/>
      <c r="LOJ14" s="146"/>
      <c r="LOK14" s="146"/>
      <c r="LOL14" s="146"/>
      <c r="LOM14" s="146"/>
      <c r="LON14" s="146"/>
      <c r="LOO14" s="146"/>
      <c r="LOP14" s="146"/>
      <c r="LOQ14" s="146"/>
      <c r="LOR14" s="146"/>
      <c r="LOS14" s="146"/>
      <c r="LOT14" s="146"/>
      <c r="LOU14" s="146"/>
      <c r="LOV14" s="146"/>
      <c r="LOW14" s="146"/>
      <c r="LOX14" s="146"/>
      <c r="LOY14" s="146"/>
      <c r="LOZ14" s="146"/>
      <c r="LPA14" s="146"/>
      <c r="LPB14" s="146"/>
      <c r="LPC14" s="146"/>
      <c r="LPD14" s="146"/>
      <c r="LPE14" s="146"/>
      <c r="LPF14" s="146"/>
      <c r="LPG14" s="146"/>
      <c r="LPH14" s="146"/>
      <c r="LPI14" s="146"/>
      <c r="LPJ14" s="146"/>
      <c r="LPK14" s="146"/>
      <c r="LPL14" s="146"/>
      <c r="LPM14" s="146"/>
      <c r="LPN14" s="146"/>
      <c r="LPO14" s="146"/>
      <c r="LPP14" s="146"/>
      <c r="LPQ14" s="146"/>
      <c r="LPR14" s="146"/>
      <c r="LPS14" s="146"/>
      <c r="LPT14" s="146"/>
      <c r="LPU14" s="146"/>
      <c r="LPV14" s="146"/>
      <c r="LPW14" s="146"/>
      <c r="LPX14" s="146"/>
      <c r="LPY14" s="146"/>
      <c r="LPZ14" s="146"/>
      <c r="LQA14" s="146"/>
      <c r="LQB14" s="146"/>
      <c r="LQC14" s="146"/>
      <c r="LQD14" s="146"/>
      <c r="LQE14" s="146"/>
      <c r="LQF14" s="146"/>
      <c r="LQG14" s="146"/>
      <c r="LQH14" s="146"/>
      <c r="LQI14" s="146"/>
      <c r="LQJ14" s="146"/>
      <c r="LQK14" s="146"/>
      <c r="LQL14" s="146"/>
      <c r="LQM14" s="146"/>
      <c r="LQN14" s="146"/>
      <c r="LQO14" s="146"/>
      <c r="LQP14" s="146"/>
      <c r="LQQ14" s="146"/>
      <c r="LQR14" s="146"/>
      <c r="LQS14" s="146"/>
      <c r="LQT14" s="146"/>
      <c r="LQU14" s="146"/>
      <c r="LQV14" s="146"/>
      <c r="LQW14" s="146"/>
      <c r="LQX14" s="146"/>
      <c r="LQY14" s="146"/>
      <c r="LQZ14" s="146"/>
      <c r="LRA14" s="146"/>
      <c r="LRB14" s="146"/>
      <c r="LRC14" s="146"/>
      <c r="LRD14" s="146"/>
      <c r="LRE14" s="146"/>
      <c r="LRF14" s="146"/>
      <c r="LRG14" s="146"/>
      <c r="LRH14" s="146"/>
      <c r="LRI14" s="146"/>
      <c r="LRJ14" s="146"/>
      <c r="LRK14" s="146"/>
      <c r="LRL14" s="146"/>
      <c r="LRM14" s="146"/>
      <c r="LRN14" s="146"/>
      <c r="LRO14" s="146"/>
      <c r="LRP14" s="146"/>
      <c r="LRQ14" s="146"/>
      <c r="LRR14" s="146"/>
      <c r="LRS14" s="146"/>
      <c r="LRT14" s="146"/>
      <c r="LRU14" s="146"/>
      <c r="LRV14" s="146"/>
      <c r="LRW14" s="146"/>
      <c r="LRX14" s="146"/>
      <c r="LRY14" s="146"/>
      <c r="LRZ14" s="146"/>
      <c r="LSA14" s="146"/>
      <c r="LSB14" s="146"/>
      <c r="LSC14" s="146"/>
      <c r="LSD14" s="146"/>
      <c r="LSE14" s="146"/>
      <c r="LSF14" s="146"/>
      <c r="LSG14" s="146"/>
      <c r="LSH14" s="146"/>
      <c r="LSI14" s="146"/>
      <c r="LSJ14" s="146"/>
      <c r="LSK14" s="146"/>
      <c r="LSL14" s="146"/>
      <c r="LSM14" s="146"/>
      <c r="LSN14" s="146"/>
      <c r="LSO14" s="146"/>
      <c r="LSP14" s="146"/>
      <c r="LSQ14" s="146"/>
      <c r="LSR14" s="146"/>
      <c r="LSS14" s="146"/>
      <c r="LST14" s="146"/>
      <c r="LSU14" s="146"/>
      <c r="LSV14" s="146"/>
      <c r="LSW14" s="146"/>
      <c r="LSX14" s="146"/>
      <c r="LSY14" s="146"/>
      <c r="LSZ14" s="146"/>
      <c r="LTA14" s="146"/>
      <c r="LTB14" s="146"/>
      <c r="LTC14" s="146"/>
      <c r="LTD14" s="146"/>
      <c r="LTE14" s="146"/>
      <c r="LTF14" s="146"/>
      <c r="LTG14" s="146"/>
      <c r="LTH14" s="146"/>
      <c r="LTI14" s="146"/>
      <c r="LTJ14" s="146"/>
      <c r="LTK14" s="146"/>
      <c r="LTL14" s="146"/>
      <c r="LTM14" s="146"/>
      <c r="LTN14" s="146"/>
      <c r="LTO14" s="146"/>
      <c r="LTP14" s="146"/>
      <c r="LTQ14" s="146"/>
      <c r="LTR14" s="146"/>
      <c r="LTS14" s="146"/>
      <c r="LTT14" s="146"/>
      <c r="LTU14" s="146"/>
      <c r="LTV14" s="146"/>
      <c r="LTW14" s="146"/>
      <c r="LTX14" s="146"/>
      <c r="LTY14" s="146"/>
      <c r="LTZ14" s="146"/>
      <c r="LUA14" s="146"/>
      <c r="LUB14" s="146"/>
      <c r="LUC14" s="146"/>
      <c r="LUD14" s="146"/>
      <c r="LUE14" s="146"/>
      <c r="LUF14" s="146"/>
      <c r="LUG14" s="146"/>
      <c r="LUH14" s="146"/>
      <c r="LUI14" s="146"/>
      <c r="LUJ14" s="146"/>
      <c r="LUK14" s="146"/>
      <c r="LUL14" s="146"/>
      <c r="LUM14" s="146"/>
      <c r="LUN14" s="146"/>
      <c r="LUO14" s="146"/>
      <c r="LUP14" s="146"/>
      <c r="LUQ14" s="146"/>
      <c r="LUR14" s="146"/>
      <c r="LUS14" s="146"/>
      <c r="LUT14" s="146"/>
      <c r="LUU14" s="146"/>
      <c r="LUV14" s="146"/>
      <c r="LUW14" s="146"/>
      <c r="LUX14" s="146"/>
      <c r="LUY14" s="146"/>
      <c r="LUZ14" s="146"/>
      <c r="LVA14" s="146"/>
      <c r="LVB14" s="146"/>
      <c r="LVC14" s="146"/>
      <c r="LVD14" s="146"/>
      <c r="LVE14" s="146"/>
      <c r="LVF14" s="146"/>
      <c r="LVG14" s="146"/>
      <c r="LVH14" s="146"/>
      <c r="LVI14" s="146"/>
      <c r="LVJ14" s="146"/>
      <c r="LVK14" s="146"/>
      <c r="LVL14" s="146"/>
      <c r="LVM14" s="146"/>
      <c r="LVN14" s="146"/>
      <c r="LVO14" s="146"/>
      <c r="LVP14" s="146"/>
      <c r="LVQ14" s="146"/>
      <c r="LVR14" s="146"/>
      <c r="LVS14" s="146"/>
      <c r="LVT14" s="146"/>
      <c r="LVU14" s="146"/>
      <c r="LVV14" s="146"/>
      <c r="LVW14" s="146"/>
      <c r="LVX14" s="146"/>
      <c r="LVY14" s="146"/>
      <c r="LVZ14" s="146"/>
      <c r="LWA14" s="146"/>
      <c r="LWB14" s="146"/>
      <c r="LWC14" s="146"/>
      <c r="LWD14" s="146"/>
      <c r="LWE14" s="146"/>
      <c r="LWF14" s="146"/>
      <c r="LWG14" s="146"/>
      <c r="LWH14" s="146"/>
      <c r="LWI14" s="146"/>
      <c r="LWJ14" s="146"/>
      <c r="LWK14" s="146"/>
      <c r="LWL14" s="146"/>
      <c r="LWM14" s="146"/>
      <c r="LWN14" s="146"/>
      <c r="LWO14" s="146"/>
      <c r="LWP14" s="146"/>
      <c r="LWQ14" s="146"/>
      <c r="LWR14" s="146"/>
      <c r="LWS14" s="146"/>
      <c r="LWT14" s="146"/>
      <c r="LWU14" s="146"/>
      <c r="LWV14" s="146"/>
      <c r="LWW14" s="146"/>
      <c r="LWX14" s="146"/>
      <c r="LWY14" s="146"/>
      <c r="LWZ14" s="146"/>
      <c r="LXA14" s="146"/>
      <c r="LXB14" s="146"/>
      <c r="LXC14" s="146"/>
      <c r="LXD14" s="146"/>
      <c r="LXE14" s="146"/>
      <c r="LXF14" s="146"/>
      <c r="LXG14" s="146"/>
      <c r="LXH14" s="146"/>
      <c r="LXI14" s="146"/>
      <c r="LXJ14" s="146"/>
      <c r="LXK14" s="146"/>
      <c r="LXL14" s="146"/>
      <c r="LXM14" s="146"/>
      <c r="LXN14" s="146"/>
      <c r="LXO14" s="146"/>
      <c r="LXP14" s="146"/>
      <c r="LXQ14" s="146"/>
      <c r="LXR14" s="146"/>
      <c r="LXS14" s="146"/>
      <c r="LXT14" s="146"/>
      <c r="LXU14" s="146"/>
      <c r="LXV14" s="146"/>
      <c r="LXW14" s="146"/>
      <c r="LXX14" s="146"/>
      <c r="LXY14" s="146"/>
      <c r="LXZ14" s="146"/>
      <c r="LYA14" s="146"/>
      <c r="LYB14" s="146"/>
      <c r="LYC14" s="146"/>
      <c r="LYD14" s="146"/>
      <c r="LYE14" s="146"/>
      <c r="LYF14" s="146"/>
      <c r="LYG14" s="146"/>
      <c r="LYH14" s="146"/>
      <c r="LYI14" s="146"/>
      <c r="LYJ14" s="146"/>
      <c r="LYK14" s="146"/>
      <c r="LYL14" s="146"/>
      <c r="LYM14" s="146"/>
      <c r="LYN14" s="146"/>
      <c r="LYO14" s="146"/>
      <c r="LYP14" s="146"/>
      <c r="LYQ14" s="146"/>
      <c r="LYR14" s="146"/>
      <c r="LYS14" s="146"/>
      <c r="LYT14" s="146"/>
      <c r="LYU14" s="146"/>
      <c r="LYV14" s="146"/>
      <c r="LYW14" s="146"/>
      <c r="LYX14" s="146"/>
      <c r="LYY14" s="146"/>
      <c r="LYZ14" s="146"/>
      <c r="LZA14" s="146"/>
      <c r="LZB14" s="146"/>
      <c r="LZC14" s="146"/>
      <c r="LZD14" s="146"/>
      <c r="LZE14" s="146"/>
      <c r="LZF14" s="146"/>
      <c r="LZG14" s="146"/>
      <c r="LZH14" s="146"/>
      <c r="LZI14" s="146"/>
      <c r="LZJ14" s="146"/>
      <c r="LZK14" s="146"/>
      <c r="LZL14" s="146"/>
      <c r="LZM14" s="146"/>
      <c r="LZN14" s="146"/>
      <c r="LZO14" s="146"/>
      <c r="LZP14" s="146"/>
      <c r="LZQ14" s="146"/>
      <c r="LZR14" s="146"/>
      <c r="LZS14" s="146"/>
      <c r="LZT14" s="146"/>
      <c r="LZU14" s="146"/>
      <c r="LZV14" s="146"/>
      <c r="LZW14" s="146"/>
      <c r="LZX14" s="146"/>
      <c r="LZY14" s="146"/>
      <c r="LZZ14" s="146"/>
      <c r="MAA14" s="146"/>
      <c r="MAB14" s="146"/>
      <c r="MAC14" s="146"/>
      <c r="MAD14" s="146"/>
      <c r="MAE14" s="146"/>
      <c r="MAF14" s="146"/>
      <c r="MAG14" s="146"/>
      <c r="MAH14" s="146"/>
      <c r="MAI14" s="146"/>
      <c r="MAJ14" s="146"/>
      <c r="MAK14" s="146"/>
      <c r="MAL14" s="146"/>
      <c r="MAM14" s="146"/>
      <c r="MAN14" s="146"/>
      <c r="MAO14" s="146"/>
      <c r="MAP14" s="146"/>
      <c r="MAQ14" s="146"/>
      <c r="MAR14" s="146"/>
      <c r="MAS14" s="146"/>
      <c r="MAT14" s="146"/>
      <c r="MAU14" s="146"/>
      <c r="MAV14" s="146"/>
      <c r="MAW14" s="146"/>
      <c r="MAX14" s="146"/>
      <c r="MAY14" s="146"/>
      <c r="MAZ14" s="146"/>
      <c r="MBA14" s="146"/>
      <c r="MBB14" s="146"/>
      <c r="MBC14" s="146"/>
      <c r="MBD14" s="146"/>
      <c r="MBE14" s="146"/>
      <c r="MBF14" s="146"/>
      <c r="MBG14" s="146"/>
      <c r="MBH14" s="146"/>
      <c r="MBI14" s="146"/>
      <c r="MBJ14" s="146"/>
      <c r="MBK14" s="146"/>
      <c r="MBL14" s="146"/>
      <c r="MBM14" s="146"/>
      <c r="MBN14" s="146"/>
      <c r="MBO14" s="146"/>
      <c r="MBP14" s="146"/>
      <c r="MBQ14" s="146"/>
      <c r="MBR14" s="146"/>
      <c r="MBS14" s="146"/>
      <c r="MBT14" s="146"/>
      <c r="MBU14" s="146"/>
      <c r="MBV14" s="146"/>
      <c r="MBW14" s="146"/>
      <c r="MBX14" s="146"/>
      <c r="MBY14" s="146"/>
      <c r="MBZ14" s="146"/>
      <c r="MCA14" s="146"/>
      <c r="MCB14" s="146"/>
      <c r="MCC14" s="146"/>
      <c r="MCD14" s="146"/>
      <c r="MCE14" s="146"/>
      <c r="MCF14" s="146"/>
      <c r="MCG14" s="146"/>
      <c r="MCH14" s="146"/>
      <c r="MCI14" s="146"/>
      <c r="MCJ14" s="146"/>
      <c r="MCK14" s="146"/>
      <c r="MCL14" s="146"/>
      <c r="MCM14" s="146"/>
      <c r="MCN14" s="146"/>
      <c r="MCO14" s="146"/>
      <c r="MCP14" s="146"/>
      <c r="MCQ14" s="146"/>
      <c r="MCR14" s="146"/>
      <c r="MCS14" s="146"/>
      <c r="MCT14" s="146"/>
      <c r="MCU14" s="146"/>
      <c r="MCV14" s="146"/>
      <c r="MCW14" s="146"/>
      <c r="MCX14" s="146"/>
      <c r="MCY14" s="146"/>
      <c r="MCZ14" s="146"/>
      <c r="MDA14" s="146"/>
      <c r="MDB14" s="146"/>
      <c r="MDC14" s="146"/>
      <c r="MDD14" s="146"/>
      <c r="MDE14" s="146"/>
      <c r="MDF14" s="146"/>
      <c r="MDG14" s="146"/>
      <c r="MDH14" s="146"/>
      <c r="MDI14" s="146"/>
      <c r="MDJ14" s="146"/>
      <c r="MDK14" s="146"/>
      <c r="MDL14" s="146"/>
      <c r="MDM14" s="146"/>
      <c r="MDN14" s="146"/>
      <c r="MDO14" s="146"/>
      <c r="MDP14" s="146"/>
      <c r="MDQ14" s="146"/>
      <c r="MDR14" s="146"/>
      <c r="MDS14" s="146"/>
      <c r="MDT14" s="146"/>
      <c r="MDU14" s="146"/>
      <c r="MDV14" s="146"/>
      <c r="MDW14" s="146"/>
      <c r="MDX14" s="146"/>
      <c r="MDY14" s="146"/>
      <c r="MDZ14" s="146"/>
      <c r="MEA14" s="146"/>
      <c r="MEB14" s="146"/>
      <c r="MEC14" s="146"/>
      <c r="MED14" s="146"/>
      <c r="MEE14" s="146"/>
      <c r="MEF14" s="146"/>
      <c r="MEG14" s="146"/>
      <c r="MEH14" s="146"/>
      <c r="MEI14" s="146"/>
      <c r="MEJ14" s="146"/>
      <c r="MEK14" s="146"/>
      <c r="MEL14" s="146"/>
      <c r="MEM14" s="146"/>
      <c r="MEN14" s="146"/>
      <c r="MEO14" s="146"/>
      <c r="MEP14" s="146"/>
      <c r="MEQ14" s="146"/>
      <c r="MER14" s="146"/>
      <c r="MES14" s="146"/>
      <c r="MET14" s="146"/>
      <c r="MEU14" s="146"/>
      <c r="MEV14" s="146"/>
      <c r="MEW14" s="146"/>
      <c r="MEX14" s="146"/>
      <c r="MEY14" s="146"/>
      <c r="MEZ14" s="146"/>
      <c r="MFA14" s="146"/>
      <c r="MFB14" s="146"/>
      <c r="MFC14" s="146"/>
      <c r="MFD14" s="146"/>
      <c r="MFE14" s="146"/>
      <c r="MFF14" s="146"/>
      <c r="MFG14" s="146"/>
      <c r="MFH14" s="146"/>
      <c r="MFI14" s="146"/>
      <c r="MFJ14" s="146"/>
      <c r="MFK14" s="146"/>
      <c r="MFL14" s="146"/>
      <c r="MFM14" s="146"/>
      <c r="MFN14" s="146"/>
      <c r="MFO14" s="146"/>
      <c r="MFP14" s="146"/>
      <c r="MFQ14" s="146"/>
      <c r="MFR14" s="146"/>
      <c r="MFS14" s="146"/>
      <c r="MFT14" s="146"/>
      <c r="MFU14" s="146"/>
      <c r="MFV14" s="146"/>
      <c r="MFW14" s="146"/>
      <c r="MFX14" s="146"/>
      <c r="MFY14" s="146"/>
      <c r="MFZ14" s="146"/>
      <c r="MGA14" s="146"/>
      <c r="MGB14" s="146"/>
      <c r="MGC14" s="146"/>
      <c r="MGD14" s="146"/>
      <c r="MGE14" s="146"/>
      <c r="MGF14" s="146"/>
      <c r="MGG14" s="146"/>
      <c r="MGH14" s="146"/>
      <c r="MGI14" s="146"/>
      <c r="MGJ14" s="146"/>
      <c r="MGK14" s="146"/>
      <c r="MGL14" s="146"/>
      <c r="MGM14" s="146"/>
      <c r="MGN14" s="146"/>
      <c r="MGO14" s="146"/>
      <c r="MGP14" s="146"/>
      <c r="MGQ14" s="146"/>
      <c r="MGR14" s="146"/>
      <c r="MGS14" s="146"/>
      <c r="MGT14" s="146"/>
      <c r="MGU14" s="146"/>
      <c r="MGV14" s="146"/>
      <c r="MGW14" s="146"/>
      <c r="MGX14" s="146"/>
      <c r="MGY14" s="146"/>
      <c r="MGZ14" s="146"/>
      <c r="MHA14" s="146"/>
      <c r="MHB14" s="146"/>
      <c r="MHC14" s="146"/>
      <c r="MHD14" s="146"/>
      <c r="MHE14" s="146"/>
      <c r="MHF14" s="146"/>
      <c r="MHG14" s="146"/>
      <c r="MHH14" s="146"/>
      <c r="MHI14" s="146"/>
      <c r="MHJ14" s="146"/>
      <c r="MHK14" s="146"/>
      <c r="MHL14" s="146"/>
      <c r="MHM14" s="146"/>
      <c r="MHN14" s="146"/>
      <c r="MHO14" s="146"/>
      <c r="MHP14" s="146"/>
      <c r="MHQ14" s="146"/>
      <c r="MHR14" s="146"/>
      <c r="MHS14" s="146"/>
      <c r="MHT14" s="146"/>
      <c r="MHU14" s="146"/>
      <c r="MHV14" s="146"/>
      <c r="MHW14" s="146"/>
      <c r="MHX14" s="146"/>
      <c r="MHY14" s="146"/>
      <c r="MHZ14" s="146"/>
      <c r="MIA14" s="146"/>
      <c r="MIB14" s="146"/>
      <c r="MIC14" s="146"/>
      <c r="MID14" s="146"/>
      <c r="MIE14" s="146"/>
      <c r="MIF14" s="146"/>
      <c r="MIG14" s="146"/>
      <c r="MIH14" s="146"/>
      <c r="MII14" s="146"/>
      <c r="MIJ14" s="146"/>
      <c r="MIK14" s="146"/>
      <c r="MIL14" s="146"/>
      <c r="MIM14" s="146"/>
      <c r="MIN14" s="146"/>
      <c r="MIO14" s="146"/>
      <c r="MIP14" s="146"/>
      <c r="MIQ14" s="146"/>
      <c r="MIR14" s="146"/>
      <c r="MIS14" s="146"/>
      <c r="MIT14" s="146"/>
      <c r="MIU14" s="146"/>
      <c r="MIV14" s="146"/>
      <c r="MIW14" s="146"/>
      <c r="MIX14" s="146"/>
      <c r="MIY14" s="146"/>
      <c r="MIZ14" s="146"/>
      <c r="MJA14" s="146"/>
      <c r="MJB14" s="146"/>
      <c r="MJC14" s="146"/>
      <c r="MJD14" s="146"/>
      <c r="MJE14" s="146"/>
      <c r="MJF14" s="146"/>
      <c r="MJG14" s="146"/>
      <c r="MJH14" s="146"/>
      <c r="MJI14" s="146"/>
      <c r="MJJ14" s="146"/>
      <c r="MJK14" s="146"/>
      <c r="MJL14" s="146"/>
      <c r="MJM14" s="146"/>
      <c r="MJN14" s="146"/>
      <c r="MJO14" s="146"/>
      <c r="MJP14" s="146"/>
      <c r="MJQ14" s="146"/>
      <c r="MJR14" s="146"/>
      <c r="MJS14" s="146"/>
      <c r="MJT14" s="146"/>
      <c r="MJU14" s="146"/>
      <c r="MJV14" s="146"/>
      <c r="MJW14" s="146"/>
      <c r="MJX14" s="146"/>
      <c r="MJY14" s="146"/>
      <c r="MJZ14" s="146"/>
      <c r="MKA14" s="146"/>
      <c r="MKB14" s="146"/>
      <c r="MKC14" s="146"/>
      <c r="MKD14" s="146"/>
      <c r="MKE14" s="146"/>
      <c r="MKF14" s="146"/>
      <c r="MKG14" s="146"/>
      <c r="MKH14" s="146"/>
      <c r="MKI14" s="146"/>
      <c r="MKJ14" s="146"/>
      <c r="MKK14" s="146"/>
      <c r="MKL14" s="146"/>
      <c r="MKM14" s="146"/>
      <c r="MKN14" s="146"/>
      <c r="MKO14" s="146"/>
      <c r="MKP14" s="146"/>
      <c r="MKQ14" s="146"/>
      <c r="MKR14" s="146"/>
      <c r="MKS14" s="146"/>
      <c r="MKT14" s="146"/>
      <c r="MKU14" s="146"/>
      <c r="MKV14" s="146"/>
      <c r="MKW14" s="146"/>
      <c r="MKX14" s="146"/>
      <c r="MKY14" s="146"/>
      <c r="MKZ14" s="146"/>
      <c r="MLA14" s="146"/>
      <c r="MLB14" s="146"/>
      <c r="MLC14" s="146"/>
      <c r="MLD14" s="146"/>
      <c r="MLE14" s="146"/>
      <c r="MLF14" s="146"/>
      <c r="MLG14" s="146"/>
      <c r="MLH14" s="146"/>
      <c r="MLI14" s="146"/>
      <c r="MLJ14" s="146"/>
      <c r="MLK14" s="146"/>
      <c r="MLL14" s="146"/>
      <c r="MLM14" s="146"/>
      <c r="MLN14" s="146"/>
      <c r="MLO14" s="146"/>
      <c r="MLP14" s="146"/>
      <c r="MLQ14" s="146"/>
      <c r="MLR14" s="146"/>
      <c r="MLS14" s="146"/>
      <c r="MLT14" s="146"/>
      <c r="MLU14" s="146"/>
      <c r="MLV14" s="146"/>
      <c r="MLW14" s="146"/>
      <c r="MLX14" s="146"/>
      <c r="MLY14" s="146"/>
      <c r="MLZ14" s="146"/>
      <c r="MMA14" s="146"/>
      <c r="MMB14" s="146"/>
      <c r="MMC14" s="146"/>
      <c r="MMD14" s="146"/>
      <c r="MME14" s="146"/>
      <c r="MMF14" s="146"/>
      <c r="MMG14" s="146"/>
      <c r="MMH14" s="146"/>
      <c r="MMI14" s="146"/>
      <c r="MMJ14" s="146"/>
      <c r="MMK14" s="146"/>
      <c r="MML14" s="146"/>
      <c r="MMM14" s="146"/>
      <c r="MMN14" s="146"/>
      <c r="MMO14" s="146"/>
      <c r="MMP14" s="146"/>
      <c r="MMQ14" s="146"/>
      <c r="MMR14" s="146"/>
      <c r="MMS14" s="146"/>
      <c r="MMT14" s="146"/>
      <c r="MMU14" s="146"/>
      <c r="MMV14" s="146"/>
      <c r="MMW14" s="146"/>
      <c r="MMX14" s="146"/>
      <c r="MMY14" s="146"/>
      <c r="MMZ14" s="146"/>
      <c r="MNA14" s="146"/>
      <c r="MNB14" s="146"/>
      <c r="MNC14" s="146"/>
      <c r="MND14" s="146"/>
      <c r="MNE14" s="146"/>
      <c r="MNF14" s="146"/>
      <c r="MNG14" s="146"/>
      <c r="MNH14" s="146"/>
      <c r="MNI14" s="146"/>
      <c r="MNJ14" s="146"/>
      <c r="MNK14" s="146"/>
      <c r="MNL14" s="146"/>
      <c r="MNM14" s="146"/>
      <c r="MNN14" s="146"/>
      <c r="MNO14" s="146"/>
      <c r="MNP14" s="146"/>
      <c r="MNQ14" s="146"/>
      <c r="MNR14" s="146"/>
      <c r="MNS14" s="146"/>
      <c r="MNT14" s="146"/>
      <c r="MNU14" s="146"/>
      <c r="MNV14" s="146"/>
      <c r="MNW14" s="146"/>
      <c r="MNX14" s="146"/>
      <c r="MNY14" s="146"/>
      <c r="MNZ14" s="146"/>
      <c r="MOA14" s="146"/>
      <c r="MOB14" s="146"/>
      <c r="MOC14" s="146"/>
      <c r="MOD14" s="146"/>
      <c r="MOE14" s="146"/>
      <c r="MOF14" s="146"/>
      <c r="MOG14" s="146"/>
      <c r="MOH14" s="146"/>
      <c r="MOI14" s="146"/>
      <c r="MOJ14" s="146"/>
      <c r="MOK14" s="146"/>
      <c r="MOL14" s="146"/>
      <c r="MOM14" s="146"/>
      <c r="MON14" s="146"/>
      <c r="MOO14" s="146"/>
      <c r="MOP14" s="146"/>
      <c r="MOQ14" s="146"/>
      <c r="MOR14" s="146"/>
      <c r="MOS14" s="146"/>
      <c r="MOT14" s="146"/>
      <c r="MOU14" s="146"/>
      <c r="MOV14" s="146"/>
      <c r="MOW14" s="146"/>
      <c r="MOX14" s="146"/>
      <c r="MOY14" s="146"/>
      <c r="MOZ14" s="146"/>
      <c r="MPA14" s="146"/>
      <c r="MPB14" s="146"/>
      <c r="MPC14" s="146"/>
      <c r="MPD14" s="146"/>
      <c r="MPE14" s="146"/>
      <c r="MPF14" s="146"/>
      <c r="MPG14" s="146"/>
      <c r="MPH14" s="146"/>
      <c r="MPI14" s="146"/>
      <c r="MPJ14" s="146"/>
      <c r="MPK14" s="146"/>
      <c r="MPL14" s="146"/>
      <c r="MPM14" s="146"/>
      <c r="MPN14" s="146"/>
      <c r="MPO14" s="146"/>
      <c r="MPP14" s="146"/>
      <c r="MPQ14" s="146"/>
      <c r="MPR14" s="146"/>
      <c r="MPS14" s="146"/>
      <c r="MPT14" s="146"/>
      <c r="MPU14" s="146"/>
      <c r="MPV14" s="146"/>
      <c r="MPW14" s="146"/>
      <c r="MPX14" s="146"/>
      <c r="MPY14" s="146"/>
      <c r="MPZ14" s="146"/>
      <c r="MQA14" s="146"/>
      <c r="MQB14" s="146"/>
      <c r="MQC14" s="146"/>
      <c r="MQD14" s="146"/>
      <c r="MQE14" s="146"/>
      <c r="MQF14" s="146"/>
      <c r="MQG14" s="146"/>
      <c r="MQH14" s="146"/>
      <c r="MQI14" s="146"/>
      <c r="MQJ14" s="146"/>
      <c r="MQK14" s="146"/>
      <c r="MQL14" s="146"/>
      <c r="MQM14" s="146"/>
      <c r="MQN14" s="146"/>
      <c r="MQO14" s="146"/>
      <c r="MQP14" s="146"/>
      <c r="MQQ14" s="146"/>
      <c r="MQR14" s="146"/>
      <c r="MQS14" s="146"/>
      <c r="MQT14" s="146"/>
      <c r="MQU14" s="146"/>
      <c r="MQV14" s="146"/>
      <c r="MQW14" s="146"/>
      <c r="MQX14" s="146"/>
      <c r="MQY14" s="146"/>
      <c r="MQZ14" s="146"/>
      <c r="MRA14" s="146"/>
      <c r="MRB14" s="146"/>
      <c r="MRC14" s="146"/>
      <c r="MRD14" s="146"/>
      <c r="MRE14" s="146"/>
      <c r="MRF14" s="146"/>
      <c r="MRG14" s="146"/>
      <c r="MRH14" s="146"/>
      <c r="MRI14" s="146"/>
      <c r="MRJ14" s="146"/>
      <c r="MRK14" s="146"/>
      <c r="MRL14" s="146"/>
      <c r="MRM14" s="146"/>
      <c r="MRN14" s="146"/>
      <c r="MRO14" s="146"/>
      <c r="MRP14" s="146"/>
      <c r="MRQ14" s="146"/>
      <c r="MRR14" s="146"/>
      <c r="MRS14" s="146"/>
      <c r="MRT14" s="146"/>
      <c r="MRU14" s="146"/>
      <c r="MRV14" s="146"/>
      <c r="MRW14" s="146"/>
      <c r="MRX14" s="146"/>
      <c r="MRY14" s="146"/>
      <c r="MRZ14" s="146"/>
      <c r="MSA14" s="146"/>
      <c r="MSB14" s="146"/>
      <c r="MSC14" s="146"/>
      <c r="MSD14" s="146"/>
      <c r="MSE14" s="146"/>
      <c r="MSF14" s="146"/>
      <c r="MSG14" s="146"/>
      <c r="MSH14" s="146"/>
      <c r="MSI14" s="146"/>
      <c r="MSJ14" s="146"/>
      <c r="MSK14" s="146"/>
      <c r="MSL14" s="146"/>
      <c r="MSM14" s="146"/>
      <c r="MSN14" s="146"/>
      <c r="MSO14" s="146"/>
      <c r="MSP14" s="146"/>
      <c r="MSQ14" s="146"/>
      <c r="MSR14" s="146"/>
      <c r="MSS14" s="146"/>
      <c r="MST14" s="146"/>
      <c r="MSU14" s="146"/>
      <c r="MSV14" s="146"/>
      <c r="MSW14" s="146"/>
      <c r="MSX14" s="146"/>
      <c r="MSY14" s="146"/>
      <c r="MSZ14" s="146"/>
      <c r="MTA14" s="146"/>
      <c r="MTB14" s="146"/>
      <c r="MTC14" s="146"/>
      <c r="MTD14" s="146"/>
      <c r="MTE14" s="146"/>
      <c r="MTF14" s="146"/>
      <c r="MTG14" s="146"/>
      <c r="MTH14" s="146"/>
      <c r="MTI14" s="146"/>
      <c r="MTJ14" s="146"/>
      <c r="MTK14" s="146"/>
      <c r="MTL14" s="146"/>
      <c r="MTM14" s="146"/>
      <c r="MTN14" s="146"/>
      <c r="MTO14" s="146"/>
      <c r="MTP14" s="146"/>
      <c r="MTQ14" s="146"/>
      <c r="MTR14" s="146"/>
      <c r="MTS14" s="146"/>
      <c r="MTT14" s="146"/>
      <c r="MTU14" s="146"/>
      <c r="MTV14" s="146"/>
      <c r="MTW14" s="146"/>
      <c r="MTX14" s="146"/>
      <c r="MTY14" s="146"/>
      <c r="MTZ14" s="146"/>
      <c r="MUA14" s="146"/>
      <c r="MUB14" s="146"/>
      <c r="MUC14" s="146"/>
      <c r="MUD14" s="146"/>
      <c r="MUE14" s="146"/>
      <c r="MUF14" s="146"/>
      <c r="MUG14" s="146"/>
      <c r="MUH14" s="146"/>
      <c r="MUI14" s="146"/>
      <c r="MUJ14" s="146"/>
      <c r="MUK14" s="146"/>
      <c r="MUL14" s="146"/>
      <c r="MUM14" s="146"/>
      <c r="MUN14" s="146"/>
      <c r="MUO14" s="146"/>
      <c r="MUP14" s="146"/>
      <c r="MUQ14" s="146"/>
      <c r="MUR14" s="146"/>
      <c r="MUS14" s="146"/>
      <c r="MUT14" s="146"/>
      <c r="MUU14" s="146"/>
      <c r="MUV14" s="146"/>
      <c r="MUW14" s="146"/>
      <c r="MUX14" s="146"/>
      <c r="MUY14" s="146"/>
      <c r="MUZ14" s="146"/>
      <c r="MVA14" s="146"/>
      <c r="MVB14" s="146"/>
      <c r="MVC14" s="146"/>
      <c r="MVD14" s="146"/>
      <c r="MVE14" s="146"/>
      <c r="MVF14" s="146"/>
      <c r="MVG14" s="146"/>
      <c r="MVH14" s="146"/>
      <c r="MVI14" s="146"/>
      <c r="MVJ14" s="146"/>
      <c r="MVK14" s="146"/>
      <c r="MVL14" s="146"/>
      <c r="MVM14" s="146"/>
      <c r="MVN14" s="146"/>
      <c r="MVO14" s="146"/>
      <c r="MVP14" s="146"/>
      <c r="MVQ14" s="146"/>
      <c r="MVR14" s="146"/>
      <c r="MVS14" s="146"/>
      <c r="MVT14" s="146"/>
      <c r="MVU14" s="146"/>
      <c r="MVV14" s="146"/>
      <c r="MVW14" s="146"/>
      <c r="MVX14" s="146"/>
      <c r="MVY14" s="146"/>
      <c r="MVZ14" s="146"/>
      <c r="MWA14" s="146"/>
      <c r="MWB14" s="146"/>
      <c r="MWC14" s="146"/>
      <c r="MWD14" s="146"/>
      <c r="MWE14" s="146"/>
      <c r="MWF14" s="146"/>
      <c r="MWG14" s="146"/>
      <c r="MWH14" s="146"/>
      <c r="MWI14" s="146"/>
      <c r="MWJ14" s="146"/>
      <c r="MWK14" s="146"/>
      <c r="MWL14" s="146"/>
      <c r="MWM14" s="146"/>
      <c r="MWN14" s="146"/>
      <c r="MWO14" s="146"/>
      <c r="MWP14" s="146"/>
      <c r="MWQ14" s="146"/>
      <c r="MWR14" s="146"/>
      <c r="MWS14" s="146"/>
      <c r="MWT14" s="146"/>
      <c r="MWU14" s="146"/>
      <c r="MWV14" s="146"/>
      <c r="MWW14" s="146"/>
      <c r="MWX14" s="146"/>
      <c r="MWY14" s="146"/>
      <c r="MWZ14" s="146"/>
      <c r="MXA14" s="146"/>
      <c r="MXB14" s="146"/>
      <c r="MXC14" s="146"/>
      <c r="MXD14" s="146"/>
      <c r="MXE14" s="146"/>
      <c r="MXF14" s="146"/>
      <c r="MXG14" s="146"/>
      <c r="MXH14" s="146"/>
      <c r="MXI14" s="146"/>
      <c r="MXJ14" s="146"/>
      <c r="MXK14" s="146"/>
      <c r="MXL14" s="146"/>
      <c r="MXM14" s="146"/>
      <c r="MXN14" s="146"/>
      <c r="MXO14" s="146"/>
      <c r="MXP14" s="146"/>
      <c r="MXQ14" s="146"/>
      <c r="MXR14" s="146"/>
      <c r="MXS14" s="146"/>
      <c r="MXT14" s="146"/>
      <c r="MXU14" s="146"/>
      <c r="MXV14" s="146"/>
      <c r="MXW14" s="146"/>
      <c r="MXX14" s="146"/>
      <c r="MXY14" s="146"/>
      <c r="MXZ14" s="146"/>
      <c r="MYA14" s="146"/>
      <c r="MYB14" s="146"/>
      <c r="MYC14" s="146"/>
      <c r="MYD14" s="146"/>
      <c r="MYE14" s="146"/>
      <c r="MYF14" s="146"/>
      <c r="MYG14" s="146"/>
      <c r="MYH14" s="146"/>
      <c r="MYI14" s="146"/>
      <c r="MYJ14" s="146"/>
      <c r="MYK14" s="146"/>
      <c r="MYL14" s="146"/>
      <c r="MYM14" s="146"/>
      <c r="MYN14" s="146"/>
      <c r="MYO14" s="146"/>
      <c r="MYP14" s="146"/>
      <c r="MYQ14" s="146"/>
      <c r="MYR14" s="146"/>
      <c r="MYS14" s="146"/>
      <c r="MYT14" s="146"/>
      <c r="MYU14" s="146"/>
      <c r="MYV14" s="146"/>
      <c r="MYW14" s="146"/>
      <c r="MYX14" s="146"/>
      <c r="MYY14" s="146"/>
      <c r="MYZ14" s="146"/>
      <c r="MZA14" s="146"/>
      <c r="MZB14" s="146"/>
      <c r="MZC14" s="146"/>
      <c r="MZD14" s="146"/>
      <c r="MZE14" s="146"/>
      <c r="MZF14" s="146"/>
      <c r="MZG14" s="146"/>
      <c r="MZH14" s="146"/>
      <c r="MZI14" s="146"/>
      <c r="MZJ14" s="146"/>
      <c r="MZK14" s="146"/>
      <c r="MZL14" s="146"/>
      <c r="MZM14" s="146"/>
      <c r="MZN14" s="146"/>
      <c r="MZO14" s="146"/>
      <c r="MZP14" s="146"/>
      <c r="MZQ14" s="146"/>
      <c r="MZR14" s="146"/>
      <c r="MZS14" s="146"/>
      <c r="MZT14" s="146"/>
      <c r="MZU14" s="146"/>
      <c r="MZV14" s="146"/>
      <c r="MZW14" s="146"/>
      <c r="MZX14" s="146"/>
      <c r="MZY14" s="146"/>
      <c r="MZZ14" s="146"/>
      <c r="NAA14" s="146"/>
      <c r="NAB14" s="146"/>
      <c r="NAC14" s="146"/>
      <c r="NAD14" s="146"/>
      <c r="NAE14" s="146"/>
      <c r="NAF14" s="146"/>
      <c r="NAG14" s="146"/>
      <c r="NAH14" s="146"/>
      <c r="NAI14" s="146"/>
      <c r="NAJ14" s="146"/>
      <c r="NAK14" s="146"/>
      <c r="NAL14" s="146"/>
      <c r="NAM14" s="146"/>
      <c r="NAN14" s="146"/>
      <c r="NAO14" s="146"/>
      <c r="NAP14" s="146"/>
      <c r="NAQ14" s="146"/>
      <c r="NAR14" s="146"/>
      <c r="NAS14" s="146"/>
      <c r="NAT14" s="146"/>
      <c r="NAU14" s="146"/>
      <c r="NAV14" s="146"/>
      <c r="NAW14" s="146"/>
      <c r="NAX14" s="146"/>
      <c r="NAY14" s="146"/>
      <c r="NAZ14" s="146"/>
      <c r="NBA14" s="146"/>
      <c r="NBB14" s="146"/>
      <c r="NBC14" s="146"/>
      <c r="NBD14" s="146"/>
      <c r="NBE14" s="146"/>
      <c r="NBF14" s="146"/>
      <c r="NBG14" s="146"/>
      <c r="NBH14" s="146"/>
      <c r="NBI14" s="146"/>
      <c r="NBJ14" s="146"/>
      <c r="NBK14" s="146"/>
      <c r="NBL14" s="146"/>
      <c r="NBM14" s="146"/>
      <c r="NBN14" s="146"/>
      <c r="NBO14" s="146"/>
      <c r="NBP14" s="146"/>
      <c r="NBQ14" s="146"/>
      <c r="NBR14" s="146"/>
      <c r="NBS14" s="146"/>
      <c r="NBT14" s="146"/>
      <c r="NBU14" s="146"/>
      <c r="NBV14" s="146"/>
      <c r="NBW14" s="146"/>
      <c r="NBX14" s="146"/>
      <c r="NBY14" s="146"/>
      <c r="NBZ14" s="146"/>
      <c r="NCA14" s="146"/>
      <c r="NCB14" s="146"/>
      <c r="NCC14" s="146"/>
      <c r="NCD14" s="146"/>
      <c r="NCE14" s="146"/>
      <c r="NCF14" s="146"/>
      <c r="NCG14" s="146"/>
      <c r="NCH14" s="146"/>
      <c r="NCI14" s="146"/>
      <c r="NCJ14" s="146"/>
      <c r="NCK14" s="146"/>
      <c r="NCL14" s="146"/>
      <c r="NCM14" s="146"/>
      <c r="NCN14" s="146"/>
      <c r="NCO14" s="146"/>
      <c r="NCP14" s="146"/>
      <c r="NCQ14" s="146"/>
      <c r="NCR14" s="146"/>
      <c r="NCS14" s="146"/>
      <c r="NCT14" s="146"/>
      <c r="NCU14" s="146"/>
      <c r="NCV14" s="146"/>
      <c r="NCW14" s="146"/>
      <c r="NCX14" s="146"/>
      <c r="NCY14" s="146"/>
      <c r="NCZ14" s="146"/>
      <c r="NDA14" s="146"/>
      <c r="NDB14" s="146"/>
      <c r="NDC14" s="146"/>
      <c r="NDD14" s="146"/>
      <c r="NDE14" s="146"/>
      <c r="NDF14" s="146"/>
      <c r="NDG14" s="146"/>
      <c r="NDH14" s="146"/>
      <c r="NDI14" s="146"/>
      <c r="NDJ14" s="146"/>
      <c r="NDK14" s="146"/>
      <c r="NDL14" s="146"/>
      <c r="NDM14" s="146"/>
      <c r="NDN14" s="146"/>
      <c r="NDO14" s="146"/>
      <c r="NDP14" s="146"/>
      <c r="NDQ14" s="146"/>
      <c r="NDR14" s="146"/>
      <c r="NDS14" s="146"/>
      <c r="NDT14" s="146"/>
      <c r="NDU14" s="146"/>
      <c r="NDV14" s="146"/>
      <c r="NDW14" s="146"/>
      <c r="NDX14" s="146"/>
      <c r="NDY14" s="146"/>
      <c r="NDZ14" s="146"/>
      <c r="NEA14" s="146"/>
      <c r="NEB14" s="146"/>
      <c r="NEC14" s="146"/>
      <c r="NED14" s="146"/>
      <c r="NEE14" s="146"/>
      <c r="NEF14" s="146"/>
      <c r="NEG14" s="146"/>
      <c r="NEH14" s="146"/>
      <c r="NEI14" s="146"/>
      <c r="NEJ14" s="146"/>
      <c r="NEK14" s="146"/>
      <c r="NEL14" s="146"/>
      <c r="NEM14" s="146"/>
      <c r="NEN14" s="146"/>
      <c r="NEO14" s="146"/>
      <c r="NEP14" s="146"/>
      <c r="NEQ14" s="146"/>
      <c r="NER14" s="146"/>
      <c r="NES14" s="146"/>
      <c r="NET14" s="146"/>
      <c r="NEU14" s="146"/>
      <c r="NEV14" s="146"/>
      <c r="NEW14" s="146"/>
      <c r="NEX14" s="146"/>
      <c r="NEY14" s="146"/>
      <c r="NEZ14" s="146"/>
      <c r="NFA14" s="146"/>
      <c r="NFB14" s="146"/>
      <c r="NFC14" s="146"/>
      <c r="NFD14" s="146"/>
      <c r="NFE14" s="146"/>
      <c r="NFF14" s="146"/>
      <c r="NFG14" s="146"/>
      <c r="NFH14" s="146"/>
      <c r="NFI14" s="146"/>
      <c r="NFJ14" s="146"/>
      <c r="NFK14" s="146"/>
      <c r="NFL14" s="146"/>
      <c r="NFM14" s="146"/>
      <c r="NFN14" s="146"/>
      <c r="NFO14" s="146"/>
      <c r="NFP14" s="146"/>
      <c r="NFQ14" s="146"/>
      <c r="NFR14" s="146"/>
      <c r="NFS14" s="146"/>
      <c r="NFT14" s="146"/>
      <c r="NFU14" s="146"/>
      <c r="NFV14" s="146"/>
      <c r="NFW14" s="146"/>
      <c r="NFX14" s="146"/>
      <c r="NFY14" s="146"/>
      <c r="NFZ14" s="146"/>
      <c r="NGA14" s="146"/>
      <c r="NGB14" s="146"/>
      <c r="NGC14" s="146"/>
      <c r="NGD14" s="146"/>
      <c r="NGE14" s="146"/>
      <c r="NGF14" s="146"/>
      <c r="NGG14" s="146"/>
      <c r="NGH14" s="146"/>
      <c r="NGI14" s="146"/>
      <c r="NGJ14" s="146"/>
      <c r="NGK14" s="146"/>
      <c r="NGL14" s="146"/>
      <c r="NGM14" s="146"/>
      <c r="NGN14" s="146"/>
      <c r="NGO14" s="146"/>
      <c r="NGP14" s="146"/>
      <c r="NGQ14" s="146"/>
      <c r="NGR14" s="146"/>
      <c r="NGS14" s="146"/>
      <c r="NGT14" s="146"/>
      <c r="NGU14" s="146"/>
      <c r="NGV14" s="146"/>
      <c r="NGW14" s="146"/>
      <c r="NGX14" s="146"/>
      <c r="NGY14" s="146"/>
      <c r="NGZ14" s="146"/>
      <c r="NHA14" s="146"/>
      <c r="NHB14" s="146"/>
      <c r="NHC14" s="146"/>
      <c r="NHD14" s="146"/>
      <c r="NHE14" s="146"/>
      <c r="NHF14" s="146"/>
      <c r="NHG14" s="146"/>
      <c r="NHH14" s="146"/>
      <c r="NHI14" s="146"/>
      <c r="NHJ14" s="146"/>
      <c r="NHK14" s="146"/>
      <c r="NHL14" s="146"/>
      <c r="NHM14" s="146"/>
      <c r="NHN14" s="146"/>
      <c r="NHO14" s="146"/>
      <c r="NHP14" s="146"/>
      <c r="NHQ14" s="146"/>
      <c r="NHR14" s="146"/>
      <c r="NHS14" s="146"/>
      <c r="NHT14" s="146"/>
      <c r="NHU14" s="146"/>
      <c r="NHV14" s="146"/>
      <c r="NHW14" s="146"/>
      <c r="NHX14" s="146"/>
      <c r="NHY14" s="146"/>
      <c r="NHZ14" s="146"/>
      <c r="NIA14" s="146"/>
      <c r="NIB14" s="146"/>
      <c r="NIC14" s="146"/>
      <c r="NID14" s="146"/>
      <c r="NIE14" s="146"/>
      <c r="NIF14" s="146"/>
      <c r="NIG14" s="146"/>
      <c r="NIH14" s="146"/>
      <c r="NII14" s="146"/>
      <c r="NIJ14" s="146"/>
      <c r="NIK14" s="146"/>
      <c r="NIL14" s="146"/>
      <c r="NIM14" s="146"/>
      <c r="NIN14" s="146"/>
      <c r="NIO14" s="146"/>
      <c r="NIP14" s="146"/>
      <c r="NIQ14" s="146"/>
      <c r="NIR14" s="146"/>
      <c r="NIS14" s="146"/>
      <c r="NIT14" s="146"/>
      <c r="NIU14" s="146"/>
      <c r="NIV14" s="146"/>
      <c r="NIW14" s="146"/>
      <c r="NIX14" s="146"/>
      <c r="NIY14" s="146"/>
      <c r="NIZ14" s="146"/>
      <c r="NJA14" s="146"/>
      <c r="NJB14" s="146"/>
      <c r="NJC14" s="146"/>
      <c r="NJD14" s="146"/>
      <c r="NJE14" s="146"/>
      <c r="NJF14" s="146"/>
      <c r="NJG14" s="146"/>
      <c r="NJH14" s="146"/>
      <c r="NJI14" s="146"/>
      <c r="NJJ14" s="146"/>
      <c r="NJK14" s="146"/>
      <c r="NJL14" s="146"/>
      <c r="NJM14" s="146"/>
      <c r="NJN14" s="146"/>
      <c r="NJO14" s="146"/>
      <c r="NJP14" s="146"/>
      <c r="NJQ14" s="146"/>
      <c r="NJR14" s="146"/>
      <c r="NJS14" s="146"/>
      <c r="NJT14" s="146"/>
      <c r="NJU14" s="146"/>
      <c r="NJV14" s="146"/>
      <c r="NJW14" s="146"/>
      <c r="NJX14" s="146"/>
      <c r="NJY14" s="146"/>
      <c r="NJZ14" s="146"/>
      <c r="NKA14" s="146"/>
      <c r="NKB14" s="146"/>
      <c r="NKC14" s="146"/>
      <c r="NKD14" s="146"/>
      <c r="NKE14" s="146"/>
      <c r="NKF14" s="146"/>
      <c r="NKG14" s="146"/>
      <c r="NKH14" s="146"/>
      <c r="NKI14" s="146"/>
      <c r="NKJ14" s="146"/>
      <c r="NKK14" s="146"/>
      <c r="NKL14" s="146"/>
      <c r="NKM14" s="146"/>
      <c r="NKN14" s="146"/>
      <c r="NKO14" s="146"/>
      <c r="NKP14" s="146"/>
      <c r="NKQ14" s="146"/>
      <c r="NKR14" s="146"/>
      <c r="NKS14" s="146"/>
      <c r="NKT14" s="146"/>
      <c r="NKU14" s="146"/>
      <c r="NKV14" s="146"/>
      <c r="NKW14" s="146"/>
      <c r="NKX14" s="146"/>
      <c r="NKY14" s="146"/>
      <c r="NKZ14" s="146"/>
      <c r="NLA14" s="146"/>
      <c r="NLB14" s="146"/>
      <c r="NLC14" s="146"/>
      <c r="NLD14" s="146"/>
      <c r="NLE14" s="146"/>
      <c r="NLF14" s="146"/>
      <c r="NLG14" s="146"/>
      <c r="NLH14" s="146"/>
      <c r="NLI14" s="146"/>
      <c r="NLJ14" s="146"/>
      <c r="NLK14" s="146"/>
      <c r="NLL14" s="146"/>
      <c r="NLM14" s="146"/>
      <c r="NLN14" s="146"/>
      <c r="NLO14" s="146"/>
      <c r="NLP14" s="146"/>
      <c r="NLQ14" s="146"/>
      <c r="NLR14" s="146"/>
      <c r="NLS14" s="146"/>
      <c r="NLT14" s="146"/>
      <c r="NLU14" s="146"/>
      <c r="NLV14" s="146"/>
      <c r="NLW14" s="146"/>
      <c r="NLX14" s="146"/>
      <c r="NLY14" s="146"/>
      <c r="NLZ14" s="146"/>
      <c r="NMA14" s="146"/>
      <c r="NMB14" s="146"/>
      <c r="NMC14" s="146"/>
      <c r="NMD14" s="146"/>
      <c r="NME14" s="146"/>
      <c r="NMF14" s="146"/>
      <c r="NMG14" s="146"/>
      <c r="NMH14" s="146"/>
      <c r="NMI14" s="146"/>
      <c r="NMJ14" s="146"/>
      <c r="NMK14" s="146"/>
      <c r="NML14" s="146"/>
      <c r="NMM14" s="146"/>
      <c r="NMN14" s="146"/>
      <c r="NMO14" s="146"/>
      <c r="NMP14" s="146"/>
      <c r="NMQ14" s="146"/>
      <c r="NMR14" s="146"/>
      <c r="NMS14" s="146"/>
      <c r="NMT14" s="146"/>
      <c r="NMU14" s="146"/>
      <c r="NMV14" s="146"/>
      <c r="NMW14" s="146"/>
      <c r="NMX14" s="146"/>
      <c r="NMY14" s="146"/>
      <c r="NMZ14" s="146"/>
      <c r="NNA14" s="146"/>
      <c r="NNB14" s="146"/>
      <c r="NNC14" s="146"/>
      <c r="NND14" s="146"/>
      <c r="NNE14" s="146"/>
      <c r="NNF14" s="146"/>
      <c r="NNG14" s="146"/>
      <c r="NNH14" s="146"/>
      <c r="NNI14" s="146"/>
      <c r="NNJ14" s="146"/>
      <c r="NNK14" s="146"/>
      <c r="NNL14" s="146"/>
      <c r="NNM14" s="146"/>
      <c r="NNN14" s="146"/>
      <c r="NNO14" s="146"/>
      <c r="NNP14" s="146"/>
      <c r="NNQ14" s="146"/>
      <c r="NNR14" s="146"/>
      <c r="NNS14" s="146"/>
      <c r="NNT14" s="146"/>
      <c r="NNU14" s="146"/>
      <c r="NNV14" s="146"/>
      <c r="NNW14" s="146"/>
      <c r="NNX14" s="146"/>
      <c r="NNY14" s="146"/>
      <c r="NNZ14" s="146"/>
      <c r="NOA14" s="146"/>
      <c r="NOB14" s="146"/>
      <c r="NOC14" s="146"/>
      <c r="NOD14" s="146"/>
      <c r="NOE14" s="146"/>
      <c r="NOF14" s="146"/>
      <c r="NOG14" s="146"/>
      <c r="NOH14" s="146"/>
      <c r="NOI14" s="146"/>
      <c r="NOJ14" s="146"/>
      <c r="NOK14" s="146"/>
      <c r="NOL14" s="146"/>
      <c r="NOM14" s="146"/>
      <c r="NON14" s="146"/>
      <c r="NOO14" s="146"/>
      <c r="NOP14" s="146"/>
      <c r="NOQ14" s="146"/>
      <c r="NOR14" s="146"/>
      <c r="NOS14" s="146"/>
      <c r="NOT14" s="146"/>
      <c r="NOU14" s="146"/>
      <c r="NOV14" s="146"/>
      <c r="NOW14" s="146"/>
      <c r="NOX14" s="146"/>
      <c r="NOY14" s="146"/>
      <c r="NOZ14" s="146"/>
      <c r="NPA14" s="146"/>
      <c r="NPB14" s="146"/>
      <c r="NPC14" s="146"/>
      <c r="NPD14" s="146"/>
      <c r="NPE14" s="146"/>
      <c r="NPF14" s="146"/>
      <c r="NPG14" s="146"/>
      <c r="NPH14" s="146"/>
      <c r="NPI14" s="146"/>
      <c r="NPJ14" s="146"/>
      <c r="NPK14" s="146"/>
      <c r="NPL14" s="146"/>
      <c r="NPM14" s="146"/>
      <c r="NPN14" s="146"/>
      <c r="NPO14" s="146"/>
      <c r="NPP14" s="146"/>
      <c r="NPQ14" s="146"/>
      <c r="NPR14" s="146"/>
      <c r="NPS14" s="146"/>
      <c r="NPT14" s="146"/>
      <c r="NPU14" s="146"/>
      <c r="NPV14" s="146"/>
      <c r="NPW14" s="146"/>
      <c r="NPX14" s="146"/>
      <c r="NPY14" s="146"/>
      <c r="NPZ14" s="146"/>
      <c r="NQA14" s="146"/>
      <c r="NQB14" s="146"/>
      <c r="NQC14" s="146"/>
      <c r="NQD14" s="146"/>
      <c r="NQE14" s="146"/>
      <c r="NQF14" s="146"/>
      <c r="NQG14" s="146"/>
      <c r="NQH14" s="146"/>
      <c r="NQI14" s="146"/>
      <c r="NQJ14" s="146"/>
      <c r="NQK14" s="146"/>
      <c r="NQL14" s="146"/>
      <c r="NQM14" s="146"/>
      <c r="NQN14" s="146"/>
      <c r="NQO14" s="146"/>
      <c r="NQP14" s="146"/>
      <c r="NQQ14" s="146"/>
      <c r="NQR14" s="146"/>
      <c r="NQS14" s="146"/>
      <c r="NQT14" s="146"/>
      <c r="NQU14" s="146"/>
      <c r="NQV14" s="146"/>
      <c r="NQW14" s="146"/>
      <c r="NQX14" s="146"/>
      <c r="NQY14" s="146"/>
      <c r="NQZ14" s="146"/>
      <c r="NRA14" s="146"/>
      <c r="NRB14" s="146"/>
      <c r="NRC14" s="146"/>
      <c r="NRD14" s="146"/>
      <c r="NRE14" s="146"/>
      <c r="NRF14" s="146"/>
      <c r="NRG14" s="146"/>
      <c r="NRH14" s="146"/>
      <c r="NRI14" s="146"/>
      <c r="NRJ14" s="146"/>
      <c r="NRK14" s="146"/>
      <c r="NRL14" s="146"/>
      <c r="NRM14" s="146"/>
      <c r="NRN14" s="146"/>
      <c r="NRO14" s="146"/>
      <c r="NRP14" s="146"/>
      <c r="NRQ14" s="146"/>
      <c r="NRR14" s="146"/>
      <c r="NRS14" s="146"/>
      <c r="NRT14" s="146"/>
      <c r="NRU14" s="146"/>
      <c r="NRV14" s="146"/>
      <c r="NRW14" s="146"/>
      <c r="NRX14" s="146"/>
      <c r="NRY14" s="146"/>
      <c r="NRZ14" s="146"/>
      <c r="NSA14" s="146"/>
      <c r="NSB14" s="146"/>
      <c r="NSC14" s="146"/>
      <c r="NSD14" s="146"/>
      <c r="NSE14" s="146"/>
      <c r="NSF14" s="146"/>
      <c r="NSG14" s="146"/>
      <c r="NSH14" s="146"/>
      <c r="NSI14" s="146"/>
      <c r="NSJ14" s="146"/>
      <c r="NSK14" s="146"/>
      <c r="NSL14" s="146"/>
      <c r="NSM14" s="146"/>
      <c r="NSN14" s="146"/>
      <c r="NSO14" s="146"/>
      <c r="NSP14" s="146"/>
      <c r="NSQ14" s="146"/>
      <c r="NSR14" s="146"/>
      <c r="NSS14" s="146"/>
      <c r="NST14" s="146"/>
      <c r="NSU14" s="146"/>
      <c r="NSV14" s="146"/>
      <c r="NSW14" s="146"/>
      <c r="NSX14" s="146"/>
      <c r="NSY14" s="146"/>
      <c r="NSZ14" s="146"/>
      <c r="NTA14" s="146"/>
      <c r="NTB14" s="146"/>
      <c r="NTC14" s="146"/>
      <c r="NTD14" s="146"/>
      <c r="NTE14" s="146"/>
      <c r="NTF14" s="146"/>
      <c r="NTG14" s="146"/>
      <c r="NTH14" s="146"/>
      <c r="NTI14" s="146"/>
      <c r="NTJ14" s="146"/>
      <c r="NTK14" s="146"/>
      <c r="NTL14" s="146"/>
      <c r="NTM14" s="146"/>
      <c r="NTN14" s="146"/>
      <c r="NTO14" s="146"/>
      <c r="NTP14" s="146"/>
      <c r="NTQ14" s="146"/>
      <c r="NTR14" s="146"/>
      <c r="NTS14" s="146"/>
      <c r="NTT14" s="146"/>
      <c r="NTU14" s="146"/>
      <c r="NTV14" s="146"/>
      <c r="NTW14" s="146"/>
      <c r="NTX14" s="146"/>
      <c r="NTY14" s="146"/>
      <c r="NTZ14" s="146"/>
      <c r="NUA14" s="146"/>
      <c r="NUB14" s="146"/>
      <c r="NUC14" s="146"/>
      <c r="NUD14" s="146"/>
      <c r="NUE14" s="146"/>
      <c r="NUF14" s="146"/>
      <c r="NUG14" s="146"/>
      <c r="NUH14" s="146"/>
      <c r="NUI14" s="146"/>
      <c r="NUJ14" s="146"/>
      <c r="NUK14" s="146"/>
      <c r="NUL14" s="146"/>
      <c r="NUM14" s="146"/>
      <c r="NUN14" s="146"/>
      <c r="NUO14" s="146"/>
      <c r="NUP14" s="146"/>
      <c r="NUQ14" s="146"/>
      <c r="NUR14" s="146"/>
      <c r="NUS14" s="146"/>
      <c r="NUT14" s="146"/>
      <c r="NUU14" s="146"/>
      <c r="NUV14" s="146"/>
      <c r="NUW14" s="146"/>
      <c r="NUX14" s="146"/>
      <c r="NUY14" s="146"/>
      <c r="NUZ14" s="146"/>
      <c r="NVA14" s="146"/>
      <c r="NVB14" s="146"/>
      <c r="NVC14" s="146"/>
      <c r="NVD14" s="146"/>
      <c r="NVE14" s="146"/>
      <c r="NVF14" s="146"/>
      <c r="NVG14" s="146"/>
      <c r="NVH14" s="146"/>
      <c r="NVI14" s="146"/>
      <c r="NVJ14" s="146"/>
      <c r="NVK14" s="146"/>
      <c r="NVL14" s="146"/>
      <c r="NVM14" s="146"/>
      <c r="NVN14" s="146"/>
      <c r="NVO14" s="146"/>
      <c r="NVP14" s="146"/>
      <c r="NVQ14" s="146"/>
      <c r="NVR14" s="146"/>
      <c r="NVS14" s="146"/>
      <c r="NVT14" s="146"/>
      <c r="NVU14" s="146"/>
      <c r="NVV14" s="146"/>
      <c r="NVW14" s="146"/>
      <c r="NVX14" s="146"/>
      <c r="NVY14" s="146"/>
      <c r="NVZ14" s="146"/>
      <c r="NWA14" s="146"/>
      <c r="NWB14" s="146"/>
      <c r="NWC14" s="146"/>
      <c r="NWD14" s="146"/>
      <c r="NWE14" s="146"/>
      <c r="NWF14" s="146"/>
      <c r="NWG14" s="146"/>
      <c r="NWH14" s="146"/>
      <c r="NWI14" s="146"/>
      <c r="NWJ14" s="146"/>
      <c r="NWK14" s="146"/>
      <c r="NWL14" s="146"/>
      <c r="NWM14" s="146"/>
      <c r="NWN14" s="146"/>
      <c r="NWO14" s="146"/>
      <c r="NWP14" s="146"/>
      <c r="NWQ14" s="146"/>
      <c r="NWR14" s="146"/>
      <c r="NWS14" s="146"/>
      <c r="NWT14" s="146"/>
      <c r="NWU14" s="146"/>
      <c r="NWV14" s="146"/>
      <c r="NWW14" s="146"/>
      <c r="NWX14" s="146"/>
      <c r="NWY14" s="146"/>
      <c r="NWZ14" s="146"/>
      <c r="NXA14" s="146"/>
      <c r="NXB14" s="146"/>
      <c r="NXC14" s="146"/>
      <c r="NXD14" s="146"/>
      <c r="NXE14" s="146"/>
      <c r="NXF14" s="146"/>
      <c r="NXG14" s="146"/>
      <c r="NXH14" s="146"/>
      <c r="NXI14" s="146"/>
      <c r="NXJ14" s="146"/>
      <c r="NXK14" s="146"/>
      <c r="NXL14" s="146"/>
      <c r="NXM14" s="146"/>
      <c r="NXN14" s="146"/>
      <c r="NXO14" s="146"/>
      <c r="NXP14" s="146"/>
      <c r="NXQ14" s="146"/>
      <c r="NXR14" s="146"/>
      <c r="NXS14" s="146"/>
      <c r="NXT14" s="146"/>
      <c r="NXU14" s="146"/>
      <c r="NXV14" s="146"/>
      <c r="NXW14" s="146"/>
      <c r="NXX14" s="146"/>
      <c r="NXY14" s="146"/>
      <c r="NXZ14" s="146"/>
      <c r="NYA14" s="146"/>
      <c r="NYB14" s="146"/>
      <c r="NYC14" s="146"/>
      <c r="NYD14" s="146"/>
      <c r="NYE14" s="146"/>
      <c r="NYF14" s="146"/>
      <c r="NYG14" s="146"/>
      <c r="NYH14" s="146"/>
      <c r="NYI14" s="146"/>
      <c r="NYJ14" s="146"/>
      <c r="NYK14" s="146"/>
      <c r="NYL14" s="146"/>
      <c r="NYM14" s="146"/>
      <c r="NYN14" s="146"/>
      <c r="NYO14" s="146"/>
      <c r="NYP14" s="146"/>
      <c r="NYQ14" s="146"/>
      <c r="NYR14" s="146"/>
      <c r="NYS14" s="146"/>
      <c r="NYT14" s="146"/>
      <c r="NYU14" s="146"/>
      <c r="NYV14" s="146"/>
      <c r="NYW14" s="146"/>
      <c r="NYX14" s="146"/>
      <c r="NYY14" s="146"/>
      <c r="NYZ14" s="146"/>
      <c r="NZA14" s="146"/>
      <c r="NZB14" s="146"/>
      <c r="NZC14" s="146"/>
      <c r="NZD14" s="146"/>
      <c r="NZE14" s="146"/>
      <c r="NZF14" s="146"/>
      <c r="NZG14" s="146"/>
      <c r="NZH14" s="146"/>
      <c r="NZI14" s="146"/>
      <c r="NZJ14" s="146"/>
      <c r="NZK14" s="146"/>
      <c r="NZL14" s="146"/>
      <c r="NZM14" s="146"/>
      <c r="NZN14" s="146"/>
      <c r="NZO14" s="146"/>
      <c r="NZP14" s="146"/>
      <c r="NZQ14" s="146"/>
      <c r="NZR14" s="146"/>
      <c r="NZS14" s="146"/>
      <c r="NZT14" s="146"/>
      <c r="NZU14" s="146"/>
      <c r="NZV14" s="146"/>
      <c r="NZW14" s="146"/>
      <c r="NZX14" s="146"/>
      <c r="NZY14" s="146"/>
      <c r="NZZ14" s="146"/>
      <c r="OAA14" s="146"/>
      <c r="OAB14" s="146"/>
      <c r="OAC14" s="146"/>
      <c r="OAD14" s="146"/>
      <c r="OAE14" s="146"/>
      <c r="OAF14" s="146"/>
      <c r="OAG14" s="146"/>
      <c r="OAH14" s="146"/>
      <c r="OAI14" s="146"/>
      <c r="OAJ14" s="146"/>
      <c r="OAK14" s="146"/>
      <c r="OAL14" s="146"/>
      <c r="OAM14" s="146"/>
      <c r="OAN14" s="146"/>
      <c r="OAO14" s="146"/>
      <c r="OAP14" s="146"/>
      <c r="OAQ14" s="146"/>
      <c r="OAR14" s="146"/>
      <c r="OAS14" s="146"/>
      <c r="OAT14" s="146"/>
      <c r="OAU14" s="146"/>
      <c r="OAV14" s="146"/>
      <c r="OAW14" s="146"/>
      <c r="OAX14" s="146"/>
      <c r="OAY14" s="146"/>
      <c r="OAZ14" s="146"/>
      <c r="OBA14" s="146"/>
      <c r="OBB14" s="146"/>
      <c r="OBC14" s="146"/>
      <c r="OBD14" s="146"/>
      <c r="OBE14" s="146"/>
      <c r="OBF14" s="146"/>
      <c r="OBG14" s="146"/>
      <c r="OBH14" s="146"/>
      <c r="OBI14" s="146"/>
      <c r="OBJ14" s="146"/>
      <c r="OBK14" s="146"/>
      <c r="OBL14" s="146"/>
      <c r="OBM14" s="146"/>
      <c r="OBN14" s="146"/>
      <c r="OBO14" s="146"/>
      <c r="OBP14" s="146"/>
      <c r="OBQ14" s="146"/>
      <c r="OBR14" s="146"/>
      <c r="OBS14" s="146"/>
      <c r="OBT14" s="146"/>
      <c r="OBU14" s="146"/>
      <c r="OBV14" s="146"/>
      <c r="OBW14" s="146"/>
      <c r="OBX14" s="146"/>
      <c r="OBY14" s="146"/>
      <c r="OBZ14" s="146"/>
      <c r="OCA14" s="146"/>
      <c r="OCB14" s="146"/>
      <c r="OCC14" s="146"/>
      <c r="OCD14" s="146"/>
      <c r="OCE14" s="146"/>
      <c r="OCF14" s="146"/>
      <c r="OCG14" s="146"/>
      <c r="OCH14" s="146"/>
      <c r="OCI14" s="146"/>
      <c r="OCJ14" s="146"/>
      <c r="OCK14" s="146"/>
      <c r="OCL14" s="146"/>
      <c r="OCM14" s="146"/>
      <c r="OCN14" s="146"/>
      <c r="OCO14" s="146"/>
      <c r="OCP14" s="146"/>
      <c r="OCQ14" s="146"/>
      <c r="OCR14" s="146"/>
      <c r="OCS14" s="146"/>
      <c r="OCT14" s="146"/>
      <c r="OCU14" s="146"/>
      <c r="OCV14" s="146"/>
      <c r="OCW14" s="146"/>
      <c r="OCX14" s="146"/>
      <c r="OCY14" s="146"/>
      <c r="OCZ14" s="146"/>
      <c r="ODA14" s="146"/>
      <c r="ODB14" s="146"/>
      <c r="ODC14" s="146"/>
      <c r="ODD14" s="146"/>
      <c r="ODE14" s="146"/>
      <c r="ODF14" s="146"/>
      <c r="ODG14" s="146"/>
      <c r="ODH14" s="146"/>
      <c r="ODI14" s="146"/>
      <c r="ODJ14" s="146"/>
      <c r="ODK14" s="146"/>
      <c r="ODL14" s="146"/>
      <c r="ODM14" s="146"/>
      <c r="ODN14" s="146"/>
      <c r="ODO14" s="146"/>
      <c r="ODP14" s="146"/>
      <c r="ODQ14" s="146"/>
      <c r="ODR14" s="146"/>
      <c r="ODS14" s="146"/>
      <c r="ODT14" s="146"/>
      <c r="ODU14" s="146"/>
      <c r="ODV14" s="146"/>
      <c r="ODW14" s="146"/>
      <c r="ODX14" s="146"/>
      <c r="ODY14" s="146"/>
      <c r="ODZ14" s="146"/>
      <c r="OEA14" s="146"/>
      <c r="OEB14" s="146"/>
      <c r="OEC14" s="146"/>
      <c r="OED14" s="146"/>
      <c r="OEE14" s="146"/>
      <c r="OEF14" s="146"/>
      <c r="OEG14" s="146"/>
      <c r="OEH14" s="146"/>
      <c r="OEI14" s="146"/>
      <c r="OEJ14" s="146"/>
      <c r="OEK14" s="146"/>
      <c r="OEL14" s="146"/>
      <c r="OEM14" s="146"/>
      <c r="OEN14" s="146"/>
      <c r="OEO14" s="146"/>
      <c r="OEP14" s="146"/>
      <c r="OEQ14" s="146"/>
      <c r="OER14" s="146"/>
      <c r="OES14" s="146"/>
      <c r="OET14" s="146"/>
      <c r="OEU14" s="146"/>
      <c r="OEV14" s="146"/>
      <c r="OEW14" s="146"/>
      <c r="OEX14" s="146"/>
      <c r="OEY14" s="146"/>
      <c r="OEZ14" s="146"/>
      <c r="OFA14" s="146"/>
      <c r="OFB14" s="146"/>
      <c r="OFC14" s="146"/>
      <c r="OFD14" s="146"/>
      <c r="OFE14" s="146"/>
      <c r="OFF14" s="146"/>
      <c r="OFG14" s="146"/>
      <c r="OFH14" s="146"/>
      <c r="OFI14" s="146"/>
      <c r="OFJ14" s="146"/>
      <c r="OFK14" s="146"/>
      <c r="OFL14" s="146"/>
      <c r="OFM14" s="146"/>
      <c r="OFN14" s="146"/>
      <c r="OFO14" s="146"/>
      <c r="OFP14" s="146"/>
      <c r="OFQ14" s="146"/>
      <c r="OFR14" s="146"/>
      <c r="OFS14" s="146"/>
      <c r="OFT14" s="146"/>
      <c r="OFU14" s="146"/>
      <c r="OFV14" s="146"/>
      <c r="OFW14" s="146"/>
      <c r="OFX14" s="146"/>
      <c r="OFY14" s="146"/>
      <c r="OFZ14" s="146"/>
      <c r="OGA14" s="146"/>
      <c r="OGB14" s="146"/>
      <c r="OGC14" s="146"/>
      <c r="OGD14" s="146"/>
      <c r="OGE14" s="146"/>
      <c r="OGF14" s="146"/>
      <c r="OGG14" s="146"/>
      <c r="OGH14" s="146"/>
      <c r="OGI14" s="146"/>
      <c r="OGJ14" s="146"/>
      <c r="OGK14" s="146"/>
      <c r="OGL14" s="146"/>
      <c r="OGM14" s="146"/>
      <c r="OGN14" s="146"/>
      <c r="OGO14" s="146"/>
      <c r="OGP14" s="146"/>
      <c r="OGQ14" s="146"/>
      <c r="OGR14" s="146"/>
      <c r="OGS14" s="146"/>
      <c r="OGT14" s="146"/>
      <c r="OGU14" s="146"/>
      <c r="OGV14" s="146"/>
      <c r="OGW14" s="146"/>
      <c r="OGX14" s="146"/>
      <c r="OGY14" s="146"/>
      <c r="OGZ14" s="146"/>
      <c r="OHA14" s="146"/>
      <c r="OHB14" s="146"/>
      <c r="OHC14" s="146"/>
      <c r="OHD14" s="146"/>
      <c r="OHE14" s="146"/>
      <c r="OHF14" s="146"/>
      <c r="OHG14" s="146"/>
      <c r="OHH14" s="146"/>
      <c r="OHI14" s="146"/>
      <c r="OHJ14" s="146"/>
      <c r="OHK14" s="146"/>
      <c r="OHL14" s="146"/>
      <c r="OHM14" s="146"/>
      <c r="OHN14" s="146"/>
      <c r="OHO14" s="146"/>
      <c r="OHP14" s="146"/>
      <c r="OHQ14" s="146"/>
      <c r="OHR14" s="146"/>
      <c r="OHS14" s="146"/>
      <c r="OHT14" s="146"/>
      <c r="OHU14" s="146"/>
      <c r="OHV14" s="146"/>
      <c r="OHW14" s="146"/>
      <c r="OHX14" s="146"/>
      <c r="OHY14" s="146"/>
      <c r="OHZ14" s="146"/>
      <c r="OIA14" s="146"/>
      <c r="OIB14" s="146"/>
      <c r="OIC14" s="146"/>
      <c r="OID14" s="146"/>
      <c r="OIE14" s="146"/>
      <c r="OIF14" s="146"/>
      <c r="OIG14" s="146"/>
      <c r="OIH14" s="146"/>
      <c r="OII14" s="146"/>
      <c r="OIJ14" s="146"/>
      <c r="OIK14" s="146"/>
      <c r="OIL14" s="146"/>
      <c r="OIM14" s="146"/>
      <c r="OIN14" s="146"/>
      <c r="OIO14" s="146"/>
      <c r="OIP14" s="146"/>
      <c r="OIQ14" s="146"/>
      <c r="OIR14" s="146"/>
      <c r="OIS14" s="146"/>
      <c r="OIT14" s="146"/>
      <c r="OIU14" s="146"/>
      <c r="OIV14" s="146"/>
      <c r="OIW14" s="146"/>
      <c r="OIX14" s="146"/>
      <c r="OIY14" s="146"/>
      <c r="OIZ14" s="146"/>
      <c r="OJA14" s="146"/>
      <c r="OJB14" s="146"/>
      <c r="OJC14" s="146"/>
      <c r="OJD14" s="146"/>
      <c r="OJE14" s="146"/>
      <c r="OJF14" s="146"/>
      <c r="OJG14" s="146"/>
      <c r="OJH14" s="146"/>
      <c r="OJI14" s="146"/>
      <c r="OJJ14" s="146"/>
      <c r="OJK14" s="146"/>
      <c r="OJL14" s="146"/>
      <c r="OJM14" s="146"/>
      <c r="OJN14" s="146"/>
      <c r="OJO14" s="146"/>
      <c r="OJP14" s="146"/>
      <c r="OJQ14" s="146"/>
      <c r="OJR14" s="146"/>
      <c r="OJS14" s="146"/>
      <c r="OJT14" s="146"/>
      <c r="OJU14" s="146"/>
      <c r="OJV14" s="146"/>
      <c r="OJW14" s="146"/>
      <c r="OJX14" s="146"/>
      <c r="OJY14" s="146"/>
      <c r="OJZ14" s="146"/>
      <c r="OKA14" s="146"/>
      <c r="OKB14" s="146"/>
      <c r="OKC14" s="146"/>
      <c r="OKD14" s="146"/>
      <c r="OKE14" s="146"/>
      <c r="OKF14" s="146"/>
      <c r="OKG14" s="146"/>
      <c r="OKH14" s="146"/>
      <c r="OKI14" s="146"/>
      <c r="OKJ14" s="146"/>
      <c r="OKK14" s="146"/>
      <c r="OKL14" s="146"/>
      <c r="OKM14" s="146"/>
      <c r="OKN14" s="146"/>
      <c r="OKO14" s="146"/>
      <c r="OKP14" s="146"/>
      <c r="OKQ14" s="146"/>
      <c r="OKR14" s="146"/>
      <c r="OKS14" s="146"/>
      <c r="OKT14" s="146"/>
      <c r="OKU14" s="146"/>
      <c r="OKV14" s="146"/>
      <c r="OKW14" s="146"/>
      <c r="OKX14" s="146"/>
      <c r="OKY14" s="146"/>
      <c r="OKZ14" s="146"/>
      <c r="OLA14" s="146"/>
      <c r="OLB14" s="146"/>
      <c r="OLC14" s="146"/>
      <c r="OLD14" s="146"/>
      <c r="OLE14" s="146"/>
      <c r="OLF14" s="146"/>
      <c r="OLG14" s="146"/>
      <c r="OLH14" s="146"/>
      <c r="OLI14" s="146"/>
      <c r="OLJ14" s="146"/>
      <c r="OLK14" s="146"/>
      <c r="OLL14" s="146"/>
      <c r="OLM14" s="146"/>
      <c r="OLN14" s="146"/>
      <c r="OLO14" s="146"/>
      <c r="OLP14" s="146"/>
      <c r="OLQ14" s="146"/>
      <c r="OLR14" s="146"/>
      <c r="OLS14" s="146"/>
      <c r="OLT14" s="146"/>
      <c r="OLU14" s="146"/>
      <c r="OLV14" s="146"/>
      <c r="OLW14" s="146"/>
      <c r="OLX14" s="146"/>
      <c r="OLY14" s="146"/>
      <c r="OLZ14" s="146"/>
      <c r="OMA14" s="146"/>
      <c r="OMB14" s="146"/>
      <c r="OMC14" s="146"/>
      <c r="OMD14" s="146"/>
      <c r="OME14" s="146"/>
      <c r="OMF14" s="146"/>
      <c r="OMG14" s="146"/>
      <c r="OMH14" s="146"/>
      <c r="OMI14" s="146"/>
      <c r="OMJ14" s="146"/>
      <c r="OMK14" s="146"/>
      <c r="OML14" s="146"/>
      <c r="OMM14" s="146"/>
      <c r="OMN14" s="146"/>
      <c r="OMO14" s="146"/>
      <c r="OMP14" s="146"/>
      <c r="OMQ14" s="146"/>
      <c r="OMR14" s="146"/>
      <c r="OMS14" s="146"/>
      <c r="OMT14" s="146"/>
      <c r="OMU14" s="146"/>
      <c r="OMV14" s="146"/>
      <c r="OMW14" s="146"/>
      <c r="OMX14" s="146"/>
      <c r="OMY14" s="146"/>
      <c r="OMZ14" s="146"/>
      <c r="ONA14" s="146"/>
      <c r="ONB14" s="146"/>
      <c r="ONC14" s="146"/>
      <c r="OND14" s="146"/>
      <c r="ONE14" s="146"/>
      <c r="ONF14" s="146"/>
      <c r="ONG14" s="146"/>
      <c r="ONH14" s="146"/>
      <c r="ONI14" s="146"/>
      <c r="ONJ14" s="146"/>
      <c r="ONK14" s="146"/>
      <c r="ONL14" s="146"/>
      <c r="ONM14" s="146"/>
      <c r="ONN14" s="146"/>
      <c r="ONO14" s="146"/>
      <c r="ONP14" s="146"/>
      <c r="ONQ14" s="146"/>
      <c r="ONR14" s="146"/>
      <c r="ONS14" s="146"/>
      <c r="ONT14" s="146"/>
      <c r="ONU14" s="146"/>
      <c r="ONV14" s="146"/>
      <c r="ONW14" s="146"/>
      <c r="ONX14" s="146"/>
      <c r="ONY14" s="146"/>
      <c r="ONZ14" s="146"/>
      <c r="OOA14" s="146"/>
      <c r="OOB14" s="146"/>
      <c r="OOC14" s="146"/>
      <c r="OOD14" s="146"/>
      <c r="OOE14" s="146"/>
      <c r="OOF14" s="146"/>
      <c r="OOG14" s="146"/>
      <c r="OOH14" s="146"/>
      <c r="OOI14" s="146"/>
      <c r="OOJ14" s="146"/>
      <c r="OOK14" s="146"/>
      <c r="OOL14" s="146"/>
      <c r="OOM14" s="146"/>
      <c r="OON14" s="146"/>
      <c r="OOO14" s="146"/>
      <c r="OOP14" s="146"/>
      <c r="OOQ14" s="146"/>
      <c r="OOR14" s="146"/>
      <c r="OOS14" s="146"/>
      <c r="OOT14" s="146"/>
      <c r="OOU14" s="146"/>
      <c r="OOV14" s="146"/>
      <c r="OOW14" s="146"/>
      <c r="OOX14" s="146"/>
      <c r="OOY14" s="146"/>
      <c r="OOZ14" s="146"/>
      <c r="OPA14" s="146"/>
      <c r="OPB14" s="146"/>
      <c r="OPC14" s="146"/>
      <c r="OPD14" s="146"/>
      <c r="OPE14" s="146"/>
      <c r="OPF14" s="146"/>
      <c r="OPG14" s="146"/>
      <c r="OPH14" s="146"/>
      <c r="OPI14" s="146"/>
      <c r="OPJ14" s="146"/>
      <c r="OPK14" s="146"/>
      <c r="OPL14" s="146"/>
      <c r="OPM14" s="146"/>
      <c r="OPN14" s="146"/>
      <c r="OPO14" s="146"/>
      <c r="OPP14" s="146"/>
      <c r="OPQ14" s="146"/>
      <c r="OPR14" s="146"/>
      <c r="OPS14" s="146"/>
      <c r="OPT14" s="146"/>
      <c r="OPU14" s="146"/>
      <c r="OPV14" s="146"/>
      <c r="OPW14" s="146"/>
      <c r="OPX14" s="146"/>
      <c r="OPY14" s="146"/>
      <c r="OPZ14" s="146"/>
      <c r="OQA14" s="146"/>
      <c r="OQB14" s="146"/>
      <c r="OQC14" s="146"/>
      <c r="OQD14" s="146"/>
      <c r="OQE14" s="146"/>
      <c r="OQF14" s="146"/>
      <c r="OQG14" s="146"/>
      <c r="OQH14" s="146"/>
      <c r="OQI14" s="146"/>
      <c r="OQJ14" s="146"/>
      <c r="OQK14" s="146"/>
      <c r="OQL14" s="146"/>
      <c r="OQM14" s="146"/>
      <c r="OQN14" s="146"/>
      <c r="OQO14" s="146"/>
      <c r="OQP14" s="146"/>
      <c r="OQQ14" s="146"/>
      <c r="OQR14" s="146"/>
      <c r="OQS14" s="146"/>
      <c r="OQT14" s="146"/>
      <c r="OQU14" s="146"/>
      <c r="OQV14" s="146"/>
      <c r="OQW14" s="146"/>
      <c r="OQX14" s="146"/>
      <c r="OQY14" s="146"/>
      <c r="OQZ14" s="146"/>
      <c r="ORA14" s="146"/>
      <c r="ORB14" s="146"/>
      <c r="ORC14" s="146"/>
      <c r="ORD14" s="146"/>
      <c r="ORE14" s="146"/>
      <c r="ORF14" s="146"/>
      <c r="ORG14" s="146"/>
      <c r="ORH14" s="146"/>
      <c r="ORI14" s="146"/>
      <c r="ORJ14" s="146"/>
      <c r="ORK14" s="146"/>
      <c r="ORL14" s="146"/>
      <c r="ORM14" s="146"/>
      <c r="ORN14" s="146"/>
      <c r="ORO14" s="146"/>
      <c r="ORP14" s="146"/>
      <c r="ORQ14" s="146"/>
      <c r="ORR14" s="146"/>
      <c r="ORS14" s="146"/>
      <c r="ORT14" s="146"/>
      <c r="ORU14" s="146"/>
      <c r="ORV14" s="146"/>
      <c r="ORW14" s="146"/>
      <c r="ORX14" s="146"/>
      <c r="ORY14" s="146"/>
      <c r="ORZ14" s="146"/>
      <c r="OSA14" s="146"/>
      <c r="OSB14" s="146"/>
      <c r="OSC14" s="146"/>
      <c r="OSD14" s="146"/>
      <c r="OSE14" s="146"/>
      <c r="OSF14" s="146"/>
      <c r="OSG14" s="146"/>
      <c r="OSH14" s="146"/>
      <c r="OSI14" s="146"/>
      <c r="OSJ14" s="146"/>
      <c r="OSK14" s="146"/>
      <c r="OSL14" s="146"/>
      <c r="OSM14" s="146"/>
      <c r="OSN14" s="146"/>
      <c r="OSO14" s="146"/>
      <c r="OSP14" s="146"/>
      <c r="OSQ14" s="146"/>
      <c r="OSR14" s="146"/>
      <c r="OSS14" s="146"/>
      <c r="OST14" s="146"/>
      <c r="OSU14" s="146"/>
      <c r="OSV14" s="146"/>
      <c r="OSW14" s="146"/>
      <c r="OSX14" s="146"/>
      <c r="OSY14" s="146"/>
      <c r="OSZ14" s="146"/>
      <c r="OTA14" s="146"/>
      <c r="OTB14" s="146"/>
      <c r="OTC14" s="146"/>
      <c r="OTD14" s="146"/>
      <c r="OTE14" s="146"/>
      <c r="OTF14" s="146"/>
      <c r="OTG14" s="146"/>
      <c r="OTH14" s="146"/>
      <c r="OTI14" s="146"/>
      <c r="OTJ14" s="146"/>
      <c r="OTK14" s="146"/>
      <c r="OTL14" s="146"/>
      <c r="OTM14" s="146"/>
      <c r="OTN14" s="146"/>
      <c r="OTO14" s="146"/>
      <c r="OTP14" s="146"/>
      <c r="OTQ14" s="146"/>
      <c r="OTR14" s="146"/>
      <c r="OTS14" s="146"/>
      <c r="OTT14" s="146"/>
      <c r="OTU14" s="146"/>
      <c r="OTV14" s="146"/>
      <c r="OTW14" s="146"/>
      <c r="OTX14" s="146"/>
      <c r="OTY14" s="146"/>
      <c r="OTZ14" s="146"/>
      <c r="OUA14" s="146"/>
      <c r="OUB14" s="146"/>
      <c r="OUC14" s="146"/>
      <c r="OUD14" s="146"/>
      <c r="OUE14" s="146"/>
      <c r="OUF14" s="146"/>
      <c r="OUG14" s="146"/>
      <c r="OUH14" s="146"/>
      <c r="OUI14" s="146"/>
      <c r="OUJ14" s="146"/>
      <c r="OUK14" s="146"/>
      <c r="OUL14" s="146"/>
      <c r="OUM14" s="146"/>
      <c r="OUN14" s="146"/>
      <c r="OUO14" s="146"/>
      <c r="OUP14" s="146"/>
      <c r="OUQ14" s="146"/>
      <c r="OUR14" s="146"/>
      <c r="OUS14" s="146"/>
      <c r="OUT14" s="146"/>
      <c r="OUU14" s="146"/>
      <c r="OUV14" s="146"/>
      <c r="OUW14" s="146"/>
      <c r="OUX14" s="146"/>
      <c r="OUY14" s="146"/>
      <c r="OUZ14" s="146"/>
      <c r="OVA14" s="146"/>
      <c r="OVB14" s="146"/>
      <c r="OVC14" s="146"/>
      <c r="OVD14" s="146"/>
      <c r="OVE14" s="146"/>
      <c r="OVF14" s="146"/>
      <c r="OVG14" s="146"/>
      <c r="OVH14" s="146"/>
      <c r="OVI14" s="146"/>
      <c r="OVJ14" s="146"/>
      <c r="OVK14" s="146"/>
      <c r="OVL14" s="146"/>
      <c r="OVM14" s="146"/>
      <c r="OVN14" s="146"/>
      <c r="OVO14" s="146"/>
      <c r="OVP14" s="146"/>
      <c r="OVQ14" s="146"/>
      <c r="OVR14" s="146"/>
      <c r="OVS14" s="146"/>
      <c r="OVT14" s="146"/>
      <c r="OVU14" s="146"/>
      <c r="OVV14" s="146"/>
      <c r="OVW14" s="146"/>
      <c r="OVX14" s="146"/>
      <c r="OVY14" s="146"/>
      <c r="OVZ14" s="146"/>
      <c r="OWA14" s="146"/>
      <c r="OWB14" s="146"/>
      <c r="OWC14" s="146"/>
      <c r="OWD14" s="146"/>
      <c r="OWE14" s="146"/>
      <c r="OWF14" s="146"/>
      <c r="OWG14" s="146"/>
      <c r="OWH14" s="146"/>
      <c r="OWI14" s="146"/>
      <c r="OWJ14" s="146"/>
      <c r="OWK14" s="146"/>
      <c r="OWL14" s="146"/>
      <c r="OWM14" s="146"/>
      <c r="OWN14" s="146"/>
      <c r="OWO14" s="146"/>
      <c r="OWP14" s="146"/>
      <c r="OWQ14" s="146"/>
      <c r="OWR14" s="146"/>
      <c r="OWS14" s="146"/>
      <c r="OWT14" s="146"/>
      <c r="OWU14" s="146"/>
      <c r="OWV14" s="146"/>
      <c r="OWW14" s="146"/>
      <c r="OWX14" s="146"/>
      <c r="OWY14" s="146"/>
      <c r="OWZ14" s="146"/>
      <c r="OXA14" s="146"/>
      <c r="OXB14" s="146"/>
      <c r="OXC14" s="146"/>
      <c r="OXD14" s="146"/>
      <c r="OXE14" s="146"/>
      <c r="OXF14" s="146"/>
      <c r="OXG14" s="146"/>
      <c r="OXH14" s="146"/>
      <c r="OXI14" s="146"/>
      <c r="OXJ14" s="146"/>
      <c r="OXK14" s="146"/>
      <c r="OXL14" s="146"/>
      <c r="OXM14" s="146"/>
      <c r="OXN14" s="146"/>
      <c r="OXO14" s="146"/>
      <c r="OXP14" s="146"/>
      <c r="OXQ14" s="146"/>
      <c r="OXR14" s="146"/>
      <c r="OXS14" s="146"/>
      <c r="OXT14" s="146"/>
      <c r="OXU14" s="146"/>
      <c r="OXV14" s="146"/>
      <c r="OXW14" s="146"/>
      <c r="OXX14" s="146"/>
      <c r="OXY14" s="146"/>
      <c r="OXZ14" s="146"/>
      <c r="OYA14" s="146"/>
      <c r="OYB14" s="146"/>
      <c r="OYC14" s="146"/>
      <c r="OYD14" s="146"/>
      <c r="OYE14" s="146"/>
      <c r="OYF14" s="146"/>
      <c r="OYG14" s="146"/>
      <c r="OYH14" s="146"/>
      <c r="OYI14" s="146"/>
      <c r="OYJ14" s="146"/>
      <c r="OYK14" s="146"/>
      <c r="OYL14" s="146"/>
      <c r="OYM14" s="146"/>
      <c r="OYN14" s="146"/>
      <c r="OYO14" s="146"/>
      <c r="OYP14" s="146"/>
      <c r="OYQ14" s="146"/>
      <c r="OYR14" s="146"/>
      <c r="OYS14" s="146"/>
      <c r="OYT14" s="146"/>
      <c r="OYU14" s="146"/>
      <c r="OYV14" s="146"/>
      <c r="OYW14" s="146"/>
      <c r="OYX14" s="146"/>
      <c r="OYY14" s="146"/>
      <c r="OYZ14" s="146"/>
      <c r="OZA14" s="146"/>
      <c r="OZB14" s="146"/>
      <c r="OZC14" s="146"/>
      <c r="OZD14" s="146"/>
      <c r="OZE14" s="146"/>
      <c r="OZF14" s="146"/>
      <c r="OZG14" s="146"/>
      <c r="OZH14" s="146"/>
      <c r="OZI14" s="146"/>
      <c r="OZJ14" s="146"/>
      <c r="OZK14" s="146"/>
      <c r="OZL14" s="146"/>
      <c r="OZM14" s="146"/>
      <c r="OZN14" s="146"/>
      <c r="OZO14" s="146"/>
      <c r="OZP14" s="146"/>
      <c r="OZQ14" s="146"/>
      <c r="OZR14" s="146"/>
      <c r="OZS14" s="146"/>
      <c r="OZT14" s="146"/>
      <c r="OZU14" s="146"/>
      <c r="OZV14" s="146"/>
      <c r="OZW14" s="146"/>
      <c r="OZX14" s="146"/>
      <c r="OZY14" s="146"/>
      <c r="OZZ14" s="146"/>
      <c r="PAA14" s="146"/>
      <c r="PAB14" s="146"/>
      <c r="PAC14" s="146"/>
      <c r="PAD14" s="146"/>
      <c r="PAE14" s="146"/>
      <c r="PAF14" s="146"/>
      <c r="PAG14" s="146"/>
      <c r="PAH14" s="146"/>
      <c r="PAI14" s="146"/>
      <c r="PAJ14" s="146"/>
      <c r="PAK14" s="146"/>
      <c r="PAL14" s="146"/>
      <c r="PAM14" s="146"/>
      <c r="PAN14" s="146"/>
      <c r="PAO14" s="146"/>
      <c r="PAP14" s="146"/>
      <c r="PAQ14" s="146"/>
      <c r="PAR14" s="146"/>
      <c r="PAS14" s="146"/>
      <c r="PAT14" s="146"/>
      <c r="PAU14" s="146"/>
      <c r="PAV14" s="146"/>
      <c r="PAW14" s="146"/>
      <c r="PAX14" s="146"/>
      <c r="PAY14" s="146"/>
      <c r="PAZ14" s="146"/>
      <c r="PBA14" s="146"/>
      <c r="PBB14" s="146"/>
      <c r="PBC14" s="146"/>
      <c r="PBD14" s="146"/>
      <c r="PBE14" s="146"/>
      <c r="PBF14" s="146"/>
      <c r="PBG14" s="146"/>
      <c r="PBH14" s="146"/>
      <c r="PBI14" s="146"/>
      <c r="PBJ14" s="146"/>
      <c r="PBK14" s="146"/>
      <c r="PBL14" s="146"/>
      <c r="PBM14" s="146"/>
      <c r="PBN14" s="146"/>
      <c r="PBO14" s="146"/>
      <c r="PBP14" s="146"/>
      <c r="PBQ14" s="146"/>
      <c r="PBR14" s="146"/>
      <c r="PBS14" s="146"/>
      <c r="PBT14" s="146"/>
      <c r="PBU14" s="146"/>
      <c r="PBV14" s="146"/>
      <c r="PBW14" s="146"/>
      <c r="PBX14" s="146"/>
      <c r="PBY14" s="146"/>
      <c r="PBZ14" s="146"/>
      <c r="PCA14" s="146"/>
      <c r="PCB14" s="146"/>
      <c r="PCC14" s="146"/>
      <c r="PCD14" s="146"/>
      <c r="PCE14" s="146"/>
      <c r="PCF14" s="146"/>
      <c r="PCG14" s="146"/>
      <c r="PCH14" s="146"/>
      <c r="PCI14" s="146"/>
      <c r="PCJ14" s="146"/>
      <c r="PCK14" s="146"/>
      <c r="PCL14" s="146"/>
      <c r="PCM14" s="146"/>
      <c r="PCN14" s="146"/>
      <c r="PCO14" s="146"/>
      <c r="PCP14" s="146"/>
      <c r="PCQ14" s="146"/>
      <c r="PCR14" s="146"/>
      <c r="PCS14" s="146"/>
      <c r="PCT14" s="146"/>
      <c r="PCU14" s="146"/>
      <c r="PCV14" s="146"/>
      <c r="PCW14" s="146"/>
      <c r="PCX14" s="146"/>
      <c r="PCY14" s="146"/>
      <c r="PCZ14" s="146"/>
      <c r="PDA14" s="146"/>
      <c r="PDB14" s="146"/>
      <c r="PDC14" s="146"/>
      <c r="PDD14" s="146"/>
      <c r="PDE14" s="146"/>
      <c r="PDF14" s="146"/>
      <c r="PDG14" s="146"/>
      <c r="PDH14" s="146"/>
      <c r="PDI14" s="146"/>
      <c r="PDJ14" s="146"/>
      <c r="PDK14" s="146"/>
      <c r="PDL14" s="146"/>
      <c r="PDM14" s="146"/>
      <c r="PDN14" s="146"/>
      <c r="PDO14" s="146"/>
      <c r="PDP14" s="146"/>
      <c r="PDQ14" s="146"/>
      <c r="PDR14" s="146"/>
      <c r="PDS14" s="146"/>
      <c r="PDT14" s="146"/>
      <c r="PDU14" s="146"/>
      <c r="PDV14" s="146"/>
      <c r="PDW14" s="146"/>
      <c r="PDX14" s="146"/>
      <c r="PDY14" s="146"/>
      <c r="PDZ14" s="146"/>
      <c r="PEA14" s="146"/>
      <c r="PEB14" s="146"/>
      <c r="PEC14" s="146"/>
      <c r="PED14" s="146"/>
      <c r="PEE14" s="146"/>
      <c r="PEF14" s="146"/>
      <c r="PEG14" s="146"/>
      <c r="PEH14" s="146"/>
      <c r="PEI14" s="146"/>
      <c r="PEJ14" s="146"/>
      <c r="PEK14" s="146"/>
      <c r="PEL14" s="146"/>
      <c r="PEM14" s="146"/>
      <c r="PEN14" s="146"/>
      <c r="PEO14" s="146"/>
      <c r="PEP14" s="146"/>
      <c r="PEQ14" s="146"/>
      <c r="PER14" s="146"/>
      <c r="PES14" s="146"/>
      <c r="PET14" s="146"/>
      <c r="PEU14" s="146"/>
      <c r="PEV14" s="146"/>
      <c r="PEW14" s="146"/>
      <c r="PEX14" s="146"/>
      <c r="PEY14" s="146"/>
      <c r="PEZ14" s="146"/>
      <c r="PFA14" s="146"/>
      <c r="PFB14" s="146"/>
      <c r="PFC14" s="146"/>
      <c r="PFD14" s="146"/>
      <c r="PFE14" s="146"/>
      <c r="PFF14" s="146"/>
      <c r="PFG14" s="146"/>
      <c r="PFH14" s="146"/>
      <c r="PFI14" s="146"/>
      <c r="PFJ14" s="146"/>
      <c r="PFK14" s="146"/>
      <c r="PFL14" s="146"/>
      <c r="PFM14" s="146"/>
      <c r="PFN14" s="146"/>
      <c r="PFO14" s="146"/>
      <c r="PFP14" s="146"/>
      <c r="PFQ14" s="146"/>
      <c r="PFR14" s="146"/>
      <c r="PFS14" s="146"/>
      <c r="PFT14" s="146"/>
      <c r="PFU14" s="146"/>
      <c r="PFV14" s="146"/>
      <c r="PFW14" s="146"/>
      <c r="PFX14" s="146"/>
      <c r="PFY14" s="146"/>
      <c r="PFZ14" s="146"/>
      <c r="PGA14" s="146"/>
      <c r="PGB14" s="146"/>
      <c r="PGC14" s="146"/>
      <c r="PGD14" s="146"/>
      <c r="PGE14" s="146"/>
      <c r="PGF14" s="146"/>
      <c r="PGG14" s="146"/>
      <c r="PGH14" s="146"/>
      <c r="PGI14" s="146"/>
      <c r="PGJ14" s="146"/>
      <c r="PGK14" s="146"/>
      <c r="PGL14" s="146"/>
      <c r="PGM14" s="146"/>
      <c r="PGN14" s="146"/>
      <c r="PGO14" s="146"/>
      <c r="PGP14" s="146"/>
      <c r="PGQ14" s="146"/>
      <c r="PGR14" s="146"/>
      <c r="PGS14" s="146"/>
      <c r="PGT14" s="146"/>
      <c r="PGU14" s="146"/>
      <c r="PGV14" s="146"/>
      <c r="PGW14" s="146"/>
      <c r="PGX14" s="146"/>
      <c r="PGY14" s="146"/>
      <c r="PGZ14" s="146"/>
      <c r="PHA14" s="146"/>
      <c r="PHB14" s="146"/>
      <c r="PHC14" s="146"/>
      <c r="PHD14" s="146"/>
      <c r="PHE14" s="146"/>
      <c r="PHF14" s="146"/>
      <c r="PHG14" s="146"/>
      <c r="PHH14" s="146"/>
      <c r="PHI14" s="146"/>
      <c r="PHJ14" s="146"/>
      <c r="PHK14" s="146"/>
      <c r="PHL14" s="146"/>
      <c r="PHM14" s="146"/>
      <c r="PHN14" s="146"/>
      <c r="PHO14" s="146"/>
      <c r="PHP14" s="146"/>
      <c r="PHQ14" s="146"/>
      <c r="PHR14" s="146"/>
      <c r="PHS14" s="146"/>
      <c r="PHT14" s="146"/>
      <c r="PHU14" s="146"/>
      <c r="PHV14" s="146"/>
      <c r="PHW14" s="146"/>
      <c r="PHX14" s="146"/>
      <c r="PHY14" s="146"/>
      <c r="PHZ14" s="146"/>
      <c r="PIA14" s="146"/>
      <c r="PIB14" s="146"/>
      <c r="PIC14" s="146"/>
      <c r="PID14" s="146"/>
      <c r="PIE14" s="146"/>
      <c r="PIF14" s="146"/>
      <c r="PIG14" s="146"/>
      <c r="PIH14" s="146"/>
      <c r="PII14" s="146"/>
      <c r="PIJ14" s="146"/>
      <c r="PIK14" s="146"/>
      <c r="PIL14" s="146"/>
      <c r="PIM14" s="146"/>
      <c r="PIN14" s="146"/>
      <c r="PIO14" s="146"/>
      <c r="PIP14" s="146"/>
      <c r="PIQ14" s="146"/>
      <c r="PIR14" s="146"/>
      <c r="PIS14" s="146"/>
      <c r="PIT14" s="146"/>
      <c r="PIU14" s="146"/>
      <c r="PIV14" s="146"/>
      <c r="PIW14" s="146"/>
      <c r="PIX14" s="146"/>
      <c r="PIY14" s="146"/>
      <c r="PIZ14" s="146"/>
      <c r="PJA14" s="146"/>
      <c r="PJB14" s="146"/>
      <c r="PJC14" s="146"/>
      <c r="PJD14" s="146"/>
      <c r="PJE14" s="146"/>
      <c r="PJF14" s="146"/>
      <c r="PJG14" s="146"/>
      <c r="PJH14" s="146"/>
      <c r="PJI14" s="146"/>
      <c r="PJJ14" s="146"/>
      <c r="PJK14" s="146"/>
      <c r="PJL14" s="146"/>
      <c r="PJM14" s="146"/>
      <c r="PJN14" s="146"/>
      <c r="PJO14" s="146"/>
      <c r="PJP14" s="146"/>
      <c r="PJQ14" s="146"/>
      <c r="PJR14" s="146"/>
      <c r="PJS14" s="146"/>
      <c r="PJT14" s="146"/>
      <c r="PJU14" s="146"/>
      <c r="PJV14" s="146"/>
      <c r="PJW14" s="146"/>
      <c r="PJX14" s="146"/>
      <c r="PJY14" s="146"/>
      <c r="PJZ14" s="146"/>
      <c r="PKA14" s="146"/>
      <c r="PKB14" s="146"/>
      <c r="PKC14" s="146"/>
      <c r="PKD14" s="146"/>
      <c r="PKE14" s="146"/>
      <c r="PKF14" s="146"/>
      <c r="PKG14" s="146"/>
      <c r="PKH14" s="146"/>
      <c r="PKI14" s="146"/>
      <c r="PKJ14" s="146"/>
      <c r="PKK14" s="146"/>
      <c r="PKL14" s="146"/>
      <c r="PKM14" s="146"/>
      <c r="PKN14" s="146"/>
      <c r="PKO14" s="146"/>
      <c r="PKP14" s="146"/>
      <c r="PKQ14" s="146"/>
      <c r="PKR14" s="146"/>
      <c r="PKS14" s="146"/>
      <c r="PKT14" s="146"/>
      <c r="PKU14" s="146"/>
      <c r="PKV14" s="146"/>
      <c r="PKW14" s="146"/>
      <c r="PKX14" s="146"/>
      <c r="PKY14" s="146"/>
      <c r="PKZ14" s="146"/>
      <c r="PLA14" s="146"/>
      <c r="PLB14" s="146"/>
      <c r="PLC14" s="146"/>
      <c r="PLD14" s="146"/>
      <c r="PLE14" s="146"/>
      <c r="PLF14" s="146"/>
      <c r="PLG14" s="146"/>
      <c r="PLH14" s="146"/>
      <c r="PLI14" s="146"/>
      <c r="PLJ14" s="146"/>
      <c r="PLK14" s="146"/>
      <c r="PLL14" s="146"/>
      <c r="PLM14" s="146"/>
      <c r="PLN14" s="146"/>
      <c r="PLO14" s="146"/>
      <c r="PLP14" s="146"/>
      <c r="PLQ14" s="146"/>
      <c r="PLR14" s="146"/>
      <c r="PLS14" s="146"/>
      <c r="PLT14" s="146"/>
      <c r="PLU14" s="146"/>
      <c r="PLV14" s="146"/>
      <c r="PLW14" s="146"/>
      <c r="PLX14" s="146"/>
      <c r="PLY14" s="146"/>
      <c r="PLZ14" s="146"/>
      <c r="PMA14" s="146"/>
      <c r="PMB14" s="146"/>
      <c r="PMC14" s="146"/>
      <c r="PMD14" s="146"/>
      <c r="PME14" s="146"/>
      <c r="PMF14" s="146"/>
      <c r="PMG14" s="146"/>
      <c r="PMH14" s="146"/>
      <c r="PMI14" s="146"/>
      <c r="PMJ14" s="146"/>
      <c r="PMK14" s="146"/>
      <c r="PML14" s="146"/>
      <c r="PMM14" s="146"/>
      <c r="PMN14" s="146"/>
      <c r="PMO14" s="146"/>
      <c r="PMP14" s="146"/>
      <c r="PMQ14" s="146"/>
      <c r="PMR14" s="146"/>
      <c r="PMS14" s="146"/>
      <c r="PMT14" s="146"/>
      <c r="PMU14" s="146"/>
      <c r="PMV14" s="146"/>
      <c r="PMW14" s="146"/>
      <c r="PMX14" s="146"/>
      <c r="PMY14" s="146"/>
      <c r="PMZ14" s="146"/>
      <c r="PNA14" s="146"/>
      <c r="PNB14" s="146"/>
      <c r="PNC14" s="146"/>
      <c r="PND14" s="146"/>
      <c r="PNE14" s="146"/>
      <c r="PNF14" s="146"/>
      <c r="PNG14" s="146"/>
      <c r="PNH14" s="146"/>
      <c r="PNI14" s="146"/>
      <c r="PNJ14" s="146"/>
      <c r="PNK14" s="146"/>
      <c r="PNL14" s="146"/>
      <c r="PNM14" s="146"/>
      <c r="PNN14" s="146"/>
      <c r="PNO14" s="146"/>
      <c r="PNP14" s="146"/>
      <c r="PNQ14" s="146"/>
      <c r="PNR14" s="146"/>
      <c r="PNS14" s="146"/>
      <c r="PNT14" s="146"/>
      <c r="PNU14" s="146"/>
      <c r="PNV14" s="146"/>
      <c r="PNW14" s="146"/>
      <c r="PNX14" s="146"/>
      <c r="PNY14" s="146"/>
      <c r="PNZ14" s="146"/>
      <c r="POA14" s="146"/>
      <c r="POB14" s="146"/>
      <c r="POC14" s="146"/>
      <c r="POD14" s="146"/>
      <c r="POE14" s="146"/>
      <c r="POF14" s="146"/>
      <c r="POG14" s="146"/>
      <c r="POH14" s="146"/>
      <c r="POI14" s="146"/>
      <c r="POJ14" s="146"/>
      <c r="POK14" s="146"/>
      <c r="POL14" s="146"/>
      <c r="POM14" s="146"/>
      <c r="PON14" s="146"/>
      <c r="POO14" s="146"/>
      <c r="POP14" s="146"/>
      <c r="POQ14" s="146"/>
      <c r="POR14" s="146"/>
      <c r="POS14" s="146"/>
      <c r="POT14" s="146"/>
      <c r="POU14" s="146"/>
      <c r="POV14" s="146"/>
      <c r="POW14" s="146"/>
      <c r="POX14" s="146"/>
      <c r="POY14" s="146"/>
      <c r="POZ14" s="146"/>
      <c r="PPA14" s="146"/>
      <c r="PPB14" s="146"/>
      <c r="PPC14" s="146"/>
      <c r="PPD14" s="146"/>
      <c r="PPE14" s="146"/>
      <c r="PPF14" s="146"/>
      <c r="PPG14" s="146"/>
      <c r="PPH14" s="146"/>
      <c r="PPI14" s="146"/>
      <c r="PPJ14" s="146"/>
      <c r="PPK14" s="146"/>
      <c r="PPL14" s="146"/>
      <c r="PPM14" s="146"/>
      <c r="PPN14" s="146"/>
      <c r="PPO14" s="146"/>
      <c r="PPP14" s="146"/>
      <c r="PPQ14" s="146"/>
      <c r="PPR14" s="146"/>
      <c r="PPS14" s="146"/>
      <c r="PPT14" s="146"/>
      <c r="PPU14" s="146"/>
      <c r="PPV14" s="146"/>
      <c r="PPW14" s="146"/>
      <c r="PPX14" s="146"/>
      <c r="PPY14" s="146"/>
      <c r="PPZ14" s="146"/>
      <c r="PQA14" s="146"/>
      <c r="PQB14" s="146"/>
      <c r="PQC14" s="146"/>
      <c r="PQD14" s="146"/>
      <c r="PQE14" s="146"/>
      <c r="PQF14" s="146"/>
      <c r="PQG14" s="146"/>
      <c r="PQH14" s="146"/>
      <c r="PQI14" s="146"/>
      <c r="PQJ14" s="146"/>
      <c r="PQK14" s="146"/>
      <c r="PQL14" s="146"/>
      <c r="PQM14" s="146"/>
      <c r="PQN14" s="146"/>
      <c r="PQO14" s="146"/>
      <c r="PQP14" s="146"/>
      <c r="PQQ14" s="146"/>
      <c r="PQR14" s="146"/>
      <c r="PQS14" s="146"/>
      <c r="PQT14" s="146"/>
      <c r="PQU14" s="146"/>
      <c r="PQV14" s="146"/>
      <c r="PQW14" s="146"/>
      <c r="PQX14" s="146"/>
      <c r="PQY14" s="146"/>
      <c r="PQZ14" s="146"/>
      <c r="PRA14" s="146"/>
      <c r="PRB14" s="146"/>
      <c r="PRC14" s="146"/>
      <c r="PRD14" s="146"/>
      <c r="PRE14" s="146"/>
      <c r="PRF14" s="146"/>
      <c r="PRG14" s="146"/>
      <c r="PRH14" s="146"/>
      <c r="PRI14" s="146"/>
      <c r="PRJ14" s="146"/>
      <c r="PRK14" s="146"/>
      <c r="PRL14" s="146"/>
      <c r="PRM14" s="146"/>
      <c r="PRN14" s="146"/>
      <c r="PRO14" s="146"/>
      <c r="PRP14" s="146"/>
      <c r="PRQ14" s="146"/>
      <c r="PRR14" s="146"/>
      <c r="PRS14" s="146"/>
      <c r="PRT14" s="146"/>
      <c r="PRU14" s="146"/>
      <c r="PRV14" s="146"/>
      <c r="PRW14" s="146"/>
      <c r="PRX14" s="146"/>
      <c r="PRY14" s="146"/>
      <c r="PRZ14" s="146"/>
      <c r="PSA14" s="146"/>
      <c r="PSB14" s="146"/>
      <c r="PSC14" s="146"/>
      <c r="PSD14" s="146"/>
      <c r="PSE14" s="146"/>
      <c r="PSF14" s="146"/>
      <c r="PSG14" s="146"/>
      <c r="PSH14" s="146"/>
      <c r="PSI14" s="146"/>
      <c r="PSJ14" s="146"/>
      <c r="PSK14" s="146"/>
      <c r="PSL14" s="146"/>
      <c r="PSM14" s="146"/>
      <c r="PSN14" s="146"/>
      <c r="PSO14" s="146"/>
      <c r="PSP14" s="146"/>
      <c r="PSQ14" s="146"/>
      <c r="PSR14" s="146"/>
      <c r="PSS14" s="146"/>
      <c r="PST14" s="146"/>
      <c r="PSU14" s="146"/>
      <c r="PSV14" s="146"/>
      <c r="PSW14" s="146"/>
      <c r="PSX14" s="146"/>
      <c r="PSY14" s="146"/>
      <c r="PSZ14" s="146"/>
      <c r="PTA14" s="146"/>
      <c r="PTB14" s="146"/>
      <c r="PTC14" s="146"/>
      <c r="PTD14" s="146"/>
      <c r="PTE14" s="146"/>
      <c r="PTF14" s="146"/>
      <c r="PTG14" s="146"/>
      <c r="PTH14" s="146"/>
      <c r="PTI14" s="146"/>
      <c r="PTJ14" s="146"/>
      <c r="PTK14" s="146"/>
      <c r="PTL14" s="146"/>
      <c r="PTM14" s="146"/>
      <c r="PTN14" s="146"/>
      <c r="PTO14" s="146"/>
      <c r="PTP14" s="146"/>
      <c r="PTQ14" s="146"/>
      <c r="PTR14" s="146"/>
      <c r="PTS14" s="146"/>
      <c r="PTT14" s="146"/>
      <c r="PTU14" s="146"/>
      <c r="PTV14" s="146"/>
      <c r="PTW14" s="146"/>
      <c r="PTX14" s="146"/>
      <c r="PTY14" s="146"/>
      <c r="PTZ14" s="146"/>
      <c r="PUA14" s="146"/>
      <c r="PUB14" s="146"/>
      <c r="PUC14" s="146"/>
      <c r="PUD14" s="146"/>
      <c r="PUE14" s="146"/>
      <c r="PUF14" s="146"/>
      <c r="PUG14" s="146"/>
      <c r="PUH14" s="146"/>
      <c r="PUI14" s="146"/>
      <c r="PUJ14" s="146"/>
      <c r="PUK14" s="146"/>
      <c r="PUL14" s="146"/>
      <c r="PUM14" s="146"/>
      <c r="PUN14" s="146"/>
      <c r="PUO14" s="146"/>
      <c r="PUP14" s="146"/>
      <c r="PUQ14" s="146"/>
      <c r="PUR14" s="146"/>
      <c r="PUS14" s="146"/>
      <c r="PUT14" s="146"/>
      <c r="PUU14" s="146"/>
      <c r="PUV14" s="146"/>
      <c r="PUW14" s="146"/>
      <c r="PUX14" s="146"/>
      <c r="PUY14" s="146"/>
      <c r="PUZ14" s="146"/>
      <c r="PVA14" s="146"/>
      <c r="PVB14" s="146"/>
      <c r="PVC14" s="146"/>
      <c r="PVD14" s="146"/>
      <c r="PVE14" s="146"/>
      <c r="PVF14" s="146"/>
      <c r="PVG14" s="146"/>
      <c r="PVH14" s="146"/>
      <c r="PVI14" s="146"/>
      <c r="PVJ14" s="146"/>
      <c r="PVK14" s="146"/>
      <c r="PVL14" s="146"/>
      <c r="PVM14" s="146"/>
      <c r="PVN14" s="146"/>
      <c r="PVO14" s="146"/>
      <c r="PVP14" s="146"/>
      <c r="PVQ14" s="146"/>
      <c r="PVR14" s="146"/>
      <c r="PVS14" s="146"/>
      <c r="PVT14" s="146"/>
      <c r="PVU14" s="146"/>
      <c r="PVV14" s="146"/>
      <c r="PVW14" s="146"/>
      <c r="PVX14" s="146"/>
      <c r="PVY14" s="146"/>
      <c r="PVZ14" s="146"/>
      <c r="PWA14" s="146"/>
      <c r="PWB14" s="146"/>
      <c r="PWC14" s="146"/>
      <c r="PWD14" s="146"/>
      <c r="PWE14" s="146"/>
      <c r="PWF14" s="146"/>
      <c r="PWG14" s="146"/>
      <c r="PWH14" s="146"/>
      <c r="PWI14" s="146"/>
      <c r="PWJ14" s="146"/>
      <c r="PWK14" s="146"/>
      <c r="PWL14" s="146"/>
      <c r="PWM14" s="146"/>
      <c r="PWN14" s="146"/>
      <c r="PWO14" s="146"/>
      <c r="PWP14" s="146"/>
      <c r="PWQ14" s="146"/>
      <c r="PWR14" s="146"/>
      <c r="PWS14" s="146"/>
      <c r="PWT14" s="146"/>
      <c r="PWU14" s="146"/>
      <c r="PWV14" s="146"/>
      <c r="PWW14" s="146"/>
      <c r="PWX14" s="146"/>
      <c r="PWY14" s="146"/>
      <c r="PWZ14" s="146"/>
      <c r="PXA14" s="146"/>
      <c r="PXB14" s="146"/>
      <c r="PXC14" s="146"/>
      <c r="PXD14" s="146"/>
      <c r="PXE14" s="146"/>
      <c r="PXF14" s="146"/>
      <c r="PXG14" s="146"/>
      <c r="PXH14" s="146"/>
      <c r="PXI14" s="146"/>
      <c r="PXJ14" s="146"/>
      <c r="PXK14" s="146"/>
      <c r="PXL14" s="146"/>
      <c r="PXM14" s="146"/>
      <c r="PXN14" s="146"/>
      <c r="PXO14" s="146"/>
      <c r="PXP14" s="146"/>
      <c r="PXQ14" s="146"/>
      <c r="PXR14" s="146"/>
      <c r="PXS14" s="146"/>
      <c r="PXT14" s="146"/>
      <c r="PXU14" s="146"/>
      <c r="PXV14" s="146"/>
      <c r="PXW14" s="146"/>
      <c r="PXX14" s="146"/>
      <c r="PXY14" s="146"/>
      <c r="PXZ14" s="146"/>
      <c r="PYA14" s="146"/>
      <c r="PYB14" s="146"/>
      <c r="PYC14" s="146"/>
      <c r="PYD14" s="146"/>
      <c r="PYE14" s="146"/>
      <c r="PYF14" s="146"/>
      <c r="PYG14" s="146"/>
      <c r="PYH14" s="146"/>
      <c r="PYI14" s="146"/>
      <c r="PYJ14" s="146"/>
      <c r="PYK14" s="146"/>
      <c r="PYL14" s="146"/>
      <c r="PYM14" s="146"/>
      <c r="PYN14" s="146"/>
      <c r="PYO14" s="146"/>
      <c r="PYP14" s="146"/>
      <c r="PYQ14" s="146"/>
      <c r="PYR14" s="146"/>
      <c r="PYS14" s="146"/>
      <c r="PYT14" s="146"/>
      <c r="PYU14" s="146"/>
      <c r="PYV14" s="146"/>
      <c r="PYW14" s="146"/>
      <c r="PYX14" s="146"/>
      <c r="PYY14" s="146"/>
      <c r="PYZ14" s="146"/>
      <c r="PZA14" s="146"/>
      <c r="PZB14" s="146"/>
      <c r="PZC14" s="146"/>
      <c r="PZD14" s="146"/>
      <c r="PZE14" s="146"/>
      <c r="PZF14" s="146"/>
      <c r="PZG14" s="146"/>
      <c r="PZH14" s="146"/>
      <c r="PZI14" s="146"/>
      <c r="PZJ14" s="146"/>
      <c r="PZK14" s="146"/>
      <c r="PZL14" s="146"/>
      <c r="PZM14" s="146"/>
      <c r="PZN14" s="146"/>
      <c r="PZO14" s="146"/>
      <c r="PZP14" s="146"/>
      <c r="PZQ14" s="146"/>
      <c r="PZR14" s="146"/>
      <c r="PZS14" s="146"/>
      <c r="PZT14" s="146"/>
      <c r="PZU14" s="146"/>
      <c r="PZV14" s="146"/>
      <c r="PZW14" s="146"/>
      <c r="PZX14" s="146"/>
      <c r="PZY14" s="146"/>
      <c r="PZZ14" s="146"/>
      <c r="QAA14" s="146"/>
      <c r="QAB14" s="146"/>
      <c r="QAC14" s="146"/>
      <c r="QAD14" s="146"/>
      <c r="QAE14" s="146"/>
      <c r="QAF14" s="146"/>
      <c r="QAG14" s="146"/>
      <c r="QAH14" s="146"/>
      <c r="QAI14" s="146"/>
      <c r="QAJ14" s="146"/>
      <c r="QAK14" s="146"/>
      <c r="QAL14" s="146"/>
      <c r="QAM14" s="146"/>
      <c r="QAN14" s="146"/>
      <c r="QAO14" s="146"/>
      <c r="QAP14" s="146"/>
      <c r="QAQ14" s="146"/>
      <c r="QAR14" s="146"/>
      <c r="QAS14" s="146"/>
      <c r="QAT14" s="146"/>
      <c r="QAU14" s="146"/>
      <c r="QAV14" s="146"/>
      <c r="QAW14" s="146"/>
      <c r="QAX14" s="146"/>
      <c r="QAY14" s="146"/>
      <c r="QAZ14" s="146"/>
      <c r="QBA14" s="146"/>
      <c r="QBB14" s="146"/>
      <c r="QBC14" s="146"/>
      <c r="QBD14" s="146"/>
      <c r="QBE14" s="146"/>
      <c r="QBF14" s="146"/>
      <c r="QBG14" s="146"/>
      <c r="QBH14" s="146"/>
      <c r="QBI14" s="146"/>
      <c r="QBJ14" s="146"/>
      <c r="QBK14" s="146"/>
      <c r="QBL14" s="146"/>
      <c r="QBM14" s="146"/>
      <c r="QBN14" s="146"/>
      <c r="QBO14" s="146"/>
      <c r="QBP14" s="146"/>
      <c r="QBQ14" s="146"/>
      <c r="QBR14" s="146"/>
      <c r="QBS14" s="146"/>
      <c r="QBT14" s="146"/>
      <c r="QBU14" s="146"/>
      <c r="QBV14" s="146"/>
      <c r="QBW14" s="146"/>
      <c r="QBX14" s="146"/>
      <c r="QBY14" s="146"/>
      <c r="QBZ14" s="146"/>
      <c r="QCA14" s="146"/>
      <c r="QCB14" s="146"/>
      <c r="QCC14" s="146"/>
      <c r="QCD14" s="146"/>
      <c r="QCE14" s="146"/>
      <c r="QCF14" s="146"/>
      <c r="QCG14" s="146"/>
      <c r="QCH14" s="146"/>
      <c r="QCI14" s="146"/>
      <c r="QCJ14" s="146"/>
      <c r="QCK14" s="146"/>
      <c r="QCL14" s="146"/>
      <c r="QCM14" s="146"/>
      <c r="QCN14" s="146"/>
      <c r="QCO14" s="146"/>
      <c r="QCP14" s="146"/>
      <c r="QCQ14" s="146"/>
      <c r="QCR14" s="146"/>
      <c r="QCS14" s="146"/>
      <c r="QCT14" s="146"/>
      <c r="QCU14" s="146"/>
      <c r="QCV14" s="146"/>
      <c r="QCW14" s="146"/>
      <c r="QCX14" s="146"/>
      <c r="QCY14" s="146"/>
      <c r="QCZ14" s="146"/>
      <c r="QDA14" s="146"/>
      <c r="QDB14" s="146"/>
      <c r="QDC14" s="146"/>
      <c r="QDD14" s="146"/>
      <c r="QDE14" s="146"/>
      <c r="QDF14" s="146"/>
      <c r="QDG14" s="146"/>
      <c r="QDH14" s="146"/>
      <c r="QDI14" s="146"/>
      <c r="QDJ14" s="146"/>
      <c r="QDK14" s="146"/>
      <c r="QDL14" s="146"/>
      <c r="QDM14" s="146"/>
      <c r="QDN14" s="146"/>
      <c r="QDO14" s="146"/>
      <c r="QDP14" s="146"/>
      <c r="QDQ14" s="146"/>
      <c r="QDR14" s="146"/>
      <c r="QDS14" s="146"/>
      <c r="QDT14" s="146"/>
      <c r="QDU14" s="146"/>
      <c r="QDV14" s="146"/>
      <c r="QDW14" s="146"/>
      <c r="QDX14" s="146"/>
      <c r="QDY14" s="146"/>
      <c r="QDZ14" s="146"/>
      <c r="QEA14" s="146"/>
      <c r="QEB14" s="146"/>
      <c r="QEC14" s="146"/>
      <c r="QED14" s="146"/>
      <c r="QEE14" s="146"/>
      <c r="QEF14" s="146"/>
      <c r="QEG14" s="146"/>
      <c r="QEH14" s="146"/>
      <c r="QEI14" s="146"/>
      <c r="QEJ14" s="146"/>
      <c r="QEK14" s="146"/>
      <c r="QEL14" s="146"/>
      <c r="QEM14" s="146"/>
      <c r="QEN14" s="146"/>
      <c r="QEO14" s="146"/>
      <c r="QEP14" s="146"/>
      <c r="QEQ14" s="146"/>
      <c r="QER14" s="146"/>
      <c r="QES14" s="146"/>
      <c r="QET14" s="146"/>
      <c r="QEU14" s="146"/>
      <c r="QEV14" s="146"/>
      <c r="QEW14" s="146"/>
      <c r="QEX14" s="146"/>
      <c r="QEY14" s="146"/>
      <c r="QEZ14" s="146"/>
      <c r="QFA14" s="146"/>
      <c r="QFB14" s="146"/>
      <c r="QFC14" s="146"/>
      <c r="QFD14" s="146"/>
      <c r="QFE14" s="146"/>
      <c r="QFF14" s="146"/>
      <c r="QFG14" s="146"/>
      <c r="QFH14" s="146"/>
      <c r="QFI14" s="146"/>
      <c r="QFJ14" s="146"/>
      <c r="QFK14" s="146"/>
      <c r="QFL14" s="146"/>
      <c r="QFM14" s="146"/>
      <c r="QFN14" s="146"/>
      <c r="QFO14" s="146"/>
      <c r="QFP14" s="146"/>
      <c r="QFQ14" s="146"/>
      <c r="QFR14" s="146"/>
      <c r="QFS14" s="146"/>
      <c r="QFT14" s="146"/>
      <c r="QFU14" s="146"/>
      <c r="QFV14" s="146"/>
      <c r="QFW14" s="146"/>
      <c r="QFX14" s="146"/>
      <c r="QFY14" s="146"/>
      <c r="QFZ14" s="146"/>
      <c r="QGA14" s="146"/>
      <c r="QGB14" s="146"/>
      <c r="QGC14" s="146"/>
      <c r="QGD14" s="146"/>
      <c r="QGE14" s="146"/>
      <c r="QGF14" s="146"/>
      <c r="QGG14" s="146"/>
      <c r="QGH14" s="146"/>
      <c r="QGI14" s="146"/>
      <c r="QGJ14" s="146"/>
      <c r="QGK14" s="146"/>
      <c r="QGL14" s="146"/>
      <c r="QGM14" s="146"/>
      <c r="QGN14" s="146"/>
      <c r="QGO14" s="146"/>
      <c r="QGP14" s="146"/>
      <c r="QGQ14" s="146"/>
      <c r="QGR14" s="146"/>
      <c r="QGS14" s="146"/>
      <c r="QGT14" s="146"/>
      <c r="QGU14" s="146"/>
      <c r="QGV14" s="146"/>
      <c r="QGW14" s="146"/>
      <c r="QGX14" s="146"/>
      <c r="QGY14" s="146"/>
      <c r="QGZ14" s="146"/>
      <c r="QHA14" s="146"/>
      <c r="QHB14" s="146"/>
      <c r="QHC14" s="146"/>
      <c r="QHD14" s="146"/>
      <c r="QHE14" s="146"/>
      <c r="QHF14" s="146"/>
      <c r="QHG14" s="146"/>
      <c r="QHH14" s="146"/>
      <c r="QHI14" s="146"/>
      <c r="QHJ14" s="146"/>
      <c r="QHK14" s="146"/>
      <c r="QHL14" s="146"/>
      <c r="QHM14" s="146"/>
      <c r="QHN14" s="146"/>
      <c r="QHO14" s="146"/>
      <c r="QHP14" s="146"/>
      <c r="QHQ14" s="146"/>
      <c r="QHR14" s="146"/>
      <c r="QHS14" s="146"/>
      <c r="QHT14" s="146"/>
      <c r="QHU14" s="146"/>
      <c r="QHV14" s="146"/>
      <c r="QHW14" s="146"/>
      <c r="QHX14" s="146"/>
      <c r="QHY14" s="146"/>
      <c r="QHZ14" s="146"/>
      <c r="QIA14" s="146"/>
      <c r="QIB14" s="146"/>
      <c r="QIC14" s="146"/>
      <c r="QID14" s="146"/>
      <c r="QIE14" s="146"/>
      <c r="QIF14" s="146"/>
      <c r="QIG14" s="146"/>
      <c r="QIH14" s="146"/>
      <c r="QII14" s="146"/>
      <c r="QIJ14" s="146"/>
      <c r="QIK14" s="146"/>
      <c r="QIL14" s="146"/>
      <c r="QIM14" s="146"/>
      <c r="QIN14" s="146"/>
      <c r="QIO14" s="146"/>
      <c r="QIP14" s="146"/>
      <c r="QIQ14" s="146"/>
      <c r="QIR14" s="146"/>
      <c r="QIS14" s="146"/>
      <c r="QIT14" s="146"/>
      <c r="QIU14" s="146"/>
      <c r="QIV14" s="146"/>
      <c r="QIW14" s="146"/>
      <c r="QIX14" s="146"/>
      <c r="QIY14" s="146"/>
      <c r="QIZ14" s="146"/>
      <c r="QJA14" s="146"/>
      <c r="QJB14" s="146"/>
      <c r="QJC14" s="146"/>
      <c r="QJD14" s="146"/>
      <c r="QJE14" s="146"/>
      <c r="QJF14" s="146"/>
      <c r="QJG14" s="146"/>
      <c r="QJH14" s="146"/>
      <c r="QJI14" s="146"/>
      <c r="QJJ14" s="146"/>
      <c r="QJK14" s="146"/>
      <c r="QJL14" s="146"/>
      <c r="QJM14" s="146"/>
      <c r="QJN14" s="146"/>
      <c r="QJO14" s="146"/>
      <c r="QJP14" s="146"/>
      <c r="QJQ14" s="146"/>
      <c r="QJR14" s="146"/>
      <c r="QJS14" s="146"/>
      <c r="QJT14" s="146"/>
      <c r="QJU14" s="146"/>
      <c r="QJV14" s="146"/>
      <c r="QJW14" s="146"/>
      <c r="QJX14" s="146"/>
      <c r="QJY14" s="146"/>
      <c r="QJZ14" s="146"/>
      <c r="QKA14" s="146"/>
      <c r="QKB14" s="146"/>
      <c r="QKC14" s="146"/>
      <c r="QKD14" s="146"/>
      <c r="QKE14" s="146"/>
      <c r="QKF14" s="146"/>
      <c r="QKG14" s="146"/>
      <c r="QKH14" s="146"/>
      <c r="QKI14" s="146"/>
      <c r="QKJ14" s="146"/>
      <c r="QKK14" s="146"/>
      <c r="QKL14" s="146"/>
      <c r="QKM14" s="146"/>
      <c r="QKN14" s="146"/>
      <c r="QKO14" s="146"/>
      <c r="QKP14" s="146"/>
      <c r="QKQ14" s="146"/>
      <c r="QKR14" s="146"/>
      <c r="QKS14" s="146"/>
      <c r="QKT14" s="146"/>
      <c r="QKU14" s="146"/>
      <c r="QKV14" s="146"/>
      <c r="QKW14" s="146"/>
      <c r="QKX14" s="146"/>
      <c r="QKY14" s="146"/>
      <c r="QKZ14" s="146"/>
      <c r="QLA14" s="146"/>
      <c r="QLB14" s="146"/>
      <c r="QLC14" s="146"/>
      <c r="QLD14" s="146"/>
      <c r="QLE14" s="146"/>
      <c r="QLF14" s="146"/>
      <c r="QLG14" s="146"/>
      <c r="QLH14" s="146"/>
      <c r="QLI14" s="146"/>
      <c r="QLJ14" s="146"/>
      <c r="QLK14" s="146"/>
      <c r="QLL14" s="146"/>
      <c r="QLM14" s="146"/>
      <c r="QLN14" s="146"/>
      <c r="QLO14" s="146"/>
      <c r="QLP14" s="146"/>
      <c r="QLQ14" s="146"/>
      <c r="QLR14" s="146"/>
      <c r="QLS14" s="146"/>
      <c r="QLT14" s="146"/>
      <c r="QLU14" s="146"/>
      <c r="QLV14" s="146"/>
      <c r="QLW14" s="146"/>
      <c r="QLX14" s="146"/>
      <c r="QLY14" s="146"/>
      <c r="QLZ14" s="146"/>
      <c r="QMA14" s="146"/>
      <c r="QMB14" s="146"/>
      <c r="QMC14" s="146"/>
      <c r="QMD14" s="146"/>
      <c r="QME14" s="146"/>
      <c r="QMF14" s="146"/>
      <c r="QMG14" s="146"/>
      <c r="QMH14" s="146"/>
      <c r="QMI14" s="146"/>
      <c r="QMJ14" s="146"/>
      <c r="QMK14" s="146"/>
      <c r="QML14" s="146"/>
      <c r="QMM14" s="146"/>
      <c r="QMN14" s="146"/>
      <c r="QMO14" s="146"/>
      <c r="QMP14" s="146"/>
      <c r="QMQ14" s="146"/>
      <c r="QMR14" s="146"/>
      <c r="QMS14" s="146"/>
      <c r="QMT14" s="146"/>
      <c r="QMU14" s="146"/>
      <c r="QMV14" s="146"/>
      <c r="QMW14" s="146"/>
      <c r="QMX14" s="146"/>
      <c r="QMY14" s="146"/>
      <c r="QMZ14" s="146"/>
      <c r="QNA14" s="146"/>
      <c r="QNB14" s="146"/>
      <c r="QNC14" s="146"/>
      <c r="QND14" s="146"/>
      <c r="QNE14" s="146"/>
      <c r="QNF14" s="146"/>
      <c r="QNG14" s="146"/>
      <c r="QNH14" s="146"/>
      <c r="QNI14" s="146"/>
      <c r="QNJ14" s="146"/>
      <c r="QNK14" s="146"/>
      <c r="QNL14" s="146"/>
      <c r="QNM14" s="146"/>
      <c r="QNN14" s="146"/>
      <c r="QNO14" s="146"/>
      <c r="QNP14" s="146"/>
      <c r="QNQ14" s="146"/>
      <c r="QNR14" s="146"/>
      <c r="QNS14" s="146"/>
      <c r="QNT14" s="146"/>
      <c r="QNU14" s="146"/>
      <c r="QNV14" s="146"/>
      <c r="QNW14" s="146"/>
      <c r="QNX14" s="146"/>
      <c r="QNY14" s="146"/>
      <c r="QNZ14" s="146"/>
      <c r="QOA14" s="146"/>
      <c r="QOB14" s="146"/>
      <c r="QOC14" s="146"/>
      <c r="QOD14" s="146"/>
      <c r="QOE14" s="146"/>
      <c r="QOF14" s="146"/>
      <c r="QOG14" s="146"/>
      <c r="QOH14" s="146"/>
      <c r="QOI14" s="146"/>
      <c r="QOJ14" s="146"/>
      <c r="QOK14" s="146"/>
      <c r="QOL14" s="146"/>
      <c r="QOM14" s="146"/>
      <c r="QON14" s="146"/>
      <c r="QOO14" s="146"/>
      <c r="QOP14" s="146"/>
      <c r="QOQ14" s="146"/>
      <c r="QOR14" s="146"/>
      <c r="QOS14" s="146"/>
      <c r="QOT14" s="146"/>
      <c r="QOU14" s="146"/>
      <c r="QOV14" s="146"/>
      <c r="QOW14" s="146"/>
      <c r="QOX14" s="146"/>
      <c r="QOY14" s="146"/>
      <c r="QOZ14" s="146"/>
      <c r="QPA14" s="146"/>
      <c r="QPB14" s="146"/>
      <c r="QPC14" s="146"/>
      <c r="QPD14" s="146"/>
      <c r="QPE14" s="146"/>
      <c r="QPF14" s="146"/>
      <c r="QPG14" s="146"/>
      <c r="QPH14" s="146"/>
      <c r="QPI14" s="146"/>
      <c r="QPJ14" s="146"/>
      <c r="QPK14" s="146"/>
      <c r="QPL14" s="146"/>
      <c r="QPM14" s="146"/>
      <c r="QPN14" s="146"/>
      <c r="QPO14" s="146"/>
      <c r="QPP14" s="146"/>
      <c r="QPQ14" s="146"/>
      <c r="QPR14" s="146"/>
      <c r="QPS14" s="146"/>
      <c r="QPT14" s="146"/>
      <c r="QPU14" s="146"/>
      <c r="QPV14" s="146"/>
      <c r="QPW14" s="146"/>
      <c r="QPX14" s="146"/>
      <c r="QPY14" s="146"/>
      <c r="QPZ14" s="146"/>
      <c r="QQA14" s="146"/>
      <c r="QQB14" s="146"/>
      <c r="QQC14" s="146"/>
      <c r="QQD14" s="146"/>
      <c r="QQE14" s="146"/>
      <c r="QQF14" s="146"/>
      <c r="QQG14" s="146"/>
      <c r="QQH14" s="146"/>
      <c r="QQI14" s="146"/>
      <c r="QQJ14" s="146"/>
      <c r="QQK14" s="146"/>
      <c r="QQL14" s="146"/>
      <c r="QQM14" s="146"/>
      <c r="QQN14" s="146"/>
      <c r="QQO14" s="146"/>
      <c r="QQP14" s="146"/>
      <c r="QQQ14" s="146"/>
      <c r="QQR14" s="146"/>
      <c r="QQS14" s="146"/>
      <c r="QQT14" s="146"/>
      <c r="QQU14" s="146"/>
      <c r="QQV14" s="146"/>
      <c r="QQW14" s="146"/>
      <c r="QQX14" s="146"/>
      <c r="QQY14" s="146"/>
      <c r="QQZ14" s="146"/>
      <c r="QRA14" s="146"/>
      <c r="QRB14" s="146"/>
      <c r="QRC14" s="146"/>
      <c r="QRD14" s="146"/>
      <c r="QRE14" s="146"/>
      <c r="QRF14" s="146"/>
      <c r="QRG14" s="146"/>
      <c r="QRH14" s="146"/>
      <c r="QRI14" s="146"/>
      <c r="QRJ14" s="146"/>
      <c r="QRK14" s="146"/>
      <c r="QRL14" s="146"/>
      <c r="QRM14" s="146"/>
      <c r="QRN14" s="146"/>
      <c r="QRO14" s="146"/>
      <c r="QRP14" s="146"/>
      <c r="QRQ14" s="146"/>
      <c r="QRR14" s="146"/>
      <c r="QRS14" s="146"/>
      <c r="QRT14" s="146"/>
      <c r="QRU14" s="146"/>
      <c r="QRV14" s="146"/>
      <c r="QRW14" s="146"/>
      <c r="QRX14" s="146"/>
      <c r="QRY14" s="146"/>
      <c r="QRZ14" s="146"/>
      <c r="QSA14" s="146"/>
      <c r="QSB14" s="146"/>
      <c r="QSC14" s="146"/>
      <c r="QSD14" s="146"/>
      <c r="QSE14" s="146"/>
      <c r="QSF14" s="146"/>
      <c r="QSG14" s="146"/>
      <c r="QSH14" s="146"/>
      <c r="QSI14" s="146"/>
      <c r="QSJ14" s="146"/>
      <c r="QSK14" s="146"/>
      <c r="QSL14" s="146"/>
      <c r="QSM14" s="146"/>
      <c r="QSN14" s="146"/>
      <c r="QSO14" s="146"/>
      <c r="QSP14" s="146"/>
      <c r="QSQ14" s="146"/>
      <c r="QSR14" s="146"/>
      <c r="QSS14" s="146"/>
      <c r="QST14" s="146"/>
      <c r="QSU14" s="146"/>
      <c r="QSV14" s="146"/>
      <c r="QSW14" s="146"/>
      <c r="QSX14" s="146"/>
      <c r="QSY14" s="146"/>
      <c r="QSZ14" s="146"/>
      <c r="QTA14" s="146"/>
      <c r="QTB14" s="146"/>
      <c r="QTC14" s="146"/>
      <c r="QTD14" s="146"/>
      <c r="QTE14" s="146"/>
      <c r="QTF14" s="146"/>
      <c r="QTG14" s="146"/>
      <c r="QTH14" s="146"/>
      <c r="QTI14" s="146"/>
      <c r="QTJ14" s="146"/>
      <c r="QTK14" s="146"/>
      <c r="QTL14" s="146"/>
      <c r="QTM14" s="146"/>
      <c r="QTN14" s="146"/>
      <c r="QTO14" s="146"/>
      <c r="QTP14" s="146"/>
      <c r="QTQ14" s="146"/>
      <c r="QTR14" s="146"/>
      <c r="QTS14" s="146"/>
      <c r="QTT14" s="146"/>
      <c r="QTU14" s="146"/>
      <c r="QTV14" s="146"/>
      <c r="QTW14" s="146"/>
      <c r="QTX14" s="146"/>
      <c r="QTY14" s="146"/>
      <c r="QTZ14" s="146"/>
      <c r="QUA14" s="146"/>
      <c r="QUB14" s="146"/>
      <c r="QUC14" s="146"/>
      <c r="QUD14" s="146"/>
      <c r="QUE14" s="146"/>
      <c r="QUF14" s="146"/>
      <c r="QUG14" s="146"/>
      <c r="QUH14" s="146"/>
      <c r="QUI14" s="146"/>
      <c r="QUJ14" s="146"/>
      <c r="QUK14" s="146"/>
      <c r="QUL14" s="146"/>
      <c r="QUM14" s="146"/>
      <c r="QUN14" s="146"/>
      <c r="QUO14" s="146"/>
      <c r="QUP14" s="146"/>
      <c r="QUQ14" s="146"/>
      <c r="QUR14" s="146"/>
      <c r="QUS14" s="146"/>
      <c r="QUT14" s="146"/>
      <c r="QUU14" s="146"/>
      <c r="QUV14" s="146"/>
      <c r="QUW14" s="146"/>
      <c r="QUX14" s="146"/>
      <c r="QUY14" s="146"/>
      <c r="QUZ14" s="146"/>
      <c r="QVA14" s="146"/>
      <c r="QVB14" s="146"/>
      <c r="QVC14" s="146"/>
      <c r="QVD14" s="146"/>
      <c r="QVE14" s="146"/>
      <c r="QVF14" s="146"/>
      <c r="QVG14" s="146"/>
      <c r="QVH14" s="146"/>
      <c r="QVI14" s="146"/>
      <c r="QVJ14" s="146"/>
      <c r="QVK14" s="146"/>
      <c r="QVL14" s="146"/>
      <c r="QVM14" s="146"/>
      <c r="QVN14" s="146"/>
      <c r="QVO14" s="146"/>
      <c r="QVP14" s="146"/>
      <c r="QVQ14" s="146"/>
      <c r="QVR14" s="146"/>
      <c r="QVS14" s="146"/>
      <c r="QVT14" s="146"/>
      <c r="QVU14" s="146"/>
      <c r="QVV14" s="146"/>
      <c r="QVW14" s="146"/>
      <c r="QVX14" s="146"/>
      <c r="QVY14" s="146"/>
      <c r="QVZ14" s="146"/>
      <c r="QWA14" s="146"/>
      <c r="QWB14" s="146"/>
      <c r="QWC14" s="146"/>
      <c r="QWD14" s="146"/>
      <c r="QWE14" s="146"/>
      <c r="QWF14" s="146"/>
      <c r="QWG14" s="146"/>
      <c r="QWH14" s="146"/>
      <c r="QWI14" s="146"/>
      <c r="QWJ14" s="146"/>
      <c r="QWK14" s="146"/>
      <c r="QWL14" s="146"/>
      <c r="QWM14" s="146"/>
      <c r="QWN14" s="146"/>
      <c r="QWO14" s="146"/>
      <c r="QWP14" s="146"/>
      <c r="QWQ14" s="146"/>
      <c r="QWR14" s="146"/>
      <c r="QWS14" s="146"/>
      <c r="QWT14" s="146"/>
      <c r="QWU14" s="146"/>
      <c r="QWV14" s="146"/>
      <c r="QWW14" s="146"/>
      <c r="QWX14" s="146"/>
      <c r="QWY14" s="146"/>
      <c r="QWZ14" s="146"/>
      <c r="QXA14" s="146"/>
      <c r="QXB14" s="146"/>
      <c r="QXC14" s="146"/>
      <c r="QXD14" s="146"/>
      <c r="QXE14" s="146"/>
      <c r="QXF14" s="146"/>
      <c r="QXG14" s="146"/>
      <c r="QXH14" s="146"/>
      <c r="QXI14" s="146"/>
      <c r="QXJ14" s="146"/>
      <c r="QXK14" s="146"/>
      <c r="QXL14" s="146"/>
      <c r="QXM14" s="146"/>
      <c r="QXN14" s="146"/>
      <c r="QXO14" s="146"/>
      <c r="QXP14" s="146"/>
      <c r="QXQ14" s="146"/>
      <c r="QXR14" s="146"/>
      <c r="QXS14" s="146"/>
      <c r="QXT14" s="146"/>
      <c r="QXU14" s="146"/>
      <c r="QXV14" s="146"/>
      <c r="QXW14" s="146"/>
      <c r="QXX14" s="146"/>
      <c r="QXY14" s="146"/>
      <c r="QXZ14" s="146"/>
      <c r="QYA14" s="146"/>
      <c r="QYB14" s="146"/>
      <c r="QYC14" s="146"/>
      <c r="QYD14" s="146"/>
      <c r="QYE14" s="146"/>
      <c r="QYF14" s="146"/>
      <c r="QYG14" s="146"/>
      <c r="QYH14" s="146"/>
      <c r="QYI14" s="146"/>
      <c r="QYJ14" s="146"/>
      <c r="QYK14" s="146"/>
      <c r="QYL14" s="146"/>
      <c r="QYM14" s="146"/>
      <c r="QYN14" s="146"/>
      <c r="QYO14" s="146"/>
      <c r="QYP14" s="146"/>
      <c r="QYQ14" s="146"/>
      <c r="QYR14" s="146"/>
      <c r="QYS14" s="146"/>
      <c r="QYT14" s="146"/>
      <c r="QYU14" s="146"/>
      <c r="QYV14" s="146"/>
      <c r="QYW14" s="146"/>
      <c r="QYX14" s="146"/>
      <c r="QYY14" s="146"/>
      <c r="QYZ14" s="146"/>
      <c r="QZA14" s="146"/>
      <c r="QZB14" s="146"/>
      <c r="QZC14" s="146"/>
      <c r="QZD14" s="146"/>
      <c r="QZE14" s="146"/>
      <c r="QZF14" s="146"/>
      <c r="QZG14" s="146"/>
      <c r="QZH14" s="146"/>
      <c r="QZI14" s="146"/>
      <c r="QZJ14" s="146"/>
      <c r="QZK14" s="146"/>
      <c r="QZL14" s="146"/>
      <c r="QZM14" s="146"/>
      <c r="QZN14" s="146"/>
      <c r="QZO14" s="146"/>
      <c r="QZP14" s="146"/>
      <c r="QZQ14" s="146"/>
      <c r="QZR14" s="146"/>
      <c r="QZS14" s="146"/>
      <c r="QZT14" s="146"/>
      <c r="QZU14" s="146"/>
      <c r="QZV14" s="146"/>
      <c r="QZW14" s="146"/>
      <c r="QZX14" s="146"/>
      <c r="QZY14" s="146"/>
      <c r="QZZ14" s="146"/>
      <c r="RAA14" s="146"/>
      <c r="RAB14" s="146"/>
      <c r="RAC14" s="146"/>
      <c r="RAD14" s="146"/>
      <c r="RAE14" s="146"/>
      <c r="RAF14" s="146"/>
      <c r="RAG14" s="146"/>
      <c r="RAH14" s="146"/>
      <c r="RAI14" s="146"/>
      <c r="RAJ14" s="146"/>
      <c r="RAK14" s="146"/>
      <c r="RAL14" s="146"/>
      <c r="RAM14" s="146"/>
      <c r="RAN14" s="146"/>
      <c r="RAO14" s="146"/>
      <c r="RAP14" s="146"/>
      <c r="RAQ14" s="146"/>
      <c r="RAR14" s="146"/>
      <c r="RAS14" s="146"/>
      <c r="RAT14" s="146"/>
      <c r="RAU14" s="146"/>
      <c r="RAV14" s="146"/>
      <c r="RAW14" s="146"/>
      <c r="RAX14" s="146"/>
      <c r="RAY14" s="146"/>
      <c r="RAZ14" s="146"/>
      <c r="RBA14" s="146"/>
      <c r="RBB14" s="146"/>
      <c r="RBC14" s="146"/>
      <c r="RBD14" s="146"/>
      <c r="RBE14" s="146"/>
      <c r="RBF14" s="146"/>
      <c r="RBG14" s="146"/>
      <c r="RBH14" s="146"/>
      <c r="RBI14" s="146"/>
      <c r="RBJ14" s="146"/>
      <c r="RBK14" s="146"/>
      <c r="RBL14" s="146"/>
      <c r="RBM14" s="146"/>
      <c r="RBN14" s="146"/>
      <c r="RBO14" s="146"/>
      <c r="RBP14" s="146"/>
      <c r="RBQ14" s="146"/>
      <c r="RBR14" s="146"/>
      <c r="RBS14" s="146"/>
      <c r="RBT14" s="146"/>
      <c r="RBU14" s="146"/>
      <c r="RBV14" s="146"/>
      <c r="RBW14" s="146"/>
      <c r="RBX14" s="146"/>
      <c r="RBY14" s="146"/>
      <c r="RBZ14" s="146"/>
      <c r="RCA14" s="146"/>
      <c r="RCB14" s="146"/>
      <c r="RCC14" s="146"/>
      <c r="RCD14" s="146"/>
      <c r="RCE14" s="146"/>
      <c r="RCF14" s="146"/>
      <c r="RCG14" s="146"/>
      <c r="RCH14" s="146"/>
      <c r="RCI14" s="146"/>
      <c r="RCJ14" s="146"/>
      <c r="RCK14" s="146"/>
      <c r="RCL14" s="146"/>
      <c r="RCM14" s="146"/>
      <c r="RCN14" s="146"/>
      <c r="RCO14" s="146"/>
      <c r="RCP14" s="146"/>
      <c r="RCQ14" s="146"/>
      <c r="RCR14" s="146"/>
      <c r="RCS14" s="146"/>
      <c r="RCT14" s="146"/>
      <c r="RCU14" s="146"/>
      <c r="RCV14" s="146"/>
      <c r="RCW14" s="146"/>
      <c r="RCX14" s="146"/>
      <c r="RCY14" s="146"/>
      <c r="RCZ14" s="146"/>
      <c r="RDA14" s="146"/>
      <c r="RDB14" s="146"/>
      <c r="RDC14" s="146"/>
      <c r="RDD14" s="146"/>
      <c r="RDE14" s="146"/>
      <c r="RDF14" s="146"/>
      <c r="RDG14" s="146"/>
      <c r="RDH14" s="146"/>
      <c r="RDI14" s="146"/>
      <c r="RDJ14" s="146"/>
      <c r="RDK14" s="146"/>
      <c r="RDL14" s="146"/>
      <c r="RDM14" s="146"/>
      <c r="RDN14" s="146"/>
      <c r="RDO14" s="146"/>
      <c r="RDP14" s="146"/>
      <c r="RDQ14" s="146"/>
      <c r="RDR14" s="146"/>
      <c r="RDS14" s="146"/>
      <c r="RDT14" s="146"/>
      <c r="RDU14" s="146"/>
      <c r="RDV14" s="146"/>
      <c r="RDW14" s="146"/>
      <c r="RDX14" s="146"/>
      <c r="RDY14" s="146"/>
      <c r="RDZ14" s="146"/>
      <c r="REA14" s="146"/>
      <c r="REB14" s="146"/>
      <c r="REC14" s="146"/>
      <c r="RED14" s="146"/>
      <c r="REE14" s="146"/>
      <c r="REF14" s="146"/>
      <c r="REG14" s="146"/>
      <c r="REH14" s="146"/>
      <c r="REI14" s="146"/>
      <c r="REJ14" s="146"/>
      <c r="REK14" s="146"/>
      <c r="REL14" s="146"/>
      <c r="REM14" s="146"/>
      <c r="REN14" s="146"/>
      <c r="REO14" s="146"/>
      <c r="REP14" s="146"/>
      <c r="REQ14" s="146"/>
      <c r="RER14" s="146"/>
      <c r="RES14" s="146"/>
      <c r="RET14" s="146"/>
      <c r="REU14" s="146"/>
      <c r="REV14" s="146"/>
      <c r="REW14" s="146"/>
      <c r="REX14" s="146"/>
      <c r="REY14" s="146"/>
      <c r="REZ14" s="146"/>
      <c r="RFA14" s="146"/>
      <c r="RFB14" s="146"/>
      <c r="RFC14" s="146"/>
      <c r="RFD14" s="146"/>
      <c r="RFE14" s="146"/>
      <c r="RFF14" s="146"/>
      <c r="RFG14" s="146"/>
      <c r="RFH14" s="146"/>
      <c r="RFI14" s="146"/>
      <c r="RFJ14" s="146"/>
      <c r="RFK14" s="146"/>
      <c r="RFL14" s="146"/>
      <c r="RFM14" s="146"/>
      <c r="RFN14" s="146"/>
      <c r="RFO14" s="146"/>
      <c r="RFP14" s="146"/>
      <c r="RFQ14" s="146"/>
      <c r="RFR14" s="146"/>
      <c r="RFS14" s="146"/>
      <c r="RFT14" s="146"/>
      <c r="RFU14" s="146"/>
      <c r="RFV14" s="146"/>
      <c r="RFW14" s="146"/>
      <c r="RFX14" s="146"/>
      <c r="RFY14" s="146"/>
      <c r="RFZ14" s="146"/>
      <c r="RGA14" s="146"/>
      <c r="RGB14" s="146"/>
      <c r="RGC14" s="146"/>
      <c r="RGD14" s="146"/>
      <c r="RGE14" s="146"/>
      <c r="RGF14" s="146"/>
      <c r="RGG14" s="146"/>
      <c r="RGH14" s="146"/>
      <c r="RGI14" s="146"/>
      <c r="RGJ14" s="146"/>
      <c r="RGK14" s="146"/>
      <c r="RGL14" s="146"/>
      <c r="RGM14" s="146"/>
      <c r="RGN14" s="146"/>
      <c r="RGO14" s="146"/>
      <c r="RGP14" s="146"/>
      <c r="RGQ14" s="146"/>
      <c r="RGR14" s="146"/>
      <c r="RGS14" s="146"/>
      <c r="RGT14" s="146"/>
      <c r="RGU14" s="146"/>
      <c r="RGV14" s="146"/>
      <c r="RGW14" s="146"/>
      <c r="RGX14" s="146"/>
      <c r="RGY14" s="146"/>
      <c r="RGZ14" s="146"/>
      <c r="RHA14" s="146"/>
      <c r="RHB14" s="146"/>
      <c r="RHC14" s="146"/>
      <c r="RHD14" s="146"/>
      <c r="RHE14" s="146"/>
      <c r="RHF14" s="146"/>
      <c r="RHG14" s="146"/>
      <c r="RHH14" s="146"/>
      <c r="RHI14" s="146"/>
      <c r="RHJ14" s="146"/>
      <c r="RHK14" s="146"/>
      <c r="RHL14" s="146"/>
      <c r="RHM14" s="146"/>
      <c r="RHN14" s="146"/>
      <c r="RHO14" s="146"/>
      <c r="RHP14" s="146"/>
      <c r="RHQ14" s="146"/>
      <c r="RHR14" s="146"/>
      <c r="RHS14" s="146"/>
      <c r="RHT14" s="146"/>
      <c r="RHU14" s="146"/>
      <c r="RHV14" s="146"/>
      <c r="RHW14" s="146"/>
      <c r="RHX14" s="146"/>
      <c r="RHY14" s="146"/>
      <c r="RHZ14" s="146"/>
      <c r="RIA14" s="146"/>
      <c r="RIB14" s="146"/>
      <c r="RIC14" s="146"/>
      <c r="RID14" s="146"/>
      <c r="RIE14" s="146"/>
      <c r="RIF14" s="146"/>
      <c r="RIG14" s="146"/>
      <c r="RIH14" s="146"/>
      <c r="RII14" s="146"/>
      <c r="RIJ14" s="146"/>
      <c r="RIK14" s="146"/>
      <c r="RIL14" s="146"/>
      <c r="RIM14" s="146"/>
      <c r="RIN14" s="146"/>
      <c r="RIO14" s="146"/>
      <c r="RIP14" s="146"/>
      <c r="RIQ14" s="146"/>
      <c r="RIR14" s="146"/>
      <c r="RIS14" s="146"/>
      <c r="RIT14" s="146"/>
      <c r="RIU14" s="146"/>
      <c r="RIV14" s="146"/>
      <c r="RIW14" s="146"/>
      <c r="RIX14" s="146"/>
      <c r="RIY14" s="146"/>
      <c r="RIZ14" s="146"/>
      <c r="RJA14" s="146"/>
      <c r="RJB14" s="146"/>
      <c r="RJC14" s="146"/>
      <c r="RJD14" s="146"/>
      <c r="RJE14" s="146"/>
      <c r="RJF14" s="146"/>
      <c r="RJG14" s="146"/>
      <c r="RJH14" s="146"/>
      <c r="RJI14" s="146"/>
      <c r="RJJ14" s="146"/>
      <c r="RJK14" s="146"/>
      <c r="RJL14" s="146"/>
      <c r="RJM14" s="146"/>
      <c r="RJN14" s="146"/>
      <c r="RJO14" s="146"/>
      <c r="RJP14" s="146"/>
      <c r="RJQ14" s="146"/>
      <c r="RJR14" s="146"/>
      <c r="RJS14" s="146"/>
      <c r="RJT14" s="146"/>
      <c r="RJU14" s="146"/>
      <c r="RJV14" s="146"/>
      <c r="RJW14" s="146"/>
      <c r="RJX14" s="146"/>
      <c r="RJY14" s="146"/>
      <c r="RJZ14" s="146"/>
      <c r="RKA14" s="146"/>
      <c r="RKB14" s="146"/>
      <c r="RKC14" s="146"/>
      <c r="RKD14" s="146"/>
      <c r="RKE14" s="146"/>
      <c r="RKF14" s="146"/>
      <c r="RKG14" s="146"/>
      <c r="RKH14" s="146"/>
      <c r="RKI14" s="146"/>
      <c r="RKJ14" s="146"/>
      <c r="RKK14" s="146"/>
      <c r="RKL14" s="146"/>
      <c r="RKM14" s="146"/>
      <c r="RKN14" s="146"/>
      <c r="RKO14" s="146"/>
      <c r="RKP14" s="146"/>
      <c r="RKQ14" s="146"/>
      <c r="RKR14" s="146"/>
      <c r="RKS14" s="146"/>
      <c r="RKT14" s="146"/>
      <c r="RKU14" s="146"/>
      <c r="RKV14" s="146"/>
      <c r="RKW14" s="146"/>
      <c r="RKX14" s="146"/>
      <c r="RKY14" s="146"/>
      <c r="RKZ14" s="146"/>
      <c r="RLA14" s="146"/>
      <c r="RLB14" s="146"/>
      <c r="RLC14" s="146"/>
      <c r="RLD14" s="146"/>
      <c r="RLE14" s="146"/>
      <c r="RLF14" s="146"/>
      <c r="RLG14" s="146"/>
      <c r="RLH14" s="146"/>
      <c r="RLI14" s="146"/>
      <c r="RLJ14" s="146"/>
      <c r="RLK14" s="146"/>
      <c r="RLL14" s="146"/>
      <c r="RLM14" s="146"/>
      <c r="RLN14" s="146"/>
      <c r="RLO14" s="146"/>
      <c r="RLP14" s="146"/>
      <c r="RLQ14" s="146"/>
      <c r="RLR14" s="146"/>
      <c r="RLS14" s="146"/>
      <c r="RLT14" s="146"/>
      <c r="RLU14" s="146"/>
      <c r="RLV14" s="146"/>
      <c r="RLW14" s="146"/>
      <c r="RLX14" s="146"/>
      <c r="RLY14" s="146"/>
      <c r="RLZ14" s="146"/>
      <c r="RMA14" s="146"/>
      <c r="RMB14" s="146"/>
      <c r="RMC14" s="146"/>
      <c r="RMD14" s="146"/>
      <c r="RME14" s="146"/>
      <c r="RMF14" s="146"/>
      <c r="RMG14" s="146"/>
      <c r="RMH14" s="146"/>
      <c r="RMI14" s="146"/>
      <c r="RMJ14" s="146"/>
      <c r="RMK14" s="146"/>
      <c r="RML14" s="146"/>
      <c r="RMM14" s="146"/>
      <c r="RMN14" s="146"/>
      <c r="RMO14" s="146"/>
      <c r="RMP14" s="146"/>
      <c r="RMQ14" s="146"/>
      <c r="RMR14" s="146"/>
      <c r="RMS14" s="146"/>
      <c r="RMT14" s="146"/>
      <c r="RMU14" s="146"/>
      <c r="RMV14" s="146"/>
      <c r="RMW14" s="146"/>
      <c r="RMX14" s="146"/>
      <c r="RMY14" s="146"/>
      <c r="RMZ14" s="146"/>
      <c r="RNA14" s="146"/>
      <c r="RNB14" s="146"/>
      <c r="RNC14" s="146"/>
      <c r="RND14" s="146"/>
      <c r="RNE14" s="146"/>
      <c r="RNF14" s="146"/>
      <c r="RNG14" s="146"/>
      <c r="RNH14" s="146"/>
      <c r="RNI14" s="146"/>
      <c r="RNJ14" s="146"/>
      <c r="RNK14" s="146"/>
      <c r="RNL14" s="146"/>
      <c r="RNM14" s="146"/>
      <c r="RNN14" s="146"/>
      <c r="RNO14" s="146"/>
      <c r="RNP14" s="146"/>
      <c r="RNQ14" s="146"/>
      <c r="RNR14" s="146"/>
      <c r="RNS14" s="146"/>
      <c r="RNT14" s="146"/>
      <c r="RNU14" s="146"/>
      <c r="RNV14" s="146"/>
      <c r="RNW14" s="146"/>
      <c r="RNX14" s="146"/>
      <c r="RNY14" s="146"/>
      <c r="RNZ14" s="146"/>
      <c r="ROA14" s="146"/>
      <c r="ROB14" s="146"/>
      <c r="ROC14" s="146"/>
      <c r="ROD14" s="146"/>
      <c r="ROE14" s="146"/>
      <c r="ROF14" s="146"/>
      <c r="ROG14" s="146"/>
      <c r="ROH14" s="146"/>
      <c r="ROI14" s="146"/>
      <c r="ROJ14" s="146"/>
      <c r="ROK14" s="146"/>
      <c r="ROL14" s="146"/>
      <c r="ROM14" s="146"/>
      <c r="RON14" s="146"/>
      <c r="ROO14" s="146"/>
      <c r="ROP14" s="146"/>
      <c r="ROQ14" s="146"/>
      <c r="ROR14" s="146"/>
      <c r="ROS14" s="146"/>
      <c r="ROT14" s="146"/>
      <c r="ROU14" s="146"/>
      <c r="ROV14" s="146"/>
      <c r="ROW14" s="146"/>
      <c r="ROX14" s="146"/>
      <c r="ROY14" s="146"/>
      <c r="ROZ14" s="146"/>
      <c r="RPA14" s="146"/>
      <c r="RPB14" s="146"/>
      <c r="RPC14" s="146"/>
      <c r="RPD14" s="146"/>
      <c r="RPE14" s="146"/>
      <c r="RPF14" s="146"/>
      <c r="RPG14" s="146"/>
      <c r="RPH14" s="146"/>
      <c r="RPI14" s="146"/>
      <c r="RPJ14" s="146"/>
      <c r="RPK14" s="146"/>
      <c r="RPL14" s="146"/>
      <c r="RPM14" s="146"/>
      <c r="RPN14" s="146"/>
      <c r="RPO14" s="146"/>
      <c r="RPP14" s="146"/>
      <c r="RPQ14" s="146"/>
      <c r="RPR14" s="146"/>
      <c r="RPS14" s="146"/>
      <c r="RPT14" s="146"/>
      <c r="RPU14" s="146"/>
      <c r="RPV14" s="146"/>
      <c r="RPW14" s="146"/>
      <c r="RPX14" s="146"/>
      <c r="RPY14" s="146"/>
      <c r="RPZ14" s="146"/>
      <c r="RQA14" s="146"/>
      <c r="RQB14" s="146"/>
      <c r="RQC14" s="146"/>
      <c r="RQD14" s="146"/>
      <c r="RQE14" s="146"/>
      <c r="RQF14" s="146"/>
      <c r="RQG14" s="146"/>
      <c r="RQH14" s="146"/>
      <c r="RQI14" s="146"/>
      <c r="RQJ14" s="146"/>
      <c r="RQK14" s="146"/>
      <c r="RQL14" s="146"/>
      <c r="RQM14" s="146"/>
      <c r="RQN14" s="146"/>
      <c r="RQO14" s="146"/>
      <c r="RQP14" s="146"/>
      <c r="RQQ14" s="146"/>
      <c r="RQR14" s="146"/>
      <c r="RQS14" s="146"/>
      <c r="RQT14" s="146"/>
      <c r="RQU14" s="146"/>
      <c r="RQV14" s="146"/>
      <c r="RQW14" s="146"/>
      <c r="RQX14" s="146"/>
      <c r="RQY14" s="146"/>
      <c r="RQZ14" s="146"/>
      <c r="RRA14" s="146"/>
      <c r="RRB14" s="146"/>
      <c r="RRC14" s="146"/>
      <c r="RRD14" s="146"/>
      <c r="RRE14" s="146"/>
      <c r="RRF14" s="146"/>
      <c r="RRG14" s="146"/>
      <c r="RRH14" s="146"/>
      <c r="RRI14" s="146"/>
      <c r="RRJ14" s="146"/>
      <c r="RRK14" s="146"/>
      <c r="RRL14" s="146"/>
      <c r="RRM14" s="146"/>
      <c r="RRN14" s="146"/>
      <c r="RRO14" s="146"/>
      <c r="RRP14" s="146"/>
      <c r="RRQ14" s="146"/>
      <c r="RRR14" s="146"/>
      <c r="RRS14" s="146"/>
      <c r="RRT14" s="146"/>
      <c r="RRU14" s="146"/>
      <c r="RRV14" s="146"/>
      <c r="RRW14" s="146"/>
      <c r="RRX14" s="146"/>
      <c r="RRY14" s="146"/>
      <c r="RRZ14" s="146"/>
      <c r="RSA14" s="146"/>
      <c r="RSB14" s="146"/>
      <c r="RSC14" s="146"/>
      <c r="RSD14" s="146"/>
      <c r="RSE14" s="146"/>
      <c r="RSF14" s="146"/>
      <c r="RSG14" s="146"/>
      <c r="RSH14" s="146"/>
      <c r="RSI14" s="146"/>
      <c r="RSJ14" s="146"/>
      <c r="RSK14" s="146"/>
      <c r="RSL14" s="146"/>
      <c r="RSM14" s="146"/>
      <c r="RSN14" s="146"/>
      <c r="RSO14" s="146"/>
      <c r="RSP14" s="146"/>
      <c r="RSQ14" s="146"/>
      <c r="RSR14" s="146"/>
      <c r="RSS14" s="146"/>
      <c r="RST14" s="146"/>
      <c r="RSU14" s="146"/>
      <c r="RSV14" s="146"/>
      <c r="RSW14" s="146"/>
      <c r="RSX14" s="146"/>
      <c r="RSY14" s="146"/>
      <c r="RSZ14" s="146"/>
      <c r="RTA14" s="146"/>
      <c r="RTB14" s="146"/>
      <c r="RTC14" s="146"/>
      <c r="RTD14" s="146"/>
      <c r="RTE14" s="146"/>
      <c r="RTF14" s="146"/>
      <c r="RTG14" s="146"/>
      <c r="RTH14" s="146"/>
      <c r="RTI14" s="146"/>
      <c r="RTJ14" s="146"/>
      <c r="RTK14" s="146"/>
      <c r="RTL14" s="146"/>
      <c r="RTM14" s="146"/>
      <c r="RTN14" s="146"/>
      <c r="RTO14" s="146"/>
      <c r="RTP14" s="146"/>
      <c r="RTQ14" s="146"/>
      <c r="RTR14" s="146"/>
      <c r="RTS14" s="146"/>
      <c r="RTT14" s="146"/>
      <c r="RTU14" s="146"/>
      <c r="RTV14" s="146"/>
      <c r="RTW14" s="146"/>
      <c r="RTX14" s="146"/>
      <c r="RTY14" s="146"/>
      <c r="RTZ14" s="146"/>
      <c r="RUA14" s="146"/>
      <c r="RUB14" s="146"/>
      <c r="RUC14" s="146"/>
      <c r="RUD14" s="146"/>
      <c r="RUE14" s="146"/>
      <c r="RUF14" s="146"/>
      <c r="RUG14" s="146"/>
      <c r="RUH14" s="146"/>
      <c r="RUI14" s="146"/>
      <c r="RUJ14" s="146"/>
      <c r="RUK14" s="146"/>
      <c r="RUL14" s="146"/>
      <c r="RUM14" s="146"/>
      <c r="RUN14" s="146"/>
      <c r="RUO14" s="146"/>
      <c r="RUP14" s="146"/>
      <c r="RUQ14" s="146"/>
      <c r="RUR14" s="146"/>
      <c r="RUS14" s="146"/>
      <c r="RUT14" s="146"/>
      <c r="RUU14" s="146"/>
      <c r="RUV14" s="146"/>
      <c r="RUW14" s="146"/>
      <c r="RUX14" s="146"/>
      <c r="RUY14" s="146"/>
      <c r="RUZ14" s="146"/>
      <c r="RVA14" s="146"/>
      <c r="RVB14" s="146"/>
      <c r="RVC14" s="146"/>
      <c r="RVD14" s="146"/>
      <c r="RVE14" s="146"/>
      <c r="RVF14" s="146"/>
      <c r="RVG14" s="146"/>
      <c r="RVH14" s="146"/>
      <c r="RVI14" s="146"/>
      <c r="RVJ14" s="146"/>
      <c r="RVK14" s="146"/>
      <c r="RVL14" s="146"/>
      <c r="RVM14" s="146"/>
      <c r="RVN14" s="146"/>
      <c r="RVO14" s="146"/>
      <c r="RVP14" s="146"/>
      <c r="RVQ14" s="146"/>
      <c r="RVR14" s="146"/>
      <c r="RVS14" s="146"/>
      <c r="RVT14" s="146"/>
      <c r="RVU14" s="146"/>
      <c r="RVV14" s="146"/>
      <c r="RVW14" s="146"/>
      <c r="RVX14" s="146"/>
      <c r="RVY14" s="146"/>
      <c r="RVZ14" s="146"/>
      <c r="RWA14" s="146"/>
      <c r="RWB14" s="146"/>
      <c r="RWC14" s="146"/>
      <c r="RWD14" s="146"/>
      <c r="RWE14" s="146"/>
      <c r="RWF14" s="146"/>
      <c r="RWG14" s="146"/>
      <c r="RWH14" s="146"/>
      <c r="RWI14" s="146"/>
      <c r="RWJ14" s="146"/>
      <c r="RWK14" s="146"/>
      <c r="RWL14" s="146"/>
      <c r="RWM14" s="146"/>
      <c r="RWN14" s="146"/>
      <c r="RWO14" s="146"/>
      <c r="RWP14" s="146"/>
      <c r="RWQ14" s="146"/>
      <c r="RWR14" s="146"/>
      <c r="RWS14" s="146"/>
      <c r="RWT14" s="146"/>
      <c r="RWU14" s="146"/>
      <c r="RWV14" s="146"/>
      <c r="RWW14" s="146"/>
      <c r="RWX14" s="146"/>
      <c r="RWY14" s="146"/>
      <c r="RWZ14" s="146"/>
      <c r="RXA14" s="146"/>
      <c r="RXB14" s="146"/>
      <c r="RXC14" s="146"/>
      <c r="RXD14" s="146"/>
      <c r="RXE14" s="146"/>
      <c r="RXF14" s="146"/>
      <c r="RXG14" s="146"/>
      <c r="RXH14" s="146"/>
      <c r="RXI14" s="146"/>
      <c r="RXJ14" s="146"/>
      <c r="RXK14" s="146"/>
      <c r="RXL14" s="146"/>
      <c r="RXM14" s="146"/>
      <c r="RXN14" s="146"/>
      <c r="RXO14" s="146"/>
      <c r="RXP14" s="146"/>
      <c r="RXQ14" s="146"/>
      <c r="RXR14" s="146"/>
      <c r="RXS14" s="146"/>
      <c r="RXT14" s="146"/>
      <c r="RXU14" s="146"/>
      <c r="RXV14" s="146"/>
      <c r="RXW14" s="146"/>
      <c r="RXX14" s="146"/>
      <c r="RXY14" s="146"/>
      <c r="RXZ14" s="146"/>
      <c r="RYA14" s="146"/>
      <c r="RYB14" s="146"/>
      <c r="RYC14" s="146"/>
      <c r="RYD14" s="146"/>
      <c r="RYE14" s="146"/>
      <c r="RYF14" s="146"/>
      <c r="RYG14" s="146"/>
      <c r="RYH14" s="146"/>
      <c r="RYI14" s="146"/>
      <c r="RYJ14" s="146"/>
      <c r="RYK14" s="146"/>
      <c r="RYL14" s="146"/>
      <c r="RYM14" s="146"/>
      <c r="RYN14" s="146"/>
      <c r="RYO14" s="146"/>
      <c r="RYP14" s="146"/>
      <c r="RYQ14" s="146"/>
      <c r="RYR14" s="146"/>
      <c r="RYS14" s="146"/>
      <c r="RYT14" s="146"/>
      <c r="RYU14" s="146"/>
      <c r="RYV14" s="146"/>
      <c r="RYW14" s="146"/>
      <c r="RYX14" s="146"/>
      <c r="RYY14" s="146"/>
      <c r="RYZ14" s="146"/>
      <c r="RZA14" s="146"/>
      <c r="RZB14" s="146"/>
      <c r="RZC14" s="146"/>
      <c r="RZD14" s="146"/>
      <c r="RZE14" s="146"/>
      <c r="RZF14" s="146"/>
      <c r="RZG14" s="146"/>
      <c r="RZH14" s="146"/>
      <c r="RZI14" s="146"/>
      <c r="RZJ14" s="146"/>
      <c r="RZK14" s="146"/>
      <c r="RZL14" s="146"/>
      <c r="RZM14" s="146"/>
      <c r="RZN14" s="146"/>
      <c r="RZO14" s="146"/>
      <c r="RZP14" s="146"/>
      <c r="RZQ14" s="146"/>
      <c r="RZR14" s="146"/>
      <c r="RZS14" s="146"/>
      <c r="RZT14" s="146"/>
      <c r="RZU14" s="146"/>
      <c r="RZV14" s="146"/>
      <c r="RZW14" s="146"/>
      <c r="RZX14" s="146"/>
      <c r="RZY14" s="146"/>
      <c r="RZZ14" s="146"/>
      <c r="SAA14" s="146"/>
      <c r="SAB14" s="146"/>
      <c r="SAC14" s="146"/>
      <c r="SAD14" s="146"/>
      <c r="SAE14" s="146"/>
      <c r="SAF14" s="146"/>
      <c r="SAG14" s="146"/>
      <c r="SAH14" s="146"/>
      <c r="SAI14" s="146"/>
      <c r="SAJ14" s="146"/>
      <c r="SAK14" s="146"/>
      <c r="SAL14" s="146"/>
      <c r="SAM14" s="146"/>
      <c r="SAN14" s="146"/>
      <c r="SAO14" s="146"/>
      <c r="SAP14" s="146"/>
      <c r="SAQ14" s="146"/>
      <c r="SAR14" s="146"/>
      <c r="SAS14" s="146"/>
      <c r="SAT14" s="146"/>
      <c r="SAU14" s="146"/>
      <c r="SAV14" s="146"/>
      <c r="SAW14" s="146"/>
      <c r="SAX14" s="146"/>
      <c r="SAY14" s="146"/>
      <c r="SAZ14" s="146"/>
      <c r="SBA14" s="146"/>
      <c r="SBB14" s="146"/>
      <c r="SBC14" s="146"/>
      <c r="SBD14" s="146"/>
      <c r="SBE14" s="146"/>
      <c r="SBF14" s="146"/>
      <c r="SBG14" s="146"/>
      <c r="SBH14" s="146"/>
      <c r="SBI14" s="146"/>
      <c r="SBJ14" s="146"/>
      <c r="SBK14" s="146"/>
      <c r="SBL14" s="146"/>
      <c r="SBM14" s="146"/>
      <c r="SBN14" s="146"/>
      <c r="SBO14" s="146"/>
      <c r="SBP14" s="146"/>
      <c r="SBQ14" s="146"/>
      <c r="SBR14" s="146"/>
      <c r="SBS14" s="146"/>
      <c r="SBT14" s="146"/>
      <c r="SBU14" s="146"/>
      <c r="SBV14" s="146"/>
      <c r="SBW14" s="146"/>
      <c r="SBX14" s="146"/>
      <c r="SBY14" s="146"/>
      <c r="SBZ14" s="146"/>
      <c r="SCA14" s="146"/>
      <c r="SCB14" s="146"/>
      <c r="SCC14" s="146"/>
      <c r="SCD14" s="146"/>
      <c r="SCE14" s="146"/>
      <c r="SCF14" s="146"/>
      <c r="SCG14" s="146"/>
      <c r="SCH14" s="146"/>
      <c r="SCI14" s="146"/>
      <c r="SCJ14" s="146"/>
      <c r="SCK14" s="146"/>
      <c r="SCL14" s="146"/>
      <c r="SCM14" s="146"/>
      <c r="SCN14" s="146"/>
      <c r="SCO14" s="146"/>
      <c r="SCP14" s="146"/>
      <c r="SCQ14" s="146"/>
      <c r="SCR14" s="146"/>
      <c r="SCS14" s="146"/>
      <c r="SCT14" s="146"/>
      <c r="SCU14" s="146"/>
      <c r="SCV14" s="146"/>
      <c r="SCW14" s="146"/>
      <c r="SCX14" s="146"/>
      <c r="SCY14" s="146"/>
      <c r="SCZ14" s="146"/>
      <c r="SDA14" s="146"/>
      <c r="SDB14" s="146"/>
      <c r="SDC14" s="146"/>
      <c r="SDD14" s="146"/>
      <c r="SDE14" s="146"/>
      <c r="SDF14" s="146"/>
      <c r="SDG14" s="146"/>
      <c r="SDH14" s="146"/>
      <c r="SDI14" s="146"/>
      <c r="SDJ14" s="146"/>
      <c r="SDK14" s="146"/>
      <c r="SDL14" s="146"/>
      <c r="SDM14" s="146"/>
      <c r="SDN14" s="146"/>
      <c r="SDO14" s="146"/>
      <c r="SDP14" s="146"/>
      <c r="SDQ14" s="146"/>
      <c r="SDR14" s="146"/>
      <c r="SDS14" s="146"/>
      <c r="SDT14" s="146"/>
      <c r="SDU14" s="146"/>
      <c r="SDV14" s="146"/>
      <c r="SDW14" s="146"/>
      <c r="SDX14" s="146"/>
      <c r="SDY14" s="146"/>
      <c r="SDZ14" s="146"/>
      <c r="SEA14" s="146"/>
      <c r="SEB14" s="146"/>
      <c r="SEC14" s="146"/>
      <c r="SED14" s="146"/>
      <c r="SEE14" s="146"/>
      <c r="SEF14" s="146"/>
      <c r="SEG14" s="146"/>
      <c r="SEH14" s="146"/>
      <c r="SEI14" s="146"/>
      <c r="SEJ14" s="146"/>
      <c r="SEK14" s="146"/>
      <c r="SEL14" s="146"/>
      <c r="SEM14" s="146"/>
      <c r="SEN14" s="146"/>
      <c r="SEO14" s="146"/>
      <c r="SEP14" s="146"/>
      <c r="SEQ14" s="146"/>
      <c r="SER14" s="146"/>
      <c r="SES14" s="146"/>
      <c r="SET14" s="146"/>
      <c r="SEU14" s="146"/>
      <c r="SEV14" s="146"/>
      <c r="SEW14" s="146"/>
      <c r="SEX14" s="146"/>
      <c r="SEY14" s="146"/>
      <c r="SEZ14" s="146"/>
      <c r="SFA14" s="146"/>
      <c r="SFB14" s="146"/>
      <c r="SFC14" s="146"/>
      <c r="SFD14" s="146"/>
      <c r="SFE14" s="146"/>
      <c r="SFF14" s="146"/>
      <c r="SFG14" s="146"/>
      <c r="SFH14" s="146"/>
      <c r="SFI14" s="146"/>
      <c r="SFJ14" s="146"/>
      <c r="SFK14" s="146"/>
      <c r="SFL14" s="146"/>
      <c r="SFM14" s="146"/>
      <c r="SFN14" s="146"/>
      <c r="SFO14" s="146"/>
      <c r="SFP14" s="146"/>
      <c r="SFQ14" s="146"/>
      <c r="SFR14" s="146"/>
      <c r="SFS14" s="146"/>
      <c r="SFT14" s="146"/>
      <c r="SFU14" s="146"/>
      <c r="SFV14" s="146"/>
      <c r="SFW14" s="146"/>
      <c r="SFX14" s="146"/>
      <c r="SFY14" s="146"/>
      <c r="SFZ14" s="146"/>
      <c r="SGA14" s="146"/>
      <c r="SGB14" s="146"/>
      <c r="SGC14" s="146"/>
      <c r="SGD14" s="146"/>
      <c r="SGE14" s="146"/>
      <c r="SGF14" s="146"/>
      <c r="SGG14" s="146"/>
      <c r="SGH14" s="146"/>
      <c r="SGI14" s="146"/>
      <c r="SGJ14" s="146"/>
      <c r="SGK14" s="146"/>
      <c r="SGL14" s="146"/>
      <c r="SGM14" s="146"/>
      <c r="SGN14" s="146"/>
      <c r="SGO14" s="146"/>
      <c r="SGP14" s="146"/>
      <c r="SGQ14" s="146"/>
      <c r="SGR14" s="146"/>
      <c r="SGS14" s="146"/>
      <c r="SGT14" s="146"/>
      <c r="SGU14" s="146"/>
      <c r="SGV14" s="146"/>
      <c r="SGW14" s="146"/>
      <c r="SGX14" s="146"/>
      <c r="SGY14" s="146"/>
      <c r="SGZ14" s="146"/>
      <c r="SHA14" s="146"/>
      <c r="SHB14" s="146"/>
      <c r="SHC14" s="146"/>
      <c r="SHD14" s="146"/>
      <c r="SHE14" s="146"/>
      <c r="SHF14" s="146"/>
      <c r="SHG14" s="146"/>
      <c r="SHH14" s="146"/>
      <c r="SHI14" s="146"/>
      <c r="SHJ14" s="146"/>
      <c r="SHK14" s="146"/>
      <c r="SHL14" s="146"/>
      <c r="SHM14" s="146"/>
      <c r="SHN14" s="146"/>
      <c r="SHO14" s="146"/>
      <c r="SHP14" s="146"/>
      <c r="SHQ14" s="146"/>
      <c r="SHR14" s="146"/>
      <c r="SHS14" s="146"/>
      <c r="SHT14" s="146"/>
      <c r="SHU14" s="146"/>
      <c r="SHV14" s="146"/>
      <c r="SHW14" s="146"/>
      <c r="SHX14" s="146"/>
      <c r="SHY14" s="146"/>
      <c r="SHZ14" s="146"/>
      <c r="SIA14" s="146"/>
      <c r="SIB14" s="146"/>
      <c r="SIC14" s="146"/>
      <c r="SID14" s="146"/>
      <c r="SIE14" s="146"/>
      <c r="SIF14" s="146"/>
      <c r="SIG14" s="146"/>
      <c r="SIH14" s="146"/>
      <c r="SII14" s="146"/>
      <c r="SIJ14" s="146"/>
      <c r="SIK14" s="146"/>
      <c r="SIL14" s="146"/>
      <c r="SIM14" s="146"/>
      <c r="SIN14" s="146"/>
      <c r="SIO14" s="146"/>
      <c r="SIP14" s="146"/>
      <c r="SIQ14" s="146"/>
      <c r="SIR14" s="146"/>
      <c r="SIS14" s="146"/>
      <c r="SIT14" s="146"/>
      <c r="SIU14" s="146"/>
      <c r="SIV14" s="146"/>
      <c r="SIW14" s="146"/>
      <c r="SIX14" s="146"/>
      <c r="SIY14" s="146"/>
      <c r="SIZ14" s="146"/>
      <c r="SJA14" s="146"/>
      <c r="SJB14" s="146"/>
      <c r="SJC14" s="146"/>
      <c r="SJD14" s="146"/>
      <c r="SJE14" s="146"/>
      <c r="SJF14" s="146"/>
      <c r="SJG14" s="146"/>
      <c r="SJH14" s="146"/>
      <c r="SJI14" s="146"/>
      <c r="SJJ14" s="146"/>
      <c r="SJK14" s="146"/>
      <c r="SJL14" s="146"/>
      <c r="SJM14" s="146"/>
      <c r="SJN14" s="146"/>
      <c r="SJO14" s="146"/>
      <c r="SJP14" s="146"/>
      <c r="SJQ14" s="146"/>
      <c r="SJR14" s="146"/>
      <c r="SJS14" s="146"/>
      <c r="SJT14" s="146"/>
      <c r="SJU14" s="146"/>
      <c r="SJV14" s="146"/>
      <c r="SJW14" s="146"/>
      <c r="SJX14" s="146"/>
      <c r="SJY14" s="146"/>
      <c r="SJZ14" s="146"/>
      <c r="SKA14" s="146"/>
      <c r="SKB14" s="146"/>
      <c r="SKC14" s="146"/>
      <c r="SKD14" s="146"/>
      <c r="SKE14" s="146"/>
      <c r="SKF14" s="146"/>
      <c r="SKG14" s="146"/>
      <c r="SKH14" s="146"/>
      <c r="SKI14" s="146"/>
      <c r="SKJ14" s="146"/>
      <c r="SKK14" s="146"/>
      <c r="SKL14" s="146"/>
      <c r="SKM14" s="146"/>
      <c r="SKN14" s="146"/>
      <c r="SKO14" s="146"/>
      <c r="SKP14" s="146"/>
      <c r="SKQ14" s="146"/>
      <c r="SKR14" s="146"/>
      <c r="SKS14" s="146"/>
      <c r="SKT14" s="146"/>
      <c r="SKU14" s="146"/>
      <c r="SKV14" s="146"/>
      <c r="SKW14" s="146"/>
      <c r="SKX14" s="146"/>
      <c r="SKY14" s="146"/>
      <c r="SKZ14" s="146"/>
      <c r="SLA14" s="146"/>
      <c r="SLB14" s="146"/>
      <c r="SLC14" s="146"/>
      <c r="SLD14" s="146"/>
      <c r="SLE14" s="146"/>
      <c r="SLF14" s="146"/>
      <c r="SLG14" s="146"/>
      <c r="SLH14" s="146"/>
      <c r="SLI14" s="146"/>
      <c r="SLJ14" s="146"/>
      <c r="SLK14" s="146"/>
      <c r="SLL14" s="146"/>
      <c r="SLM14" s="146"/>
      <c r="SLN14" s="146"/>
      <c r="SLO14" s="146"/>
      <c r="SLP14" s="146"/>
      <c r="SLQ14" s="146"/>
      <c r="SLR14" s="146"/>
      <c r="SLS14" s="146"/>
      <c r="SLT14" s="146"/>
      <c r="SLU14" s="146"/>
      <c r="SLV14" s="146"/>
      <c r="SLW14" s="146"/>
      <c r="SLX14" s="146"/>
      <c r="SLY14" s="146"/>
      <c r="SLZ14" s="146"/>
      <c r="SMA14" s="146"/>
      <c r="SMB14" s="146"/>
      <c r="SMC14" s="146"/>
      <c r="SMD14" s="146"/>
      <c r="SME14" s="146"/>
      <c r="SMF14" s="146"/>
      <c r="SMG14" s="146"/>
      <c r="SMH14" s="146"/>
      <c r="SMI14" s="146"/>
      <c r="SMJ14" s="146"/>
      <c r="SMK14" s="146"/>
      <c r="SML14" s="146"/>
      <c r="SMM14" s="146"/>
      <c r="SMN14" s="146"/>
      <c r="SMO14" s="146"/>
      <c r="SMP14" s="146"/>
      <c r="SMQ14" s="146"/>
      <c r="SMR14" s="146"/>
      <c r="SMS14" s="146"/>
      <c r="SMT14" s="146"/>
      <c r="SMU14" s="146"/>
      <c r="SMV14" s="146"/>
      <c r="SMW14" s="146"/>
      <c r="SMX14" s="146"/>
      <c r="SMY14" s="146"/>
      <c r="SMZ14" s="146"/>
      <c r="SNA14" s="146"/>
      <c r="SNB14" s="146"/>
      <c r="SNC14" s="146"/>
      <c r="SND14" s="146"/>
      <c r="SNE14" s="146"/>
      <c r="SNF14" s="146"/>
      <c r="SNG14" s="146"/>
      <c r="SNH14" s="146"/>
      <c r="SNI14" s="146"/>
      <c r="SNJ14" s="146"/>
      <c r="SNK14" s="146"/>
      <c r="SNL14" s="146"/>
      <c r="SNM14" s="146"/>
      <c r="SNN14" s="146"/>
      <c r="SNO14" s="146"/>
      <c r="SNP14" s="146"/>
      <c r="SNQ14" s="146"/>
      <c r="SNR14" s="146"/>
      <c r="SNS14" s="146"/>
      <c r="SNT14" s="146"/>
      <c r="SNU14" s="146"/>
      <c r="SNV14" s="146"/>
      <c r="SNW14" s="146"/>
      <c r="SNX14" s="146"/>
      <c r="SNY14" s="146"/>
      <c r="SNZ14" s="146"/>
      <c r="SOA14" s="146"/>
      <c r="SOB14" s="146"/>
      <c r="SOC14" s="146"/>
      <c r="SOD14" s="146"/>
      <c r="SOE14" s="146"/>
      <c r="SOF14" s="146"/>
      <c r="SOG14" s="146"/>
      <c r="SOH14" s="146"/>
      <c r="SOI14" s="146"/>
      <c r="SOJ14" s="146"/>
      <c r="SOK14" s="146"/>
      <c r="SOL14" s="146"/>
      <c r="SOM14" s="146"/>
      <c r="SON14" s="146"/>
      <c r="SOO14" s="146"/>
      <c r="SOP14" s="146"/>
      <c r="SOQ14" s="146"/>
      <c r="SOR14" s="146"/>
      <c r="SOS14" s="146"/>
      <c r="SOT14" s="146"/>
      <c r="SOU14" s="146"/>
      <c r="SOV14" s="146"/>
      <c r="SOW14" s="146"/>
      <c r="SOX14" s="146"/>
      <c r="SOY14" s="146"/>
      <c r="SOZ14" s="146"/>
      <c r="SPA14" s="146"/>
      <c r="SPB14" s="146"/>
      <c r="SPC14" s="146"/>
      <c r="SPD14" s="146"/>
      <c r="SPE14" s="146"/>
      <c r="SPF14" s="146"/>
      <c r="SPG14" s="146"/>
      <c r="SPH14" s="146"/>
      <c r="SPI14" s="146"/>
      <c r="SPJ14" s="146"/>
      <c r="SPK14" s="146"/>
      <c r="SPL14" s="146"/>
      <c r="SPM14" s="146"/>
      <c r="SPN14" s="146"/>
      <c r="SPO14" s="146"/>
      <c r="SPP14" s="146"/>
      <c r="SPQ14" s="146"/>
      <c r="SPR14" s="146"/>
      <c r="SPS14" s="146"/>
      <c r="SPT14" s="146"/>
      <c r="SPU14" s="146"/>
      <c r="SPV14" s="146"/>
      <c r="SPW14" s="146"/>
      <c r="SPX14" s="146"/>
      <c r="SPY14" s="146"/>
      <c r="SPZ14" s="146"/>
      <c r="SQA14" s="146"/>
      <c r="SQB14" s="146"/>
      <c r="SQC14" s="146"/>
      <c r="SQD14" s="146"/>
      <c r="SQE14" s="146"/>
      <c r="SQF14" s="146"/>
      <c r="SQG14" s="146"/>
      <c r="SQH14" s="146"/>
      <c r="SQI14" s="146"/>
      <c r="SQJ14" s="146"/>
      <c r="SQK14" s="146"/>
      <c r="SQL14" s="146"/>
      <c r="SQM14" s="146"/>
      <c r="SQN14" s="146"/>
      <c r="SQO14" s="146"/>
      <c r="SQP14" s="146"/>
      <c r="SQQ14" s="146"/>
      <c r="SQR14" s="146"/>
      <c r="SQS14" s="146"/>
      <c r="SQT14" s="146"/>
      <c r="SQU14" s="146"/>
      <c r="SQV14" s="146"/>
      <c r="SQW14" s="146"/>
      <c r="SQX14" s="146"/>
      <c r="SQY14" s="146"/>
      <c r="SQZ14" s="146"/>
      <c r="SRA14" s="146"/>
      <c r="SRB14" s="146"/>
      <c r="SRC14" s="146"/>
      <c r="SRD14" s="146"/>
      <c r="SRE14" s="146"/>
      <c r="SRF14" s="146"/>
      <c r="SRG14" s="146"/>
      <c r="SRH14" s="146"/>
      <c r="SRI14" s="146"/>
      <c r="SRJ14" s="146"/>
      <c r="SRK14" s="146"/>
      <c r="SRL14" s="146"/>
      <c r="SRM14" s="146"/>
      <c r="SRN14" s="146"/>
      <c r="SRO14" s="146"/>
      <c r="SRP14" s="146"/>
      <c r="SRQ14" s="146"/>
      <c r="SRR14" s="146"/>
      <c r="SRS14" s="146"/>
      <c r="SRT14" s="146"/>
      <c r="SRU14" s="146"/>
      <c r="SRV14" s="146"/>
      <c r="SRW14" s="146"/>
      <c r="SRX14" s="146"/>
      <c r="SRY14" s="146"/>
      <c r="SRZ14" s="146"/>
      <c r="SSA14" s="146"/>
      <c r="SSB14" s="146"/>
      <c r="SSC14" s="146"/>
      <c r="SSD14" s="146"/>
      <c r="SSE14" s="146"/>
      <c r="SSF14" s="146"/>
      <c r="SSG14" s="146"/>
      <c r="SSH14" s="146"/>
      <c r="SSI14" s="146"/>
      <c r="SSJ14" s="146"/>
      <c r="SSK14" s="146"/>
      <c r="SSL14" s="146"/>
      <c r="SSM14" s="146"/>
      <c r="SSN14" s="146"/>
      <c r="SSO14" s="146"/>
      <c r="SSP14" s="146"/>
      <c r="SSQ14" s="146"/>
      <c r="SSR14" s="146"/>
      <c r="SSS14" s="146"/>
      <c r="SST14" s="146"/>
      <c r="SSU14" s="146"/>
      <c r="SSV14" s="146"/>
      <c r="SSW14" s="146"/>
      <c r="SSX14" s="146"/>
      <c r="SSY14" s="146"/>
      <c r="SSZ14" s="146"/>
      <c r="STA14" s="146"/>
      <c r="STB14" s="146"/>
      <c r="STC14" s="146"/>
      <c r="STD14" s="146"/>
      <c r="STE14" s="146"/>
      <c r="STF14" s="146"/>
      <c r="STG14" s="146"/>
      <c r="STH14" s="146"/>
      <c r="STI14" s="146"/>
      <c r="STJ14" s="146"/>
      <c r="STK14" s="146"/>
      <c r="STL14" s="146"/>
      <c r="STM14" s="146"/>
      <c r="STN14" s="146"/>
      <c r="STO14" s="146"/>
      <c r="STP14" s="146"/>
      <c r="STQ14" s="146"/>
      <c r="STR14" s="146"/>
      <c r="STS14" s="146"/>
      <c r="STT14" s="146"/>
      <c r="STU14" s="146"/>
      <c r="STV14" s="146"/>
      <c r="STW14" s="146"/>
      <c r="STX14" s="146"/>
      <c r="STY14" s="146"/>
      <c r="STZ14" s="146"/>
      <c r="SUA14" s="146"/>
      <c r="SUB14" s="146"/>
      <c r="SUC14" s="146"/>
      <c r="SUD14" s="146"/>
      <c r="SUE14" s="146"/>
      <c r="SUF14" s="146"/>
      <c r="SUG14" s="146"/>
      <c r="SUH14" s="146"/>
      <c r="SUI14" s="146"/>
      <c r="SUJ14" s="146"/>
      <c r="SUK14" s="146"/>
      <c r="SUL14" s="146"/>
      <c r="SUM14" s="146"/>
      <c r="SUN14" s="146"/>
      <c r="SUO14" s="146"/>
      <c r="SUP14" s="146"/>
      <c r="SUQ14" s="146"/>
      <c r="SUR14" s="146"/>
      <c r="SUS14" s="146"/>
      <c r="SUT14" s="146"/>
      <c r="SUU14" s="146"/>
      <c r="SUV14" s="146"/>
      <c r="SUW14" s="146"/>
      <c r="SUX14" s="146"/>
      <c r="SUY14" s="146"/>
      <c r="SUZ14" s="146"/>
      <c r="SVA14" s="146"/>
      <c r="SVB14" s="146"/>
      <c r="SVC14" s="146"/>
      <c r="SVD14" s="146"/>
      <c r="SVE14" s="146"/>
      <c r="SVF14" s="146"/>
      <c r="SVG14" s="146"/>
      <c r="SVH14" s="146"/>
      <c r="SVI14" s="146"/>
      <c r="SVJ14" s="146"/>
      <c r="SVK14" s="146"/>
      <c r="SVL14" s="146"/>
      <c r="SVM14" s="146"/>
      <c r="SVN14" s="146"/>
      <c r="SVO14" s="146"/>
      <c r="SVP14" s="146"/>
      <c r="SVQ14" s="146"/>
      <c r="SVR14" s="146"/>
      <c r="SVS14" s="146"/>
      <c r="SVT14" s="146"/>
      <c r="SVU14" s="146"/>
      <c r="SVV14" s="146"/>
      <c r="SVW14" s="146"/>
      <c r="SVX14" s="146"/>
      <c r="SVY14" s="146"/>
      <c r="SVZ14" s="146"/>
      <c r="SWA14" s="146"/>
      <c r="SWB14" s="146"/>
      <c r="SWC14" s="146"/>
      <c r="SWD14" s="146"/>
      <c r="SWE14" s="146"/>
      <c r="SWF14" s="146"/>
      <c r="SWG14" s="146"/>
      <c r="SWH14" s="146"/>
      <c r="SWI14" s="146"/>
      <c r="SWJ14" s="146"/>
      <c r="SWK14" s="146"/>
      <c r="SWL14" s="146"/>
      <c r="SWM14" s="146"/>
      <c r="SWN14" s="146"/>
      <c r="SWO14" s="146"/>
      <c r="SWP14" s="146"/>
      <c r="SWQ14" s="146"/>
      <c r="SWR14" s="146"/>
      <c r="SWS14" s="146"/>
      <c r="SWT14" s="146"/>
      <c r="SWU14" s="146"/>
      <c r="SWV14" s="146"/>
      <c r="SWW14" s="146"/>
      <c r="SWX14" s="146"/>
      <c r="SWY14" s="146"/>
      <c r="SWZ14" s="146"/>
      <c r="SXA14" s="146"/>
      <c r="SXB14" s="146"/>
      <c r="SXC14" s="146"/>
      <c r="SXD14" s="146"/>
      <c r="SXE14" s="146"/>
      <c r="SXF14" s="146"/>
      <c r="SXG14" s="146"/>
      <c r="SXH14" s="146"/>
      <c r="SXI14" s="146"/>
      <c r="SXJ14" s="146"/>
      <c r="SXK14" s="146"/>
      <c r="SXL14" s="146"/>
      <c r="SXM14" s="146"/>
      <c r="SXN14" s="146"/>
      <c r="SXO14" s="146"/>
      <c r="SXP14" s="146"/>
      <c r="SXQ14" s="146"/>
      <c r="SXR14" s="146"/>
      <c r="SXS14" s="146"/>
      <c r="SXT14" s="146"/>
      <c r="SXU14" s="146"/>
      <c r="SXV14" s="146"/>
      <c r="SXW14" s="146"/>
      <c r="SXX14" s="146"/>
      <c r="SXY14" s="146"/>
      <c r="SXZ14" s="146"/>
      <c r="SYA14" s="146"/>
      <c r="SYB14" s="146"/>
      <c r="SYC14" s="146"/>
      <c r="SYD14" s="146"/>
      <c r="SYE14" s="146"/>
      <c r="SYF14" s="146"/>
      <c r="SYG14" s="146"/>
      <c r="SYH14" s="146"/>
      <c r="SYI14" s="146"/>
      <c r="SYJ14" s="146"/>
      <c r="SYK14" s="146"/>
      <c r="SYL14" s="146"/>
      <c r="SYM14" s="146"/>
      <c r="SYN14" s="146"/>
      <c r="SYO14" s="146"/>
      <c r="SYP14" s="146"/>
      <c r="SYQ14" s="146"/>
      <c r="SYR14" s="146"/>
      <c r="SYS14" s="146"/>
      <c r="SYT14" s="146"/>
      <c r="SYU14" s="146"/>
      <c r="SYV14" s="146"/>
      <c r="SYW14" s="146"/>
      <c r="SYX14" s="146"/>
      <c r="SYY14" s="146"/>
      <c r="SYZ14" s="146"/>
      <c r="SZA14" s="146"/>
      <c r="SZB14" s="146"/>
      <c r="SZC14" s="146"/>
      <c r="SZD14" s="146"/>
      <c r="SZE14" s="146"/>
      <c r="SZF14" s="146"/>
      <c r="SZG14" s="146"/>
      <c r="SZH14" s="146"/>
      <c r="SZI14" s="146"/>
      <c r="SZJ14" s="146"/>
      <c r="SZK14" s="146"/>
      <c r="SZL14" s="146"/>
      <c r="SZM14" s="146"/>
      <c r="SZN14" s="146"/>
      <c r="SZO14" s="146"/>
      <c r="SZP14" s="146"/>
      <c r="SZQ14" s="146"/>
      <c r="SZR14" s="146"/>
      <c r="SZS14" s="146"/>
      <c r="SZT14" s="146"/>
      <c r="SZU14" s="146"/>
      <c r="SZV14" s="146"/>
      <c r="SZW14" s="146"/>
      <c r="SZX14" s="146"/>
      <c r="SZY14" s="146"/>
      <c r="SZZ14" s="146"/>
      <c r="TAA14" s="146"/>
      <c r="TAB14" s="146"/>
      <c r="TAC14" s="146"/>
      <c r="TAD14" s="146"/>
      <c r="TAE14" s="146"/>
      <c r="TAF14" s="146"/>
      <c r="TAG14" s="146"/>
      <c r="TAH14" s="146"/>
      <c r="TAI14" s="146"/>
      <c r="TAJ14" s="146"/>
      <c r="TAK14" s="146"/>
      <c r="TAL14" s="146"/>
      <c r="TAM14" s="146"/>
      <c r="TAN14" s="146"/>
      <c r="TAO14" s="146"/>
      <c r="TAP14" s="146"/>
      <c r="TAQ14" s="146"/>
      <c r="TAR14" s="146"/>
      <c r="TAS14" s="146"/>
      <c r="TAT14" s="146"/>
      <c r="TAU14" s="146"/>
      <c r="TAV14" s="146"/>
      <c r="TAW14" s="146"/>
      <c r="TAX14" s="146"/>
      <c r="TAY14" s="146"/>
      <c r="TAZ14" s="146"/>
      <c r="TBA14" s="146"/>
      <c r="TBB14" s="146"/>
      <c r="TBC14" s="146"/>
      <c r="TBD14" s="146"/>
      <c r="TBE14" s="146"/>
      <c r="TBF14" s="146"/>
      <c r="TBG14" s="146"/>
      <c r="TBH14" s="146"/>
      <c r="TBI14" s="146"/>
      <c r="TBJ14" s="146"/>
      <c r="TBK14" s="146"/>
      <c r="TBL14" s="146"/>
      <c r="TBM14" s="146"/>
      <c r="TBN14" s="146"/>
      <c r="TBO14" s="146"/>
      <c r="TBP14" s="146"/>
      <c r="TBQ14" s="146"/>
      <c r="TBR14" s="146"/>
      <c r="TBS14" s="146"/>
      <c r="TBT14" s="146"/>
      <c r="TBU14" s="146"/>
      <c r="TBV14" s="146"/>
      <c r="TBW14" s="146"/>
      <c r="TBX14" s="146"/>
      <c r="TBY14" s="146"/>
      <c r="TBZ14" s="146"/>
      <c r="TCA14" s="146"/>
      <c r="TCB14" s="146"/>
      <c r="TCC14" s="146"/>
      <c r="TCD14" s="146"/>
      <c r="TCE14" s="146"/>
      <c r="TCF14" s="146"/>
      <c r="TCG14" s="146"/>
      <c r="TCH14" s="146"/>
      <c r="TCI14" s="146"/>
      <c r="TCJ14" s="146"/>
      <c r="TCK14" s="146"/>
      <c r="TCL14" s="146"/>
      <c r="TCM14" s="146"/>
      <c r="TCN14" s="146"/>
      <c r="TCO14" s="146"/>
      <c r="TCP14" s="146"/>
      <c r="TCQ14" s="146"/>
      <c r="TCR14" s="146"/>
      <c r="TCS14" s="146"/>
      <c r="TCT14" s="146"/>
      <c r="TCU14" s="146"/>
      <c r="TCV14" s="146"/>
      <c r="TCW14" s="146"/>
      <c r="TCX14" s="146"/>
      <c r="TCY14" s="146"/>
      <c r="TCZ14" s="146"/>
      <c r="TDA14" s="146"/>
      <c r="TDB14" s="146"/>
      <c r="TDC14" s="146"/>
      <c r="TDD14" s="146"/>
      <c r="TDE14" s="146"/>
      <c r="TDF14" s="146"/>
      <c r="TDG14" s="146"/>
      <c r="TDH14" s="146"/>
      <c r="TDI14" s="146"/>
      <c r="TDJ14" s="146"/>
      <c r="TDK14" s="146"/>
      <c r="TDL14" s="146"/>
      <c r="TDM14" s="146"/>
      <c r="TDN14" s="146"/>
      <c r="TDO14" s="146"/>
      <c r="TDP14" s="146"/>
      <c r="TDQ14" s="146"/>
      <c r="TDR14" s="146"/>
      <c r="TDS14" s="146"/>
      <c r="TDT14" s="146"/>
      <c r="TDU14" s="146"/>
      <c r="TDV14" s="146"/>
      <c r="TDW14" s="146"/>
      <c r="TDX14" s="146"/>
      <c r="TDY14" s="146"/>
      <c r="TDZ14" s="146"/>
      <c r="TEA14" s="146"/>
      <c r="TEB14" s="146"/>
      <c r="TEC14" s="146"/>
      <c r="TED14" s="146"/>
      <c r="TEE14" s="146"/>
      <c r="TEF14" s="146"/>
      <c r="TEG14" s="146"/>
      <c r="TEH14" s="146"/>
      <c r="TEI14" s="146"/>
      <c r="TEJ14" s="146"/>
      <c r="TEK14" s="146"/>
      <c r="TEL14" s="146"/>
      <c r="TEM14" s="146"/>
      <c r="TEN14" s="146"/>
      <c r="TEO14" s="146"/>
      <c r="TEP14" s="146"/>
      <c r="TEQ14" s="146"/>
      <c r="TER14" s="146"/>
      <c r="TES14" s="146"/>
      <c r="TET14" s="146"/>
      <c r="TEU14" s="146"/>
      <c r="TEV14" s="146"/>
      <c r="TEW14" s="146"/>
      <c r="TEX14" s="146"/>
      <c r="TEY14" s="146"/>
      <c r="TEZ14" s="146"/>
      <c r="TFA14" s="146"/>
      <c r="TFB14" s="146"/>
      <c r="TFC14" s="146"/>
      <c r="TFD14" s="146"/>
      <c r="TFE14" s="146"/>
      <c r="TFF14" s="146"/>
      <c r="TFG14" s="146"/>
      <c r="TFH14" s="146"/>
      <c r="TFI14" s="146"/>
      <c r="TFJ14" s="146"/>
      <c r="TFK14" s="146"/>
      <c r="TFL14" s="146"/>
      <c r="TFM14" s="146"/>
      <c r="TFN14" s="146"/>
      <c r="TFO14" s="146"/>
      <c r="TFP14" s="146"/>
      <c r="TFQ14" s="146"/>
      <c r="TFR14" s="146"/>
      <c r="TFS14" s="146"/>
      <c r="TFT14" s="146"/>
      <c r="TFU14" s="146"/>
      <c r="TFV14" s="146"/>
      <c r="TFW14" s="146"/>
      <c r="TFX14" s="146"/>
      <c r="TFY14" s="146"/>
      <c r="TFZ14" s="146"/>
      <c r="TGA14" s="146"/>
      <c r="TGB14" s="146"/>
      <c r="TGC14" s="146"/>
      <c r="TGD14" s="146"/>
      <c r="TGE14" s="146"/>
      <c r="TGF14" s="146"/>
      <c r="TGG14" s="146"/>
      <c r="TGH14" s="146"/>
      <c r="TGI14" s="146"/>
      <c r="TGJ14" s="146"/>
      <c r="TGK14" s="146"/>
      <c r="TGL14" s="146"/>
      <c r="TGM14" s="146"/>
      <c r="TGN14" s="146"/>
      <c r="TGO14" s="146"/>
      <c r="TGP14" s="146"/>
      <c r="TGQ14" s="146"/>
      <c r="TGR14" s="146"/>
      <c r="TGS14" s="146"/>
      <c r="TGT14" s="146"/>
      <c r="TGU14" s="146"/>
      <c r="TGV14" s="146"/>
      <c r="TGW14" s="146"/>
      <c r="TGX14" s="146"/>
      <c r="TGY14" s="146"/>
      <c r="TGZ14" s="146"/>
      <c r="THA14" s="146"/>
      <c r="THB14" s="146"/>
      <c r="THC14" s="146"/>
      <c r="THD14" s="146"/>
      <c r="THE14" s="146"/>
      <c r="THF14" s="146"/>
      <c r="THG14" s="146"/>
      <c r="THH14" s="146"/>
      <c r="THI14" s="146"/>
      <c r="THJ14" s="146"/>
      <c r="THK14" s="146"/>
      <c r="THL14" s="146"/>
      <c r="THM14" s="146"/>
      <c r="THN14" s="146"/>
      <c r="THO14" s="146"/>
      <c r="THP14" s="146"/>
      <c r="THQ14" s="146"/>
      <c r="THR14" s="146"/>
      <c r="THS14" s="146"/>
      <c r="THT14" s="146"/>
      <c r="THU14" s="146"/>
      <c r="THV14" s="146"/>
      <c r="THW14" s="146"/>
      <c r="THX14" s="146"/>
      <c r="THY14" s="146"/>
      <c r="THZ14" s="146"/>
      <c r="TIA14" s="146"/>
      <c r="TIB14" s="146"/>
      <c r="TIC14" s="146"/>
      <c r="TID14" s="146"/>
      <c r="TIE14" s="146"/>
      <c r="TIF14" s="146"/>
      <c r="TIG14" s="146"/>
      <c r="TIH14" s="146"/>
      <c r="TII14" s="146"/>
      <c r="TIJ14" s="146"/>
      <c r="TIK14" s="146"/>
      <c r="TIL14" s="146"/>
      <c r="TIM14" s="146"/>
      <c r="TIN14" s="146"/>
      <c r="TIO14" s="146"/>
      <c r="TIP14" s="146"/>
      <c r="TIQ14" s="146"/>
      <c r="TIR14" s="146"/>
      <c r="TIS14" s="146"/>
      <c r="TIT14" s="146"/>
      <c r="TIU14" s="146"/>
      <c r="TIV14" s="146"/>
      <c r="TIW14" s="146"/>
      <c r="TIX14" s="146"/>
      <c r="TIY14" s="146"/>
      <c r="TIZ14" s="146"/>
      <c r="TJA14" s="146"/>
      <c r="TJB14" s="146"/>
      <c r="TJC14" s="146"/>
      <c r="TJD14" s="146"/>
      <c r="TJE14" s="146"/>
      <c r="TJF14" s="146"/>
      <c r="TJG14" s="146"/>
      <c r="TJH14" s="146"/>
      <c r="TJI14" s="146"/>
      <c r="TJJ14" s="146"/>
      <c r="TJK14" s="146"/>
      <c r="TJL14" s="146"/>
      <c r="TJM14" s="146"/>
      <c r="TJN14" s="146"/>
      <c r="TJO14" s="146"/>
      <c r="TJP14" s="146"/>
      <c r="TJQ14" s="146"/>
      <c r="TJR14" s="146"/>
      <c r="TJS14" s="146"/>
      <c r="TJT14" s="146"/>
      <c r="TJU14" s="146"/>
      <c r="TJV14" s="146"/>
      <c r="TJW14" s="146"/>
      <c r="TJX14" s="146"/>
      <c r="TJY14" s="146"/>
      <c r="TJZ14" s="146"/>
      <c r="TKA14" s="146"/>
      <c r="TKB14" s="146"/>
      <c r="TKC14" s="146"/>
      <c r="TKD14" s="146"/>
      <c r="TKE14" s="146"/>
      <c r="TKF14" s="146"/>
      <c r="TKG14" s="146"/>
      <c r="TKH14" s="146"/>
      <c r="TKI14" s="146"/>
      <c r="TKJ14" s="146"/>
      <c r="TKK14" s="146"/>
      <c r="TKL14" s="146"/>
      <c r="TKM14" s="146"/>
      <c r="TKN14" s="146"/>
      <c r="TKO14" s="146"/>
      <c r="TKP14" s="146"/>
      <c r="TKQ14" s="146"/>
      <c r="TKR14" s="146"/>
      <c r="TKS14" s="146"/>
      <c r="TKT14" s="146"/>
      <c r="TKU14" s="146"/>
      <c r="TKV14" s="146"/>
      <c r="TKW14" s="146"/>
      <c r="TKX14" s="146"/>
      <c r="TKY14" s="146"/>
      <c r="TKZ14" s="146"/>
      <c r="TLA14" s="146"/>
      <c r="TLB14" s="146"/>
      <c r="TLC14" s="146"/>
      <c r="TLD14" s="146"/>
      <c r="TLE14" s="146"/>
      <c r="TLF14" s="146"/>
      <c r="TLG14" s="146"/>
      <c r="TLH14" s="146"/>
      <c r="TLI14" s="146"/>
      <c r="TLJ14" s="146"/>
      <c r="TLK14" s="146"/>
      <c r="TLL14" s="146"/>
      <c r="TLM14" s="146"/>
      <c r="TLN14" s="146"/>
      <c r="TLO14" s="146"/>
      <c r="TLP14" s="146"/>
      <c r="TLQ14" s="146"/>
      <c r="TLR14" s="146"/>
      <c r="TLS14" s="146"/>
      <c r="TLT14" s="146"/>
      <c r="TLU14" s="146"/>
      <c r="TLV14" s="146"/>
      <c r="TLW14" s="146"/>
      <c r="TLX14" s="146"/>
      <c r="TLY14" s="146"/>
      <c r="TLZ14" s="146"/>
      <c r="TMA14" s="146"/>
      <c r="TMB14" s="146"/>
      <c r="TMC14" s="146"/>
      <c r="TMD14" s="146"/>
      <c r="TME14" s="146"/>
      <c r="TMF14" s="146"/>
      <c r="TMG14" s="146"/>
      <c r="TMH14" s="146"/>
      <c r="TMI14" s="146"/>
      <c r="TMJ14" s="146"/>
      <c r="TMK14" s="146"/>
      <c r="TML14" s="146"/>
      <c r="TMM14" s="146"/>
      <c r="TMN14" s="146"/>
      <c r="TMO14" s="146"/>
      <c r="TMP14" s="146"/>
      <c r="TMQ14" s="146"/>
      <c r="TMR14" s="146"/>
      <c r="TMS14" s="146"/>
      <c r="TMT14" s="146"/>
      <c r="TMU14" s="146"/>
      <c r="TMV14" s="146"/>
      <c r="TMW14" s="146"/>
      <c r="TMX14" s="146"/>
      <c r="TMY14" s="146"/>
      <c r="TMZ14" s="146"/>
      <c r="TNA14" s="146"/>
      <c r="TNB14" s="146"/>
      <c r="TNC14" s="146"/>
      <c r="TND14" s="146"/>
      <c r="TNE14" s="146"/>
      <c r="TNF14" s="146"/>
      <c r="TNG14" s="146"/>
      <c r="TNH14" s="146"/>
      <c r="TNI14" s="146"/>
      <c r="TNJ14" s="146"/>
      <c r="TNK14" s="146"/>
      <c r="TNL14" s="146"/>
      <c r="TNM14" s="146"/>
      <c r="TNN14" s="146"/>
      <c r="TNO14" s="146"/>
      <c r="TNP14" s="146"/>
      <c r="TNQ14" s="146"/>
      <c r="TNR14" s="146"/>
      <c r="TNS14" s="146"/>
      <c r="TNT14" s="146"/>
      <c r="TNU14" s="146"/>
      <c r="TNV14" s="146"/>
      <c r="TNW14" s="146"/>
      <c r="TNX14" s="146"/>
      <c r="TNY14" s="146"/>
      <c r="TNZ14" s="146"/>
      <c r="TOA14" s="146"/>
      <c r="TOB14" s="146"/>
      <c r="TOC14" s="146"/>
      <c r="TOD14" s="146"/>
      <c r="TOE14" s="146"/>
      <c r="TOF14" s="146"/>
      <c r="TOG14" s="146"/>
      <c r="TOH14" s="146"/>
      <c r="TOI14" s="146"/>
      <c r="TOJ14" s="146"/>
      <c r="TOK14" s="146"/>
      <c r="TOL14" s="146"/>
      <c r="TOM14" s="146"/>
      <c r="TON14" s="146"/>
      <c r="TOO14" s="146"/>
      <c r="TOP14" s="146"/>
      <c r="TOQ14" s="146"/>
      <c r="TOR14" s="146"/>
      <c r="TOS14" s="146"/>
      <c r="TOT14" s="146"/>
      <c r="TOU14" s="146"/>
      <c r="TOV14" s="146"/>
      <c r="TOW14" s="146"/>
      <c r="TOX14" s="146"/>
      <c r="TOY14" s="146"/>
      <c r="TOZ14" s="146"/>
      <c r="TPA14" s="146"/>
      <c r="TPB14" s="146"/>
      <c r="TPC14" s="146"/>
      <c r="TPD14" s="146"/>
      <c r="TPE14" s="146"/>
      <c r="TPF14" s="146"/>
      <c r="TPG14" s="146"/>
      <c r="TPH14" s="146"/>
      <c r="TPI14" s="146"/>
      <c r="TPJ14" s="146"/>
      <c r="TPK14" s="146"/>
      <c r="TPL14" s="146"/>
      <c r="TPM14" s="146"/>
      <c r="TPN14" s="146"/>
      <c r="TPO14" s="146"/>
      <c r="TPP14" s="146"/>
      <c r="TPQ14" s="146"/>
      <c r="TPR14" s="146"/>
      <c r="TPS14" s="146"/>
      <c r="TPT14" s="146"/>
      <c r="TPU14" s="146"/>
      <c r="TPV14" s="146"/>
      <c r="TPW14" s="146"/>
      <c r="TPX14" s="146"/>
      <c r="TPY14" s="146"/>
      <c r="TPZ14" s="146"/>
      <c r="TQA14" s="146"/>
      <c r="TQB14" s="146"/>
      <c r="TQC14" s="146"/>
      <c r="TQD14" s="146"/>
      <c r="TQE14" s="146"/>
      <c r="TQF14" s="146"/>
      <c r="TQG14" s="146"/>
      <c r="TQH14" s="146"/>
      <c r="TQI14" s="146"/>
      <c r="TQJ14" s="146"/>
      <c r="TQK14" s="146"/>
      <c r="TQL14" s="146"/>
      <c r="TQM14" s="146"/>
      <c r="TQN14" s="146"/>
      <c r="TQO14" s="146"/>
      <c r="TQP14" s="146"/>
      <c r="TQQ14" s="146"/>
      <c r="TQR14" s="146"/>
      <c r="TQS14" s="146"/>
      <c r="TQT14" s="146"/>
      <c r="TQU14" s="146"/>
      <c r="TQV14" s="146"/>
      <c r="TQW14" s="146"/>
      <c r="TQX14" s="146"/>
      <c r="TQY14" s="146"/>
      <c r="TQZ14" s="146"/>
      <c r="TRA14" s="146"/>
      <c r="TRB14" s="146"/>
      <c r="TRC14" s="146"/>
      <c r="TRD14" s="146"/>
      <c r="TRE14" s="146"/>
      <c r="TRF14" s="146"/>
      <c r="TRG14" s="146"/>
      <c r="TRH14" s="146"/>
      <c r="TRI14" s="146"/>
      <c r="TRJ14" s="146"/>
      <c r="TRK14" s="146"/>
      <c r="TRL14" s="146"/>
      <c r="TRM14" s="146"/>
      <c r="TRN14" s="146"/>
      <c r="TRO14" s="146"/>
      <c r="TRP14" s="146"/>
      <c r="TRQ14" s="146"/>
      <c r="TRR14" s="146"/>
      <c r="TRS14" s="146"/>
      <c r="TRT14" s="146"/>
      <c r="TRU14" s="146"/>
      <c r="TRV14" s="146"/>
      <c r="TRW14" s="146"/>
      <c r="TRX14" s="146"/>
      <c r="TRY14" s="146"/>
      <c r="TRZ14" s="146"/>
      <c r="TSA14" s="146"/>
      <c r="TSB14" s="146"/>
      <c r="TSC14" s="146"/>
      <c r="TSD14" s="146"/>
      <c r="TSE14" s="146"/>
      <c r="TSF14" s="146"/>
      <c r="TSG14" s="146"/>
      <c r="TSH14" s="146"/>
      <c r="TSI14" s="146"/>
      <c r="TSJ14" s="146"/>
      <c r="TSK14" s="146"/>
      <c r="TSL14" s="146"/>
      <c r="TSM14" s="146"/>
      <c r="TSN14" s="146"/>
      <c r="TSO14" s="146"/>
      <c r="TSP14" s="146"/>
      <c r="TSQ14" s="146"/>
      <c r="TSR14" s="146"/>
      <c r="TSS14" s="146"/>
      <c r="TST14" s="146"/>
      <c r="TSU14" s="146"/>
      <c r="TSV14" s="146"/>
      <c r="TSW14" s="146"/>
      <c r="TSX14" s="146"/>
      <c r="TSY14" s="146"/>
      <c r="TSZ14" s="146"/>
      <c r="TTA14" s="146"/>
      <c r="TTB14" s="146"/>
      <c r="TTC14" s="146"/>
      <c r="TTD14" s="146"/>
      <c r="TTE14" s="146"/>
      <c r="TTF14" s="146"/>
      <c r="TTG14" s="146"/>
      <c r="TTH14" s="146"/>
      <c r="TTI14" s="146"/>
      <c r="TTJ14" s="146"/>
      <c r="TTK14" s="146"/>
      <c r="TTL14" s="146"/>
      <c r="TTM14" s="146"/>
      <c r="TTN14" s="146"/>
      <c r="TTO14" s="146"/>
      <c r="TTP14" s="146"/>
      <c r="TTQ14" s="146"/>
      <c r="TTR14" s="146"/>
      <c r="TTS14" s="146"/>
      <c r="TTT14" s="146"/>
      <c r="TTU14" s="146"/>
      <c r="TTV14" s="146"/>
      <c r="TTW14" s="146"/>
      <c r="TTX14" s="146"/>
      <c r="TTY14" s="146"/>
      <c r="TTZ14" s="146"/>
      <c r="TUA14" s="146"/>
      <c r="TUB14" s="146"/>
      <c r="TUC14" s="146"/>
      <c r="TUD14" s="146"/>
      <c r="TUE14" s="146"/>
      <c r="TUF14" s="146"/>
      <c r="TUG14" s="146"/>
      <c r="TUH14" s="146"/>
      <c r="TUI14" s="146"/>
      <c r="TUJ14" s="146"/>
      <c r="TUK14" s="146"/>
      <c r="TUL14" s="146"/>
      <c r="TUM14" s="146"/>
      <c r="TUN14" s="146"/>
      <c r="TUO14" s="146"/>
      <c r="TUP14" s="146"/>
      <c r="TUQ14" s="146"/>
      <c r="TUR14" s="146"/>
      <c r="TUS14" s="146"/>
      <c r="TUT14" s="146"/>
      <c r="TUU14" s="146"/>
      <c r="TUV14" s="146"/>
      <c r="TUW14" s="146"/>
      <c r="TUX14" s="146"/>
      <c r="TUY14" s="146"/>
      <c r="TUZ14" s="146"/>
      <c r="TVA14" s="146"/>
      <c r="TVB14" s="146"/>
      <c r="TVC14" s="146"/>
      <c r="TVD14" s="146"/>
      <c r="TVE14" s="146"/>
      <c r="TVF14" s="146"/>
      <c r="TVG14" s="146"/>
      <c r="TVH14" s="146"/>
      <c r="TVI14" s="146"/>
      <c r="TVJ14" s="146"/>
      <c r="TVK14" s="146"/>
      <c r="TVL14" s="146"/>
      <c r="TVM14" s="146"/>
      <c r="TVN14" s="146"/>
      <c r="TVO14" s="146"/>
      <c r="TVP14" s="146"/>
      <c r="TVQ14" s="146"/>
      <c r="TVR14" s="146"/>
      <c r="TVS14" s="146"/>
      <c r="TVT14" s="146"/>
      <c r="TVU14" s="146"/>
      <c r="TVV14" s="146"/>
      <c r="TVW14" s="146"/>
      <c r="TVX14" s="146"/>
      <c r="TVY14" s="146"/>
      <c r="TVZ14" s="146"/>
      <c r="TWA14" s="146"/>
      <c r="TWB14" s="146"/>
      <c r="TWC14" s="146"/>
      <c r="TWD14" s="146"/>
      <c r="TWE14" s="146"/>
      <c r="TWF14" s="146"/>
      <c r="TWG14" s="146"/>
      <c r="TWH14" s="146"/>
      <c r="TWI14" s="146"/>
      <c r="TWJ14" s="146"/>
      <c r="TWK14" s="146"/>
      <c r="TWL14" s="146"/>
      <c r="TWM14" s="146"/>
      <c r="TWN14" s="146"/>
      <c r="TWO14" s="146"/>
      <c r="TWP14" s="146"/>
      <c r="TWQ14" s="146"/>
      <c r="TWR14" s="146"/>
      <c r="TWS14" s="146"/>
      <c r="TWT14" s="146"/>
      <c r="TWU14" s="146"/>
      <c r="TWV14" s="146"/>
      <c r="TWW14" s="146"/>
      <c r="TWX14" s="146"/>
      <c r="TWY14" s="146"/>
      <c r="TWZ14" s="146"/>
      <c r="TXA14" s="146"/>
      <c r="TXB14" s="146"/>
      <c r="TXC14" s="146"/>
      <c r="TXD14" s="146"/>
      <c r="TXE14" s="146"/>
      <c r="TXF14" s="146"/>
      <c r="TXG14" s="146"/>
      <c r="TXH14" s="146"/>
      <c r="TXI14" s="146"/>
      <c r="TXJ14" s="146"/>
      <c r="TXK14" s="146"/>
      <c r="TXL14" s="146"/>
      <c r="TXM14" s="146"/>
      <c r="TXN14" s="146"/>
      <c r="TXO14" s="146"/>
      <c r="TXP14" s="146"/>
      <c r="TXQ14" s="146"/>
      <c r="TXR14" s="146"/>
      <c r="TXS14" s="146"/>
      <c r="TXT14" s="146"/>
      <c r="TXU14" s="146"/>
      <c r="TXV14" s="146"/>
      <c r="TXW14" s="146"/>
      <c r="TXX14" s="146"/>
      <c r="TXY14" s="146"/>
      <c r="TXZ14" s="146"/>
      <c r="TYA14" s="146"/>
      <c r="TYB14" s="146"/>
      <c r="TYC14" s="146"/>
      <c r="TYD14" s="146"/>
      <c r="TYE14" s="146"/>
      <c r="TYF14" s="146"/>
      <c r="TYG14" s="146"/>
      <c r="TYH14" s="146"/>
      <c r="TYI14" s="146"/>
      <c r="TYJ14" s="146"/>
      <c r="TYK14" s="146"/>
      <c r="TYL14" s="146"/>
      <c r="TYM14" s="146"/>
      <c r="TYN14" s="146"/>
      <c r="TYO14" s="146"/>
      <c r="TYP14" s="146"/>
      <c r="TYQ14" s="146"/>
      <c r="TYR14" s="146"/>
      <c r="TYS14" s="146"/>
      <c r="TYT14" s="146"/>
      <c r="TYU14" s="146"/>
      <c r="TYV14" s="146"/>
      <c r="TYW14" s="146"/>
      <c r="TYX14" s="146"/>
      <c r="TYY14" s="146"/>
      <c r="TYZ14" s="146"/>
      <c r="TZA14" s="146"/>
      <c r="TZB14" s="146"/>
      <c r="TZC14" s="146"/>
      <c r="TZD14" s="146"/>
      <c r="TZE14" s="146"/>
      <c r="TZF14" s="146"/>
      <c r="TZG14" s="146"/>
      <c r="TZH14" s="146"/>
      <c r="TZI14" s="146"/>
      <c r="TZJ14" s="146"/>
      <c r="TZK14" s="146"/>
      <c r="TZL14" s="146"/>
      <c r="TZM14" s="146"/>
      <c r="TZN14" s="146"/>
      <c r="TZO14" s="146"/>
      <c r="TZP14" s="146"/>
      <c r="TZQ14" s="146"/>
      <c r="TZR14" s="146"/>
      <c r="TZS14" s="146"/>
      <c r="TZT14" s="146"/>
      <c r="TZU14" s="146"/>
      <c r="TZV14" s="146"/>
      <c r="TZW14" s="146"/>
      <c r="TZX14" s="146"/>
      <c r="TZY14" s="146"/>
      <c r="TZZ14" s="146"/>
      <c r="UAA14" s="146"/>
      <c r="UAB14" s="146"/>
      <c r="UAC14" s="146"/>
      <c r="UAD14" s="146"/>
      <c r="UAE14" s="146"/>
      <c r="UAF14" s="146"/>
      <c r="UAG14" s="146"/>
      <c r="UAH14" s="146"/>
      <c r="UAI14" s="146"/>
      <c r="UAJ14" s="146"/>
      <c r="UAK14" s="146"/>
      <c r="UAL14" s="146"/>
      <c r="UAM14" s="146"/>
      <c r="UAN14" s="146"/>
      <c r="UAO14" s="146"/>
      <c r="UAP14" s="146"/>
      <c r="UAQ14" s="146"/>
      <c r="UAR14" s="146"/>
      <c r="UAS14" s="146"/>
      <c r="UAT14" s="146"/>
      <c r="UAU14" s="146"/>
      <c r="UAV14" s="146"/>
      <c r="UAW14" s="146"/>
      <c r="UAX14" s="146"/>
      <c r="UAY14" s="146"/>
      <c r="UAZ14" s="146"/>
      <c r="UBA14" s="146"/>
      <c r="UBB14" s="146"/>
      <c r="UBC14" s="146"/>
      <c r="UBD14" s="146"/>
      <c r="UBE14" s="146"/>
      <c r="UBF14" s="146"/>
      <c r="UBG14" s="146"/>
      <c r="UBH14" s="146"/>
      <c r="UBI14" s="146"/>
      <c r="UBJ14" s="146"/>
      <c r="UBK14" s="146"/>
      <c r="UBL14" s="146"/>
      <c r="UBM14" s="146"/>
      <c r="UBN14" s="146"/>
      <c r="UBO14" s="146"/>
      <c r="UBP14" s="146"/>
      <c r="UBQ14" s="146"/>
      <c r="UBR14" s="146"/>
      <c r="UBS14" s="146"/>
      <c r="UBT14" s="146"/>
      <c r="UBU14" s="146"/>
      <c r="UBV14" s="146"/>
      <c r="UBW14" s="146"/>
      <c r="UBX14" s="146"/>
      <c r="UBY14" s="146"/>
      <c r="UBZ14" s="146"/>
      <c r="UCA14" s="146"/>
      <c r="UCB14" s="146"/>
      <c r="UCC14" s="146"/>
      <c r="UCD14" s="146"/>
      <c r="UCE14" s="146"/>
      <c r="UCF14" s="146"/>
      <c r="UCG14" s="146"/>
      <c r="UCH14" s="146"/>
      <c r="UCI14" s="146"/>
      <c r="UCJ14" s="146"/>
      <c r="UCK14" s="146"/>
      <c r="UCL14" s="146"/>
      <c r="UCM14" s="146"/>
      <c r="UCN14" s="146"/>
      <c r="UCO14" s="146"/>
      <c r="UCP14" s="146"/>
      <c r="UCQ14" s="146"/>
      <c r="UCR14" s="146"/>
      <c r="UCS14" s="146"/>
      <c r="UCT14" s="146"/>
      <c r="UCU14" s="146"/>
      <c r="UCV14" s="146"/>
      <c r="UCW14" s="146"/>
      <c r="UCX14" s="146"/>
      <c r="UCY14" s="146"/>
      <c r="UCZ14" s="146"/>
      <c r="UDA14" s="146"/>
      <c r="UDB14" s="146"/>
      <c r="UDC14" s="146"/>
      <c r="UDD14" s="146"/>
      <c r="UDE14" s="146"/>
      <c r="UDF14" s="146"/>
      <c r="UDG14" s="146"/>
      <c r="UDH14" s="146"/>
      <c r="UDI14" s="146"/>
      <c r="UDJ14" s="146"/>
      <c r="UDK14" s="146"/>
      <c r="UDL14" s="146"/>
      <c r="UDM14" s="146"/>
      <c r="UDN14" s="146"/>
      <c r="UDO14" s="146"/>
      <c r="UDP14" s="146"/>
      <c r="UDQ14" s="146"/>
      <c r="UDR14" s="146"/>
      <c r="UDS14" s="146"/>
      <c r="UDT14" s="146"/>
      <c r="UDU14" s="146"/>
      <c r="UDV14" s="146"/>
      <c r="UDW14" s="146"/>
      <c r="UDX14" s="146"/>
      <c r="UDY14" s="146"/>
      <c r="UDZ14" s="146"/>
      <c r="UEA14" s="146"/>
      <c r="UEB14" s="146"/>
      <c r="UEC14" s="146"/>
      <c r="UED14" s="146"/>
      <c r="UEE14" s="146"/>
      <c r="UEF14" s="146"/>
      <c r="UEG14" s="146"/>
      <c r="UEH14" s="146"/>
      <c r="UEI14" s="146"/>
      <c r="UEJ14" s="146"/>
      <c r="UEK14" s="146"/>
      <c r="UEL14" s="146"/>
      <c r="UEM14" s="146"/>
      <c r="UEN14" s="146"/>
      <c r="UEO14" s="146"/>
      <c r="UEP14" s="146"/>
      <c r="UEQ14" s="146"/>
      <c r="UER14" s="146"/>
      <c r="UES14" s="146"/>
      <c r="UET14" s="146"/>
      <c r="UEU14" s="146"/>
      <c r="UEV14" s="146"/>
      <c r="UEW14" s="146"/>
      <c r="UEX14" s="146"/>
      <c r="UEY14" s="146"/>
      <c r="UEZ14" s="146"/>
      <c r="UFA14" s="146"/>
      <c r="UFB14" s="146"/>
      <c r="UFC14" s="146"/>
      <c r="UFD14" s="146"/>
      <c r="UFE14" s="146"/>
      <c r="UFF14" s="146"/>
      <c r="UFG14" s="146"/>
      <c r="UFH14" s="146"/>
      <c r="UFI14" s="146"/>
      <c r="UFJ14" s="146"/>
      <c r="UFK14" s="146"/>
      <c r="UFL14" s="146"/>
      <c r="UFM14" s="146"/>
      <c r="UFN14" s="146"/>
      <c r="UFO14" s="146"/>
      <c r="UFP14" s="146"/>
      <c r="UFQ14" s="146"/>
      <c r="UFR14" s="146"/>
      <c r="UFS14" s="146"/>
      <c r="UFT14" s="146"/>
      <c r="UFU14" s="146"/>
      <c r="UFV14" s="146"/>
      <c r="UFW14" s="146"/>
      <c r="UFX14" s="146"/>
      <c r="UFY14" s="146"/>
      <c r="UFZ14" s="146"/>
      <c r="UGA14" s="146"/>
      <c r="UGB14" s="146"/>
      <c r="UGC14" s="146"/>
      <c r="UGD14" s="146"/>
      <c r="UGE14" s="146"/>
      <c r="UGF14" s="146"/>
      <c r="UGG14" s="146"/>
      <c r="UGH14" s="146"/>
      <c r="UGI14" s="146"/>
      <c r="UGJ14" s="146"/>
      <c r="UGK14" s="146"/>
      <c r="UGL14" s="146"/>
      <c r="UGM14" s="146"/>
      <c r="UGN14" s="146"/>
      <c r="UGO14" s="146"/>
      <c r="UGP14" s="146"/>
      <c r="UGQ14" s="146"/>
      <c r="UGR14" s="146"/>
      <c r="UGS14" s="146"/>
      <c r="UGT14" s="146"/>
      <c r="UGU14" s="146"/>
      <c r="UGV14" s="146"/>
      <c r="UGW14" s="146"/>
      <c r="UGX14" s="146"/>
      <c r="UGY14" s="146"/>
      <c r="UGZ14" s="146"/>
      <c r="UHA14" s="146"/>
      <c r="UHB14" s="146"/>
      <c r="UHC14" s="146"/>
      <c r="UHD14" s="146"/>
      <c r="UHE14" s="146"/>
      <c r="UHF14" s="146"/>
      <c r="UHG14" s="146"/>
      <c r="UHH14" s="146"/>
      <c r="UHI14" s="146"/>
      <c r="UHJ14" s="146"/>
      <c r="UHK14" s="146"/>
      <c r="UHL14" s="146"/>
      <c r="UHM14" s="146"/>
      <c r="UHN14" s="146"/>
      <c r="UHO14" s="146"/>
      <c r="UHP14" s="146"/>
      <c r="UHQ14" s="146"/>
      <c r="UHR14" s="146"/>
      <c r="UHS14" s="146"/>
      <c r="UHT14" s="146"/>
      <c r="UHU14" s="146"/>
      <c r="UHV14" s="146"/>
      <c r="UHW14" s="146"/>
      <c r="UHX14" s="146"/>
      <c r="UHY14" s="146"/>
      <c r="UHZ14" s="146"/>
      <c r="UIA14" s="146"/>
      <c r="UIB14" s="146"/>
      <c r="UIC14" s="146"/>
      <c r="UID14" s="146"/>
      <c r="UIE14" s="146"/>
      <c r="UIF14" s="146"/>
      <c r="UIG14" s="146"/>
      <c r="UIH14" s="146"/>
      <c r="UII14" s="146"/>
      <c r="UIJ14" s="146"/>
      <c r="UIK14" s="146"/>
      <c r="UIL14" s="146"/>
      <c r="UIM14" s="146"/>
      <c r="UIN14" s="146"/>
      <c r="UIO14" s="146"/>
      <c r="UIP14" s="146"/>
      <c r="UIQ14" s="146"/>
      <c r="UIR14" s="146"/>
      <c r="UIS14" s="146"/>
      <c r="UIT14" s="146"/>
      <c r="UIU14" s="146"/>
      <c r="UIV14" s="146"/>
      <c r="UIW14" s="146"/>
      <c r="UIX14" s="146"/>
      <c r="UIY14" s="146"/>
      <c r="UIZ14" s="146"/>
      <c r="UJA14" s="146"/>
      <c r="UJB14" s="146"/>
      <c r="UJC14" s="146"/>
      <c r="UJD14" s="146"/>
      <c r="UJE14" s="146"/>
      <c r="UJF14" s="146"/>
      <c r="UJG14" s="146"/>
      <c r="UJH14" s="146"/>
      <c r="UJI14" s="146"/>
      <c r="UJJ14" s="146"/>
      <c r="UJK14" s="146"/>
      <c r="UJL14" s="146"/>
      <c r="UJM14" s="146"/>
      <c r="UJN14" s="146"/>
      <c r="UJO14" s="146"/>
      <c r="UJP14" s="146"/>
      <c r="UJQ14" s="146"/>
      <c r="UJR14" s="146"/>
      <c r="UJS14" s="146"/>
      <c r="UJT14" s="146"/>
      <c r="UJU14" s="146"/>
      <c r="UJV14" s="146"/>
      <c r="UJW14" s="146"/>
      <c r="UJX14" s="146"/>
      <c r="UJY14" s="146"/>
      <c r="UJZ14" s="146"/>
      <c r="UKA14" s="146"/>
      <c r="UKB14" s="146"/>
      <c r="UKC14" s="146"/>
      <c r="UKD14" s="146"/>
      <c r="UKE14" s="146"/>
      <c r="UKF14" s="146"/>
      <c r="UKG14" s="146"/>
      <c r="UKH14" s="146"/>
      <c r="UKI14" s="146"/>
      <c r="UKJ14" s="146"/>
      <c r="UKK14" s="146"/>
      <c r="UKL14" s="146"/>
      <c r="UKM14" s="146"/>
      <c r="UKN14" s="146"/>
      <c r="UKO14" s="146"/>
      <c r="UKP14" s="146"/>
      <c r="UKQ14" s="146"/>
      <c r="UKR14" s="146"/>
      <c r="UKS14" s="146"/>
      <c r="UKT14" s="146"/>
      <c r="UKU14" s="146"/>
      <c r="UKV14" s="146"/>
      <c r="UKW14" s="146"/>
      <c r="UKX14" s="146"/>
      <c r="UKY14" s="146"/>
      <c r="UKZ14" s="146"/>
      <c r="ULA14" s="146"/>
      <c r="ULB14" s="146"/>
      <c r="ULC14" s="146"/>
      <c r="ULD14" s="146"/>
      <c r="ULE14" s="146"/>
      <c r="ULF14" s="146"/>
      <c r="ULG14" s="146"/>
      <c r="ULH14" s="146"/>
      <c r="ULI14" s="146"/>
      <c r="ULJ14" s="146"/>
      <c r="ULK14" s="146"/>
      <c r="ULL14" s="146"/>
      <c r="ULM14" s="146"/>
      <c r="ULN14" s="146"/>
      <c r="ULO14" s="146"/>
      <c r="ULP14" s="146"/>
      <c r="ULQ14" s="146"/>
      <c r="ULR14" s="146"/>
      <c r="ULS14" s="146"/>
      <c r="ULT14" s="146"/>
      <c r="ULU14" s="146"/>
      <c r="ULV14" s="146"/>
      <c r="ULW14" s="146"/>
      <c r="ULX14" s="146"/>
      <c r="ULY14" s="146"/>
      <c r="ULZ14" s="146"/>
      <c r="UMA14" s="146"/>
      <c r="UMB14" s="146"/>
      <c r="UMC14" s="146"/>
      <c r="UMD14" s="146"/>
      <c r="UME14" s="146"/>
      <c r="UMF14" s="146"/>
      <c r="UMG14" s="146"/>
      <c r="UMH14" s="146"/>
      <c r="UMI14" s="146"/>
      <c r="UMJ14" s="146"/>
      <c r="UMK14" s="146"/>
      <c r="UML14" s="146"/>
      <c r="UMM14" s="146"/>
      <c r="UMN14" s="146"/>
      <c r="UMO14" s="146"/>
      <c r="UMP14" s="146"/>
      <c r="UMQ14" s="146"/>
      <c r="UMR14" s="146"/>
      <c r="UMS14" s="146"/>
      <c r="UMT14" s="146"/>
      <c r="UMU14" s="146"/>
      <c r="UMV14" s="146"/>
      <c r="UMW14" s="146"/>
      <c r="UMX14" s="146"/>
      <c r="UMY14" s="146"/>
      <c r="UMZ14" s="146"/>
      <c r="UNA14" s="146"/>
      <c r="UNB14" s="146"/>
      <c r="UNC14" s="146"/>
      <c r="UND14" s="146"/>
      <c r="UNE14" s="146"/>
      <c r="UNF14" s="146"/>
      <c r="UNG14" s="146"/>
      <c r="UNH14" s="146"/>
      <c r="UNI14" s="146"/>
      <c r="UNJ14" s="146"/>
      <c r="UNK14" s="146"/>
      <c r="UNL14" s="146"/>
      <c r="UNM14" s="146"/>
      <c r="UNN14" s="146"/>
      <c r="UNO14" s="146"/>
      <c r="UNP14" s="146"/>
      <c r="UNQ14" s="146"/>
      <c r="UNR14" s="146"/>
      <c r="UNS14" s="146"/>
      <c r="UNT14" s="146"/>
      <c r="UNU14" s="146"/>
      <c r="UNV14" s="146"/>
      <c r="UNW14" s="146"/>
      <c r="UNX14" s="146"/>
      <c r="UNY14" s="146"/>
      <c r="UNZ14" s="146"/>
      <c r="UOA14" s="146"/>
      <c r="UOB14" s="146"/>
      <c r="UOC14" s="146"/>
      <c r="UOD14" s="146"/>
      <c r="UOE14" s="146"/>
      <c r="UOF14" s="146"/>
      <c r="UOG14" s="146"/>
      <c r="UOH14" s="146"/>
      <c r="UOI14" s="146"/>
      <c r="UOJ14" s="146"/>
      <c r="UOK14" s="146"/>
      <c r="UOL14" s="146"/>
      <c r="UOM14" s="146"/>
      <c r="UON14" s="146"/>
      <c r="UOO14" s="146"/>
      <c r="UOP14" s="146"/>
      <c r="UOQ14" s="146"/>
      <c r="UOR14" s="146"/>
      <c r="UOS14" s="146"/>
      <c r="UOT14" s="146"/>
      <c r="UOU14" s="146"/>
      <c r="UOV14" s="146"/>
      <c r="UOW14" s="146"/>
      <c r="UOX14" s="146"/>
      <c r="UOY14" s="146"/>
      <c r="UOZ14" s="146"/>
      <c r="UPA14" s="146"/>
      <c r="UPB14" s="146"/>
      <c r="UPC14" s="146"/>
      <c r="UPD14" s="146"/>
      <c r="UPE14" s="146"/>
      <c r="UPF14" s="146"/>
      <c r="UPG14" s="146"/>
      <c r="UPH14" s="146"/>
      <c r="UPI14" s="146"/>
      <c r="UPJ14" s="146"/>
      <c r="UPK14" s="146"/>
      <c r="UPL14" s="146"/>
      <c r="UPM14" s="146"/>
      <c r="UPN14" s="146"/>
      <c r="UPO14" s="146"/>
      <c r="UPP14" s="146"/>
      <c r="UPQ14" s="146"/>
      <c r="UPR14" s="146"/>
      <c r="UPS14" s="146"/>
      <c r="UPT14" s="146"/>
      <c r="UPU14" s="146"/>
      <c r="UPV14" s="146"/>
      <c r="UPW14" s="146"/>
      <c r="UPX14" s="146"/>
      <c r="UPY14" s="146"/>
      <c r="UPZ14" s="146"/>
      <c r="UQA14" s="146"/>
      <c r="UQB14" s="146"/>
      <c r="UQC14" s="146"/>
      <c r="UQD14" s="146"/>
      <c r="UQE14" s="146"/>
      <c r="UQF14" s="146"/>
      <c r="UQG14" s="146"/>
      <c r="UQH14" s="146"/>
      <c r="UQI14" s="146"/>
      <c r="UQJ14" s="146"/>
      <c r="UQK14" s="146"/>
      <c r="UQL14" s="146"/>
      <c r="UQM14" s="146"/>
      <c r="UQN14" s="146"/>
      <c r="UQO14" s="146"/>
      <c r="UQP14" s="146"/>
      <c r="UQQ14" s="146"/>
      <c r="UQR14" s="146"/>
      <c r="UQS14" s="146"/>
      <c r="UQT14" s="146"/>
      <c r="UQU14" s="146"/>
      <c r="UQV14" s="146"/>
      <c r="UQW14" s="146"/>
      <c r="UQX14" s="146"/>
      <c r="UQY14" s="146"/>
      <c r="UQZ14" s="146"/>
      <c r="URA14" s="146"/>
      <c r="URB14" s="146"/>
      <c r="URC14" s="146"/>
      <c r="URD14" s="146"/>
      <c r="URE14" s="146"/>
      <c r="URF14" s="146"/>
      <c r="URG14" s="146"/>
      <c r="URH14" s="146"/>
      <c r="URI14" s="146"/>
      <c r="URJ14" s="146"/>
      <c r="URK14" s="146"/>
      <c r="URL14" s="146"/>
      <c r="URM14" s="146"/>
      <c r="URN14" s="146"/>
      <c r="URO14" s="146"/>
      <c r="URP14" s="146"/>
      <c r="URQ14" s="146"/>
      <c r="URR14" s="146"/>
      <c r="URS14" s="146"/>
      <c r="URT14" s="146"/>
      <c r="URU14" s="146"/>
      <c r="URV14" s="146"/>
      <c r="URW14" s="146"/>
      <c r="URX14" s="146"/>
      <c r="URY14" s="146"/>
      <c r="URZ14" s="146"/>
      <c r="USA14" s="146"/>
      <c r="USB14" s="146"/>
      <c r="USC14" s="146"/>
      <c r="USD14" s="146"/>
      <c r="USE14" s="146"/>
      <c r="USF14" s="146"/>
      <c r="USG14" s="146"/>
      <c r="USH14" s="146"/>
      <c r="USI14" s="146"/>
      <c r="USJ14" s="146"/>
      <c r="USK14" s="146"/>
      <c r="USL14" s="146"/>
      <c r="USM14" s="146"/>
      <c r="USN14" s="146"/>
      <c r="USO14" s="146"/>
      <c r="USP14" s="146"/>
      <c r="USQ14" s="146"/>
      <c r="USR14" s="146"/>
      <c r="USS14" s="146"/>
      <c r="UST14" s="146"/>
      <c r="USU14" s="146"/>
      <c r="USV14" s="146"/>
      <c r="USW14" s="146"/>
      <c r="USX14" s="146"/>
      <c r="USY14" s="146"/>
      <c r="USZ14" s="146"/>
      <c r="UTA14" s="146"/>
      <c r="UTB14" s="146"/>
      <c r="UTC14" s="146"/>
      <c r="UTD14" s="146"/>
      <c r="UTE14" s="146"/>
      <c r="UTF14" s="146"/>
      <c r="UTG14" s="146"/>
      <c r="UTH14" s="146"/>
      <c r="UTI14" s="146"/>
      <c r="UTJ14" s="146"/>
      <c r="UTK14" s="146"/>
      <c r="UTL14" s="146"/>
      <c r="UTM14" s="146"/>
      <c r="UTN14" s="146"/>
      <c r="UTO14" s="146"/>
      <c r="UTP14" s="146"/>
      <c r="UTQ14" s="146"/>
      <c r="UTR14" s="146"/>
      <c r="UTS14" s="146"/>
      <c r="UTT14" s="146"/>
      <c r="UTU14" s="146"/>
      <c r="UTV14" s="146"/>
      <c r="UTW14" s="146"/>
      <c r="UTX14" s="146"/>
      <c r="UTY14" s="146"/>
      <c r="UTZ14" s="146"/>
      <c r="UUA14" s="146"/>
      <c r="UUB14" s="146"/>
      <c r="UUC14" s="146"/>
      <c r="UUD14" s="146"/>
      <c r="UUE14" s="146"/>
      <c r="UUF14" s="146"/>
      <c r="UUG14" s="146"/>
      <c r="UUH14" s="146"/>
      <c r="UUI14" s="146"/>
      <c r="UUJ14" s="146"/>
      <c r="UUK14" s="146"/>
      <c r="UUL14" s="146"/>
      <c r="UUM14" s="146"/>
      <c r="UUN14" s="146"/>
      <c r="UUO14" s="146"/>
      <c r="UUP14" s="146"/>
      <c r="UUQ14" s="146"/>
      <c r="UUR14" s="146"/>
      <c r="UUS14" s="146"/>
      <c r="UUT14" s="146"/>
      <c r="UUU14" s="146"/>
      <c r="UUV14" s="146"/>
      <c r="UUW14" s="146"/>
      <c r="UUX14" s="146"/>
      <c r="UUY14" s="146"/>
      <c r="UUZ14" s="146"/>
      <c r="UVA14" s="146"/>
      <c r="UVB14" s="146"/>
      <c r="UVC14" s="146"/>
      <c r="UVD14" s="146"/>
      <c r="UVE14" s="146"/>
      <c r="UVF14" s="146"/>
      <c r="UVG14" s="146"/>
      <c r="UVH14" s="146"/>
      <c r="UVI14" s="146"/>
      <c r="UVJ14" s="146"/>
      <c r="UVK14" s="146"/>
      <c r="UVL14" s="146"/>
      <c r="UVM14" s="146"/>
      <c r="UVN14" s="146"/>
      <c r="UVO14" s="146"/>
      <c r="UVP14" s="146"/>
      <c r="UVQ14" s="146"/>
      <c r="UVR14" s="146"/>
      <c r="UVS14" s="146"/>
      <c r="UVT14" s="146"/>
      <c r="UVU14" s="146"/>
      <c r="UVV14" s="146"/>
      <c r="UVW14" s="146"/>
      <c r="UVX14" s="146"/>
      <c r="UVY14" s="146"/>
      <c r="UVZ14" s="146"/>
      <c r="UWA14" s="146"/>
      <c r="UWB14" s="146"/>
      <c r="UWC14" s="146"/>
      <c r="UWD14" s="146"/>
      <c r="UWE14" s="146"/>
      <c r="UWF14" s="146"/>
      <c r="UWG14" s="146"/>
      <c r="UWH14" s="146"/>
      <c r="UWI14" s="146"/>
      <c r="UWJ14" s="146"/>
      <c r="UWK14" s="146"/>
      <c r="UWL14" s="146"/>
      <c r="UWM14" s="146"/>
      <c r="UWN14" s="146"/>
      <c r="UWO14" s="146"/>
      <c r="UWP14" s="146"/>
      <c r="UWQ14" s="146"/>
      <c r="UWR14" s="146"/>
      <c r="UWS14" s="146"/>
      <c r="UWT14" s="146"/>
      <c r="UWU14" s="146"/>
      <c r="UWV14" s="146"/>
      <c r="UWW14" s="146"/>
      <c r="UWX14" s="146"/>
      <c r="UWY14" s="146"/>
      <c r="UWZ14" s="146"/>
      <c r="UXA14" s="146"/>
      <c r="UXB14" s="146"/>
      <c r="UXC14" s="146"/>
      <c r="UXD14" s="146"/>
      <c r="UXE14" s="146"/>
      <c r="UXF14" s="146"/>
      <c r="UXG14" s="146"/>
      <c r="UXH14" s="146"/>
      <c r="UXI14" s="146"/>
      <c r="UXJ14" s="146"/>
      <c r="UXK14" s="146"/>
      <c r="UXL14" s="146"/>
      <c r="UXM14" s="146"/>
      <c r="UXN14" s="146"/>
      <c r="UXO14" s="146"/>
      <c r="UXP14" s="146"/>
      <c r="UXQ14" s="146"/>
      <c r="UXR14" s="146"/>
      <c r="UXS14" s="146"/>
      <c r="UXT14" s="146"/>
      <c r="UXU14" s="146"/>
      <c r="UXV14" s="146"/>
      <c r="UXW14" s="146"/>
      <c r="UXX14" s="146"/>
      <c r="UXY14" s="146"/>
      <c r="UXZ14" s="146"/>
      <c r="UYA14" s="146"/>
      <c r="UYB14" s="146"/>
      <c r="UYC14" s="146"/>
      <c r="UYD14" s="146"/>
      <c r="UYE14" s="146"/>
      <c r="UYF14" s="146"/>
      <c r="UYG14" s="146"/>
      <c r="UYH14" s="146"/>
      <c r="UYI14" s="146"/>
      <c r="UYJ14" s="146"/>
      <c r="UYK14" s="146"/>
      <c r="UYL14" s="146"/>
      <c r="UYM14" s="146"/>
      <c r="UYN14" s="146"/>
      <c r="UYO14" s="146"/>
      <c r="UYP14" s="146"/>
      <c r="UYQ14" s="146"/>
      <c r="UYR14" s="146"/>
      <c r="UYS14" s="146"/>
      <c r="UYT14" s="146"/>
      <c r="UYU14" s="146"/>
      <c r="UYV14" s="146"/>
      <c r="UYW14" s="146"/>
      <c r="UYX14" s="146"/>
      <c r="UYY14" s="146"/>
      <c r="UYZ14" s="146"/>
      <c r="UZA14" s="146"/>
      <c r="UZB14" s="146"/>
      <c r="UZC14" s="146"/>
      <c r="UZD14" s="146"/>
      <c r="UZE14" s="146"/>
      <c r="UZF14" s="146"/>
      <c r="UZG14" s="146"/>
      <c r="UZH14" s="146"/>
      <c r="UZI14" s="146"/>
      <c r="UZJ14" s="146"/>
      <c r="UZK14" s="146"/>
      <c r="UZL14" s="146"/>
      <c r="UZM14" s="146"/>
      <c r="UZN14" s="146"/>
      <c r="UZO14" s="146"/>
      <c r="UZP14" s="146"/>
      <c r="UZQ14" s="146"/>
      <c r="UZR14" s="146"/>
      <c r="UZS14" s="146"/>
      <c r="UZT14" s="146"/>
      <c r="UZU14" s="146"/>
      <c r="UZV14" s="146"/>
      <c r="UZW14" s="146"/>
      <c r="UZX14" s="146"/>
      <c r="UZY14" s="146"/>
      <c r="UZZ14" s="146"/>
      <c r="VAA14" s="146"/>
      <c r="VAB14" s="146"/>
      <c r="VAC14" s="146"/>
      <c r="VAD14" s="146"/>
      <c r="VAE14" s="146"/>
      <c r="VAF14" s="146"/>
      <c r="VAG14" s="146"/>
      <c r="VAH14" s="146"/>
      <c r="VAI14" s="146"/>
      <c r="VAJ14" s="146"/>
      <c r="VAK14" s="146"/>
      <c r="VAL14" s="146"/>
      <c r="VAM14" s="146"/>
      <c r="VAN14" s="146"/>
      <c r="VAO14" s="146"/>
      <c r="VAP14" s="146"/>
      <c r="VAQ14" s="146"/>
      <c r="VAR14" s="146"/>
      <c r="VAS14" s="146"/>
      <c r="VAT14" s="146"/>
      <c r="VAU14" s="146"/>
      <c r="VAV14" s="146"/>
      <c r="VAW14" s="146"/>
      <c r="VAX14" s="146"/>
      <c r="VAY14" s="146"/>
      <c r="VAZ14" s="146"/>
      <c r="VBA14" s="146"/>
      <c r="VBB14" s="146"/>
      <c r="VBC14" s="146"/>
      <c r="VBD14" s="146"/>
      <c r="VBE14" s="146"/>
      <c r="VBF14" s="146"/>
      <c r="VBG14" s="146"/>
      <c r="VBH14" s="146"/>
      <c r="VBI14" s="146"/>
      <c r="VBJ14" s="146"/>
      <c r="VBK14" s="146"/>
      <c r="VBL14" s="146"/>
      <c r="VBM14" s="146"/>
      <c r="VBN14" s="146"/>
      <c r="VBO14" s="146"/>
      <c r="VBP14" s="146"/>
      <c r="VBQ14" s="146"/>
      <c r="VBR14" s="146"/>
      <c r="VBS14" s="146"/>
      <c r="VBT14" s="146"/>
      <c r="VBU14" s="146"/>
      <c r="VBV14" s="146"/>
      <c r="VBW14" s="146"/>
      <c r="VBX14" s="146"/>
      <c r="VBY14" s="146"/>
      <c r="VBZ14" s="146"/>
      <c r="VCA14" s="146"/>
      <c r="VCB14" s="146"/>
      <c r="VCC14" s="146"/>
      <c r="VCD14" s="146"/>
      <c r="VCE14" s="146"/>
      <c r="VCF14" s="146"/>
      <c r="VCG14" s="146"/>
      <c r="VCH14" s="146"/>
      <c r="VCI14" s="146"/>
      <c r="VCJ14" s="146"/>
      <c r="VCK14" s="146"/>
      <c r="VCL14" s="146"/>
      <c r="VCM14" s="146"/>
      <c r="VCN14" s="146"/>
      <c r="VCO14" s="146"/>
      <c r="VCP14" s="146"/>
      <c r="VCQ14" s="146"/>
      <c r="VCR14" s="146"/>
      <c r="VCS14" s="146"/>
      <c r="VCT14" s="146"/>
      <c r="VCU14" s="146"/>
      <c r="VCV14" s="146"/>
      <c r="VCW14" s="146"/>
      <c r="VCX14" s="146"/>
      <c r="VCY14" s="146"/>
      <c r="VCZ14" s="146"/>
      <c r="VDA14" s="146"/>
      <c r="VDB14" s="146"/>
      <c r="VDC14" s="146"/>
      <c r="VDD14" s="146"/>
      <c r="VDE14" s="146"/>
      <c r="VDF14" s="146"/>
      <c r="VDG14" s="146"/>
      <c r="VDH14" s="146"/>
      <c r="VDI14" s="146"/>
      <c r="VDJ14" s="146"/>
      <c r="VDK14" s="146"/>
      <c r="VDL14" s="146"/>
      <c r="VDM14" s="146"/>
      <c r="VDN14" s="146"/>
      <c r="VDO14" s="146"/>
      <c r="VDP14" s="146"/>
      <c r="VDQ14" s="146"/>
      <c r="VDR14" s="146"/>
      <c r="VDS14" s="146"/>
      <c r="VDT14" s="146"/>
      <c r="VDU14" s="146"/>
      <c r="VDV14" s="146"/>
      <c r="VDW14" s="146"/>
      <c r="VDX14" s="146"/>
      <c r="VDY14" s="146"/>
      <c r="VDZ14" s="146"/>
      <c r="VEA14" s="146"/>
      <c r="VEB14" s="146"/>
      <c r="VEC14" s="146"/>
      <c r="VED14" s="146"/>
      <c r="VEE14" s="146"/>
      <c r="VEF14" s="146"/>
      <c r="VEG14" s="146"/>
      <c r="VEH14" s="146"/>
      <c r="VEI14" s="146"/>
      <c r="VEJ14" s="146"/>
      <c r="VEK14" s="146"/>
      <c r="VEL14" s="146"/>
      <c r="VEM14" s="146"/>
      <c r="VEN14" s="146"/>
      <c r="VEO14" s="146"/>
      <c r="VEP14" s="146"/>
      <c r="VEQ14" s="146"/>
      <c r="VER14" s="146"/>
      <c r="VES14" s="146"/>
      <c r="VET14" s="146"/>
      <c r="VEU14" s="146"/>
      <c r="VEV14" s="146"/>
      <c r="VEW14" s="146"/>
      <c r="VEX14" s="146"/>
      <c r="VEY14" s="146"/>
      <c r="VEZ14" s="146"/>
      <c r="VFA14" s="146"/>
      <c r="VFB14" s="146"/>
      <c r="VFC14" s="146"/>
      <c r="VFD14" s="146"/>
      <c r="VFE14" s="146"/>
      <c r="VFF14" s="146"/>
      <c r="VFG14" s="146"/>
      <c r="VFH14" s="146"/>
      <c r="VFI14" s="146"/>
      <c r="VFJ14" s="146"/>
      <c r="VFK14" s="146"/>
      <c r="VFL14" s="146"/>
      <c r="VFM14" s="146"/>
      <c r="VFN14" s="146"/>
      <c r="VFO14" s="146"/>
      <c r="VFP14" s="146"/>
      <c r="VFQ14" s="146"/>
      <c r="VFR14" s="146"/>
      <c r="VFS14" s="146"/>
      <c r="VFT14" s="146"/>
      <c r="VFU14" s="146"/>
      <c r="VFV14" s="146"/>
      <c r="VFW14" s="146"/>
      <c r="VFX14" s="146"/>
      <c r="VFY14" s="146"/>
      <c r="VFZ14" s="146"/>
      <c r="VGA14" s="146"/>
      <c r="VGB14" s="146"/>
      <c r="VGC14" s="146"/>
      <c r="VGD14" s="146"/>
      <c r="VGE14" s="146"/>
      <c r="VGF14" s="146"/>
      <c r="VGG14" s="146"/>
      <c r="VGH14" s="146"/>
      <c r="VGI14" s="146"/>
      <c r="VGJ14" s="146"/>
      <c r="VGK14" s="146"/>
      <c r="VGL14" s="146"/>
      <c r="VGM14" s="146"/>
      <c r="VGN14" s="146"/>
      <c r="VGO14" s="146"/>
      <c r="VGP14" s="146"/>
      <c r="VGQ14" s="146"/>
      <c r="VGR14" s="146"/>
      <c r="VGS14" s="146"/>
      <c r="VGT14" s="146"/>
      <c r="VGU14" s="146"/>
      <c r="VGV14" s="146"/>
      <c r="VGW14" s="146"/>
      <c r="VGX14" s="146"/>
      <c r="VGY14" s="146"/>
      <c r="VGZ14" s="146"/>
      <c r="VHA14" s="146"/>
      <c r="VHB14" s="146"/>
      <c r="VHC14" s="146"/>
      <c r="VHD14" s="146"/>
      <c r="VHE14" s="146"/>
      <c r="VHF14" s="146"/>
      <c r="VHG14" s="146"/>
      <c r="VHH14" s="146"/>
      <c r="VHI14" s="146"/>
      <c r="VHJ14" s="146"/>
      <c r="VHK14" s="146"/>
      <c r="VHL14" s="146"/>
      <c r="VHM14" s="146"/>
      <c r="VHN14" s="146"/>
      <c r="VHO14" s="146"/>
      <c r="VHP14" s="146"/>
      <c r="VHQ14" s="146"/>
      <c r="VHR14" s="146"/>
      <c r="VHS14" s="146"/>
      <c r="VHT14" s="146"/>
      <c r="VHU14" s="146"/>
      <c r="VHV14" s="146"/>
      <c r="VHW14" s="146"/>
      <c r="VHX14" s="146"/>
      <c r="VHY14" s="146"/>
      <c r="VHZ14" s="146"/>
      <c r="VIA14" s="146"/>
      <c r="VIB14" s="146"/>
      <c r="VIC14" s="146"/>
      <c r="VID14" s="146"/>
      <c r="VIE14" s="146"/>
      <c r="VIF14" s="146"/>
      <c r="VIG14" s="146"/>
      <c r="VIH14" s="146"/>
      <c r="VII14" s="146"/>
      <c r="VIJ14" s="146"/>
      <c r="VIK14" s="146"/>
      <c r="VIL14" s="146"/>
      <c r="VIM14" s="146"/>
      <c r="VIN14" s="146"/>
      <c r="VIO14" s="146"/>
      <c r="VIP14" s="146"/>
      <c r="VIQ14" s="146"/>
      <c r="VIR14" s="146"/>
      <c r="VIS14" s="146"/>
      <c r="VIT14" s="146"/>
      <c r="VIU14" s="146"/>
      <c r="VIV14" s="146"/>
      <c r="VIW14" s="146"/>
      <c r="VIX14" s="146"/>
      <c r="VIY14" s="146"/>
      <c r="VIZ14" s="146"/>
      <c r="VJA14" s="146"/>
      <c r="VJB14" s="146"/>
      <c r="VJC14" s="146"/>
      <c r="VJD14" s="146"/>
      <c r="VJE14" s="146"/>
      <c r="VJF14" s="146"/>
      <c r="VJG14" s="146"/>
      <c r="VJH14" s="146"/>
      <c r="VJI14" s="146"/>
      <c r="VJJ14" s="146"/>
      <c r="VJK14" s="146"/>
      <c r="VJL14" s="146"/>
      <c r="VJM14" s="146"/>
      <c r="VJN14" s="146"/>
      <c r="VJO14" s="146"/>
      <c r="VJP14" s="146"/>
      <c r="VJQ14" s="146"/>
      <c r="VJR14" s="146"/>
      <c r="VJS14" s="146"/>
      <c r="VJT14" s="146"/>
      <c r="VJU14" s="146"/>
      <c r="VJV14" s="146"/>
      <c r="VJW14" s="146"/>
      <c r="VJX14" s="146"/>
      <c r="VJY14" s="146"/>
      <c r="VJZ14" s="146"/>
      <c r="VKA14" s="146"/>
      <c r="VKB14" s="146"/>
      <c r="VKC14" s="146"/>
      <c r="VKD14" s="146"/>
      <c r="VKE14" s="146"/>
      <c r="VKF14" s="146"/>
      <c r="VKG14" s="146"/>
      <c r="VKH14" s="146"/>
      <c r="VKI14" s="146"/>
      <c r="VKJ14" s="146"/>
      <c r="VKK14" s="146"/>
      <c r="VKL14" s="146"/>
      <c r="VKM14" s="146"/>
      <c r="VKN14" s="146"/>
      <c r="VKO14" s="146"/>
      <c r="VKP14" s="146"/>
      <c r="VKQ14" s="146"/>
      <c r="VKR14" s="146"/>
      <c r="VKS14" s="146"/>
      <c r="VKT14" s="146"/>
      <c r="VKU14" s="146"/>
      <c r="VKV14" s="146"/>
      <c r="VKW14" s="146"/>
      <c r="VKX14" s="146"/>
      <c r="VKY14" s="146"/>
      <c r="VKZ14" s="146"/>
      <c r="VLA14" s="146"/>
      <c r="VLB14" s="146"/>
      <c r="VLC14" s="146"/>
      <c r="VLD14" s="146"/>
      <c r="VLE14" s="146"/>
      <c r="VLF14" s="146"/>
      <c r="VLG14" s="146"/>
      <c r="VLH14" s="146"/>
      <c r="VLI14" s="146"/>
      <c r="VLJ14" s="146"/>
      <c r="VLK14" s="146"/>
      <c r="VLL14" s="146"/>
      <c r="VLM14" s="146"/>
      <c r="VLN14" s="146"/>
      <c r="VLO14" s="146"/>
      <c r="VLP14" s="146"/>
      <c r="VLQ14" s="146"/>
      <c r="VLR14" s="146"/>
      <c r="VLS14" s="146"/>
      <c r="VLT14" s="146"/>
      <c r="VLU14" s="146"/>
      <c r="VLV14" s="146"/>
      <c r="VLW14" s="146"/>
      <c r="VLX14" s="146"/>
      <c r="VLY14" s="146"/>
      <c r="VLZ14" s="146"/>
      <c r="VMA14" s="146"/>
      <c r="VMB14" s="146"/>
      <c r="VMC14" s="146"/>
      <c r="VMD14" s="146"/>
      <c r="VME14" s="146"/>
      <c r="VMF14" s="146"/>
      <c r="VMG14" s="146"/>
      <c r="VMH14" s="146"/>
      <c r="VMI14" s="146"/>
      <c r="VMJ14" s="146"/>
      <c r="VMK14" s="146"/>
      <c r="VML14" s="146"/>
      <c r="VMM14" s="146"/>
      <c r="VMN14" s="146"/>
      <c r="VMO14" s="146"/>
      <c r="VMP14" s="146"/>
      <c r="VMQ14" s="146"/>
      <c r="VMR14" s="146"/>
      <c r="VMS14" s="146"/>
      <c r="VMT14" s="146"/>
      <c r="VMU14" s="146"/>
      <c r="VMV14" s="146"/>
      <c r="VMW14" s="146"/>
      <c r="VMX14" s="146"/>
      <c r="VMY14" s="146"/>
      <c r="VMZ14" s="146"/>
      <c r="VNA14" s="146"/>
      <c r="VNB14" s="146"/>
      <c r="VNC14" s="146"/>
      <c r="VND14" s="146"/>
      <c r="VNE14" s="146"/>
      <c r="VNF14" s="146"/>
      <c r="VNG14" s="146"/>
      <c r="VNH14" s="146"/>
      <c r="VNI14" s="146"/>
      <c r="VNJ14" s="146"/>
      <c r="VNK14" s="146"/>
      <c r="VNL14" s="146"/>
      <c r="VNM14" s="146"/>
      <c r="VNN14" s="146"/>
      <c r="VNO14" s="146"/>
      <c r="VNP14" s="146"/>
      <c r="VNQ14" s="146"/>
      <c r="VNR14" s="146"/>
      <c r="VNS14" s="146"/>
      <c r="VNT14" s="146"/>
      <c r="VNU14" s="146"/>
      <c r="VNV14" s="146"/>
      <c r="VNW14" s="146"/>
      <c r="VNX14" s="146"/>
      <c r="VNY14" s="146"/>
      <c r="VNZ14" s="146"/>
      <c r="VOA14" s="146"/>
      <c r="VOB14" s="146"/>
      <c r="VOC14" s="146"/>
      <c r="VOD14" s="146"/>
      <c r="VOE14" s="146"/>
      <c r="VOF14" s="146"/>
      <c r="VOG14" s="146"/>
      <c r="VOH14" s="146"/>
      <c r="VOI14" s="146"/>
      <c r="VOJ14" s="146"/>
      <c r="VOK14" s="146"/>
      <c r="VOL14" s="146"/>
      <c r="VOM14" s="146"/>
      <c r="VON14" s="146"/>
      <c r="VOO14" s="146"/>
      <c r="VOP14" s="146"/>
      <c r="VOQ14" s="146"/>
      <c r="VOR14" s="146"/>
      <c r="VOS14" s="146"/>
      <c r="VOT14" s="146"/>
      <c r="VOU14" s="146"/>
      <c r="VOV14" s="146"/>
      <c r="VOW14" s="146"/>
      <c r="VOX14" s="146"/>
      <c r="VOY14" s="146"/>
      <c r="VOZ14" s="146"/>
      <c r="VPA14" s="146"/>
      <c r="VPB14" s="146"/>
      <c r="VPC14" s="146"/>
      <c r="VPD14" s="146"/>
      <c r="VPE14" s="146"/>
      <c r="VPF14" s="146"/>
      <c r="VPG14" s="146"/>
      <c r="VPH14" s="146"/>
      <c r="VPI14" s="146"/>
      <c r="VPJ14" s="146"/>
      <c r="VPK14" s="146"/>
      <c r="VPL14" s="146"/>
      <c r="VPM14" s="146"/>
      <c r="VPN14" s="146"/>
      <c r="VPO14" s="146"/>
      <c r="VPP14" s="146"/>
      <c r="VPQ14" s="146"/>
      <c r="VPR14" s="146"/>
      <c r="VPS14" s="146"/>
      <c r="VPT14" s="146"/>
      <c r="VPU14" s="146"/>
      <c r="VPV14" s="146"/>
      <c r="VPW14" s="146"/>
      <c r="VPX14" s="146"/>
      <c r="VPY14" s="146"/>
      <c r="VPZ14" s="146"/>
      <c r="VQA14" s="146"/>
      <c r="VQB14" s="146"/>
      <c r="VQC14" s="146"/>
      <c r="VQD14" s="146"/>
      <c r="VQE14" s="146"/>
      <c r="VQF14" s="146"/>
      <c r="VQG14" s="146"/>
      <c r="VQH14" s="146"/>
      <c r="VQI14" s="146"/>
      <c r="VQJ14" s="146"/>
      <c r="VQK14" s="146"/>
      <c r="VQL14" s="146"/>
      <c r="VQM14" s="146"/>
      <c r="VQN14" s="146"/>
      <c r="VQO14" s="146"/>
      <c r="VQP14" s="146"/>
      <c r="VQQ14" s="146"/>
      <c r="VQR14" s="146"/>
      <c r="VQS14" s="146"/>
      <c r="VQT14" s="146"/>
      <c r="VQU14" s="146"/>
      <c r="VQV14" s="146"/>
      <c r="VQW14" s="146"/>
      <c r="VQX14" s="146"/>
      <c r="VQY14" s="146"/>
      <c r="VQZ14" s="146"/>
      <c r="VRA14" s="146"/>
      <c r="VRB14" s="146"/>
      <c r="VRC14" s="146"/>
      <c r="VRD14" s="146"/>
      <c r="VRE14" s="146"/>
      <c r="VRF14" s="146"/>
      <c r="VRG14" s="146"/>
      <c r="VRH14" s="146"/>
      <c r="VRI14" s="146"/>
      <c r="VRJ14" s="146"/>
      <c r="VRK14" s="146"/>
      <c r="VRL14" s="146"/>
      <c r="VRM14" s="146"/>
      <c r="VRN14" s="146"/>
      <c r="VRO14" s="146"/>
      <c r="VRP14" s="146"/>
      <c r="VRQ14" s="146"/>
      <c r="VRR14" s="146"/>
      <c r="VRS14" s="146"/>
      <c r="VRT14" s="146"/>
      <c r="VRU14" s="146"/>
      <c r="VRV14" s="146"/>
      <c r="VRW14" s="146"/>
      <c r="VRX14" s="146"/>
      <c r="VRY14" s="146"/>
      <c r="VRZ14" s="146"/>
      <c r="VSA14" s="146"/>
      <c r="VSB14" s="146"/>
      <c r="VSC14" s="146"/>
      <c r="VSD14" s="146"/>
      <c r="VSE14" s="146"/>
      <c r="VSF14" s="146"/>
      <c r="VSG14" s="146"/>
      <c r="VSH14" s="146"/>
      <c r="VSI14" s="146"/>
      <c r="VSJ14" s="146"/>
      <c r="VSK14" s="146"/>
      <c r="VSL14" s="146"/>
      <c r="VSM14" s="146"/>
      <c r="VSN14" s="146"/>
      <c r="VSO14" s="146"/>
      <c r="VSP14" s="146"/>
      <c r="VSQ14" s="146"/>
      <c r="VSR14" s="146"/>
      <c r="VSS14" s="146"/>
      <c r="VST14" s="146"/>
      <c r="VSU14" s="146"/>
      <c r="VSV14" s="146"/>
      <c r="VSW14" s="146"/>
      <c r="VSX14" s="146"/>
      <c r="VSY14" s="146"/>
      <c r="VSZ14" s="146"/>
      <c r="VTA14" s="146"/>
      <c r="VTB14" s="146"/>
      <c r="VTC14" s="146"/>
      <c r="VTD14" s="146"/>
      <c r="VTE14" s="146"/>
      <c r="VTF14" s="146"/>
      <c r="VTG14" s="146"/>
      <c r="VTH14" s="146"/>
      <c r="VTI14" s="146"/>
      <c r="VTJ14" s="146"/>
      <c r="VTK14" s="146"/>
      <c r="VTL14" s="146"/>
      <c r="VTM14" s="146"/>
      <c r="VTN14" s="146"/>
      <c r="VTO14" s="146"/>
      <c r="VTP14" s="146"/>
      <c r="VTQ14" s="146"/>
      <c r="VTR14" s="146"/>
      <c r="VTS14" s="146"/>
      <c r="VTT14" s="146"/>
      <c r="VTU14" s="146"/>
      <c r="VTV14" s="146"/>
      <c r="VTW14" s="146"/>
      <c r="VTX14" s="146"/>
      <c r="VTY14" s="146"/>
      <c r="VTZ14" s="146"/>
      <c r="VUA14" s="146"/>
      <c r="VUB14" s="146"/>
      <c r="VUC14" s="146"/>
      <c r="VUD14" s="146"/>
      <c r="VUE14" s="146"/>
      <c r="VUF14" s="146"/>
      <c r="VUG14" s="146"/>
      <c r="VUH14" s="146"/>
      <c r="VUI14" s="146"/>
      <c r="VUJ14" s="146"/>
      <c r="VUK14" s="146"/>
      <c r="VUL14" s="146"/>
      <c r="VUM14" s="146"/>
      <c r="VUN14" s="146"/>
      <c r="VUO14" s="146"/>
      <c r="VUP14" s="146"/>
      <c r="VUQ14" s="146"/>
      <c r="VUR14" s="146"/>
      <c r="VUS14" s="146"/>
      <c r="VUT14" s="146"/>
      <c r="VUU14" s="146"/>
      <c r="VUV14" s="146"/>
      <c r="VUW14" s="146"/>
      <c r="VUX14" s="146"/>
      <c r="VUY14" s="146"/>
      <c r="VUZ14" s="146"/>
      <c r="VVA14" s="146"/>
      <c r="VVB14" s="146"/>
      <c r="VVC14" s="146"/>
      <c r="VVD14" s="146"/>
      <c r="VVE14" s="146"/>
      <c r="VVF14" s="146"/>
      <c r="VVG14" s="146"/>
      <c r="VVH14" s="146"/>
      <c r="VVI14" s="146"/>
      <c r="VVJ14" s="146"/>
      <c r="VVK14" s="146"/>
      <c r="VVL14" s="146"/>
      <c r="VVM14" s="146"/>
      <c r="VVN14" s="146"/>
      <c r="VVO14" s="146"/>
      <c r="VVP14" s="146"/>
      <c r="VVQ14" s="146"/>
      <c r="VVR14" s="146"/>
      <c r="VVS14" s="146"/>
      <c r="VVT14" s="146"/>
      <c r="VVU14" s="146"/>
      <c r="VVV14" s="146"/>
      <c r="VVW14" s="146"/>
      <c r="VVX14" s="146"/>
      <c r="VVY14" s="146"/>
      <c r="VVZ14" s="146"/>
      <c r="VWA14" s="146"/>
      <c r="VWB14" s="146"/>
      <c r="VWC14" s="146"/>
      <c r="VWD14" s="146"/>
      <c r="VWE14" s="146"/>
      <c r="VWF14" s="146"/>
      <c r="VWG14" s="146"/>
      <c r="VWH14" s="146"/>
      <c r="VWI14" s="146"/>
      <c r="VWJ14" s="146"/>
      <c r="VWK14" s="146"/>
      <c r="VWL14" s="146"/>
      <c r="VWM14" s="146"/>
      <c r="VWN14" s="146"/>
      <c r="VWO14" s="146"/>
      <c r="VWP14" s="146"/>
      <c r="VWQ14" s="146"/>
      <c r="VWR14" s="146"/>
      <c r="VWS14" s="146"/>
      <c r="VWT14" s="146"/>
      <c r="VWU14" s="146"/>
      <c r="VWV14" s="146"/>
      <c r="VWW14" s="146"/>
      <c r="VWX14" s="146"/>
      <c r="VWY14" s="146"/>
      <c r="VWZ14" s="146"/>
      <c r="VXA14" s="146"/>
      <c r="VXB14" s="146"/>
      <c r="VXC14" s="146"/>
      <c r="VXD14" s="146"/>
      <c r="VXE14" s="146"/>
      <c r="VXF14" s="146"/>
      <c r="VXG14" s="146"/>
      <c r="VXH14" s="146"/>
      <c r="VXI14" s="146"/>
      <c r="VXJ14" s="146"/>
      <c r="VXK14" s="146"/>
      <c r="VXL14" s="146"/>
      <c r="VXM14" s="146"/>
      <c r="VXN14" s="146"/>
      <c r="VXO14" s="146"/>
      <c r="VXP14" s="146"/>
      <c r="VXQ14" s="146"/>
      <c r="VXR14" s="146"/>
      <c r="VXS14" s="146"/>
      <c r="VXT14" s="146"/>
      <c r="VXU14" s="146"/>
      <c r="VXV14" s="146"/>
      <c r="VXW14" s="146"/>
      <c r="VXX14" s="146"/>
      <c r="VXY14" s="146"/>
      <c r="VXZ14" s="146"/>
      <c r="VYA14" s="146"/>
      <c r="VYB14" s="146"/>
      <c r="VYC14" s="146"/>
      <c r="VYD14" s="146"/>
      <c r="VYE14" s="146"/>
      <c r="VYF14" s="146"/>
      <c r="VYG14" s="146"/>
      <c r="VYH14" s="146"/>
      <c r="VYI14" s="146"/>
      <c r="VYJ14" s="146"/>
      <c r="VYK14" s="146"/>
      <c r="VYL14" s="146"/>
      <c r="VYM14" s="146"/>
      <c r="VYN14" s="146"/>
      <c r="VYO14" s="146"/>
      <c r="VYP14" s="146"/>
      <c r="VYQ14" s="146"/>
      <c r="VYR14" s="146"/>
      <c r="VYS14" s="146"/>
      <c r="VYT14" s="146"/>
      <c r="VYU14" s="146"/>
      <c r="VYV14" s="146"/>
      <c r="VYW14" s="146"/>
      <c r="VYX14" s="146"/>
      <c r="VYY14" s="146"/>
      <c r="VYZ14" s="146"/>
      <c r="VZA14" s="146"/>
      <c r="VZB14" s="146"/>
      <c r="VZC14" s="146"/>
      <c r="VZD14" s="146"/>
      <c r="VZE14" s="146"/>
      <c r="VZF14" s="146"/>
      <c r="VZG14" s="146"/>
      <c r="VZH14" s="146"/>
      <c r="VZI14" s="146"/>
      <c r="VZJ14" s="146"/>
      <c r="VZK14" s="146"/>
      <c r="VZL14" s="146"/>
      <c r="VZM14" s="146"/>
      <c r="VZN14" s="146"/>
      <c r="VZO14" s="146"/>
      <c r="VZP14" s="146"/>
      <c r="VZQ14" s="146"/>
      <c r="VZR14" s="146"/>
      <c r="VZS14" s="146"/>
      <c r="VZT14" s="146"/>
      <c r="VZU14" s="146"/>
      <c r="VZV14" s="146"/>
      <c r="VZW14" s="146"/>
      <c r="VZX14" s="146"/>
      <c r="VZY14" s="146"/>
      <c r="VZZ14" s="146"/>
      <c r="WAA14" s="146"/>
      <c r="WAB14" s="146"/>
      <c r="WAC14" s="146"/>
      <c r="WAD14" s="146"/>
      <c r="WAE14" s="146"/>
      <c r="WAF14" s="146"/>
      <c r="WAG14" s="146"/>
      <c r="WAH14" s="146"/>
      <c r="WAI14" s="146"/>
      <c r="WAJ14" s="146"/>
      <c r="WAK14" s="146"/>
      <c r="WAL14" s="146"/>
      <c r="WAM14" s="146"/>
      <c r="WAN14" s="146"/>
      <c r="WAO14" s="146"/>
      <c r="WAP14" s="146"/>
      <c r="WAQ14" s="146"/>
      <c r="WAR14" s="146"/>
      <c r="WAS14" s="146"/>
      <c r="WAT14" s="146"/>
      <c r="WAU14" s="146"/>
      <c r="WAV14" s="146"/>
      <c r="WAW14" s="146"/>
      <c r="WAX14" s="146"/>
      <c r="WAY14" s="146"/>
      <c r="WAZ14" s="146"/>
      <c r="WBA14" s="146"/>
      <c r="WBB14" s="146"/>
      <c r="WBC14" s="146"/>
      <c r="WBD14" s="146"/>
      <c r="WBE14" s="146"/>
      <c r="WBF14" s="146"/>
      <c r="WBG14" s="146"/>
      <c r="WBH14" s="146"/>
      <c r="WBI14" s="146"/>
      <c r="WBJ14" s="146"/>
      <c r="WBK14" s="146"/>
      <c r="WBL14" s="146"/>
      <c r="WBM14" s="146"/>
      <c r="WBN14" s="146"/>
      <c r="WBO14" s="146"/>
      <c r="WBP14" s="146"/>
      <c r="WBQ14" s="146"/>
      <c r="WBR14" s="146"/>
      <c r="WBS14" s="146"/>
      <c r="WBT14" s="146"/>
      <c r="WBU14" s="146"/>
      <c r="WBV14" s="146"/>
      <c r="WBW14" s="146"/>
      <c r="WBX14" s="146"/>
      <c r="WBY14" s="146"/>
      <c r="WBZ14" s="146"/>
      <c r="WCA14" s="146"/>
      <c r="WCB14" s="146"/>
      <c r="WCC14" s="146"/>
      <c r="WCD14" s="146"/>
      <c r="WCE14" s="146"/>
      <c r="WCF14" s="146"/>
      <c r="WCG14" s="146"/>
      <c r="WCH14" s="146"/>
      <c r="WCI14" s="146"/>
      <c r="WCJ14" s="146"/>
      <c r="WCK14" s="146"/>
      <c r="WCL14" s="146"/>
      <c r="WCM14" s="146"/>
      <c r="WCN14" s="146"/>
      <c r="WCO14" s="146"/>
      <c r="WCP14" s="146"/>
      <c r="WCQ14" s="146"/>
      <c r="WCR14" s="146"/>
      <c r="WCS14" s="146"/>
      <c r="WCT14" s="146"/>
      <c r="WCU14" s="146"/>
      <c r="WCV14" s="146"/>
      <c r="WCW14" s="146"/>
      <c r="WCX14" s="146"/>
      <c r="WCY14" s="146"/>
      <c r="WCZ14" s="146"/>
      <c r="WDA14" s="146"/>
      <c r="WDB14" s="146"/>
      <c r="WDC14" s="146"/>
      <c r="WDD14" s="146"/>
      <c r="WDE14" s="146"/>
      <c r="WDF14" s="146"/>
      <c r="WDG14" s="146"/>
      <c r="WDH14" s="146"/>
      <c r="WDI14" s="146"/>
      <c r="WDJ14" s="146"/>
      <c r="WDK14" s="146"/>
      <c r="WDL14" s="146"/>
      <c r="WDM14" s="146"/>
      <c r="WDN14" s="146"/>
      <c r="WDO14" s="146"/>
      <c r="WDP14" s="146"/>
      <c r="WDQ14" s="146"/>
      <c r="WDR14" s="146"/>
      <c r="WDS14" s="146"/>
      <c r="WDT14" s="146"/>
      <c r="WDU14" s="146"/>
      <c r="WDV14" s="146"/>
      <c r="WDW14" s="146"/>
      <c r="WDX14" s="146"/>
      <c r="WDY14" s="146"/>
      <c r="WDZ14" s="146"/>
      <c r="WEA14" s="146"/>
      <c r="WEB14" s="146"/>
      <c r="WEC14" s="146"/>
      <c r="WED14" s="146"/>
      <c r="WEE14" s="146"/>
      <c r="WEF14" s="146"/>
      <c r="WEG14" s="146"/>
      <c r="WEH14" s="146"/>
      <c r="WEI14" s="146"/>
      <c r="WEJ14" s="146"/>
      <c r="WEK14" s="146"/>
      <c r="WEL14" s="146"/>
      <c r="WEM14" s="146"/>
      <c r="WEN14" s="146"/>
      <c r="WEO14" s="146"/>
      <c r="WEP14" s="146"/>
      <c r="WEQ14" s="146"/>
      <c r="WER14" s="146"/>
      <c r="WES14" s="146"/>
      <c r="WET14" s="146"/>
      <c r="WEU14" s="146"/>
      <c r="WEV14" s="146"/>
      <c r="WEW14" s="146"/>
      <c r="WEX14" s="146"/>
      <c r="WEY14" s="146"/>
      <c r="WEZ14" s="146"/>
      <c r="WFA14" s="146"/>
      <c r="WFB14" s="146"/>
      <c r="WFC14" s="146"/>
      <c r="WFD14" s="146"/>
      <c r="WFE14" s="146"/>
      <c r="WFF14" s="146"/>
      <c r="WFG14" s="146"/>
      <c r="WFH14" s="146"/>
      <c r="WFI14" s="146"/>
      <c r="WFJ14" s="146"/>
      <c r="WFK14" s="146"/>
      <c r="WFL14" s="146"/>
      <c r="WFM14" s="146"/>
      <c r="WFN14" s="146"/>
      <c r="WFO14" s="146"/>
      <c r="WFP14" s="146"/>
      <c r="WFQ14" s="146"/>
      <c r="WFR14" s="146"/>
      <c r="WFS14" s="146"/>
      <c r="WFT14" s="146"/>
      <c r="WFU14" s="146"/>
      <c r="WFV14" s="146"/>
      <c r="WFW14" s="146"/>
      <c r="WFX14" s="146"/>
      <c r="WFY14" s="146"/>
      <c r="WFZ14" s="146"/>
      <c r="WGA14" s="146"/>
      <c r="WGB14" s="146"/>
      <c r="WGC14" s="146"/>
      <c r="WGD14" s="146"/>
      <c r="WGE14" s="146"/>
      <c r="WGF14" s="146"/>
      <c r="WGG14" s="146"/>
      <c r="WGH14" s="146"/>
      <c r="WGI14" s="146"/>
      <c r="WGJ14" s="146"/>
      <c r="WGK14" s="146"/>
      <c r="WGL14" s="146"/>
      <c r="WGM14" s="146"/>
      <c r="WGN14" s="146"/>
      <c r="WGO14" s="146"/>
      <c r="WGP14" s="146"/>
      <c r="WGQ14" s="146"/>
      <c r="WGR14" s="146"/>
      <c r="WGS14" s="146"/>
      <c r="WGT14" s="146"/>
      <c r="WGU14" s="146"/>
      <c r="WGV14" s="146"/>
      <c r="WGW14" s="146"/>
      <c r="WGX14" s="146"/>
      <c r="WGY14" s="146"/>
      <c r="WGZ14" s="146"/>
      <c r="WHA14" s="146"/>
      <c r="WHB14" s="146"/>
      <c r="WHC14" s="146"/>
      <c r="WHD14" s="146"/>
      <c r="WHE14" s="146"/>
      <c r="WHF14" s="146"/>
      <c r="WHG14" s="146"/>
      <c r="WHH14" s="146"/>
      <c r="WHI14" s="146"/>
      <c r="WHJ14" s="146"/>
      <c r="WHK14" s="146"/>
      <c r="WHL14" s="146"/>
      <c r="WHM14" s="146"/>
      <c r="WHN14" s="146"/>
      <c r="WHO14" s="146"/>
      <c r="WHP14" s="146"/>
      <c r="WHQ14" s="146"/>
      <c r="WHR14" s="146"/>
      <c r="WHS14" s="146"/>
      <c r="WHT14" s="146"/>
      <c r="WHU14" s="146"/>
      <c r="WHV14" s="146"/>
      <c r="WHW14" s="146"/>
      <c r="WHX14" s="146"/>
      <c r="WHY14" s="146"/>
      <c r="WHZ14" s="146"/>
      <c r="WIA14" s="146"/>
      <c r="WIB14" s="146"/>
      <c r="WIC14" s="146"/>
      <c r="WID14" s="146"/>
      <c r="WIE14" s="146"/>
      <c r="WIF14" s="146"/>
      <c r="WIG14" s="146"/>
      <c r="WIH14" s="146"/>
      <c r="WII14" s="146"/>
      <c r="WIJ14" s="146"/>
      <c r="WIK14" s="146"/>
      <c r="WIL14" s="146"/>
      <c r="WIM14" s="146"/>
      <c r="WIN14" s="146"/>
      <c r="WIO14" s="146"/>
      <c r="WIP14" s="146"/>
      <c r="WIQ14" s="146"/>
      <c r="WIR14" s="146"/>
      <c r="WIS14" s="146"/>
      <c r="WIT14" s="146"/>
      <c r="WIU14" s="146"/>
      <c r="WIV14" s="146"/>
      <c r="WIW14" s="146"/>
      <c r="WIX14" s="146"/>
      <c r="WIY14" s="146"/>
      <c r="WIZ14" s="146"/>
      <c r="WJA14" s="146"/>
      <c r="WJB14" s="146"/>
      <c r="WJC14" s="146"/>
      <c r="WJD14" s="146"/>
      <c r="WJE14" s="146"/>
      <c r="WJF14" s="146"/>
      <c r="WJG14" s="146"/>
      <c r="WJH14" s="146"/>
      <c r="WJI14" s="146"/>
      <c r="WJJ14" s="146"/>
      <c r="WJK14" s="146"/>
      <c r="WJL14" s="146"/>
      <c r="WJM14" s="146"/>
      <c r="WJN14" s="146"/>
      <c r="WJO14" s="146"/>
      <c r="WJP14" s="146"/>
      <c r="WJQ14" s="146"/>
      <c r="WJR14" s="146"/>
      <c r="WJS14" s="146"/>
      <c r="WJT14" s="146"/>
      <c r="WJU14" s="146"/>
      <c r="WJV14" s="146"/>
      <c r="WJW14" s="146"/>
      <c r="WJX14" s="146"/>
      <c r="WJY14" s="146"/>
      <c r="WJZ14" s="146"/>
      <c r="WKA14" s="146"/>
      <c r="WKB14" s="146"/>
      <c r="WKC14" s="146"/>
      <c r="WKD14" s="146"/>
      <c r="WKE14" s="146"/>
      <c r="WKF14" s="146"/>
      <c r="WKG14" s="146"/>
      <c r="WKH14" s="146"/>
      <c r="WKI14" s="146"/>
      <c r="WKJ14" s="146"/>
      <c r="WKK14" s="146"/>
      <c r="WKL14" s="146"/>
      <c r="WKM14" s="146"/>
      <c r="WKN14" s="146"/>
      <c r="WKO14" s="146"/>
      <c r="WKP14" s="146"/>
      <c r="WKQ14" s="146"/>
      <c r="WKR14" s="146"/>
      <c r="WKS14" s="146"/>
      <c r="WKT14" s="146"/>
      <c r="WKU14" s="146"/>
      <c r="WKV14" s="146"/>
      <c r="WKW14" s="146"/>
      <c r="WKX14" s="146"/>
      <c r="WKY14" s="146"/>
      <c r="WKZ14" s="146"/>
      <c r="WLA14" s="146"/>
      <c r="WLB14" s="146"/>
      <c r="WLC14" s="146"/>
      <c r="WLD14" s="146"/>
      <c r="WLE14" s="146"/>
      <c r="WLF14" s="146"/>
      <c r="WLG14" s="146"/>
      <c r="WLH14" s="146"/>
      <c r="WLI14" s="146"/>
      <c r="WLJ14" s="146"/>
      <c r="WLK14" s="146"/>
      <c r="WLL14" s="146"/>
      <c r="WLM14" s="146"/>
      <c r="WLN14" s="146"/>
      <c r="WLO14" s="146"/>
      <c r="WLP14" s="146"/>
      <c r="WLQ14" s="146"/>
      <c r="WLR14" s="146"/>
      <c r="WLS14" s="146"/>
      <c r="WLT14" s="146"/>
      <c r="WLU14" s="146"/>
      <c r="WLV14" s="146"/>
      <c r="WLW14" s="146"/>
      <c r="WLX14" s="146"/>
      <c r="WLY14" s="146"/>
      <c r="WLZ14" s="146"/>
      <c r="WMA14" s="146"/>
      <c r="WMB14" s="146"/>
      <c r="WMC14" s="146"/>
      <c r="WMD14" s="146"/>
      <c r="WME14" s="146"/>
      <c r="WMF14" s="146"/>
      <c r="WMG14" s="146"/>
      <c r="WMH14" s="146"/>
      <c r="WMI14" s="146"/>
      <c r="WMJ14" s="146"/>
      <c r="WMK14" s="146"/>
      <c r="WML14" s="146"/>
      <c r="WMM14" s="146"/>
      <c r="WMN14" s="146"/>
      <c r="WMO14" s="146"/>
      <c r="WMP14" s="146"/>
      <c r="WMQ14" s="146"/>
      <c r="WMR14" s="146"/>
      <c r="WMS14" s="146"/>
      <c r="WMT14" s="146"/>
      <c r="WMU14" s="146"/>
      <c r="WMV14" s="146"/>
      <c r="WMW14" s="146"/>
      <c r="WMX14" s="146"/>
      <c r="WMY14" s="146"/>
      <c r="WMZ14" s="146"/>
      <c r="WNA14" s="146"/>
      <c r="WNB14" s="146"/>
      <c r="WNC14" s="146"/>
      <c r="WND14" s="146"/>
      <c r="WNE14" s="146"/>
      <c r="WNF14" s="146"/>
      <c r="WNG14" s="146"/>
      <c r="WNH14" s="146"/>
      <c r="WNI14" s="146"/>
      <c r="WNJ14" s="146"/>
      <c r="WNK14" s="146"/>
      <c r="WNL14" s="146"/>
      <c r="WNM14" s="146"/>
      <c r="WNN14" s="146"/>
      <c r="WNO14" s="146"/>
      <c r="WNP14" s="146"/>
      <c r="WNQ14" s="146"/>
      <c r="WNR14" s="146"/>
      <c r="WNS14" s="146"/>
      <c r="WNT14" s="146"/>
      <c r="WNU14" s="146"/>
      <c r="WNV14" s="146"/>
      <c r="WNW14" s="146"/>
      <c r="WNX14" s="146"/>
      <c r="WNY14" s="146"/>
      <c r="WNZ14" s="146"/>
      <c r="WOA14" s="146"/>
      <c r="WOB14" s="146"/>
      <c r="WOC14" s="146"/>
      <c r="WOD14" s="146"/>
      <c r="WOE14" s="146"/>
      <c r="WOF14" s="146"/>
      <c r="WOG14" s="146"/>
      <c r="WOH14" s="146"/>
      <c r="WOI14" s="146"/>
      <c r="WOJ14" s="146"/>
      <c r="WOK14" s="146"/>
      <c r="WOL14" s="146"/>
      <c r="WOM14" s="146"/>
      <c r="WON14" s="146"/>
      <c r="WOO14" s="146"/>
      <c r="WOP14" s="146"/>
      <c r="WOQ14" s="146"/>
      <c r="WOR14" s="146"/>
      <c r="WOS14" s="146"/>
      <c r="WOT14" s="146"/>
      <c r="WOU14" s="146"/>
      <c r="WOV14" s="146"/>
      <c r="WOW14" s="146"/>
      <c r="WOX14" s="146"/>
      <c r="WOY14" s="146"/>
      <c r="WOZ14" s="146"/>
      <c r="WPA14" s="146"/>
      <c r="WPB14" s="146"/>
      <c r="WPC14" s="146"/>
      <c r="WPD14" s="146"/>
      <c r="WPE14" s="146"/>
      <c r="WPF14" s="146"/>
      <c r="WPG14" s="146"/>
      <c r="WPH14" s="146"/>
      <c r="WPI14" s="146"/>
      <c r="WPJ14" s="146"/>
      <c r="WPK14" s="146"/>
      <c r="WPL14" s="146"/>
      <c r="WPM14" s="146"/>
      <c r="WPN14" s="146"/>
      <c r="WPO14" s="146"/>
      <c r="WPP14" s="146"/>
      <c r="WPQ14" s="146"/>
      <c r="WPR14" s="146"/>
      <c r="WPS14" s="146"/>
      <c r="WPT14" s="146"/>
      <c r="WPU14" s="146"/>
      <c r="WPV14" s="146"/>
      <c r="WPW14" s="146"/>
      <c r="WPX14" s="146"/>
      <c r="WPY14" s="146"/>
      <c r="WPZ14" s="146"/>
      <c r="WQA14" s="146"/>
      <c r="WQB14" s="146"/>
      <c r="WQC14" s="146"/>
      <c r="WQD14" s="146"/>
      <c r="WQE14" s="146"/>
      <c r="WQF14" s="146"/>
      <c r="WQG14" s="146"/>
      <c r="WQH14" s="146"/>
      <c r="WQI14" s="146"/>
      <c r="WQJ14" s="146"/>
      <c r="WQK14" s="146"/>
      <c r="WQL14" s="146"/>
      <c r="WQM14" s="146"/>
      <c r="WQN14" s="146"/>
      <c r="WQO14" s="146"/>
      <c r="WQP14" s="146"/>
      <c r="WQQ14" s="146"/>
      <c r="WQR14" s="146"/>
      <c r="WQS14" s="146"/>
      <c r="WQT14" s="146"/>
      <c r="WQU14" s="146"/>
      <c r="WQV14" s="146"/>
      <c r="WQW14" s="146"/>
      <c r="WQX14" s="146"/>
      <c r="WQY14" s="146"/>
      <c r="WQZ14" s="146"/>
      <c r="WRA14" s="146"/>
      <c r="WRB14" s="146"/>
      <c r="WRC14" s="146"/>
      <c r="WRD14" s="146"/>
      <c r="WRE14" s="146"/>
      <c r="WRF14" s="146"/>
      <c r="WRG14" s="146"/>
      <c r="WRH14" s="146"/>
      <c r="WRI14" s="146"/>
      <c r="WRJ14" s="146"/>
      <c r="WRK14" s="146"/>
      <c r="WRL14" s="146"/>
      <c r="WRM14" s="146"/>
      <c r="WRN14" s="146"/>
      <c r="WRO14" s="146"/>
      <c r="WRP14" s="146"/>
      <c r="WRQ14" s="146"/>
      <c r="WRR14" s="146"/>
      <c r="WRS14" s="146"/>
      <c r="WRT14" s="146"/>
      <c r="WRU14" s="146"/>
      <c r="WRV14" s="146"/>
      <c r="WRW14" s="146"/>
      <c r="WRX14" s="146"/>
      <c r="WRY14" s="146"/>
      <c r="WRZ14" s="146"/>
      <c r="WSA14" s="146"/>
      <c r="WSB14" s="146"/>
      <c r="WSC14" s="146"/>
      <c r="WSD14" s="146"/>
      <c r="WSE14" s="146"/>
      <c r="WSF14" s="146"/>
      <c r="WSG14" s="146"/>
      <c r="WSH14" s="146"/>
      <c r="WSI14" s="146"/>
      <c r="WSJ14" s="146"/>
      <c r="WSK14" s="146"/>
      <c r="WSL14" s="146"/>
      <c r="WSM14" s="146"/>
      <c r="WSN14" s="146"/>
      <c r="WSO14" s="146"/>
      <c r="WSP14" s="146"/>
      <c r="WSQ14" s="146"/>
      <c r="WSR14" s="146"/>
      <c r="WSS14" s="146"/>
      <c r="WST14" s="146"/>
      <c r="WSU14" s="146"/>
      <c r="WSV14" s="146"/>
      <c r="WSW14" s="146"/>
      <c r="WSX14" s="146"/>
      <c r="WSY14" s="146"/>
      <c r="WSZ14" s="146"/>
      <c r="WTA14" s="146"/>
      <c r="WTB14" s="146"/>
      <c r="WTC14" s="146"/>
      <c r="WTD14" s="146"/>
      <c r="WTE14" s="146"/>
      <c r="WTF14" s="146"/>
      <c r="WTG14" s="146"/>
      <c r="WTH14" s="146"/>
      <c r="WTI14" s="146"/>
      <c r="WTJ14" s="146"/>
      <c r="WTK14" s="146"/>
      <c r="WTL14" s="146"/>
      <c r="WTM14" s="146"/>
      <c r="WTN14" s="146"/>
      <c r="WTO14" s="146"/>
      <c r="WTP14" s="146"/>
      <c r="WTQ14" s="146"/>
      <c r="WTR14" s="146"/>
      <c r="WTS14" s="146"/>
      <c r="WTT14" s="146"/>
      <c r="WTU14" s="146"/>
      <c r="WTV14" s="146"/>
      <c r="WTW14" s="146"/>
      <c r="WTX14" s="146"/>
      <c r="WTY14" s="146"/>
      <c r="WTZ14" s="146"/>
      <c r="WUA14" s="146"/>
      <c r="WUB14" s="146"/>
      <c r="WUC14" s="146"/>
      <c r="WUD14" s="146"/>
      <c r="WUE14" s="146"/>
      <c r="WUF14" s="146"/>
      <c r="WUG14" s="146"/>
      <c r="WUH14" s="146"/>
      <c r="WUI14" s="146"/>
      <c r="WUJ14" s="146"/>
      <c r="WUK14" s="146"/>
      <c r="WUL14" s="146"/>
      <c r="WUM14" s="146"/>
      <c r="WUN14" s="146"/>
      <c r="WUO14" s="146"/>
      <c r="WUP14" s="146"/>
      <c r="WUQ14" s="146"/>
      <c r="WUR14" s="146"/>
      <c r="WUS14" s="146"/>
      <c r="WUT14" s="146"/>
      <c r="WUU14" s="146"/>
      <c r="WUV14" s="146"/>
      <c r="WUW14" s="146"/>
      <c r="WUX14" s="146"/>
      <c r="WUY14" s="146"/>
      <c r="WUZ14" s="146"/>
      <c r="WVA14" s="146"/>
      <c r="WVB14" s="146"/>
      <c r="WVC14" s="146"/>
      <c r="WVD14" s="146"/>
      <c r="WVE14" s="146"/>
      <c r="WVF14" s="146"/>
      <c r="WVG14" s="146"/>
      <c r="WVH14" s="146"/>
      <c r="WVI14" s="146"/>
      <c r="WVJ14" s="146"/>
      <c r="WVK14" s="146"/>
      <c r="WVL14" s="146"/>
      <c r="WVM14" s="146"/>
      <c r="WVN14" s="146"/>
      <c r="WVO14" s="146"/>
      <c r="WVP14" s="146"/>
      <c r="WVQ14" s="146"/>
      <c r="WVR14" s="146"/>
      <c r="WVS14" s="146"/>
      <c r="WVT14" s="146"/>
      <c r="WVU14" s="146"/>
      <c r="WVV14" s="146"/>
      <c r="WVW14" s="146"/>
      <c r="WVX14" s="146"/>
      <c r="WVY14" s="146"/>
      <c r="WVZ14" s="146"/>
      <c r="WWA14" s="146"/>
      <c r="WWB14" s="146"/>
      <c r="WWC14" s="146"/>
      <c r="WWD14" s="146"/>
      <c r="WWE14" s="146"/>
      <c r="WWF14" s="146"/>
      <c r="WWG14" s="146"/>
      <c r="WWH14" s="146"/>
      <c r="WWI14" s="146"/>
    </row>
    <row r="15" spans="1:16155" s="148" customFormat="1" ht="55.2">
      <c r="A15" s="158" t="s">
        <v>84</v>
      </c>
      <c r="B15" s="162" t="s">
        <v>85</v>
      </c>
      <c r="C15" s="158" t="s">
        <v>74</v>
      </c>
      <c r="D15" s="158" t="s">
        <v>338</v>
      </c>
      <c r="E15" s="159" t="s">
        <v>87</v>
      </c>
      <c r="F15" s="158" t="s">
        <v>75</v>
      </c>
      <c r="G15" s="159" t="s">
        <v>339</v>
      </c>
      <c r="H15" s="160" t="s">
        <v>340</v>
      </c>
      <c r="I15" s="160" t="s">
        <v>340</v>
      </c>
      <c r="J15" s="160" t="s">
        <v>340</v>
      </c>
      <c r="K15" s="160" t="s">
        <v>340</v>
      </c>
      <c r="L15" s="160" t="s">
        <v>340</v>
      </c>
      <c r="M15" s="160" t="s">
        <v>340</v>
      </c>
      <c r="N15" s="160" t="s">
        <v>340</v>
      </c>
      <c r="O15" s="160" t="s">
        <v>340</v>
      </c>
      <c r="P15" s="160" t="s">
        <v>340</v>
      </c>
      <c r="X15" s="147"/>
      <c r="Y15" s="147"/>
      <c r="Z15" s="147"/>
      <c r="AA15" s="147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6"/>
      <c r="DO15" s="146"/>
      <c r="DP15" s="146"/>
      <c r="DQ15" s="146"/>
      <c r="DR15" s="146"/>
      <c r="DS15" s="146"/>
      <c r="DT15" s="146"/>
      <c r="DU15" s="146"/>
      <c r="DV15" s="146"/>
      <c r="DW15" s="146"/>
      <c r="DX15" s="146"/>
      <c r="DY15" s="146"/>
      <c r="DZ15" s="146"/>
      <c r="EA15" s="146"/>
      <c r="EB15" s="146"/>
      <c r="EC15" s="146"/>
      <c r="ED15" s="146"/>
      <c r="EE15" s="146"/>
      <c r="EF15" s="146"/>
      <c r="EG15" s="146"/>
      <c r="EH15" s="146"/>
      <c r="EI15" s="146"/>
      <c r="EJ15" s="146"/>
      <c r="EK15" s="146"/>
      <c r="EL15" s="146"/>
      <c r="EM15" s="146"/>
      <c r="EN15" s="146"/>
      <c r="EO15" s="146"/>
      <c r="EP15" s="146"/>
      <c r="EQ15" s="146"/>
      <c r="ER15" s="146"/>
      <c r="ES15" s="146"/>
      <c r="ET15" s="146"/>
      <c r="EU15" s="146"/>
      <c r="EV15" s="146"/>
      <c r="EW15" s="146"/>
      <c r="EX15" s="146"/>
      <c r="EY15" s="146"/>
      <c r="EZ15" s="146"/>
      <c r="FA15" s="146"/>
      <c r="FB15" s="146"/>
      <c r="FC15" s="146"/>
      <c r="FD15" s="146"/>
      <c r="FE15" s="146"/>
      <c r="FF15" s="146"/>
      <c r="FG15" s="146"/>
      <c r="FH15" s="146"/>
      <c r="FI15" s="146"/>
      <c r="FJ15" s="146"/>
      <c r="FK15" s="146"/>
      <c r="FL15" s="146"/>
      <c r="FM15" s="146"/>
      <c r="FN15" s="146"/>
      <c r="FO15" s="146"/>
      <c r="FP15" s="146"/>
      <c r="FQ15" s="146"/>
      <c r="FR15" s="146"/>
      <c r="FS15" s="146"/>
      <c r="FT15" s="146"/>
      <c r="FU15" s="146"/>
      <c r="FV15" s="146"/>
      <c r="FW15" s="146"/>
      <c r="FX15" s="146"/>
      <c r="FY15" s="146"/>
      <c r="FZ15" s="146"/>
      <c r="GA15" s="146"/>
      <c r="GB15" s="146"/>
      <c r="GC15" s="146"/>
      <c r="GD15" s="146"/>
      <c r="GE15" s="146"/>
      <c r="GF15" s="146"/>
      <c r="GG15" s="146"/>
      <c r="GH15" s="146"/>
      <c r="GI15" s="146"/>
      <c r="GJ15" s="146"/>
      <c r="GK15" s="146"/>
      <c r="GL15" s="146"/>
      <c r="GM15" s="146"/>
      <c r="GN15" s="146"/>
      <c r="GO15" s="146"/>
      <c r="GP15" s="146"/>
      <c r="GQ15" s="146"/>
      <c r="GR15" s="146"/>
      <c r="GS15" s="146"/>
      <c r="GT15" s="146"/>
      <c r="GU15" s="146"/>
      <c r="GV15" s="146"/>
      <c r="GW15" s="146"/>
      <c r="GX15" s="146"/>
      <c r="GY15" s="146"/>
      <c r="GZ15" s="146"/>
      <c r="HA15" s="146"/>
      <c r="HB15" s="146"/>
      <c r="HC15" s="146"/>
      <c r="HD15" s="146"/>
      <c r="HE15" s="146"/>
      <c r="HF15" s="146"/>
      <c r="HG15" s="146"/>
      <c r="HH15" s="146"/>
      <c r="HI15" s="146"/>
      <c r="HJ15" s="146"/>
      <c r="HK15" s="146"/>
      <c r="HL15" s="146"/>
      <c r="HM15" s="146"/>
      <c r="HN15" s="146"/>
      <c r="HO15" s="146"/>
      <c r="HP15" s="146"/>
      <c r="HQ15" s="146"/>
      <c r="HR15" s="146"/>
      <c r="HS15" s="146"/>
      <c r="HT15" s="146"/>
      <c r="HU15" s="146"/>
      <c r="HV15" s="146"/>
      <c r="HW15" s="146"/>
      <c r="HX15" s="146"/>
      <c r="HY15" s="146"/>
      <c r="HZ15" s="146"/>
      <c r="IA15" s="146"/>
      <c r="IB15" s="146"/>
      <c r="IC15" s="146"/>
      <c r="ID15" s="146"/>
      <c r="IE15" s="146"/>
      <c r="IF15" s="146"/>
      <c r="IG15" s="146"/>
      <c r="IH15" s="146"/>
      <c r="II15" s="146"/>
      <c r="IJ15" s="146"/>
      <c r="IK15" s="146"/>
      <c r="IL15" s="146"/>
      <c r="IM15" s="146"/>
      <c r="IN15" s="146"/>
      <c r="IO15" s="146"/>
      <c r="IP15" s="146"/>
      <c r="IQ15" s="146"/>
      <c r="IR15" s="146"/>
      <c r="IS15" s="146"/>
      <c r="IT15" s="146"/>
      <c r="IU15" s="146"/>
      <c r="IV15" s="146"/>
      <c r="IW15" s="146"/>
      <c r="IX15" s="146"/>
      <c r="IY15" s="146"/>
      <c r="IZ15" s="146"/>
      <c r="JA15" s="146"/>
      <c r="JB15" s="146"/>
      <c r="JC15" s="146"/>
      <c r="JD15" s="146"/>
      <c r="JE15" s="146"/>
      <c r="JF15" s="146"/>
      <c r="JG15" s="146"/>
      <c r="JH15" s="146"/>
      <c r="JI15" s="146"/>
      <c r="JJ15" s="146"/>
      <c r="JK15" s="146"/>
      <c r="JL15" s="146"/>
      <c r="JM15" s="146"/>
      <c r="JN15" s="146"/>
      <c r="JO15" s="146"/>
      <c r="JP15" s="146"/>
      <c r="JQ15" s="146"/>
      <c r="JR15" s="146"/>
      <c r="JS15" s="146"/>
      <c r="JT15" s="146"/>
      <c r="JU15" s="146"/>
      <c r="JV15" s="146"/>
      <c r="JW15" s="146"/>
      <c r="JX15" s="146"/>
      <c r="JY15" s="146"/>
      <c r="JZ15" s="146"/>
      <c r="KA15" s="146"/>
      <c r="KB15" s="146"/>
      <c r="KC15" s="146"/>
      <c r="KD15" s="146"/>
      <c r="KE15" s="146"/>
      <c r="KF15" s="146"/>
      <c r="KG15" s="146"/>
      <c r="KH15" s="146"/>
      <c r="KI15" s="146"/>
      <c r="KJ15" s="146"/>
      <c r="KK15" s="146"/>
      <c r="KL15" s="146"/>
      <c r="KM15" s="146"/>
      <c r="KN15" s="146"/>
      <c r="KO15" s="146"/>
      <c r="KP15" s="146"/>
      <c r="KQ15" s="146"/>
      <c r="KR15" s="146"/>
      <c r="KS15" s="146"/>
      <c r="KT15" s="146"/>
      <c r="KU15" s="146"/>
      <c r="KV15" s="146"/>
      <c r="KW15" s="146"/>
      <c r="KX15" s="146"/>
      <c r="KY15" s="146"/>
      <c r="KZ15" s="146"/>
      <c r="LA15" s="146"/>
      <c r="LB15" s="146"/>
      <c r="LC15" s="146"/>
      <c r="LD15" s="146"/>
      <c r="LE15" s="146"/>
      <c r="LF15" s="146"/>
      <c r="LG15" s="146"/>
      <c r="LH15" s="146"/>
      <c r="LI15" s="146"/>
      <c r="LJ15" s="146"/>
      <c r="LK15" s="146"/>
      <c r="LL15" s="146"/>
      <c r="LM15" s="146"/>
      <c r="LN15" s="146"/>
      <c r="LO15" s="146"/>
      <c r="LP15" s="146"/>
      <c r="LQ15" s="146"/>
      <c r="LR15" s="146"/>
      <c r="LS15" s="146"/>
      <c r="LT15" s="146"/>
      <c r="LU15" s="146"/>
      <c r="LV15" s="146"/>
      <c r="LW15" s="146"/>
      <c r="LX15" s="146"/>
      <c r="LY15" s="146"/>
      <c r="LZ15" s="146"/>
      <c r="MA15" s="146"/>
      <c r="MB15" s="146"/>
      <c r="MC15" s="146"/>
      <c r="MD15" s="146"/>
      <c r="ME15" s="146"/>
      <c r="MF15" s="146"/>
      <c r="MG15" s="146"/>
      <c r="MH15" s="146"/>
      <c r="MI15" s="146"/>
      <c r="MJ15" s="146"/>
      <c r="MK15" s="146"/>
      <c r="ML15" s="146"/>
      <c r="MM15" s="146"/>
      <c r="MN15" s="146"/>
      <c r="MO15" s="146"/>
      <c r="MP15" s="146"/>
      <c r="MQ15" s="146"/>
      <c r="MR15" s="146"/>
      <c r="MS15" s="146"/>
      <c r="MT15" s="146"/>
      <c r="MU15" s="146"/>
      <c r="MV15" s="146"/>
      <c r="MW15" s="146"/>
      <c r="MX15" s="146"/>
      <c r="MY15" s="146"/>
      <c r="MZ15" s="146"/>
      <c r="NA15" s="146"/>
      <c r="NB15" s="146"/>
      <c r="NC15" s="146"/>
      <c r="ND15" s="146"/>
      <c r="NE15" s="146"/>
      <c r="NF15" s="146"/>
      <c r="NG15" s="146"/>
      <c r="NH15" s="146"/>
      <c r="NI15" s="146"/>
      <c r="NJ15" s="146"/>
      <c r="NK15" s="146"/>
      <c r="NL15" s="146"/>
      <c r="NM15" s="146"/>
      <c r="NN15" s="146"/>
      <c r="NO15" s="146"/>
      <c r="NP15" s="146"/>
      <c r="NQ15" s="146"/>
      <c r="NR15" s="146"/>
      <c r="NS15" s="146"/>
      <c r="NT15" s="146"/>
      <c r="NU15" s="146"/>
      <c r="NV15" s="146"/>
      <c r="NW15" s="146"/>
      <c r="NX15" s="146"/>
      <c r="NY15" s="146"/>
      <c r="NZ15" s="146"/>
      <c r="OA15" s="146"/>
      <c r="OB15" s="146"/>
      <c r="OC15" s="146"/>
      <c r="OD15" s="146"/>
      <c r="OE15" s="146"/>
      <c r="OF15" s="146"/>
      <c r="OG15" s="146"/>
      <c r="OH15" s="146"/>
      <c r="OI15" s="146"/>
      <c r="OJ15" s="146"/>
      <c r="OK15" s="146"/>
      <c r="OL15" s="146"/>
      <c r="OM15" s="146"/>
      <c r="ON15" s="146"/>
      <c r="OO15" s="146"/>
      <c r="OP15" s="146"/>
      <c r="OQ15" s="146"/>
      <c r="OR15" s="146"/>
      <c r="OS15" s="146"/>
      <c r="OT15" s="146"/>
      <c r="OU15" s="146"/>
      <c r="OV15" s="146"/>
      <c r="OW15" s="146"/>
      <c r="OX15" s="146"/>
      <c r="OY15" s="146"/>
      <c r="OZ15" s="146"/>
      <c r="PA15" s="146"/>
      <c r="PB15" s="146"/>
      <c r="PC15" s="146"/>
      <c r="PD15" s="146"/>
      <c r="PE15" s="146"/>
      <c r="PF15" s="146"/>
      <c r="PG15" s="146"/>
      <c r="PH15" s="146"/>
      <c r="PI15" s="146"/>
      <c r="PJ15" s="146"/>
      <c r="PK15" s="146"/>
      <c r="PL15" s="146"/>
      <c r="PM15" s="146"/>
      <c r="PN15" s="146"/>
      <c r="PO15" s="146"/>
      <c r="PP15" s="146"/>
      <c r="PQ15" s="146"/>
      <c r="PR15" s="146"/>
      <c r="PS15" s="146"/>
      <c r="PT15" s="146"/>
      <c r="PU15" s="146"/>
      <c r="PV15" s="146"/>
      <c r="PW15" s="146"/>
      <c r="PX15" s="146"/>
      <c r="PY15" s="146"/>
      <c r="PZ15" s="146"/>
      <c r="QA15" s="146"/>
      <c r="QB15" s="146"/>
      <c r="QC15" s="146"/>
      <c r="QD15" s="146"/>
      <c r="QE15" s="146"/>
      <c r="QF15" s="146"/>
      <c r="QG15" s="146"/>
      <c r="QH15" s="146"/>
      <c r="QI15" s="146"/>
      <c r="QJ15" s="146"/>
      <c r="QK15" s="146"/>
      <c r="QL15" s="146"/>
      <c r="QM15" s="146"/>
      <c r="QN15" s="146"/>
      <c r="QO15" s="146"/>
      <c r="QP15" s="146"/>
      <c r="QQ15" s="146"/>
      <c r="QR15" s="146"/>
      <c r="QS15" s="146"/>
      <c r="QT15" s="146"/>
      <c r="QU15" s="146"/>
      <c r="QV15" s="146"/>
      <c r="QW15" s="146"/>
      <c r="QX15" s="146"/>
      <c r="QY15" s="146"/>
      <c r="QZ15" s="146"/>
      <c r="RA15" s="146"/>
      <c r="RB15" s="146"/>
      <c r="RC15" s="146"/>
      <c r="RD15" s="146"/>
      <c r="RE15" s="146"/>
      <c r="RF15" s="146"/>
      <c r="RG15" s="146"/>
      <c r="RH15" s="146"/>
      <c r="RI15" s="146"/>
      <c r="RJ15" s="146"/>
      <c r="RK15" s="146"/>
      <c r="RL15" s="146"/>
      <c r="RM15" s="146"/>
      <c r="RN15" s="146"/>
      <c r="RO15" s="146"/>
      <c r="RP15" s="146"/>
      <c r="RQ15" s="146"/>
      <c r="RR15" s="146"/>
      <c r="RS15" s="146"/>
      <c r="RT15" s="146"/>
      <c r="RU15" s="146"/>
      <c r="RV15" s="146"/>
      <c r="RW15" s="146"/>
      <c r="RX15" s="146"/>
      <c r="RY15" s="146"/>
      <c r="RZ15" s="146"/>
      <c r="SA15" s="146"/>
      <c r="SB15" s="146"/>
      <c r="SC15" s="146"/>
      <c r="SD15" s="146"/>
      <c r="SE15" s="146"/>
      <c r="SF15" s="146"/>
      <c r="SG15" s="146"/>
      <c r="SH15" s="146"/>
      <c r="SI15" s="146"/>
      <c r="SJ15" s="146"/>
      <c r="SK15" s="146"/>
      <c r="SL15" s="146"/>
      <c r="SM15" s="146"/>
      <c r="SN15" s="146"/>
      <c r="SO15" s="146"/>
      <c r="SP15" s="146"/>
      <c r="SQ15" s="146"/>
      <c r="SR15" s="146"/>
      <c r="SS15" s="146"/>
      <c r="ST15" s="146"/>
      <c r="SU15" s="146"/>
      <c r="SV15" s="146"/>
      <c r="SW15" s="146"/>
      <c r="SX15" s="146"/>
      <c r="SY15" s="146"/>
      <c r="SZ15" s="146"/>
      <c r="TA15" s="146"/>
      <c r="TB15" s="146"/>
      <c r="TC15" s="146"/>
      <c r="TD15" s="146"/>
      <c r="TE15" s="146"/>
      <c r="TF15" s="146"/>
      <c r="TG15" s="146"/>
      <c r="TH15" s="146"/>
      <c r="TI15" s="146"/>
      <c r="TJ15" s="146"/>
      <c r="TK15" s="146"/>
      <c r="TL15" s="146"/>
      <c r="TM15" s="146"/>
      <c r="TN15" s="146"/>
      <c r="TO15" s="146"/>
      <c r="TP15" s="146"/>
      <c r="TQ15" s="146"/>
      <c r="TR15" s="146"/>
      <c r="TS15" s="146"/>
      <c r="TT15" s="146"/>
      <c r="TU15" s="146"/>
      <c r="TV15" s="146"/>
      <c r="TW15" s="146"/>
      <c r="TX15" s="146"/>
      <c r="TY15" s="146"/>
      <c r="TZ15" s="146"/>
      <c r="UA15" s="146"/>
      <c r="UB15" s="146"/>
      <c r="UC15" s="146"/>
      <c r="UD15" s="146"/>
      <c r="UE15" s="146"/>
      <c r="UF15" s="146"/>
      <c r="UG15" s="146"/>
      <c r="UH15" s="146"/>
      <c r="UI15" s="146"/>
      <c r="UJ15" s="146"/>
      <c r="UK15" s="146"/>
      <c r="UL15" s="146"/>
      <c r="UM15" s="146"/>
      <c r="UN15" s="146"/>
      <c r="UO15" s="146"/>
      <c r="UP15" s="146"/>
      <c r="UQ15" s="146"/>
      <c r="UR15" s="146"/>
      <c r="US15" s="146"/>
      <c r="UT15" s="146"/>
      <c r="UU15" s="146"/>
      <c r="UV15" s="146"/>
      <c r="UW15" s="146"/>
      <c r="UX15" s="146"/>
      <c r="UY15" s="146"/>
      <c r="UZ15" s="146"/>
      <c r="VA15" s="146"/>
      <c r="VB15" s="146"/>
      <c r="VC15" s="146"/>
      <c r="VD15" s="146"/>
      <c r="VE15" s="146"/>
      <c r="VF15" s="146"/>
      <c r="VG15" s="146"/>
      <c r="VH15" s="146"/>
      <c r="VI15" s="146"/>
      <c r="VJ15" s="146"/>
      <c r="VK15" s="146"/>
      <c r="VL15" s="146"/>
      <c r="VM15" s="146"/>
      <c r="VN15" s="146"/>
      <c r="VO15" s="146"/>
      <c r="VP15" s="146"/>
      <c r="VQ15" s="146"/>
      <c r="VR15" s="146"/>
      <c r="VS15" s="146"/>
      <c r="VT15" s="146"/>
      <c r="VU15" s="146"/>
      <c r="VV15" s="146"/>
      <c r="VW15" s="146"/>
      <c r="VX15" s="146"/>
      <c r="VY15" s="146"/>
      <c r="VZ15" s="146"/>
      <c r="WA15" s="146"/>
      <c r="WB15" s="146"/>
      <c r="WC15" s="146"/>
      <c r="WD15" s="146"/>
      <c r="WE15" s="146"/>
      <c r="WF15" s="146"/>
      <c r="WG15" s="146"/>
      <c r="WH15" s="146"/>
      <c r="WI15" s="146"/>
      <c r="WJ15" s="146"/>
      <c r="WK15" s="146"/>
      <c r="WL15" s="146"/>
      <c r="WM15" s="146"/>
      <c r="WN15" s="146"/>
      <c r="WO15" s="146"/>
      <c r="WP15" s="146"/>
      <c r="WQ15" s="146"/>
      <c r="WR15" s="146"/>
      <c r="WS15" s="146"/>
      <c r="WT15" s="146"/>
      <c r="WU15" s="146"/>
      <c r="WV15" s="146"/>
      <c r="WW15" s="146"/>
      <c r="WX15" s="146"/>
      <c r="WY15" s="146"/>
      <c r="WZ15" s="146"/>
      <c r="XA15" s="146"/>
      <c r="XB15" s="146"/>
      <c r="XC15" s="146"/>
      <c r="XD15" s="146"/>
      <c r="XE15" s="146"/>
      <c r="XF15" s="146"/>
      <c r="XG15" s="146"/>
      <c r="XH15" s="146"/>
      <c r="XI15" s="146"/>
      <c r="XJ15" s="146"/>
      <c r="XK15" s="146"/>
      <c r="XL15" s="146"/>
      <c r="XM15" s="146"/>
      <c r="XN15" s="146"/>
      <c r="XO15" s="146"/>
      <c r="XP15" s="146"/>
      <c r="XQ15" s="146"/>
      <c r="XR15" s="146"/>
      <c r="XS15" s="146"/>
      <c r="XT15" s="146"/>
      <c r="XU15" s="146"/>
      <c r="XV15" s="146"/>
      <c r="XW15" s="146"/>
      <c r="XX15" s="146"/>
      <c r="XY15" s="146"/>
      <c r="XZ15" s="146"/>
      <c r="YA15" s="146"/>
      <c r="YB15" s="146"/>
      <c r="YC15" s="146"/>
      <c r="YD15" s="146"/>
      <c r="YE15" s="146"/>
      <c r="YF15" s="146"/>
      <c r="YG15" s="146"/>
      <c r="YH15" s="146"/>
      <c r="YI15" s="146"/>
      <c r="YJ15" s="146"/>
      <c r="YK15" s="146"/>
      <c r="YL15" s="146"/>
      <c r="YM15" s="146"/>
      <c r="YN15" s="146"/>
      <c r="YO15" s="146"/>
      <c r="YP15" s="146"/>
      <c r="YQ15" s="146"/>
      <c r="YR15" s="146"/>
      <c r="YS15" s="146"/>
      <c r="YT15" s="146"/>
      <c r="YU15" s="146"/>
      <c r="YV15" s="146"/>
      <c r="YW15" s="146"/>
      <c r="YX15" s="146"/>
      <c r="YY15" s="146"/>
      <c r="YZ15" s="146"/>
      <c r="ZA15" s="146"/>
      <c r="ZB15" s="146"/>
      <c r="ZC15" s="146"/>
      <c r="ZD15" s="146"/>
      <c r="ZE15" s="146"/>
      <c r="ZF15" s="146"/>
      <c r="ZG15" s="146"/>
      <c r="ZH15" s="146"/>
      <c r="ZI15" s="146"/>
      <c r="ZJ15" s="146"/>
      <c r="ZK15" s="146"/>
      <c r="ZL15" s="146"/>
      <c r="ZM15" s="146"/>
      <c r="ZN15" s="146"/>
      <c r="ZO15" s="146"/>
      <c r="ZP15" s="146"/>
      <c r="ZQ15" s="146"/>
      <c r="ZR15" s="146"/>
      <c r="ZS15" s="146"/>
      <c r="ZT15" s="146"/>
      <c r="ZU15" s="146"/>
      <c r="ZV15" s="146"/>
      <c r="ZW15" s="146"/>
      <c r="ZX15" s="146"/>
      <c r="ZY15" s="146"/>
      <c r="ZZ15" s="146"/>
      <c r="AAA15" s="146"/>
      <c r="AAB15" s="146"/>
      <c r="AAC15" s="146"/>
      <c r="AAD15" s="146"/>
      <c r="AAE15" s="146"/>
      <c r="AAF15" s="146"/>
      <c r="AAG15" s="146"/>
      <c r="AAH15" s="146"/>
      <c r="AAI15" s="146"/>
      <c r="AAJ15" s="146"/>
      <c r="AAK15" s="146"/>
      <c r="AAL15" s="146"/>
      <c r="AAM15" s="146"/>
      <c r="AAN15" s="146"/>
      <c r="AAO15" s="146"/>
      <c r="AAP15" s="146"/>
      <c r="AAQ15" s="146"/>
      <c r="AAR15" s="146"/>
      <c r="AAS15" s="146"/>
      <c r="AAT15" s="146"/>
      <c r="AAU15" s="146"/>
      <c r="AAV15" s="146"/>
      <c r="AAW15" s="146"/>
      <c r="AAX15" s="146"/>
      <c r="AAY15" s="146"/>
      <c r="AAZ15" s="146"/>
      <c r="ABA15" s="146"/>
      <c r="ABB15" s="146"/>
      <c r="ABC15" s="146"/>
      <c r="ABD15" s="146"/>
      <c r="ABE15" s="146"/>
      <c r="ABF15" s="146"/>
      <c r="ABG15" s="146"/>
      <c r="ABH15" s="146"/>
      <c r="ABI15" s="146"/>
      <c r="ABJ15" s="146"/>
      <c r="ABK15" s="146"/>
      <c r="ABL15" s="146"/>
      <c r="ABM15" s="146"/>
      <c r="ABN15" s="146"/>
      <c r="ABO15" s="146"/>
      <c r="ABP15" s="146"/>
      <c r="ABQ15" s="146"/>
      <c r="ABR15" s="146"/>
      <c r="ABS15" s="146"/>
      <c r="ABT15" s="146"/>
      <c r="ABU15" s="146"/>
      <c r="ABV15" s="146"/>
      <c r="ABW15" s="146"/>
      <c r="ABX15" s="146"/>
      <c r="ABY15" s="146"/>
      <c r="ABZ15" s="146"/>
      <c r="ACA15" s="146"/>
      <c r="ACB15" s="146"/>
      <c r="ACC15" s="146"/>
      <c r="ACD15" s="146"/>
      <c r="ACE15" s="146"/>
      <c r="ACF15" s="146"/>
      <c r="ACG15" s="146"/>
      <c r="ACH15" s="146"/>
      <c r="ACI15" s="146"/>
      <c r="ACJ15" s="146"/>
      <c r="ACK15" s="146"/>
      <c r="ACL15" s="146"/>
      <c r="ACM15" s="146"/>
      <c r="ACN15" s="146"/>
      <c r="ACO15" s="146"/>
      <c r="ACP15" s="146"/>
      <c r="ACQ15" s="146"/>
      <c r="ACR15" s="146"/>
      <c r="ACS15" s="146"/>
      <c r="ACT15" s="146"/>
      <c r="ACU15" s="146"/>
      <c r="ACV15" s="146"/>
      <c r="ACW15" s="146"/>
      <c r="ACX15" s="146"/>
      <c r="ACY15" s="146"/>
      <c r="ACZ15" s="146"/>
      <c r="ADA15" s="146"/>
      <c r="ADB15" s="146"/>
      <c r="ADC15" s="146"/>
      <c r="ADD15" s="146"/>
      <c r="ADE15" s="146"/>
      <c r="ADF15" s="146"/>
      <c r="ADG15" s="146"/>
      <c r="ADH15" s="146"/>
      <c r="ADI15" s="146"/>
      <c r="ADJ15" s="146"/>
      <c r="ADK15" s="146"/>
      <c r="ADL15" s="146"/>
      <c r="ADM15" s="146"/>
      <c r="ADN15" s="146"/>
      <c r="ADO15" s="146"/>
      <c r="ADP15" s="146"/>
      <c r="ADQ15" s="146"/>
      <c r="ADR15" s="146"/>
      <c r="ADS15" s="146"/>
      <c r="ADT15" s="146"/>
      <c r="ADU15" s="146"/>
      <c r="ADV15" s="146"/>
      <c r="ADW15" s="146"/>
      <c r="ADX15" s="146"/>
      <c r="ADY15" s="146"/>
      <c r="ADZ15" s="146"/>
      <c r="AEA15" s="146"/>
      <c r="AEB15" s="146"/>
      <c r="AEC15" s="146"/>
      <c r="AED15" s="146"/>
      <c r="AEE15" s="146"/>
      <c r="AEF15" s="146"/>
      <c r="AEG15" s="146"/>
      <c r="AEH15" s="146"/>
      <c r="AEI15" s="146"/>
      <c r="AEJ15" s="146"/>
      <c r="AEK15" s="146"/>
      <c r="AEL15" s="146"/>
      <c r="AEM15" s="146"/>
      <c r="AEN15" s="146"/>
      <c r="AEO15" s="146"/>
      <c r="AEP15" s="146"/>
      <c r="AEQ15" s="146"/>
      <c r="AER15" s="146"/>
      <c r="AES15" s="146"/>
      <c r="AET15" s="146"/>
      <c r="AEU15" s="146"/>
      <c r="AEV15" s="146"/>
      <c r="AEW15" s="146"/>
      <c r="AEX15" s="146"/>
      <c r="AEY15" s="146"/>
      <c r="AEZ15" s="146"/>
      <c r="AFA15" s="146"/>
      <c r="AFB15" s="146"/>
      <c r="AFC15" s="146"/>
      <c r="AFD15" s="146"/>
      <c r="AFE15" s="146"/>
      <c r="AFF15" s="146"/>
      <c r="AFG15" s="146"/>
      <c r="AFH15" s="146"/>
      <c r="AFI15" s="146"/>
      <c r="AFJ15" s="146"/>
      <c r="AFK15" s="146"/>
      <c r="AFL15" s="146"/>
      <c r="AFM15" s="146"/>
      <c r="AFN15" s="146"/>
      <c r="AFO15" s="146"/>
      <c r="AFP15" s="146"/>
      <c r="AFQ15" s="146"/>
      <c r="AFR15" s="146"/>
      <c r="AFS15" s="146"/>
      <c r="AFT15" s="146"/>
      <c r="AFU15" s="146"/>
      <c r="AFV15" s="146"/>
      <c r="AFW15" s="146"/>
      <c r="AFX15" s="146"/>
      <c r="AFY15" s="146"/>
      <c r="AFZ15" s="146"/>
      <c r="AGA15" s="146"/>
      <c r="AGB15" s="146"/>
      <c r="AGC15" s="146"/>
      <c r="AGD15" s="146"/>
      <c r="AGE15" s="146"/>
      <c r="AGF15" s="146"/>
      <c r="AGG15" s="146"/>
      <c r="AGH15" s="146"/>
      <c r="AGI15" s="146"/>
      <c r="AGJ15" s="146"/>
      <c r="AGK15" s="146"/>
      <c r="AGL15" s="146"/>
      <c r="AGM15" s="146"/>
      <c r="AGN15" s="146"/>
      <c r="AGO15" s="146"/>
      <c r="AGP15" s="146"/>
      <c r="AGQ15" s="146"/>
      <c r="AGR15" s="146"/>
      <c r="AGS15" s="146"/>
      <c r="AGT15" s="146"/>
      <c r="AGU15" s="146"/>
      <c r="AGV15" s="146"/>
      <c r="AGW15" s="146"/>
      <c r="AGX15" s="146"/>
      <c r="AGY15" s="146"/>
      <c r="AGZ15" s="146"/>
      <c r="AHA15" s="146"/>
      <c r="AHB15" s="146"/>
      <c r="AHC15" s="146"/>
      <c r="AHD15" s="146"/>
      <c r="AHE15" s="146"/>
      <c r="AHF15" s="146"/>
      <c r="AHG15" s="146"/>
      <c r="AHH15" s="146"/>
      <c r="AHI15" s="146"/>
      <c r="AHJ15" s="146"/>
      <c r="AHK15" s="146"/>
      <c r="AHL15" s="146"/>
      <c r="AHM15" s="146"/>
      <c r="AHN15" s="146"/>
      <c r="AHO15" s="146"/>
      <c r="AHP15" s="146"/>
      <c r="AHQ15" s="146"/>
      <c r="AHR15" s="146"/>
      <c r="AHS15" s="146"/>
      <c r="AHT15" s="146"/>
      <c r="AHU15" s="146"/>
      <c r="AHV15" s="146"/>
      <c r="AHW15" s="146"/>
      <c r="AHX15" s="146"/>
      <c r="AHY15" s="146"/>
      <c r="AHZ15" s="146"/>
      <c r="AIA15" s="146"/>
      <c r="AIB15" s="146"/>
      <c r="AIC15" s="146"/>
      <c r="AID15" s="146"/>
      <c r="AIE15" s="146"/>
      <c r="AIF15" s="146"/>
      <c r="AIG15" s="146"/>
      <c r="AIH15" s="146"/>
      <c r="AII15" s="146"/>
      <c r="AIJ15" s="146"/>
      <c r="AIK15" s="146"/>
      <c r="AIL15" s="146"/>
      <c r="AIM15" s="146"/>
      <c r="AIN15" s="146"/>
      <c r="AIO15" s="146"/>
      <c r="AIP15" s="146"/>
      <c r="AIQ15" s="146"/>
      <c r="AIR15" s="146"/>
      <c r="AIS15" s="146"/>
      <c r="AIT15" s="146"/>
      <c r="AIU15" s="146"/>
      <c r="AIV15" s="146"/>
      <c r="AIW15" s="146"/>
      <c r="AIX15" s="146"/>
      <c r="AIY15" s="146"/>
      <c r="AIZ15" s="146"/>
      <c r="AJA15" s="146"/>
      <c r="AJB15" s="146"/>
      <c r="AJC15" s="146"/>
      <c r="AJD15" s="146"/>
      <c r="AJE15" s="146"/>
      <c r="AJF15" s="146"/>
      <c r="AJG15" s="146"/>
      <c r="AJH15" s="146"/>
      <c r="AJI15" s="146"/>
      <c r="AJJ15" s="146"/>
      <c r="AJK15" s="146"/>
      <c r="AJL15" s="146"/>
      <c r="AJM15" s="146"/>
      <c r="AJN15" s="146"/>
      <c r="AJO15" s="146"/>
      <c r="AJP15" s="146"/>
      <c r="AJQ15" s="146"/>
      <c r="AJR15" s="146"/>
      <c r="AJS15" s="146"/>
      <c r="AJT15" s="146"/>
      <c r="AJU15" s="146"/>
      <c r="AJV15" s="146"/>
      <c r="AJW15" s="146"/>
      <c r="AJX15" s="146"/>
      <c r="AJY15" s="146"/>
      <c r="AJZ15" s="146"/>
      <c r="AKA15" s="146"/>
      <c r="AKB15" s="146"/>
      <c r="AKC15" s="146"/>
      <c r="AKD15" s="146"/>
      <c r="AKE15" s="146"/>
      <c r="AKF15" s="146"/>
      <c r="AKG15" s="146"/>
      <c r="AKH15" s="146"/>
      <c r="AKI15" s="146"/>
      <c r="AKJ15" s="146"/>
      <c r="AKK15" s="146"/>
      <c r="AKL15" s="146"/>
      <c r="AKM15" s="146"/>
      <c r="AKN15" s="146"/>
      <c r="AKO15" s="146"/>
      <c r="AKP15" s="146"/>
      <c r="AKQ15" s="146"/>
      <c r="AKR15" s="146"/>
      <c r="AKS15" s="146"/>
      <c r="AKT15" s="146"/>
      <c r="AKU15" s="146"/>
      <c r="AKV15" s="146"/>
      <c r="AKW15" s="146"/>
      <c r="AKX15" s="146"/>
      <c r="AKY15" s="146"/>
      <c r="AKZ15" s="146"/>
      <c r="ALA15" s="146"/>
      <c r="ALB15" s="146"/>
      <c r="ALC15" s="146"/>
      <c r="ALD15" s="146"/>
      <c r="ALE15" s="146"/>
      <c r="ALF15" s="146"/>
      <c r="ALG15" s="146"/>
      <c r="ALH15" s="146"/>
      <c r="ALI15" s="146"/>
      <c r="ALJ15" s="146"/>
      <c r="ALK15" s="146"/>
      <c r="ALL15" s="146"/>
      <c r="ALM15" s="146"/>
      <c r="ALN15" s="146"/>
      <c r="ALO15" s="146"/>
      <c r="ALP15" s="146"/>
      <c r="ALQ15" s="146"/>
      <c r="ALR15" s="146"/>
      <c r="ALS15" s="146"/>
      <c r="ALT15" s="146"/>
      <c r="ALU15" s="146"/>
      <c r="ALV15" s="146"/>
      <c r="ALW15" s="146"/>
      <c r="ALX15" s="146"/>
      <c r="ALY15" s="146"/>
      <c r="ALZ15" s="146"/>
      <c r="AMA15" s="146"/>
      <c r="AMB15" s="146"/>
      <c r="AMC15" s="146"/>
      <c r="AMD15" s="146"/>
      <c r="AME15" s="146"/>
      <c r="AMF15" s="146"/>
      <c r="AMG15" s="146"/>
      <c r="AMH15" s="146"/>
      <c r="AMI15" s="146"/>
      <c r="AMJ15" s="146"/>
      <c r="AMK15" s="146"/>
      <c r="AML15" s="146"/>
      <c r="AMM15" s="146"/>
      <c r="AMN15" s="146"/>
      <c r="AMO15" s="146"/>
      <c r="AMP15" s="146"/>
      <c r="AMQ15" s="146"/>
      <c r="AMR15" s="146"/>
      <c r="AMS15" s="146"/>
      <c r="AMT15" s="146"/>
      <c r="AMU15" s="146"/>
      <c r="AMV15" s="146"/>
      <c r="AMW15" s="146"/>
      <c r="AMX15" s="146"/>
      <c r="AMY15" s="146"/>
      <c r="AMZ15" s="146"/>
      <c r="ANA15" s="146"/>
      <c r="ANB15" s="146"/>
      <c r="ANC15" s="146"/>
      <c r="AND15" s="146"/>
      <c r="ANE15" s="146"/>
      <c r="ANF15" s="146"/>
      <c r="ANG15" s="146"/>
      <c r="ANH15" s="146"/>
      <c r="ANI15" s="146"/>
      <c r="ANJ15" s="146"/>
      <c r="ANK15" s="146"/>
      <c r="ANL15" s="146"/>
      <c r="ANM15" s="146"/>
      <c r="ANN15" s="146"/>
      <c r="ANO15" s="146"/>
      <c r="ANP15" s="146"/>
      <c r="ANQ15" s="146"/>
      <c r="ANR15" s="146"/>
      <c r="ANS15" s="146"/>
      <c r="ANT15" s="146"/>
      <c r="ANU15" s="146"/>
      <c r="ANV15" s="146"/>
      <c r="ANW15" s="146"/>
      <c r="ANX15" s="146"/>
      <c r="ANY15" s="146"/>
      <c r="ANZ15" s="146"/>
      <c r="AOA15" s="146"/>
      <c r="AOB15" s="146"/>
      <c r="AOC15" s="146"/>
      <c r="AOD15" s="146"/>
      <c r="AOE15" s="146"/>
      <c r="AOF15" s="146"/>
      <c r="AOG15" s="146"/>
      <c r="AOH15" s="146"/>
      <c r="AOI15" s="146"/>
      <c r="AOJ15" s="146"/>
      <c r="AOK15" s="146"/>
      <c r="AOL15" s="146"/>
      <c r="AOM15" s="146"/>
      <c r="AON15" s="146"/>
      <c r="AOO15" s="146"/>
      <c r="AOP15" s="146"/>
      <c r="AOQ15" s="146"/>
      <c r="AOR15" s="146"/>
      <c r="AOS15" s="146"/>
      <c r="AOT15" s="146"/>
      <c r="AOU15" s="146"/>
      <c r="AOV15" s="146"/>
      <c r="AOW15" s="146"/>
      <c r="AOX15" s="146"/>
      <c r="AOY15" s="146"/>
      <c r="AOZ15" s="146"/>
      <c r="APA15" s="146"/>
      <c r="APB15" s="146"/>
      <c r="APC15" s="146"/>
      <c r="APD15" s="146"/>
      <c r="APE15" s="146"/>
      <c r="APF15" s="146"/>
      <c r="APG15" s="146"/>
      <c r="APH15" s="146"/>
      <c r="API15" s="146"/>
      <c r="APJ15" s="146"/>
      <c r="APK15" s="146"/>
      <c r="APL15" s="146"/>
      <c r="APM15" s="146"/>
      <c r="APN15" s="146"/>
      <c r="APO15" s="146"/>
      <c r="APP15" s="146"/>
      <c r="APQ15" s="146"/>
      <c r="APR15" s="146"/>
      <c r="APS15" s="146"/>
      <c r="APT15" s="146"/>
      <c r="APU15" s="146"/>
      <c r="APV15" s="146"/>
      <c r="APW15" s="146"/>
      <c r="APX15" s="146"/>
      <c r="APY15" s="146"/>
      <c r="APZ15" s="146"/>
      <c r="AQA15" s="146"/>
      <c r="AQB15" s="146"/>
      <c r="AQC15" s="146"/>
      <c r="AQD15" s="146"/>
      <c r="AQE15" s="146"/>
      <c r="AQF15" s="146"/>
      <c r="AQG15" s="146"/>
      <c r="AQH15" s="146"/>
      <c r="AQI15" s="146"/>
      <c r="AQJ15" s="146"/>
      <c r="AQK15" s="146"/>
      <c r="AQL15" s="146"/>
      <c r="AQM15" s="146"/>
      <c r="AQN15" s="146"/>
      <c r="AQO15" s="146"/>
      <c r="AQP15" s="146"/>
      <c r="AQQ15" s="146"/>
      <c r="AQR15" s="146"/>
      <c r="AQS15" s="146"/>
      <c r="AQT15" s="146"/>
      <c r="AQU15" s="146"/>
      <c r="AQV15" s="146"/>
      <c r="AQW15" s="146"/>
      <c r="AQX15" s="146"/>
      <c r="AQY15" s="146"/>
      <c r="AQZ15" s="146"/>
      <c r="ARA15" s="146"/>
      <c r="ARB15" s="146"/>
      <c r="ARC15" s="146"/>
      <c r="ARD15" s="146"/>
      <c r="ARE15" s="146"/>
      <c r="ARF15" s="146"/>
      <c r="ARG15" s="146"/>
      <c r="ARH15" s="146"/>
      <c r="ARI15" s="146"/>
      <c r="ARJ15" s="146"/>
      <c r="ARK15" s="146"/>
      <c r="ARL15" s="146"/>
      <c r="ARM15" s="146"/>
      <c r="ARN15" s="146"/>
      <c r="ARO15" s="146"/>
      <c r="ARP15" s="146"/>
      <c r="ARQ15" s="146"/>
      <c r="ARR15" s="146"/>
      <c r="ARS15" s="146"/>
      <c r="ART15" s="146"/>
      <c r="ARU15" s="146"/>
      <c r="ARV15" s="146"/>
      <c r="ARW15" s="146"/>
      <c r="ARX15" s="146"/>
      <c r="ARY15" s="146"/>
      <c r="ARZ15" s="146"/>
      <c r="ASA15" s="146"/>
      <c r="ASB15" s="146"/>
      <c r="ASC15" s="146"/>
      <c r="ASD15" s="146"/>
      <c r="ASE15" s="146"/>
      <c r="ASF15" s="146"/>
      <c r="ASG15" s="146"/>
      <c r="ASH15" s="146"/>
      <c r="ASI15" s="146"/>
      <c r="ASJ15" s="146"/>
      <c r="ASK15" s="146"/>
      <c r="ASL15" s="146"/>
      <c r="ASM15" s="146"/>
      <c r="ASN15" s="146"/>
      <c r="ASO15" s="146"/>
      <c r="ASP15" s="146"/>
      <c r="ASQ15" s="146"/>
      <c r="ASR15" s="146"/>
      <c r="ASS15" s="146"/>
      <c r="AST15" s="146"/>
      <c r="ASU15" s="146"/>
      <c r="ASV15" s="146"/>
      <c r="ASW15" s="146"/>
      <c r="ASX15" s="146"/>
      <c r="ASY15" s="146"/>
      <c r="ASZ15" s="146"/>
      <c r="ATA15" s="146"/>
      <c r="ATB15" s="146"/>
      <c r="ATC15" s="146"/>
      <c r="ATD15" s="146"/>
      <c r="ATE15" s="146"/>
      <c r="ATF15" s="146"/>
      <c r="ATG15" s="146"/>
      <c r="ATH15" s="146"/>
      <c r="ATI15" s="146"/>
      <c r="ATJ15" s="146"/>
      <c r="ATK15" s="146"/>
      <c r="ATL15" s="146"/>
      <c r="ATM15" s="146"/>
      <c r="ATN15" s="146"/>
      <c r="ATO15" s="146"/>
      <c r="ATP15" s="146"/>
      <c r="ATQ15" s="146"/>
      <c r="ATR15" s="146"/>
      <c r="ATS15" s="146"/>
      <c r="ATT15" s="146"/>
      <c r="ATU15" s="146"/>
      <c r="ATV15" s="146"/>
      <c r="ATW15" s="146"/>
      <c r="ATX15" s="146"/>
      <c r="ATY15" s="146"/>
      <c r="ATZ15" s="146"/>
      <c r="AUA15" s="146"/>
      <c r="AUB15" s="146"/>
      <c r="AUC15" s="146"/>
      <c r="AUD15" s="146"/>
      <c r="AUE15" s="146"/>
      <c r="AUF15" s="146"/>
      <c r="AUG15" s="146"/>
      <c r="AUH15" s="146"/>
      <c r="AUI15" s="146"/>
      <c r="AUJ15" s="146"/>
      <c r="AUK15" s="146"/>
      <c r="AUL15" s="146"/>
      <c r="AUM15" s="146"/>
      <c r="AUN15" s="146"/>
      <c r="AUO15" s="146"/>
      <c r="AUP15" s="146"/>
      <c r="AUQ15" s="146"/>
      <c r="AUR15" s="146"/>
      <c r="AUS15" s="146"/>
      <c r="AUT15" s="146"/>
      <c r="AUU15" s="146"/>
      <c r="AUV15" s="146"/>
      <c r="AUW15" s="146"/>
      <c r="AUX15" s="146"/>
      <c r="AUY15" s="146"/>
      <c r="AUZ15" s="146"/>
      <c r="AVA15" s="146"/>
      <c r="AVB15" s="146"/>
      <c r="AVC15" s="146"/>
      <c r="AVD15" s="146"/>
      <c r="AVE15" s="146"/>
      <c r="AVF15" s="146"/>
      <c r="AVG15" s="146"/>
      <c r="AVH15" s="146"/>
      <c r="AVI15" s="146"/>
      <c r="AVJ15" s="146"/>
      <c r="AVK15" s="146"/>
      <c r="AVL15" s="146"/>
      <c r="AVM15" s="146"/>
      <c r="AVN15" s="146"/>
      <c r="AVO15" s="146"/>
      <c r="AVP15" s="146"/>
      <c r="AVQ15" s="146"/>
      <c r="AVR15" s="146"/>
      <c r="AVS15" s="146"/>
      <c r="AVT15" s="146"/>
      <c r="AVU15" s="146"/>
      <c r="AVV15" s="146"/>
      <c r="AVW15" s="146"/>
      <c r="AVX15" s="146"/>
      <c r="AVY15" s="146"/>
      <c r="AVZ15" s="146"/>
      <c r="AWA15" s="146"/>
      <c r="AWB15" s="146"/>
      <c r="AWC15" s="146"/>
      <c r="AWD15" s="146"/>
      <c r="AWE15" s="146"/>
      <c r="AWF15" s="146"/>
      <c r="AWG15" s="146"/>
      <c r="AWH15" s="146"/>
      <c r="AWI15" s="146"/>
      <c r="AWJ15" s="146"/>
      <c r="AWK15" s="146"/>
      <c r="AWL15" s="146"/>
      <c r="AWM15" s="146"/>
      <c r="AWN15" s="146"/>
      <c r="AWO15" s="146"/>
      <c r="AWP15" s="146"/>
      <c r="AWQ15" s="146"/>
      <c r="AWR15" s="146"/>
      <c r="AWS15" s="146"/>
      <c r="AWT15" s="146"/>
      <c r="AWU15" s="146"/>
      <c r="AWV15" s="146"/>
      <c r="AWW15" s="146"/>
      <c r="AWX15" s="146"/>
      <c r="AWY15" s="146"/>
      <c r="AWZ15" s="146"/>
      <c r="AXA15" s="146"/>
      <c r="AXB15" s="146"/>
      <c r="AXC15" s="146"/>
      <c r="AXD15" s="146"/>
      <c r="AXE15" s="146"/>
      <c r="AXF15" s="146"/>
      <c r="AXG15" s="146"/>
      <c r="AXH15" s="146"/>
      <c r="AXI15" s="146"/>
      <c r="AXJ15" s="146"/>
      <c r="AXK15" s="146"/>
      <c r="AXL15" s="146"/>
      <c r="AXM15" s="146"/>
      <c r="AXN15" s="146"/>
      <c r="AXO15" s="146"/>
      <c r="AXP15" s="146"/>
      <c r="AXQ15" s="146"/>
      <c r="AXR15" s="146"/>
      <c r="AXS15" s="146"/>
      <c r="AXT15" s="146"/>
      <c r="AXU15" s="146"/>
      <c r="AXV15" s="146"/>
      <c r="AXW15" s="146"/>
      <c r="AXX15" s="146"/>
      <c r="AXY15" s="146"/>
      <c r="AXZ15" s="146"/>
      <c r="AYA15" s="146"/>
      <c r="AYB15" s="146"/>
      <c r="AYC15" s="146"/>
      <c r="AYD15" s="146"/>
      <c r="AYE15" s="146"/>
      <c r="AYF15" s="146"/>
      <c r="AYG15" s="146"/>
      <c r="AYH15" s="146"/>
      <c r="AYI15" s="146"/>
      <c r="AYJ15" s="146"/>
      <c r="AYK15" s="146"/>
      <c r="AYL15" s="146"/>
      <c r="AYM15" s="146"/>
      <c r="AYN15" s="146"/>
      <c r="AYO15" s="146"/>
      <c r="AYP15" s="146"/>
      <c r="AYQ15" s="146"/>
      <c r="AYR15" s="146"/>
      <c r="AYS15" s="146"/>
      <c r="AYT15" s="146"/>
      <c r="AYU15" s="146"/>
      <c r="AYV15" s="146"/>
      <c r="AYW15" s="146"/>
      <c r="AYX15" s="146"/>
      <c r="AYY15" s="146"/>
      <c r="AYZ15" s="146"/>
      <c r="AZA15" s="146"/>
      <c r="AZB15" s="146"/>
      <c r="AZC15" s="146"/>
      <c r="AZD15" s="146"/>
      <c r="AZE15" s="146"/>
      <c r="AZF15" s="146"/>
      <c r="AZG15" s="146"/>
      <c r="AZH15" s="146"/>
      <c r="AZI15" s="146"/>
      <c r="AZJ15" s="146"/>
      <c r="AZK15" s="146"/>
      <c r="AZL15" s="146"/>
      <c r="AZM15" s="146"/>
      <c r="AZN15" s="146"/>
      <c r="AZO15" s="146"/>
      <c r="AZP15" s="146"/>
      <c r="AZQ15" s="146"/>
      <c r="AZR15" s="146"/>
      <c r="AZS15" s="146"/>
      <c r="AZT15" s="146"/>
      <c r="AZU15" s="146"/>
      <c r="AZV15" s="146"/>
      <c r="AZW15" s="146"/>
      <c r="AZX15" s="146"/>
      <c r="AZY15" s="146"/>
      <c r="AZZ15" s="146"/>
      <c r="BAA15" s="146"/>
      <c r="BAB15" s="146"/>
      <c r="BAC15" s="146"/>
      <c r="BAD15" s="146"/>
      <c r="BAE15" s="146"/>
      <c r="BAF15" s="146"/>
      <c r="BAG15" s="146"/>
      <c r="BAH15" s="146"/>
      <c r="BAI15" s="146"/>
      <c r="BAJ15" s="146"/>
      <c r="BAK15" s="146"/>
      <c r="BAL15" s="146"/>
      <c r="BAM15" s="146"/>
      <c r="BAN15" s="146"/>
      <c r="BAO15" s="146"/>
      <c r="BAP15" s="146"/>
      <c r="BAQ15" s="146"/>
      <c r="BAR15" s="146"/>
      <c r="BAS15" s="146"/>
      <c r="BAT15" s="146"/>
      <c r="BAU15" s="146"/>
      <c r="BAV15" s="146"/>
      <c r="BAW15" s="146"/>
      <c r="BAX15" s="146"/>
      <c r="BAY15" s="146"/>
      <c r="BAZ15" s="146"/>
      <c r="BBA15" s="146"/>
      <c r="BBB15" s="146"/>
      <c r="BBC15" s="146"/>
      <c r="BBD15" s="146"/>
      <c r="BBE15" s="146"/>
      <c r="BBF15" s="146"/>
      <c r="BBG15" s="146"/>
      <c r="BBH15" s="146"/>
      <c r="BBI15" s="146"/>
      <c r="BBJ15" s="146"/>
      <c r="BBK15" s="146"/>
      <c r="BBL15" s="146"/>
      <c r="BBM15" s="146"/>
      <c r="BBN15" s="146"/>
      <c r="BBO15" s="146"/>
      <c r="BBP15" s="146"/>
      <c r="BBQ15" s="146"/>
      <c r="BBR15" s="146"/>
      <c r="BBS15" s="146"/>
      <c r="BBT15" s="146"/>
      <c r="BBU15" s="146"/>
      <c r="BBV15" s="146"/>
      <c r="BBW15" s="146"/>
      <c r="BBX15" s="146"/>
      <c r="BBY15" s="146"/>
      <c r="BBZ15" s="146"/>
      <c r="BCA15" s="146"/>
      <c r="BCB15" s="146"/>
      <c r="BCC15" s="146"/>
      <c r="BCD15" s="146"/>
      <c r="BCE15" s="146"/>
      <c r="BCF15" s="146"/>
      <c r="BCG15" s="146"/>
      <c r="BCH15" s="146"/>
      <c r="BCI15" s="146"/>
      <c r="BCJ15" s="146"/>
      <c r="BCK15" s="146"/>
      <c r="BCL15" s="146"/>
      <c r="BCM15" s="146"/>
      <c r="BCN15" s="146"/>
      <c r="BCO15" s="146"/>
      <c r="BCP15" s="146"/>
      <c r="BCQ15" s="146"/>
      <c r="BCR15" s="146"/>
      <c r="BCS15" s="146"/>
      <c r="BCT15" s="146"/>
      <c r="BCU15" s="146"/>
      <c r="BCV15" s="146"/>
      <c r="BCW15" s="146"/>
      <c r="BCX15" s="146"/>
      <c r="BCY15" s="146"/>
      <c r="BCZ15" s="146"/>
      <c r="BDA15" s="146"/>
      <c r="BDB15" s="146"/>
      <c r="BDC15" s="146"/>
      <c r="BDD15" s="146"/>
      <c r="BDE15" s="146"/>
      <c r="BDF15" s="146"/>
      <c r="BDG15" s="146"/>
      <c r="BDH15" s="146"/>
      <c r="BDI15" s="146"/>
      <c r="BDJ15" s="146"/>
      <c r="BDK15" s="146"/>
      <c r="BDL15" s="146"/>
      <c r="BDM15" s="146"/>
      <c r="BDN15" s="146"/>
      <c r="BDO15" s="146"/>
      <c r="BDP15" s="146"/>
      <c r="BDQ15" s="146"/>
      <c r="BDR15" s="146"/>
      <c r="BDS15" s="146"/>
      <c r="BDT15" s="146"/>
      <c r="BDU15" s="146"/>
      <c r="BDV15" s="146"/>
      <c r="BDW15" s="146"/>
      <c r="BDX15" s="146"/>
      <c r="BDY15" s="146"/>
      <c r="BDZ15" s="146"/>
      <c r="BEA15" s="146"/>
      <c r="BEB15" s="146"/>
      <c r="BEC15" s="146"/>
      <c r="BED15" s="146"/>
      <c r="BEE15" s="146"/>
      <c r="BEF15" s="146"/>
      <c r="BEG15" s="146"/>
      <c r="BEH15" s="146"/>
      <c r="BEI15" s="146"/>
      <c r="BEJ15" s="146"/>
      <c r="BEK15" s="146"/>
      <c r="BEL15" s="146"/>
      <c r="BEM15" s="146"/>
      <c r="BEN15" s="146"/>
      <c r="BEO15" s="146"/>
      <c r="BEP15" s="146"/>
      <c r="BEQ15" s="146"/>
      <c r="BER15" s="146"/>
      <c r="BES15" s="146"/>
      <c r="BET15" s="146"/>
      <c r="BEU15" s="146"/>
      <c r="BEV15" s="146"/>
      <c r="BEW15" s="146"/>
      <c r="BEX15" s="146"/>
      <c r="BEY15" s="146"/>
      <c r="BEZ15" s="146"/>
      <c r="BFA15" s="146"/>
      <c r="BFB15" s="146"/>
      <c r="BFC15" s="146"/>
      <c r="BFD15" s="146"/>
      <c r="BFE15" s="146"/>
      <c r="BFF15" s="146"/>
      <c r="BFG15" s="146"/>
      <c r="BFH15" s="146"/>
      <c r="BFI15" s="146"/>
      <c r="BFJ15" s="146"/>
      <c r="BFK15" s="146"/>
      <c r="BFL15" s="146"/>
      <c r="BFM15" s="146"/>
      <c r="BFN15" s="146"/>
      <c r="BFO15" s="146"/>
      <c r="BFP15" s="146"/>
      <c r="BFQ15" s="146"/>
      <c r="BFR15" s="146"/>
      <c r="BFS15" s="146"/>
      <c r="BFT15" s="146"/>
      <c r="BFU15" s="146"/>
      <c r="BFV15" s="146"/>
      <c r="BFW15" s="146"/>
      <c r="BFX15" s="146"/>
      <c r="BFY15" s="146"/>
      <c r="BFZ15" s="146"/>
      <c r="BGA15" s="146"/>
      <c r="BGB15" s="146"/>
      <c r="BGC15" s="146"/>
      <c r="BGD15" s="146"/>
      <c r="BGE15" s="146"/>
      <c r="BGF15" s="146"/>
      <c r="BGG15" s="146"/>
      <c r="BGH15" s="146"/>
      <c r="BGI15" s="146"/>
      <c r="BGJ15" s="146"/>
      <c r="BGK15" s="146"/>
      <c r="BGL15" s="146"/>
      <c r="BGM15" s="146"/>
      <c r="BGN15" s="146"/>
      <c r="BGO15" s="146"/>
      <c r="BGP15" s="146"/>
      <c r="BGQ15" s="146"/>
      <c r="BGR15" s="146"/>
      <c r="BGS15" s="146"/>
      <c r="BGT15" s="146"/>
      <c r="BGU15" s="146"/>
      <c r="BGV15" s="146"/>
      <c r="BGW15" s="146"/>
      <c r="BGX15" s="146"/>
      <c r="BGY15" s="146"/>
      <c r="BGZ15" s="146"/>
      <c r="BHA15" s="146"/>
      <c r="BHB15" s="146"/>
      <c r="BHC15" s="146"/>
      <c r="BHD15" s="146"/>
      <c r="BHE15" s="146"/>
      <c r="BHF15" s="146"/>
      <c r="BHG15" s="146"/>
      <c r="BHH15" s="146"/>
      <c r="BHI15" s="146"/>
      <c r="BHJ15" s="146"/>
      <c r="BHK15" s="146"/>
      <c r="BHL15" s="146"/>
      <c r="BHM15" s="146"/>
      <c r="BHN15" s="146"/>
      <c r="BHO15" s="146"/>
      <c r="BHP15" s="146"/>
      <c r="BHQ15" s="146"/>
      <c r="BHR15" s="146"/>
      <c r="BHS15" s="146"/>
      <c r="BHT15" s="146"/>
      <c r="BHU15" s="146"/>
      <c r="BHV15" s="146"/>
      <c r="BHW15" s="146"/>
      <c r="BHX15" s="146"/>
      <c r="BHY15" s="146"/>
      <c r="BHZ15" s="146"/>
      <c r="BIA15" s="146"/>
      <c r="BIB15" s="146"/>
      <c r="BIC15" s="146"/>
      <c r="BID15" s="146"/>
      <c r="BIE15" s="146"/>
      <c r="BIF15" s="146"/>
      <c r="BIG15" s="146"/>
      <c r="BIH15" s="146"/>
      <c r="BII15" s="146"/>
      <c r="BIJ15" s="146"/>
      <c r="BIK15" s="146"/>
      <c r="BIL15" s="146"/>
      <c r="BIM15" s="146"/>
      <c r="BIN15" s="146"/>
      <c r="BIO15" s="146"/>
      <c r="BIP15" s="146"/>
      <c r="BIQ15" s="146"/>
      <c r="BIR15" s="146"/>
      <c r="BIS15" s="146"/>
      <c r="BIT15" s="146"/>
      <c r="BIU15" s="146"/>
      <c r="BIV15" s="146"/>
      <c r="BIW15" s="146"/>
      <c r="BIX15" s="146"/>
      <c r="BIY15" s="146"/>
      <c r="BIZ15" s="146"/>
      <c r="BJA15" s="146"/>
      <c r="BJB15" s="146"/>
      <c r="BJC15" s="146"/>
      <c r="BJD15" s="146"/>
      <c r="BJE15" s="146"/>
      <c r="BJF15" s="146"/>
      <c r="BJG15" s="146"/>
      <c r="BJH15" s="146"/>
      <c r="BJI15" s="146"/>
      <c r="BJJ15" s="146"/>
      <c r="BJK15" s="146"/>
      <c r="BJL15" s="146"/>
      <c r="BJM15" s="146"/>
      <c r="BJN15" s="146"/>
      <c r="BJO15" s="146"/>
      <c r="BJP15" s="146"/>
      <c r="BJQ15" s="146"/>
      <c r="BJR15" s="146"/>
      <c r="BJS15" s="146"/>
      <c r="BJT15" s="146"/>
      <c r="BJU15" s="146"/>
      <c r="BJV15" s="146"/>
      <c r="BJW15" s="146"/>
      <c r="BJX15" s="146"/>
      <c r="BJY15" s="146"/>
      <c r="BJZ15" s="146"/>
      <c r="BKA15" s="146"/>
      <c r="BKB15" s="146"/>
      <c r="BKC15" s="146"/>
      <c r="BKD15" s="146"/>
      <c r="BKE15" s="146"/>
      <c r="BKF15" s="146"/>
      <c r="BKG15" s="146"/>
      <c r="BKH15" s="146"/>
      <c r="BKI15" s="146"/>
      <c r="BKJ15" s="146"/>
      <c r="BKK15" s="146"/>
      <c r="BKL15" s="146"/>
      <c r="BKM15" s="146"/>
      <c r="BKN15" s="146"/>
      <c r="BKO15" s="146"/>
      <c r="BKP15" s="146"/>
      <c r="BKQ15" s="146"/>
      <c r="BKR15" s="146"/>
      <c r="BKS15" s="146"/>
      <c r="BKT15" s="146"/>
      <c r="BKU15" s="146"/>
      <c r="BKV15" s="146"/>
      <c r="BKW15" s="146"/>
      <c r="BKX15" s="146"/>
      <c r="BKY15" s="146"/>
      <c r="BKZ15" s="146"/>
      <c r="BLA15" s="146"/>
      <c r="BLB15" s="146"/>
      <c r="BLC15" s="146"/>
      <c r="BLD15" s="146"/>
      <c r="BLE15" s="146"/>
      <c r="BLF15" s="146"/>
      <c r="BLG15" s="146"/>
      <c r="BLH15" s="146"/>
      <c r="BLI15" s="146"/>
      <c r="BLJ15" s="146"/>
      <c r="BLK15" s="146"/>
      <c r="BLL15" s="146"/>
      <c r="BLM15" s="146"/>
      <c r="BLN15" s="146"/>
      <c r="BLO15" s="146"/>
      <c r="BLP15" s="146"/>
      <c r="BLQ15" s="146"/>
      <c r="BLR15" s="146"/>
      <c r="BLS15" s="146"/>
      <c r="BLT15" s="146"/>
      <c r="BLU15" s="146"/>
      <c r="BLV15" s="146"/>
      <c r="BLW15" s="146"/>
      <c r="BLX15" s="146"/>
      <c r="BLY15" s="146"/>
      <c r="BLZ15" s="146"/>
      <c r="BMA15" s="146"/>
      <c r="BMB15" s="146"/>
      <c r="BMC15" s="146"/>
      <c r="BMD15" s="146"/>
      <c r="BME15" s="146"/>
      <c r="BMF15" s="146"/>
      <c r="BMG15" s="146"/>
      <c r="BMH15" s="146"/>
      <c r="BMI15" s="146"/>
      <c r="BMJ15" s="146"/>
      <c r="BMK15" s="146"/>
      <c r="BML15" s="146"/>
      <c r="BMM15" s="146"/>
      <c r="BMN15" s="146"/>
      <c r="BMO15" s="146"/>
      <c r="BMP15" s="146"/>
      <c r="BMQ15" s="146"/>
      <c r="BMR15" s="146"/>
      <c r="BMS15" s="146"/>
      <c r="BMT15" s="146"/>
      <c r="BMU15" s="146"/>
      <c r="BMV15" s="146"/>
      <c r="BMW15" s="146"/>
      <c r="BMX15" s="146"/>
      <c r="BMY15" s="146"/>
      <c r="BMZ15" s="146"/>
      <c r="BNA15" s="146"/>
      <c r="BNB15" s="146"/>
      <c r="BNC15" s="146"/>
      <c r="BND15" s="146"/>
      <c r="BNE15" s="146"/>
      <c r="BNF15" s="146"/>
      <c r="BNG15" s="146"/>
      <c r="BNH15" s="146"/>
      <c r="BNI15" s="146"/>
      <c r="BNJ15" s="146"/>
      <c r="BNK15" s="146"/>
      <c r="BNL15" s="146"/>
      <c r="BNM15" s="146"/>
      <c r="BNN15" s="146"/>
      <c r="BNO15" s="146"/>
      <c r="BNP15" s="146"/>
      <c r="BNQ15" s="146"/>
      <c r="BNR15" s="146"/>
      <c r="BNS15" s="146"/>
      <c r="BNT15" s="146"/>
      <c r="BNU15" s="146"/>
      <c r="BNV15" s="146"/>
      <c r="BNW15" s="146"/>
      <c r="BNX15" s="146"/>
      <c r="BNY15" s="146"/>
      <c r="BNZ15" s="146"/>
      <c r="BOA15" s="146"/>
      <c r="BOB15" s="146"/>
      <c r="BOC15" s="146"/>
      <c r="BOD15" s="146"/>
      <c r="BOE15" s="146"/>
      <c r="BOF15" s="146"/>
      <c r="BOG15" s="146"/>
      <c r="BOH15" s="146"/>
      <c r="BOI15" s="146"/>
      <c r="BOJ15" s="146"/>
      <c r="BOK15" s="146"/>
      <c r="BOL15" s="146"/>
      <c r="BOM15" s="146"/>
      <c r="BON15" s="146"/>
      <c r="BOO15" s="146"/>
      <c r="BOP15" s="146"/>
      <c r="BOQ15" s="146"/>
      <c r="BOR15" s="146"/>
      <c r="BOS15" s="146"/>
      <c r="BOT15" s="146"/>
      <c r="BOU15" s="146"/>
      <c r="BOV15" s="146"/>
      <c r="BOW15" s="146"/>
      <c r="BOX15" s="146"/>
      <c r="BOY15" s="146"/>
      <c r="BOZ15" s="146"/>
      <c r="BPA15" s="146"/>
      <c r="BPB15" s="146"/>
      <c r="BPC15" s="146"/>
      <c r="BPD15" s="146"/>
      <c r="BPE15" s="146"/>
      <c r="BPF15" s="146"/>
      <c r="BPG15" s="146"/>
      <c r="BPH15" s="146"/>
      <c r="BPI15" s="146"/>
      <c r="BPJ15" s="146"/>
      <c r="BPK15" s="146"/>
      <c r="BPL15" s="146"/>
      <c r="BPM15" s="146"/>
      <c r="BPN15" s="146"/>
      <c r="BPO15" s="146"/>
      <c r="BPP15" s="146"/>
      <c r="BPQ15" s="146"/>
      <c r="BPR15" s="146"/>
      <c r="BPS15" s="146"/>
      <c r="BPT15" s="146"/>
      <c r="BPU15" s="146"/>
      <c r="BPV15" s="146"/>
      <c r="BPW15" s="146"/>
      <c r="BPX15" s="146"/>
      <c r="BPY15" s="146"/>
      <c r="BPZ15" s="146"/>
      <c r="BQA15" s="146"/>
      <c r="BQB15" s="146"/>
      <c r="BQC15" s="146"/>
      <c r="BQD15" s="146"/>
      <c r="BQE15" s="146"/>
      <c r="BQF15" s="146"/>
      <c r="BQG15" s="146"/>
      <c r="BQH15" s="146"/>
      <c r="BQI15" s="146"/>
      <c r="BQJ15" s="146"/>
      <c r="BQK15" s="146"/>
      <c r="BQL15" s="146"/>
      <c r="BQM15" s="146"/>
      <c r="BQN15" s="146"/>
      <c r="BQO15" s="146"/>
      <c r="BQP15" s="146"/>
      <c r="BQQ15" s="146"/>
      <c r="BQR15" s="146"/>
      <c r="BQS15" s="146"/>
      <c r="BQT15" s="146"/>
      <c r="BQU15" s="146"/>
      <c r="BQV15" s="146"/>
      <c r="BQW15" s="146"/>
      <c r="BQX15" s="146"/>
      <c r="BQY15" s="146"/>
      <c r="BQZ15" s="146"/>
      <c r="BRA15" s="146"/>
      <c r="BRB15" s="146"/>
      <c r="BRC15" s="146"/>
      <c r="BRD15" s="146"/>
      <c r="BRE15" s="146"/>
      <c r="BRF15" s="146"/>
      <c r="BRG15" s="146"/>
      <c r="BRH15" s="146"/>
      <c r="BRI15" s="146"/>
      <c r="BRJ15" s="146"/>
      <c r="BRK15" s="146"/>
      <c r="BRL15" s="146"/>
      <c r="BRM15" s="146"/>
      <c r="BRN15" s="146"/>
      <c r="BRO15" s="146"/>
      <c r="BRP15" s="146"/>
      <c r="BRQ15" s="146"/>
      <c r="BRR15" s="146"/>
      <c r="BRS15" s="146"/>
      <c r="BRT15" s="146"/>
      <c r="BRU15" s="146"/>
      <c r="BRV15" s="146"/>
      <c r="BRW15" s="146"/>
      <c r="BRX15" s="146"/>
      <c r="BRY15" s="146"/>
      <c r="BRZ15" s="146"/>
      <c r="BSA15" s="146"/>
      <c r="BSB15" s="146"/>
      <c r="BSC15" s="146"/>
      <c r="BSD15" s="146"/>
      <c r="BSE15" s="146"/>
      <c r="BSF15" s="146"/>
      <c r="BSG15" s="146"/>
      <c r="BSH15" s="146"/>
      <c r="BSI15" s="146"/>
      <c r="BSJ15" s="146"/>
      <c r="BSK15" s="146"/>
      <c r="BSL15" s="146"/>
      <c r="BSM15" s="146"/>
      <c r="BSN15" s="146"/>
      <c r="BSO15" s="146"/>
      <c r="BSP15" s="146"/>
      <c r="BSQ15" s="146"/>
      <c r="BSR15" s="146"/>
      <c r="BSS15" s="146"/>
      <c r="BST15" s="146"/>
      <c r="BSU15" s="146"/>
      <c r="BSV15" s="146"/>
      <c r="BSW15" s="146"/>
      <c r="BSX15" s="146"/>
      <c r="BSY15" s="146"/>
      <c r="BSZ15" s="146"/>
      <c r="BTA15" s="146"/>
      <c r="BTB15" s="146"/>
      <c r="BTC15" s="146"/>
      <c r="BTD15" s="146"/>
      <c r="BTE15" s="146"/>
      <c r="BTF15" s="146"/>
      <c r="BTG15" s="146"/>
      <c r="BTH15" s="146"/>
      <c r="BTI15" s="146"/>
      <c r="BTJ15" s="146"/>
      <c r="BTK15" s="146"/>
      <c r="BTL15" s="146"/>
      <c r="BTM15" s="146"/>
      <c r="BTN15" s="146"/>
      <c r="BTO15" s="146"/>
      <c r="BTP15" s="146"/>
      <c r="BTQ15" s="146"/>
      <c r="BTR15" s="146"/>
      <c r="BTS15" s="146"/>
      <c r="BTT15" s="146"/>
      <c r="BTU15" s="146"/>
      <c r="BTV15" s="146"/>
      <c r="BTW15" s="146"/>
      <c r="BTX15" s="146"/>
      <c r="BTY15" s="146"/>
      <c r="BTZ15" s="146"/>
      <c r="BUA15" s="146"/>
      <c r="BUB15" s="146"/>
      <c r="BUC15" s="146"/>
      <c r="BUD15" s="146"/>
      <c r="BUE15" s="146"/>
      <c r="BUF15" s="146"/>
      <c r="BUG15" s="146"/>
      <c r="BUH15" s="146"/>
      <c r="BUI15" s="146"/>
      <c r="BUJ15" s="146"/>
      <c r="BUK15" s="146"/>
      <c r="BUL15" s="146"/>
      <c r="BUM15" s="146"/>
      <c r="BUN15" s="146"/>
      <c r="BUO15" s="146"/>
      <c r="BUP15" s="146"/>
      <c r="BUQ15" s="146"/>
      <c r="BUR15" s="146"/>
      <c r="BUS15" s="146"/>
      <c r="BUT15" s="146"/>
      <c r="BUU15" s="146"/>
      <c r="BUV15" s="146"/>
      <c r="BUW15" s="146"/>
      <c r="BUX15" s="146"/>
      <c r="BUY15" s="146"/>
      <c r="BUZ15" s="146"/>
      <c r="BVA15" s="146"/>
      <c r="BVB15" s="146"/>
      <c r="BVC15" s="146"/>
      <c r="BVD15" s="146"/>
      <c r="BVE15" s="146"/>
      <c r="BVF15" s="146"/>
      <c r="BVG15" s="146"/>
      <c r="BVH15" s="146"/>
      <c r="BVI15" s="146"/>
      <c r="BVJ15" s="146"/>
      <c r="BVK15" s="146"/>
      <c r="BVL15" s="146"/>
      <c r="BVM15" s="146"/>
      <c r="BVN15" s="146"/>
      <c r="BVO15" s="146"/>
      <c r="BVP15" s="146"/>
      <c r="BVQ15" s="146"/>
      <c r="BVR15" s="146"/>
      <c r="BVS15" s="146"/>
      <c r="BVT15" s="146"/>
      <c r="BVU15" s="146"/>
      <c r="BVV15" s="146"/>
      <c r="BVW15" s="146"/>
      <c r="BVX15" s="146"/>
      <c r="BVY15" s="146"/>
      <c r="BVZ15" s="146"/>
      <c r="BWA15" s="146"/>
      <c r="BWB15" s="146"/>
      <c r="BWC15" s="146"/>
      <c r="BWD15" s="146"/>
      <c r="BWE15" s="146"/>
      <c r="BWF15" s="146"/>
      <c r="BWG15" s="146"/>
      <c r="BWH15" s="146"/>
      <c r="BWI15" s="146"/>
      <c r="BWJ15" s="146"/>
      <c r="BWK15" s="146"/>
      <c r="BWL15" s="146"/>
      <c r="BWM15" s="146"/>
      <c r="BWN15" s="146"/>
      <c r="BWO15" s="146"/>
      <c r="BWP15" s="146"/>
      <c r="BWQ15" s="146"/>
      <c r="BWR15" s="146"/>
      <c r="BWS15" s="146"/>
      <c r="BWT15" s="146"/>
      <c r="BWU15" s="146"/>
      <c r="BWV15" s="146"/>
      <c r="BWW15" s="146"/>
      <c r="BWX15" s="146"/>
      <c r="BWY15" s="146"/>
      <c r="BWZ15" s="146"/>
      <c r="BXA15" s="146"/>
      <c r="BXB15" s="146"/>
      <c r="BXC15" s="146"/>
      <c r="BXD15" s="146"/>
      <c r="BXE15" s="146"/>
      <c r="BXF15" s="146"/>
      <c r="BXG15" s="146"/>
      <c r="BXH15" s="146"/>
      <c r="BXI15" s="146"/>
      <c r="BXJ15" s="146"/>
      <c r="BXK15" s="146"/>
      <c r="BXL15" s="146"/>
      <c r="BXM15" s="146"/>
      <c r="BXN15" s="146"/>
      <c r="BXO15" s="146"/>
      <c r="BXP15" s="146"/>
      <c r="BXQ15" s="146"/>
      <c r="BXR15" s="146"/>
      <c r="BXS15" s="146"/>
      <c r="BXT15" s="146"/>
      <c r="BXU15" s="146"/>
      <c r="BXV15" s="146"/>
      <c r="BXW15" s="146"/>
      <c r="BXX15" s="146"/>
      <c r="BXY15" s="146"/>
      <c r="BXZ15" s="146"/>
      <c r="BYA15" s="146"/>
      <c r="BYB15" s="146"/>
      <c r="BYC15" s="146"/>
      <c r="BYD15" s="146"/>
      <c r="BYE15" s="146"/>
      <c r="BYF15" s="146"/>
      <c r="BYG15" s="146"/>
      <c r="BYH15" s="146"/>
      <c r="BYI15" s="146"/>
      <c r="BYJ15" s="146"/>
      <c r="BYK15" s="146"/>
      <c r="BYL15" s="146"/>
      <c r="BYM15" s="146"/>
      <c r="BYN15" s="146"/>
      <c r="BYO15" s="146"/>
      <c r="BYP15" s="146"/>
      <c r="BYQ15" s="146"/>
      <c r="BYR15" s="146"/>
      <c r="BYS15" s="146"/>
      <c r="BYT15" s="146"/>
      <c r="BYU15" s="146"/>
      <c r="BYV15" s="146"/>
      <c r="BYW15" s="146"/>
      <c r="BYX15" s="146"/>
      <c r="BYY15" s="146"/>
      <c r="BYZ15" s="146"/>
      <c r="BZA15" s="146"/>
      <c r="BZB15" s="146"/>
      <c r="BZC15" s="146"/>
      <c r="BZD15" s="146"/>
      <c r="BZE15" s="146"/>
      <c r="BZF15" s="146"/>
      <c r="BZG15" s="146"/>
      <c r="BZH15" s="146"/>
      <c r="BZI15" s="146"/>
      <c r="BZJ15" s="146"/>
      <c r="BZK15" s="146"/>
      <c r="BZL15" s="146"/>
      <c r="BZM15" s="146"/>
      <c r="BZN15" s="146"/>
      <c r="BZO15" s="146"/>
      <c r="BZP15" s="146"/>
      <c r="BZQ15" s="146"/>
      <c r="BZR15" s="146"/>
      <c r="BZS15" s="146"/>
      <c r="BZT15" s="146"/>
      <c r="BZU15" s="146"/>
      <c r="BZV15" s="146"/>
      <c r="BZW15" s="146"/>
      <c r="BZX15" s="146"/>
      <c r="BZY15" s="146"/>
      <c r="BZZ15" s="146"/>
      <c r="CAA15" s="146"/>
      <c r="CAB15" s="146"/>
      <c r="CAC15" s="146"/>
      <c r="CAD15" s="146"/>
      <c r="CAE15" s="146"/>
      <c r="CAF15" s="146"/>
      <c r="CAG15" s="146"/>
      <c r="CAH15" s="146"/>
      <c r="CAI15" s="146"/>
      <c r="CAJ15" s="146"/>
      <c r="CAK15" s="146"/>
      <c r="CAL15" s="146"/>
      <c r="CAM15" s="146"/>
      <c r="CAN15" s="146"/>
      <c r="CAO15" s="146"/>
      <c r="CAP15" s="146"/>
      <c r="CAQ15" s="146"/>
      <c r="CAR15" s="146"/>
      <c r="CAS15" s="146"/>
      <c r="CAT15" s="146"/>
      <c r="CAU15" s="146"/>
      <c r="CAV15" s="146"/>
      <c r="CAW15" s="146"/>
      <c r="CAX15" s="146"/>
      <c r="CAY15" s="146"/>
      <c r="CAZ15" s="146"/>
      <c r="CBA15" s="146"/>
      <c r="CBB15" s="146"/>
      <c r="CBC15" s="146"/>
      <c r="CBD15" s="146"/>
      <c r="CBE15" s="146"/>
      <c r="CBF15" s="146"/>
      <c r="CBG15" s="146"/>
      <c r="CBH15" s="146"/>
      <c r="CBI15" s="146"/>
      <c r="CBJ15" s="146"/>
      <c r="CBK15" s="146"/>
      <c r="CBL15" s="146"/>
      <c r="CBM15" s="146"/>
      <c r="CBN15" s="146"/>
      <c r="CBO15" s="146"/>
      <c r="CBP15" s="146"/>
      <c r="CBQ15" s="146"/>
      <c r="CBR15" s="146"/>
      <c r="CBS15" s="146"/>
      <c r="CBT15" s="146"/>
      <c r="CBU15" s="146"/>
      <c r="CBV15" s="146"/>
      <c r="CBW15" s="146"/>
      <c r="CBX15" s="146"/>
      <c r="CBY15" s="146"/>
      <c r="CBZ15" s="146"/>
      <c r="CCA15" s="146"/>
      <c r="CCB15" s="146"/>
      <c r="CCC15" s="146"/>
      <c r="CCD15" s="146"/>
      <c r="CCE15" s="146"/>
      <c r="CCF15" s="146"/>
      <c r="CCG15" s="146"/>
      <c r="CCH15" s="146"/>
      <c r="CCI15" s="146"/>
      <c r="CCJ15" s="146"/>
      <c r="CCK15" s="146"/>
      <c r="CCL15" s="146"/>
      <c r="CCM15" s="146"/>
      <c r="CCN15" s="146"/>
      <c r="CCO15" s="146"/>
      <c r="CCP15" s="146"/>
      <c r="CCQ15" s="146"/>
      <c r="CCR15" s="146"/>
      <c r="CCS15" s="146"/>
      <c r="CCT15" s="146"/>
      <c r="CCU15" s="146"/>
      <c r="CCV15" s="146"/>
      <c r="CCW15" s="146"/>
      <c r="CCX15" s="146"/>
      <c r="CCY15" s="146"/>
      <c r="CCZ15" s="146"/>
      <c r="CDA15" s="146"/>
      <c r="CDB15" s="146"/>
      <c r="CDC15" s="146"/>
      <c r="CDD15" s="146"/>
      <c r="CDE15" s="146"/>
      <c r="CDF15" s="146"/>
      <c r="CDG15" s="146"/>
      <c r="CDH15" s="146"/>
      <c r="CDI15" s="146"/>
      <c r="CDJ15" s="146"/>
      <c r="CDK15" s="146"/>
      <c r="CDL15" s="146"/>
      <c r="CDM15" s="146"/>
      <c r="CDN15" s="146"/>
      <c r="CDO15" s="146"/>
      <c r="CDP15" s="146"/>
      <c r="CDQ15" s="146"/>
      <c r="CDR15" s="146"/>
      <c r="CDS15" s="146"/>
      <c r="CDT15" s="146"/>
      <c r="CDU15" s="146"/>
      <c r="CDV15" s="146"/>
      <c r="CDW15" s="146"/>
      <c r="CDX15" s="146"/>
      <c r="CDY15" s="146"/>
      <c r="CDZ15" s="146"/>
      <c r="CEA15" s="146"/>
      <c r="CEB15" s="146"/>
      <c r="CEC15" s="146"/>
      <c r="CED15" s="146"/>
      <c r="CEE15" s="146"/>
      <c r="CEF15" s="146"/>
      <c r="CEG15" s="146"/>
      <c r="CEH15" s="146"/>
      <c r="CEI15" s="146"/>
      <c r="CEJ15" s="146"/>
      <c r="CEK15" s="146"/>
      <c r="CEL15" s="146"/>
      <c r="CEM15" s="146"/>
      <c r="CEN15" s="146"/>
      <c r="CEO15" s="146"/>
      <c r="CEP15" s="146"/>
      <c r="CEQ15" s="146"/>
      <c r="CER15" s="146"/>
      <c r="CES15" s="146"/>
      <c r="CET15" s="146"/>
      <c r="CEU15" s="146"/>
      <c r="CEV15" s="146"/>
      <c r="CEW15" s="146"/>
      <c r="CEX15" s="146"/>
      <c r="CEY15" s="146"/>
      <c r="CEZ15" s="146"/>
      <c r="CFA15" s="146"/>
      <c r="CFB15" s="146"/>
      <c r="CFC15" s="146"/>
      <c r="CFD15" s="146"/>
      <c r="CFE15" s="146"/>
      <c r="CFF15" s="146"/>
      <c r="CFG15" s="146"/>
      <c r="CFH15" s="146"/>
      <c r="CFI15" s="146"/>
      <c r="CFJ15" s="146"/>
      <c r="CFK15" s="146"/>
      <c r="CFL15" s="146"/>
      <c r="CFM15" s="146"/>
      <c r="CFN15" s="146"/>
      <c r="CFO15" s="146"/>
      <c r="CFP15" s="146"/>
      <c r="CFQ15" s="146"/>
      <c r="CFR15" s="146"/>
      <c r="CFS15" s="146"/>
      <c r="CFT15" s="146"/>
      <c r="CFU15" s="146"/>
      <c r="CFV15" s="146"/>
      <c r="CFW15" s="146"/>
      <c r="CFX15" s="146"/>
      <c r="CFY15" s="146"/>
      <c r="CFZ15" s="146"/>
      <c r="CGA15" s="146"/>
      <c r="CGB15" s="146"/>
      <c r="CGC15" s="146"/>
      <c r="CGD15" s="146"/>
      <c r="CGE15" s="146"/>
      <c r="CGF15" s="146"/>
      <c r="CGG15" s="146"/>
      <c r="CGH15" s="146"/>
      <c r="CGI15" s="146"/>
      <c r="CGJ15" s="146"/>
      <c r="CGK15" s="146"/>
      <c r="CGL15" s="146"/>
      <c r="CGM15" s="146"/>
      <c r="CGN15" s="146"/>
      <c r="CGO15" s="146"/>
      <c r="CGP15" s="146"/>
      <c r="CGQ15" s="146"/>
      <c r="CGR15" s="146"/>
      <c r="CGS15" s="146"/>
      <c r="CGT15" s="146"/>
      <c r="CGU15" s="146"/>
      <c r="CGV15" s="146"/>
      <c r="CGW15" s="146"/>
      <c r="CGX15" s="146"/>
      <c r="CGY15" s="146"/>
      <c r="CGZ15" s="146"/>
      <c r="CHA15" s="146"/>
      <c r="CHB15" s="146"/>
      <c r="CHC15" s="146"/>
      <c r="CHD15" s="146"/>
      <c r="CHE15" s="146"/>
      <c r="CHF15" s="146"/>
      <c r="CHG15" s="146"/>
      <c r="CHH15" s="146"/>
      <c r="CHI15" s="146"/>
      <c r="CHJ15" s="146"/>
      <c r="CHK15" s="146"/>
      <c r="CHL15" s="146"/>
      <c r="CHM15" s="146"/>
      <c r="CHN15" s="146"/>
      <c r="CHO15" s="146"/>
      <c r="CHP15" s="146"/>
      <c r="CHQ15" s="146"/>
      <c r="CHR15" s="146"/>
      <c r="CHS15" s="146"/>
      <c r="CHT15" s="146"/>
      <c r="CHU15" s="146"/>
      <c r="CHV15" s="146"/>
      <c r="CHW15" s="146"/>
      <c r="CHX15" s="146"/>
      <c r="CHY15" s="146"/>
      <c r="CHZ15" s="146"/>
      <c r="CIA15" s="146"/>
      <c r="CIB15" s="146"/>
      <c r="CIC15" s="146"/>
      <c r="CID15" s="146"/>
      <c r="CIE15" s="146"/>
      <c r="CIF15" s="146"/>
      <c r="CIG15" s="146"/>
      <c r="CIH15" s="146"/>
      <c r="CII15" s="146"/>
      <c r="CIJ15" s="146"/>
      <c r="CIK15" s="146"/>
      <c r="CIL15" s="146"/>
      <c r="CIM15" s="146"/>
      <c r="CIN15" s="146"/>
      <c r="CIO15" s="146"/>
      <c r="CIP15" s="146"/>
      <c r="CIQ15" s="146"/>
      <c r="CIR15" s="146"/>
      <c r="CIS15" s="146"/>
      <c r="CIT15" s="146"/>
      <c r="CIU15" s="146"/>
      <c r="CIV15" s="146"/>
      <c r="CIW15" s="146"/>
      <c r="CIX15" s="146"/>
      <c r="CIY15" s="146"/>
      <c r="CIZ15" s="146"/>
      <c r="CJA15" s="146"/>
      <c r="CJB15" s="146"/>
      <c r="CJC15" s="146"/>
      <c r="CJD15" s="146"/>
      <c r="CJE15" s="146"/>
      <c r="CJF15" s="146"/>
      <c r="CJG15" s="146"/>
      <c r="CJH15" s="146"/>
      <c r="CJI15" s="146"/>
      <c r="CJJ15" s="146"/>
      <c r="CJK15" s="146"/>
      <c r="CJL15" s="146"/>
      <c r="CJM15" s="146"/>
      <c r="CJN15" s="146"/>
      <c r="CJO15" s="146"/>
      <c r="CJP15" s="146"/>
      <c r="CJQ15" s="146"/>
      <c r="CJR15" s="146"/>
      <c r="CJS15" s="146"/>
      <c r="CJT15" s="146"/>
      <c r="CJU15" s="146"/>
      <c r="CJV15" s="146"/>
      <c r="CJW15" s="146"/>
      <c r="CJX15" s="146"/>
      <c r="CJY15" s="146"/>
      <c r="CJZ15" s="146"/>
      <c r="CKA15" s="146"/>
      <c r="CKB15" s="146"/>
      <c r="CKC15" s="146"/>
      <c r="CKD15" s="146"/>
      <c r="CKE15" s="146"/>
      <c r="CKF15" s="146"/>
      <c r="CKG15" s="146"/>
      <c r="CKH15" s="146"/>
      <c r="CKI15" s="146"/>
      <c r="CKJ15" s="146"/>
      <c r="CKK15" s="146"/>
      <c r="CKL15" s="146"/>
      <c r="CKM15" s="146"/>
      <c r="CKN15" s="146"/>
      <c r="CKO15" s="146"/>
      <c r="CKP15" s="146"/>
      <c r="CKQ15" s="146"/>
      <c r="CKR15" s="146"/>
      <c r="CKS15" s="146"/>
      <c r="CKT15" s="146"/>
      <c r="CKU15" s="146"/>
      <c r="CKV15" s="146"/>
      <c r="CKW15" s="146"/>
      <c r="CKX15" s="146"/>
      <c r="CKY15" s="146"/>
      <c r="CKZ15" s="146"/>
      <c r="CLA15" s="146"/>
      <c r="CLB15" s="146"/>
      <c r="CLC15" s="146"/>
      <c r="CLD15" s="146"/>
      <c r="CLE15" s="146"/>
      <c r="CLF15" s="146"/>
      <c r="CLG15" s="146"/>
      <c r="CLH15" s="146"/>
      <c r="CLI15" s="146"/>
      <c r="CLJ15" s="146"/>
      <c r="CLK15" s="146"/>
      <c r="CLL15" s="146"/>
      <c r="CLM15" s="146"/>
      <c r="CLN15" s="146"/>
      <c r="CLO15" s="146"/>
      <c r="CLP15" s="146"/>
      <c r="CLQ15" s="146"/>
      <c r="CLR15" s="146"/>
      <c r="CLS15" s="146"/>
      <c r="CLT15" s="146"/>
      <c r="CLU15" s="146"/>
      <c r="CLV15" s="146"/>
      <c r="CLW15" s="146"/>
      <c r="CLX15" s="146"/>
      <c r="CLY15" s="146"/>
      <c r="CLZ15" s="146"/>
      <c r="CMA15" s="146"/>
      <c r="CMB15" s="146"/>
      <c r="CMC15" s="146"/>
      <c r="CMD15" s="146"/>
      <c r="CME15" s="146"/>
      <c r="CMF15" s="146"/>
      <c r="CMG15" s="146"/>
      <c r="CMH15" s="146"/>
      <c r="CMI15" s="146"/>
      <c r="CMJ15" s="146"/>
      <c r="CMK15" s="146"/>
      <c r="CML15" s="146"/>
      <c r="CMM15" s="146"/>
      <c r="CMN15" s="146"/>
      <c r="CMO15" s="146"/>
      <c r="CMP15" s="146"/>
      <c r="CMQ15" s="146"/>
      <c r="CMR15" s="146"/>
      <c r="CMS15" s="146"/>
      <c r="CMT15" s="146"/>
      <c r="CMU15" s="146"/>
      <c r="CMV15" s="146"/>
      <c r="CMW15" s="146"/>
      <c r="CMX15" s="146"/>
      <c r="CMY15" s="146"/>
      <c r="CMZ15" s="146"/>
      <c r="CNA15" s="146"/>
      <c r="CNB15" s="146"/>
      <c r="CNC15" s="146"/>
      <c r="CND15" s="146"/>
      <c r="CNE15" s="146"/>
      <c r="CNF15" s="146"/>
      <c r="CNG15" s="146"/>
      <c r="CNH15" s="146"/>
      <c r="CNI15" s="146"/>
      <c r="CNJ15" s="146"/>
      <c r="CNK15" s="146"/>
      <c r="CNL15" s="146"/>
      <c r="CNM15" s="146"/>
      <c r="CNN15" s="146"/>
      <c r="CNO15" s="146"/>
      <c r="CNP15" s="146"/>
      <c r="CNQ15" s="146"/>
      <c r="CNR15" s="146"/>
      <c r="CNS15" s="146"/>
      <c r="CNT15" s="146"/>
      <c r="CNU15" s="146"/>
      <c r="CNV15" s="146"/>
      <c r="CNW15" s="146"/>
      <c r="CNX15" s="146"/>
      <c r="CNY15" s="146"/>
      <c r="CNZ15" s="146"/>
      <c r="COA15" s="146"/>
      <c r="COB15" s="146"/>
      <c r="COC15" s="146"/>
      <c r="COD15" s="146"/>
      <c r="COE15" s="146"/>
      <c r="COF15" s="146"/>
      <c r="COG15" s="146"/>
      <c r="COH15" s="146"/>
      <c r="COI15" s="146"/>
      <c r="COJ15" s="146"/>
      <c r="COK15" s="146"/>
      <c r="COL15" s="146"/>
      <c r="COM15" s="146"/>
      <c r="CON15" s="146"/>
      <c r="COO15" s="146"/>
      <c r="COP15" s="146"/>
      <c r="COQ15" s="146"/>
      <c r="COR15" s="146"/>
      <c r="COS15" s="146"/>
      <c r="COT15" s="146"/>
      <c r="COU15" s="146"/>
      <c r="COV15" s="146"/>
      <c r="COW15" s="146"/>
      <c r="COX15" s="146"/>
      <c r="COY15" s="146"/>
      <c r="COZ15" s="146"/>
      <c r="CPA15" s="146"/>
      <c r="CPB15" s="146"/>
      <c r="CPC15" s="146"/>
      <c r="CPD15" s="146"/>
      <c r="CPE15" s="146"/>
      <c r="CPF15" s="146"/>
      <c r="CPG15" s="146"/>
      <c r="CPH15" s="146"/>
      <c r="CPI15" s="146"/>
      <c r="CPJ15" s="146"/>
      <c r="CPK15" s="146"/>
      <c r="CPL15" s="146"/>
      <c r="CPM15" s="146"/>
      <c r="CPN15" s="146"/>
      <c r="CPO15" s="146"/>
      <c r="CPP15" s="146"/>
      <c r="CPQ15" s="146"/>
      <c r="CPR15" s="146"/>
      <c r="CPS15" s="146"/>
      <c r="CPT15" s="146"/>
      <c r="CPU15" s="146"/>
      <c r="CPV15" s="146"/>
      <c r="CPW15" s="146"/>
      <c r="CPX15" s="146"/>
      <c r="CPY15" s="146"/>
      <c r="CPZ15" s="146"/>
      <c r="CQA15" s="146"/>
      <c r="CQB15" s="146"/>
      <c r="CQC15" s="146"/>
      <c r="CQD15" s="146"/>
      <c r="CQE15" s="146"/>
      <c r="CQF15" s="146"/>
      <c r="CQG15" s="146"/>
      <c r="CQH15" s="146"/>
      <c r="CQI15" s="146"/>
      <c r="CQJ15" s="146"/>
      <c r="CQK15" s="146"/>
      <c r="CQL15" s="146"/>
      <c r="CQM15" s="146"/>
      <c r="CQN15" s="146"/>
      <c r="CQO15" s="146"/>
      <c r="CQP15" s="146"/>
      <c r="CQQ15" s="146"/>
      <c r="CQR15" s="146"/>
      <c r="CQS15" s="146"/>
      <c r="CQT15" s="146"/>
      <c r="CQU15" s="146"/>
      <c r="CQV15" s="146"/>
      <c r="CQW15" s="146"/>
      <c r="CQX15" s="146"/>
      <c r="CQY15" s="146"/>
      <c r="CQZ15" s="146"/>
      <c r="CRA15" s="146"/>
      <c r="CRB15" s="146"/>
      <c r="CRC15" s="146"/>
      <c r="CRD15" s="146"/>
      <c r="CRE15" s="146"/>
      <c r="CRF15" s="146"/>
      <c r="CRG15" s="146"/>
      <c r="CRH15" s="146"/>
      <c r="CRI15" s="146"/>
      <c r="CRJ15" s="146"/>
      <c r="CRK15" s="146"/>
      <c r="CRL15" s="146"/>
      <c r="CRM15" s="146"/>
      <c r="CRN15" s="146"/>
      <c r="CRO15" s="146"/>
      <c r="CRP15" s="146"/>
      <c r="CRQ15" s="146"/>
      <c r="CRR15" s="146"/>
      <c r="CRS15" s="146"/>
      <c r="CRT15" s="146"/>
      <c r="CRU15" s="146"/>
      <c r="CRV15" s="146"/>
      <c r="CRW15" s="146"/>
      <c r="CRX15" s="146"/>
      <c r="CRY15" s="146"/>
      <c r="CRZ15" s="146"/>
      <c r="CSA15" s="146"/>
      <c r="CSB15" s="146"/>
      <c r="CSC15" s="146"/>
      <c r="CSD15" s="146"/>
      <c r="CSE15" s="146"/>
      <c r="CSF15" s="146"/>
      <c r="CSG15" s="146"/>
      <c r="CSH15" s="146"/>
      <c r="CSI15" s="146"/>
      <c r="CSJ15" s="146"/>
      <c r="CSK15" s="146"/>
      <c r="CSL15" s="146"/>
      <c r="CSM15" s="146"/>
      <c r="CSN15" s="146"/>
      <c r="CSO15" s="146"/>
      <c r="CSP15" s="146"/>
      <c r="CSQ15" s="146"/>
      <c r="CSR15" s="146"/>
      <c r="CSS15" s="146"/>
      <c r="CST15" s="146"/>
      <c r="CSU15" s="146"/>
      <c r="CSV15" s="146"/>
      <c r="CSW15" s="146"/>
      <c r="CSX15" s="146"/>
      <c r="CSY15" s="146"/>
      <c r="CSZ15" s="146"/>
      <c r="CTA15" s="146"/>
      <c r="CTB15" s="146"/>
      <c r="CTC15" s="146"/>
      <c r="CTD15" s="146"/>
      <c r="CTE15" s="146"/>
      <c r="CTF15" s="146"/>
      <c r="CTG15" s="146"/>
      <c r="CTH15" s="146"/>
      <c r="CTI15" s="146"/>
      <c r="CTJ15" s="146"/>
      <c r="CTK15" s="146"/>
      <c r="CTL15" s="146"/>
      <c r="CTM15" s="146"/>
      <c r="CTN15" s="146"/>
      <c r="CTO15" s="146"/>
      <c r="CTP15" s="146"/>
      <c r="CTQ15" s="146"/>
      <c r="CTR15" s="146"/>
      <c r="CTS15" s="146"/>
      <c r="CTT15" s="146"/>
      <c r="CTU15" s="146"/>
      <c r="CTV15" s="146"/>
      <c r="CTW15" s="146"/>
      <c r="CTX15" s="146"/>
      <c r="CTY15" s="146"/>
      <c r="CTZ15" s="146"/>
      <c r="CUA15" s="146"/>
      <c r="CUB15" s="146"/>
      <c r="CUC15" s="146"/>
      <c r="CUD15" s="146"/>
      <c r="CUE15" s="146"/>
      <c r="CUF15" s="146"/>
      <c r="CUG15" s="146"/>
      <c r="CUH15" s="146"/>
      <c r="CUI15" s="146"/>
      <c r="CUJ15" s="146"/>
      <c r="CUK15" s="146"/>
      <c r="CUL15" s="146"/>
      <c r="CUM15" s="146"/>
      <c r="CUN15" s="146"/>
      <c r="CUO15" s="146"/>
      <c r="CUP15" s="146"/>
      <c r="CUQ15" s="146"/>
      <c r="CUR15" s="146"/>
      <c r="CUS15" s="146"/>
      <c r="CUT15" s="146"/>
      <c r="CUU15" s="146"/>
      <c r="CUV15" s="146"/>
      <c r="CUW15" s="146"/>
      <c r="CUX15" s="146"/>
      <c r="CUY15" s="146"/>
      <c r="CUZ15" s="146"/>
      <c r="CVA15" s="146"/>
      <c r="CVB15" s="146"/>
      <c r="CVC15" s="146"/>
      <c r="CVD15" s="146"/>
      <c r="CVE15" s="146"/>
      <c r="CVF15" s="146"/>
      <c r="CVG15" s="146"/>
      <c r="CVH15" s="146"/>
      <c r="CVI15" s="146"/>
      <c r="CVJ15" s="146"/>
      <c r="CVK15" s="146"/>
      <c r="CVL15" s="146"/>
      <c r="CVM15" s="146"/>
      <c r="CVN15" s="146"/>
      <c r="CVO15" s="146"/>
      <c r="CVP15" s="146"/>
      <c r="CVQ15" s="146"/>
      <c r="CVR15" s="146"/>
      <c r="CVS15" s="146"/>
      <c r="CVT15" s="146"/>
      <c r="CVU15" s="146"/>
      <c r="CVV15" s="146"/>
      <c r="CVW15" s="146"/>
      <c r="CVX15" s="146"/>
      <c r="CVY15" s="146"/>
      <c r="CVZ15" s="146"/>
      <c r="CWA15" s="146"/>
      <c r="CWB15" s="146"/>
      <c r="CWC15" s="146"/>
      <c r="CWD15" s="146"/>
      <c r="CWE15" s="146"/>
      <c r="CWF15" s="146"/>
      <c r="CWG15" s="146"/>
      <c r="CWH15" s="146"/>
      <c r="CWI15" s="146"/>
      <c r="CWJ15" s="146"/>
      <c r="CWK15" s="146"/>
      <c r="CWL15" s="146"/>
      <c r="CWM15" s="146"/>
      <c r="CWN15" s="146"/>
      <c r="CWO15" s="146"/>
      <c r="CWP15" s="146"/>
      <c r="CWQ15" s="146"/>
      <c r="CWR15" s="146"/>
      <c r="CWS15" s="146"/>
      <c r="CWT15" s="146"/>
      <c r="CWU15" s="146"/>
      <c r="CWV15" s="146"/>
      <c r="CWW15" s="146"/>
      <c r="CWX15" s="146"/>
      <c r="CWY15" s="146"/>
      <c r="CWZ15" s="146"/>
      <c r="CXA15" s="146"/>
      <c r="CXB15" s="146"/>
      <c r="CXC15" s="146"/>
      <c r="CXD15" s="146"/>
      <c r="CXE15" s="146"/>
      <c r="CXF15" s="146"/>
      <c r="CXG15" s="146"/>
      <c r="CXH15" s="146"/>
      <c r="CXI15" s="146"/>
      <c r="CXJ15" s="146"/>
      <c r="CXK15" s="146"/>
      <c r="CXL15" s="146"/>
      <c r="CXM15" s="146"/>
      <c r="CXN15" s="146"/>
      <c r="CXO15" s="146"/>
      <c r="CXP15" s="146"/>
      <c r="CXQ15" s="146"/>
      <c r="CXR15" s="146"/>
      <c r="CXS15" s="146"/>
      <c r="CXT15" s="146"/>
      <c r="CXU15" s="146"/>
      <c r="CXV15" s="146"/>
      <c r="CXW15" s="146"/>
      <c r="CXX15" s="146"/>
      <c r="CXY15" s="146"/>
      <c r="CXZ15" s="146"/>
      <c r="CYA15" s="146"/>
      <c r="CYB15" s="146"/>
      <c r="CYC15" s="146"/>
      <c r="CYD15" s="146"/>
      <c r="CYE15" s="146"/>
      <c r="CYF15" s="146"/>
      <c r="CYG15" s="146"/>
      <c r="CYH15" s="146"/>
      <c r="CYI15" s="146"/>
      <c r="CYJ15" s="146"/>
      <c r="CYK15" s="146"/>
      <c r="CYL15" s="146"/>
      <c r="CYM15" s="146"/>
      <c r="CYN15" s="146"/>
      <c r="CYO15" s="146"/>
      <c r="CYP15" s="146"/>
      <c r="CYQ15" s="146"/>
      <c r="CYR15" s="146"/>
      <c r="CYS15" s="146"/>
      <c r="CYT15" s="146"/>
      <c r="CYU15" s="146"/>
      <c r="CYV15" s="146"/>
      <c r="CYW15" s="146"/>
      <c r="CYX15" s="146"/>
      <c r="CYY15" s="146"/>
      <c r="CYZ15" s="146"/>
      <c r="CZA15" s="146"/>
      <c r="CZB15" s="146"/>
      <c r="CZC15" s="146"/>
      <c r="CZD15" s="146"/>
      <c r="CZE15" s="146"/>
      <c r="CZF15" s="146"/>
      <c r="CZG15" s="146"/>
      <c r="CZH15" s="146"/>
      <c r="CZI15" s="146"/>
      <c r="CZJ15" s="146"/>
      <c r="CZK15" s="146"/>
      <c r="CZL15" s="146"/>
      <c r="CZM15" s="146"/>
      <c r="CZN15" s="146"/>
      <c r="CZO15" s="146"/>
      <c r="CZP15" s="146"/>
      <c r="CZQ15" s="146"/>
      <c r="CZR15" s="146"/>
      <c r="CZS15" s="146"/>
      <c r="CZT15" s="146"/>
      <c r="CZU15" s="146"/>
      <c r="CZV15" s="146"/>
      <c r="CZW15" s="146"/>
      <c r="CZX15" s="146"/>
      <c r="CZY15" s="146"/>
      <c r="CZZ15" s="146"/>
      <c r="DAA15" s="146"/>
      <c r="DAB15" s="146"/>
      <c r="DAC15" s="146"/>
      <c r="DAD15" s="146"/>
      <c r="DAE15" s="146"/>
      <c r="DAF15" s="146"/>
      <c r="DAG15" s="146"/>
      <c r="DAH15" s="146"/>
      <c r="DAI15" s="146"/>
      <c r="DAJ15" s="146"/>
      <c r="DAK15" s="146"/>
      <c r="DAL15" s="146"/>
      <c r="DAM15" s="146"/>
      <c r="DAN15" s="146"/>
      <c r="DAO15" s="146"/>
      <c r="DAP15" s="146"/>
      <c r="DAQ15" s="146"/>
      <c r="DAR15" s="146"/>
      <c r="DAS15" s="146"/>
      <c r="DAT15" s="146"/>
      <c r="DAU15" s="146"/>
      <c r="DAV15" s="146"/>
      <c r="DAW15" s="146"/>
      <c r="DAX15" s="146"/>
      <c r="DAY15" s="146"/>
      <c r="DAZ15" s="146"/>
      <c r="DBA15" s="146"/>
      <c r="DBB15" s="146"/>
      <c r="DBC15" s="146"/>
      <c r="DBD15" s="146"/>
      <c r="DBE15" s="146"/>
      <c r="DBF15" s="146"/>
      <c r="DBG15" s="146"/>
      <c r="DBH15" s="146"/>
      <c r="DBI15" s="146"/>
      <c r="DBJ15" s="146"/>
      <c r="DBK15" s="146"/>
      <c r="DBL15" s="146"/>
      <c r="DBM15" s="146"/>
      <c r="DBN15" s="146"/>
      <c r="DBO15" s="146"/>
      <c r="DBP15" s="146"/>
      <c r="DBQ15" s="146"/>
      <c r="DBR15" s="146"/>
      <c r="DBS15" s="146"/>
      <c r="DBT15" s="146"/>
      <c r="DBU15" s="146"/>
      <c r="DBV15" s="146"/>
      <c r="DBW15" s="146"/>
      <c r="DBX15" s="146"/>
      <c r="DBY15" s="146"/>
      <c r="DBZ15" s="146"/>
      <c r="DCA15" s="146"/>
      <c r="DCB15" s="146"/>
      <c r="DCC15" s="146"/>
      <c r="DCD15" s="146"/>
      <c r="DCE15" s="146"/>
      <c r="DCF15" s="146"/>
      <c r="DCG15" s="146"/>
      <c r="DCH15" s="146"/>
      <c r="DCI15" s="146"/>
      <c r="DCJ15" s="146"/>
      <c r="DCK15" s="146"/>
      <c r="DCL15" s="146"/>
      <c r="DCM15" s="146"/>
      <c r="DCN15" s="146"/>
      <c r="DCO15" s="146"/>
      <c r="DCP15" s="146"/>
      <c r="DCQ15" s="146"/>
      <c r="DCR15" s="146"/>
      <c r="DCS15" s="146"/>
      <c r="DCT15" s="146"/>
      <c r="DCU15" s="146"/>
      <c r="DCV15" s="146"/>
      <c r="DCW15" s="146"/>
      <c r="DCX15" s="146"/>
      <c r="DCY15" s="146"/>
      <c r="DCZ15" s="146"/>
      <c r="DDA15" s="146"/>
      <c r="DDB15" s="146"/>
      <c r="DDC15" s="146"/>
      <c r="DDD15" s="146"/>
      <c r="DDE15" s="146"/>
      <c r="DDF15" s="146"/>
      <c r="DDG15" s="146"/>
      <c r="DDH15" s="146"/>
      <c r="DDI15" s="146"/>
      <c r="DDJ15" s="146"/>
      <c r="DDK15" s="146"/>
      <c r="DDL15" s="146"/>
      <c r="DDM15" s="146"/>
      <c r="DDN15" s="146"/>
      <c r="DDO15" s="146"/>
      <c r="DDP15" s="146"/>
      <c r="DDQ15" s="146"/>
      <c r="DDR15" s="146"/>
      <c r="DDS15" s="146"/>
      <c r="DDT15" s="146"/>
      <c r="DDU15" s="146"/>
      <c r="DDV15" s="146"/>
      <c r="DDW15" s="146"/>
      <c r="DDX15" s="146"/>
      <c r="DDY15" s="146"/>
      <c r="DDZ15" s="146"/>
      <c r="DEA15" s="146"/>
      <c r="DEB15" s="146"/>
      <c r="DEC15" s="146"/>
      <c r="DED15" s="146"/>
      <c r="DEE15" s="146"/>
      <c r="DEF15" s="146"/>
      <c r="DEG15" s="146"/>
      <c r="DEH15" s="146"/>
      <c r="DEI15" s="146"/>
      <c r="DEJ15" s="146"/>
      <c r="DEK15" s="146"/>
      <c r="DEL15" s="146"/>
      <c r="DEM15" s="146"/>
      <c r="DEN15" s="146"/>
      <c r="DEO15" s="146"/>
      <c r="DEP15" s="146"/>
      <c r="DEQ15" s="146"/>
      <c r="DER15" s="146"/>
      <c r="DES15" s="146"/>
      <c r="DET15" s="146"/>
      <c r="DEU15" s="146"/>
      <c r="DEV15" s="146"/>
      <c r="DEW15" s="146"/>
      <c r="DEX15" s="146"/>
      <c r="DEY15" s="146"/>
      <c r="DEZ15" s="146"/>
      <c r="DFA15" s="146"/>
      <c r="DFB15" s="146"/>
      <c r="DFC15" s="146"/>
      <c r="DFD15" s="146"/>
      <c r="DFE15" s="146"/>
      <c r="DFF15" s="146"/>
      <c r="DFG15" s="146"/>
      <c r="DFH15" s="146"/>
      <c r="DFI15" s="146"/>
      <c r="DFJ15" s="146"/>
      <c r="DFK15" s="146"/>
      <c r="DFL15" s="146"/>
      <c r="DFM15" s="146"/>
      <c r="DFN15" s="146"/>
      <c r="DFO15" s="146"/>
      <c r="DFP15" s="146"/>
      <c r="DFQ15" s="146"/>
      <c r="DFR15" s="146"/>
      <c r="DFS15" s="146"/>
      <c r="DFT15" s="146"/>
      <c r="DFU15" s="146"/>
      <c r="DFV15" s="146"/>
      <c r="DFW15" s="146"/>
      <c r="DFX15" s="146"/>
      <c r="DFY15" s="146"/>
      <c r="DFZ15" s="146"/>
      <c r="DGA15" s="146"/>
      <c r="DGB15" s="146"/>
      <c r="DGC15" s="146"/>
      <c r="DGD15" s="146"/>
      <c r="DGE15" s="146"/>
      <c r="DGF15" s="146"/>
      <c r="DGG15" s="146"/>
      <c r="DGH15" s="146"/>
      <c r="DGI15" s="146"/>
      <c r="DGJ15" s="146"/>
      <c r="DGK15" s="146"/>
      <c r="DGL15" s="146"/>
      <c r="DGM15" s="146"/>
      <c r="DGN15" s="146"/>
      <c r="DGO15" s="146"/>
      <c r="DGP15" s="146"/>
      <c r="DGQ15" s="146"/>
      <c r="DGR15" s="146"/>
      <c r="DGS15" s="146"/>
      <c r="DGT15" s="146"/>
      <c r="DGU15" s="146"/>
      <c r="DGV15" s="146"/>
      <c r="DGW15" s="146"/>
      <c r="DGX15" s="146"/>
      <c r="DGY15" s="146"/>
      <c r="DGZ15" s="146"/>
      <c r="DHA15" s="146"/>
      <c r="DHB15" s="146"/>
      <c r="DHC15" s="146"/>
      <c r="DHD15" s="146"/>
      <c r="DHE15" s="146"/>
      <c r="DHF15" s="146"/>
      <c r="DHG15" s="146"/>
      <c r="DHH15" s="146"/>
      <c r="DHI15" s="146"/>
      <c r="DHJ15" s="146"/>
      <c r="DHK15" s="146"/>
      <c r="DHL15" s="146"/>
      <c r="DHM15" s="146"/>
      <c r="DHN15" s="146"/>
      <c r="DHO15" s="146"/>
      <c r="DHP15" s="146"/>
      <c r="DHQ15" s="146"/>
      <c r="DHR15" s="146"/>
      <c r="DHS15" s="146"/>
      <c r="DHT15" s="146"/>
      <c r="DHU15" s="146"/>
      <c r="DHV15" s="146"/>
      <c r="DHW15" s="146"/>
      <c r="DHX15" s="146"/>
      <c r="DHY15" s="146"/>
      <c r="DHZ15" s="146"/>
      <c r="DIA15" s="146"/>
      <c r="DIB15" s="146"/>
      <c r="DIC15" s="146"/>
      <c r="DID15" s="146"/>
      <c r="DIE15" s="146"/>
      <c r="DIF15" s="146"/>
      <c r="DIG15" s="146"/>
      <c r="DIH15" s="146"/>
      <c r="DII15" s="146"/>
      <c r="DIJ15" s="146"/>
      <c r="DIK15" s="146"/>
      <c r="DIL15" s="146"/>
      <c r="DIM15" s="146"/>
      <c r="DIN15" s="146"/>
      <c r="DIO15" s="146"/>
      <c r="DIP15" s="146"/>
      <c r="DIQ15" s="146"/>
      <c r="DIR15" s="146"/>
      <c r="DIS15" s="146"/>
      <c r="DIT15" s="146"/>
      <c r="DIU15" s="146"/>
      <c r="DIV15" s="146"/>
      <c r="DIW15" s="146"/>
      <c r="DIX15" s="146"/>
      <c r="DIY15" s="146"/>
      <c r="DIZ15" s="146"/>
      <c r="DJA15" s="146"/>
      <c r="DJB15" s="146"/>
      <c r="DJC15" s="146"/>
      <c r="DJD15" s="146"/>
      <c r="DJE15" s="146"/>
      <c r="DJF15" s="146"/>
      <c r="DJG15" s="146"/>
      <c r="DJH15" s="146"/>
      <c r="DJI15" s="146"/>
      <c r="DJJ15" s="146"/>
      <c r="DJK15" s="146"/>
      <c r="DJL15" s="146"/>
      <c r="DJM15" s="146"/>
      <c r="DJN15" s="146"/>
      <c r="DJO15" s="146"/>
      <c r="DJP15" s="146"/>
      <c r="DJQ15" s="146"/>
      <c r="DJR15" s="146"/>
      <c r="DJS15" s="146"/>
      <c r="DJT15" s="146"/>
      <c r="DJU15" s="146"/>
      <c r="DJV15" s="146"/>
      <c r="DJW15" s="146"/>
      <c r="DJX15" s="146"/>
      <c r="DJY15" s="146"/>
      <c r="DJZ15" s="146"/>
      <c r="DKA15" s="146"/>
      <c r="DKB15" s="146"/>
      <c r="DKC15" s="146"/>
      <c r="DKD15" s="146"/>
      <c r="DKE15" s="146"/>
      <c r="DKF15" s="146"/>
      <c r="DKG15" s="146"/>
      <c r="DKH15" s="146"/>
      <c r="DKI15" s="146"/>
      <c r="DKJ15" s="146"/>
      <c r="DKK15" s="146"/>
      <c r="DKL15" s="146"/>
      <c r="DKM15" s="146"/>
      <c r="DKN15" s="146"/>
      <c r="DKO15" s="146"/>
      <c r="DKP15" s="146"/>
      <c r="DKQ15" s="146"/>
      <c r="DKR15" s="146"/>
      <c r="DKS15" s="146"/>
      <c r="DKT15" s="146"/>
      <c r="DKU15" s="146"/>
      <c r="DKV15" s="146"/>
      <c r="DKW15" s="146"/>
      <c r="DKX15" s="146"/>
      <c r="DKY15" s="146"/>
      <c r="DKZ15" s="146"/>
      <c r="DLA15" s="146"/>
      <c r="DLB15" s="146"/>
      <c r="DLC15" s="146"/>
      <c r="DLD15" s="146"/>
      <c r="DLE15" s="146"/>
      <c r="DLF15" s="146"/>
      <c r="DLG15" s="146"/>
      <c r="DLH15" s="146"/>
      <c r="DLI15" s="146"/>
      <c r="DLJ15" s="146"/>
      <c r="DLK15" s="146"/>
      <c r="DLL15" s="146"/>
      <c r="DLM15" s="146"/>
      <c r="DLN15" s="146"/>
      <c r="DLO15" s="146"/>
      <c r="DLP15" s="146"/>
      <c r="DLQ15" s="146"/>
      <c r="DLR15" s="146"/>
      <c r="DLS15" s="146"/>
      <c r="DLT15" s="146"/>
      <c r="DLU15" s="146"/>
      <c r="DLV15" s="146"/>
      <c r="DLW15" s="146"/>
      <c r="DLX15" s="146"/>
      <c r="DLY15" s="146"/>
      <c r="DLZ15" s="146"/>
      <c r="DMA15" s="146"/>
      <c r="DMB15" s="146"/>
      <c r="DMC15" s="146"/>
      <c r="DMD15" s="146"/>
      <c r="DME15" s="146"/>
      <c r="DMF15" s="146"/>
      <c r="DMG15" s="146"/>
      <c r="DMH15" s="146"/>
      <c r="DMI15" s="146"/>
      <c r="DMJ15" s="146"/>
      <c r="DMK15" s="146"/>
      <c r="DML15" s="146"/>
      <c r="DMM15" s="146"/>
      <c r="DMN15" s="146"/>
      <c r="DMO15" s="146"/>
      <c r="DMP15" s="146"/>
      <c r="DMQ15" s="146"/>
      <c r="DMR15" s="146"/>
      <c r="DMS15" s="146"/>
      <c r="DMT15" s="146"/>
      <c r="DMU15" s="146"/>
      <c r="DMV15" s="146"/>
      <c r="DMW15" s="146"/>
      <c r="DMX15" s="146"/>
      <c r="DMY15" s="146"/>
      <c r="DMZ15" s="146"/>
      <c r="DNA15" s="146"/>
      <c r="DNB15" s="146"/>
      <c r="DNC15" s="146"/>
      <c r="DND15" s="146"/>
      <c r="DNE15" s="146"/>
      <c r="DNF15" s="146"/>
      <c r="DNG15" s="146"/>
      <c r="DNH15" s="146"/>
      <c r="DNI15" s="146"/>
      <c r="DNJ15" s="146"/>
      <c r="DNK15" s="146"/>
      <c r="DNL15" s="146"/>
      <c r="DNM15" s="146"/>
      <c r="DNN15" s="146"/>
      <c r="DNO15" s="146"/>
      <c r="DNP15" s="146"/>
      <c r="DNQ15" s="146"/>
      <c r="DNR15" s="146"/>
      <c r="DNS15" s="146"/>
      <c r="DNT15" s="146"/>
      <c r="DNU15" s="146"/>
      <c r="DNV15" s="146"/>
      <c r="DNW15" s="146"/>
      <c r="DNX15" s="146"/>
      <c r="DNY15" s="146"/>
      <c r="DNZ15" s="146"/>
      <c r="DOA15" s="146"/>
      <c r="DOB15" s="146"/>
      <c r="DOC15" s="146"/>
      <c r="DOD15" s="146"/>
      <c r="DOE15" s="146"/>
      <c r="DOF15" s="146"/>
      <c r="DOG15" s="146"/>
      <c r="DOH15" s="146"/>
      <c r="DOI15" s="146"/>
      <c r="DOJ15" s="146"/>
      <c r="DOK15" s="146"/>
      <c r="DOL15" s="146"/>
      <c r="DOM15" s="146"/>
      <c r="DON15" s="146"/>
      <c r="DOO15" s="146"/>
      <c r="DOP15" s="146"/>
      <c r="DOQ15" s="146"/>
      <c r="DOR15" s="146"/>
      <c r="DOS15" s="146"/>
      <c r="DOT15" s="146"/>
      <c r="DOU15" s="146"/>
      <c r="DOV15" s="146"/>
      <c r="DOW15" s="146"/>
      <c r="DOX15" s="146"/>
      <c r="DOY15" s="146"/>
      <c r="DOZ15" s="146"/>
      <c r="DPA15" s="146"/>
      <c r="DPB15" s="146"/>
      <c r="DPC15" s="146"/>
      <c r="DPD15" s="146"/>
      <c r="DPE15" s="146"/>
      <c r="DPF15" s="146"/>
      <c r="DPG15" s="146"/>
      <c r="DPH15" s="146"/>
      <c r="DPI15" s="146"/>
      <c r="DPJ15" s="146"/>
      <c r="DPK15" s="146"/>
      <c r="DPL15" s="146"/>
      <c r="DPM15" s="146"/>
      <c r="DPN15" s="146"/>
      <c r="DPO15" s="146"/>
      <c r="DPP15" s="146"/>
      <c r="DPQ15" s="146"/>
      <c r="DPR15" s="146"/>
      <c r="DPS15" s="146"/>
      <c r="DPT15" s="146"/>
      <c r="DPU15" s="146"/>
      <c r="DPV15" s="146"/>
      <c r="DPW15" s="146"/>
      <c r="DPX15" s="146"/>
      <c r="DPY15" s="146"/>
      <c r="DPZ15" s="146"/>
      <c r="DQA15" s="146"/>
      <c r="DQB15" s="146"/>
      <c r="DQC15" s="146"/>
      <c r="DQD15" s="146"/>
      <c r="DQE15" s="146"/>
      <c r="DQF15" s="146"/>
      <c r="DQG15" s="146"/>
      <c r="DQH15" s="146"/>
      <c r="DQI15" s="146"/>
      <c r="DQJ15" s="146"/>
      <c r="DQK15" s="146"/>
      <c r="DQL15" s="146"/>
      <c r="DQM15" s="146"/>
      <c r="DQN15" s="146"/>
      <c r="DQO15" s="146"/>
      <c r="DQP15" s="146"/>
      <c r="DQQ15" s="146"/>
      <c r="DQR15" s="146"/>
      <c r="DQS15" s="146"/>
      <c r="DQT15" s="146"/>
      <c r="DQU15" s="146"/>
      <c r="DQV15" s="146"/>
      <c r="DQW15" s="146"/>
      <c r="DQX15" s="146"/>
      <c r="DQY15" s="146"/>
      <c r="DQZ15" s="146"/>
      <c r="DRA15" s="146"/>
      <c r="DRB15" s="146"/>
      <c r="DRC15" s="146"/>
      <c r="DRD15" s="146"/>
      <c r="DRE15" s="146"/>
      <c r="DRF15" s="146"/>
      <c r="DRG15" s="146"/>
      <c r="DRH15" s="146"/>
      <c r="DRI15" s="146"/>
      <c r="DRJ15" s="146"/>
      <c r="DRK15" s="146"/>
      <c r="DRL15" s="146"/>
      <c r="DRM15" s="146"/>
      <c r="DRN15" s="146"/>
      <c r="DRO15" s="146"/>
      <c r="DRP15" s="146"/>
      <c r="DRQ15" s="146"/>
      <c r="DRR15" s="146"/>
      <c r="DRS15" s="146"/>
      <c r="DRT15" s="146"/>
      <c r="DRU15" s="146"/>
      <c r="DRV15" s="146"/>
      <c r="DRW15" s="146"/>
      <c r="DRX15" s="146"/>
      <c r="DRY15" s="146"/>
      <c r="DRZ15" s="146"/>
      <c r="DSA15" s="146"/>
      <c r="DSB15" s="146"/>
      <c r="DSC15" s="146"/>
      <c r="DSD15" s="146"/>
      <c r="DSE15" s="146"/>
      <c r="DSF15" s="146"/>
      <c r="DSG15" s="146"/>
      <c r="DSH15" s="146"/>
      <c r="DSI15" s="146"/>
      <c r="DSJ15" s="146"/>
      <c r="DSK15" s="146"/>
      <c r="DSL15" s="146"/>
      <c r="DSM15" s="146"/>
      <c r="DSN15" s="146"/>
      <c r="DSO15" s="146"/>
      <c r="DSP15" s="146"/>
      <c r="DSQ15" s="146"/>
      <c r="DSR15" s="146"/>
      <c r="DSS15" s="146"/>
      <c r="DST15" s="146"/>
      <c r="DSU15" s="146"/>
      <c r="DSV15" s="146"/>
      <c r="DSW15" s="146"/>
      <c r="DSX15" s="146"/>
      <c r="DSY15" s="146"/>
      <c r="DSZ15" s="146"/>
      <c r="DTA15" s="146"/>
      <c r="DTB15" s="146"/>
      <c r="DTC15" s="146"/>
      <c r="DTD15" s="146"/>
      <c r="DTE15" s="146"/>
      <c r="DTF15" s="146"/>
      <c r="DTG15" s="146"/>
      <c r="DTH15" s="146"/>
      <c r="DTI15" s="146"/>
      <c r="DTJ15" s="146"/>
      <c r="DTK15" s="146"/>
      <c r="DTL15" s="146"/>
      <c r="DTM15" s="146"/>
      <c r="DTN15" s="146"/>
      <c r="DTO15" s="146"/>
      <c r="DTP15" s="146"/>
      <c r="DTQ15" s="146"/>
      <c r="DTR15" s="146"/>
      <c r="DTS15" s="146"/>
      <c r="DTT15" s="146"/>
      <c r="DTU15" s="146"/>
      <c r="DTV15" s="146"/>
      <c r="DTW15" s="146"/>
      <c r="DTX15" s="146"/>
      <c r="DTY15" s="146"/>
      <c r="DTZ15" s="146"/>
      <c r="DUA15" s="146"/>
      <c r="DUB15" s="146"/>
      <c r="DUC15" s="146"/>
      <c r="DUD15" s="146"/>
      <c r="DUE15" s="146"/>
      <c r="DUF15" s="146"/>
      <c r="DUG15" s="146"/>
      <c r="DUH15" s="146"/>
      <c r="DUI15" s="146"/>
      <c r="DUJ15" s="146"/>
      <c r="DUK15" s="146"/>
      <c r="DUL15" s="146"/>
      <c r="DUM15" s="146"/>
      <c r="DUN15" s="146"/>
      <c r="DUO15" s="146"/>
      <c r="DUP15" s="146"/>
      <c r="DUQ15" s="146"/>
      <c r="DUR15" s="146"/>
      <c r="DUS15" s="146"/>
      <c r="DUT15" s="146"/>
      <c r="DUU15" s="146"/>
      <c r="DUV15" s="146"/>
      <c r="DUW15" s="146"/>
      <c r="DUX15" s="146"/>
      <c r="DUY15" s="146"/>
      <c r="DUZ15" s="146"/>
      <c r="DVA15" s="146"/>
      <c r="DVB15" s="146"/>
      <c r="DVC15" s="146"/>
      <c r="DVD15" s="146"/>
      <c r="DVE15" s="146"/>
      <c r="DVF15" s="146"/>
      <c r="DVG15" s="146"/>
      <c r="DVH15" s="146"/>
      <c r="DVI15" s="146"/>
      <c r="DVJ15" s="146"/>
      <c r="DVK15" s="146"/>
      <c r="DVL15" s="146"/>
      <c r="DVM15" s="146"/>
      <c r="DVN15" s="146"/>
      <c r="DVO15" s="146"/>
      <c r="DVP15" s="146"/>
      <c r="DVQ15" s="146"/>
      <c r="DVR15" s="146"/>
      <c r="DVS15" s="146"/>
      <c r="DVT15" s="146"/>
      <c r="DVU15" s="146"/>
      <c r="DVV15" s="146"/>
      <c r="DVW15" s="146"/>
      <c r="DVX15" s="146"/>
      <c r="DVY15" s="146"/>
      <c r="DVZ15" s="146"/>
      <c r="DWA15" s="146"/>
      <c r="DWB15" s="146"/>
      <c r="DWC15" s="146"/>
      <c r="DWD15" s="146"/>
      <c r="DWE15" s="146"/>
      <c r="DWF15" s="146"/>
      <c r="DWG15" s="146"/>
      <c r="DWH15" s="146"/>
      <c r="DWI15" s="146"/>
      <c r="DWJ15" s="146"/>
      <c r="DWK15" s="146"/>
      <c r="DWL15" s="146"/>
      <c r="DWM15" s="146"/>
      <c r="DWN15" s="146"/>
      <c r="DWO15" s="146"/>
      <c r="DWP15" s="146"/>
      <c r="DWQ15" s="146"/>
      <c r="DWR15" s="146"/>
      <c r="DWS15" s="146"/>
      <c r="DWT15" s="146"/>
      <c r="DWU15" s="146"/>
      <c r="DWV15" s="146"/>
      <c r="DWW15" s="146"/>
      <c r="DWX15" s="146"/>
      <c r="DWY15" s="146"/>
      <c r="DWZ15" s="146"/>
      <c r="DXA15" s="146"/>
      <c r="DXB15" s="146"/>
      <c r="DXC15" s="146"/>
      <c r="DXD15" s="146"/>
      <c r="DXE15" s="146"/>
      <c r="DXF15" s="146"/>
      <c r="DXG15" s="146"/>
      <c r="DXH15" s="146"/>
      <c r="DXI15" s="146"/>
      <c r="DXJ15" s="146"/>
      <c r="DXK15" s="146"/>
      <c r="DXL15" s="146"/>
      <c r="DXM15" s="146"/>
      <c r="DXN15" s="146"/>
      <c r="DXO15" s="146"/>
      <c r="DXP15" s="146"/>
      <c r="DXQ15" s="146"/>
      <c r="DXR15" s="146"/>
      <c r="DXS15" s="146"/>
      <c r="DXT15" s="146"/>
      <c r="DXU15" s="146"/>
      <c r="DXV15" s="146"/>
      <c r="DXW15" s="146"/>
      <c r="DXX15" s="146"/>
      <c r="DXY15" s="146"/>
      <c r="DXZ15" s="146"/>
      <c r="DYA15" s="146"/>
      <c r="DYB15" s="146"/>
      <c r="DYC15" s="146"/>
      <c r="DYD15" s="146"/>
      <c r="DYE15" s="146"/>
      <c r="DYF15" s="146"/>
      <c r="DYG15" s="146"/>
      <c r="DYH15" s="146"/>
      <c r="DYI15" s="146"/>
      <c r="DYJ15" s="146"/>
      <c r="DYK15" s="146"/>
      <c r="DYL15" s="146"/>
      <c r="DYM15" s="146"/>
      <c r="DYN15" s="146"/>
      <c r="DYO15" s="146"/>
      <c r="DYP15" s="146"/>
      <c r="DYQ15" s="146"/>
      <c r="DYR15" s="146"/>
      <c r="DYS15" s="146"/>
      <c r="DYT15" s="146"/>
      <c r="DYU15" s="146"/>
      <c r="DYV15" s="146"/>
      <c r="DYW15" s="146"/>
      <c r="DYX15" s="146"/>
      <c r="DYY15" s="146"/>
      <c r="DYZ15" s="146"/>
      <c r="DZA15" s="146"/>
      <c r="DZB15" s="146"/>
      <c r="DZC15" s="146"/>
      <c r="DZD15" s="146"/>
      <c r="DZE15" s="146"/>
      <c r="DZF15" s="146"/>
      <c r="DZG15" s="146"/>
      <c r="DZH15" s="146"/>
      <c r="DZI15" s="146"/>
      <c r="DZJ15" s="146"/>
      <c r="DZK15" s="146"/>
      <c r="DZL15" s="146"/>
      <c r="DZM15" s="146"/>
      <c r="DZN15" s="146"/>
      <c r="DZO15" s="146"/>
      <c r="DZP15" s="146"/>
      <c r="DZQ15" s="146"/>
      <c r="DZR15" s="146"/>
      <c r="DZS15" s="146"/>
      <c r="DZT15" s="146"/>
      <c r="DZU15" s="146"/>
      <c r="DZV15" s="146"/>
      <c r="DZW15" s="146"/>
      <c r="DZX15" s="146"/>
      <c r="DZY15" s="146"/>
      <c r="DZZ15" s="146"/>
      <c r="EAA15" s="146"/>
      <c r="EAB15" s="146"/>
      <c r="EAC15" s="146"/>
      <c r="EAD15" s="146"/>
      <c r="EAE15" s="146"/>
      <c r="EAF15" s="146"/>
      <c r="EAG15" s="146"/>
      <c r="EAH15" s="146"/>
      <c r="EAI15" s="146"/>
      <c r="EAJ15" s="146"/>
      <c r="EAK15" s="146"/>
      <c r="EAL15" s="146"/>
      <c r="EAM15" s="146"/>
      <c r="EAN15" s="146"/>
      <c r="EAO15" s="146"/>
      <c r="EAP15" s="146"/>
      <c r="EAQ15" s="146"/>
      <c r="EAR15" s="146"/>
      <c r="EAS15" s="146"/>
      <c r="EAT15" s="146"/>
      <c r="EAU15" s="146"/>
      <c r="EAV15" s="146"/>
      <c r="EAW15" s="146"/>
      <c r="EAX15" s="146"/>
      <c r="EAY15" s="146"/>
      <c r="EAZ15" s="146"/>
      <c r="EBA15" s="146"/>
      <c r="EBB15" s="146"/>
      <c r="EBC15" s="146"/>
      <c r="EBD15" s="146"/>
      <c r="EBE15" s="146"/>
      <c r="EBF15" s="146"/>
      <c r="EBG15" s="146"/>
      <c r="EBH15" s="146"/>
      <c r="EBI15" s="146"/>
      <c r="EBJ15" s="146"/>
      <c r="EBK15" s="146"/>
      <c r="EBL15" s="146"/>
      <c r="EBM15" s="146"/>
      <c r="EBN15" s="146"/>
      <c r="EBO15" s="146"/>
      <c r="EBP15" s="146"/>
      <c r="EBQ15" s="146"/>
      <c r="EBR15" s="146"/>
      <c r="EBS15" s="146"/>
      <c r="EBT15" s="146"/>
      <c r="EBU15" s="146"/>
      <c r="EBV15" s="146"/>
      <c r="EBW15" s="146"/>
      <c r="EBX15" s="146"/>
      <c r="EBY15" s="146"/>
      <c r="EBZ15" s="146"/>
      <c r="ECA15" s="146"/>
      <c r="ECB15" s="146"/>
      <c r="ECC15" s="146"/>
      <c r="ECD15" s="146"/>
      <c r="ECE15" s="146"/>
      <c r="ECF15" s="146"/>
      <c r="ECG15" s="146"/>
      <c r="ECH15" s="146"/>
      <c r="ECI15" s="146"/>
      <c r="ECJ15" s="146"/>
      <c r="ECK15" s="146"/>
      <c r="ECL15" s="146"/>
      <c r="ECM15" s="146"/>
      <c r="ECN15" s="146"/>
      <c r="ECO15" s="146"/>
      <c r="ECP15" s="146"/>
      <c r="ECQ15" s="146"/>
      <c r="ECR15" s="146"/>
      <c r="ECS15" s="146"/>
      <c r="ECT15" s="146"/>
      <c r="ECU15" s="146"/>
      <c r="ECV15" s="146"/>
      <c r="ECW15" s="146"/>
      <c r="ECX15" s="146"/>
      <c r="ECY15" s="146"/>
      <c r="ECZ15" s="146"/>
      <c r="EDA15" s="146"/>
      <c r="EDB15" s="146"/>
      <c r="EDC15" s="146"/>
      <c r="EDD15" s="146"/>
      <c r="EDE15" s="146"/>
      <c r="EDF15" s="146"/>
      <c r="EDG15" s="146"/>
      <c r="EDH15" s="146"/>
      <c r="EDI15" s="146"/>
      <c r="EDJ15" s="146"/>
      <c r="EDK15" s="146"/>
      <c r="EDL15" s="146"/>
      <c r="EDM15" s="146"/>
      <c r="EDN15" s="146"/>
      <c r="EDO15" s="146"/>
      <c r="EDP15" s="146"/>
      <c r="EDQ15" s="146"/>
      <c r="EDR15" s="146"/>
      <c r="EDS15" s="146"/>
      <c r="EDT15" s="146"/>
      <c r="EDU15" s="146"/>
      <c r="EDV15" s="146"/>
      <c r="EDW15" s="146"/>
      <c r="EDX15" s="146"/>
      <c r="EDY15" s="146"/>
      <c r="EDZ15" s="146"/>
      <c r="EEA15" s="146"/>
      <c r="EEB15" s="146"/>
      <c r="EEC15" s="146"/>
      <c r="EED15" s="146"/>
      <c r="EEE15" s="146"/>
      <c r="EEF15" s="146"/>
      <c r="EEG15" s="146"/>
      <c r="EEH15" s="146"/>
      <c r="EEI15" s="146"/>
      <c r="EEJ15" s="146"/>
      <c r="EEK15" s="146"/>
      <c r="EEL15" s="146"/>
      <c r="EEM15" s="146"/>
      <c r="EEN15" s="146"/>
      <c r="EEO15" s="146"/>
      <c r="EEP15" s="146"/>
      <c r="EEQ15" s="146"/>
      <c r="EER15" s="146"/>
      <c r="EES15" s="146"/>
      <c r="EET15" s="146"/>
      <c r="EEU15" s="146"/>
      <c r="EEV15" s="146"/>
      <c r="EEW15" s="146"/>
      <c r="EEX15" s="146"/>
      <c r="EEY15" s="146"/>
      <c r="EEZ15" s="146"/>
      <c r="EFA15" s="146"/>
      <c r="EFB15" s="146"/>
      <c r="EFC15" s="146"/>
      <c r="EFD15" s="146"/>
      <c r="EFE15" s="146"/>
      <c r="EFF15" s="146"/>
      <c r="EFG15" s="146"/>
      <c r="EFH15" s="146"/>
      <c r="EFI15" s="146"/>
      <c r="EFJ15" s="146"/>
      <c r="EFK15" s="146"/>
      <c r="EFL15" s="146"/>
      <c r="EFM15" s="146"/>
      <c r="EFN15" s="146"/>
      <c r="EFO15" s="146"/>
      <c r="EFP15" s="146"/>
      <c r="EFQ15" s="146"/>
      <c r="EFR15" s="146"/>
      <c r="EFS15" s="146"/>
      <c r="EFT15" s="146"/>
      <c r="EFU15" s="146"/>
      <c r="EFV15" s="146"/>
      <c r="EFW15" s="146"/>
      <c r="EFX15" s="146"/>
      <c r="EFY15" s="146"/>
      <c r="EFZ15" s="146"/>
      <c r="EGA15" s="146"/>
      <c r="EGB15" s="146"/>
      <c r="EGC15" s="146"/>
      <c r="EGD15" s="146"/>
      <c r="EGE15" s="146"/>
      <c r="EGF15" s="146"/>
      <c r="EGG15" s="146"/>
      <c r="EGH15" s="146"/>
      <c r="EGI15" s="146"/>
      <c r="EGJ15" s="146"/>
      <c r="EGK15" s="146"/>
      <c r="EGL15" s="146"/>
      <c r="EGM15" s="146"/>
      <c r="EGN15" s="146"/>
      <c r="EGO15" s="146"/>
      <c r="EGP15" s="146"/>
      <c r="EGQ15" s="146"/>
      <c r="EGR15" s="146"/>
      <c r="EGS15" s="146"/>
      <c r="EGT15" s="146"/>
      <c r="EGU15" s="146"/>
      <c r="EGV15" s="146"/>
      <c r="EGW15" s="146"/>
      <c r="EGX15" s="146"/>
      <c r="EGY15" s="146"/>
      <c r="EGZ15" s="146"/>
      <c r="EHA15" s="146"/>
      <c r="EHB15" s="146"/>
      <c r="EHC15" s="146"/>
      <c r="EHD15" s="146"/>
      <c r="EHE15" s="146"/>
      <c r="EHF15" s="146"/>
      <c r="EHG15" s="146"/>
      <c r="EHH15" s="146"/>
      <c r="EHI15" s="146"/>
      <c r="EHJ15" s="146"/>
      <c r="EHK15" s="146"/>
      <c r="EHL15" s="146"/>
      <c r="EHM15" s="146"/>
      <c r="EHN15" s="146"/>
      <c r="EHO15" s="146"/>
      <c r="EHP15" s="146"/>
      <c r="EHQ15" s="146"/>
      <c r="EHR15" s="146"/>
      <c r="EHS15" s="146"/>
      <c r="EHT15" s="146"/>
      <c r="EHU15" s="146"/>
      <c r="EHV15" s="146"/>
      <c r="EHW15" s="146"/>
      <c r="EHX15" s="146"/>
      <c r="EHY15" s="146"/>
      <c r="EHZ15" s="146"/>
      <c r="EIA15" s="146"/>
      <c r="EIB15" s="146"/>
      <c r="EIC15" s="146"/>
      <c r="EID15" s="146"/>
      <c r="EIE15" s="146"/>
      <c r="EIF15" s="146"/>
      <c r="EIG15" s="146"/>
      <c r="EIH15" s="146"/>
      <c r="EII15" s="146"/>
      <c r="EIJ15" s="146"/>
      <c r="EIK15" s="146"/>
      <c r="EIL15" s="146"/>
      <c r="EIM15" s="146"/>
      <c r="EIN15" s="146"/>
      <c r="EIO15" s="146"/>
      <c r="EIP15" s="146"/>
      <c r="EIQ15" s="146"/>
      <c r="EIR15" s="146"/>
      <c r="EIS15" s="146"/>
      <c r="EIT15" s="146"/>
      <c r="EIU15" s="146"/>
      <c r="EIV15" s="146"/>
      <c r="EIW15" s="146"/>
      <c r="EIX15" s="146"/>
      <c r="EIY15" s="146"/>
      <c r="EIZ15" s="146"/>
      <c r="EJA15" s="146"/>
      <c r="EJB15" s="146"/>
      <c r="EJC15" s="146"/>
      <c r="EJD15" s="146"/>
      <c r="EJE15" s="146"/>
      <c r="EJF15" s="146"/>
      <c r="EJG15" s="146"/>
      <c r="EJH15" s="146"/>
      <c r="EJI15" s="146"/>
      <c r="EJJ15" s="146"/>
      <c r="EJK15" s="146"/>
      <c r="EJL15" s="146"/>
      <c r="EJM15" s="146"/>
      <c r="EJN15" s="146"/>
      <c r="EJO15" s="146"/>
      <c r="EJP15" s="146"/>
      <c r="EJQ15" s="146"/>
      <c r="EJR15" s="146"/>
      <c r="EJS15" s="146"/>
      <c r="EJT15" s="146"/>
      <c r="EJU15" s="146"/>
      <c r="EJV15" s="146"/>
      <c r="EJW15" s="146"/>
      <c r="EJX15" s="146"/>
      <c r="EJY15" s="146"/>
      <c r="EJZ15" s="146"/>
      <c r="EKA15" s="146"/>
      <c r="EKB15" s="146"/>
      <c r="EKC15" s="146"/>
      <c r="EKD15" s="146"/>
      <c r="EKE15" s="146"/>
      <c r="EKF15" s="146"/>
      <c r="EKG15" s="146"/>
      <c r="EKH15" s="146"/>
      <c r="EKI15" s="146"/>
      <c r="EKJ15" s="146"/>
      <c r="EKK15" s="146"/>
      <c r="EKL15" s="146"/>
      <c r="EKM15" s="146"/>
      <c r="EKN15" s="146"/>
      <c r="EKO15" s="146"/>
      <c r="EKP15" s="146"/>
      <c r="EKQ15" s="146"/>
      <c r="EKR15" s="146"/>
      <c r="EKS15" s="146"/>
      <c r="EKT15" s="146"/>
      <c r="EKU15" s="146"/>
      <c r="EKV15" s="146"/>
      <c r="EKW15" s="146"/>
      <c r="EKX15" s="146"/>
      <c r="EKY15" s="146"/>
      <c r="EKZ15" s="146"/>
      <c r="ELA15" s="146"/>
      <c r="ELB15" s="146"/>
      <c r="ELC15" s="146"/>
      <c r="ELD15" s="146"/>
      <c r="ELE15" s="146"/>
      <c r="ELF15" s="146"/>
      <c r="ELG15" s="146"/>
      <c r="ELH15" s="146"/>
      <c r="ELI15" s="146"/>
      <c r="ELJ15" s="146"/>
      <c r="ELK15" s="146"/>
      <c r="ELL15" s="146"/>
      <c r="ELM15" s="146"/>
      <c r="ELN15" s="146"/>
      <c r="ELO15" s="146"/>
      <c r="ELP15" s="146"/>
      <c r="ELQ15" s="146"/>
      <c r="ELR15" s="146"/>
      <c r="ELS15" s="146"/>
      <c r="ELT15" s="146"/>
      <c r="ELU15" s="146"/>
      <c r="ELV15" s="146"/>
      <c r="ELW15" s="146"/>
      <c r="ELX15" s="146"/>
      <c r="ELY15" s="146"/>
      <c r="ELZ15" s="146"/>
      <c r="EMA15" s="146"/>
      <c r="EMB15" s="146"/>
      <c r="EMC15" s="146"/>
      <c r="EMD15" s="146"/>
      <c r="EME15" s="146"/>
      <c r="EMF15" s="146"/>
      <c r="EMG15" s="146"/>
      <c r="EMH15" s="146"/>
      <c r="EMI15" s="146"/>
      <c r="EMJ15" s="146"/>
      <c r="EMK15" s="146"/>
      <c r="EML15" s="146"/>
      <c r="EMM15" s="146"/>
      <c r="EMN15" s="146"/>
      <c r="EMO15" s="146"/>
      <c r="EMP15" s="146"/>
      <c r="EMQ15" s="146"/>
      <c r="EMR15" s="146"/>
      <c r="EMS15" s="146"/>
      <c r="EMT15" s="146"/>
      <c r="EMU15" s="146"/>
      <c r="EMV15" s="146"/>
      <c r="EMW15" s="146"/>
      <c r="EMX15" s="146"/>
      <c r="EMY15" s="146"/>
      <c r="EMZ15" s="146"/>
      <c r="ENA15" s="146"/>
      <c r="ENB15" s="146"/>
      <c r="ENC15" s="146"/>
      <c r="END15" s="146"/>
      <c r="ENE15" s="146"/>
      <c r="ENF15" s="146"/>
      <c r="ENG15" s="146"/>
      <c r="ENH15" s="146"/>
      <c r="ENI15" s="146"/>
      <c r="ENJ15" s="146"/>
      <c r="ENK15" s="146"/>
      <c r="ENL15" s="146"/>
      <c r="ENM15" s="146"/>
      <c r="ENN15" s="146"/>
      <c r="ENO15" s="146"/>
      <c r="ENP15" s="146"/>
      <c r="ENQ15" s="146"/>
      <c r="ENR15" s="146"/>
      <c r="ENS15" s="146"/>
      <c r="ENT15" s="146"/>
      <c r="ENU15" s="146"/>
      <c r="ENV15" s="146"/>
      <c r="ENW15" s="146"/>
      <c r="ENX15" s="146"/>
      <c r="ENY15" s="146"/>
      <c r="ENZ15" s="146"/>
      <c r="EOA15" s="146"/>
      <c r="EOB15" s="146"/>
      <c r="EOC15" s="146"/>
      <c r="EOD15" s="146"/>
      <c r="EOE15" s="146"/>
      <c r="EOF15" s="146"/>
      <c r="EOG15" s="146"/>
      <c r="EOH15" s="146"/>
      <c r="EOI15" s="146"/>
      <c r="EOJ15" s="146"/>
      <c r="EOK15" s="146"/>
      <c r="EOL15" s="146"/>
      <c r="EOM15" s="146"/>
      <c r="EON15" s="146"/>
      <c r="EOO15" s="146"/>
      <c r="EOP15" s="146"/>
      <c r="EOQ15" s="146"/>
      <c r="EOR15" s="146"/>
      <c r="EOS15" s="146"/>
      <c r="EOT15" s="146"/>
      <c r="EOU15" s="146"/>
      <c r="EOV15" s="146"/>
      <c r="EOW15" s="146"/>
      <c r="EOX15" s="146"/>
      <c r="EOY15" s="146"/>
      <c r="EOZ15" s="146"/>
      <c r="EPA15" s="146"/>
      <c r="EPB15" s="146"/>
      <c r="EPC15" s="146"/>
      <c r="EPD15" s="146"/>
      <c r="EPE15" s="146"/>
      <c r="EPF15" s="146"/>
      <c r="EPG15" s="146"/>
      <c r="EPH15" s="146"/>
      <c r="EPI15" s="146"/>
      <c r="EPJ15" s="146"/>
      <c r="EPK15" s="146"/>
      <c r="EPL15" s="146"/>
      <c r="EPM15" s="146"/>
      <c r="EPN15" s="146"/>
      <c r="EPO15" s="146"/>
      <c r="EPP15" s="146"/>
      <c r="EPQ15" s="146"/>
      <c r="EPR15" s="146"/>
      <c r="EPS15" s="146"/>
      <c r="EPT15" s="146"/>
      <c r="EPU15" s="146"/>
      <c r="EPV15" s="146"/>
      <c r="EPW15" s="146"/>
      <c r="EPX15" s="146"/>
      <c r="EPY15" s="146"/>
      <c r="EPZ15" s="146"/>
      <c r="EQA15" s="146"/>
      <c r="EQB15" s="146"/>
      <c r="EQC15" s="146"/>
      <c r="EQD15" s="146"/>
      <c r="EQE15" s="146"/>
      <c r="EQF15" s="146"/>
      <c r="EQG15" s="146"/>
      <c r="EQH15" s="146"/>
      <c r="EQI15" s="146"/>
      <c r="EQJ15" s="146"/>
      <c r="EQK15" s="146"/>
      <c r="EQL15" s="146"/>
      <c r="EQM15" s="146"/>
      <c r="EQN15" s="146"/>
      <c r="EQO15" s="146"/>
      <c r="EQP15" s="146"/>
      <c r="EQQ15" s="146"/>
      <c r="EQR15" s="146"/>
      <c r="EQS15" s="146"/>
      <c r="EQT15" s="146"/>
      <c r="EQU15" s="146"/>
      <c r="EQV15" s="146"/>
      <c r="EQW15" s="146"/>
      <c r="EQX15" s="146"/>
      <c r="EQY15" s="146"/>
      <c r="EQZ15" s="146"/>
      <c r="ERA15" s="146"/>
      <c r="ERB15" s="146"/>
      <c r="ERC15" s="146"/>
      <c r="ERD15" s="146"/>
      <c r="ERE15" s="146"/>
      <c r="ERF15" s="146"/>
      <c r="ERG15" s="146"/>
      <c r="ERH15" s="146"/>
      <c r="ERI15" s="146"/>
      <c r="ERJ15" s="146"/>
      <c r="ERK15" s="146"/>
      <c r="ERL15" s="146"/>
      <c r="ERM15" s="146"/>
      <c r="ERN15" s="146"/>
      <c r="ERO15" s="146"/>
      <c r="ERP15" s="146"/>
      <c r="ERQ15" s="146"/>
      <c r="ERR15" s="146"/>
      <c r="ERS15" s="146"/>
      <c r="ERT15" s="146"/>
      <c r="ERU15" s="146"/>
      <c r="ERV15" s="146"/>
      <c r="ERW15" s="146"/>
      <c r="ERX15" s="146"/>
      <c r="ERY15" s="146"/>
      <c r="ERZ15" s="146"/>
      <c r="ESA15" s="146"/>
      <c r="ESB15" s="146"/>
      <c r="ESC15" s="146"/>
      <c r="ESD15" s="146"/>
      <c r="ESE15" s="146"/>
      <c r="ESF15" s="146"/>
      <c r="ESG15" s="146"/>
      <c r="ESH15" s="146"/>
      <c r="ESI15" s="146"/>
      <c r="ESJ15" s="146"/>
      <c r="ESK15" s="146"/>
      <c r="ESL15" s="146"/>
      <c r="ESM15" s="146"/>
      <c r="ESN15" s="146"/>
      <c r="ESO15" s="146"/>
      <c r="ESP15" s="146"/>
      <c r="ESQ15" s="146"/>
      <c r="ESR15" s="146"/>
      <c r="ESS15" s="146"/>
      <c r="EST15" s="146"/>
      <c r="ESU15" s="146"/>
      <c r="ESV15" s="146"/>
      <c r="ESW15" s="146"/>
      <c r="ESX15" s="146"/>
      <c r="ESY15" s="146"/>
      <c r="ESZ15" s="146"/>
      <c r="ETA15" s="146"/>
      <c r="ETB15" s="146"/>
      <c r="ETC15" s="146"/>
      <c r="ETD15" s="146"/>
      <c r="ETE15" s="146"/>
      <c r="ETF15" s="146"/>
      <c r="ETG15" s="146"/>
      <c r="ETH15" s="146"/>
      <c r="ETI15" s="146"/>
      <c r="ETJ15" s="146"/>
      <c r="ETK15" s="146"/>
      <c r="ETL15" s="146"/>
      <c r="ETM15" s="146"/>
      <c r="ETN15" s="146"/>
      <c r="ETO15" s="146"/>
      <c r="ETP15" s="146"/>
      <c r="ETQ15" s="146"/>
      <c r="ETR15" s="146"/>
      <c r="ETS15" s="146"/>
      <c r="ETT15" s="146"/>
      <c r="ETU15" s="146"/>
      <c r="ETV15" s="146"/>
      <c r="ETW15" s="146"/>
      <c r="ETX15" s="146"/>
      <c r="ETY15" s="146"/>
      <c r="ETZ15" s="146"/>
      <c r="EUA15" s="146"/>
      <c r="EUB15" s="146"/>
      <c r="EUC15" s="146"/>
      <c r="EUD15" s="146"/>
      <c r="EUE15" s="146"/>
      <c r="EUF15" s="146"/>
      <c r="EUG15" s="146"/>
      <c r="EUH15" s="146"/>
      <c r="EUI15" s="146"/>
      <c r="EUJ15" s="146"/>
      <c r="EUK15" s="146"/>
      <c r="EUL15" s="146"/>
      <c r="EUM15" s="146"/>
      <c r="EUN15" s="146"/>
      <c r="EUO15" s="146"/>
      <c r="EUP15" s="146"/>
      <c r="EUQ15" s="146"/>
      <c r="EUR15" s="146"/>
      <c r="EUS15" s="146"/>
      <c r="EUT15" s="146"/>
      <c r="EUU15" s="146"/>
      <c r="EUV15" s="146"/>
      <c r="EUW15" s="146"/>
      <c r="EUX15" s="146"/>
      <c r="EUY15" s="146"/>
      <c r="EUZ15" s="146"/>
      <c r="EVA15" s="146"/>
      <c r="EVB15" s="146"/>
      <c r="EVC15" s="146"/>
      <c r="EVD15" s="146"/>
      <c r="EVE15" s="146"/>
      <c r="EVF15" s="146"/>
      <c r="EVG15" s="146"/>
      <c r="EVH15" s="146"/>
      <c r="EVI15" s="146"/>
      <c r="EVJ15" s="146"/>
      <c r="EVK15" s="146"/>
      <c r="EVL15" s="146"/>
      <c r="EVM15" s="146"/>
      <c r="EVN15" s="146"/>
      <c r="EVO15" s="146"/>
      <c r="EVP15" s="146"/>
      <c r="EVQ15" s="146"/>
      <c r="EVR15" s="146"/>
      <c r="EVS15" s="146"/>
      <c r="EVT15" s="146"/>
      <c r="EVU15" s="146"/>
      <c r="EVV15" s="146"/>
      <c r="EVW15" s="146"/>
      <c r="EVX15" s="146"/>
      <c r="EVY15" s="146"/>
      <c r="EVZ15" s="146"/>
      <c r="EWA15" s="146"/>
      <c r="EWB15" s="146"/>
      <c r="EWC15" s="146"/>
      <c r="EWD15" s="146"/>
      <c r="EWE15" s="146"/>
      <c r="EWF15" s="146"/>
      <c r="EWG15" s="146"/>
      <c r="EWH15" s="146"/>
      <c r="EWI15" s="146"/>
      <c r="EWJ15" s="146"/>
      <c r="EWK15" s="146"/>
      <c r="EWL15" s="146"/>
      <c r="EWM15" s="146"/>
      <c r="EWN15" s="146"/>
      <c r="EWO15" s="146"/>
      <c r="EWP15" s="146"/>
      <c r="EWQ15" s="146"/>
      <c r="EWR15" s="146"/>
      <c r="EWS15" s="146"/>
      <c r="EWT15" s="146"/>
      <c r="EWU15" s="146"/>
      <c r="EWV15" s="146"/>
      <c r="EWW15" s="146"/>
      <c r="EWX15" s="146"/>
      <c r="EWY15" s="146"/>
      <c r="EWZ15" s="146"/>
      <c r="EXA15" s="146"/>
      <c r="EXB15" s="146"/>
      <c r="EXC15" s="146"/>
      <c r="EXD15" s="146"/>
      <c r="EXE15" s="146"/>
      <c r="EXF15" s="146"/>
      <c r="EXG15" s="146"/>
      <c r="EXH15" s="146"/>
      <c r="EXI15" s="146"/>
      <c r="EXJ15" s="146"/>
      <c r="EXK15" s="146"/>
      <c r="EXL15" s="146"/>
      <c r="EXM15" s="146"/>
      <c r="EXN15" s="146"/>
      <c r="EXO15" s="146"/>
      <c r="EXP15" s="146"/>
      <c r="EXQ15" s="146"/>
      <c r="EXR15" s="146"/>
      <c r="EXS15" s="146"/>
      <c r="EXT15" s="146"/>
      <c r="EXU15" s="146"/>
      <c r="EXV15" s="146"/>
      <c r="EXW15" s="146"/>
      <c r="EXX15" s="146"/>
      <c r="EXY15" s="146"/>
      <c r="EXZ15" s="146"/>
      <c r="EYA15" s="146"/>
      <c r="EYB15" s="146"/>
      <c r="EYC15" s="146"/>
      <c r="EYD15" s="146"/>
      <c r="EYE15" s="146"/>
      <c r="EYF15" s="146"/>
      <c r="EYG15" s="146"/>
      <c r="EYH15" s="146"/>
      <c r="EYI15" s="146"/>
      <c r="EYJ15" s="146"/>
      <c r="EYK15" s="146"/>
      <c r="EYL15" s="146"/>
      <c r="EYM15" s="146"/>
      <c r="EYN15" s="146"/>
      <c r="EYO15" s="146"/>
      <c r="EYP15" s="146"/>
      <c r="EYQ15" s="146"/>
      <c r="EYR15" s="146"/>
      <c r="EYS15" s="146"/>
      <c r="EYT15" s="146"/>
      <c r="EYU15" s="146"/>
      <c r="EYV15" s="146"/>
      <c r="EYW15" s="146"/>
      <c r="EYX15" s="146"/>
      <c r="EYY15" s="146"/>
      <c r="EYZ15" s="146"/>
      <c r="EZA15" s="146"/>
      <c r="EZB15" s="146"/>
      <c r="EZC15" s="146"/>
      <c r="EZD15" s="146"/>
      <c r="EZE15" s="146"/>
      <c r="EZF15" s="146"/>
      <c r="EZG15" s="146"/>
      <c r="EZH15" s="146"/>
      <c r="EZI15" s="146"/>
      <c r="EZJ15" s="146"/>
      <c r="EZK15" s="146"/>
      <c r="EZL15" s="146"/>
      <c r="EZM15" s="146"/>
      <c r="EZN15" s="146"/>
      <c r="EZO15" s="146"/>
      <c r="EZP15" s="146"/>
      <c r="EZQ15" s="146"/>
      <c r="EZR15" s="146"/>
      <c r="EZS15" s="146"/>
      <c r="EZT15" s="146"/>
      <c r="EZU15" s="146"/>
      <c r="EZV15" s="146"/>
      <c r="EZW15" s="146"/>
      <c r="EZX15" s="146"/>
      <c r="EZY15" s="146"/>
      <c r="EZZ15" s="146"/>
      <c r="FAA15" s="146"/>
      <c r="FAB15" s="146"/>
      <c r="FAC15" s="146"/>
      <c r="FAD15" s="146"/>
      <c r="FAE15" s="146"/>
      <c r="FAF15" s="146"/>
      <c r="FAG15" s="146"/>
      <c r="FAH15" s="146"/>
      <c r="FAI15" s="146"/>
      <c r="FAJ15" s="146"/>
      <c r="FAK15" s="146"/>
      <c r="FAL15" s="146"/>
      <c r="FAM15" s="146"/>
      <c r="FAN15" s="146"/>
      <c r="FAO15" s="146"/>
      <c r="FAP15" s="146"/>
      <c r="FAQ15" s="146"/>
      <c r="FAR15" s="146"/>
      <c r="FAS15" s="146"/>
      <c r="FAT15" s="146"/>
      <c r="FAU15" s="146"/>
      <c r="FAV15" s="146"/>
      <c r="FAW15" s="146"/>
      <c r="FAX15" s="146"/>
      <c r="FAY15" s="146"/>
      <c r="FAZ15" s="146"/>
      <c r="FBA15" s="146"/>
      <c r="FBB15" s="146"/>
      <c r="FBC15" s="146"/>
      <c r="FBD15" s="146"/>
      <c r="FBE15" s="146"/>
      <c r="FBF15" s="146"/>
      <c r="FBG15" s="146"/>
      <c r="FBH15" s="146"/>
      <c r="FBI15" s="146"/>
      <c r="FBJ15" s="146"/>
      <c r="FBK15" s="146"/>
      <c r="FBL15" s="146"/>
      <c r="FBM15" s="146"/>
      <c r="FBN15" s="146"/>
      <c r="FBO15" s="146"/>
      <c r="FBP15" s="146"/>
      <c r="FBQ15" s="146"/>
      <c r="FBR15" s="146"/>
      <c r="FBS15" s="146"/>
      <c r="FBT15" s="146"/>
      <c r="FBU15" s="146"/>
      <c r="FBV15" s="146"/>
      <c r="FBW15" s="146"/>
      <c r="FBX15" s="146"/>
      <c r="FBY15" s="146"/>
      <c r="FBZ15" s="146"/>
      <c r="FCA15" s="146"/>
      <c r="FCB15" s="146"/>
      <c r="FCC15" s="146"/>
      <c r="FCD15" s="146"/>
      <c r="FCE15" s="146"/>
      <c r="FCF15" s="146"/>
      <c r="FCG15" s="146"/>
      <c r="FCH15" s="146"/>
      <c r="FCI15" s="146"/>
      <c r="FCJ15" s="146"/>
      <c r="FCK15" s="146"/>
      <c r="FCL15" s="146"/>
      <c r="FCM15" s="146"/>
      <c r="FCN15" s="146"/>
      <c r="FCO15" s="146"/>
      <c r="FCP15" s="146"/>
      <c r="FCQ15" s="146"/>
      <c r="FCR15" s="146"/>
      <c r="FCS15" s="146"/>
      <c r="FCT15" s="146"/>
      <c r="FCU15" s="146"/>
      <c r="FCV15" s="146"/>
      <c r="FCW15" s="146"/>
      <c r="FCX15" s="146"/>
      <c r="FCY15" s="146"/>
      <c r="FCZ15" s="146"/>
      <c r="FDA15" s="146"/>
      <c r="FDB15" s="146"/>
      <c r="FDC15" s="146"/>
      <c r="FDD15" s="146"/>
      <c r="FDE15" s="146"/>
      <c r="FDF15" s="146"/>
      <c r="FDG15" s="146"/>
      <c r="FDH15" s="146"/>
      <c r="FDI15" s="146"/>
      <c r="FDJ15" s="146"/>
      <c r="FDK15" s="146"/>
      <c r="FDL15" s="146"/>
      <c r="FDM15" s="146"/>
      <c r="FDN15" s="146"/>
      <c r="FDO15" s="146"/>
      <c r="FDP15" s="146"/>
      <c r="FDQ15" s="146"/>
      <c r="FDR15" s="146"/>
      <c r="FDS15" s="146"/>
      <c r="FDT15" s="146"/>
      <c r="FDU15" s="146"/>
      <c r="FDV15" s="146"/>
      <c r="FDW15" s="146"/>
      <c r="FDX15" s="146"/>
      <c r="FDY15" s="146"/>
      <c r="FDZ15" s="146"/>
      <c r="FEA15" s="146"/>
      <c r="FEB15" s="146"/>
      <c r="FEC15" s="146"/>
      <c r="FED15" s="146"/>
      <c r="FEE15" s="146"/>
      <c r="FEF15" s="146"/>
      <c r="FEG15" s="146"/>
      <c r="FEH15" s="146"/>
      <c r="FEI15" s="146"/>
      <c r="FEJ15" s="146"/>
      <c r="FEK15" s="146"/>
      <c r="FEL15" s="146"/>
      <c r="FEM15" s="146"/>
      <c r="FEN15" s="146"/>
      <c r="FEO15" s="146"/>
      <c r="FEP15" s="146"/>
      <c r="FEQ15" s="146"/>
      <c r="FER15" s="146"/>
      <c r="FES15" s="146"/>
      <c r="FET15" s="146"/>
      <c r="FEU15" s="146"/>
      <c r="FEV15" s="146"/>
      <c r="FEW15" s="146"/>
      <c r="FEX15" s="146"/>
      <c r="FEY15" s="146"/>
      <c r="FEZ15" s="146"/>
      <c r="FFA15" s="146"/>
      <c r="FFB15" s="146"/>
      <c r="FFC15" s="146"/>
      <c r="FFD15" s="146"/>
      <c r="FFE15" s="146"/>
      <c r="FFF15" s="146"/>
      <c r="FFG15" s="146"/>
      <c r="FFH15" s="146"/>
      <c r="FFI15" s="146"/>
      <c r="FFJ15" s="146"/>
      <c r="FFK15" s="146"/>
      <c r="FFL15" s="146"/>
      <c r="FFM15" s="146"/>
      <c r="FFN15" s="146"/>
      <c r="FFO15" s="146"/>
      <c r="FFP15" s="146"/>
      <c r="FFQ15" s="146"/>
      <c r="FFR15" s="146"/>
      <c r="FFS15" s="146"/>
      <c r="FFT15" s="146"/>
      <c r="FFU15" s="146"/>
      <c r="FFV15" s="146"/>
      <c r="FFW15" s="146"/>
      <c r="FFX15" s="146"/>
      <c r="FFY15" s="146"/>
      <c r="FFZ15" s="146"/>
      <c r="FGA15" s="146"/>
      <c r="FGB15" s="146"/>
      <c r="FGC15" s="146"/>
      <c r="FGD15" s="146"/>
      <c r="FGE15" s="146"/>
      <c r="FGF15" s="146"/>
      <c r="FGG15" s="146"/>
      <c r="FGH15" s="146"/>
      <c r="FGI15" s="146"/>
      <c r="FGJ15" s="146"/>
      <c r="FGK15" s="146"/>
      <c r="FGL15" s="146"/>
      <c r="FGM15" s="146"/>
      <c r="FGN15" s="146"/>
      <c r="FGO15" s="146"/>
      <c r="FGP15" s="146"/>
      <c r="FGQ15" s="146"/>
      <c r="FGR15" s="146"/>
      <c r="FGS15" s="146"/>
      <c r="FGT15" s="146"/>
      <c r="FGU15" s="146"/>
      <c r="FGV15" s="146"/>
      <c r="FGW15" s="146"/>
      <c r="FGX15" s="146"/>
      <c r="FGY15" s="146"/>
      <c r="FGZ15" s="146"/>
      <c r="FHA15" s="146"/>
      <c r="FHB15" s="146"/>
      <c r="FHC15" s="146"/>
      <c r="FHD15" s="146"/>
      <c r="FHE15" s="146"/>
      <c r="FHF15" s="146"/>
      <c r="FHG15" s="146"/>
      <c r="FHH15" s="146"/>
      <c r="FHI15" s="146"/>
      <c r="FHJ15" s="146"/>
      <c r="FHK15" s="146"/>
      <c r="FHL15" s="146"/>
      <c r="FHM15" s="146"/>
      <c r="FHN15" s="146"/>
      <c r="FHO15" s="146"/>
      <c r="FHP15" s="146"/>
      <c r="FHQ15" s="146"/>
      <c r="FHR15" s="146"/>
      <c r="FHS15" s="146"/>
      <c r="FHT15" s="146"/>
      <c r="FHU15" s="146"/>
      <c r="FHV15" s="146"/>
      <c r="FHW15" s="146"/>
      <c r="FHX15" s="146"/>
      <c r="FHY15" s="146"/>
      <c r="FHZ15" s="146"/>
      <c r="FIA15" s="146"/>
      <c r="FIB15" s="146"/>
      <c r="FIC15" s="146"/>
      <c r="FID15" s="146"/>
      <c r="FIE15" s="146"/>
      <c r="FIF15" s="146"/>
      <c r="FIG15" s="146"/>
      <c r="FIH15" s="146"/>
      <c r="FII15" s="146"/>
      <c r="FIJ15" s="146"/>
      <c r="FIK15" s="146"/>
      <c r="FIL15" s="146"/>
      <c r="FIM15" s="146"/>
      <c r="FIN15" s="146"/>
      <c r="FIO15" s="146"/>
      <c r="FIP15" s="146"/>
      <c r="FIQ15" s="146"/>
      <c r="FIR15" s="146"/>
      <c r="FIS15" s="146"/>
      <c r="FIT15" s="146"/>
      <c r="FIU15" s="146"/>
      <c r="FIV15" s="146"/>
      <c r="FIW15" s="146"/>
      <c r="FIX15" s="146"/>
      <c r="FIY15" s="146"/>
      <c r="FIZ15" s="146"/>
      <c r="FJA15" s="146"/>
      <c r="FJB15" s="146"/>
      <c r="FJC15" s="146"/>
      <c r="FJD15" s="146"/>
      <c r="FJE15" s="146"/>
      <c r="FJF15" s="146"/>
      <c r="FJG15" s="146"/>
      <c r="FJH15" s="146"/>
      <c r="FJI15" s="146"/>
      <c r="FJJ15" s="146"/>
      <c r="FJK15" s="146"/>
      <c r="FJL15" s="146"/>
      <c r="FJM15" s="146"/>
      <c r="FJN15" s="146"/>
      <c r="FJO15" s="146"/>
      <c r="FJP15" s="146"/>
      <c r="FJQ15" s="146"/>
      <c r="FJR15" s="146"/>
      <c r="FJS15" s="146"/>
      <c r="FJT15" s="146"/>
      <c r="FJU15" s="146"/>
      <c r="FJV15" s="146"/>
      <c r="FJW15" s="146"/>
      <c r="FJX15" s="146"/>
      <c r="FJY15" s="146"/>
      <c r="FJZ15" s="146"/>
      <c r="FKA15" s="146"/>
      <c r="FKB15" s="146"/>
      <c r="FKC15" s="146"/>
      <c r="FKD15" s="146"/>
      <c r="FKE15" s="146"/>
      <c r="FKF15" s="146"/>
      <c r="FKG15" s="146"/>
      <c r="FKH15" s="146"/>
      <c r="FKI15" s="146"/>
      <c r="FKJ15" s="146"/>
      <c r="FKK15" s="146"/>
      <c r="FKL15" s="146"/>
      <c r="FKM15" s="146"/>
      <c r="FKN15" s="146"/>
      <c r="FKO15" s="146"/>
      <c r="FKP15" s="146"/>
      <c r="FKQ15" s="146"/>
      <c r="FKR15" s="146"/>
      <c r="FKS15" s="146"/>
      <c r="FKT15" s="146"/>
      <c r="FKU15" s="146"/>
      <c r="FKV15" s="146"/>
      <c r="FKW15" s="146"/>
      <c r="FKX15" s="146"/>
      <c r="FKY15" s="146"/>
      <c r="FKZ15" s="146"/>
      <c r="FLA15" s="146"/>
      <c r="FLB15" s="146"/>
      <c r="FLC15" s="146"/>
      <c r="FLD15" s="146"/>
      <c r="FLE15" s="146"/>
      <c r="FLF15" s="146"/>
      <c r="FLG15" s="146"/>
      <c r="FLH15" s="146"/>
      <c r="FLI15" s="146"/>
      <c r="FLJ15" s="146"/>
      <c r="FLK15" s="146"/>
      <c r="FLL15" s="146"/>
      <c r="FLM15" s="146"/>
      <c r="FLN15" s="146"/>
      <c r="FLO15" s="146"/>
      <c r="FLP15" s="146"/>
      <c r="FLQ15" s="146"/>
      <c r="FLR15" s="146"/>
      <c r="FLS15" s="146"/>
      <c r="FLT15" s="146"/>
      <c r="FLU15" s="146"/>
      <c r="FLV15" s="146"/>
      <c r="FLW15" s="146"/>
      <c r="FLX15" s="146"/>
      <c r="FLY15" s="146"/>
      <c r="FLZ15" s="146"/>
      <c r="FMA15" s="146"/>
      <c r="FMB15" s="146"/>
      <c r="FMC15" s="146"/>
      <c r="FMD15" s="146"/>
      <c r="FME15" s="146"/>
      <c r="FMF15" s="146"/>
      <c r="FMG15" s="146"/>
      <c r="FMH15" s="146"/>
      <c r="FMI15" s="146"/>
      <c r="FMJ15" s="146"/>
      <c r="FMK15" s="146"/>
      <c r="FML15" s="146"/>
      <c r="FMM15" s="146"/>
      <c r="FMN15" s="146"/>
      <c r="FMO15" s="146"/>
      <c r="FMP15" s="146"/>
      <c r="FMQ15" s="146"/>
      <c r="FMR15" s="146"/>
      <c r="FMS15" s="146"/>
      <c r="FMT15" s="146"/>
      <c r="FMU15" s="146"/>
      <c r="FMV15" s="146"/>
      <c r="FMW15" s="146"/>
      <c r="FMX15" s="146"/>
      <c r="FMY15" s="146"/>
      <c r="FMZ15" s="146"/>
      <c r="FNA15" s="146"/>
      <c r="FNB15" s="146"/>
      <c r="FNC15" s="146"/>
      <c r="FND15" s="146"/>
      <c r="FNE15" s="146"/>
      <c r="FNF15" s="146"/>
      <c r="FNG15" s="146"/>
      <c r="FNH15" s="146"/>
      <c r="FNI15" s="146"/>
      <c r="FNJ15" s="146"/>
      <c r="FNK15" s="146"/>
      <c r="FNL15" s="146"/>
      <c r="FNM15" s="146"/>
      <c r="FNN15" s="146"/>
      <c r="FNO15" s="146"/>
      <c r="FNP15" s="146"/>
      <c r="FNQ15" s="146"/>
      <c r="FNR15" s="146"/>
      <c r="FNS15" s="146"/>
      <c r="FNT15" s="146"/>
      <c r="FNU15" s="146"/>
      <c r="FNV15" s="146"/>
      <c r="FNW15" s="146"/>
      <c r="FNX15" s="146"/>
      <c r="FNY15" s="146"/>
      <c r="FNZ15" s="146"/>
      <c r="FOA15" s="146"/>
      <c r="FOB15" s="146"/>
      <c r="FOC15" s="146"/>
      <c r="FOD15" s="146"/>
      <c r="FOE15" s="146"/>
      <c r="FOF15" s="146"/>
      <c r="FOG15" s="146"/>
      <c r="FOH15" s="146"/>
      <c r="FOI15" s="146"/>
      <c r="FOJ15" s="146"/>
      <c r="FOK15" s="146"/>
      <c r="FOL15" s="146"/>
      <c r="FOM15" s="146"/>
      <c r="FON15" s="146"/>
      <c r="FOO15" s="146"/>
      <c r="FOP15" s="146"/>
      <c r="FOQ15" s="146"/>
      <c r="FOR15" s="146"/>
      <c r="FOS15" s="146"/>
      <c r="FOT15" s="146"/>
      <c r="FOU15" s="146"/>
      <c r="FOV15" s="146"/>
      <c r="FOW15" s="146"/>
      <c r="FOX15" s="146"/>
      <c r="FOY15" s="146"/>
      <c r="FOZ15" s="146"/>
      <c r="FPA15" s="146"/>
      <c r="FPB15" s="146"/>
      <c r="FPC15" s="146"/>
      <c r="FPD15" s="146"/>
      <c r="FPE15" s="146"/>
      <c r="FPF15" s="146"/>
      <c r="FPG15" s="146"/>
      <c r="FPH15" s="146"/>
      <c r="FPI15" s="146"/>
      <c r="FPJ15" s="146"/>
      <c r="FPK15" s="146"/>
      <c r="FPL15" s="146"/>
      <c r="FPM15" s="146"/>
      <c r="FPN15" s="146"/>
      <c r="FPO15" s="146"/>
      <c r="FPP15" s="146"/>
      <c r="FPQ15" s="146"/>
      <c r="FPR15" s="146"/>
      <c r="FPS15" s="146"/>
      <c r="FPT15" s="146"/>
      <c r="FPU15" s="146"/>
      <c r="FPV15" s="146"/>
      <c r="FPW15" s="146"/>
      <c r="FPX15" s="146"/>
      <c r="FPY15" s="146"/>
      <c r="FPZ15" s="146"/>
      <c r="FQA15" s="146"/>
      <c r="FQB15" s="146"/>
      <c r="FQC15" s="146"/>
      <c r="FQD15" s="146"/>
      <c r="FQE15" s="146"/>
      <c r="FQF15" s="146"/>
      <c r="FQG15" s="146"/>
      <c r="FQH15" s="146"/>
      <c r="FQI15" s="146"/>
      <c r="FQJ15" s="146"/>
      <c r="FQK15" s="146"/>
      <c r="FQL15" s="146"/>
      <c r="FQM15" s="146"/>
      <c r="FQN15" s="146"/>
      <c r="FQO15" s="146"/>
      <c r="FQP15" s="146"/>
      <c r="FQQ15" s="146"/>
      <c r="FQR15" s="146"/>
      <c r="FQS15" s="146"/>
      <c r="FQT15" s="146"/>
      <c r="FQU15" s="146"/>
      <c r="FQV15" s="146"/>
      <c r="FQW15" s="146"/>
      <c r="FQX15" s="146"/>
      <c r="FQY15" s="146"/>
      <c r="FQZ15" s="146"/>
      <c r="FRA15" s="146"/>
      <c r="FRB15" s="146"/>
      <c r="FRC15" s="146"/>
      <c r="FRD15" s="146"/>
      <c r="FRE15" s="146"/>
      <c r="FRF15" s="146"/>
      <c r="FRG15" s="146"/>
      <c r="FRH15" s="146"/>
      <c r="FRI15" s="146"/>
      <c r="FRJ15" s="146"/>
      <c r="FRK15" s="146"/>
      <c r="FRL15" s="146"/>
      <c r="FRM15" s="146"/>
      <c r="FRN15" s="146"/>
      <c r="FRO15" s="146"/>
      <c r="FRP15" s="146"/>
      <c r="FRQ15" s="146"/>
      <c r="FRR15" s="146"/>
      <c r="FRS15" s="146"/>
      <c r="FRT15" s="146"/>
      <c r="FRU15" s="146"/>
      <c r="FRV15" s="146"/>
      <c r="FRW15" s="146"/>
      <c r="FRX15" s="146"/>
      <c r="FRY15" s="146"/>
      <c r="FRZ15" s="146"/>
      <c r="FSA15" s="146"/>
      <c r="FSB15" s="146"/>
      <c r="FSC15" s="146"/>
      <c r="FSD15" s="146"/>
      <c r="FSE15" s="146"/>
      <c r="FSF15" s="146"/>
      <c r="FSG15" s="146"/>
      <c r="FSH15" s="146"/>
      <c r="FSI15" s="146"/>
      <c r="FSJ15" s="146"/>
      <c r="FSK15" s="146"/>
      <c r="FSL15" s="146"/>
      <c r="FSM15" s="146"/>
      <c r="FSN15" s="146"/>
      <c r="FSO15" s="146"/>
      <c r="FSP15" s="146"/>
      <c r="FSQ15" s="146"/>
      <c r="FSR15" s="146"/>
      <c r="FSS15" s="146"/>
      <c r="FST15" s="146"/>
      <c r="FSU15" s="146"/>
      <c r="FSV15" s="146"/>
      <c r="FSW15" s="146"/>
      <c r="FSX15" s="146"/>
      <c r="FSY15" s="146"/>
      <c r="FSZ15" s="146"/>
      <c r="FTA15" s="146"/>
      <c r="FTB15" s="146"/>
      <c r="FTC15" s="146"/>
      <c r="FTD15" s="146"/>
      <c r="FTE15" s="146"/>
      <c r="FTF15" s="146"/>
      <c r="FTG15" s="146"/>
      <c r="FTH15" s="146"/>
      <c r="FTI15" s="146"/>
      <c r="FTJ15" s="146"/>
      <c r="FTK15" s="146"/>
      <c r="FTL15" s="146"/>
      <c r="FTM15" s="146"/>
      <c r="FTN15" s="146"/>
      <c r="FTO15" s="146"/>
      <c r="FTP15" s="146"/>
      <c r="FTQ15" s="146"/>
      <c r="FTR15" s="146"/>
      <c r="FTS15" s="146"/>
      <c r="FTT15" s="146"/>
      <c r="FTU15" s="146"/>
      <c r="FTV15" s="146"/>
      <c r="FTW15" s="146"/>
      <c r="FTX15" s="146"/>
      <c r="FTY15" s="146"/>
      <c r="FTZ15" s="146"/>
      <c r="FUA15" s="146"/>
      <c r="FUB15" s="146"/>
      <c r="FUC15" s="146"/>
      <c r="FUD15" s="146"/>
      <c r="FUE15" s="146"/>
      <c r="FUF15" s="146"/>
      <c r="FUG15" s="146"/>
      <c r="FUH15" s="146"/>
      <c r="FUI15" s="146"/>
      <c r="FUJ15" s="146"/>
      <c r="FUK15" s="146"/>
      <c r="FUL15" s="146"/>
      <c r="FUM15" s="146"/>
      <c r="FUN15" s="146"/>
      <c r="FUO15" s="146"/>
      <c r="FUP15" s="146"/>
      <c r="FUQ15" s="146"/>
      <c r="FUR15" s="146"/>
      <c r="FUS15" s="146"/>
      <c r="FUT15" s="146"/>
      <c r="FUU15" s="146"/>
      <c r="FUV15" s="146"/>
      <c r="FUW15" s="146"/>
      <c r="FUX15" s="146"/>
      <c r="FUY15" s="146"/>
      <c r="FUZ15" s="146"/>
      <c r="FVA15" s="146"/>
      <c r="FVB15" s="146"/>
      <c r="FVC15" s="146"/>
      <c r="FVD15" s="146"/>
      <c r="FVE15" s="146"/>
      <c r="FVF15" s="146"/>
      <c r="FVG15" s="146"/>
      <c r="FVH15" s="146"/>
      <c r="FVI15" s="146"/>
      <c r="FVJ15" s="146"/>
      <c r="FVK15" s="146"/>
      <c r="FVL15" s="146"/>
      <c r="FVM15" s="146"/>
      <c r="FVN15" s="146"/>
      <c r="FVO15" s="146"/>
      <c r="FVP15" s="146"/>
      <c r="FVQ15" s="146"/>
      <c r="FVR15" s="146"/>
      <c r="FVS15" s="146"/>
      <c r="FVT15" s="146"/>
      <c r="FVU15" s="146"/>
      <c r="FVV15" s="146"/>
      <c r="FVW15" s="146"/>
      <c r="FVX15" s="146"/>
      <c r="FVY15" s="146"/>
      <c r="FVZ15" s="146"/>
      <c r="FWA15" s="146"/>
      <c r="FWB15" s="146"/>
      <c r="FWC15" s="146"/>
      <c r="FWD15" s="146"/>
      <c r="FWE15" s="146"/>
      <c r="FWF15" s="146"/>
      <c r="FWG15" s="146"/>
      <c r="FWH15" s="146"/>
      <c r="FWI15" s="146"/>
      <c r="FWJ15" s="146"/>
      <c r="FWK15" s="146"/>
      <c r="FWL15" s="146"/>
      <c r="FWM15" s="146"/>
      <c r="FWN15" s="146"/>
      <c r="FWO15" s="146"/>
      <c r="FWP15" s="146"/>
      <c r="FWQ15" s="146"/>
      <c r="FWR15" s="146"/>
      <c r="FWS15" s="146"/>
      <c r="FWT15" s="146"/>
      <c r="FWU15" s="146"/>
      <c r="FWV15" s="146"/>
      <c r="FWW15" s="146"/>
      <c r="FWX15" s="146"/>
      <c r="FWY15" s="146"/>
      <c r="FWZ15" s="146"/>
      <c r="FXA15" s="146"/>
      <c r="FXB15" s="146"/>
      <c r="FXC15" s="146"/>
      <c r="FXD15" s="146"/>
      <c r="FXE15" s="146"/>
      <c r="FXF15" s="146"/>
      <c r="FXG15" s="146"/>
      <c r="FXH15" s="146"/>
      <c r="FXI15" s="146"/>
      <c r="FXJ15" s="146"/>
      <c r="FXK15" s="146"/>
      <c r="FXL15" s="146"/>
      <c r="FXM15" s="146"/>
      <c r="FXN15" s="146"/>
      <c r="FXO15" s="146"/>
      <c r="FXP15" s="146"/>
      <c r="FXQ15" s="146"/>
      <c r="FXR15" s="146"/>
      <c r="FXS15" s="146"/>
      <c r="FXT15" s="146"/>
      <c r="FXU15" s="146"/>
      <c r="FXV15" s="146"/>
      <c r="FXW15" s="146"/>
      <c r="FXX15" s="146"/>
      <c r="FXY15" s="146"/>
      <c r="FXZ15" s="146"/>
      <c r="FYA15" s="146"/>
      <c r="FYB15" s="146"/>
      <c r="FYC15" s="146"/>
      <c r="FYD15" s="146"/>
      <c r="FYE15" s="146"/>
      <c r="FYF15" s="146"/>
      <c r="FYG15" s="146"/>
      <c r="FYH15" s="146"/>
      <c r="FYI15" s="146"/>
      <c r="FYJ15" s="146"/>
      <c r="FYK15" s="146"/>
      <c r="FYL15" s="146"/>
      <c r="FYM15" s="146"/>
      <c r="FYN15" s="146"/>
      <c r="FYO15" s="146"/>
      <c r="FYP15" s="146"/>
      <c r="FYQ15" s="146"/>
      <c r="FYR15" s="146"/>
      <c r="FYS15" s="146"/>
      <c r="FYT15" s="146"/>
      <c r="FYU15" s="146"/>
      <c r="FYV15" s="146"/>
      <c r="FYW15" s="146"/>
      <c r="FYX15" s="146"/>
      <c r="FYY15" s="146"/>
      <c r="FYZ15" s="146"/>
      <c r="FZA15" s="146"/>
      <c r="FZB15" s="146"/>
      <c r="FZC15" s="146"/>
      <c r="FZD15" s="146"/>
      <c r="FZE15" s="146"/>
      <c r="FZF15" s="146"/>
      <c r="FZG15" s="146"/>
      <c r="FZH15" s="146"/>
      <c r="FZI15" s="146"/>
      <c r="FZJ15" s="146"/>
      <c r="FZK15" s="146"/>
      <c r="FZL15" s="146"/>
      <c r="FZM15" s="146"/>
      <c r="FZN15" s="146"/>
      <c r="FZO15" s="146"/>
      <c r="FZP15" s="146"/>
      <c r="FZQ15" s="146"/>
      <c r="FZR15" s="146"/>
      <c r="FZS15" s="146"/>
      <c r="FZT15" s="146"/>
      <c r="FZU15" s="146"/>
      <c r="FZV15" s="146"/>
      <c r="FZW15" s="146"/>
      <c r="FZX15" s="146"/>
      <c r="FZY15" s="146"/>
      <c r="FZZ15" s="146"/>
      <c r="GAA15" s="146"/>
      <c r="GAB15" s="146"/>
      <c r="GAC15" s="146"/>
      <c r="GAD15" s="146"/>
      <c r="GAE15" s="146"/>
      <c r="GAF15" s="146"/>
      <c r="GAG15" s="146"/>
      <c r="GAH15" s="146"/>
      <c r="GAI15" s="146"/>
      <c r="GAJ15" s="146"/>
      <c r="GAK15" s="146"/>
      <c r="GAL15" s="146"/>
      <c r="GAM15" s="146"/>
      <c r="GAN15" s="146"/>
      <c r="GAO15" s="146"/>
      <c r="GAP15" s="146"/>
      <c r="GAQ15" s="146"/>
      <c r="GAR15" s="146"/>
      <c r="GAS15" s="146"/>
      <c r="GAT15" s="146"/>
      <c r="GAU15" s="146"/>
      <c r="GAV15" s="146"/>
      <c r="GAW15" s="146"/>
      <c r="GAX15" s="146"/>
      <c r="GAY15" s="146"/>
      <c r="GAZ15" s="146"/>
      <c r="GBA15" s="146"/>
      <c r="GBB15" s="146"/>
      <c r="GBC15" s="146"/>
      <c r="GBD15" s="146"/>
      <c r="GBE15" s="146"/>
      <c r="GBF15" s="146"/>
      <c r="GBG15" s="146"/>
      <c r="GBH15" s="146"/>
      <c r="GBI15" s="146"/>
      <c r="GBJ15" s="146"/>
      <c r="GBK15" s="146"/>
      <c r="GBL15" s="146"/>
      <c r="GBM15" s="146"/>
      <c r="GBN15" s="146"/>
      <c r="GBO15" s="146"/>
      <c r="GBP15" s="146"/>
      <c r="GBQ15" s="146"/>
      <c r="GBR15" s="146"/>
      <c r="GBS15" s="146"/>
      <c r="GBT15" s="146"/>
      <c r="GBU15" s="146"/>
      <c r="GBV15" s="146"/>
      <c r="GBW15" s="146"/>
      <c r="GBX15" s="146"/>
      <c r="GBY15" s="146"/>
      <c r="GBZ15" s="146"/>
      <c r="GCA15" s="146"/>
      <c r="GCB15" s="146"/>
      <c r="GCC15" s="146"/>
      <c r="GCD15" s="146"/>
      <c r="GCE15" s="146"/>
      <c r="GCF15" s="146"/>
      <c r="GCG15" s="146"/>
      <c r="GCH15" s="146"/>
      <c r="GCI15" s="146"/>
      <c r="GCJ15" s="146"/>
      <c r="GCK15" s="146"/>
      <c r="GCL15" s="146"/>
      <c r="GCM15" s="146"/>
      <c r="GCN15" s="146"/>
      <c r="GCO15" s="146"/>
      <c r="GCP15" s="146"/>
      <c r="GCQ15" s="146"/>
      <c r="GCR15" s="146"/>
      <c r="GCS15" s="146"/>
      <c r="GCT15" s="146"/>
      <c r="GCU15" s="146"/>
      <c r="GCV15" s="146"/>
      <c r="GCW15" s="146"/>
      <c r="GCX15" s="146"/>
      <c r="GCY15" s="146"/>
      <c r="GCZ15" s="146"/>
      <c r="GDA15" s="146"/>
      <c r="GDB15" s="146"/>
      <c r="GDC15" s="146"/>
      <c r="GDD15" s="146"/>
      <c r="GDE15" s="146"/>
      <c r="GDF15" s="146"/>
      <c r="GDG15" s="146"/>
      <c r="GDH15" s="146"/>
      <c r="GDI15" s="146"/>
      <c r="GDJ15" s="146"/>
      <c r="GDK15" s="146"/>
      <c r="GDL15" s="146"/>
      <c r="GDM15" s="146"/>
      <c r="GDN15" s="146"/>
      <c r="GDO15" s="146"/>
      <c r="GDP15" s="146"/>
      <c r="GDQ15" s="146"/>
      <c r="GDR15" s="146"/>
      <c r="GDS15" s="146"/>
      <c r="GDT15" s="146"/>
      <c r="GDU15" s="146"/>
      <c r="GDV15" s="146"/>
      <c r="GDW15" s="146"/>
      <c r="GDX15" s="146"/>
      <c r="GDY15" s="146"/>
      <c r="GDZ15" s="146"/>
      <c r="GEA15" s="146"/>
      <c r="GEB15" s="146"/>
      <c r="GEC15" s="146"/>
      <c r="GED15" s="146"/>
      <c r="GEE15" s="146"/>
      <c r="GEF15" s="146"/>
      <c r="GEG15" s="146"/>
      <c r="GEH15" s="146"/>
      <c r="GEI15" s="146"/>
      <c r="GEJ15" s="146"/>
      <c r="GEK15" s="146"/>
      <c r="GEL15" s="146"/>
      <c r="GEM15" s="146"/>
      <c r="GEN15" s="146"/>
      <c r="GEO15" s="146"/>
      <c r="GEP15" s="146"/>
      <c r="GEQ15" s="146"/>
      <c r="GER15" s="146"/>
      <c r="GES15" s="146"/>
      <c r="GET15" s="146"/>
      <c r="GEU15" s="146"/>
      <c r="GEV15" s="146"/>
      <c r="GEW15" s="146"/>
      <c r="GEX15" s="146"/>
      <c r="GEY15" s="146"/>
      <c r="GEZ15" s="146"/>
      <c r="GFA15" s="146"/>
      <c r="GFB15" s="146"/>
      <c r="GFC15" s="146"/>
      <c r="GFD15" s="146"/>
      <c r="GFE15" s="146"/>
      <c r="GFF15" s="146"/>
      <c r="GFG15" s="146"/>
      <c r="GFH15" s="146"/>
      <c r="GFI15" s="146"/>
      <c r="GFJ15" s="146"/>
      <c r="GFK15" s="146"/>
      <c r="GFL15" s="146"/>
      <c r="GFM15" s="146"/>
      <c r="GFN15" s="146"/>
      <c r="GFO15" s="146"/>
      <c r="GFP15" s="146"/>
      <c r="GFQ15" s="146"/>
      <c r="GFR15" s="146"/>
      <c r="GFS15" s="146"/>
      <c r="GFT15" s="146"/>
      <c r="GFU15" s="146"/>
      <c r="GFV15" s="146"/>
      <c r="GFW15" s="146"/>
      <c r="GFX15" s="146"/>
      <c r="GFY15" s="146"/>
      <c r="GFZ15" s="146"/>
      <c r="GGA15" s="146"/>
      <c r="GGB15" s="146"/>
      <c r="GGC15" s="146"/>
      <c r="GGD15" s="146"/>
      <c r="GGE15" s="146"/>
      <c r="GGF15" s="146"/>
      <c r="GGG15" s="146"/>
      <c r="GGH15" s="146"/>
      <c r="GGI15" s="146"/>
      <c r="GGJ15" s="146"/>
      <c r="GGK15" s="146"/>
      <c r="GGL15" s="146"/>
      <c r="GGM15" s="146"/>
      <c r="GGN15" s="146"/>
      <c r="GGO15" s="146"/>
      <c r="GGP15" s="146"/>
      <c r="GGQ15" s="146"/>
      <c r="GGR15" s="146"/>
      <c r="GGS15" s="146"/>
      <c r="GGT15" s="146"/>
      <c r="GGU15" s="146"/>
      <c r="GGV15" s="146"/>
      <c r="GGW15" s="146"/>
      <c r="GGX15" s="146"/>
      <c r="GGY15" s="146"/>
      <c r="GGZ15" s="146"/>
      <c r="GHA15" s="146"/>
      <c r="GHB15" s="146"/>
      <c r="GHC15" s="146"/>
      <c r="GHD15" s="146"/>
      <c r="GHE15" s="146"/>
      <c r="GHF15" s="146"/>
      <c r="GHG15" s="146"/>
      <c r="GHH15" s="146"/>
      <c r="GHI15" s="146"/>
      <c r="GHJ15" s="146"/>
      <c r="GHK15" s="146"/>
      <c r="GHL15" s="146"/>
      <c r="GHM15" s="146"/>
      <c r="GHN15" s="146"/>
      <c r="GHO15" s="146"/>
      <c r="GHP15" s="146"/>
      <c r="GHQ15" s="146"/>
      <c r="GHR15" s="146"/>
      <c r="GHS15" s="146"/>
      <c r="GHT15" s="146"/>
      <c r="GHU15" s="146"/>
      <c r="GHV15" s="146"/>
      <c r="GHW15" s="146"/>
      <c r="GHX15" s="146"/>
      <c r="GHY15" s="146"/>
      <c r="GHZ15" s="146"/>
      <c r="GIA15" s="146"/>
      <c r="GIB15" s="146"/>
      <c r="GIC15" s="146"/>
      <c r="GID15" s="146"/>
      <c r="GIE15" s="146"/>
      <c r="GIF15" s="146"/>
      <c r="GIG15" s="146"/>
      <c r="GIH15" s="146"/>
      <c r="GII15" s="146"/>
      <c r="GIJ15" s="146"/>
      <c r="GIK15" s="146"/>
      <c r="GIL15" s="146"/>
      <c r="GIM15" s="146"/>
      <c r="GIN15" s="146"/>
      <c r="GIO15" s="146"/>
      <c r="GIP15" s="146"/>
      <c r="GIQ15" s="146"/>
      <c r="GIR15" s="146"/>
      <c r="GIS15" s="146"/>
      <c r="GIT15" s="146"/>
      <c r="GIU15" s="146"/>
      <c r="GIV15" s="146"/>
      <c r="GIW15" s="146"/>
      <c r="GIX15" s="146"/>
      <c r="GIY15" s="146"/>
      <c r="GIZ15" s="146"/>
      <c r="GJA15" s="146"/>
      <c r="GJB15" s="146"/>
      <c r="GJC15" s="146"/>
      <c r="GJD15" s="146"/>
      <c r="GJE15" s="146"/>
      <c r="GJF15" s="146"/>
      <c r="GJG15" s="146"/>
      <c r="GJH15" s="146"/>
      <c r="GJI15" s="146"/>
      <c r="GJJ15" s="146"/>
      <c r="GJK15" s="146"/>
      <c r="GJL15" s="146"/>
      <c r="GJM15" s="146"/>
      <c r="GJN15" s="146"/>
      <c r="GJO15" s="146"/>
      <c r="GJP15" s="146"/>
      <c r="GJQ15" s="146"/>
      <c r="GJR15" s="146"/>
      <c r="GJS15" s="146"/>
      <c r="GJT15" s="146"/>
      <c r="GJU15" s="146"/>
      <c r="GJV15" s="146"/>
      <c r="GJW15" s="146"/>
      <c r="GJX15" s="146"/>
      <c r="GJY15" s="146"/>
      <c r="GJZ15" s="146"/>
      <c r="GKA15" s="146"/>
      <c r="GKB15" s="146"/>
      <c r="GKC15" s="146"/>
      <c r="GKD15" s="146"/>
      <c r="GKE15" s="146"/>
      <c r="GKF15" s="146"/>
      <c r="GKG15" s="146"/>
      <c r="GKH15" s="146"/>
      <c r="GKI15" s="146"/>
      <c r="GKJ15" s="146"/>
      <c r="GKK15" s="146"/>
      <c r="GKL15" s="146"/>
      <c r="GKM15" s="146"/>
      <c r="GKN15" s="146"/>
      <c r="GKO15" s="146"/>
      <c r="GKP15" s="146"/>
      <c r="GKQ15" s="146"/>
      <c r="GKR15" s="146"/>
      <c r="GKS15" s="146"/>
      <c r="GKT15" s="146"/>
      <c r="GKU15" s="146"/>
      <c r="GKV15" s="146"/>
      <c r="GKW15" s="146"/>
      <c r="GKX15" s="146"/>
      <c r="GKY15" s="146"/>
      <c r="GKZ15" s="146"/>
      <c r="GLA15" s="146"/>
      <c r="GLB15" s="146"/>
      <c r="GLC15" s="146"/>
      <c r="GLD15" s="146"/>
      <c r="GLE15" s="146"/>
      <c r="GLF15" s="146"/>
      <c r="GLG15" s="146"/>
      <c r="GLH15" s="146"/>
      <c r="GLI15" s="146"/>
      <c r="GLJ15" s="146"/>
      <c r="GLK15" s="146"/>
      <c r="GLL15" s="146"/>
      <c r="GLM15" s="146"/>
      <c r="GLN15" s="146"/>
      <c r="GLO15" s="146"/>
      <c r="GLP15" s="146"/>
      <c r="GLQ15" s="146"/>
      <c r="GLR15" s="146"/>
      <c r="GLS15" s="146"/>
      <c r="GLT15" s="146"/>
      <c r="GLU15" s="146"/>
      <c r="GLV15" s="146"/>
      <c r="GLW15" s="146"/>
      <c r="GLX15" s="146"/>
      <c r="GLY15" s="146"/>
      <c r="GLZ15" s="146"/>
      <c r="GMA15" s="146"/>
      <c r="GMB15" s="146"/>
      <c r="GMC15" s="146"/>
      <c r="GMD15" s="146"/>
      <c r="GME15" s="146"/>
      <c r="GMF15" s="146"/>
      <c r="GMG15" s="146"/>
      <c r="GMH15" s="146"/>
      <c r="GMI15" s="146"/>
      <c r="GMJ15" s="146"/>
      <c r="GMK15" s="146"/>
      <c r="GML15" s="146"/>
      <c r="GMM15" s="146"/>
      <c r="GMN15" s="146"/>
      <c r="GMO15" s="146"/>
      <c r="GMP15" s="146"/>
      <c r="GMQ15" s="146"/>
      <c r="GMR15" s="146"/>
      <c r="GMS15" s="146"/>
      <c r="GMT15" s="146"/>
      <c r="GMU15" s="146"/>
      <c r="GMV15" s="146"/>
      <c r="GMW15" s="146"/>
      <c r="GMX15" s="146"/>
      <c r="GMY15" s="146"/>
      <c r="GMZ15" s="146"/>
      <c r="GNA15" s="146"/>
      <c r="GNB15" s="146"/>
      <c r="GNC15" s="146"/>
      <c r="GND15" s="146"/>
      <c r="GNE15" s="146"/>
      <c r="GNF15" s="146"/>
      <c r="GNG15" s="146"/>
      <c r="GNH15" s="146"/>
      <c r="GNI15" s="146"/>
      <c r="GNJ15" s="146"/>
      <c r="GNK15" s="146"/>
      <c r="GNL15" s="146"/>
      <c r="GNM15" s="146"/>
      <c r="GNN15" s="146"/>
      <c r="GNO15" s="146"/>
      <c r="GNP15" s="146"/>
      <c r="GNQ15" s="146"/>
      <c r="GNR15" s="146"/>
      <c r="GNS15" s="146"/>
      <c r="GNT15" s="146"/>
      <c r="GNU15" s="146"/>
      <c r="GNV15" s="146"/>
      <c r="GNW15" s="146"/>
      <c r="GNX15" s="146"/>
      <c r="GNY15" s="146"/>
      <c r="GNZ15" s="146"/>
      <c r="GOA15" s="146"/>
      <c r="GOB15" s="146"/>
      <c r="GOC15" s="146"/>
      <c r="GOD15" s="146"/>
      <c r="GOE15" s="146"/>
      <c r="GOF15" s="146"/>
      <c r="GOG15" s="146"/>
      <c r="GOH15" s="146"/>
      <c r="GOI15" s="146"/>
      <c r="GOJ15" s="146"/>
      <c r="GOK15" s="146"/>
      <c r="GOL15" s="146"/>
      <c r="GOM15" s="146"/>
      <c r="GON15" s="146"/>
      <c r="GOO15" s="146"/>
      <c r="GOP15" s="146"/>
      <c r="GOQ15" s="146"/>
      <c r="GOR15" s="146"/>
      <c r="GOS15" s="146"/>
      <c r="GOT15" s="146"/>
      <c r="GOU15" s="146"/>
      <c r="GOV15" s="146"/>
      <c r="GOW15" s="146"/>
      <c r="GOX15" s="146"/>
      <c r="GOY15" s="146"/>
      <c r="GOZ15" s="146"/>
      <c r="GPA15" s="146"/>
      <c r="GPB15" s="146"/>
      <c r="GPC15" s="146"/>
      <c r="GPD15" s="146"/>
      <c r="GPE15" s="146"/>
      <c r="GPF15" s="146"/>
      <c r="GPG15" s="146"/>
      <c r="GPH15" s="146"/>
      <c r="GPI15" s="146"/>
      <c r="GPJ15" s="146"/>
      <c r="GPK15" s="146"/>
      <c r="GPL15" s="146"/>
      <c r="GPM15" s="146"/>
      <c r="GPN15" s="146"/>
      <c r="GPO15" s="146"/>
      <c r="GPP15" s="146"/>
      <c r="GPQ15" s="146"/>
      <c r="GPR15" s="146"/>
      <c r="GPS15" s="146"/>
      <c r="GPT15" s="146"/>
      <c r="GPU15" s="146"/>
      <c r="GPV15" s="146"/>
      <c r="GPW15" s="146"/>
      <c r="GPX15" s="146"/>
      <c r="GPY15" s="146"/>
      <c r="GPZ15" s="146"/>
      <c r="GQA15" s="146"/>
      <c r="GQB15" s="146"/>
      <c r="GQC15" s="146"/>
      <c r="GQD15" s="146"/>
      <c r="GQE15" s="146"/>
      <c r="GQF15" s="146"/>
      <c r="GQG15" s="146"/>
      <c r="GQH15" s="146"/>
      <c r="GQI15" s="146"/>
      <c r="GQJ15" s="146"/>
      <c r="GQK15" s="146"/>
      <c r="GQL15" s="146"/>
      <c r="GQM15" s="146"/>
      <c r="GQN15" s="146"/>
      <c r="GQO15" s="146"/>
      <c r="GQP15" s="146"/>
      <c r="GQQ15" s="146"/>
      <c r="GQR15" s="146"/>
      <c r="GQS15" s="146"/>
      <c r="GQT15" s="146"/>
      <c r="GQU15" s="146"/>
      <c r="GQV15" s="146"/>
      <c r="GQW15" s="146"/>
      <c r="GQX15" s="146"/>
      <c r="GQY15" s="146"/>
      <c r="GQZ15" s="146"/>
      <c r="GRA15" s="146"/>
      <c r="GRB15" s="146"/>
      <c r="GRC15" s="146"/>
      <c r="GRD15" s="146"/>
      <c r="GRE15" s="146"/>
      <c r="GRF15" s="146"/>
      <c r="GRG15" s="146"/>
      <c r="GRH15" s="146"/>
      <c r="GRI15" s="146"/>
      <c r="GRJ15" s="146"/>
      <c r="GRK15" s="146"/>
      <c r="GRL15" s="146"/>
      <c r="GRM15" s="146"/>
      <c r="GRN15" s="146"/>
      <c r="GRO15" s="146"/>
      <c r="GRP15" s="146"/>
      <c r="GRQ15" s="146"/>
      <c r="GRR15" s="146"/>
      <c r="GRS15" s="146"/>
      <c r="GRT15" s="146"/>
      <c r="GRU15" s="146"/>
      <c r="GRV15" s="146"/>
      <c r="GRW15" s="146"/>
      <c r="GRX15" s="146"/>
      <c r="GRY15" s="146"/>
      <c r="GRZ15" s="146"/>
      <c r="GSA15" s="146"/>
      <c r="GSB15" s="146"/>
      <c r="GSC15" s="146"/>
      <c r="GSD15" s="146"/>
      <c r="GSE15" s="146"/>
      <c r="GSF15" s="146"/>
      <c r="GSG15" s="146"/>
      <c r="GSH15" s="146"/>
      <c r="GSI15" s="146"/>
      <c r="GSJ15" s="146"/>
      <c r="GSK15" s="146"/>
      <c r="GSL15" s="146"/>
      <c r="GSM15" s="146"/>
      <c r="GSN15" s="146"/>
      <c r="GSO15" s="146"/>
      <c r="GSP15" s="146"/>
      <c r="GSQ15" s="146"/>
      <c r="GSR15" s="146"/>
      <c r="GSS15" s="146"/>
      <c r="GST15" s="146"/>
      <c r="GSU15" s="146"/>
      <c r="GSV15" s="146"/>
      <c r="GSW15" s="146"/>
      <c r="GSX15" s="146"/>
      <c r="GSY15" s="146"/>
      <c r="GSZ15" s="146"/>
      <c r="GTA15" s="146"/>
      <c r="GTB15" s="146"/>
      <c r="GTC15" s="146"/>
      <c r="GTD15" s="146"/>
      <c r="GTE15" s="146"/>
      <c r="GTF15" s="146"/>
      <c r="GTG15" s="146"/>
      <c r="GTH15" s="146"/>
      <c r="GTI15" s="146"/>
      <c r="GTJ15" s="146"/>
      <c r="GTK15" s="146"/>
      <c r="GTL15" s="146"/>
      <c r="GTM15" s="146"/>
      <c r="GTN15" s="146"/>
      <c r="GTO15" s="146"/>
      <c r="GTP15" s="146"/>
      <c r="GTQ15" s="146"/>
      <c r="GTR15" s="146"/>
      <c r="GTS15" s="146"/>
      <c r="GTT15" s="146"/>
      <c r="GTU15" s="146"/>
      <c r="GTV15" s="146"/>
      <c r="GTW15" s="146"/>
      <c r="GTX15" s="146"/>
      <c r="GTY15" s="146"/>
      <c r="GTZ15" s="146"/>
      <c r="GUA15" s="146"/>
      <c r="GUB15" s="146"/>
      <c r="GUC15" s="146"/>
      <c r="GUD15" s="146"/>
      <c r="GUE15" s="146"/>
      <c r="GUF15" s="146"/>
      <c r="GUG15" s="146"/>
      <c r="GUH15" s="146"/>
      <c r="GUI15" s="146"/>
      <c r="GUJ15" s="146"/>
      <c r="GUK15" s="146"/>
      <c r="GUL15" s="146"/>
      <c r="GUM15" s="146"/>
      <c r="GUN15" s="146"/>
      <c r="GUO15" s="146"/>
      <c r="GUP15" s="146"/>
      <c r="GUQ15" s="146"/>
      <c r="GUR15" s="146"/>
      <c r="GUS15" s="146"/>
      <c r="GUT15" s="146"/>
      <c r="GUU15" s="146"/>
      <c r="GUV15" s="146"/>
      <c r="GUW15" s="146"/>
      <c r="GUX15" s="146"/>
      <c r="GUY15" s="146"/>
      <c r="GUZ15" s="146"/>
      <c r="GVA15" s="146"/>
      <c r="GVB15" s="146"/>
      <c r="GVC15" s="146"/>
      <c r="GVD15" s="146"/>
      <c r="GVE15" s="146"/>
      <c r="GVF15" s="146"/>
      <c r="GVG15" s="146"/>
      <c r="GVH15" s="146"/>
      <c r="GVI15" s="146"/>
      <c r="GVJ15" s="146"/>
      <c r="GVK15" s="146"/>
      <c r="GVL15" s="146"/>
      <c r="GVM15" s="146"/>
      <c r="GVN15" s="146"/>
      <c r="GVO15" s="146"/>
      <c r="GVP15" s="146"/>
      <c r="GVQ15" s="146"/>
      <c r="GVR15" s="146"/>
      <c r="GVS15" s="146"/>
      <c r="GVT15" s="146"/>
      <c r="GVU15" s="146"/>
      <c r="GVV15" s="146"/>
      <c r="GVW15" s="146"/>
      <c r="GVX15" s="146"/>
      <c r="GVY15" s="146"/>
      <c r="GVZ15" s="146"/>
      <c r="GWA15" s="146"/>
      <c r="GWB15" s="146"/>
      <c r="GWC15" s="146"/>
      <c r="GWD15" s="146"/>
      <c r="GWE15" s="146"/>
      <c r="GWF15" s="146"/>
      <c r="GWG15" s="146"/>
      <c r="GWH15" s="146"/>
      <c r="GWI15" s="146"/>
      <c r="GWJ15" s="146"/>
      <c r="GWK15" s="146"/>
      <c r="GWL15" s="146"/>
      <c r="GWM15" s="146"/>
      <c r="GWN15" s="146"/>
      <c r="GWO15" s="146"/>
      <c r="GWP15" s="146"/>
      <c r="GWQ15" s="146"/>
      <c r="GWR15" s="146"/>
      <c r="GWS15" s="146"/>
      <c r="GWT15" s="146"/>
      <c r="GWU15" s="146"/>
      <c r="GWV15" s="146"/>
      <c r="GWW15" s="146"/>
      <c r="GWX15" s="146"/>
      <c r="GWY15" s="146"/>
      <c r="GWZ15" s="146"/>
      <c r="GXA15" s="146"/>
      <c r="GXB15" s="146"/>
      <c r="GXC15" s="146"/>
      <c r="GXD15" s="146"/>
      <c r="GXE15" s="146"/>
      <c r="GXF15" s="146"/>
      <c r="GXG15" s="146"/>
      <c r="GXH15" s="146"/>
      <c r="GXI15" s="146"/>
      <c r="GXJ15" s="146"/>
      <c r="GXK15" s="146"/>
      <c r="GXL15" s="146"/>
      <c r="GXM15" s="146"/>
      <c r="GXN15" s="146"/>
      <c r="GXO15" s="146"/>
      <c r="GXP15" s="146"/>
      <c r="GXQ15" s="146"/>
      <c r="GXR15" s="146"/>
      <c r="GXS15" s="146"/>
      <c r="GXT15" s="146"/>
      <c r="GXU15" s="146"/>
      <c r="GXV15" s="146"/>
      <c r="GXW15" s="146"/>
      <c r="GXX15" s="146"/>
      <c r="GXY15" s="146"/>
      <c r="GXZ15" s="146"/>
      <c r="GYA15" s="146"/>
      <c r="GYB15" s="146"/>
      <c r="GYC15" s="146"/>
      <c r="GYD15" s="146"/>
      <c r="GYE15" s="146"/>
      <c r="GYF15" s="146"/>
      <c r="GYG15" s="146"/>
      <c r="GYH15" s="146"/>
      <c r="GYI15" s="146"/>
      <c r="GYJ15" s="146"/>
      <c r="GYK15" s="146"/>
      <c r="GYL15" s="146"/>
      <c r="GYM15" s="146"/>
      <c r="GYN15" s="146"/>
      <c r="GYO15" s="146"/>
      <c r="GYP15" s="146"/>
      <c r="GYQ15" s="146"/>
      <c r="GYR15" s="146"/>
      <c r="GYS15" s="146"/>
      <c r="GYT15" s="146"/>
      <c r="GYU15" s="146"/>
      <c r="GYV15" s="146"/>
      <c r="GYW15" s="146"/>
      <c r="GYX15" s="146"/>
      <c r="GYY15" s="146"/>
      <c r="GYZ15" s="146"/>
      <c r="GZA15" s="146"/>
      <c r="GZB15" s="146"/>
      <c r="GZC15" s="146"/>
      <c r="GZD15" s="146"/>
      <c r="GZE15" s="146"/>
      <c r="GZF15" s="146"/>
      <c r="GZG15" s="146"/>
      <c r="GZH15" s="146"/>
      <c r="GZI15" s="146"/>
      <c r="GZJ15" s="146"/>
      <c r="GZK15" s="146"/>
      <c r="GZL15" s="146"/>
      <c r="GZM15" s="146"/>
      <c r="GZN15" s="146"/>
      <c r="GZO15" s="146"/>
      <c r="GZP15" s="146"/>
      <c r="GZQ15" s="146"/>
      <c r="GZR15" s="146"/>
      <c r="GZS15" s="146"/>
      <c r="GZT15" s="146"/>
      <c r="GZU15" s="146"/>
      <c r="GZV15" s="146"/>
      <c r="GZW15" s="146"/>
      <c r="GZX15" s="146"/>
      <c r="GZY15" s="146"/>
      <c r="GZZ15" s="146"/>
      <c r="HAA15" s="146"/>
      <c r="HAB15" s="146"/>
      <c r="HAC15" s="146"/>
      <c r="HAD15" s="146"/>
      <c r="HAE15" s="146"/>
      <c r="HAF15" s="146"/>
      <c r="HAG15" s="146"/>
      <c r="HAH15" s="146"/>
      <c r="HAI15" s="146"/>
      <c r="HAJ15" s="146"/>
      <c r="HAK15" s="146"/>
      <c r="HAL15" s="146"/>
      <c r="HAM15" s="146"/>
      <c r="HAN15" s="146"/>
      <c r="HAO15" s="146"/>
      <c r="HAP15" s="146"/>
      <c r="HAQ15" s="146"/>
      <c r="HAR15" s="146"/>
      <c r="HAS15" s="146"/>
      <c r="HAT15" s="146"/>
      <c r="HAU15" s="146"/>
      <c r="HAV15" s="146"/>
      <c r="HAW15" s="146"/>
      <c r="HAX15" s="146"/>
      <c r="HAY15" s="146"/>
      <c r="HAZ15" s="146"/>
      <c r="HBA15" s="146"/>
      <c r="HBB15" s="146"/>
      <c r="HBC15" s="146"/>
      <c r="HBD15" s="146"/>
      <c r="HBE15" s="146"/>
      <c r="HBF15" s="146"/>
      <c r="HBG15" s="146"/>
      <c r="HBH15" s="146"/>
      <c r="HBI15" s="146"/>
      <c r="HBJ15" s="146"/>
      <c r="HBK15" s="146"/>
      <c r="HBL15" s="146"/>
      <c r="HBM15" s="146"/>
      <c r="HBN15" s="146"/>
      <c r="HBO15" s="146"/>
      <c r="HBP15" s="146"/>
      <c r="HBQ15" s="146"/>
      <c r="HBR15" s="146"/>
      <c r="HBS15" s="146"/>
      <c r="HBT15" s="146"/>
      <c r="HBU15" s="146"/>
      <c r="HBV15" s="146"/>
      <c r="HBW15" s="146"/>
      <c r="HBX15" s="146"/>
      <c r="HBY15" s="146"/>
      <c r="HBZ15" s="146"/>
      <c r="HCA15" s="146"/>
      <c r="HCB15" s="146"/>
      <c r="HCC15" s="146"/>
      <c r="HCD15" s="146"/>
      <c r="HCE15" s="146"/>
      <c r="HCF15" s="146"/>
      <c r="HCG15" s="146"/>
      <c r="HCH15" s="146"/>
      <c r="HCI15" s="146"/>
      <c r="HCJ15" s="146"/>
      <c r="HCK15" s="146"/>
      <c r="HCL15" s="146"/>
      <c r="HCM15" s="146"/>
      <c r="HCN15" s="146"/>
      <c r="HCO15" s="146"/>
      <c r="HCP15" s="146"/>
      <c r="HCQ15" s="146"/>
      <c r="HCR15" s="146"/>
      <c r="HCS15" s="146"/>
      <c r="HCT15" s="146"/>
      <c r="HCU15" s="146"/>
      <c r="HCV15" s="146"/>
      <c r="HCW15" s="146"/>
      <c r="HCX15" s="146"/>
      <c r="HCY15" s="146"/>
      <c r="HCZ15" s="146"/>
      <c r="HDA15" s="146"/>
      <c r="HDB15" s="146"/>
      <c r="HDC15" s="146"/>
      <c r="HDD15" s="146"/>
      <c r="HDE15" s="146"/>
      <c r="HDF15" s="146"/>
      <c r="HDG15" s="146"/>
      <c r="HDH15" s="146"/>
      <c r="HDI15" s="146"/>
      <c r="HDJ15" s="146"/>
      <c r="HDK15" s="146"/>
      <c r="HDL15" s="146"/>
      <c r="HDM15" s="146"/>
      <c r="HDN15" s="146"/>
      <c r="HDO15" s="146"/>
      <c r="HDP15" s="146"/>
      <c r="HDQ15" s="146"/>
      <c r="HDR15" s="146"/>
      <c r="HDS15" s="146"/>
      <c r="HDT15" s="146"/>
      <c r="HDU15" s="146"/>
      <c r="HDV15" s="146"/>
      <c r="HDW15" s="146"/>
      <c r="HDX15" s="146"/>
      <c r="HDY15" s="146"/>
      <c r="HDZ15" s="146"/>
      <c r="HEA15" s="146"/>
      <c r="HEB15" s="146"/>
      <c r="HEC15" s="146"/>
      <c r="HED15" s="146"/>
      <c r="HEE15" s="146"/>
      <c r="HEF15" s="146"/>
      <c r="HEG15" s="146"/>
      <c r="HEH15" s="146"/>
      <c r="HEI15" s="146"/>
      <c r="HEJ15" s="146"/>
      <c r="HEK15" s="146"/>
      <c r="HEL15" s="146"/>
      <c r="HEM15" s="146"/>
      <c r="HEN15" s="146"/>
      <c r="HEO15" s="146"/>
      <c r="HEP15" s="146"/>
      <c r="HEQ15" s="146"/>
      <c r="HER15" s="146"/>
      <c r="HES15" s="146"/>
      <c r="HET15" s="146"/>
      <c r="HEU15" s="146"/>
      <c r="HEV15" s="146"/>
      <c r="HEW15" s="146"/>
      <c r="HEX15" s="146"/>
      <c r="HEY15" s="146"/>
      <c r="HEZ15" s="146"/>
      <c r="HFA15" s="146"/>
      <c r="HFB15" s="146"/>
      <c r="HFC15" s="146"/>
      <c r="HFD15" s="146"/>
      <c r="HFE15" s="146"/>
      <c r="HFF15" s="146"/>
      <c r="HFG15" s="146"/>
      <c r="HFH15" s="146"/>
      <c r="HFI15" s="146"/>
      <c r="HFJ15" s="146"/>
      <c r="HFK15" s="146"/>
      <c r="HFL15" s="146"/>
      <c r="HFM15" s="146"/>
      <c r="HFN15" s="146"/>
      <c r="HFO15" s="146"/>
      <c r="HFP15" s="146"/>
      <c r="HFQ15" s="146"/>
      <c r="HFR15" s="146"/>
      <c r="HFS15" s="146"/>
      <c r="HFT15" s="146"/>
      <c r="HFU15" s="146"/>
      <c r="HFV15" s="146"/>
      <c r="HFW15" s="146"/>
      <c r="HFX15" s="146"/>
      <c r="HFY15" s="146"/>
      <c r="HFZ15" s="146"/>
      <c r="HGA15" s="146"/>
      <c r="HGB15" s="146"/>
      <c r="HGC15" s="146"/>
      <c r="HGD15" s="146"/>
      <c r="HGE15" s="146"/>
      <c r="HGF15" s="146"/>
      <c r="HGG15" s="146"/>
      <c r="HGH15" s="146"/>
      <c r="HGI15" s="146"/>
      <c r="HGJ15" s="146"/>
      <c r="HGK15" s="146"/>
      <c r="HGL15" s="146"/>
      <c r="HGM15" s="146"/>
      <c r="HGN15" s="146"/>
      <c r="HGO15" s="146"/>
      <c r="HGP15" s="146"/>
      <c r="HGQ15" s="146"/>
      <c r="HGR15" s="146"/>
      <c r="HGS15" s="146"/>
      <c r="HGT15" s="146"/>
      <c r="HGU15" s="146"/>
      <c r="HGV15" s="146"/>
      <c r="HGW15" s="146"/>
      <c r="HGX15" s="146"/>
      <c r="HGY15" s="146"/>
      <c r="HGZ15" s="146"/>
      <c r="HHA15" s="146"/>
      <c r="HHB15" s="146"/>
      <c r="HHC15" s="146"/>
      <c r="HHD15" s="146"/>
      <c r="HHE15" s="146"/>
      <c r="HHF15" s="146"/>
      <c r="HHG15" s="146"/>
      <c r="HHH15" s="146"/>
      <c r="HHI15" s="146"/>
      <c r="HHJ15" s="146"/>
      <c r="HHK15" s="146"/>
      <c r="HHL15" s="146"/>
      <c r="HHM15" s="146"/>
      <c r="HHN15" s="146"/>
      <c r="HHO15" s="146"/>
      <c r="HHP15" s="146"/>
      <c r="HHQ15" s="146"/>
      <c r="HHR15" s="146"/>
      <c r="HHS15" s="146"/>
      <c r="HHT15" s="146"/>
      <c r="HHU15" s="146"/>
      <c r="HHV15" s="146"/>
      <c r="HHW15" s="146"/>
      <c r="HHX15" s="146"/>
      <c r="HHY15" s="146"/>
      <c r="HHZ15" s="146"/>
      <c r="HIA15" s="146"/>
      <c r="HIB15" s="146"/>
      <c r="HIC15" s="146"/>
      <c r="HID15" s="146"/>
      <c r="HIE15" s="146"/>
      <c r="HIF15" s="146"/>
      <c r="HIG15" s="146"/>
      <c r="HIH15" s="146"/>
      <c r="HII15" s="146"/>
      <c r="HIJ15" s="146"/>
      <c r="HIK15" s="146"/>
      <c r="HIL15" s="146"/>
      <c r="HIM15" s="146"/>
      <c r="HIN15" s="146"/>
      <c r="HIO15" s="146"/>
      <c r="HIP15" s="146"/>
      <c r="HIQ15" s="146"/>
      <c r="HIR15" s="146"/>
      <c r="HIS15" s="146"/>
      <c r="HIT15" s="146"/>
      <c r="HIU15" s="146"/>
      <c r="HIV15" s="146"/>
      <c r="HIW15" s="146"/>
      <c r="HIX15" s="146"/>
      <c r="HIY15" s="146"/>
      <c r="HIZ15" s="146"/>
      <c r="HJA15" s="146"/>
      <c r="HJB15" s="146"/>
      <c r="HJC15" s="146"/>
      <c r="HJD15" s="146"/>
      <c r="HJE15" s="146"/>
      <c r="HJF15" s="146"/>
      <c r="HJG15" s="146"/>
      <c r="HJH15" s="146"/>
      <c r="HJI15" s="146"/>
      <c r="HJJ15" s="146"/>
      <c r="HJK15" s="146"/>
      <c r="HJL15" s="146"/>
      <c r="HJM15" s="146"/>
      <c r="HJN15" s="146"/>
      <c r="HJO15" s="146"/>
      <c r="HJP15" s="146"/>
      <c r="HJQ15" s="146"/>
      <c r="HJR15" s="146"/>
      <c r="HJS15" s="146"/>
      <c r="HJT15" s="146"/>
      <c r="HJU15" s="146"/>
      <c r="HJV15" s="146"/>
      <c r="HJW15" s="146"/>
      <c r="HJX15" s="146"/>
      <c r="HJY15" s="146"/>
      <c r="HJZ15" s="146"/>
      <c r="HKA15" s="146"/>
      <c r="HKB15" s="146"/>
      <c r="HKC15" s="146"/>
      <c r="HKD15" s="146"/>
      <c r="HKE15" s="146"/>
      <c r="HKF15" s="146"/>
      <c r="HKG15" s="146"/>
      <c r="HKH15" s="146"/>
      <c r="HKI15" s="146"/>
      <c r="HKJ15" s="146"/>
      <c r="HKK15" s="146"/>
      <c r="HKL15" s="146"/>
      <c r="HKM15" s="146"/>
      <c r="HKN15" s="146"/>
      <c r="HKO15" s="146"/>
      <c r="HKP15" s="146"/>
      <c r="HKQ15" s="146"/>
      <c r="HKR15" s="146"/>
      <c r="HKS15" s="146"/>
      <c r="HKT15" s="146"/>
      <c r="HKU15" s="146"/>
      <c r="HKV15" s="146"/>
      <c r="HKW15" s="146"/>
      <c r="HKX15" s="146"/>
      <c r="HKY15" s="146"/>
      <c r="HKZ15" s="146"/>
      <c r="HLA15" s="146"/>
      <c r="HLB15" s="146"/>
      <c r="HLC15" s="146"/>
      <c r="HLD15" s="146"/>
      <c r="HLE15" s="146"/>
      <c r="HLF15" s="146"/>
      <c r="HLG15" s="146"/>
      <c r="HLH15" s="146"/>
      <c r="HLI15" s="146"/>
      <c r="HLJ15" s="146"/>
      <c r="HLK15" s="146"/>
      <c r="HLL15" s="146"/>
      <c r="HLM15" s="146"/>
      <c r="HLN15" s="146"/>
      <c r="HLO15" s="146"/>
      <c r="HLP15" s="146"/>
      <c r="HLQ15" s="146"/>
      <c r="HLR15" s="146"/>
      <c r="HLS15" s="146"/>
      <c r="HLT15" s="146"/>
      <c r="HLU15" s="146"/>
      <c r="HLV15" s="146"/>
      <c r="HLW15" s="146"/>
      <c r="HLX15" s="146"/>
      <c r="HLY15" s="146"/>
      <c r="HLZ15" s="146"/>
      <c r="HMA15" s="146"/>
      <c r="HMB15" s="146"/>
      <c r="HMC15" s="146"/>
      <c r="HMD15" s="146"/>
      <c r="HME15" s="146"/>
      <c r="HMF15" s="146"/>
      <c r="HMG15" s="146"/>
      <c r="HMH15" s="146"/>
      <c r="HMI15" s="146"/>
      <c r="HMJ15" s="146"/>
      <c r="HMK15" s="146"/>
      <c r="HML15" s="146"/>
      <c r="HMM15" s="146"/>
      <c r="HMN15" s="146"/>
      <c r="HMO15" s="146"/>
      <c r="HMP15" s="146"/>
      <c r="HMQ15" s="146"/>
      <c r="HMR15" s="146"/>
      <c r="HMS15" s="146"/>
      <c r="HMT15" s="146"/>
      <c r="HMU15" s="146"/>
      <c r="HMV15" s="146"/>
      <c r="HMW15" s="146"/>
      <c r="HMX15" s="146"/>
      <c r="HMY15" s="146"/>
      <c r="HMZ15" s="146"/>
      <c r="HNA15" s="146"/>
      <c r="HNB15" s="146"/>
      <c r="HNC15" s="146"/>
      <c r="HND15" s="146"/>
      <c r="HNE15" s="146"/>
      <c r="HNF15" s="146"/>
      <c r="HNG15" s="146"/>
      <c r="HNH15" s="146"/>
      <c r="HNI15" s="146"/>
      <c r="HNJ15" s="146"/>
      <c r="HNK15" s="146"/>
      <c r="HNL15" s="146"/>
      <c r="HNM15" s="146"/>
      <c r="HNN15" s="146"/>
      <c r="HNO15" s="146"/>
      <c r="HNP15" s="146"/>
      <c r="HNQ15" s="146"/>
      <c r="HNR15" s="146"/>
      <c r="HNS15" s="146"/>
      <c r="HNT15" s="146"/>
      <c r="HNU15" s="146"/>
      <c r="HNV15" s="146"/>
      <c r="HNW15" s="146"/>
      <c r="HNX15" s="146"/>
      <c r="HNY15" s="146"/>
      <c r="HNZ15" s="146"/>
      <c r="HOA15" s="146"/>
      <c r="HOB15" s="146"/>
      <c r="HOC15" s="146"/>
      <c r="HOD15" s="146"/>
      <c r="HOE15" s="146"/>
      <c r="HOF15" s="146"/>
      <c r="HOG15" s="146"/>
      <c r="HOH15" s="146"/>
      <c r="HOI15" s="146"/>
      <c r="HOJ15" s="146"/>
      <c r="HOK15" s="146"/>
      <c r="HOL15" s="146"/>
      <c r="HOM15" s="146"/>
      <c r="HON15" s="146"/>
      <c r="HOO15" s="146"/>
      <c r="HOP15" s="146"/>
      <c r="HOQ15" s="146"/>
      <c r="HOR15" s="146"/>
      <c r="HOS15" s="146"/>
      <c r="HOT15" s="146"/>
      <c r="HOU15" s="146"/>
      <c r="HOV15" s="146"/>
      <c r="HOW15" s="146"/>
      <c r="HOX15" s="146"/>
      <c r="HOY15" s="146"/>
      <c r="HOZ15" s="146"/>
      <c r="HPA15" s="146"/>
      <c r="HPB15" s="146"/>
      <c r="HPC15" s="146"/>
      <c r="HPD15" s="146"/>
      <c r="HPE15" s="146"/>
      <c r="HPF15" s="146"/>
      <c r="HPG15" s="146"/>
      <c r="HPH15" s="146"/>
      <c r="HPI15" s="146"/>
      <c r="HPJ15" s="146"/>
      <c r="HPK15" s="146"/>
      <c r="HPL15" s="146"/>
      <c r="HPM15" s="146"/>
      <c r="HPN15" s="146"/>
      <c r="HPO15" s="146"/>
      <c r="HPP15" s="146"/>
      <c r="HPQ15" s="146"/>
      <c r="HPR15" s="146"/>
      <c r="HPS15" s="146"/>
      <c r="HPT15" s="146"/>
      <c r="HPU15" s="146"/>
      <c r="HPV15" s="146"/>
      <c r="HPW15" s="146"/>
      <c r="HPX15" s="146"/>
      <c r="HPY15" s="146"/>
      <c r="HPZ15" s="146"/>
      <c r="HQA15" s="146"/>
      <c r="HQB15" s="146"/>
      <c r="HQC15" s="146"/>
      <c r="HQD15" s="146"/>
      <c r="HQE15" s="146"/>
      <c r="HQF15" s="146"/>
      <c r="HQG15" s="146"/>
      <c r="HQH15" s="146"/>
      <c r="HQI15" s="146"/>
      <c r="HQJ15" s="146"/>
      <c r="HQK15" s="146"/>
      <c r="HQL15" s="146"/>
      <c r="HQM15" s="146"/>
      <c r="HQN15" s="146"/>
      <c r="HQO15" s="146"/>
      <c r="HQP15" s="146"/>
      <c r="HQQ15" s="146"/>
      <c r="HQR15" s="146"/>
      <c r="HQS15" s="146"/>
      <c r="HQT15" s="146"/>
      <c r="HQU15" s="146"/>
      <c r="HQV15" s="146"/>
      <c r="HQW15" s="146"/>
      <c r="HQX15" s="146"/>
      <c r="HQY15" s="146"/>
      <c r="HQZ15" s="146"/>
      <c r="HRA15" s="146"/>
      <c r="HRB15" s="146"/>
      <c r="HRC15" s="146"/>
      <c r="HRD15" s="146"/>
      <c r="HRE15" s="146"/>
      <c r="HRF15" s="146"/>
      <c r="HRG15" s="146"/>
      <c r="HRH15" s="146"/>
      <c r="HRI15" s="146"/>
      <c r="HRJ15" s="146"/>
      <c r="HRK15" s="146"/>
      <c r="HRL15" s="146"/>
      <c r="HRM15" s="146"/>
      <c r="HRN15" s="146"/>
      <c r="HRO15" s="146"/>
      <c r="HRP15" s="146"/>
      <c r="HRQ15" s="146"/>
      <c r="HRR15" s="146"/>
      <c r="HRS15" s="146"/>
      <c r="HRT15" s="146"/>
      <c r="HRU15" s="146"/>
      <c r="HRV15" s="146"/>
      <c r="HRW15" s="146"/>
      <c r="HRX15" s="146"/>
      <c r="HRY15" s="146"/>
      <c r="HRZ15" s="146"/>
      <c r="HSA15" s="146"/>
      <c r="HSB15" s="146"/>
      <c r="HSC15" s="146"/>
      <c r="HSD15" s="146"/>
      <c r="HSE15" s="146"/>
      <c r="HSF15" s="146"/>
      <c r="HSG15" s="146"/>
      <c r="HSH15" s="146"/>
      <c r="HSI15" s="146"/>
      <c r="HSJ15" s="146"/>
      <c r="HSK15" s="146"/>
      <c r="HSL15" s="146"/>
      <c r="HSM15" s="146"/>
      <c r="HSN15" s="146"/>
      <c r="HSO15" s="146"/>
      <c r="HSP15" s="146"/>
      <c r="HSQ15" s="146"/>
      <c r="HSR15" s="146"/>
      <c r="HSS15" s="146"/>
      <c r="HST15" s="146"/>
      <c r="HSU15" s="146"/>
      <c r="HSV15" s="146"/>
      <c r="HSW15" s="146"/>
      <c r="HSX15" s="146"/>
      <c r="HSY15" s="146"/>
      <c r="HSZ15" s="146"/>
      <c r="HTA15" s="146"/>
      <c r="HTB15" s="146"/>
      <c r="HTC15" s="146"/>
      <c r="HTD15" s="146"/>
      <c r="HTE15" s="146"/>
      <c r="HTF15" s="146"/>
      <c r="HTG15" s="146"/>
      <c r="HTH15" s="146"/>
      <c r="HTI15" s="146"/>
      <c r="HTJ15" s="146"/>
      <c r="HTK15" s="146"/>
      <c r="HTL15" s="146"/>
      <c r="HTM15" s="146"/>
      <c r="HTN15" s="146"/>
      <c r="HTO15" s="146"/>
      <c r="HTP15" s="146"/>
      <c r="HTQ15" s="146"/>
      <c r="HTR15" s="146"/>
      <c r="HTS15" s="146"/>
      <c r="HTT15" s="146"/>
      <c r="HTU15" s="146"/>
      <c r="HTV15" s="146"/>
      <c r="HTW15" s="146"/>
      <c r="HTX15" s="146"/>
      <c r="HTY15" s="146"/>
      <c r="HTZ15" s="146"/>
      <c r="HUA15" s="146"/>
      <c r="HUB15" s="146"/>
      <c r="HUC15" s="146"/>
      <c r="HUD15" s="146"/>
      <c r="HUE15" s="146"/>
      <c r="HUF15" s="146"/>
      <c r="HUG15" s="146"/>
      <c r="HUH15" s="146"/>
      <c r="HUI15" s="146"/>
      <c r="HUJ15" s="146"/>
      <c r="HUK15" s="146"/>
      <c r="HUL15" s="146"/>
      <c r="HUM15" s="146"/>
      <c r="HUN15" s="146"/>
      <c r="HUO15" s="146"/>
      <c r="HUP15" s="146"/>
      <c r="HUQ15" s="146"/>
      <c r="HUR15" s="146"/>
      <c r="HUS15" s="146"/>
      <c r="HUT15" s="146"/>
      <c r="HUU15" s="146"/>
      <c r="HUV15" s="146"/>
      <c r="HUW15" s="146"/>
      <c r="HUX15" s="146"/>
      <c r="HUY15" s="146"/>
      <c r="HUZ15" s="146"/>
      <c r="HVA15" s="146"/>
      <c r="HVB15" s="146"/>
      <c r="HVC15" s="146"/>
      <c r="HVD15" s="146"/>
      <c r="HVE15" s="146"/>
      <c r="HVF15" s="146"/>
      <c r="HVG15" s="146"/>
      <c r="HVH15" s="146"/>
      <c r="HVI15" s="146"/>
      <c r="HVJ15" s="146"/>
      <c r="HVK15" s="146"/>
      <c r="HVL15" s="146"/>
      <c r="HVM15" s="146"/>
      <c r="HVN15" s="146"/>
      <c r="HVO15" s="146"/>
      <c r="HVP15" s="146"/>
      <c r="HVQ15" s="146"/>
      <c r="HVR15" s="146"/>
      <c r="HVS15" s="146"/>
      <c r="HVT15" s="146"/>
      <c r="HVU15" s="146"/>
      <c r="HVV15" s="146"/>
      <c r="HVW15" s="146"/>
      <c r="HVX15" s="146"/>
      <c r="HVY15" s="146"/>
      <c r="HVZ15" s="146"/>
      <c r="HWA15" s="146"/>
      <c r="HWB15" s="146"/>
      <c r="HWC15" s="146"/>
      <c r="HWD15" s="146"/>
      <c r="HWE15" s="146"/>
      <c r="HWF15" s="146"/>
      <c r="HWG15" s="146"/>
      <c r="HWH15" s="146"/>
      <c r="HWI15" s="146"/>
      <c r="HWJ15" s="146"/>
      <c r="HWK15" s="146"/>
      <c r="HWL15" s="146"/>
      <c r="HWM15" s="146"/>
      <c r="HWN15" s="146"/>
      <c r="HWO15" s="146"/>
      <c r="HWP15" s="146"/>
      <c r="HWQ15" s="146"/>
      <c r="HWR15" s="146"/>
      <c r="HWS15" s="146"/>
      <c r="HWT15" s="146"/>
      <c r="HWU15" s="146"/>
      <c r="HWV15" s="146"/>
      <c r="HWW15" s="146"/>
      <c r="HWX15" s="146"/>
      <c r="HWY15" s="146"/>
      <c r="HWZ15" s="146"/>
      <c r="HXA15" s="146"/>
      <c r="HXB15" s="146"/>
      <c r="HXC15" s="146"/>
      <c r="HXD15" s="146"/>
      <c r="HXE15" s="146"/>
      <c r="HXF15" s="146"/>
      <c r="HXG15" s="146"/>
      <c r="HXH15" s="146"/>
      <c r="HXI15" s="146"/>
      <c r="HXJ15" s="146"/>
      <c r="HXK15" s="146"/>
      <c r="HXL15" s="146"/>
      <c r="HXM15" s="146"/>
      <c r="HXN15" s="146"/>
      <c r="HXO15" s="146"/>
      <c r="HXP15" s="146"/>
      <c r="HXQ15" s="146"/>
      <c r="HXR15" s="146"/>
      <c r="HXS15" s="146"/>
      <c r="HXT15" s="146"/>
      <c r="HXU15" s="146"/>
      <c r="HXV15" s="146"/>
      <c r="HXW15" s="146"/>
      <c r="HXX15" s="146"/>
      <c r="HXY15" s="146"/>
      <c r="HXZ15" s="146"/>
      <c r="HYA15" s="146"/>
      <c r="HYB15" s="146"/>
      <c r="HYC15" s="146"/>
      <c r="HYD15" s="146"/>
      <c r="HYE15" s="146"/>
      <c r="HYF15" s="146"/>
      <c r="HYG15" s="146"/>
      <c r="HYH15" s="146"/>
      <c r="HYI15" s="146"/>
      <c r="HYJ15" s="146"/>
      <c r="HYK15" s="146"/>
      <c r="HYL15" s="146"/>
      <c r="HYM15" s="146"/>
      <c r="HYN15" s="146"/>
      <c r="HYO15" s="146"/>
      <c r="HYP15" s="146"/>
      <c r="HYQ15" s="146"/>
      <c r="HYR15" s="146"/>
      <c r="HYS15" s="146"/>
      <c r="HYT15" s="146"/>
      <c r="HYU15" s="146"/>
      <c r="HYV15" s="146"/>
      <c r="HYW15" s="146"/>
      <c r="HYX15" s="146"/>
      <c r="HYY15" s="146"/>
      <c r="HYZ15" s="146"/>
      <c r="HZA15" s="146"/>
      <c r="HZB15" s="146"/>
      <c r="HZC15" s="146"/>
      <c r="HZD15" s="146"/>
      <c r="HZE15" s="146"/>
      <c r="HZF15" s="146"/>
      <c r="HZG15" s="146"/>
      <c r="HZH15" s="146"/>
      <c r="HZI15" s="146"/>
      <c r="HZJ15" s="146"/>
      <c r="HZK15" s="146"/>
      <c r="HZL15" s="146"/>
      <c r="HZM15" s="146"/>
      <c r="HZN15" s="146"/>
      <c r="HZO15" s="146"/>
      <c r="HZP15" s="146"/>
      <c r="HZQ15" s="146"/>
      <c r="HZR15" s="146"/>
      <c r="HZS15" s="146"/>
      <c r="HZT15" s="146"/>
      <c r="HZU15" s="146"/>
      <c r="HZV15" s="146"/>
      <c r="HZW15" s="146"/>
      <c r="HZX15" s="146"/>
      <c r="HZY15" s="146"/>
      <c r="HZZ15" s="146"/>
      <c r="IAA15" s="146"/>
      <c r="IAB15" s="146"/>
      <c r="IAC15" s="146"/>
      <c r="IAD15" s="146"/>
      <c r="IAE15" s="146"/>
      <c r="IAF15" s="146"/>
      <c r="IAG15" s="146"/>
      <c r="IAH15" s="146"/>
      <c r="IAI15" s="146"/>
      <c r="IAJ15" s="146"/>
      <c r="IAK15" s="146"/>
      <c r="IAL15" s="146"/>
      <c r="IAM15" s="146"/>
      <c r="IAN15" s="146"/>
      <c r="IAO15" s="146"/>
      <c r="IAP15" s="146"/>
      <c r="IAQ15" s="146"/>
      <c r="IAR15" s="146"/>
      <c r="IAS15" s="146"/>
      <c r="IAT15" s="146"/>
      <c r="IAU15" s="146"/>
      <c r="IAV15" s="146"/>
      <c r="IAW15" s="146"/>
      <c r="IAX15" s="146"/>
      <c r="IAY15" s="146"/>
      <c r="IAZ15" s="146"/>
      <c r="IBA15" s="146"/>
      <c r="IBB15" s="146"/>
      <c r="IBC15" s="146"/>
      <c r="IBD15" s="146"/>
      <c r="IBE15" s="146"/>
      <c r="IBF15" s="146"/>
      <c r="IBG15" s="146"/>
      <c r="IBH15" s="146"/>
      <c r="IBI15" s="146"/>
      <c r="IBJ15" s="146"/>
      <c r="IBK15" s="146"/>
      <c r="IBL15" s="146"/>
      <c r="IBM15" s="146"/>
      <c r="IBN15" s="146"/>
      <c r="IBO15" s="146"/>
      <c r="IBP15" s="146"/>
      <c r="IBQ15" s="146"/>
      <c r="IBR15" s="146"/>
      <c r="IBS15" s="146"/>
      <c r="IBT15" s="146"/>
      <c r="IBU15" s="146"/>
      <c r="IBV15" s="146"/>
      <c r="IBW15" s="146"/>
      <c r="IBX15" s="146"/>
      <c r="IBY15" s="146"/>
      <c r="IBZ15" s="146"/>
      <c r="ICA15" s="146"/>
      <c r="ICB15" s="146"/>
      <c r="ICC15" s="146"/>
      <c r="ICD15" s="146"/>
      <c r="ICE15" s="146"/>
      <c r="ICF15" s="146"/>
      <c r="ICG15" s="146"/>
      <c r="ICH15" s="146"/>
      <c r="ICI15" s="146"/>
      <c r="ICJ15" s="146"/>
      <c r="ICK15" s="146"/>
      <c r="ICL15" s="146"/>
      <c r="ICM15" s="146"/>
      <c r="ICN15" s="146"/>
      <c r="ICO15" s="146"/>
      <c r="ICP15" s="146"/>
      <c r="ICQ15" s="146"/>
      <c r="ICR15" s="146"/>
      <c r="ICS15" s="146"/>
      <c r="ICT15" s="146"/>
      <c r="ICU15" s="146"/>
      <c r="ICV15" s="146"/>
      <c r="ICW15" s="146"/>
      <c r="ICX15" s="146"/>
      <c r="ICY15" s="146"/>
      <c r="ICZ15" s="146"/>
      <c r="IDA15" s="146"/>
      <c r="IDB15" s="146"/>
      <c r="IDC15" s="146"/>
      <c r="IDD15" s="146"/>
      <c r="IDE15" s="146"/>
      <c r="IDF15" s="146"/>
      <c r="IDG15" s="146"/>
      <c r="IDH15" s="146"/>
      <c r="IDI15" s="146"/>
      <c r="IDJ15" s="146"/>
      <c r="IDK15" s="146"/>
      <c r="IDL15" s="146"/>
      <c r="IDM15" s="146"/>
      <c r="IDN15" s="146"/>
      <c r="IDO15" s="146"/>
      <c r="IDP15" s="146"/>
      <c r="IDQ15" s="146"/>
      <c r="IDR15" s="146"/>
      <c r="IDS15" s="146"/>
      <c r="IDT15" s="146"/>
      <c r="IDU15" s="146"/>
      <c r="IDV15" s="146"/>
      <c r="IDW15" s="146"/>
      <c r="IDX15" s="146"/>
      <c r="IDY15" s="146"/>
      <c r="IDZ15" s="146"/>
      <c r="IEA15" s="146"/>
      <c r="IEB15" s="146"/>
      <c r="IEC15" s="146"/>
      <c r="IED15" s="146"/>
      <c r="IEE15" s="146"/>
      <c r="IEF15" s="146"/>
      <c r="IEG15" s="146"/>
      <c r="IEH15" s="146"/>
      <c r="IEI15" s="146"/>
      <c r="IEJ15" s="146"/>
      <c r="IEK15" s="146"/>
      <c r="IEL15" s="146"/>
      <c r="IEM15" s="146"/>
      <c r="IEN15" s="146"/>
      <c r="IEO15" s="146"/>
      <c r="IEP15" s="146"/>
      <c r="IEQ15" s="146"/>
      <c r="IER15" s="146"/>
      <c r="IES15" s="146"/>
      <c r="IET15" s="146"/>
      <c r="IEU15" s="146"/>
      <c r="IEV15" s="146"/>
      <c r="IEW15" s="146"/>
      <c r="IEX15" s="146"/>
      <c r="IEY15" s="146"/>
      <c r="IEZ15" s="146"/>
      <c r="IFA15" s="146"/>
      <c r="IFB15" s="146"/>
      <c r="IFC15" s="146"/>
      <c r="IFD15" s="146"/>
      <c r="IFE15" s="146"/>
      <c r="IFF15" s="146"/>
      <c r="IFG15" s="146"/>
      <c r="IFH15" s="146"/>
      <c r="IFI15" s="146"/>
      <c r="IFJ15" s="146"/>
      <c r="IFK15" s="146"/>
      <c r="IFL15" s="146"/>
      <c r="IFM15" s="146"/>
      <c r="IFN15" s="146"/>
      <c r="IFO15" s="146"/>
      <c r="IFP15" s="146"/>
      <c r="IFQ15" s="146"/>
      <c r="IFR15" s="146"/>
      <c r="IFS15" s="146"/>
      <c r="IFT15" s="146"/>
      <c r="IFU15" s="146"/>
      <c r="IFV15" s="146"/>
      <c r="IFW15" s="146"/>
      <c r="IFX15" s="146"/>
      <c r="IFY15" s="146"/>
      <c r="IFZ15" s="146"/>
      <c r="IGA15" s="146"/>
      <c r="IGB15" s="146"/>
      <c r="IGC15" s="146"/>
      <c r="IGD15" s="146"/>
      <c r="IGE15" s="146"/>
      <c r="IGF15" s="146"/>
      <c r="IGG15" s="146"/>
      <c r="IGH15" s="146"/>
      <c r="IGI15" s="146"/>
      <c r="IGJ15" s="146"/>
      <c r="IGK15" s="146"/>
      <c r="IGL15" s="146"/>
      <c r="IGM15" s="146"/>
      <c r="IGN15" s="146"/>
      <c r="IGO15" s="146"/>
      <c r="IGP15" s="146"/>
      <c r="IGQ15" s="146"/>
      <c r="IGR15" s="146"/>
      <c r="IGS15" s="146"/>
      <c r="IGT15" s="146"/>
      <c r="IGU15" s="146"/>
      <c r="IGV15" s="146"/>
      <c r="IGW15" s="146"/>
      <c r="IGX15" s="146"/>
      <c r="IGY15" s="146"/>
      <c r="IGZ15" s="146"/>
      <c r="IHA15" s="146"/>
      <c r="IHB15" s="146"/>
      <c r="IHC15" s="146"/>
      <c r="IHD15" s="146"/>
      <c r="IHE15" s="146"/>
      <c r="IHF15" s="146"/>
      <c r="IHG15" s="146"/>
      <c r="IHH15" s="146"/>
      <c r="IHI15" s="146"/>
      <c r="IHJ15" s="146"/>
      <c r="IHK15" s="146"/>
      <c r="IHL15" s="146"/>
      <c r="IHM15" s="146"/>
      <c r="IHN15" s="146"/>
      <c r="IHO15" s="146"/>
      <c r="IHP15" s="146"/>
      <c r="IHQ15" s="146"/>
      <c r="IHR15" s="146"/>
      <c r="IHS15" s="146"/>
      <c r="IHT15" s="146"/>
      <c r="IHU15" s="146"/>
      <c r="IHV15" s="146"/>
      <c r="IHW15" s="146"/>
      <c r="IHX15" s="146"/>
      <c r="IHY15" s="146"/>
      <c r="IHZ15" s="146"/>
      <c r="IIA15" s="146"/>
      <c r="IIB15" s="146"/>
      <c r="IIC15" s="146"/>
      <c r="IID15" s="146"/>
      <c r="IIE15" s="146"/>
      <c r="IIF15" s="146"/>
      <c r="IIG15" s="146"/>
      <c r="IIH15" s="146"/>
      <c r="III15" s="146"/>
      <c r="IIJ15" s="146"/>
      <c r="IIK15" s="146"/>
      <c r="IIL15" s="146"/>
      <c r="IIM15" s="146"/>
      <c r="IIN15" s="146"/>
      <c r="IIO15" s="146"/>
      <c r="IIP15" s="146"/>
      <c r="IIQ15" s="146"/>
      <c r="IIR15" s="146"/>
      <c r="IIS15" s="146"/>
      <c r="IIT15" s="146"/>
      <c r="IIU15" s="146"/>
      <c r="IIV15" s="146"/>
      <c r="IIW15" s="146"/>
      <c r="IIX15" s="146"/>
      <c r="IIY15" s="146"/>
      <c r="IIZ15" s="146"/>
      <c r="IJA15" s="146"/>
      <c r="IJB15" s="146"/>
      <c r="IJC15" s="146"/>
      <c r="IJD15" s="146"/>
      <c r="IJE15" s="146"/>
      <c r="IJF15" s="146"/>
      <c r="IJG15" s="146"/>
      <c r="IJH15" s="146"/>
      <c r="IJI15" s="146"/>
      <c r="IJJ15" s="146"/>
      <c r="IJK15" s="146"/>
      <c r="IJL15" s="146"/>
      <c r="IJM15" s="146"/>
      <c r="IJN15" s="146"/>
      <c r="IJO15" s="146"/>
      <c r="IJP15" s="146"/>
      <c r="IJQ15" s="146"/>
      <c r="IJR15" s="146"/>
      <c r="IJS15" s="146"/>
      <c r="IJT15" s="146"/>
      <c r="IJU15" s="146"/>
      <c r="IJV15" s="146"/>
      <c r="IJW15" s="146"/>
      <c r="IJX15" s="146"/>
      <c r="IJY15" s="146"/>
      <c r="IJZ15" s="146"/>
      <c r="IKA15" s="146"/>
      <c r="IKB15" s="146"/>
      <c r="IKC15" s="146"/>
      <c r="IKD15" s="146"/>
      <c r="IKE15" s="146"/>
      <c r="IKF15" s="146"/>
      <c r="IKG15" s="146"/>
      <c r="IKH15" s="146"/>
      <c r="IKI15" s="146"/>
      <c r="IKJ15" s="146"/>
      <c r="IKK15" s="146"/>
      <c r="IKL15" s="146"/>
      <c r="IKM15" s="146"/>
      <c r="IKN15" s="146"/>
      <c r="IKO15" s="146"/>
      <c r="IKP15" s="146"/>
      <c r="IKQ15" s="146"/>
      <c r="IKR15" s="146"/>
      <c r="IKS15" s="146"/>
      <c r="IKT15" s="146"/>
      <c r="IKU15" s="146"/>
      <c r="IKV15" s="146"/>
      <c r="IKW15" s="146"/>
      <c r="IKX15" s="146"/>
      <c r="IKY15" s="146"/>
      <c r="IKZ15" s="146"/>
      <c r="ILA15" s="146"/>
      <c r="ILB15" s="146"/>
      <c r="ILC15" s="146"/>
      <c r="ILD15" s="146"/>
      <c r="ILE15" s="146"/>
      <c r="ILF15" s="146"/>
      <c r="ILG15" s="146"/>
      <c r="ILH15" s="146"/>
      <c r="ILI15" s="146"/>
      <c r="ILJ15" s="146"/>
      <c r="ILK15" s="146"/>
      <c r="ILL15" s="146"/>
      <c r="ILM15" s="146"/>
      <c r="ILN15" s="146"/>
      <c r="ILO15" s="146"/>
      <c r="ILP15" s="146"/>
      <c r="ILQ15" s="146"/>
      <c r="ILR15" s="146"/>
      <c r="ILS15" s="146"/>
      <c r="ILT15" s="146"/>
      <c r="ILU15" s="146"/>
      <c r="ILV15" s="146"/>
      <c r="ILW15" s="146"/>
      <c r="ILX15" s="146"/>
      <c r="ILY15" s="146"/>
      <c r="ILZ15" s="146"/>
      <c r="IMA15" s="146"/>
      <c r="IMB15" s="146"/>
      <c r="IMC15" s="146"/>
      <c r="IMD15" s="146"/>
      <c r="IME15" s="146"/>
      <c r="IMF15" s="146"/>
      <c r="IMG15" s="146"/>
      <c r="IMH15" s="146"/>
      <c r="IMI15" s="146"/>
      <c r="IMJ15" s="146"/>
      <c r="IMK15" s="146"/>
      <c r="IML15" s="146"/>
      <c r="IMM15" s="146"/>
      <c r="IMN15" s="146"/>
      <c r="IMO15" s="146"/>
      <c r="IMP15" s="146"/>
      <c r="IMQ15" s="146"/>
      <c r="IMR15" s="146"/>
      <c r="IMS15" s="146"/>
      <c r="IMT15" s="146"/>
      <c r="IMU15" s="146"/>
      <c r="IMV15" s="146"/>
      <c r="IMW15" s="146"/>
      <c r="IMX15" s="146"/>
      <c r="IMY15" s="146"/>
      <c r="IMZ15" s="146"/>
      <c r="INA15" s="146"/>
      <c r="INB15" s="146"/>
      <c r="INC15" s="146"/>
      <c r="IND15" s="146"/>
      <c r="INE15" s="146"/>
      <c r="INF15" s="146"/>
      <c r="ING15" s="146"/>
      <c r="INH15" s="146"/>
      <c r="INI15" s="146"/>
      <c r="INJ15" s="146"/>
      <c r="INK15" s="146"/>
      <c r="INL15" s="146"/>
      <c r="INM15" s="146"/>
      <c r="INN15" s="146"/>
      <c r="INO15" s="146"/>
      <c r="INP15" s="146"/>
      <c r="INQ15" s="146"/>
      <c r="INR15" s="146"/>
      <c r="INS15" s="146"/>
      <c r="INT15" s="146"/>
      <c r="INU15" s="146"/>
      <c r="INV15" s="146"/>
      <c r="INW15" s="146"/>
      <c r="INX15" s="146"/>
      <c r="INY15" s="146"/>
      <c r="INZ15" s="146"/>
      <c r="IOA15" s="146"/>
      <c r="IOB15" s="146"/>
      <c r="IOC15" s="146"/>
      <c r="IOD15" s="146"/>
      <c r="IOE15" s="146"/>
      <c r="IOF15" s="146"/>
      <c r="IOG15" s="146"/>
      <c r="IOH15" s="146"/>
      <c r="IOI15" s="146"/>
      <c r="IOJ15" s="146"/>
      <c r="IOK15" s="146"/>
      <c r="IOL15" s="146"/>
      <c r="IOM15" s="146"/>
      <c r="ION15" s="146"/>
      <c r="IOO15" s="146"/>
      <c r="IOP15" s="146"/>
      <c r="IOQ15" s="146"/>
      <c r="IOR15" s="146"/>
      <c r="IOS15" s="146"/>
      <c r="IOT15" s="146"/>
      <c r="IOU15" s="146"/>
      <c r="IOV15" s="146"/>
      <c r="IOW15" s="146"/>
      <c r="IOX15" s="146"/>
      <c r="IOY15" s="146"/>
      <c r="IOZ15" s="146"/>
      <c r="IPA15" s="146"/>
      <c r="IPB15" s="146"/>
      <c r="IPC15" s="146"/>
      <c r="IPD15" s="146"/>
      <c r="IPE15" s="146"/>
      <c r="IPF15" s="146"/>
      <c r="IPG15" s="146"/>
      <c r="IPH15" s="146"/>
      <c r="IPI15" s="146"/>
      <c r="IPJ15" s="146"/>
      <c r="IPK15" s="146"/>
      <c r="IPL15" s="146"/>
      <c r="IPM15" s="146"/>
      <c r="IPN15" s="146"/>
      <c r="IPO15" s="146"/>
      <c r="IPP15" s="146"/>
      <c r="IPQ15" s="146"/>
      <c r="IPR15" s="146"/>
      <c r="IPS15" s="146"/>
      <c r="IPT15" s="146"/>
      <c r="IPU15" s="146"/>
      <c r="IPV15" s="146"/>
      <c r="IPW15" s="146"/>
      <c r="IPX15" s="146"/>
      <c r="IPY15" s="146"/>
      <c r="IPZ15" s="146"/>
      <c r="IQA15" s="146"/>
      <c r="IQB15" s="146"/>
      <c r="IQC15" s="146"/>
      <c r="IQD15" s="146"/>
      <c r="IQE15" s="146"/>
      <c r="IQF15" s="146"/>
      <c r="IQG15" s="146"/>
      <c r="IQH15" s="146"/>
      <c r="IQI15" s="146"/>
      <c r="IQJ15" s="146"/>
      <c r="IQK15" s="146"/>
      <c r="IQL15" s="146"/>
      <c r="IQM15" s="146"/>
      <c r="IQN15" s="146"/>
      <c r="IQO15" s="146"/>
      <c r="IQP15" s="146"/>
      <c r="IQQ15" s="146"/>
      <c r="IQR15" s="146"/>
      <c r="IQS15" s="146"/>
      <c r="IQT15" s="146"/>
      <c r="IQU15" s="146"/>
      <c r="IQV15" s="146"/>
      <c r="IQW15" s="146"/>
      <c r="IQX15" s="146"/>
      <c r="IQY15" s="146"/>
      <c r="IQZ15" s="146"/>
      <c r="IRA15" s="146"/>
      <c r="IRB15" s="146"/>
      <c r="IRC15" s="146"/>
      <c r="IRD15" s="146"/>
      <c r="IRE15" s="146"/>
      <c r="IRF15" s="146"/>
      <c r="IRG15" s="146"/>
      <c r="IRH15" s="146"/>
      <c r="IRI15" s="146"/>
      <c r="IRJ15" s="146"/>
      <c r="IRK15" s="146"/>
      <c r="IRL15" s="146"/>
      <c r="IRM15" s="146"/>
      <c r="IRN15" s="146"/>
      <c r="IRO15" s="146"/>
      <c r="IRP15" s="146"/>
      <c r="IRQ15" s="146"/>
      <c r="IRR15" s="146"/>
      <c r="IRS15" s="146"/>
      <c r="IRT15" s="146"/>
      <c r="IRU15" s="146"/>
      <c r="IRV15" s="146"/>
      <c r="IRW15" s="146"/>
      <c r="IRX15" s="146"/>
      <c r="IRY15" s="146"/>
      <c r="IRZ15" s="146"/>
      <c r="ISA15" s="146"/>
      <c r="ISB15" s="146"/>
      <c r="ISC15" s="146"/>
      <c r="ISD15" s="146"/>
      <c r="ISE15" s="146"/>
      <c r="ISF15" s="146"/>
      <c r="ISG15" s="146"/>
      <c r="ISH15" s="146"/>
      <c r="ISI15" s="146"/>
      <c r="ISJ15" s="146"/>
      <c r="ISK15" s="146"/>
      <c r="ISL15" s="146"/>
      <c r="ISM15" s="146"/>
      <c r="ISN15" s="146"/>
      <c r="ISO15" s="146"/>
      <c r="ISP15" s="146"/>
      <c r="ISQ15" s="146"/>
      <c r="ISR15" s="146"/>
      <c r="ISS15" s="146"/>
      <c r="IST15" s="146"/>
      <c r="ISU15" s="146"/>
      <c r="ISV15" s="146"/>
      <c r="ISW15" s="146"/>
      <c r="ISX15" s="146"/>
      <c r="ISY15" s="146"/>
      <c r="ISZ15" s="146"/>
      <c r="ITA15" s="146"/>
      <c r="ITB15" s="146"/>
      <c r="ITC15" s="146"/>
      <c r="ITD15" s="146"/>
      <c r="ITE15" s="146"/>
      <c r="ITF15" s="146"/>
      <c r="ITG15" s="146"/>
      <c r="ITH15" s="146"/>
      <c r="ITI15" s="146"/>
      <c r="ITJ15" s="146"/>
      <c r="ITK15" s="146"/>
      <c r="ITL15" s="146"/>
      <c r="ITM15" s="146"/>
      <c r="ITN15" s="146"/>
      <c r="ITO15" s="146"/>
      <c r="ITP15" s="146"/>
      <c r="ITQ15" s="146"/>
      <c r="ITR15" s="146"/>
      <c r="ITS15" s="146"/>
      <c r="ITT15" s="146"/>
      <c r="ITU15" s="146"/>
      <c r="ITV15" s="146"/>
      <c r="ITW15" s="146"/>
      <c r="ITX15" s="146"/>
      <c r="ITY15" s="146"/>
      <c r="ITZ15" s="146"/>
      <c r="IUA15" s="146"/>
      <c r="IUB15" s="146"/>
      <c r="IUC15" s="146"/>
      <c r="IUD15" s="146"/>
      <c r="IUE15" s="146"/>
      <c r="IUF15" s="146"/>
      <c r="IUG15" s="146"/>
      <c r="IUH15" s="146"/>
      <c r="IUI15" s="146"/>
      <c r="IUJ15" s="146"/>
      <c r="IUK15" s="146"/>
      <c r="IUL15" s="146"/>
      <c r="IUM15" s="146"/>
      <c r="IUN15" s="146"/>
      <c r="IUO15" s="146"/>
      <c r="IUP15" s="146"/>
      <c r="IUQ15" s="146"/>
      <c r="IUR15" s="146"/>
      <c r="IUS15" s="146"/>
      <c r="IUT15" s="146"/>
      <c r="IUU15" s="146"/>
      <c r="IUV15" s="146"/>
      <c r="IUW15" s="146"/>
      <c r="IUX15" s="146"/>
      <c r="IUY15" s="146"/>
      <c r="IUZ15" s="146"/>
      <c r="IVA15" s="146"/>
      <c r="IVB15" s="146"/>
      <c r="IVC15" s="146"/>
      <c r="IVD15" s="146"/>
      <c r="IVE15" s="146"/>
      <c r="IVF15" s="146"/>
      <c r="IVG15" s="146"/>
      <c r="IVH15" s="146"/>
      <c r="IVI15" s="146"/>
      <c r="IVJ15" s="146"/>
      <c r="IVK15" s="146"/>
      <c r="IVL15" s="146"/>
      <c r="IVM15" s="146"/>
      <c r="IVN15" s="146"/>
      <c r="IVO15" s="146"/>
      <c r="IVP15" s="146"/>
      <c r="IVQ15" s="146"/>
      <c r="IVR15" s="146"/>
      <c r="IVS15" s="146"/>
      <c r="IVT15" s="146"/>
      <c r="IVU15" s="146"/>
      <c r="IVV15" s="146"/>
      <c r="IVW15" s="146"/>
      <c r="IVX15" s="146"/>
      <c r="IVY15" s="146"/>
      <c r="IVZ15" s="146"/>
      <c r="IWA15" s="146"/>
      <c r="IWB15" s="146"/>
      <c r="IWC15" s="146"/>
      <c r="IWD15" s="146"/>
      <c r="IWE15" s="146"/>
      <c r="IWF15" s="146"/>
      <c r="IWG15" s="146"/>
      <c r="IWH15" s="146"/>
      <c r="IWI15" s="146"/>
      <c r="IWJ15" s="146"/>
      <c r="IWK15" s="146"/>
      <c r="IWL15" s="146"/>
      <c r="IWM15" s="146"/>
      <c r="IWN15" s="146"/>
      <c r="IWO15" s="146"/>
      <c r="IWP15" s="146"/>
      <c r="IWQ15" s="146"/>
      <c r="IWR15" s="146"/>
      <c r="IWS15" s="146"/>
      <c r="IWT15" s="146"/>
      <c r="IWU15" s="146"/>
      <c r="IWV15" s="146"/>
      <c r="IWW15" s="146"/>
      <c r="IWX15" s="146"/>
      <c r="IWY15" s="146"/>
      <c r="IWZ15" s="146"/>
      <c r="IXA15" s="146"/>
      <c r="IXB15" s="146"/>
      <c r="IXC15" s="146"/>
      <c r="IXD15" s="146"/>
      <c r="IXE15" s="146"/>
      <c r="IXF15" s="146"/>
      <c r="IXG15" s="146"/>
      <c r="IXH15" s="146"/>
      <c r="IXI15" s="146"/>
      <c r="IXJ15" s="146"/>
      <c r="IXK15" s="146"/>
      <c r="IXL15" s="146"/>
      <c r="IXM15" s="146"/>
      <c r="IXN15" s="146"/>
      <c r="IXO15" s="146"/>
      <c r="IXP15" s="146"/>
      <c r="IXQ15" s="146"/>
      <c r="IXR15" s="146"/>
      <c r="IXS15" s="146"/>
      <c r="IXT15" s="146"/>
      <c r="IXU15" s="146"/>
      <c r="IXV15" s="146"/>
      <c r="IXW15" s="146"/>
      <c r="IXX15" s="146"/>
      <c r="IXY15" s="146"/>
      <c r="IXZ15" s="146"/>
      <c r="IYA15" s="146"/>
      <c r="IYB15" s="146"/>
      <c r="IYC15" s="146"/>
      <c r="IYD15" s="146"/>
      <c r="IYE15" s="146"/>
      <c r="IYF15" s="146"/>
      <c r="IYG15" s="146"/>
      <c r="IYH15" s="146"/>
      <c r="IYI15" s="146"/>
      <c r="IYJ15" s="146"/>
      <c r="IYK15" s="146"/>
      <c r="IYL15" s="146"/>
      <c r="IYM15" s="146"/>
      <c r="IYN15" s="146"/>
      <c r="IYO15" s="146"/>
      <c r="IYP15" s="146"/>
      <c r="IYQ15" s="146"/>
      <c r="IYR15" s="146"/>
      <c r="IYS15" s="146"/>
      <c r="IYT15" s="146"/>
      <c r="IYU15" s="146"/>
      <c r="IYV15" s="146"/>
      <c r="IYW15" s="146"/>
      <c r="IYX15" s="146"/>
      <c r="IYY15" s="146"/>
      <c r="IYZ15" s="146"/>
      <c r="IZA15" s="146"/>
      <c r="IZB15" s="146"/>
      <c r="IZC15" s="146"/>
      <c r="IZD15" s="146"/>
      <c r="IZE15" s="146"/>
      <c r="IZF15" s="146"/>
      <c r="IZG15" s="146"/>
      <c r="IZH15" s="146"/>
      <c r="IZI15" s="146"/>
      <c r="IZJ15" s="146"/>
      <c r="IZK15" s="146"/>
      <c r="IZL15" s="146"/>
      <c r="IZM15" s="146"/>
      <c r="IZN15" s="146"/>
      <c r="IZO15" s="146"/>
      <c r="IZP15" s="146"/>
      <c r="IZQ15" s="146"/>
      <c r="IZR15" s="146"/>
      <c r="IZS15" s="146"/>
      <c r="IZT15" s="146"/>
      <c r="IZU15" s="146"/>
      <c r="IZV15" s="146"/>
      <c r="IZW15" s="146"/>
      <c r="IZX15" s="146"/>
      <c r="IZY15" s="146"/>
      <c r="IZZ15" s="146"/>
      <c r="JAA15" s="146"/>
      <c r="JAB15" s="146"/>
      <c r="JAC15" s="146"/>
      <c r="JAD15" s="146"/>
      <c r="JAE15" s="146"/>
      <c r="JAF15" s="146"/>
      <c r="JAG15" s="146"/>
      <c r="JAH15" s="146"/>
      <c r="JAI15" s="146"/>
      <c r="JAJ15" s="146"/>
      <c r="JAK15" s="146"/>
      <c r="JAL15" s="146"/>
      <c r="JAM15" s="146"/>
      <c r="JAN15" s="146"/>
      <c r="JAO15" s="146"/>
      <c r="JAP15" s="146"/>
      <c r="JAQ15" s="146"/>
      <c r="JAR15" s="146"/>
      <c r="JAS15" s="146"/>
      <c r="JAT15" s="146"/>
      <c r="JAU15" s="146"/>
      <c r="JAV15" s="146"/>
      <c r="JAW15" s="146"/>
      <c r="JAX15" s="146"/>
      <c r="JAY15" s="146"/>
      <c r="JAZ15" s="146"/>
      <c r="JBA15" s="146"/>
      <c r="JBB15" s="146"/>
      <c r="JBC15" s="146"/>
      <c r="JBD15" s="146"/>
      <c r="JBE15" s="146"/>
      <c r="JBF15" s="146"/>
      <c r="JBG15" s="146"/>
      <c r="JBH15" s="146"/>
      <c r="JBI15" s="146"/>
      <c r="JBJ15" s="146"/>
      <c r="JBK15" s="146"/>
      <c r="JBL15" s="146"/>
      <c r="JBM15" s="146"/>
      <c r="JBN15" s="146"/>
      <c r="JBO15" s="146"/>
      <c r="JBP15" s="146"/>
      <c r="JBQ15" s="146"/>
      <c r="JBR15" s="146"/>
      <c r="JBS15" s="146"/>
      <c r="JBT15" s="146"/>
      <c r="JBU15" s="146"/>
      <c r="JBV15" s="146"/>
      <c r="JBW15" s="146"/>
      <c r="JBX15" s="146"/>
      <c r="JBY15" s="146"/>
      <c r="JBZ15" s="146"/>
      <c r="JCA15" s="146"/>
      <c r="JCB15" s="146"/>
      <c r="JCC15" s="146"/>
      <c r="JCD15" s="146"/>
      <c r="JCE15" s="146"/>
      <c r="JCF15" s="146"/>
      <c r="JCG15" s="146"/>
      <c r="JCH15" s="146"/>
      <c r="JCI15" s="146"/>
      <c r="JCJ15" s="146"/>
      <c r="JCK15" s="146"/>
      <c r="JCL15" s="146"/>
      <c r="JCM15" s="146"/>
      <c r="JCN15" s="146"/>
      <c r="JCO15" s="146"/>
      <c r="JCP15" s="146"/>
      <c r="JCQ15" s="146"/>
      <c r="JCR15" s="146"/>
      <c r="JCS15" s="146"/>
      <c r="JCT15" s="146"/>
      <c r="JCU15" s="146"/>
      <c r="JCV15" s="146"/>
      <c r="JCW15" s="146"/>
      <c r="JCX15" s="146"/>
      <c r="JCY15" s="146"/>
      <c r="JCZ15" s="146"/>
      <c r="JDA15" s="146"/>
      <c r="JDB15" s="146"/>
      <c r="JDC15" s="146"/>
      <c r="JDD15" s="146"/>
      <c r="JDE15" s="146"/>
      <c r="JDF15" s="146"/>
      <c r="JDG15" s="146"/>
      <c r="JDH15" s="146"/>
      <c r="JDI15" s="146"/>
      <c r="JDJ15" s="146"/>
      <c r="JDK15" s="146"/>
      <c r="JDL15" s="146"/>
      <c r="JDM15" s="146"/>
      <c r="JDN15" s="146"/>
      <c r="JDO15" s="146"/>
      <c r="JDP15" s="146"/>
      <c r="JDQ15" s="146"/>
      <c r="JDR15" s="146"/>
      <c r="JDS15" s="146"/>
      <c r="JDT15" s="146"/>
      <c r="JDU15" s="146"/>
      <c r="JDV15" s="146"/>
      <c r="JDW15" s="146"/>
      <c r="JDX15" s="146"/>
      <c r="JDY15" s="146"/>
      <c r="JDZ15" s="146"/>
      <c r="JEA15" s="146"/>
      <c r="JEB15" s="146"/>
      <c r="JEC15" s="146"/>
      <c r="JED15" s="146"/>
      <c r="JEE15" s="146"/>
      <c r="JEF15" s="146"/>
      <c r="JEG15" s="146"/>
      <c r="JEH15" s="146"/>
      <c r="JEI15" s="146"/>
      <c r="JEJ15" s="146"/>
      <c r="JEK15" s="146"/>
      <c r="JEL15" s="146"/>
      <c r="JEM15" s="146"/>
      <c r="JEN15" s="146"/>
      <c r="JEO15" s="146"/>
      <c r="JEP15" s="146"/>
      <c r="JEQ15" s="146"/>
      <c r="JER15" s="146"/>
      <c r="JES15" s="146"/>
      <c r="JET15" s="146"/>
      <c r="JEU15" s="146"/>
      <c r="JEV15" s="146"/>
      <c r="JEW15" s="146"/>
      <c r="JEX15" s="146"/>
      <c r="JEY15" s="146"/>
      <c r="JEZ15" s="146"/>
      <c r="JFA15" s="146"/>
      <c r="JFB15" s="146"/>
      <c r="JFC15" s="146"/>
      <c r="JFD15" s="146"/>
      <c r="JFE15" s="146"/>
      <c r="JFF15" s="146"/>
      <c r="JFG15" s="146"/>
      <c r="JFH15" s="146"/>
      <c r="JFI15" s="146"/>
      <c r="JFJ15" s="146"/>
      <c r="JFK15" s="146"/>
      <c r="JFL15" s="146"/>
      <c r="JFM15" s="146"/>
      <c r="JFN15" s="146"/>
      <c r="JFO15" s="146"/>
      <c r="JFP15" s="146"/>
      <c r="JFQ15" s="146"/>
      <c r="JFR15" s="146"/>
      <c r="JFS15" s="146"/>
      <c r="JFT15" s="146"/>
      <c r="JFU15" s="146"/>
      <c r="JFV15" s="146"/>
      <c r="JFW15" s="146"/>
      <c r="JFX15" s="146"/>
      <c r="JFY15" s="146"/>
      <c r="JFZ15" s="146"/>
      <c r="JGA15" s="146"/>
      <c r="JGB15" s="146"/>
      <c r="JGC15" s="146"/>
      <c r="JGD15" s="146"/>
      <c r="JGE15" s="146"/>
      <c r="JGF15" s="146"/>
      <c r="JGG15" s="146"/>
      <c r="JGH15" s="146"/>
      <c r="JGI15" s="146"/>
      <c r="JGJ15" s="146"/>
      <c r="JGK15" s="146"/>
      <c r="JGL15" s="146"/>
      <c r="JGM15" s="146"/>
      <c r="JGN15" s="146"/>
      <c r="JGO15" s="146"/>
      <c r="JGP15" s="146"/>
      <c r="JGQ15" s="146"/>
      <c r="JGR15" s="146"/>
      <c r="JGS15" s="146"/>
      <c r="JGT15" s="146"/>
      <c r="JGU15" s="146"/>
      <c r="JGV15" s="146"/>
      <c r="JGW15" s="146"/>
      <c r="JGX15" s="146"/>
      <c r="JGY15" s="146"/>
      <c r="JGZ15" s="146"/>
      <c r="JHA15" s="146"/>
      <c r="JHB15" s="146"/>
      <c r="JHC15" s="146"/>
      <c r="JHD15" s="146"/>
      <c r="JHE15" s="146"/>
      <c r="JHF15" s="146"/>
      <c r="JHG15" s="146"/>
      <c r="JHH15" s="146"/>
      <c r="JHI15" s="146"/>
      <c r="JHJ15" s="146"/>
      <c r="JHK15" s="146"/>
      <c r="JHL15" s="146"/>
      <c r="JHM15" s="146"/>
      <c r="JHN15" s="146"/>
      <c r="JHO15" s="146"/>
      <c r="JHP15" s="146"/>
      <c r="JHQ15" s="146"/>
      <c r="JHR15" s="146"/>
      <c r="JHS15" s="146"/>
      <c r="JHT15" s="146"/>
      <c r="JHU15" s="146"/>
      <c r="JHV15" s="146"/>
      <c r="JHW15" s="146"/>
      <c r="JHX15" s="146"/>
      <c r="JHY15" s="146"/>
      <c r="JHZ15" s="146"/>
      <c r="JIA15" s="146"/>
      <c r="JIB15" s="146"/>
      <c r="JIC15" s="146"/>
      <c r="JID15" s="146"/>
      <c r="JIE15" s="146"/>
      <c r="JIF15" s="146"/>
      <c r="JIG15" s="146"/>
      <c r="JIH15" s="146"/>
      <c r="JII15" s="146"/>
      <c r="JIJ15" s="146"/>
      <c r="JIK15" s="146"/>
      <c r="JIL15" s="146"/>
      <c r="JIM15" s="146"/>
      <c r="JIN15" s="146"/>
      <c r="JIO15" s="146"/>
      <c r="JIP15" s="146"/>
      <c r="JIQ15" s="146"/>
      <c r="JIR15" s="146"/>
      <c r="JIS15" s="146"/>
      <c r="JIT15" s="146"/>
      <c r="JIU15" s="146"/>
      <c r="JIV15" s="146"/>
      <c r="JIW15" s="146"/>
      <c r="JIX15" s="146"/>
      <c r="JIY15" s="146"/>
      <c r="JIZ15" s="146"/>
      <c r="JJA15" s="146"/>
      <c r="JJB15" s="146"/>
      <c r="JJC15" s="146"/>
      <c r="JJD15" s="146"/>
      <c r="JJE15" s="146"/>
      <c r="JJF15" s="146"/>
      <c r="JJG15" s="146"/>
      <c r="JJH15" s="146"/>
      <c r="JJI15" s="146"/>
      <c r="JJJ15" s="146"/>
      <c r="JJK15" s="146"/>
      <c r="JJL15" s="146"/>
      <c r="JJM15" s="146"/>
      <c r="JJN15" s="146"/>
      <c r="JJO15" s="146"/>
      <c r="JJP15" s="146"/>
      <c r="JJQ15" s="146"/>
      <c r="JJR15" s="146"/>
      <c r="JJS15" s="146"/>
      <c r="JJT15" s="146"/>
      <c r="JJU15" s="146"/>
      <c r="JJV15" s="146"/>
      <c r="JJW15" s="146"/>
      <c r="JJX15" s="146"/>
      <c r="JJY15" s="146"/>
      <c r="JJZ15" s="146"/>
      <c r="JKA15" s="146"/>
      <c r="JKB15" s="146"/>
      <c r="JKC15" s="146"/>
      <c r="JKD15" s="146"/>
      <c r="JKE15" s="146"/>
      <c r="JKF15" s="146"/>
      <c r="JKG15" s="146"/>
      <c r="JKH15" s="146"/>
      <c r="JKI15" s="146"/>
      <c r="JKJ15" s="146"/>
      <c r="JKK15" s="146"/>
      <c r="JKL15" s="146"/>
      <c r="JKM15" s="146"/>
      <c r="JKN15" s="146"/>
      <c r="JKO15" s="146"/>
      <c r="JKP15" s="146"/>
      <c r="JKQ15" s="146"/>
      <c r="JKR15" s="146"/>
      <c r="JKS15" s="146"/>
      <c r="JKT15" s="146"/>
      <c r="JKU15" s="146"/>
      <c r="JKV15" s="146"/>
      <c r="JKW15" s="146"/>
      <c r="JKX15" s="146"/>
      <c r="JKY15" s="146"/>
      <c r="JKZ15" s="146"/>
      <c r="JLA15" s="146"/>
      <c r="JLB15" s="146"/>
      <c r="JLC15" s="146"/>
      <c r="JLD15" s="146"/>
      <c r="JLE15" s="146"/>
      <c r="JLF15" s="146"/>
      <c r="JLG15" s="146"/>
      <c r="JLH15" s="146"/>
      <c r="JLI15" s="146"/>
      <c r="JLJ15" s="146"/>
      <c r="JLK15" s="146"/>
      <c r="JLL15" s="146"/>
      <c r="JLM15" s="146"/>
      <c r="JLN15" s="146"/>
      <c r="JLO15" s="146"/>
      <c r="JLP15" s="146"/>
      <c r="JLQ15" s="146"/>
      <c r="JLR15" s="146"/>
      <c r="JLS15" s="146"/>
      <c r="JLT15" s="146"/>
      <c r="JLU15" s="146"/>
      <c r="JLV15" s="146"/>
      <c r="JLW15" s="146"/>
      <c r="JLX15" s="146"/>
      <c r="JLY15" s="146"/>
      <c r="JLZ15" s="146"/>
      <c r="JMA15" s="146"/>
      <c r="JMB15" s="146"/>
      <c r="JMC15" s="146"/>
      <c r="JMD15" s="146"/>
      <c r="JME15" s="146"/>
      <c r="JMF15" s="146"/>
      <c r="JMG15" s="146"/>
      <c r="JMH15" s="146"/>
      <c r="JMI15" s="146"/>
      <c r="JMJ15" s="146"/>
      <c r="JMK15" s="146"/>
      <c r="JML15" s="146"/>
      <c r="JMM15" s="146"/>
      <c r="JMN15" s="146"/>
      <c r="JMO15" s="146"/>
      <c r="JMP15" s="146"/>
      <c r="JMQ15" s="146"/>
      <c r="JMR15" s="146"/>
      <c r="JMS15" s="146"/>
      <c r="JMT15" s="146"/>
      <c r="JMU15" s="146"/>
      <c r="JMV15" s="146"/>
      <c r="JMW15" s="146"/>
      <c r="JMX15" s="146"/>
      <c r="JMY15" s="146"/>
      <c r="JMZ15" s="146"/>
      <c r="JNA15" s="146"/>
      <c r="JNB15" s="146"/>
      <c r="JNC15" s="146"/>
      <c r="JND15" s="146"/>
      <c r="JNE15" s="146"/>
      <c r="JNF15" s="146"/>
      <c r="JNG15" s="146"/>
      <c r="JNH15" s="146"/>
      <c r="JNI15" s="146"/>
      <c r="JNJ15" s="146"/>
      <c r="JNK15" s="146"/>
      <c r="JNL15" s="146"/>
      <c r="JNM15" s="146"/>
      <c r="JNN15" s="146"/>
      <c r="JNO15" s="146"/>
      <c r="JNP15" s="146"/>
      <c r="JNQ15" s="146"/>
      <c r="JNR15" s="146"/>
      <c r="JNS15" s="146"/>
      <c r="JNT15" s="146"/>
      <c r="JNU15" s="146"/>
      <c r="JNV15" s="146"/>
      <c r="JNW15" s="146"/>
      <c r="JNX15" s="146"/>
      <c r="JNY15" s="146"/>
      <c r="JNZ15" s="146"/>
      <c r="JOA15" s="146"/>
      <c r="JOB15" s="146"/>
      <c r="JOC15" s="146"/>
      <c r="JOD15" s="146"/>
      <c r="JOE15" s="146"/>
      <c r="JOF15" s="146"/>
      <c r="JOG15" s="146"/>
      <c r="JOH15" s="146"/>
      <c r="JOI15" s="146"/>
      <c r="JOJ15" s="146"/>
      <c r="JOK15" s="146"/>
      <c r="JOL15" s="146"/>
      <c r="JOM15" s="146"/>
      <c r="JON15" s="146"/>
      <c r="JOO15" s="146"/>
      <c r="JOP15" s="146"/>
      <c r="JOQ15" s="146"/>
      <c r="JOR15" s="146"/>
      <c r="JOS15" s="146"/>
      <c r="JOT15" s="146"/>
      <c r="JOU15" s="146"/>
      <c r="JOV15" s="146"/>
      <c r="JOW15" s="146"/>
      <c r="JOX15" s="146"/>
      <c r="JOY15" s="146"/>
      <c r="JOZ15" s="146"/>
      <c r="JPA15" s="146"/>
      <c r="JPB15" s="146"/>
      <c r="JPC15" s="146"/>
      <c r="JPD15" s="146"/>
      <c r="JPE15" s="146"/>
      <c r="JPF15" s="146"/>
      <c r="JPG15" s="146"/>
      <c r="JPH15" s="146"/>
      <c r="JPI15" s="146"/>
      <c r="JPJ15" s="146"/>
      <c r="JPK15" s="146"/>
      <c r="JPL15" s="146"/>
      <c r="JPM15" s="146"/>
      <c r="JPN15" s="146"/>
      <c r="JPO15" s="146"/>
      <c r="JPP15" s="146"/>
      <c r="JPQ15" s="146"/>
      <c r="JPR15" s="146"/>
      <c r="JPS15" s="146"/>
      <c r="JPT15" s="146"/>
      <c r="JPU15" s="146"/>
      <c r="JPV15" s="146"/>
      <c r="JPW15" s="146"/>
      <c r="JPX15" s="146"/>
      <c r="JPY15" s="146"/>
      <c r="JPZ15" s="146"/>
      <c r="JQA15" s="146"/>
      <c r="JQB15" s="146"/>
      <c r="JQC15" s="146"/>
      <c r="JQD15" s="146"/>
      <c r="JQE15" s="146"/>
      <c r="JQF15" s="146"/>
      <c r="JQG15" s="146"/>
      <c r="JQH15" s="146"/>
      <c r="JQI15" s="146"/>
      <c r="JQJ15" s="146"/>
      <c r="JQK15" s="146"/>
      <c r="JQL15" s="146"/>
      <c r="JQM15" s="146"/>
      <c r="JQN15" s="146"/>
      <c r="JQO15" s="146"/>
      <c r="JQP15" s="146"/>
      <c r="JQQ15" s="146"/>
      <c r="JQR15" s="146"/>
      <c r="JQS15" s="146"/>
      <c r="JQT15" s="146"/>
      <c r="JQU15" s="146"/>
      <c r="JQV15" s="146"/>
      <c r="JQW15" s="146"/>
      <c r="JQX15" s="146"/>
      <c r="JQY15" s="146"/>
      <c r="JQZ15" s="146"/>
      <c r="JRA15" s="146"/>
      <c r="JRB15" s="146"/>
      <c r="JRC15" s="146"/>
      <c r="JRD15" s="146"/>
      <c r="JRE15" s="146"/>
      <c r="JRF15" s="146"/>
      <c r="JRG15" s="146"/>
      <c r="JRH15" s="146"/>
      <c r="JRI15" s="146"/>
      <c r="JRJ15" s="146"/>
      <c r="JRK15" s="146"/>
      <c r="JRL15" s="146"/>
      <c r="JRM15" s="146"/>
      <c r="JRN15" s="146"/>
      <c r="JRO15" s="146"/>
      <c r="JRP15" s="146"/>
      <c r="JRQ15" s="146"/>
      <c r="JRR15" s="146"/>
      <c r="JRS15" s="146"/>
      <c r="JRT15" s="146"/>
      <c r="JRU15" s="146"/>
      <c r="JRV15" s="146"/>
      <c r="JRW15" s="146"/>
      <c r="JRX15" s="146"/>
      <c r="JRY15" s="146"/>
      <c r="JRZ15" s="146"/>
      <c r="JSA15" s="146"/>
      <c r="JSB15" s="146"/>
      <c r="JSC15" s="146"/>
      <c r="JSD15" s="146"/>
      <c r="JSE15" s="146"/>
      <c r="JSF15" s="146"/>
      <c r="JSG15" s="146"/>
      <c r="JSH15" s="146"/>
      <c r="JSI15" s="146"/>
      <c r="JSJ15" s="146"/>
      <c r="JSK15" s="146"/>
      <c r="JSL15" s="146"/>
      <c r="JSM15" s="146"/>
      <c r="JSN15" s="146"/>
      <c r="JSO15" s="146"/>
      <c r="JSP15" s="146"/>
      <c r="JSQ15" s="146"/>
      <c r="JSR15" s="146"/>
      <c r="JSS15" s="146"/>
      <c r="JST15" s="146"/>
      <c r="JSU15" s="146"/>
      <c r="JSV15" s="146"/>
      <c r="JSW15" s="146"/>
      <c r="JSX15" s="146"/>
      <c r="JSY15" s="146"/>
      <c r="JSZ15" s="146"/>
      <c r="JTA15" s="146"/>
      <c r="JTB15" s="146"/>
      <c r="JTC15" s="146"/>
      <c r="JTD15" s="146"/>
      <c r="JTE15" s="146"/>
      <c r="JTF15" s="146"/>
      <c r="JTG15" s="146"/>
      <c r="JTH15" s="146"/>
      <c r="JTI15" s="146"/>
      <c r="JTJ15" s="146"/>
      <c r="JTK15" s="146"/>
      <c r="JTL15" s="146"/>
      <c r="JTM15" s="146"/>
      <c r="JTN15" s="146"/>
      <c r="JTO15" s="146"/>
      <c r="JTP15" s="146"/>
      <c r="JTQ15" s="146"/>
      <c r="JTR15" s="146"/>
      <c r="JTS15" s="146"/>
      <c r="JTT15" s="146"/>
      <c r="JTU15" s="146"/>
      <c r="JTV15" s="146"/>
      <c r="JTW15" s="146"/>
      <c r="JTX15" s="146"/>
      <c r="JTY15" s="146"/>
      <c r="JTZ15" s="146"/>
      <c r="JUA15" s="146"/>
      <c r="JUB15" s="146"/>
      <c r="JUC15" s="146"/>
      <c r="JUD15" s="146"/>
      <c r="JUE15" s="146"/>
      <c r="JUF15" s="146"/>
      <c r="JUG15" s="146"/>
      <c r="JUH15" s="146"/>
      <c r="JUI15" s="146"/>
      <c r="JUJ15" s="146"/>
      <c r="JUK15" s="146"/>
      <c r="JUL15" s="146"/>
      <c r="JUM15" s="146"/>
      <c r="JUN15" s="146"/>
      <c r="JUO15" s="146"/>
      <c r="JUP15" s="146"/>
      <c r="JUQ15" s="146"/>
      <c r="JUR15" s="146"/>
      <c r="JUS15" s="146"/>
      <c r="JUT15" s="146"/>
      <c r="JUU15" s="146"/>
      <c r="JUV15" s="146"/>
      <c r="JUW15" s="146"/>
      <c r="JUX15" s="146"/>
      <c r="JUY15" s="146"/>
      <c r="JUZ15" s="146"/>
      <c r="JVA15" s="146"/>
      <c r="JVB15" s="146"/>
      <c r="JVC15" s="146"/>
      <c r="JVD15" s="146"/>
      <c r="JVE15" s="146"/>
      <c r="JVF15" s="146"/>
      <c r="JVG15" s="146"/>
      <c r="JVH15" s="146"/>
      <c r="JVI15" s="146"/>
      <c r="JVJ15" s="146"/>
      <c r="JVK15" s="146"/>
      <c r="JVL15" s="146"/>
      <c r="JVM15" s="146"/>
      <c r="JVN15" s="146"/>
      <c r="JVO15" s="146"/>
      <c r="JVP15" s="146"/>
      <c r="JVQ15" s="146"/>
      <c r="JVR15" s="146"/>
      <c r="JVS15" s="146"/>
      <c r="JVT15" s="146"/>
      <c r="JVU15" s="146"/>
      <c r="JVV15" s="146"/>
      <c r="JVW15" s="146"/>
      <c r="JVX15" s="146"/>
      <c r="JVY15" s="146"/>
      <c r="JVZ15" s="146"/>
      <c r="JWA15" s="146"/>
      <c r="JWB15" s="146"/>
      <c r="JWC15" s="146"/>
      <c r="JWD15" s="146"/>
      <c r="JWE15" s="146"/>
      <c r="JWF15" s="146"/>
      <c r="JWG15" s="146"/>
      <c r="JWH15" s="146"/>
      <c r="JWI15" s="146"/>
      <c r="JWJ15" s="146"/>
      <c r="JWK15" s="146"/>
      <c r="JWL15" s="146"/>
      <c r="JWM15" s="146"/>
      <c r="JWN15" s="146"/>
      <c r="JWO15" s="146"/>
      <c r="JWP15" s="146"/>
      <c r="JWQ15" s="146"/>
      <c r="JWR15" s="146"/>
      <c r="JWS15" s="146"/>
      <c r="JWT15" s="146"/>
      <c r="JWU15" s="146"/>
      <c r="JWV15" s="146"/>
      <c r="JWW15" s="146"/>
      <c r="JWX15" s="146"/>
      <c r="JWY15" s="146"/>
      <c r="JWZ15" s="146"/>
      <c r="JXA15" s="146"/>
      <c r="JXB15" s="146"/>
      <c r="JXC15" s="146"/>
      <c r="JXD15" s="146"/>
      <c r="JXE15" s="146"/>
      <c r="JXF15" s="146"/>
      <c r="JXG15" s="146"/>
      <c r="JXH15" s="146"/>
      <c r="JXI15" s="146"/>
      <c r="JXJ15" s="146"/>
      <c r="JXK15" s="146"/>
      <c r="JXL15" s="146"/>
      <c r="JXM15" s="146"/>
      <c r="JXN15" s="146"/>
      <c r="JXO15" s="146"/>
      <c r="JXP15" s="146"/>
      <c r="JXQ15" s="146"/>
      <c r="JXR15" s="146"/>
      <c r="JXS15" s="146"/>
      <c r="JXT15" s="146"/>
      <c r="JXU15" s="146"/>
      <c r="JXV15" s="146"/>
      <c r="JXW15" s="146"/>
      <c r="JXX15" s="146"/>
      <c r="JXY15" s="146"/>
      <c r="JXZ15" s="146"/>
      <c r="JYA15" s="146"/>
      <c r="JYB15" s="146"/>
      <c r="JYC15" s="146"/>
      <c r="JYD15" s="146"/>
      <c r="JYE15" s="146"/>
      <c r="JYF15" s="146"/>
      <c r="JYG15" s="146"/>
      <c r="JYH15" s="146"/>
      <c r="JYI15" s="146"/>
      <c r="JYJ15" s="146"/>
      <c r="JYK15" s="146"/>
      <c r="JYL15" s="146"/>
      <c r="JYM15" s="146"/>
      <c r="JYN15" s="146"/>
      <c r="JYO15" s="146"/>
      <c r="JYP15" s="146"/>
      <c r="JYQ15" s="146"/>
      <c r="JYR15" s="146"/>
      <c r="JYS15" s="146"/>
      <c r="JYT15" s="146"/>
      <c r="JYU15" s="146"/>
      <c r="JYV15" s="146"/>
      <c r="JYW15" s="146"/>
      <c r="JYX15" s="146"/>
      <c r="JYY15" s="146"/>
      <c r="JYZ15" s="146"/>
      <c r="JZA15" s="146"/>
      <c r="JZB15" s="146"/>
      <c r="JZC15" s="146"/>
      <c r="JZD15" s="146"/>
      <c r="JZE15" s="146"/>
      <c r="JZF15" s="146"/>
      <c r="JZG15" s="146"/>
      <c r="JZH15" s="146"/>
      <c r="JZI15" s="146"/>
      <c r="JZJ15" s="146"/>
      <c r="JZK15" s="146"/>
      <c r="JZL15" s="146"/>
      <c r="JZM15" s="146"/>
      <c r="JZN15" s="146"/>
      <c r="JZO15" s="146"/>
      <c r="JZP15" s="146"/>
      <c r="JZQ15" s="146"/>
      <c r="JZR15" s="146"/>
      <c r="JZS15" s="146"/>
      <c r="JZT15" s="146"/>
      <c r="JZU15" s="146"/>
      <c r="JZV15" s="146"/>
      <c r="JZW15" s="146"/>
      <c r="JZX15" s="146"/>
      <c r="JZY15" s="146"/>
      <c r="JZZ15" s="146"/>
      <c r="KAA15" s="146"/>
      <c r="KAB15" s="146"/>
      <c r="KAC15" s="146"/>
      <c r="KAD15" s="146"/>
      <c r="KAE15" s="146"/>
      <c r="KAF15" s="146"/>
      <c r="KAG15" s="146"/>
      <c r="KAH15" s="146"/>
      <c r="KAI15" s="146"/>
      <c r="KAJ15" s="146"/>
      <c r="KAK15" s="146"/>
      <c r="KAL15" s="146"/>
      <c r="KAM15" s="146"/>
      <c r="KAN15" s="146"/>
      <c r="KAO15" s="146"/>
      <c r="KAP15" s="146"/>
      <c r="KAQ15" s="146"/>
      <c r="KAR15" s="146"/>
      <c r="KAS15" s="146"/>
      <c r="KAT15" s="146"/>
      <c r="KAU15" s="146"/>
      <c r="KAV15" s="146"/>
      <c r="KAW15" s="146"/>
      <c r="KAX15" s="146"/>
      <c r="KAY15" s="146"/>
      <c r="KAZ15" s="146"/>
      <c r="KBA15" s="146"/>
      <c r="KBB15" s="146"/>
      <c r="KBC15" s="146"/>
      <c r="KBD15" s="146"/>
      <c r="KBE15" s="146"/>
      <c r="KBF15" s="146"/>
      <c r="KBG15" s="146"/>
      <c r="KBH15" s="146"/>
      <c r="KBI15" s="146"/>
      <c r="KBJ15" s="146"/>
      <c r="KBK15" s="146"/>
      <c r="KBL15" s="146"/>
      <c r="KBM15" s="146"/>
      <c r="KBN15" s="146"/>
      <c r="KBO15" s="146"/>
      <c r="KBP15" s="146"/>
      <c r="KBQ15" s="146"/>
      <c r="KBR15" s="146"/>
      <c r="KBS15" s="146"/>
      <c r="KBT15" s="146"/>
      <c r="KBU15" s="146"/>
      <c r="KBV15" s="146"/>
      <c r="KBW15" s="146"/>
      <c r="KBX15" s="146"/>
      <c r="KBY15" s="146"/>
      <c r="KBZ15" s="146"/>
      <c r="KCA15" s="146"/>
      <c r="KCB15" s="146"/>
      <c r="KCC15" s="146"/>
      <c r="KCD15" s="146"/>
      <c r="KCE15" s="146"/>
      <c r="KCF15" s="146"/>
      <c r="KCG15" s="146"/>
      <c r="KCH15" s="146"/>
      <c r="KCI15" s="146"/>
      <c r="KCJ15" s="146"/>
      <c r="KCK15" s="146"/>
      <c r="KCL15" s="146"/>
      <c r="KCM15" s="146"/>
      <c r="KCN15" s="146"/>
      <c r="KCO15" s="146"/>
      <c r="KCP15" s="146"/>
      <c r="KCQ15" s="146"/>
      <c r="KCR15" s="146"/>
      <c r="KCS15" s="146"/>
      <c r="KCT15" s="146"/>
      <c r="KCU15" s="146"/>
      <c r="KCV15" s="146"/>
      <c r="KCW15" s="146"/>
      <c r="KCX15" s="146"/>
      <c r="KCY15" s="146"/>
      <c r="KCZ15" s="146"/>
      <c r="KDA15" s="146"/>
      <c r="KDB15" s="146"/>
      <c r="KDC15" s="146"/>
      <c r="KDD15" s="146"/>
      <c r="KDE15" s="146"/>
      <c r="KDF15" s="146"/>
      <c r="KDG15" s="146"/>
      <c r="KDH15" s="146"/>
      <c r="KDI15" s="146"/>
      <c r="KDJ15" s="146"/>
      <c r="KDK15" s="146"/>
      <c r="KDL15" s="146"/>
      <c r="KDM15" s="146"/>
      <c r="KDN15" s="146"/>
      <c r="KDO15" s="146"/>
      <c r="KDP15" s="146"/>
      <c r="KDQ15" s="146"/>
      <c r="KDR15" s="146"/>
      <c r="KDS15" s="146"/>
      <c r="KDT15" s="146"/>
      <c r="KDU15" s="146"/>
      <c r="KDV15" s="146"/>
      <c r="KDW15" s="146"/>
      <c r="KDX15" s="146"/>
      <c r="KDY15" s="146"/>
      <c r="KDZ15" s="146"/>
      <c r="KEA15" s="146"/>
      <c r="KEB15" s="146"/>
      <c r="KEC15" s="146"/>
      <c r="KED15" s="146"/>
      <c r="KEE15" s="146"/>
      <c r="KEF15" s="146"/>
      <c r="KEG15" s="146"/>
      <c r="KEH15" s="146"/>
      <c r="KEI15" s="146"/>
      <c r="KEJ15" s="146"/>
      <c r="KEK15" s="146"/>
      <c r="KEL15" s="146"/>
      <c r="KEM15" s="146"/>
      <c r="KEN15" s="146"/>
      <c r="KEO15" s="146"/>
      <c r="KEP15" s="146"/>
      <c r="KEQ15" s="146"/>
      <c r="KER15" s="146"/>
      <c r="KES15" s="146"/>
      <c r="KET15" s="146"/>
      <c r="KEU15" s="146"/>
      <c r="KEV15" s="146"/>
      <c r="KEW15" s="146"/>
      <c r="KEX15" s="146"/>
      <c r="KEY15" s="146"/>
      <c r="KEZ15" s="146"/>
      <c r="KFA15" s="146"/>
      <c r="KFB15" s="146"/>
      <c r="KFC15" s="146"/>
      <c r="KFD15" s="146"/>
      <c r="KFE15" s="146"/>
      <c r="KFF15" s="146"/>
      <c r="KFG15" s="146"/>
      <c r="KFH15" s="146"/>
      <c r="KFI15" s="146"/>
      <c r="KFJ15" s="146"/>
      <c r="KFK15" s="146"/>
      <c r="KFL15" s="146"/>
      <c r="KFM15" s="146"/>
      <c r="KFN15" s="146"/>
      <c r="KFO15" s="146"/>
      <c r="KFP15" s="146"/>
      <c r="KFQ15" s="146"/>
      <c r="KFR15" s="146"/>
      <c r="KFS15" s="146"/>
      <c r="KFT15" s="146"/>
      <c r="KFU15" s="146"/>
      <c r="KFV15" s="146"/>
      <c r="KFW15" s="146"/>
      <c r="KFX15" s="146"/>
      <c r="KFY15" s="146"/>
      <c r="KFZ15" s="146"/>
      <c r="KGA15" s="146"/>
      <c r="KGB15" s="146"/>
      <c r="KGC15" s="146"/>
      <c r="KGD15" s="146"/>
      <c r="KGE15" s="146"/>
      <c r="KGF15" s="146"/>
      <c r="KGG15" s="146"/>
      <c r="KGH15" s="146"/>
      <c r="KGI15" s="146"/>
      <c r="KGJ15" s="146"/>
      <c r="KGK15" s="146"/>
      <c r="KGL15" s="146"/>
      <c r="KGM15" s="146"/>
      <c r="KGN15" s="146"/>
      <c r="KGO15" s="146"/>
      <c r="KGP15" s="146"/>
      <c r="KGQ15" s="146"/>
      <c r="KGR15" s="146"/>
      <c r="KGS15" s="146"/>
      <c r="KGT15" s="146"/>
      <c r="KGU15" s="146"/>
      <c r="KGV15" s="146"/>
      <c r="KGW15" s="146"/>
      <c r="KGX15" s="146"/>
      <c r="KGY15" s="146"/>
      <c r="KGZ15" s="146"/>
      <c r="KHA15" s="146"/>
      <c r="KHB15" s="146"/>
      <c r="KHC15" s="146"/>
      <c r="KHD15" s="146"/>
      <c r="KHE15" s="146"/>
      <c r="KHF15" s="146"/>
      <c r="KHG15" s="146"/>
      <c r="KHH15" s="146"/>
      <c r="KHI15" s="146"/>
      <c r="KHJ15" s="146"/>
      <c r="KHK15" s="146"/>
      <c r="KHL15" s="146"/>
      <c r="KHM15" s="146"/>
      <c r="KHN15" s="146"/>
      <c r="KHO15" s="146"/>
      <c r="KHP15" s="146"/>
      <c r="KHQ15" s="146"/>
      <c r="KHR15" s="146"/>
      <c r="KHS15" s="146"/>
      <c r="KHT15" s="146"/>
      <c r="KHU15" s="146"/>
      <c r="KHV15" s="146"/>
      <c r="KHW15" s="146"/>
      <c r="KHX15" s="146"/>
      <c r="KHY15" s="146"/>
      <c r="KHZ15" s="146"/>
      <c r="KIA15" s="146"/>
      <c r="KIB15" s="146"/>
      <c r="KIC15" s="146"/>
      <c r="KID15" s="146"/>
      <c r="KIE15" s="146"/>
      <c r="KIF15" s="146"/>
      <c r="KIG15" s="146"/>
      <c r="KIH15" s="146"/>
      <c r="KII15" s="146"/>
      <c r="KIJ15" s="146"/>
      <c r="KIK15" s="146"/>
      <c r="KIL15" s="146"/>
      <c r="KIM15" s="146"/>
      <c r="KIN15" s="146"/>
      <c r="KIO15" s="146"/>
      <c r="KIP15" s="146"/>
      <c r="KIQ15" s="146"/>
      <c r="KIR15" s="146"/>
      <c r="KIS15" s="146"/>
      <c r="KIT15" s="146"/>
      <c r="KIU15" s="146"/>
      <c r="KIV15" s="146"/>
      <c r="KIW15" s="146"/>
      <c r="KIX15" s="146"/>
      <c r="KIY15" s="146"/>
      <c r="KIZ15" s="146"/>
      <c r="KJA15" s="146"/>
      <c r="KJB15" s="146"/>
      <c r="KJC15" s="146"/>
      <c r="KJD15" s="146"/>
      <c r="KJE15" s="146"/>
      <c r="KJF15" s="146"/>
      <c r="KJG15" s="146"/>
      <c r="KJH15" s="146"/>
      <c r="KJI15" s="146"/>
      <c r="KJJ15" s="146"/>
      <c r="KJK15" s="146"/>
      <c r="KJL15" s="146"/>
      <c r="KJM15" s="146"/>
      <c r="KJN15" s="146"/>
      <c r="KJO15" s="146"/>
      <c r="KJP15" s="146"/>
      <c r="KJQ15" s="146"/>
      <c r="KJR15" s="146"/>
      <c r="KJS15" s="146"/>
      <c r="KJT15" s="146"/>
      <c r="KJU15" s="146"/>
      <c r="KJV15" s="146"/>
      <c r="KJW15" s="146"/>
      <c r="KJX15" s="146"/>
      <c r="KJY15" s="146"/>
      <c r="KJZ15" s="146"/>
      <c r="KKA15" s="146"/>
      <c r="KKB15" s="146"/>
      <c r="KKC15" s="146"/>
      <c r="KKD15" s="146"/>
      <c r="KKE15" s="146"/>
      <c r="KKF15" s="146"/>
      <c r="KKG15" s="146"/>
      <c r="KKH15" s="146"/>
      <c r="KKI15" s="146"/>
      <c r="KKJ15" s="146"/>
      <c r="KKK15" s="146"/>
      <c r="KKL15" s="146"/>
      <c r="KKM15" s="146"/>
      <c r="KKN15" s="146"/>
      <c r="KKO15" s="146"/>
      <c r="KKP15" s="146"/>
      <c r="KKQ15" s="146"/>
      <c r="KKR15" s="146"/>
      <c r="KKS15" s="146"/>
      <c r="KKT15" s="146"/>
      <c r="KKU15" s="146"/>
      <c r="KKV15" s="146"/>
      <c r="KKW15" s="146"/>
      <c r="KKX15" s="146"/>
      <c r="KKY15" s="146"/>
      <c r="KKZ15" s="146"/>
      <c r="KLA15" s="146"/>
      <c r="KLB15" s="146"/>
      <c r="KLC15" s="146"/>
      <c r="KLD15" s="146"/>
      <c r="KLE15" s="146"/>
      <c r="KLF15" s="146"/>
      <c r="KLG15" s="146"/>
      <c r="KLH15" s="146"/>
      <c r="KLI15" s="146"/>
      <c r="KLJ15" s="146"/>
      <c r="KLK15" s="146"/>
      <c r="KLL15" s="146"/>
      <c r="KLM15" s="146"/>
      <c r="KLN15" s="146"/>
      <c r="KLO15" s="146"/>
      <c r="KLP15" s="146"/>
      <c r="KLQ15" s="146"/>
      <c r="KLR15" s="146"/>
      <c r="KLS15" s="146"/>
      <c r="KLT15" s="146"/>
      <c r="KLU15" s="146"/>
      <c r="KLV15" s="146"/>
      <c r="KLW15" s="146"/>
      <c r="KLX15" s="146"/>
      <c r="KLY15" s="146"/>
      <c r="KLZ15" s="146"/>
      <c r="KMA15" s="146"/>
      <c r="KMB15" s="146"/>
      <c r="KMC15" s="146"/>
      <c r="KMD15" s="146"/>
      <c r="KME15" s="146"/>
      <c r="KMF15" s="146"/>
      <c r="KMG15" s="146"/>
      <c r="KMH15" s="146"/>
      <c r="KMI15" s="146"/>
      <c r="KMJ15" s="146"/>
      <c r="KMK15" s="146"/>
      <c r="KML15" s="146"/>
      <c r="KMM15" s="146"/>
      <c r="KMN15" s="146"/>
      <c r="KMO15" s="146"/>
      <c r="KMP15" s="146"/>
      <c r="KMQ15" s="146"/>
      <c r="KMR15" s="146"/>
      <c r="KMS15" s="146"/>
      <c r="KMT15" s="146"/>
      <c r="KMU15" s="146"/>
      <c r="KMV15" s="146"/>
      <c r="KMW15" s="146"/>
      <c r="KMX15" s="146"/>
      <c r="KMY15" s="146"/>
      <c r="KMZ15" s="146"/>
      <c r="KNA15" s="146"/>
      <c r="KNB15" s="146"/>
      <c r="KNC15" s="146"/>
      <c r="KND15" s="146"/>
      <c r="KNE15" s="146"/>
      <c r="KNF15" s="146"/>
      <c r="KNG15" s="146"/>
      <c r="KNH15" s="146"/>
      <c r="KNI15" s="146"/>
      <c r="KNJ15" s="146"/>
      <c r="KNK15" s="146"/>
      <c r="KNL15" s="146"/>
      <c r="KNM15" s="146"/>
      <c r="KNN15" s="146"/>
      <c r="KNO15" s="146"/>
      <c r="KNP15" s="146"/>
      <c r="KNQ15" s="146"/>
      <c r="KNR15" s="146"/>
      <c r="KNS15" s="146"/>
      <c r="KNT15" s="146"/>
      <c r="KNU15" s="146"/>
      <c r="KNV15" s="146"/>
      <c r="KNW15" s="146"/>
      <c r="KNX15" s="146"/>
      <c r="KNY15" s="146"/>
      <c r="KNZ15" s="146"/>
      <c r="KOA15" s="146"/>
      <c r="KOB15" s="146"/>
      <c r="KOC15" s="146"/>
      <c r="KOD15" s="146"/>
      <c r="KOE15" s="146"/>
      <c r="KOF15" s="146"/>
      <c r="KOG15" s="146"/>
      <c r="KOH15" s="146"/>
      <c r="KOI15" s="146"/>
      <c r="KOJ15" s="146"/>
      <c r="KOK15" s="146"/>
      <c r="KOL15" s="146"/>
      <c r="KOM15" s="146"/>
      <c r="KON15" s="146"/>
      <c r="KOO15" s="146"/>
      <c r="KOP15" s="146"/>
      <c r="KOQ15" s="146"/>
      <c r="KOR15" s="146"/>
      <c r="KOS15" s="146"/>
      <c r="KOT15" s="146"/>
      <c r="KOU15" s="146"/>
      <c r="KOV15" s="146"/>
      <c r="KOW15" s="146"/>
      <c r="KOX15" s="146"/>
      <c r="KOY15" s="146"/>
      <c r="KOZ15" s="146"/>
      <c r="KPA15" s="146"/>
      <c r="KPB15" s="146"/>
      <c r="KPC15" s="146"/>
      <c r="KPD15" s="146"/>
      <c r="KPE15" s="146"/>
      <c r="KPF15" s="146"/>
      <c r="KPG15" s="146"/>
      <c r="KPH15" s="146"/>
      <c r="KPI15" s="146"/>
      <c r="KPJ15" s="146"/>
      <c r="KPK15" s="146"/>
      <c r="KPL15" s="146"/>
      <c r="KPM15" s="146"/>
      <c r="KPN15" s="146"/>
      <c r="KPO15" s="146"/>
      <c r="KPP15" s="146"/>
      <c r="KPQ15" s="146"/>
      <c r="KPR15" s="146"/>
      <c r="KPS15" s="146"/>
      <c r="KPT15" s="146"/>
      <c r="KPU15" s="146"/>
      <c r="KPV15" s="146"/>
      <c r="KPW15" s="146"/>
      <c r="KPX15" s="146"/>
      <c r="KPY15" s="146"/>
      <c r="KPZ15" s="146"/>
      <c r="KQA15" s="146"/>
      <c r="KQB15" s="146"/>
      <c r="KQC15" s="146"/>
      <c r="KQD15" s="146"/>
      <c r="KQE15" s="146"/>
      <c r="KQF15" s="146"/>
      <c r="KQG15" s="146"/>
      <c r="KQH15" s="146"/>
      <c r="KQI15" s="146"/>
      <c r="KQJ15" s="146"/>
      <c r="KQK15" s="146"/>
      <c r="KQL15" s="146"/>
      <c r="KQM15" s="146"/>
      <c r="KQN15" s="146"/>
      <c r="KQO15" s="146"/>
      <c r="KQP15" s="146"/>
      <c r="KQQ15" s="146"/>
      <c r="KQR15" s="146"/>
      <c r="KQS15" s="146"/>
      <c r="KQT15" s="146"/>
      <c r="KQU15" s="146"/>
      <c r="KQV15" s="146"/>
      <c r="KQW15" s="146"/>
      <c r="KQX15" s="146"/>
      <c r="KQY15" s="146"/>
      <c r="KQZ15" s="146"/>
      <c r="KRA15" s="146"/>
      <c r="KRB15" s="146"/>
      <c r="KRC15" s="146"/>
      <c r="KRD15" s="146"/>
      <c r="KRE15" s="146"/>
      <c r="KRF15" s="146"/>
      <c r="KRG15" s="146"/>
      <c r="KRH15" s="146"/>
      <c r="KRI15" s="146"/>
      <c r="KRJ15" s="146"/>
      <c r="KRK15" s="146"/>
      <c r="KRL15" s="146"/>
      <c r="KRM15" s="146"/>
      <c r="KRN15" s="146"/>
      <c r="KRO15" s="146"/>
      <c r="KRP15" s="146"/>
      <c r="KRQ15" s="146"/>
      <c r="KRR15" s="146"/>
      <c r="KRS15" s="146"/>
      <c r="KRT15" s="146"/>
      <c r="KRU15" s="146"/>
      <c r="KRV15" s="146"/>
      <c r="KRW15" s="146"/>
      <c r="KRX15" s="146"/>
      <c r="KRY15" s="146"/>
      <c r="KRZ15" s="146"/>
      <c r="KSA15" s="146"/>
      <c r="KSB15" s="146"/>
      <c r="KSC15" s="146"/>
      <c r="KSD15" s="146"/>
      <c r="KSE15" s="146"/>
      <c r="KSF15" s="146"/>
      <c r="KSG15" s="146"/>
      <c r="KSH15" s="146"/>
      <c r="KSI15" s="146"/>
      <c r="KSJ15" s="146"/>
      <c r="KSK15" s="146"/>
      <c r="KSL15" s="146"/>
      <c r="KSM15" s="146"/>
      <c r="KSN15" s="146"/>
      <c r="KSO15" s="146"/>
      <c r="KSP15" s="146"/>
      <c r="KSQ15" s="146"/>
      <c r="KSR15" s="146"/>
      <c r="KSS15" s="146"/>
      <c r="KST15" s="146"/>
      <c r="KSU15" s="146"/>
      <c r="KSV15" s="146"/>
      <c r="KSW15" s="146"/>
      <c r="KSX15" s="146"/>
      <c r="KSY15" s="146"/>
      <c r="KSZ15" s="146"/>
      <c r="KTA15" s="146"/>
      <c r="KTB15" s="146"/>
      <c r="KTC15" s="146"/>
      <c r="KTD15" s="146"/>
      <c r="KTE15" s="146"/>
      <c r="KTF15" s="146"/>
      <c r="KTG15" s="146"/>
      <c r="KTH15" s="146"/>
      <c r="KTI15" s="146"/>
      <c r="KTJ15" s="146"/>
      <c r="KTK15" s="146"/>
      <c r="KTL15" s="146"/>
      <c r="KTM15" s="146"/>
      <c r="KTN15" s="146"/>
      <c r="KTO15" s="146"/>
      <c r="KTP15" s="146"/>
      <c r="KTQ15" s="146"/>
      <c r="KTR15" s="146"/>
      <c r="KTS15" s="146"/>
      <c r="KTT15" s="146"/>
      <c r="KTU15" s="146"/>
      <c r="KTV15" s="146"/>
      <c r="KTW15" s="146"/>
      <c r="KTX15" s="146"/>
      <c r="KTY15" s="146"/>
      <c r="KTZ15" s="146"/>
      <c r="KUA15" s="146"/>
      <c r="KUB15" s="146"/>
      <c r="KUC15" s="146"/>
      <c r="KUD15" s="146"/>
      <c r="KUE15" s="146"/>
      <c r="KUF15" s="146"/>
      <c r="KUG15" s="146"/>
      <c r="KUH15" s="146"/>
      <c r="KUI15" s="146"/>
      <c r="KUJ15" s="146"/>
      <c r="KUK15" s="146"/>
      <c r="KUL15" s="146"/>
      <c r="KUM15" s="146"/>
      <c r="KUN15" s="146"/>
      <c r="KUO15" s="146"/>
      <c r="KUP15" s="146"/>
      <c r="KUQ15" s="146"/>
      <c r="KUR15" s="146"/>
      <c r="KUS15" s="146"/>
      <c r="KUT15" s="146"/>
      <c r="KUU15" s="146"/>
      <c r="KUV15" s="146"/>
      <c r="KUW15" s="146"/>
      <c r="KUX15" s="146"/>
      <c r="KUY15" s="146"/>
      <c r="KUZ15" s="146"/>
      <c r="KVA15" s="146"/>
      <c r="KVB15" s="146"/>
      <c r="KVC15" s="146"/>
      <c r="KVD15" s="146"/>
      <c r="KVE15" s="146"/>
      <c r="KVF15" s="146"/>
      <c r="KVG15" s="146"/>
      <c r="KVH15" s="146"/>
      <c r="KVI15" s="146"/>
      <c r="KVJ15" s="146"/>
      <c r="KVK15" s="146"/>
      <c r="KVL15" s="146"/>
      <c r="KVM15" s="146"/>
      <c r="KVN15" s="146"/>
      <c r="KVO15" s="146"/>
      <c r="KVP15" s="146"/>
      <c r="KVQ15" s="146"/>
      <c r="KVR15" s="146"/>
      <c r="KVS15" s="146"/>
      <c r="KVT15" s="146"/>
      <c r="KVU15" s="146"/>
      <c r="KVV15" s="146"/>
      <c r="KVW15" s="146"/>
      <c r="KVX15" s="146"/>
      <c r="KVY15" s="146"/>
      <c r="KVZ15" s="146"/>
      <c r="KWA15" s="146"/>
      <c r="KWB15" s="146"/>
      <c r="KWC15" s="146"/>
      <c r="KWD15" s="146"/>
      <c r="KWE15" s="146"/>
      <c r="KWF15" s="146"/>
      <c r="KWG15" s="146"/>
      <c r="KWH15" s="146"/>
      <c r="KWI15" s="146"/>
      <c r="KWJ15" s="146"/>
      <c r="KWK15" s="146"/>
      <c r="KWL15" s="146"/>
      <c r="KWM15" s="146"/>
      <c r="KWN15" s="146"/>
      <c r="KWO15" s="146"/>
      <c r="KWP15" s="146"/>
      <c r="KWQ15" s="146"/>
      <c r="KWR15" s="146"/>
      <c r="KWS15" s="146"/>
      <c r="KWT15" s="146"/>
      <c r="KWU15" s="146"/>
      <c r="KWV15" s="146"/>
      <c r="KWW15" s="146"/>
      <c r="KWX15" s="146"/>
      <c r="KWY15" s="146"/>
      <c r="KWZ15" s="146"/>
      <c r="KXA15" s="146"/>
      <c r="KXB15" s="146"/>
      <c r="KXC15" s="146"/>
      <c r="KXD15" s="146"/>
      <c r="KXE15" s="146"/>
      <c r="KXF15" s="146"/>
      <c r="KXG15" s="146"/>
      <c r="KXH15" s="146"/>
      <c r="KXI15" s="146"/>
      <c r="KXJ15" s="146"/>
      <c r="KXK15" s="146"/>
      <c r="KXL15" s="146"/>
      <c r="KXM15" s="146"/>
      <c r="KXN15" s="146"/>
      <c r="KXO15" s="146"/>
      <c r="KXP15" s="146"/>
      <c r="KXQ15" s="146"/>
      <c r="KXR15" s="146"/>
      <c r="KXS15" s="146"/>
      <c r="KXT15" s="146"/>
      <c r="KXU15" s="146"/>
      <c r="KXV15" s="146"/>
      <c r="KXW15" s="146"/>
      <c r="KXX15" s="146"/>
      <c r="KXY15" s="146"/>
      <c r="KXZ15" s="146"/>
      <c r="KYA15" s="146"/>
      <c r="KYB15" s="146"/>
      <c r="KYC15" s="146"/>
      <c r="KYD15" s="146"/>
      <c r="KYE15" s="146"/>
      <c r="KYF15" s="146"/>
      <c r="KYG15" s="146"/>
      <c r="KYH15" s="146"/>
      <c r="KYI15" s="146"/>
      <c r="KYJ15" s="146"/>
      <c r="KYK15" s="146"/>
      <c r="KYL15" s="146"/>
      <c r="KYM15" s="146"/>
      <c r="KYN15" s="146"/>
      <c r="KYO15" s="146"/>
      <c r="KYP15" s="146"/>
      <c r="KYQ15" s="146"/>
      <c r="KYR15" s="146"/>
      <c r="KYS15" s="146"/>
      <c r="KYT15" s="146"/>
      <c r="KYU15" s="146"/>
      <c r="KYV15" s="146"/>
      <c r="KYW15" s="146"/>
      <c r="KYX15" s="146"/>
      <c r="KYY15" s="146"/>
      <c r="KYZ15" s="146"/>
      <c r="KZA15" s="146"/>
      <c r="KZB15" s="146"/>
      <c r="KZC15" s="146"/>
      <c r="KZD15" s="146"/>
      <c r="KZE15" s="146"/>
      <c r="KZF15" s="146"/>
      <c r="KZG15" s="146"/>
      <c r="KZH15" s="146"/>
      <c r="KZI15" s="146"/>
      <c r="KZJ15" s="146"/>
      <c r="KZK15" s="146"/>
      <c r="KZL15" s="146"/>
      <c r="KZM15" s="146"/>
      <c r="KZN15" s="146"/>
      <c r="KZO15" s="146"/>
      <c r="KZP15" s="146"/>
      <c r="KZQ15" s="146"/>
      <c r="KZR15" s="146"/>
      <c r="KZS15" s="146"/>
      <c r="KZT15" s="146"/>
      <c r="KZU15" s="146"/>
      <c r="KZV15" s="146"/>
      <c r="KZW15" s="146"/>
      <c r="KZX15" s="146"/>
      <c r="KZY15" s="146"/>
      <c r="KZZ15" s="146"/>
      <c r="LAA15" s="146"/>
      <c r="LAB15" s="146"/>
      <c r="LAC15" s="146"/>
      <c r="LAD15" s="146"/>
      <c r="LAE15" s="146"/>
      <c r="LAF15" s="146"/>
      <c r="LAG15" s="146"/>
      <c r="LAH15" s="146"/>
      <c r="LAI15" s="146"/>
      <c r="LAJ15" s="146"/>
      <c r="LAK15" s="146"/>
      <c r="LAL15" s="146"/>
      <c r="LAM15" s="146"/>
      <c r="LAN15" s="146"/>
      <c r="LAO15" s="146"/>
      <c r="LAP15" s="146"/>
      <c r="LAQ15" s="146"/>
      <c r="LAR15" s="146"/>
      <c r="LAS15" s="146"/>
      <c r="LAT15" s="146"/>
      <c r="LAU15" s="146"/>
      <c r="LAV15" s="146"/>
      <c r="LAW15" s="146"/>
      <c r="LAX15" s="146"/>
      <c r="LAY15" s="146"/>
      <c r="LAZ15" s="146"/>
      <c r="LBA15" s="146"/>
      <c r="LBB15" s="146"/>
      <c r="LBC15" s="146"/>
      <c r="LBD15" s="146"/>
      <c r="LBE15" s="146"/>
      <c r="LBF15" s="146"/>
      <c r="LBG15" s="146"/>
      <c r="LBH15" s="146"/>
      <c r="LBI15" s="146"/>
      <c r="LBJ15" s="146"/>
      <c r="LBK15" s="146"/>
      <c r="LBL15" s="146"/>
      <c r="LBM15" s="146"/>
      <c r="LBN15" s="146"/>
      <c r="LBO15" s="146"/>
      <c r="LBP15" s="146"/>
      <c r="LBQ15" s="146"/>
      <c r="LBR15" s="146"/>
      <c r="LBS15" s="146"/>
      <c r="LBT15" s="146"/>
      <c r="LBU15" s="146"/>
      <c r="LBV15" s="146"/>
      <c r="LBW15" s="146"/>
      <c r="LBX15" s="146"/>
      <c r="LBY15" s="146"/>
      <c r="LBZ15" s="146"/>
      <c r="LCA15" s="146"/>
      <c r="LCB15" s="146"/>
      <c r="LCC15" s="146"/>
      <c r="LCD15" s="146"/>
      <c r="LCE15" s="146"/>
      <c r="LCF15" s="146"/>
      <c r="LCG15" s="146"/>
      <c r="LCH15" s="146"/>
      <c r="LCI15" s="146"/>
      <c r="LCJ15" s="146"/>
      <c r="LCK15" s="146"/>
      <c r="LCL15" s="146"/>
      <c r="LCM15" s="146"/>
      <c r="LCN15" s="146"/>
      <c r="LCO15" s="146"/>
      <c r="LCP15" s="146"/>
      <c r="LCQ15" s="146"/>
      <c r="LCR15" s="146"/>
      <c r="LCS15" s="146"/>
      <c r="LCT15" s="146"/>
      <c r="LCU15" s="146"/>
      <c r="LCV15" s="146"/>
      <c r="LCW15" s="146"/>
      <c r="LCX15" s="146"/>
      <c r="LCY15" s="146"/>
      <c r="LCZ15" s="146"/>
      <c r="LDA15" s="146"/>
      <c r="LDB15" s="146"/>
      <c r="LDC15" s="146"/>
      <c r="LDD15" s="146"/>
      <c r="LDE15" s="146"/>
      <c r="LDF15" s="146"/>
      <c r="LDG15" s="146"/>
      <c r="LDH15" s="146"/>
      <c r="LDI15" s="146"/>
      <c r="LDJ15" s="146"/>
      <c r="LDK15" s="146"/>
      <c r="LDL15" s="146"/>
      <c r="LDM15" s="146"/>
      <c r="LDN15" s="146"/>
      <c r="LDO15" s="146"/>
      <c r="LDP15" s="146"/>
      <c r="LDQ15" s="146"/>
      <c r="LDR15" s="146"/>
      <c r="LDS15" s="146"/>
      <c r="LDT15" s="146"/>
      <c r="LDU15" s="146"/>
      <c r="LDV15" s="146"/>
      <c r="LDW15" s="146"/>
      <c r="LDX15" s="146"/>
      <c r="LDY15" s="146"/>
      <c r="LDZ15" s="146"/>
      <c r="LEA15" s="146"/>
      <c r="LEB15" s="146"/>
      <c r="LEC15" s="146"/>
      <c r="LED15" s="146"/>
      <c r="LEE15" s="146"/>
      <c r="LEF15" s="146"/>
      <c r="LEG15" s="146"/>
      <c r="LEH15" s="146"/>
      <c r="LEI15" s="146"/>
      <c r="LEJ15" s="146"/>
      <c r="LEK15" s="146"/>
      <c r="LEL15" s="146"/>
      <c r="LEM15" s="146"/>
      <c r="LEN15" s="146"/>
      <c r="LEO15" s="146"/>
      <c r="LEP15" s="146"/>
      <c r="LEQ15" s="146"/>
      <c r="LER15" s="146"/>
      <c r="LES15" s="146"/>
      <c r="LET15" s="146"/>
      <c r="LEU15" s="146"/>
      <c r="LEV15" s="146"/>
      <c r="LEW15" s="146"/>
      <c r="LEX15" s="146"/>
      <c r="LEY15" s="146"/>
      <c r="LEZ15" s="146"/>
      <c r="LFA15" s="146"/>
      <c r="LFB15" s="146"/>
      <c r="LFC15" s="146"/>
      <c r="LFD15" s="146"/>
      <c r="LFE15" s="146"/>
      <c r="LFF15" s="146"/>
      <c r="LFG15" s="146"/>
      <c r="LFH15" s="146"/>
      <c r="LFI15" s="146"/>
      <c r="LFJ15" s="146"/>
      <c r="LFK15" s="146"/>
      <c r="LFL15" s="146"/>
      <c r="LFM15" s="146"/>
      <c r="LFN15" s="146"/>
      <c r="LFO15" s="146"/>
      <c r="LFP15" s="146"/>
      <c r="LFQ15" s="146"/>
      <c r="LFR15" s="146"/>
      <c r="LFS15" s="146"/>
      <c r="LFT15" s="146"/>
      <c r="LFU15" s="146"/>
      <c r="LFV15" s="146"/>
      <c r="LFW15" s="146"/>
      <c r="LFX15" s="146"/>
      <c r="LFY15" s="146"/>
      <c r="LFZ15" s="146"/>
      <c r="LGA15" s="146"/>
      <c r="LGB15" s="146"/>
      <c r="LGC15" s="146"/>
      <c r="LGD15" s="146"/>
      <c r="LGE15" s="146"/>
      <c r="LGF15" s="146"/>
      <c r="LGG15" s="146"/>
      <c r="LGH15" s="146"/>
      <c r="LGI15" s="146"/>
      <c r="LGJ15" s="146"/>
      <c r="LGK15" s="146"/>
      <c r="LGL15" s="146"/>
      <c r="LGM15" s="146"/>
      <c r="LGN15" s="146"/>
      <c r="LGO15" s="146"/>
      <c r="LGP15" s="146"/>
      <c r="LGQ15" s="146"/>
      <c r="LGR15" s="146"/>
      <c r="LGS15" s="146"/>
      <c r="LGT15" s="146"/>
      <c r="LGU15" s="146"/>
      <c r="LGV15" s="146"/>
      <c r="LGW15" s="146"/>
      <c r="LGX15" s="146"/>
      <c r="LGY15" s="146"/>
      <c r="LGZ15" s="146"/>
      <c r="LHA15" s="146"/>
      <c r="LHB15" s="146"/>
      <c r="LHC15" s="146"/>
      <c r="LHD15" s="146"/>
      <c r="LHE15" s="146"/>
      <c r="LHF15" s="146"/>
      <c r="LHG15" s="146"/>
      <c r="LHH15" s="146"/>
      <c r="LHI15" s="146"/>
      <c r="LHJ15" s="146"/>
      <c r="LHK15" s="146"/>
      <c r="LHL15" s="146"/>
      <c r="LHM15" s="146"/>
      <c r="LHN15" s="146"/>
      <c r="LHO15" s="146"/>
      <c r="LHP15" s="146"/>
      <c r="LHQ15" s="146"/>
      <c r="LHR15" s="146"/>
      <c r="LHS15" s="146"/>
      <c r="LHT15" s="146"/>
      <c r="LHU15" s="146"/>
      <c r="LHV15" s="146"/>
      <c r="LHW15" s="146"/>
      <c r="LHX15" s="146"/>
      <c r="LHY15" s="146"/>
      <c r="LHZ15" s="146"/>
      <c r="LIA15" s="146"/>
      <c r="LIB15" s="146"/>
      <c r="LIC15" s="146"/>
      <c r="LID15" s="146"/>
      <c r="LIE15" s="146"/>
      <c r="LIF15" s="146"/>
      <c r="LIG15" s="146"/>
      <c r="LIH15" s="146"/>
      <c r="LII15" s="146"/>
      <c r="LIJ15" s="146"/>
      <c r="LIK15" s="146"/>
      <c r="LIL15" s="146"/>
      <c r="LIM15" s="146"/>
      <c r="LIN15" s="146"/>
      <c r="LIO15" s="146"/>
      <c r="LIP15" s="146"/>
      <c r="LIQ15" s="146"/>
      <c r="LIR15" s="146"/>
      <c r="LIS15" s="146"/>
      <c r="LIT15" s="146"/>
      <c r="LIU15" s="146"/>
      <c r="LIV15" s="146"/>
      <c r="LIW15" s="146"/>
      <c r="LIX15" s="146"/>
      <c r="LIY15" s="146"/>
      <c r="LIZ15" s="146"/>
      <c r="LJA15" s="146"/>
      <c r="LJB15" s="146"/>
      <c r="LJC15" s="146"/>
      <c r="LJD15" s="146"/>
      <c r="LJE15" s="146"/>
      <c r="LJF15" s="146"/>
      <c r="LJG15" s="146"/>
      <c r="LJH15" s="146"/>
      <c r="LJI15" s="146"/>
      <c r="LJJ15" s="146"/>
      <c r="LJK15" s="146"/>
      <c r="LJL15" s="146"/>
      <c r="LJM15" s="146"/>
      <c r="LJN15" s="146"/>
      <c r="LJO15" s="146"/>
      <c r="LJP15" s="146"/>
      <c r="LJQ15" s="146"/>
      <c r="LJR15" s="146"/>
      <c r="LJS15" s="146"/>
      <c r="LJT15" s="146"/>
      <c r="LJU15" s="146"/>
      <c r="LJV15" s="146"/>
      <c r="LJW15" s="146"/>
      <c r="LJX15" s="146"/>
      <c r="LJY15" s="146"/>
      <c r="LJZ15" s="146"/>
      <c r="LKA15" s="146"/>
      <c r="LKB15" s="146"/>
      <c r="LKC15" s="146"/>
      <c r="LKD15" s="146"/>
      <c r="LKE15" s="146"/>
      <c r="LKF15" s="146"/>
      <c r="LKG15" s="146"/>
      <c r="LKH15" s="146"/>
      <c r="LKI15" s="146"/>
      <c r="LKJ15" s="146"/>
      <c r="LKK15" s="146"/>
      <c r="LKL15" s="146"/>
      <c r="LKM15" s="146"/>
      <c r="LKN15" s="146"/>
      <c r="LKO15" s="146"/>
      <c r="LKP15" s="146"/>
      <c r="LKQ15" s="146"/>
      <c r="LKR15" s="146"/>
      <c r="LKS15" s="146"/>
      <c r="LKT15" s="146"/>
      <c r="LKU15" s="146"/>
      <c r="LKV15" s="146"/>
      <c r="LKW15" s="146"/>
      <c r="LKX15" s="146"/>
      <c r="LKY15" s="146"/>
      <c r="LKZ15" s="146"/>
      <c r="LLA15" s="146"/>
      <c r="LLB15" s="146"/>
      <c r="LLC15" s="146"/>
      <c r="LLD15" s="146"/>
      <c r="LLE15" s="146"/>
      <c r="LLF15" s="146"/>
      <c r="LLG15" s="146"/>
      <c r="LLH15" s="146"/>
      <c r="LLI15" s="146"/>
      <c r="LLJ15" s="146"/>
      <c r="LLK15" s="146"/>
      <c r="LLL15" s="146"/>
      <c r="LLM15" s="146"/>
      <c r="LLN15" s="146"/>
      <c r="LLO15" s="146"/>
      <c r="LLP15" s="146"/>
      <c r="LLQ15" s="146"/>
      <c r="LLR15" s="146"/>
      <c r="LLS15" s="146"/>
      <c r="LLT15" s="146"/>
      <c r="LLU15" s="146"/>
      <c r="LLV15" s="146"/>
      <c r="LLW15" s="146"/>
      <c r="LLX15" s="146"/>
      <c r="LLY15" s="146"/>
      <c r="LLZ15" s="146"/>
      <c r="LMA15" s="146"/>
      <c r="LMB15" s="146"/>
      <c r="LMC15" s="146"/>
      <c r="LMD15" s="146"/>
      <c r="LME15" s="146"/>
      <c r="LMF15" s="146"/>
      <c r="LMG15" s="146"/>
      <c r="LMH15" s="146"/>
      <c r="LMI15" s="146"/>
      <c r="LMJ15" s="146"/>
      <c r="LMK15" s="146"/>
      <c r="LML15" s="146"/>
      <c r="LMM15" s="146"/>
      <c r="LMN15" s="146"/>
      <c r="LMO15" s="146"/>
      <c r="LMP15" s="146"/>
      <c r="LMQ15" s="146"/>
      <c r="LMR15" s="146"/>
      <c r="LMS15" s="146"/>
      <c r="LMT15" s="146"/>
      <c r="LMU15" s="146"/>
      <c r="LMV15" s="146"/>
      <c r="LMW15" s="146"/>
      <c r="LMX15" s="146"/>
      <c r="LMY15" s="146"/>
      <c r="LMZ15" s="146"/>
      <c r="LNA15" s="146"/>
      <c r="LNB15" s="146"/>
      <c r="LNC15" s="146"/>
      <c r="LND15" s="146"/>
      <c r="LNE15" s="146"/>
      <c r="LNF15" s="146"/>
      <c r="LNG15" s="146"/>
      <c r="LNH15" s="146"/>
      <c r="LNI15" s="146"/>
      <c r="LNJ15" s="146"/>
      <c r="LNK15" s="146"/>
      <c r="LNL15" s="146"/>
      <c r="LNM15" s="146"/>
      <c r="LNN15" s="146"/>
      <c r="LNO15" s="146"/>
      <c r="LNP15" s="146"/>
      <c r="LNQ15" s="146"/>
      <c r="LNR15" s="146"/>
      <c r="LNS15" s="146"/>
      <c r="LNT15" s="146"/>
      <c r="LNU15" s="146"/>
      <c r="LNV15" s="146"/>
      <c r="LNW15" s="146"/>
      <c r="LNX15" s="146"/>
      <c r="LNY15" s="146"/>
      <c r="LNZ15" s="146"/>
      <c r="LOA15" s="146"/>
      <c r="LOB15" s="146"/>
      <c r="LOC15" s="146"/>
      <c r="LOD15" s="146"/>
      <c r="LOE15" s="146"/>
      <c r="LOF15" s="146"/>
      <c r="LOG15" s="146"/>
      <c r="LOH15" s="146"/>
      <c r="LOI15" s="146"/>
      <c r="LOJ15" s="146"/>
      <c r="LOK15" s="146"/>
      <c r="LOL15" s="146"/>
      <c r="LOM15" s="146"/>
      <c r="LON15" s="146"/>
      <c r="LOO15" s="146"/>
      <c r="LOP15" s="146"/>
      <c r="LOQ15" s="146"/>
      <c r="LOR15" s="146"/>
      <c r="LOS15" s="146"/>
      <c r="LOT15" s="146"/>
      <c r="LOU15" s="146"/>
      <c r="LOV15" s="146"/>
      <c r="LOW15" s="146"/>
      <c r="LOX15" s="146"/>
      <c r="LOY15" s="146"/>
      <c r="LOZ15" s="146"/>
      <c r="LPA15" s="146"/>
      <c r="LPB15" s="146"/>
      <c r="LPC15" s="146"/>
      <c r="LPD15" s="146"/>
      <c r="LPE15" s="146"/>
      <c r="LPF15" s="146"/>
      <c r="LPG15" s="146"/>
      <c r="LPH15" s="146"/>
      <c r="LPI15" s="146"/>
      <c r="LPJ15" s="146"/>
      <c r="LPK15" s="146"/>
      <c r="LPL15" s="146"/>
      <c r="LPM15" s="146"/>
      <c r="LPN15" s="146"/>
      <c r="LPO15" s="146"/>
      <c r="LPP15" s="146"/>
      <c r="LPQ15" s="146"/>
      <c r="LPR15" s="146"/>
      <c r="LPS15" s="146"/>
      <c r="LPT15" s="146"/>
      <c r="LPU15" s="146"/>
      <c r="LPV15" s="146"/>
      <c r="LPW15" s="146"/>
      <c r="LPX15" s="146"/>
      <c r="LPY15" s="146"/>
      <c r="LPZ15" s="146"/>
      <c r="LQA15" s="146"/>
      <c r="LQB15" s="146"/>
      <c r="LQC15" s="146"/>
      <c r="LQD15" s="146"/>
      <c r="LQE15" s="146"/>
      <c r="LQF15" s="146"/>
      <c r="LQG15" s="146"/>
      <c r="LQH15" s="146"/>
      <c r="LQI15" s="146"/>
      <c r="LQJ15" s="146"/>
      <c r="LQK15" s="146"/>
      <c r="LQL15" s="146"/>
      <c r="LQM15" s="146"/>
      <c r="LQN15" s="146"/>
      <c r="LQO15" s="146"/>
      <c r="LQP15" s="146"/>
      <c r="LQQ15" s="146"/>
      <c r="LQR15" s="146"/>
      <c r="LQS15" s="146"/>
      <c r="LQT15" s="146"/>
      <c r="LQU15" s="146"/>
      <c r="LQV15" s="146"/>
      <c r="LQW15" s="146"/>
      <c r="LQX15" s="146"/>
      <c r="LQY15" s="146"/>
      <c r="LQZ15" s="146"/>
      <c r="LRA15" s="146"/>
      <c r="LRB15" s="146"/>
      <c r="LRC15" s="146"/>
      <c r="LRD15" s="146"/>
      <c r="LRE15" s="146"/>
      <c r="LRF15" s="146"/>
      <c r="LRG15" s="146"/>
      <c r="LRH15" s="146"/>
      <c r="LRI15" s="146"/>
      <c r="LRJ15" s="146"/>
      <c r="LRK15" s="146"/>
      <c r="LRL15" s="146"/>
      <c r="LRM15" s="146"/>
      <c r="LRN15" s="146"/>
      <c r="LRO15" s="146"/>
      <c r="LRP15" s="146"/>
      <c r="LRQ15" s="146"/>
      <c r="LRR15" s="146"/>
      <c r="LRS15" s="146"/>
      <c r="LRT15" s="146"/>
      <c r="LRU15" s="146"/>
      <c r="LRV15" s="146"/>
      <c r="LRW15" s="146"/>
      <c r="LRX15" s="146"/>
      <c r="LRY15" s="146"/>
      <c r="LRZ15" s="146"/>
      <c r="LSA15" s="146"/>
      <c r="LSB15" s="146"/>
      <c r="LSC15" s="146"/>
      <c r="LSD15" s="146"/>
      <c r="LSE15" s="146"/>
      <c r="LSF15" s="146"/>
      <c r="LSG15" s="146"/>
      <c r="LSH15" s="146"/>
      <c r="LSI15" s="146"/>
      <c r="LSJ15" s="146"/>
      <c r="LSK15" s="146"/>
      <c r="LSL15" s="146"/>
      <c r="LSM15" s="146"/>
      <c r="LSN15" s="146"/>
      <c r="LSO15" s="146"/>
      <c r="LSP15" s="146"/>
      <c r="LSQ15" s="146"/>
      <c r="LSR15" s="146"/>
      <c r="LSS15" s="146"/>
      <c r="LST15" s="146"/>
      <c r="LSU15" s="146"/>
      <c r="LSV15" s="146"/>
      <c r="LSW15" s="146"/>
      <c r="LSX15" s="146"/>
      <c r="LSY15" s="146"/>
      <c r="LSZ15" s="146"/>
      <c r="LTA15" s="146"/>
      <c r="LTB15" s="146"/>
      <c r="LTC15" s="146"/>
      <c r="LTD15" s="146"/>
      <c r="LTE15" s="146"/>
      <c r="LTF15" s="146"/>
      <c r="LTG15" s="146"/>
      <c r="LTH15" s="146"/>
      <c r="LTI15" s="146"/>
      <c r="LTJ15" s="146"/>
      <c r="LTK15" s="146"/>
      <c r="LTL15" s="146"/>
      <c r="LTM15" s="146"/>
      <c r="LTN15" s="146"/>
      <c r="LTO15" s="146"/>
      <c r="LTP15" s="146"/>
      <c r="LTQ15" s="146"/>
      <c r="LTR15" s="146"/>
      <c r="LTS15" s="146"/>
      <c r="LTT15" s="146"/>
      <c r="LTU15" s="146"/>
      <c r="LTV15" s="146"/>
      <c r="LTW15" s="146"/>
      <c r="LTX15" s="146"/>
      <c r="LTY15" s="146"/>
      <c r="LTZ15" s="146"/>
      <c r="LUA15" s="146"/>
      <c r="LUB15" s="146"/>
      <c r="LUC15" s="146"/>
      <c r="LUD15" s="146"/>
      <c r="LUE15" s="146"/>
      <c r="LUF15" s="146"/>
      <c r="LUG15" s="146"/>
      <c r="LUH15" s="146"/>
      <c r="LUI15" s="146"/>
      <c r="LUJ15" s="146"/>
      <c r="LUK15" s="146"/>
      <c r="LUL15" s="146"/>
      <c r="LUM15" s="146"/>
      <c r="LUN15" s="146"/>
      <c r="LUO15" s="146"/>
      <c r="LUP15" s="146"/>
      <c r="LUQ15" s="146"/>
      <c r="LUR15" s="146"/>
      <c r="LUS15" s="146"/>
      <c r="LUT15" s="146"/>
      <c r="LUU15" s="146"/>
      <c r="LUV15" s="146"/>
      <c r="LUW15" s="146"/>
      <c r="LUX15" s="146"/>
      <c r="LUY15" s="146"/>
      <c r="LUZ15" s="146"/>
      <c r="LVA15" s="146"/>
      <c r="LVB15" s="146"/>
      <c r="LVC15" s="146"/>
      <c r="LVD15" s="146"/>
      <c r="LVE15" s="146"/>
      <c r="LVF15" s="146"/>
      <c r="LVG15" s="146"/>
      <c r="LVH15" s="146"/>
      <c r="LVI15" s="146"/>
      <c r="LVJ15" s="146"/>
      <c r="LVK15" s="146"/>
      <c r="LVL15" s="146"/>
      <c r="LVM15" s="146"/>
      <c r="LVN15" s="146"/>
      <c r="LVO15" s="146"/>
      <c r="LVP15" s="146"/>
      <c r="LVQ15" s="146"/>
      <c r="LVR15" s="146"/>
      <c r="LVS15" s="146"/>
      <c r="LVT15" s="146"/>
      <c r="LVU15" s="146"/>
      <c r="LVV15" s="146"/>
      <c r="LVW15" s="146"/>
      <c r="LVX15" s="146"/>
      <c r="LVY15" s="146"/>
      <c r="LVZ15" s="146"/>
      <c r="LWA15" s="146"/>
      <c r="LWB15" s="146"/>
      <c r="LWC15" s="146"/>
      <c r="LWD15" s="146"/>
      <c r="LWE15" s="146"/>
      <c r="LWF15" s="146"/>
      <c r="LWG15" s="146"/>
      <c r="LWH15" s="146"/>
      <c r="LWI15" s="146"/>
      <c r="LWJ15" s="146"/>
      <c r="LWK15" s="146"/>
      <c r="LWL15" s="146"/>
      <c r="LWM15" s="146"/>
      <c r="LWN15" s="146"/>
      <c r="LWO15" s="146"/>
      <c r="LWP15" s="146"/>
      <c r="LWQ15" s="146"/>
      <c r="LWR15" s="146"/>
      <c r="LWS15" s="146"/>
      <c r="LWT15" s="146"/>
      <c r="LWU15" s="146"/>
      <c r="LWV15" s="146"/>
      <c r="LWW15" s="146"/>
      <c r="LWX15" s="146"/>
      <c r="LWY15" s="146"/>
      <c r="LWZ15" s="146"/>
      <c r="LXA15" s="146"/>
      <c r="LXB15" s="146"/>
      <c r="LXC15" s="146"/>
      <c r="LXD15" s="146"/>
      <c r="LXE15" s="146"/>
      <c r="LXF15" s="146"/>
      <c r="LXG15" s="146"/>
      <c r="LXH15" s="146"/>
      <c r="LXI15" s="146"/>
      <c r="LXJ15" s="146"/>
      <c r="LXK15" s="146"/>
      <c r="LXL15" s="146"/>
      <c r="LXM15" s="146"/>
      <c r="LXN15" s="146"/>
      <c r="LXO15" s="146"/>
      <c r="LXP15" s="146"/>
      <c r="LXQ15" s="146"/>
      <c r="LXR15" s="146"/>
      <c r="LXS15" s="146"/>
      <c r="LXT15" s="146"/>
      <c r="LXU15" s="146"/>
      <c r="LXV15" s="146"/>
      <c r="LXW15" s="146"/>
      <c r="LXX15" s="146"/>
      <c r="LXY15" s="146"/>
      <c r="LXZ15" s="146"/>
      <c r="LYA15" s="146"/>
      <c r="LYB15" s="146"/>
      <c r="LYC15" s="146"/>
      <c r="LYD15" s="146"/>
      <c r="LYE15" s="146"/>
      <c r="LYF15" s="146"/>
      <c r="LYG15" s="146"/>
      <c r="LYH15" s="146"/>
      <c r="LYI15" s="146"/>
      <c r="LYJ15" s="146"/>
      <c r="LYK15" s="146"/>
      <c r="LYL15" s="146"/>
      <c r="LYM15" s="146"/>
      <c r="LYN15" s="146"/>
      <c r="LYO15" s="146"/>
      <c r="LYP15" s="146"/>
      <c r="LYQ15" s="146"/>
      <c r="LYR15" s="146"/>
      <c r="LYS15" s="146"/>
      <c r="LYT15" s="146"/>
      <c r="LYU15" s="146"/>
      <c r="LYV15" s="146"/>
      <c r="LYW15" s="146"/>
      <c r="LYX15" s="146"/>
      <c r="LYY15" s="146"/>
      <c r="LYZ15" s="146"/>
      <c r="LZA15" s="146"/>
      <c r="LZB15" s="146"/>
      <c r="LZC15" s="146"/>
      <c r="LZD15" s="146"/>
      <c r="LZE15" s="146"/>
      <c r="LZF15" s="146"/>
      <c r="LZG15" s="146"/>
      <c r="LZH15" s="146"/>
      <c r="LZI15" s="146"/>
      <c r="LZJ15" s="146"/>
      <c r="LZK15" s="146"/>
      <c r="LZL15" s="146"/>
      <c r="LZM15" s="146"/>
      <c r="LZN15" s="146"/>
      <c r="LZO15" s="146"/>
      <c r="LZP15" s="146"/>
      <c r="LZQ15" s="146"/>
      <c r="LZR15" s="146"/>
      <c r="LZS15" s="146"/>
      <c r="LZT15" s="146"/>
      <c r="LZU15" s="146"/>
      <c r="LZV15" s="146"/>
      <c r="LZW15" s="146"/>
      <c r="LZX15" s="146"/>
      <c r="LZY15" s="146"/>
      <c r="LZZ15" s="146"/>
      <c r="MAA15" s="146"/>
      <c r="MAB15" s="146"/>
      <c r="MAC15" s="146"/>
      <c r="MAD15" s="146"/>
      <c r="MAE15" s="146"/>
      <c r="MAF15" s="146"/>
      <c r="MAG15" s="146"/>
      <c r="MAH15" s="146"/>
      <c r="MAI15" s="146"/>
      <c r="MAJ15" s="146"/>
      <c r="MAK15" s="146"/>
      <c r="MAL15" s="146"/>
      <c r="MAM15" s="146"/>
      <c r="MAN15" s="146"/>
      <c r="MAO15" s="146"/>
      <c r="MAP15" s="146"/>
      <c r="MAQ15" s="146"/>
      <c r="MAR15" s="146"/>
      <c r="MAS15" s="146"/>
      <c r="MAT15" s="146"/>
      <c r="MAU15" s="146"/>
      <c r="MAV15" s="146"/>
      <c r="MAW15" s="146"/>
      <c r="MAX15" s="146"/>
      <c r="MAY15" s="146"/>
      <c r="MAZ15" s="146"/>
      <c r="MBA15" s="146"/>
      <c r="MBB15" s="146"/>
      <c r="MBC15" s="146"/>
      <c r="MBD15" s="146"/>
      <c r="MBE15" s="146"/>
      <c r="MBF15" s="146"/>
      <c r="MBG15" s="146"/>
      <c r="MBH15" s="146"/>
      <c r="MBI15" s="146"/>
      <c r="MBJ15" s="146"/>
      <c r="MBK15" s="146"/>
      <c r="MBL15" s="146"/>
      <c r="MBM15" s="146"/>
      <c r="MBN15" s="146"/>
      <c r="MBO15" s="146"/>
      <c r="MBP15" s="146"/>
      <c r="MBQ15" s="146"/>
      <c r="MBR15" s="146"/>
      <c r="MBS15" s="146"/>
      <c r="MBT15" s="146"/>
      <c r="MBU15" s="146"/>
      <c r="MBV15" s="146"/>
      <c r="MBW15" s="146"/>
      <c r="MBX15" s="146"/>
      <c r="MBY15" s="146"/>
      <c r="MBZ15" s="146"/>
      <c r="MCA15" s="146"/>
      <c r="MCB15" s="146"/>
      <c r="MCC15" s="146"/>
      <c r="MCD15" s="146"/>
      <c r="MCE15" s="146"/>
      <c r="MCF15" s="146"/>
      <c r="MCG15" s="146"/>
      <c r="MCH15" s="146"/>
      <c r="MCI15" s="146"/>
      <c r="MCJ15" s="146"/>
      <c r="MCK15" s="146"/>
      <c r="MCL15" s="146"/>
      <c r="MCM15" s="146"/>
      <c r="MCN15" s="146"/>
      <c r="MCO15" s="146"/>
      <c r="MCP15" s="146"/>
      <c r="MCQ15" s="146"/>
      <c r="MCR15" s="146"/>
      <c r="MCS15" s="146"/>
      <c r="MCT15" s="146"/>
      <c r="MCU15" s="146"/>
      <c r="MCV15" s="146"/>
      <c r="MCW15" s="146"/>
      <c r="MCX15" s="146"/>
      <c r="MCY15" s="146"/>
      <c r="MCZ15" s="146"/>
      <c r="MDA15" s="146"/>
      <c r="MDB15" s="146"/>
      <c r="MDC15" s="146"/>
      <c r="MDD15" s="146"/>
      <c r="MDE15" s="146"/>
      <c r="MDF15" s="146"/>
      <c r="MDG15" s="146"/>
      <c r="MDH15" s="146"/>
      <c r="MDI15" s="146"/>
      <c r="MDJ15" s="146"/>
      <c r="MDK15" s="146"/>
      <c r="MDL15" s="146"/>
      <c r="MDM15" s="146"/>
      <c r="MDN15" s="146"/>
      <c r="MDO15" s="146"/>
      <c r="MDP15" s="146"/>
      <c r="MDQ15" s="146"/>
      <c r="MDR15" s="146"/>
      <c r="MDS15" s="146"/>
      <c r="MDT15" s="146"/>
      <c r="MDU15" s="146"/>
      <c r="MDV15" s="146"/>
      <c r="MDW15" s="146"/>
      <c r="MDX15" s="146"/>
      <c r="MDY15" s="146"/>
      <c r="MDZ15" s="146"/>
      <c r="MEA15" s="146"/>
      <c r="MEB15" s="146"/>
      <c r="MEC15" s="146"/>
      <c r="MED15" s="146"/>
      <c r="MEE15" s="146"/>
      <c r="MEF15" s="146"/>
      <c r="MEG15" s="146"/>
      <c r="MEH15" s="146"/>
      <c r="MEI15" s="146"/>
      <c r="MEJ15" s="146"/>
      <c r="MEK15" s="146"/>
      <c r="MEL15" s="146"/>
      <c r="MEM15" s="146"/>
      <c r="MEN15" s="146"/>
      <c r="MEO15" s="146"/>
      <c r="MEP15" s="146"/>
      <c r="MEQ15" s="146"/>
      <c r="MER15" s="146"/>
      <c r="MES15" s="146"/>
      <c r="MET15" s="146"/>
      <c r="MEU15" s="146"/>
      <c r="MEV15" s="146"/>
      <c r="MEW15" s="146"/>
      <c r="MEX15" s="146"/>
      <c r="MEY15" s="146"/>
      <c r="MEZ15" s="146"/>
      <c r="MFA15" s="146"/>
      <c r="MFB15" s="146"/>
      <c r="MFC15" s="146"/>
      <c r="MFD15" s="146"/>
      <c r="MFE15" s="146"/>
      <c r="MFF15" s="146"/>
      <c r="MFG15" s="146"/>
      <c r="MFH15" s="146"/>
      <c r="MFI15" s="146"/>
      <c r="MFJ15" s="146"/>
      <c r="MFK15" s="146"/>
      <c r="MFL15" s="146"/>
      <c r="MFM15" s="146"/>
      <c r="MFN15" s="146"/>
      <c r="MFO15" s="146"/>
      <c r="MFP15" s="146"/>
      <c r="MFQ15" s="146"/>
      <c r="MFR15" s="146"/>
      <c r="MFS15" s="146"/>
      <c r="MFT15" s="146"/>
      <c r="MFU15" s="146"/>
      <c r="MFV15" s="146"/>
      <c r="MFW15" s="146"/>
      <c r="MFX15" s="146"/>
      <c r="MFY15" s="146"/>
      <c r="MFZ15" s="146"/>
      <c r="MGA15" s="146"/>
      <c r="MGB15" s="146"/>
      <c r="MGC15" s="146"/>
      <c r="MGD15" s="146"/>
      <c r="MGE15" s="146"/>
      <c r="MGF15" s="146"/>
      <c r="MGG15" s="146"/>
      <c r="MGH15" s="146"/>
      <c r="MGI15" s="146"/>
      <c r="MGJ15" s="146"/>
      <c r="MGK15" s="146"/>
      <c r="MGL15" s="146"/>
      <c r="MGM15" s="146"/>
      <c r="MGN15" s="146"/>
      <c r="MGO15" s="146"/>
      <c r="MGP15" s="146"/>
      <c r="MGQ15" s="146"/>
      <c r="MGR15" s="146"/>
      <c r="MGS15" s="146"/>
      <c r="MGT15" s="146"/>
      <c r="MGU15" s="146"/>
      <c r="MGV15" s="146"/>
      <c r="MGW15" s="146"/>
      <c r="MGX15" s="146"/>
      <c r="MGY15" s="146"/>
      <c r="MGZ15" s="146"/>
      <c r="MHA15" s="146"/>
      <c r="MHB15" s="146"/>
      <c r="MHC15" s="146"/>
      <c r="MHD15" s="146"/>
      <c r="MHE15" s="146"/>
      <c r="MHF15" s="146"/>
      <c r="MHG15" s="146"/>
      <c r="MHH15" s="146"/>
      <c r="MHI15" s="146"/>
      <c r="MHJ15" s="146"/>
      <c r="MHK15" s="146"/>
      <c r="MHL15" s="146"/>
      <c r="MHM15" s="146"/>
      <c r="MHN15" s="146"/>
      <c r="MHO15" s="146"/>
      <c r="MHP15" s="146"/>
      <c r="MHQ15" s="146"/>
      <c r="MHR15" s="146"/>
      <c r="MHS15" s="146"/>
      <c r="MHT15" s="146"/>
      <c r="MHU15" s="146"/>
      <c r="MHV15" s="146"/>
      <c r="MHW15" s="146"/>
      <c r="MHX15" s="146"/>
      <c r="MHY15" s="146"/>
      <c r="MHZ15" s="146"/>
      <c r="MIA15" s="146"/>
      <c r="MIB15" s="146"/>
      <c r="MIC15" s="146"/>
      <c r="MID15" s="146"/>
      <c r="MIE15" s="146"/>
      <c r="MIF15" s="146"/>
      <c r="MIG15" s="146"/>
      <c r="MIH15" s="146"/>
      <c r="MII15" s="146"/>
      <c r="MIJ15" s="146"/>
      <c r="MIK15" s="146"/>
      <c r="MIL15" s="146"/>
      <c r="MIM15" s="146"/>
      <c r="MIN15" s="146"/>
      <c r="MIO15" s="146"/>
      <c r="MIP15" s="146"/>
      <c r="MIQ15" s="146"/>
      <c r="MIR15" s="146"/>
      <c r="MIS15" s="146"/>
      <c r="MIT15" s="146"/>
      <c r="MIU15" s="146"/>
      <c r="MIV15" s="146"/>
      <c r="MIW15" s="146"/>
      <c r="MIX15" s="146"/>
      <c r="MIY15" s="146"/>
      <c r="MIZ15" s="146"/>
      <c r="MJA15" s="146"/>
      <c r="MJB15" s="146"/>
      <c r="MJC15" s="146"/>
      <c r="MJD15" s="146"/>
      <c r="MJE15" s="146"/>
      <c r="MJF15" s="146"/>
      <c r="MJG15" s="146"/>
      <c r="MJH15" s="146"/>
      <c r="MJI15" s="146"/>
      <c r="MJJ15" s="146"/>
      <c r="MJK15" s="146"/>
      <c r="MJL15" s="146"/>
      <c r="MJM15" s="146"/>
      <c r="MJN15" s="146"/>
      <c r="MJO15" s="146"/>
      <c r="MJP15" s="146"/>
      <c r="MJQ15" s="146"/>
      <c r="MJR15" s="146"/>
      <c r="MJS15" s="146"/>
      <c r="MJT15" s="146"/>
      <c r="MJU15" s="146"/>
      <c r="MJV15" s="146"/>
      <c r="MJW15" s="146"/>
      <c r="MJX15" s="146"/>
      <c r="MJY15" s="146"/>
      <c r="MJZ15" s="146"/>
      <c r="MKA15" s="146"/>
      <c r="MKB15" s="146"/>
      <c r="MKC15" s="146"/>
      <c r="MKD15" s="146"/>
      <c r="MKE15" s="146"/>
      <c r="MKF15" s="146"/>
      <c r="MKG15" s="146"/>
      <c r="MKH15" s="146"/>
      <c r="MKI15" s="146"/>
      <c r="MKJ15" s="146"/>
      <c r="MKK15" s="146"/>
      <c r="MKL15" s="146"/>
      <c r="MKM15" s="146"/>
      <c r="MKN15" s="146"/>
      <c r="MKO15" s="146"/>
      <c r="MKP15" s="146"/>
      <c r="MKQ15" s="146"/>
      <c r="MKR15" s="146"/>
      <c r="MKS15" s="146"/>
      <c r="MKT15" s="146"/>
      <c r="MKU15" s="146"/>
      <c r="MKV15" s="146"/>
      <c r="MKW15" s="146"/>
      <c r="MKX15" s="146"/>
      <c r="MKY15" s="146"/>
      <c r="MKZ15" s="146"/>
      <c r="MLA15" s="146"/>
      <c r="MLB15" s="146"/>
      <c r="MLC15" s="146"/>
      <c r="MLD15" s="146"/>
      <c r="MLE15" s="146"/>
      <c r="MLF15" s="146"/>
      <c r="MLG15" s="146"/>
      <c r="MLH15" s="146"/>
      <c r="MLI15" s="146"/>
      <c r="MLJ15" s="146"/>
      <c r="MLK15" s="146"/>
      <c r="MLL15" s="146"/>
      <c r="MLM15" s="146"/>
      <c r="MLN15" s="146"/>
      <c r="MLO15" s="146"/>
      <c r="MLP15" s="146"/>
      <c r="MLQ15" s="146"/>
      <c r="MLR15" s="146"/>
      <c r="MLS15" s="146"/>
      <c r="MLT15" s="146"/>
      <c r="MLU15" s="146"/>
      <c r="MLV15" s="146"/>
      <c r="MLW15" s="146"/>
      <c r="MLX15" s="146"/>
      <c r="MLY15" s="146"/>
      <c r="MLZ15" s="146"/>
      <c r="MMA15" s="146"/>
      <c r="MMB15" s="146"/>
      <c r="MMC15" s="146"/>
      <c r="MMD15" s="146"/>
      <c r="MME15" s="146"/>
      <c r="MMF15" s="146"/>
      <c r="MMG15" s="146"/>
      <c r="MMH15" s="146"/>
      <c r="MMI15" s="146"/>
      <c r="MMJ15" s="146"/>
      <c r="MMK15" s="146"/>
      <c r="MML15" s="146"/>
      <c r="MMM15" s="146"/>
      <c r="MMN15" s="146"/>
      <c r="MMO15" s="146"/>
      <c r="MMP15" s="146"/>
      <c r="MMQ15" s="146"/>
      <c r="MMR15" s="146"/>
      <c r="MMS15" s="146"/>
      <c r="MMT15" s="146"/>
      <c r="MMU15" s="146"/>
      <c r="MMV15" s="146"/>
      <c r="MMW15" s="146"/>
      <c r="MMX15" s="146"/>
      <c r="MMY15" s="146"/>
      <c r="MMZ15" s="146"/>
      <c r="MNA15" s="146"/>
      <c r="MNB15" s="146"/>
      <c r="MNC15" s="146"/>
      <c r="MND15" s="146"/>
      <c r="MNE15" s="146"/>
      <c r="MNF15" s="146"/>
      <c r="MNG15" s="146"/>
      <c r="MNH15" s="146"/>
      <c r="MNI15" s="146"/>
      <c r="MNJ15" s="146"/>
      <c r="MNK15" s="146"/>
      <c r="MNL15" s="146"/>
      <c r="MNM15" s="146"/>
      <c r="MNN15" s="146"/>
      <c r="MNO15" s="146"/>
      <c r="MNP15" s="146"/>
      <c r="MNQ15" s="146"/>
      <c r="MNR15" s="146"/>
      <c r="MNS15" s="146"/>
      <c r="MNT15" s="146"/>
      <c r="MNU15" s="146"/>
      <c r="MNV15" s="146"/>
      <c r="MNW15" s="146"/>
      <c r="MNX15" s="146"/>
      <c r="MNY15" s="146"/>
      <c r="MNZ15" s="146"/>
      <c r="MOA15" s="146"/>
      <c r="MOB15" s="146"/>
      <c r="MOC15" s="146"/>
      <c r="MOD15" s="146"/>
      <c r="MOE15" s="146"/>
      <c r="MOF15" s="146"/>
      <c r="MOG15" s="146"/>
      <c r="MOH15" s="146"/>
      <c r="MOI15" s="146"/>
      <c r="MOJ15" s="146"/>
      <c r="MOK15" s="146"/>
      <c r="MOL15" s="146"/>
      <c r="MOM15" s="146"/>
      <c r="MON15" s="146"/>
      <c r="MOO15" s="146"/>
      <c r="MOP15" s="146"/>
      <c r="MOQ15" s="146"/>
      <c r="MOR15" s="146"/>
      <c r="MOS15" s="146"/>
      <c r="MOT15" s="146"/>
      <c r="MOU15" s="146"/>
      <c r="MOV15" s="146"/>
      <c r="MOW15" s="146"/>
      <c r="MOX15" s="146"/>
      <c r="MOY15" s="146"/>
      <c r="MOZ15" s="146"/>
      <c r="MPA15" s="146"/>
      <c r="MPB15" s="146"/>
      <c r="MPC15" s="146"/>
      <c r="MPD15" s="146"/>
      <c r="MPE15" s="146"/>
      <c r="MPF15" s="146"/>
      <c r="MPG15" s="146"/>
      <c r="MPH15" s="146"/>
      <c r="MPI15" s="146"/>
      <c r="MPJ15" s="146"/>
      <c r="MPK15" s="146"/>
      <c r="MPL15" s="146"/>
      <c r="MPM15" s="146"/>
      <c r="MPN15" s="146"/>
      <c r="MPO15" s="146"/>
      <c r="MPP15" s="146"/>
      <c r="MPQ15" s="146"/>
      <c r="MPR15" s="146"/>
      <c r="MPS15" s="146"/>
      <c r="MPT15" s="146"/>
      <c r="MPU15" s="146"/>
      <c r="MPV15" s="146"/>
      <c r="MPW15" s="146"/>
      <c r="MPX15" s="146"/>
      <c r="MPY15" s="146"/>
      <c r="MPZ15" s="146"/>
      <c r="MQA15" s="146"/>
      <c r="MQB15" s="146"/>
      <c r="MQC15" s="146"/>
      <c r="MQD15" s="146"/>
      <c r="MQE15" s="146"/>
      <c r="MQF15" s="146"/>
      <c r="MQG15" s="146"/>
      <c r="MQH15" s="146"/>
      <c r="MQI15" s="146"/>
      <c r="MQJ15" s="146"/>
      <c r="MQK15" s="146"/>
      <c r="MQL15" s="146"/>
      <c r="MQM15" s="146"/>
      <c r="MQN15" s="146"/>
      <c r="MQO15" s="146"/>
      <c r="MQP15" s="146"/>
      <c r="MQQ15" s="146"/>
      <c r="MQR15" s="146"/>
      <c r="MQS15" s="146"/>
      <c r="MQT15" s="146"/>
      <c r="MQU15" s="146"/>
      <c r="MQV15" s="146"/>
      <c r="MQW15" s="146"/>
      <c r="MQX15" s="146"/>
      <c r="MQY15" s="146"/>
      <c r="MQZ15" s="146"/>
      <c r="MRA15" s="146"/>
      <c r="MRB15" s="146"/>
      <c r="MRC15" s="146"/>
      <c r="MRD15" s="146"/>
      <c r="MRE15" s="146"/>
      <c r="MRF15" s="146"/>
      <c r="MRG15" s="146"/>
      <c r="MRH15" s="146"/>
      <c r="MRI15" s="146"/>
      <c r="MRJ15" s="146"/>
      <c r="MRK15" s="146"/>
      <c r="MRL15" s="146"/>
      <c r="MRM15" s="146"/>
      <c r="MRN15" s="146"/>
      <c r="MRO15" s="146"/>
      <c r="MRP15" s="146"/>
      <c r="MRQ15" s="146"/>
      <c r="MRR15" s="146"/>
      <c r="MRS15" s="146"/>
      <c r="MRT15" s="146"/>
      <c r="MRU15" s="146"/>
      <c r="MRV15" s="146"/>
      <c r="MRW15" s="146"/>
      <c r="MRX15" s="146"/>
      <c r="MRY15" s="146"/>
      <c r="MRZ15" s="146"/>
      <c r="MSA15" s="146"/>
      <c r="MSB15" s="146"/>
      <c r="MSC15" s="146"/>
      <c r="MSD15" s="146"/>
      <c r="MSE15" s="146"/>
      <c r="MSF15" s="146"/>
      <c r="MSG15" s="146"/>
      <c r="MSH15" s="146"/>
      <c r="MSI15" s="146"/>
      <c r="MSJ15" s="146"/>
      <c r="MSK15" s="146"/>
      <c r="MSL15" s="146"/>
      <c r="MSM15" s="146"/>
      <c r="MSN15" s="146"/>
      <c r="MSO15" s="146"/>
      <c r="MSP15" s="146"/>
      <c r="MSQ15" s="146"/>
      <c r="MSR15" s="146"/>
      <c r="MSS15" s="146"/>
      <c r="MST15" s="146"/>
      <c r="MSU15" s="146"/>
      <c r="MSV15" s="146"/>
      <c r="MSW15" s="146"/>
      <c r="MSX15" s="146"/>
      <c r="MSY15" s="146"/>
      <c r="MSZ15" s="146"/>
      <c r="MTA15" s="146"/>
      <c r="MTB15" s="146"/>
      <c r="MTC15" s="146"/>
      <c r="MTD15" s="146"/>
      <c r="MTE15" s="146"/>
      <c r="MTF15" s="146"/>
      <c r="MTG15" s="146"/>
      <c r="MTH15" s="146"/>
      <c r="MTI15" s="146"/>
      <c r="MTJ15" s="146"/>
      <c r="MTK15" s="146"/>
      <c r="MTL15" s="146"/>
      <c r="MTM15" s="146"/>
      <c r="MTN15" s="146"/>
      <c r="MTO15" s="146"/>
      <c r="MTP15" s="146"/>
      <c r="MTQ15" s="146"/>
      <c r="MTR15" s="146"/>
      <c r="MTS15" s="146"/>
      <c r="MTT15" s="146"/>
      <c r="MTU15" s="146"/>
      <c r="MTV15" s="146"/>
      <c r="MTW15" s="146"/>
      <c r="MTX15" s="146"/>
      <c r="MTY15" s="146"/>
      <c r="MTZ15" s="146"/>
      <c r="MUA15" s="146"/>
      <c r="MUB15" s="146"/>
      <c r="MUC15" s="146"/>
      <c r="MUD15" s="146"/>
      <c r="MUE15" s="146"/>
      <c r="MUF15" s="146"/>
      <c r="MUG15" s="146"/>
      <c r="MUH15" s="146"/>
      <c r="MUI15" s="146"/>
      <c r="MUJ15" s="146"/>
      <c r="MUK15" s="146"/>
      <c r="MUL15" s="146"/>
      <c r="MUM15" s="146"/>
      <c r="MUN15" s="146"/>
      <c r="MUO15" s="146"/>
      <c r="MUP15" s="146"/>
      <c r="MUQ15" s="146"/>
      <c r="MUR15" s="146"/>
      <c r="MUS15" s="146"/>
      <c r="MUT15" s="146"/>
      <c r="MUU15" s="146"/>
      <c r="MUV15" s="146"/>
      <c r="MUW15" s="146"/>
      <c r="MUX15" s="146"/>
      <c r="MUY15" s="146"/>
      <c r="MUZ15" s="146"/>
      <c r="MVA15" s="146"/>
      <c r="MVB15" s="146"/>
      <c r="MVC15" s="146"/>
      <c r="MVD15" s="146"/>
      <c r="MVE15" s="146"/>
      <c r="MVF15" s="146"/>
      <c r="MVG15" s="146"/>
      <c r="MVH15" s="146"/>
      <c r="MVI15" s="146"/>
      <c r="MVJ15" s="146"/>
      <c r="MVK15" s="146"/>
      <c r="MVL15" s="146"/>
      <c r="MVM15" s="146"/>
      <c r="MVN15" s="146"/>
      <c r="MVO15" s="146"/>
      <c r="MVP15" s="146"/>
      <c r="MVQ15" s="146"/>
      <c r="MVR15" s="146"/>
      <c r="MVS15" s="146"/>
      <c r="MVT15" s="146"/>
      <c r="MVU15" s="146"/>
      <c r="MVV15" s="146"/>
      <c r="MVW15" s="146"/>
      <c r="MVX15" s="146"/>
      <c r="MVY15" s="146"/>
      <c r="MVZ15" s="146"/>
      <c r="MWA15" s="146"/>
      <c r="MWB15" s="146"/>
      <c r="MWC15" s="146"/>
      <c r="MWD15" s="146"/>
      <c r="MWE15" s="146"/>
      <c r="MWF15" s="146"/>
      <c r="MWG15" s="146"/>
      <c r="MWH15" s="146"/>
      <c r="MWI15" s="146"/>
      <c r="MWJ15" s="146"/>
      <c r="MWK15" s="146"/>
      <c r="MWL15" s="146"/>
      <c r="MWM15" s="146"/>
      <c r="MWN15" s="146"/>
      <c r="MWO15" s="146"/>
      <c r="MWP15" s="146"/>
      <c r="MWQ15" s="146"/>
      <c r="MWR15" s="146"/>
      <c r="MWS15" s="146"/>
      <c r="MWT15" s="146"/>
      <c r="MWU15" s="146"/>
      <c r="MWV15" s="146"/>
      <c r="MWW15" s="146"/>
      <c r="MWX15" s="146"/>
      <c r="MWY15" s="146"/>
      <c r="MWZ15" s="146"/>
      <c r="MXA15" s="146"/>
      <c r="MXB15" s="146"/>
      <c r="MXC15" s="146"/>
      <c r="MXD15" s="146"/>
      <c r="MXE15" s="146"/>
      <c r="MXF15" s="146"/>
      <c r="MXG15" s="146"/>
      <c r="MXH15" s="146"/>
      <c r="MXI15" s="146"/>
      <c r="MXJ15" s="146"/>
      <c r="MXK15" s="146"/>
      <c r="MXL15" s="146"/>
      <c r="MXM15" s="146"/>
      <c r="MXN15" s="146"/>
      <c r="MXO15" s="146"/>
      <c r="MXP15" s="146"/>
      <c r="MXQ15" s="146"/>
      <c r="MXR15" s="146"/>
      <c r="MXS15" s="146"/>
      <c r="MXT15" s="146"/>
      <c r="MXU15" s="146"/>
      <c r="MXV15" s="146"/>
      <c r="MXW15" s="146"/>
      <c r="MXX15" s="146"/>
      <c r="MXY15" s="146"/>
      <c r="MXZ15" s="146"/>
      <c r="MYA15" s="146"/>
      <c r="MYB15" s="146"/>
      <c r="MYC15" s="146"/>
      <c r="MYD15" s="146"/>
      <c r="MYE15" s="146"/>
      <c r="MYF15" s="146"/>
      <c r="MYG15" s="146"/>
      <c r="MYH15" s="146"/>
      <c r="MYI15" s="146"/>
      <c r="MYJ15" s="146"/>
      <c r="MYK15" s="146"/>
      <c r="MYL15" s="146"/>
      <c r="MYM15" s="146"/>
      <c r="MYN15" s="146"/>
      <c r="MYO15" s="146"/>
      <c r="MYP15" s="146"/>
      <c r="MYQ15" s="146"/>
      <c r="MYR15" s="146"/>
      <c r="MYS15" s="146"/>
      <c r="MYT15" s="146"/>
      <c r="MYU15" s="146"/>
      <c r="MYV15" s="146"/>
      <c r="MYW15" s="146"/>
      <c r="MYX15" s="146"/>
      <c r="MYY15" s="146"/>
      <c r="MYZ15" s="146"/>
      <c r="MZA15" s="146"/>
      <c r="MZB15" s="146"/>
      <c r="MZC15" s="146"/>
      <c r="MZD15" s="146"/>
      <c r="MZE15" s="146"/>
      <c r="MZF15" s="146"/>
      <c r="MZG15" s="146"/>
      <c r="MZH15" s="146"/>
      <c r="MZI15" s="146"/>
      <c r="MZJ15" s="146"/>
      <c r="MZK15" s="146"/>
      <c r="MZL15" s="146"/>
      <c r="MZM15" s="146"/>
      <c r="MZN15" s="146"/>
      <c r="MZO15" s="146"/>
      <c r="MZP15" s="146"/>
      <c r="MZQ15" s="146"/>
      <c r="MZR15" s="146"/>
      <c r="MZS15" s="146"/>
      <c r="MZT15" s="146"/>
      <c r="MZU15" s="146"/>
      <c r="MZV15" s="146"/>
      <c r="MZW15" s="146"/>
      <c r="MZX15" s="146"/>
      <c r="MZY15" s="146"/>
      <c r="MZZ15" s="146"/>
      <c r="NAA15" s="146"/>
      <c r="NAB15" s="146"/>
      <c r="NAC15" s="146"/>
      <c r="NAD15" s="146"/>
      <c r="NAE15" s="146"/>
      <c r="NAF15" s="146"/>
      <c r="NAG15" s="146"/>
      <c r="NAH15" s="146"/>
      <c r="NAI15" s="146"/>
      <c r="NAJ15" s="146"/>
      <c r="NAK15" s="146"/>
      <c r="NAL15" s="146"/>
      <c r="NAM15" s="146"/>
      <c r="NAN15" s="146"/>
      <c r="NAO15" s="146"/>
      <c r="NAP15" s="146"/>
      <c r="NAQ15" s="146"/>
      <c r="NAR15" s="146"/>
      <c r="NAS15" s="146"/>
      <c r="NAT15" s="146"/>
      <c r="NAU15" s="146"/>
      <c r="NAV15" s="146"/>
      <c r="NAW15" s="146"/>
      <c r="NAX15" s="146"/>
      <c r="NAY15" s="146"/>
      <c r="NAZ15" s="146"/>
      <c r="NBA15" s="146"/>
      <c r="NBB15" s="146"/>
      <c r="NBC15" s="146"/>
      <c r="NBD15" s="146"/>
      <c r="NBE15" s="146"/>
      <c r="NBF15" s="146"/>
      <c r="NBG15" s="146"/>
      <c r="NBH15" s="146"/>
      <c r="NBI15" s="146"/>
      <c r="NBJ15" s="146"/>
      <c r="NBK15" s="146"/>
      <c r="NBL15" s="146"/>
      <c r="NBM15" s="146"/>
      <c r="NBN15" s="146"/>
      <c r="NBO15" s="146"/>
      <c r="NBP15" s="146"/>
      <c r="NBQ15" s="146"/>
      <c r="NBR15" s="146"/>
      <c r="NBS15" s="146"/>
      <c r="NBT15" s="146"/>
      <c r="NBU15" s="146"/>
      <c r="NBV15" s="146"/>
      <c r="NBW15" s="146"/>
      <c r="NBX15" s="146"/>
      <c r="NBY15" s="146"/>
      <c r="NBZ15" s="146"/>
      <c r="NCA15" s="146"/>
      <c r="NCB15" s="146"/>
      <c r="NCC15" s="146"/>
      <c r="NCD15" s="146"/>
      <c r="NCE15" s="146"/>
      <c r="NCF15" s="146"/>
      <c r="NCG15" s="146"/>
      <c r="NCH15" s="146"/>
      <c r="NCI15" s="146"/>
      <c r="NCJ15" s="146"/>
      <c r="NCK15" s="146"/>
      <c r="NCL15" s="146"/>
      <c r="NCM15" s="146"/>
      <c r="NCN15" s="146"/>
      <c r="NCO15" s="146"/>
      <c r="NCP15" s="146"/>
      <c r="NCQ15" s="146"/>
      <c r="NCR15" s="146"/>
      <c r="NCS15" s="146"/>
      <c r="NCT15" s="146"/>
      <c r="NCU15" s="146"/>
      <c r="NCV15" s="146"/>
      <c r="NCW15" s="146"/>
      <c r="NCX15" s="146"/>
      <c r="NCY15" s="146"/>
      <c r="NCZ15" s="146"/>
      <c r="NDA15" s="146"/>
      <c r="NDB15" s="146"/>
      <c r="NDC15" s="146"/>
      <c r="NDD15" s="146"/>
      <c r="NDE15" s="146"/>
      <c r="NDF15" s="146"/>
      <c r="NDG15" s="146"/>
      <c r="NDH15" s="146"/>
      <c r="NDI15" s="146"/>
      <c r="NDJ15" s="146"/>
      <c r="NDK15" s="146"/>
      <c r="NDL15" s="146"/>
      <c r="NDM15" s="146"/>
      <c r="NDN15" s="146"/>
      <c r="NDO15" s="146"/>
      <c r="NDP15" s="146"/>
      <c r="NDQ15" s="146"/>
      <c r="NDR15" s="146"/>
      <c r="NDS15" s="146"/>
      <c r="NDT15" s="146"/>
      <c r="NDU15" s="146"/>
      <c r="NDV15" s="146"/>
      <c r="NDW15" s="146"/>
      <c r="NDX15" s="146"/>
      <c r="NDY15" s="146"/>
      <c r="NDZ15" s="146"/>
      <c r="NEA15" s="146"/>
      <c r="NEB15" s="146"/>
      <c r="NEC15" s="146"/>
      <c r="NED15" s="146"/>
      <c r="NEE15" s="146"/>
      <c r="NEF15" s="146"/>
      <c r="NEG15" s="146"/>
      <c r="NEH15" s="146"/>
      <c r="NEI15" s="146"/>
      <c r="NEJ15" s="146"/>
      <c r="NEK15" s="146"/>
      <c r="NEL15" s="146"/>
      <c r="NEM15" s="146"/>
      <c r="NEN15" s="146"/>
      <c r="NEO15" s="146"/>
      <c r="NEP15" s="146"/>
      <c r="NEQ15" s="146"/>
      <c r="NER15" s="146"/>
      <c r="NES15" s="146"/>
      <c r="NET15" s="146"/>
      <c r="NEU15" s="146"/>
      <c r="NEV15" s="146"/>
      <c r="NEW15" s="146"/>
      <c r="NEX15" s="146"/>
      <c r="NEY15" s="146"/>
      <c r="NEZ15" s="146"/>
      <c r="NFA15" s="146"/>
      <c r="NFB15" s="146"/>
      <c r="NFC15" s="146"/>
      <c r="NFD15" s="146"/>
      <c r="NFE15" s="146"/>
      <c r="NFF15" s="146"/>
      <c r="NFG15" s="146"/>
      <c r="NFH15" s="146"/>
      <c r="NFI15" s="146"/>
      <c r="NFJ15" s="146"/>
      <c r="NFK15" s="146"/>
      <c r="NFL15" s="146"/>
      <c r="NFM15" s="146"/>
      <c r="NFN15" s="146"/>
      <c r="NFO15" s="146"/>
      <c r="NFP15" s="146"/>
      <c r="NFQ15" s="146"/>
      <c r="NFR15" s="146"/>
      <c r="NFS15" s="146"/>
      <c r="NFT15" s="146"/>
      <c r="NFU15" s="146"/>
      <c r="NFV15" s="146"/>
      <c r="NFW15" s="146"/>
      <c r="NFX15" s="146"/>
      <c r="NFY15" s="146"/>
      <c r="NFZ15" s="146"/>
      <c r="NGA15" s="146"/>
      <c r="NGB15" s="146"/>
      <c r="NGC15" s="146"/>
      <c r="NGD15" s="146"/>
      <c r="NGE15" s="146"/>
      <c r="NGF15" s="146"/>
      <c r="NGG15" s="146"/>
      <c r="NGH15" s="146"/>
      <c r="NGI15" s="146"/>
      <c r="NGJ15" s="146"/>
      <c r="NGK15" s="146"/>
      <c r="NGL15" s="146"/>
      <c r="NGM15" s="146"/>
      <c r="NGN15" s="146"/>
      <c r="NGO15" s="146"/>
      <c r="NGP15" s="146"/>
      <c r="NGQ15" s="146"/>
      <c r="NGR15" s="146"/>
      <c r="NGS15" s="146"/>
      <c r="NGT15" s="146"/>
      <c r="NGU15" s="146"/>
      <c r="NGV15" s="146"/>
      <c r="NGW15" s="146"/>
      <c r="NGX15" s="146"/>
      <c r="NGY15" s="146"/>
      <c r="NGZ15" s="146"/>
      <c r="NHA15" s="146"/>
      <c r="NHB15" s="146"/>
      <c r="NHC15" s="146"/>
      <c r="NHD15" s="146"/>
      <c r="NHE15" s="146"/>
      <c r="NHF15" s="146"/>
      <c r="NHG15" s="146"/>
      <c r="NHH15" s="146"/>
      <c r="NHI15" s="146"/>
      <c r="NHJ15" s="146"/>
      <c r="NHK15" s="146"/>
      <c r="NHL15" s="146"/>
      <c r="NHM15" s="146"/>
      <c r="NHN15" s="146"/>
      <c r="NHO15" s="146"/>
      <c r="NHP15" s="146"/>
      <c r="NHQ15" s="146"/>
      <c r="NHR15" s="146"/>
      <c r="NHS15" s="146"/>
      <c r="NHT15" s="146"/>
      <c r="NHU15" s="146"/>
      <c r="NHV15" s="146"/>
      <c r="NHW15" s="146"/>
      <c r="NHX15" s="146"/>
      <c r="NHY15" s="146"/>
      <c r="NHZ15" s="146"/>
      <c r="NIA15" s="146"/>
      <c r="NIB15" s="146"/>
      <c r="NIC15" s="146"/>
      <c r="NID15" s="146"/>
      <c r="NIE15" s="146"/>
      <c r="NIF15" s="146"/>
      <c r="NIG15" s="146"/>
      <c r="NIH15" s="146"/>
      <c r="NII15" s="146"/>
      <c r="NIJ15" s="146"/>
      <c r="NIK15" s="146"/>
      <c r="NIL15" s="146"/>
      <c r="NIM15" s="146"/>
      <c r="NIN15" s="146"/>
      <c r="NIO15" s="146"/>
      <c r="NIP15" s="146"/>
      <c r="NIQ15" s="146"/>
      <c r="NIR15" s="146"/>
      <c r="NIS15" s="146"/>
      <c r="NIT15" s="146"/>
      <c r="NIU15" s="146"/>
      <c r="NIV15" s="146"/>
      <c r="NIW15" s="146"/>
      <c r="NIX15" s="146"/>
      <c r="NIY15" s="146"/>
      <c r="NIZ15" s="146"/>
      <c r="NJA15" s="146"/>
      <c r="NJB15" s="146"/>
      <c r="NJC15" s="146"/>
      <c r="NJD15" s="146"/>
      <c r="NJE15" s="146"/>
      <c r="NJF15" s="146"/>
      <c r="NJG15" s="146"/>
      <c r="NJH15" s="146"/>
      <c r="NJI15" s="146"/>
      <c r="NJJ15" s="146"/>
      <c r="NJK15" s="146"/>
      <c r="NJL15" s="146"/>
      <c r="NJM15" s="146"/>
      <c r="NJN15" s="146"/>
      <c r="NJO15" s="146"/>
      <c r="NJP15" s="146"/>
      <c r="NJQ15" s="146"/>
      <c r="NJR15" s="146"/>
      <c r="NJS15" s="146"/>
      <c r="NJT15" s="146"/>
      <c r="NJU15" s="146"/>
      <c r="NJV15" s="146"/>
      <c r="NJW15" s="146"/>
      <c r="NJX15" s="146"/>
      <c r="NJY15" s="146"/>
      <c r="NJZ15" s="146"/>
      <c r="NKA15" s="146"/>
      <c r="NKB15" s="146"/>
      <c r="NKC15" s="146"/>
      <c r="NKD15" s="146"/>
      <c r="NKE15" s="146"/>
      <c r="NKF15" s="146"/>
      <c r="NKG15" s="146"/>
      <c r="NKH15" s="146"/>
      <c r="NKI15" s="146"/>
      <c r="NKJ15" s="146"/>
      <c r="NKK15" s="146"/>
      <c r="NKL15" s="146"/>
      <c r="NKM15" s="146"/>
      <c r="NKN15" s="146"/>
      <c r="NKO15" s="146"/>
      <c r="NKP15" s="146"/>
      <c r="NKQ15" s="146"/>
      <c r="NKR15" s="146"/>
      <c r="NKS15" s="146"/>
      <c r="NKT15" s="146"/>
      <c r="NKU15" s="146"/>
      <c r="NKV15" s="146"/>
      <c r="NKW15" s="146"/>
      <c r="NKX15" s="146"/>
      <c r="NKY15" s="146"/>
      <c r="NKZ15" s="146"/>
      <c r="NLA15" s="146"/>
      <c r="NLB15" s="146"/>
      <c r="NLC15" s="146"/>
      <c r="NLD15" s="146"/>
      <c r="NLE15" s="146"/>
      <c r="NLF15" s="146"/>
      <c r="NLG15" s="146"/>
      <c r="NLH15" s="146"/>
      <c r="NLI15" s="146"/>
      <c r="NLJ15" s="146"/>
      <c r="NLK15" s="146"/>
      <c r="NLL15" s="146"/>
      <c r="NLM15" s="146"/>
      <c r="NLN15" s="146"/>
      <c r="NLO15" s="146"/>
      <c r="NLP15" s="146"/>
      <c r="NLQ15" s="146"/>
      <c r="NLR15" s="146"/>
      <c r="NLS15" s="146"/>
      <c r="NLT15" s="146"/>
      <c r="NLU15" s="146"/>
      <c r="NLV15" s="146"/>
      <c r="NLW15" s="146"/>
      <c r="NLX15" s="146"/>
      <c r="NLY15" s="146"/>
      <c r="NLZ15" s="146"/>
      <c r="NMA15" s="146"/>
      <c r="NMB15" s="146"/>
      <c r="NMC15" s="146"/>
      <c r="NMD15" s="146"/>
      <c r="NME15" s="146"/>
      <c r="NMF15" s="146"/>
      <c r="NMG15" s="146"/>
      <c r="NMH15" s="146"/>
      <c r="NMI15" s="146"/>
      <c r="NMJ15" s="146"/>
      <c r="NMK15" s="146"/>
      <c r="NML15" s="146"/>
      <c r="NMM15" s="146"/>
      <c r="NMN15" s="146"/>
      <c r="NMO15" s="146"/>
      <c r="NMP15" s="146"/>
      <c r="NMQ15" s="146"/>
      <c r="NMR15" s="146"/>
      <c r="NMS15" s="146"/>
      <c r="NMT15" s="146"/>
      <c r="NMU15" s="146"/>
      <c r="NMV15" s="146"/>
      <c r="NMW15" s="146"/>
      <c r="NMX15" s="146"/>
      <c r="NMY15" s="146"/>
      <c r="NMZ15" s="146"/>
      <c r="NNA15" s="146"/>
      <c r="NNB15" s="146"/>
      <c r="NNC15" s="146"/>
      <c r="NND15" s="146"/>
      <c r="NNE15" s="146"/>
      <c r="NNF15" s="146"/>
      <c r="NNG15" s="146"/>
      <c r="NNH15" s="146"/>
      <c r="NNI15" s="146"/>
      <c r="NNJ15" s="146"/>
      <c r="NNK15" s="146"/>
      <c r="NNL15" s="146"/>
      <c r="NNM15" s="146"/>
      <c r="NNN15" s="146"/>
      <c r="NNO15" s="146"/>
      <c r="NNP15" s="146"/>
      <c r="NNQ15" s="146"/>
      <c r="NNR15" s="146"/>
      <c r="NNS15" s="146"/>
      <c r="NNT15" s="146"/>
      <c r="NNU15" s="146"/>
      <c r="NNV15" s="146"/>
      <c r="NNW15" s="146"/>
      <c r="NNX15" s="146"/>
      <c r="NNY15" s="146"/>
      <c r="NNZ15" s="146"/>
      <c r="NOA15" s="146"/>
      <c r="NOB15" s="146"/>
      <c r="NOC15" s="146"/>
      <c r="NOD15" s="146"/>
      <c r="NOE15" s="146"/>
      <c r="NOF15" s="146"/>
      <c r="NOG15" s="146"/>
      <c r="NOH15" s="146"/>
      <c r="NOI15" s="146"/>
      <c r="NOJ15" s="146"/>
      <c r="NOK15" s="146"/>
      <c r="NOL15" s="146"/>
      <c r="NOM15" s="146"/>
      <c r="NON15" s="146"/>
      <c r="NOO15" s="146"/>
      <c r="NOP15" s="146"/>
      <c r="NOQ15" s="146"/>
      <c r="NOR15" s="146"/>
      <c r="NOS15" s="146"/>
      <c r="NOT15" s="146"/>
      <c r="NOU15" s="146"/>
      <c r="NOV15" s="146"/>
      <c r="NOW15" s="146"/>
      <c r="NOX15" s="146"/>
      <c r="NOY15" s="146"/>
      <c r="NOZ15" s="146"/>
      <c r="NPA15" s="146"/>
      <c r="NPB15" s="146"/>
      <c r="NPC15" s="146"/>
      <c r="NPD15" s="146"/>
      <c r="NPE15" s="146"/>
      <c r="NPF15" s="146"/>
      <c r="NPG15" s="146"/>
      <c r="NPH15" s="146"/>
      <c r="NPI15" s="146"/>
      <c r="NPJ15" s="146"/>
      <c r="NPK15" s="146"/>
      <c r="NPL15" s="146"/>
      <c r="NPM15" s="146"/>
      <c r="NPN15" s="146"/>
      <c r="NPO15" s="146"/>
      <c r="NPP15" s="146"/>
      <c r="NPQ15" s="146"/>
      <c r="NPR15" s="146"/>
      <c r="NPS15" s="146"/>
      <c r="NPT15" s="146"/>
      <c r="NPU15" s="146"/>
      <c r="NPV15" s="146"/>
      <c r="NPW15" s="146"/>
      <c r="NPX15" s="146"/>
      <c r="NPY15" s="146"/>
      <c r="NPZ15" s="146"/>
      <c r="NQA15" s="146"/>
      <c r="NQB15" s="146"/>
      <c r="NQC15" s="146"/>
      <c r="NQD15" s="146"/>
      <c r="NQE15" s="146"/>
      <c r="NQF15" s="146"/>
      <c r="NQG15" s="146"/>
      <c r="NQH15" s="146"/>
      <c r="NQI15" s="146"/>
      <c r="NQJ15" s="146"/>
      <c r="NQK15" s="146"/>
      <c r="NQL15" s="146"/>
      <c r="NQM15" s="146"/>
      <c r="NQN15" s="146"/>
      <c r="NQO15" s="146"/>
      <c r="NQP15" s="146"/>
      <c r="NQQ15" s="146"/>
      <c r="NQR15" s="146"/>
      <c r="NQS15" s="146"/>
      <c r="NQT15" s="146"/>
      <c r="NQU15" s="146"/>
      <c r="NQV15" s="146"/>
      <c r="NQW15" s="146"/>
      <c r="NQX15" s="146"/>
      <c r="NQY15" s="146"/>
      <c r="NQZ15" s="146"/>
      <c r="NRA15" s="146"/>
      <c r="NRB15" s="146"/>
      <c r="NRC15" s="146"/>
      <c r="NRD15" s="146"/>
      <c r="NRE15" s="146"/>
      <c r="NRF15" s="146"/>
      <c r="NRG15" s="146"/>
      <c r="NRH15" s="146"/>
      <c r="NRI15" s="146"/>
      <c r="NRJ15" s="146"/>
      <c r="NRK15" s="146"/>
      <c r="NRL15" s="146"/>
      <c r="NRM15" s="146"/>
      <c r="NRN15" s="146"/>
      <c r="NRO15" s="146"/>
      <c r="NRP15" s="146"/>
      <c r="NRQ15" s="146"/>
      <c r="NRR15" s="146"/>
      <c r="NRS15" s="146"/>
      <c r="NRT15" s="146"/>
      <c r="NRU15" s="146"/>
      <c r="NRV15" s="146"/>
      <c r="NRW15" s="146"/>
      <c r="NRX15" s="146"/>
      <c r="NRY15" s="146"/>
      <c r="NRZ15" s="146"/>
      <c r="NSA15" s="146"/>
      <c r="NSB15" s="146"/>
      <c r="NSC15" s="146"/>
      <c r="NSD15" s="146"/>
      <c r="NSE15" s="146"/>
      <c r="NSF15" s="146"/>
      <c r="NSG15" s="146"/>
      <c r="NSH15" s="146"/>
      <c r="NSI15" s="146"/>
      <c r="NSJ15" s="146"/>
      <c r="NSK15" s="146"/>
      <c r="NSL15" s="146"/>
      <c r="NSM15" s="146"/>
      <c r="NSN15" s="146"/>
      <c r="NSO15" s="146"/>
      <c r="NSP15" s="146"/>
      <c r="NSQ15" s="146"/>
      <c r="NSR15" s="146"/>
      <c r="NSS15" s="146"/>
      <c r="NST15" s="146"/>
      <c r="NSU15" s="146"/>
      <c r="NSV15" s="146"/>
      <c r="NSW15" s="146"/>
      <c r="NSX15" s="146"/>
      <c r="NSY15" s="146"/>
      <c r="NSZ15" s="146"/>
      <c r="NTA15" s="146"/>
      <c r="NTB15" s="146"/>
      <c r="NTC15" s="146"/>
      <c r="NTD15" s="146"/>
      <c r="NTE15" s="146"/>
      <c r="NTF15" s="146"/>
      <c r="NTG15" s="146"/>
      <c r="NTH15" s="146"/>
      <c r="NTI15" s="146"/>
      <c r="NTJ15" s="146"/>
      <c r="NTK15" s="146"/>
      <c r="NTL15" s="146"/>
      <c r="NTM15" s="146"/>
      <c r="NTN15" s="146"/>
      <c r="NTO15" s="146"/>
      <c r="NTP15" s="146"/>
      <c r="NTQ15" s="146"/>
      <c r="NTR15" s="146"/>
      <c r="NTS15" s="146"/>
      <c r="NTT15" s="146"/>
      <c r="NTU15" s="146"/>
      <c r="NTV15" s="146"/>
      <c r="NTW15" s="146"/>
      <c r="NTX15" s="146"/>
      <c r="NTY15" s="146"/>
      <c r="NTZ15" s="146"/>
      <c r="NUA15" s="146"/>
      <c r="NUB15" s="146"/>
      <c r="NUC15" s="146"/>
      <c r="NUD15" s="146"/>
      <c r="NUE15" s="146"/>
      <c r="NUF15" s="146"/>
      <c r="NUG15" s="146"/>
      <c r="NUH15" s="146"/>
      <c r="NUI15" s="146"/>
      <c r="NUJ15" s="146"/>
      <c r="NUK15" s="146"/>
      <c r="NUL15" s="146"/>
      <c r="NUM15" s="146"/>
      <c r="NUN15" s="146"/>
      <c r="NUO15" s="146"/>
      <c r="NUP15" s="146"/>
      <c r="NUQ15" s="146"/>
      <c r="NUR15" s="146"/>
      <c r="NUS15" s="146"/>
      <c r="NUT15" s="146"/>
      <c r="NUU15" s="146"/>
      <c r="NUV15" s="146"/>
      <c r="NUW15" s="146"/>
      <c r="NUX15" s="146"/>
      <c r="NUY15" s="146"/>
      <c r="NUZ15" s="146"/>
      <c r="NVA15" s="146"/>
      <c r="NVB15" s="146"/>
      <c r="NVC15" s="146"/>
      <c r="NVD15" s="146"/>
      <c r="NVE15" s="146"/>
      <c r="NVF15" s="146"/>
      <c r="NVG15" s="146"/>
      <c r="NVH15" s="146"/>
      <c r="NVI15" s="146"/>
      <c r="NVJ15" s="146"/>
      <c r="NVK15" s="146"/>
      <c r="NVL15" s="146"/>
      <c r="NVM15" s="146"/>
      <c r="NVN15" s="146"/>
      <c r="NVO15" s="146"/>
      <c r="NVP15" s="146"/>
      <c r="NVQ15" s="146"/>
      <c r="NVR15" s="146"/>
      <c r="NVS15" s="146"/>
      <c r="NVT15" s="146"/>
      <c r="NVU15" s="146"/>
      <c r="NVV15" s="146"/>
      <c r="NVW15" s="146"/>
      <c r="NVX15" s="146"/>
      <c r="NVY15" s="146"/>
      <c r="NVZ15" s="146"/>
      <c r="NWA15" s="146"/>
      <c r="NWB15" s="146"/>
      <c r="NWC15" s="146"/>
      <c r="NWD15" s="146"/>
      <c r="NWE15" s="146"/>
      <c r="NWF15" s="146"/>
      <c r="NWG15" s="146"/>
      <c r="NWH15" s="146"/>
      <c r="NWI15" s="146"/>
      <c r="NWJ15" s="146"/>
      <c r="NWK15" s="146"/>
      <c r="NWL15" s="146"/>
      <c r="NWM15" s="146"/>
      <c r="NWN15" s="146"/>
      <c r="NWO15" s="146"/>
      <c r="NWP15" s="146"/>
      <c r="NWQ15" s="146"/>
      <c r="NWR15" s="146"/>
      <c r="NWS15" s="146"/>
      <c r="NWT15" s="146"/>
      <c r="NWU15" s="146"/>
      <c r="NWV15" s="146"/>
      <c r="NWW15" s="146"/>
      <c r="NWX15" s="146"/>
      <c r="NWY15" s="146"/>
      <c r="NWZ15" s="146"/>
      <c r="NXA15" s="146"/>
      <c r="NXB15" s="146"/>
      <c r="NXC15" s="146"/>
      <c r="NXD15" s="146"/>
      <c r="NXE15" s="146"/>
      <c r="NXF15" s="146"/>
      <c r="NXG15" s="146"/>
      <c r="NXH15" s="146"/>
      <c r="NXI15" s="146"/>
      <c r="NXJ15" s="146"/>
      <c r="NXK15" s="146"/>
      <c r="NXL15" s="146"/>
      <c r="NXM15" s="146"/>
      <c r="NXN15" s="146"/>
      <c r="NXO15" s="146"/>
      <c r="NXP15" s="146"/>
      <c r="NXQ15" s="146"/>
      <c r="NXR15" s="146"/>
      <c r="NXS15" s="146"/>
      <c r="NXT15" s="146"/>
      <c r="NXU15" s="146"/>
      <c r="NXV15" s="146"/>
      <c r="NXW15" s="146"/>
      <c r="NXX15" s="146"/>
      <c r="NXY15" s="146"/>
      <c r="NXZ15" s="146"/>
      <c r="NYA15" s="146"/>
      <c r="NYB15" s="146"/>
      <c r="NYC15" s="146"/>
      <c r="NYD15" s="146"/>
      <c r="NYE15" s="146"/>
      <c r="NYF15" s="146"/>
      <c r="NYG15" s="146"/>
      <c r="NYH15" s="146"/>
      <c r="NYI15" s="146"/>
      <c r="NYJ15" s="146"/>
      <c r="NYK15" s="146"/>
      <c r="NYL15" s="146"/>
      <c r="NYM15" s="146"/>
      <c r="NYN15" s="146"/>
      <c r="NYO15" s="146"/>
      <c r="NYP15" s="146"/>
      <c r="NYQ15" s="146"/>
      <c r="NYR15" s="146"/>
      <c r="NYS15" s="146"/>
      <c r="NYT15" s="146"/>
      <c r="NYU15" s="146"/>
      <c r="NYV15" s="146"/>
      <c r="NYW15" s="146"/>
      <c r="NYX15" s="146"/>
      <c r="NYY15" s="146"/>
      <c r="NYZ15" s="146"/>
      <c r="NZA15" s="146"/>
      <c r="NZB15" s="146"/>
      <c r="NZC15" s="146"/>
      <c r="NZD15" s="146"/>
      <c r="NZE15" s="146"/>
      <c r="NZF15" s="146"/>
      <c r="NZG15" s="146"/>
      <c r="NZH15" s="146"/>
      <c r="NZI15" s="146"/>
      <c r="NZJ15" s="146"/>
      <c r="NZK15" s="146"/>
      <c r="NZL15" s="146"/>
      <c r="NZM15" s="146"/>
      <c r="NZN15" s="146"/>
      <c r="NZO15" s="146"/>
      <c r="NZP15" s="146"/>
      <c r="NZQ15" s="146"/>
      <c r="NZR15" s="146"/>
      <c r="NZS15" s="146"/>
      <c r="NZT15" s="146"/>
      <c r="NZU15" s="146"/>
      <c r="NZV15" s="146"/>
      <c r="NZW15" s="146"/>
      <c r="NZX15" s="146"/>
      <c r="NZY15" s="146"/>
      <c r="NZZ15" s="146"/>
      <c r="OAA15" s="146"/>
      <c r="OAB15" s="146"/>
      <c r="OAC15" s="146"/>
      <c r="OAD15" s="146"/>
      <c r="OAE15" s="146"/>
      <c r="OAF15" s="146"/>
      <c r="OAG15" s="146"/>
      <c r="OAH15" s="146"/>
      <c r="OAI15" s="146"/>
      <c r="OAJ15" s="146"/>
      <c r="OAK15" s="146"/>
      <c r="OAL15" s="146"/>
      <c r="OAM15" s="146"/>
      <c r="OAN15" s="146"/>
      <c r="OAO15" s="146"/>
      <c r="OAP15" s="146"/>
      <c r="OAQ15" s="146"/>
      <c r="OAR15" s="146"/>
      <c r="OAS15" s="146"/>
      <c r="OAT15" s="146"/>
      <c r="OAU15" s="146"/>
      <c r="OAV15" s="146"/>
      <c r="OAW15" s="146"/>
      <c r="OAX15" s="146"/>
      <c r="OAY15" s="146"/>
      <c r="OAZ15" s="146"/>
      <c r="OBA15" s="146"/>
      <c r="OBB15" s="146"/>
      <c r="OBC15" s="146"/>
      <c r="OBD15" s="146"/>
      <c r="OBE15" s="146"/>
      <c r="OBF15" s="146"/>
      <c r="OBG15" s="146"/>
      <c r="OBH15" s="146"/>
      <c r="OBI15" s="146"/>
      <c r="OBJ15" s="146"/>
      <c r="OBK15" s="146"/>
      <c r="OBL15" s="146"/>
      <c r="OBM15" s="146"/>
      <c r="OBN15" s="146"/>
      <c r="OBO15" s="146"/>
      <c r="OBP15" s="146"/>
      <c r="OBQ15" s="146"/>
      <c r="OBR15" s="146"/>
      <c r="OBS15" s="146"/>
      <c r="OBT15" s="146"/>
      <c r="OBU15" s="146"/>
      <c r="OBV15" s="146"/>
      <c r="OBW15" s="146"/>
      <c r="OBX15" s="146"/>
      <c r="OBY15" s="146"/>
      <c r="OBZ15" s="146"/>
      <c r="OCA15" s="146"/>
      <c r="OCB15" s="146"/>
      <c r="OCC15" s="146"/>
      <c r="OCD15" s="146"/>
      <c r="OCE15" s="146"/>
      <c r="OCF15" s="146"/>
      <c r="OCG15" s="146"/>
      <c r="OCH15" s="146"/>
      <c r="OCI15" s="146"/>
      <c r="OCJ15" s="146"/>
      <c r="OCK15" s="146"/>
      <c r="OCL15" s="146"/>
      <c r="OCM15" s="146"/>
      <c r="OCN15" s="146"/>
      <c r="OCO15" s="146"/>
      <c r="OCP15" s="146"/>
      <c r="OCQ15" s="146"/>
      <c r="OCR15" s="146"/>
      <c r="OCS15" s="146"/>
      <c r="OCT15" s="146"/>
      <c r="OCU15" s="146"/>
      <c r="OCV15" s="146"/>
      <c r="OCW15" s="146"/>
      <c r="OCX15" s="146"/>
      <c r="OCY15" s="146"/>
      <c r="OCZ15" s="146"/>
      <c r="ODA15" s="146"/>
      <c r="ODB15" s="146"/>
      <c r="ODC15" s="146"/>
      <c r="ODD15" s="146"/>
      <c r="ODE15" s="146"/>
      <c r="ODF15" s="146"/>
      <c r="ODG15" s="146"/>
      <c r="ODH15" s="146"/>
      <c r="ODI15" s="146"/>
      <c r="ODJ15" s="146"/>
      <c r="ODK15" s="146"/>
      <c r="ODL15" s="146"/>
      <c r="ODM15" s="146"/>
      <c r="ODN15" s="146"/>
      <c r="ODO15" s="146"/>
      <c r="ODP15" s="146"/>
      <c r="ODQ15" s="146"/>
      <c r="ODR15" s="146"/>
      <c r="ODS15" s="146"/>
      <c r="ODT15" s="146"/>
      <c r="ODU15" s="146"/>
      <c r="ODV15" s="146"/>
      <c r="ODW15" s="146"/>
      <c r="ODX15" s="146"/>
      <c r="ODY15" s="146"/>
      <c r="ODZ15" s="146"/>
      <c r="OEA15" s="146"/>
      <c r="OEB15" s="146"/>
      <c r="OEC15" s="146"/>
      <c r="OED15" s="146"/>
      <c r="OEE15" s="146"/>
      <c r="OEF15" s="146"/>
      <c r="OEG15" s="146"/>
      <c r="OEH15" s="146"/>
      <c r="OEI15" s="146"/>
      <c r="OEJ15" s="146"/>
      <c r="OEK15" s="146"/>
      <c r="OEL15" s="146"/>
      <c r="OEM15" s="146"/>
      <c r="OEN15" s="146"/>
      <c r="OEO15" s="146"/>
      <c r="OEP15" s="146"/>
      <c r="OEQ15" s="146"/>
      <c r="OER15" s="146"/>
      <c r="OES15" s="146"/>
      <c r="OET15" s="146"/>
      <c r="OEU15" s="146"/>
      <c r="OEV15" s="146"/>
      <c r="OEW15" s="146"/>
      <c r="OEX15" s="146"/>
      <c r="OEY15" s="146"/>
      <c r="OEZ15" s="146"/>
      <c r="OFA15" s="146"/>
      <c r="OFB15" s="146"/>
      <c r="OFC15" s="146"/>
      <c r="OFD15" s="146"/>
      <c r="OFE15" s="146"/>
      <c r="OFF15" s="146"/>
      <c r="OFG15" s="146"/>
      <c r="OFH15" s="146"/>
      <c r="OFI15" s="146"/>
      <c r="OFJ15" s="146"/>
      <c r="OFK15" s="146"/>
      <c r="OFL15" s="146"/>
      <c r="OFM15" s="146"/>
      <c r="OFN15" s="146"/>
      <c r="OFO15" s="146"/>
      <c r="OFP15" s="146"/>
      <c r="OFQ15" s="146"/>
      <c r="OFR15" s="146"/>
      <c r="OFS15" s="146"/>
      <c r="OFT15" s="146"/>
      <c r="OFU15" s="146"/>
      <c r="OFV15" s="146"/>
      <c r="OFW15" s="146"/>
      <c r="OFX15" s="146"/>
      <c r="OFY15" s="146"/>
      <c r="OFZ15" s="146"/>
      <c r="OGA15" s="146"/>
      <c r="OGB15" s="146"/>
      <c r="OGC15" s="146"/>
      <c r="OGD15" s="146"/>
      <c r="OGE15" s="146"/>
      <c r="OGF15" s="146"/>
      <c r="OGG15" s="146"/>
      <c r="OGH15" s="146"/>
      <c r="OGI15" s="146"/>
      <c r="OGJ15" s="146"/>
      <c r="OGK15" s="146"/>
      <c r="OGL15" s="146"/>
      <c r="OGM15" s="146"/>
      <c r="OGN15" s="146"/>
      <c r="OGO15" s="146"/>
      <c r="OGP15" s="146"/>
      <c r="OGQ15" s="146"/>
      <c r="OGR15" s="146"/>
      <c r="OGS15" s="146"/>
      <c r="OGT15" s="146"/>
      <c r="OGU15" s="146"/>
      <c r="OGV15" s="146"/>
      <c r="OGW15" s="146"/>
      <c r="OGX15" s="146"/>
      <c r="OGY15" s="146"/>
      <c r="OGZ15" s="146"/>
      <c r="OHA15" s="146"/>
      <c r="OHB15" s="146"/>
      <c r="OHC15" s="146"/>
      <c r="OHD15" s="146"/>
      <c r="OHE15" s="146"/>
      <c r="OHF15" s="146"/>
      <c r="OHG15" s="146"/>
      <c r="OHH15" s="146"/>
      <c r="OHI15" s="146"/>
      <c r="OHJ15" s="146"/>
      <c r="OHK15" s="146"/>
      <c r="OHL15" s="146"/>
      <c r="OHM15" s="146"/>
      <c r="OHN15" s="146"/>
      <c r="OHO15" s="146"/>
      <c r="OHP15" s="146"/>
      <c r="OHQ15" s="146"/>
      <c r="OHR15" s="146"/>
      <c r="OHS15" s="146"/>
      <c r="OHT15" s="146"/>
      <c r="OHU15" s="146"/>
      <c r="OHV15" s="146"/>
      <c r="OHW15" s="146"/>
      <c r="OHX15" s="146"/>
      <c r="OHY15" s="146"/>
      <c r="OHZ15" s="146"/>
      <c r="OIA15" s="146"/>
      <c r="OIB15" s="146"/>
      <c r="OIC15" s="146"/>
      <c r="OID15" s="146"/>
      <c r="OIE15" s="146"/>
      <c r="OIF15" s="146"/>
      <c r="OIG15" s="146"/>
      <c r="OIH15" s="146"/>
      <c r="OII15" s="146"/>
      <c r="OIJ15" s="146"/>
      <c r="OIK15" s="146"/>
      <c r="OIL15" s="146"/>
      <c r="OIM15" s="146"/>
      <c r="OIN15" s="146"/>
      <c r="OIO15" s="146"/>
      <c r="OIP15" s="146"/>
      <c r="OIQ15" s="146"/>
      <c r="OIR15" s="146"/>
      <c r="OIS15" s="146"/>
      <c r="OIT15" s="146"/>
      <c r="OIU15" s="146"/>
      <c r="OIV15" s="146"/>
      <c r="OIW15" s="146"/>
      <c r="OIX15" s="146"/>
      <c r="OIY15" s="146"/>
      <c r="OIZ15" s="146"/>
      <c r="OJA15" s="146"/>
      <c r="OJB15" s="146"/>
      <c r="OJC15" s="146"/>
      <c r="OJD15" s="146"/>
      <c r="OJE15" s="146"/>
      <c r="OJF15" s="146"/>
      <c r="OJG15" s="146"/>
      <c r="OJH15" s="146"/>
      <c r="OJI15" s="146"/>
      <c r="OJJ15" s="146"/>
      <c r="OJK15" s="146"/>
      <c r="OJL15" s="146"/>
      <c r="OJM15" s="146"/>
      <c r="OJN15" s="146"/>
      <c r="OJO15" s="146"/>
      <c r="OJP15" s="146"/>
      <c r="OJQ15" s="146"/>
      <c r="OJR15" s="146"/>
      <c r="OJS15" s="146"/>
      <c r="OJT15" s="146"/>
      <c r="OJU15" s="146"/>
      <c r="OJV15" s="146"/>
      <c r="OJW15" s="146"/>
      <c r="OJX15" s="146"/>
      <c r="OJY15" s="146"/>
      <c r="OJZ15" s="146"/>
      <c r="OKA15" s="146"/>
      <c r="OKB15" s="146"/>
      <c r="OKC15" s="146"/>
      <c r="OKD15" s="146"/>
      <c r="OKE15" s="146"/>
      <c r="OKF15" s="146"/>
      <c r="OKG15" s="146"/>
      <c r="OKH15" s="146"/>
      <c r="OKI15" s="146"/>
      <c r="OKJ15" s="146"/>
      <c r="OKK15" s="146"/>
      <c r="OKL15" s="146"/>
      <c r="OKM15" s="146"/>
      <c r="OKN15" s="146"/>
      <c r="OKO15" s="146"/>
      <c r="OKP15" s="146"/>
      <c r="OKQ15" s="146"/>
      <c r="OKR15" s="146"/>
      <c r="OKS15" s="146"/>
      <c r="OKT15" s="146"/>
      <c r="OKU15" s="146"/>
      <c r="OKV15" s="146"/>
      <c r="OKW15" s="146"/>
      <c r="OKX15" s="146"/>
      <c r="OKY15" s="146"/>
      <c r="OKZ15" s="146"/>
      <c r="OLA15" s="146"/>
      <c r="OLB15" s="146"/>
      <c r="OLC15" s="146"/>
      <c r="OLD15" s="146"/>
      <c r="OLE15" s="146"/>
      <c r="OLF15" s="146"/>
      <c r="OLG15" s="146"/>
      <c r="OLH15" s="146"/>
      <c r="OLI15" s="146"/>
      <c r="OLJ15" s="146"/>
      <c r="OLK15" s="146"/>
      <c r="OLL15" s="146"/>
      <c r="OLM15" s="146"/>
      <c r="OLN15" s="146"/>
      <c r="OLO15" s="146"/>
      <c r="OLP15" s="146"/>
      <c r="OLQ15" s="146"/>
      <c r="OLR15" s="146"/>
      <c r="OLS15" s="146"/>
      <c r="OLT15" s="146"/>
      <c r="OLU15" s="146"/>
      <c r="OLV15" s="146"/>
      <c r="OLW15" s="146"/>
      <c r="OLX15" s="146"/>
      <c r="OLY15" s="146"/>
      <c r="OLZ15" s="146"/>
      <c r="OMA15" s="146"/>
      <c r="OMB15" s="146"/>
      <c r="OMC15" s="146"/>
      <c r="OMD15" s="146"/>
      <c r="OME15" s="146"/>
      <c r="OMF15" s="146"/>
      <c r="OMG15" s="146"/>
      <c r="OMH15" s="146"/>
      <c r="OMI15" s="146"/>
      <c r="OMJ15" s="146"/>
      <c r="OMK15" s="146"/>
      <c r="OML15" s="146"/>
      <c r="OMM15" s="146"/>
      <c r="OMN15" s="146"/>
      <c r="OMO15" s="146"/>
      <c r="OMP15" s="146"/>
      <c r="OMQ15" s="146"/>
      <c r="OMR15" s="146"/>
      <c r="OMS15" s="146"/>
      <c r="OMT15" s="146"/>
      <c r="OMU15" s="146"/>
      <c r="OMV15" s="146"/>
      <c r="OMW15" s="146"/>
      <c r="OMX15" s="146"/>
      <c r="OMY15" s="146"/>
      <c r="OMZ15" s="146"/>
      <c r="ONA15" s="146"/>
      <c r="ONB15" s="146"/>
      <c r="ONC15" s="146"/>
      <c r="OND15" s="146"/>
      <c r="ONE15" s="146"/>
      <c r="ONF15" s="146"/>
      <c r="ONG15" s="146"/>
      <c r="ONH15" s="146"/>
      <c r="ONI15" s="146"/>
      <c r="ONJ15" s="146"/>
      <c r="ONK15" s="146"/>
      <c r="ONL15" s="146"/>
      <c r="ONM15" s="146"/>
      <c r="ONN15" s="146"/>
      <c r="ONO15" s="146"/>
      <c r="ONP15" s="146"/>
      <c r="ONQ15" s="146"/>
      <c r="ONR15" s="146"/>
      <c r="ONS15" s="146"/>
      <c r="ONT15" s="146"/>
      <c r="ONU15" s="146"/>
      <c r="ONV15" s="146"/>
      <c r="ONW15" s="146"/>
      <c r="ONX15" s="146"/>
      <c r="ONY15" s="146"/>
      <c r="ONZ15" s="146"/>
      <c r="OOA15" s="146"/>
      <c r="OOB15" s="146"/>
      <c r="OOC15" s="146"/>
      <c r="OOD15" s="146"/>
      <c r="OOE15" s="146"/>
      <c r="OOF15" s="146"/>
      <c r="OOG15" s="146"/>
      <c r="OOH15" s="146"/>
      <c r="OOI15" s="146"/>
      <c r="OOJ15" s="146"/>
      <c r="OOK15" s="146"/>
      <c r="OOL15" s="146"/>
      <c r="OOM15" s="146"/>
      <c r="OON15" s="146"/>
      <c r="OOO15" s="146"/>
      <c r="OOP15" s="146"/>
      <c r="OOQ15" s="146"/>
      <c r="OOR15" s="146"/>
      <c r="OOS15" s="146"/>
      <c r="OOT15" s="146"/>
      <c r="OOU15" s="146"/>
      <c r="OOV15" s="146"/>
      <c r="OOW15" s="146"/>
      <c r="OOX15" s="146"/>
      <c r="OOY15" s="146"/>
      <c r="OOZ15" s="146"/>
      <c r="OPA15" s="146"/>
      <c r="OPB15" s="146"/>
      <c r="OPC15" s="146"/>
      <c r="OPD15" s="146"/>
      <c r="OPE15" s="146"/>
      <c r="OPF15" s="146"/>
      <c r="OPG15" s="146"/>
      <c r="OPH15" s="146"/>
      <c r="OPI15" s="146"/>
      <c r="OPJ15" s="146"/>
      <c r="OPK15" s="146"/>
      <c r="OPL15" s="146"/>
      <c r="OPM15" s="146"/>
      <c r="OPN15" s="146"/>
      <c r="OPO15" s="146"/>
      <c r="OPP15" s="146"/>
      <c r="OPQ15" s="146"/>
      <c r="OPR15" s="146"/>
      <c r="OPS15" s="146"/>
      <c r="OPT15" s="146"/>
      <c r="OPU15" s="146"/>
      <c r="OPV15" s="146"/>
      <c r="OPW15" s="146"/>
      <c r="OPX15" s="146"/>
      <c r="OPY15" s="146"/>
      <c r="OPZ15" s="146"/>
      <c r="OQA15" s="146"/>
      <c r="OQB15" s="146"/>
      <c r="OQC15" s="146"/>
      <c r="OQD15" s="146"/>
      <c r="OQE15" s="146"/>
      <c r="OQF15" s="146"/>
      <c r="OQG15" s="146"/>
      <c r="OQH15" s="146"/>
      <c r="OQI15" s="146"/>
      <c r="OQJ15" s="146"/>
      <c r="OQK15" s="146"/>
      <c r="OQL15" s="146"/>
      <c r="OQM15" s="146"/>
      <c r="OQN15" s="146"/>
      <c r="OQO15" s="146"/>
      <c r="OQP15" s="146"/>
      <c r="OQQ15" s="146"/>
      <c r="OQR15" s="146"/>
      <c r="OQS15" s="146"/>
      <c r="OQT15" s="146"/>
      <c r="OQU15" s="146"/>
      <c r="OQV15" s="146"/>
      <c r="OQW15" s="146"/>
      <c r="OQX15" s="146"/>
      <c r="OQY15" s="146"/>
      <c r="OQZ15" s="146"/>
      <c r="ORA15" s="146"/>
      <c r="ORB15" s="146"/>
      <c r="ORC15" s="146"/>
      <c r="ORD15" s="146"/>
      <c r="ORE15" s="146"/>
      <c r="ORF15" s="146"/>
      <c r="ORG15" s="146"/>
      <c r="ORH15" s="146"/>
      <c r="ORI15" s="146"/>
      <c r="ORJ15" s="146"/>
      <c r="ORK15" s="146"/>
      <c r="ORL15" s="146"/>
      <c r="ORM15" s="146"/>
      <c r="ORN15" s="146"/>
      <c r="ORO15" s="146"/>
      <c r="ORP15" s="146"/>
      <c r="ORQ15" s="146"/>
      <c r="ORR15" s="146"/>
      <c r="ORS15" s="146"/>
      <c r="ORT15" s="146"/>
      <c r="ORU15" s="146"/>
      <c r="ORV15" s="146"/>
      <c r="ORW15" s="146"/>
      <c r="ORX15" s="146"/>
      <c r="ORY15" s="146"/>
      <c r="ORZ15" s="146"/>
      <c r="OSA15" s="146"/>
      <c r="OSB15" s="146"/>
      <c r="OSC15" s="146"/>
      <c r="OSD15" s="146"/>
      <c r="OSE15" s="146"/>
      <c r="OSF15" s="146"/>
      <c r="OSG15" s="146"/>
      <c r="OSH15" s="146"/>
      <c r="OSI15" s="146"/>
      <c r="OSJ15" s="146"/>
      <c r="OSK15" s="146"/>
      <c r="OSL15" s="146"/>
      <c r="OSM15" s="146"/>
      <c r="OSN15" s="146"/>
      <c r="OSO15" s="146"/>
      <c r="OSP15" s="146"/>
      <c r="OSQ15" s="146"/>
      <c r="OSR15" s="146"/>
      <c r="OSS15" s="146"/>
      <c r="OST15" s="146"/>
      <c r="OSU15" s="146"/>
      <c r="OSV15" s="146"/>
      <c r="OSW15" s="146"/>
      <c r="OSX15" s="146"/>
      <c r="OSY15" s="146"/>
      <c r="OSZ15" s="146"/>
      <c r="OTA15" s="146"/>
      <c r="OTB15" s="146"/>
      <c r="OTC15" s="146"/>
      <c r="OTD15" s="146"/>
      <c r="OTE15" s="146"/>
      <c r="OTF15" s="146"/>
      <c r="OTG15" s="146"/>
      <c r="OTH15" s="146"/>
      <c r="OTI15" s="146"/>
      <c r="OTJ15" s="146"/>
      <c r="OTK15" s="146"/>
      <c r="OTL15" s="146"/>
      <c r="OTM15" s="146"/>
      <c r="OTN15" s="146"/>
      <c r="OTO15" s="146"/>
      <c r="OTP15" s="146"/>
      <c r="OTQ15" s="146"/>
      <c r="OTR15" s="146"/>
      <c r="OTS15" s="146"/>
      <c r="OTT15" s="146"/>
      <c r="OTU15" s="146"/>
      <c r="OTV15" s="146"/>
      <c r="OTW15" s="146"/>
      <c r="OTX15" s="146"/>
      <c r="OTY15" s="146"/>
      <c r="OTZ15" s="146"/>
      <c r="OUA15" s="146"/>
      <c r="OUB15" s="146"/>
      <c r="OUC15" s="146"/>
      <c r="OUD15" s="146"/>
      <c r="OUE15" s="146"/>
      <c r="OUF15" s="146"/>
      <c r="OUG15" s="146"/>
      <c r="OUH15" s="146"/>
      <c r="OUI15" s="146"/>
      <c r="OUJ15" s="146"/>
      <c r="OUK15" s="146"/>
      <c r="OUL15" s="146"/>
      <c r="OUM15" s="146"/>
      <c r="OUN15" s="146"/>
      <c r="OUO15" s="146"/>
      <c r="OUP15" s="146"/>
      <c r="OUQ15" s="146"/>
      <c r="OUR15" s="146"/>
      <c r="OUS15" s="146"/>
      <c r="OUT15" s="146"/>
      <c r="OUU15" s="146"/>
      <c r="OUV15" s="146"/>
      <c r="OUW15" s="146"/>
      <c r="OUX15" s="146"/>
      <c r="OUY15" s="146"/>
      <c r="OUZ15" s="146"/>
      <c r="OVA15" s="146"/>
      <c r="OVB15" s="146"/>
      <c r="OVC15" s="146"/>
      <c r="OVD15" s="146"/>
      <c r="OVE15" s="146"/>
      <c r="OVF15" s="146"/>
      <c r="OVG15" s="146"/>
      <c r="OVH15" s="146"/>
      <c r="OVI15" s="146"/>
      <c r="OVJ15" s="146"/>
      <c r="OVK15" s="146"/>
      <c r="OVL15" s="146"/>
      <c r="OVM15" s="146"/>
      <c r="OVN15" s="146"/>
      <c r="OVO15" s="146"/>
      <c r="OVP15" s="146"/>
      <c r="OVQ15" s="146"/>
      <c r="OVR15" s="146"/>
      <c r="OVS15" s="146"/>
      <c r="OVT15" s="146"/>
      <c r="OVU15" s="146"/>
      <c r="OVV15" s="146"/>
      <c r="OVW15" s="146"/>
      <c r="OVX15" s="146"/>
      <c r="OVY15" s="146"/>
      <c r="OVZ15" s="146"/>
      <c r="OWA15" s="146"/>
      <c r="OWB15" s="146"/>
      <c r="OWC15" s="146"/>
      <c r="OWD15" s="146"/>
      <c r="OWE15" s="146"/>
      <c r="OWF15" s="146"/>
      <c r="OWG15" s="146"/>
      <c r="OWH15" s="146"/>
      <c r="OWI15" s="146"/>
      <c r="OWJ15" s="146"/>
      <c r="OWK15" s="146"/>
      <c r="OWL15" s="146"/>
      <c r="OWM15" s="146"/>
      <c r="OWN15" s="146"/>
      <c r="OWO15" s="146"/>
      <c r="OWP15" s="146"/>
      <c r="OWQ15" s="146"/>
      <c r="OWR15" s="146"/>
      <c r="OWS15" s="146"/>
      <c r="OWT15" s="146"/>
      <c r="OWU15" s="146"/>
      <c r="OWV15" s="146"/>
      <c r="OWW15" s="146"/>
      <c r="OWX15" s="146"/>
      <c r="OWY15" s="146"/>
      <c r="OWZ15" s="146"/>
      <c r="OXA15" s="146"/>
      <c r="OXB15" s="146"/>
      <c r="OXC15" s="146"/>
      <c r="OXD15" s="146"/>
      <c r="OXE15" s="146"/>
      <c r="OXF15" s="146"/>
      <c r="OXG15" s="146"/>
      <c r="OXH15" s="146"/>
      <c r="OXI15" s="146"/>
      <c r="OXJ15" s="146"/>
      <c r="OXK15" s="146"/>
      <c r="OXL15" s="146"/>
      <c r="OXM15" s="146"/>
      <c r="OXN15" s="146"/>
      <c r="OXO15" s="146"/>
      <c r="OXP15" s="146"/>
      <c r="OXQ15" s="146"/>
      <c r="OXR15" s="146"/>
      <c r="OXS15" s="146"/>
      <c r="OXT15" s="146"/>
      <c r="OXU15" s="146"/>
      <c r="OXV15" s="146"/>
      <c r="OXW15" s="146"/>
      <c r="OXX15" s="146"/>
      <c r="OXY15" s="146"/>
      <c r="OXZ15" s="146"/>
      <c r="OYA15" s="146"/>
      <c r="OYB15" s="146"/>
      <c r="OYC15" s="146"/>
      <c r="OYD15" s="146"/>
      <c r="OYE15" s="146"/>
      <c r="OYF15" s="146"/>
      <c r="OYG15" s="146"/>
      <c r="OYH15" s="146"/>
      <c r="OYI15" s="146"/>
      <c r="OYJ15" s="146"/>
      <c r="OYK15" s="146"/>
      <c r="OYL15" s="146"/>
      <c r="OYM15" s="146"/>
      <c r="OYN15" s="146"/>
      <c r="OYO15" s="146"/>
      <c r="OYP15" s="146"/>
      <c r="OYQ15" s="146"/>
      <c r="OYR15" s="146"/>
      <c r="OYS15" s="146"/>
      <c r="OYT15" s="146"/>
      <c r="OYU15" s="146"/>
      <c r="OYV15" s="146"/>
      <c r="OYW15" s="146"/>
      <c r="OYX15" s="146"/>
      <c r="OYY15" s="146"/>
      <c r="OYZ15" s="146"/>
      <c r="OZA15" s="146"/>
      <c r="OZB15" s="146"/>
      <c r="OZC15" s="146"/>
      <c r="OZD15" s="146"/>
      <c r="OZE15" s="146"/>
      <c r="OZF15" s="146"/>
      <c r="OZG15" s="146"/>
      <c r="OZH15" s="146"/>
      <c r="OZI15" s="146"/>
      <c r="OZJ15" s="146"/>
      <c r="OZK15" s="146"/>
      <c r="OZL15" s="146"/>
      <c r="OZM15" s="146"/>
      <c r="OZN15" s="146"/>
      <c r="OZO15" s="146"/>
      <c r="OZP15" s="146"/>
      <c r="OZQ15" s="146"/>
      <c r="OZR15" s="146"/>
      <c r="OZS15" s="146"/>
      <c r="OZT15" s="146"/>
      <c r="OZU15" s="146"/>
      <c r="OZV15" s="146"/>
      <c r="OZW15" s="146"/>
      <c r="OZX15" s="146"/>
      <c r="OZY15" s="146"/>
      <c r="OZZ15" s="146"/>
      <c r="PAA15" s="146"/>
      <c r="PAB15" s="146"/>
      <c r="PAC15" s="146"/>
      <c r="PAD15" s="146"/>
      <c r="PAE15" s="146"/>
      <c r="PAF15" s="146"/>
      <c r="PAG15" s="146"/>
      <c r="PAH15" s="146"/>
      <c r="PAI15" s="146"/>
      <c r="PAJ15" s="146"/>
      <c r="PAK15" s="146"/>
      <c r="PAL15" s="146"/>
      <c r="PAM15" s="146"/>
      <c r="PAN15" s="146"/>
      <c r="PAO15" s="146"/>
      <c r="PAP15" s="146"/>
      <c r="PAQ15" s="146"/>
      <c r="PAR15" s="146"/>
      <c r="PAS15" s="146"/>
      <c r="PAT15" s="146"/>
      <c r="PAU15" s="146"/>
      <c r="PAV15" s="146"/>
      <c r="PAW15" s="146"/>
      <c r="PAX15" s="146"/>
      <c r="PAY15" s="146"/>
      <c r="PAZ15" s="146"/>
      <c r="PBA15" s="146"/>
      <c r="PBB15" s="146"/>
      <c r="PBC15" s="146"/>
      <c r="PBD15" s="146"/>
      <c r="PBE15" s="146"/>
      <c r="PBF15" s="146"/>
      <c r="PBG15" s="146"/>
      <c r="PBH15" s="146"/>
      <c r="PBI15" s="146"/>
      <c r="PBJ15" s="146"/>
      <c r="PBK15" s="146"/>
      <c r="PBL15" s="146"/>
      <c r="PBM15" s="146"/>
      <c r="PBN15" s="146"/>
      <c r="PBO15" s="146"/>
      <c r="PBP15" s="146"/>
      <c r="PBQ15" s="146"/>
      <c r="PBR15" s="146"/>
      <c r="PBS15" s="146"/>
      <c r="PBT15" s="146"/>
      <c r="PBU15" s="146"/>
      <c r="PBV15" s="146"/>
      <c r="PBW15" s="146"/>
      <c r="PBX15" s="146"/>
      <c r="PBY15" s="146"/>
      <c r="PBZ15" s="146"/>
      <c r="PCA15" s="146"/>
      <c r="PCB15" s="146"/>
      <c r="PCC15" s="146"/>
      <c r="PCD15" s="146"/>
      <c r="PCE15" s="146"/>
      <c r="PCF15" s="146"/>
      <c r="PCG15" s="146"/>
      <c r="PCH15" s="146"/>
      <c r="PCI15" s="146"/>
      <c r="PCJ15" s="146"/>
      <c r="PCK15" s="146"/>
      <c r="PCL15" s="146"/>
      <c r="PCM15" s="146"/>
      <c r="PCN15" s="146"/>
      <c r="PCO15" s="146"/>
      <c r="PCP15" s="146"/>
      <c r="PCQ15" s="146"/>
      <c r="PCR15" s="146"/>
      <c r="PCS15" s="146"/>
      <c r="PCT15" s="146"/>
      <c r="PCU15" s="146"/>
      <c r="PCV15" s="146"/>
      <c r="PCW15" s="146"/>
      <c r="PCX15" s="146"/>
      <c r="PCY15" s="146"/>
      <c r="PCZ15" s="146"/>
      <c r="PDA15" s="146"/>
      <c r="PDB15" s="146"/>
      <c r="PDC15" s="146"/>
      <c r="PDD15" s="146"/>
      <c r="PDE15" s="146"/>
      <c r="PDF15" s="146"/>
      <c r="PDG15" s="146"/>
      <c r="PDH15" s="146"/>
      <c r="PDI15" s="146"/>
      <c r="PDJ15" s="146"/>
      <c r="PDK15" s="146"/>
      <c r="PDL15" s="146"/>
      <c r="PDM15" s="146"/>
      <c r="PDN15" s="146"/>
      <c r="PDO15" s="146"/>
      <c r="PDP15" s="146"/>
      <c r="PDQ15" s="146"/>
      <c r="PDR15" s="146"/>
      <c r="PDS15" s="146"/>
      <c r="PDT15" s="146"/>
      <c r="PDU15" s="146"/>
      <c r="PDV15" s="146"/>
      <c r="PDW15" s="146"/>
      <c r="PDX15" s="146"/>
      <c r="PDY15" s="146"/>
      <c r="PDZ15" s="146"/>
      <c r="PEA15" s="146"/>
      <c r="PEB15" s="146"/>
      <c r="PEC15" s="146"/>
      <c r="PED15" s="146"/>
      <c r="PEE15" s="146"/>
      <c r="PEF15" s="146"/>
      <c r="PEG15" s="146"/>
      <c r="PEH15" s="146"/>
      <c r="PEI15" s="146"/>
      <c r="PEJ15" s="146"/>
      <c r="PEK15" s="146"/>
      <c r="PEL15" s="146"/>
      <c r="PEM15" s="146"/>
      <c r="PEN15" s="146"/>
      <c r="PEO15" s="146"/>
      <c r="PEP15" s="146"/>
      <c r="PEQ15" s="146"/>
      <c r="PER15" s="146"/>
      <c r="PES15" s="146"/>
      <c r="PET15" s="146"/>
      <c r="PEU15" s="146"/>
      <c r="PEV15" s="146"/>
      <c r="PEW15" s="146"/>
      <c r="PEX15" s="146"/>
      <c r="PEY15" s="146"/>
      <c r="PEZ15" s="146"/>
      <c r="PFA15" s="146"/>
      <c r="PFB15" s="146"/>
      <c r="PFC15" s="146"/>
      <c r="PFD15" s="146"/>
      <c r="PFE15" s="146"/>
      <c r="PFF15" s="146"/>
      <c r="PFG15" s="146"/>
      <c r="PFH15" s="146"/>
      <c r="PFI15" s="146"/>
      <c r="PFJ15" s="146"/>
      <c r="PFK15" s="146"/>
      <c r="PFL15" s="146"/>
      <c r="PFM15" s="146"/>
      <c r="PFN15" s="146"/>
      <c r="PFO15" s="146"/>
      <c r="PFP15" s="146"/>
      <c r="PFQ15" s="146"/>
      <c r="PFR15" s="146"/>
      <c r="PFS15" s="146"/>
      <c r="PFT15" s="146"/>
      <c r="PFU15" s="146"/>
      <c r="PFV15" s="146"/>
      <c r="PFW15" s="146"/>
      <c r="PFX15" s="146"/>
      <c r="PFY15" s="146"/>
      <c r="PFZ15" s="146"/>
      <c r="PGA15" s="146"/>
      <c r="PGB15" s="146"/>
      <c r="PGC15" s="146"/>
      <c r="PGD15" s="146"/>
      <c r="PGE15" s="146"/>
      <c r="PGF15" s="146"/>
      <c r="PGG15" s="146"/>
      <c r="PGH15" s="146"/>
      <c r="PGI15" s="146"/>
      <c r="PGJ15" s="146"/>
      <c r="PGK15" s="146"/>
      <c r="PGL15" s="146"/>
      <c r="PGM15" s="146"/>
      <c r="PGN15" s="146"/>
      <c r="PGO15" s="146"/>
      <c r="PGP15" s="146"/>
      <c r="PGQ15" s="146"/>
      <c r="PGR15" s="146"/>
      <c r="PGS15" s="146"/>
      <c r="PGT15" s="146"/>
      <c r="PGU15" s="146"/>
      <c r="PGV15" s="146"/>
      <c r="PGW15" s="146"/>
      <c r="PGX15" s="146"/>
      <c r="PGY15" s="146"/>
      <c r="PGZ15" s="146"/>
      <c r="PHA15" s="146"/>
      <c r="PHB15" s="146"/>
      <c r="PHC15" s="146"/>
      <c r="PHD15" s="146"/>
      <c r="PHE15" s="146"/>
      <c r="PHF15" s="146"/>
      <c r="PHG15" s="146"/>
      <c r="PHH15" s="146"/>
      <c r="PHI15" s="146"/>
      <c r="PHJ15" s="146"/>
      <c r="PHK15" s="146"/>
      <c r="PHL15" s="146"/>
      <c r="PHM15" s="146"/>
      <c r="PHN15" s="146"/>
      <c r="PHO15" s="146"/>
      <c r="PHP15" s="146"/>
      <c r="PHQ15" s="146"/>
      <c r="PHR15" s="146"/>
      <c r="PHS15" s="146"/>
      <c r="PHT15" s="146"/>
      <c r="PHU15" s="146"/>
      <c r="PHV15" s="146"/>
      <c r="PHW15" s="146"/>
      <c r="PHX15" s="146"/>
      <c r="PHY15" s="146"/>
      <c r="PHZ15" s="146"/>
      <c r="PIA15" s="146"/>
      <c r="PIB15" s="146"/>
      <c r="PIC15" s="146"/>
      <c r="PID15" s="146"/>
      <c r="PIE15" s="146"/>
      <c r="PIF15" s="146"/>
      <c r="PIG15" s="146"/>
      <c r="PIH15" s="146"/>
      <c r="PII15" s="146"/>
      <c r="PIJ15" s="146"/>
      <c r="PIK15" s="146"/>
      <c r="PIL15" s="146"/>
      <c r="PIM15" s="146"/>
      <c r="PIN15" s="146"/>
      <c r="PIO15" s="146"/>
      <c r="PIP15" s="146"/>
      <c r="PIQ15" s="146"/>
      <c r="PIR15" s="146"/>
      <c r="PIS15" s="146"/>
      <c r="PIT15" s="146"/>
      <c r="PIU15" s="146"/>
      <c r="PIV15" s="146"/>
      <c r="PIW15" s="146"/>
      <c r="PIX15" s="146"/>
      <c r="PIY15" s="146"/>
      <c r="PIZ15" s="146"/>
      <c r="PJA15" s="146"/>
      <c r="PJB15" s="146"/>
      <c r="PJC15" s="146"/>
      <c r="PJD15" s="146"/>
      <c r="PJE15" s="146"/>
      <c r="PJF15" s="146"/>
      <c r="PJG15" s="146"/>
      <c r="PJH15" s="146"/>
      <c r="PJI15" s="146"/>
      <c r="PJJ15" s="146"/>
      <c r="PJK15" s="146"/>
      <c r="PJL15" s="146"/>
      <c r="PJM15" s="146"/>
      <c r="PJN15" s="146"/>
      <c r="PJO15" s="146"/>
      <c r="PJP15" s="146"/>
      <c r="PJQ15" s="146"/>
      <c r="PJR15" s="146"/>
      <c r="PJS15" s="146"/>
      <c r="PJT15" s="146"/>
      <c r="PJU15" s="146"/>
      <c r="PJV15" s="146"/>
      <c r="PJW15" s="146"/>
      <c r="PJX15" s="146"/>
      <c r="PJY15" s="146"/>
      <c r="PJZ15" s="146"/>
      <c r="PKA15" s="146"/>
      <c r="PKB15" s="146"/>
      <c r="PKC15" s="146"/>
      <c r="PKD15" s="146"/>
      <c r="PKE15" s="146"/>
      <c r="PKF15" s="146"/>
      <c r="PKG15" s="146"/>
      <c r="PKH15" s="146"/>
      <c r="PKI15" s="146"/>
      <c r="PKJ15" s="146"/>
      <c r="PKK15" s="146"/>
      <c r="PKL15" s="146"/>
      <c r="PKM15" s="146"/>
      <c r="PKN15" s="146"/>
      <c r="PKO15" s="146"/>
      <c r="PKP15" s="146"/>
      <c r="PKQ15" s="146"/>
      <c r="PKR15" s="146"/>
      <c r="PKS15" s="146"/>
      <c r="PKT15" s="146"/>
      <c r="PKU15" s="146"/>
      <c r="PKV15" s="146"/>
      <c r="PKW15" s="146"/>
      <c r="PKX15" s="146"/>
      <c r="PKY15" s="146"/>
      <c r="PKZ15" s="146"/>
      <c r="PLA15" s="146"/>
      <c r="PLB15" s="146"/>
      <c r="PLC15" s="146"/>
      <c r="PLD15" s="146"/>
      <c r="PLE15" s="146"/>
      <c r="PLF15" s="146"/>
      <c r="PLG15" s="146"/>
      <c r="PLH15" s="146"/>
      <c r="PLI15" s="146"/>
      <c r="PLJ15" s="146"/>
      <c r="PLK15" s="146"/>
      <c r="PLL15" s="146"/>
      <c r="PLM15" s="146"/>
      <c r="PLN15" s="146"/>
      <c r="PLO15" s="146"/>
      <c r="PLP15" s="146"/>
      <c r="PLQ15" s="146"/>
      <c r="PLR15" s="146"/>
      <c r="PLS15" s="146"/>
      <c r="PLT15" s="146"/>
      <c r="PLU15" s="146"/>
      <c r="PLV15" s="146"/>
      <c r="PLW15" s="146"/>
      <c r="PLX15" s="146"/>
      <c r="PLY15" s="146"/>
      <c r="PLZ15" s="146"/>
      <c r="PMA15" s="146"/>
      <c r="PMB15" s="146"/>
      <c r="PMC15" s="146"/>
      <c r="PMD15" s="146"/>
      <c r="PME15" s="146"/>
      <c r="PMF15" s="146"/>
      <c r="PMG15" s="146"/>
      <c r="PMH15" s="146"/>
      <c r="PMI15" s="146"/>
      <c r="PMJ15" s="146"/>
      <c r="PMK15" s="146"/>
      <c r="PML15" s="146"/>
      <c r="PMM15" s="146"/>
      <c r="PMN15" s="146"/>
      <c r="PMO15" s="146"/>
      <c r="PMP15" s="146"/>
      <c r="PMQ15" s="146"/>
      <c r="PMR15" s="146"/>
      <c r="PMS15" s="146"/>
      <c r="PMT15" s="146"/>
      <c r="PMU15" s="146"/>
      <c r="PMV15" s="146"/>
      <c r="PMW15" s="146"/>
      <c r="PMX15" s="146"/>
      <c r="PMY15" s="146"/>
      <c r="PMZ15" s="146"/>
      <c r="PNA15" s="146"/>
      <c r="PNB15" s="146"/>
      <c r="PNC15" s="146"/>
      <c r="PND15" s="146"/>
      <c r="PNE15" s="146"/>
      <c r="PNF15" s="146"/>
      <c r="PNG15" s="146"/>
      <c r="PNH15" s="146"/>
      <c r="PNI15" s="146"/>
      <c r="PNJ15" s="146"/>
      <c r="PNK15" s="146"/>
      <c r="PNL15" s="146"/>
      <c r="PNM15" s="146"/>
      <c r="PNN15" s="146"/>
      <c r="PNO15" s="146"/>
      <c r="PNP15" s="146"/>
      <c r="PNQ15" s="146"/>
      <c r="PNR15" s="146"/>
      <c r="PNS15" s="146"/>
      <c r="PNT15" s="146"/>
      <c r="PNU15" s="146"/>
      <c r="PNV15" s="146"/>
      <c r="PNW15" s="146"/>
      <c r="PNX15" s="146"/>
      <c r="PNY15" s="146"/>
      <c r="PNZ15" s="146"/>
      <c r="POA15" s="146"/>
      <c r="POB15" s="146"/>
      <c r="POC15" s="146"/>
      <c r="POD15" s="146"/>
      <c r="POE15" s="146"/>
      <c r="POF15" s="146"/>
      <c r="POG15" s="146"/>
      <c r="POH15" s="146"/>
      <c r="POI15" s="146"/>
      <c r="POJ15" s="146"/>
      <c r="POK15" s="146"/>
      <c r="POL15" s="146"/>
      <c r="POM15" s="146"/>
      <c r="PON15" s="146"/>
      <c r="POO15" s="146"/>
      <c r="POP15" s="146"/>
      <c r="POQ15" s="146"/>
      <c r="POR15" s="146"/>
      <c r="POS15" s="146"/>
      <c r="POT15" s="146"/>
      <c r="POU15" s="146"/>
      <c r="POV15" s="146"/>
      <c r="POW15" s="146"/>
      <c r="POX15" s="146"/>
      <c r="POY15" s="146"/>
      <c r="POZ15" s="146"/>
      <c r="PPA15" s="146"/>
      <c r="PPB15" s="146"/>
      <c r="PPC15" s="146"/>
      <c r="PPD15" s="146"/>
      <c r="PPE15" s="146"/>
      <c r="PPF15" s="146"/>
      <c r="PPG15" s="146"/>
      <c r="PPH15" s="146"/>
      <c r="PPI15" s="146"/>
      <c r="PPJ15" s="146"/>
      <c r="PPK15" s="146"/>
      <c r="PPL15" s="146"/>
      <c r="PPM15" s="146"/>
      <c r="PPN15" s="146"/>
      <c r="PPO15" s="146"/>
      <c r="PPP15" s="146"/>
      <c r="PPQ15" s="146"/>
      <c r="PPR15" s="146"/>
      <c r="PPS15" s="146"/>
      <c r="PPT15" s="146"/>
      <c r="PPU15" s="146"/>
      <c r="PPV15" s="146"/>
      <c r="PPW15" s="146"/>
      <c r="PPX15" s="146"/>
      <c r="PPY15" s="146"/>
      <c r="PPZ15" s="146"/>
      <c r="PQA15" s="146"/>
      <c r="PQB15" s="146"/>
      <c r="PQC15" s="146"/>
      <c r="PQD15" s="146"/>
      <c r="PQE15" s="146"/>
      <c r="PQF15" s="146"/>
      <c r="PQG15" s="146"/>
      <c r="PQH15" s="146"/>
      <c r="PQI15" s="146"/>
      <c r="PQJ15" s="146"/>
      <c r="PQK15" s="146"/>
      <c r="PQL15" s="146"/>
      <c r="PQM15" s="146"/>
      <c r="PQN15" s="146"/>
      <c r="PQO15" s="146"/>
      <c r="PQP15" s="146"/>
      <c r="PQQ15" s="146"/>
      <c r="PQR15" s="146"/>
      <c r="PQS15" s="146"/>
      <c r="PQT15" s="146"/>
      <c r="PQU15" s="146"/>
      <c r="PQV15" s="146"/>
      <c r="PQW15" s="146"/>
      <c r="PQX15" s="146"/>
      <c r="PQY15" s="146"/>
      <c r="PQZ15" s="146"/>
      <c r="PRA15" s="146"/>
      <c r="PRB15" s="146"/>
      <c r="PRC15" s="146"/>
      <c r="PRD15" s="146"/>
      <c r="PRE15" s="146"/>
      <c r="PRF15" s="146"/>
      <c r="PRG15" s="146"/>
      <c r="PRH15" s="146"/>
      <c r="PRI15" s="146"/>
      <c r="PRJ15" s="146"/>
      <c r="PRK15" s="146"/>
      <c r="PRL15" s="146"/>
      <c r="PRM15" s="146"/>
      <c r="PRN15" s="146"/>
      <c r="PRO15" s="146"/>
      <c r="PRP15" s="146"/>
      <c r="PRQ15" s="146"/>
      <c r="PRR15" s="146"/>
      <c r="PRS15" s="146"/>
      <c r="PRT15" s="146"/>
      <c r="PRU15" s="146"/>
      <c r="PRV15" s="146"/>
      <c r="PRW15" s="146"/>
      <c r="PRX15" s="146"/>
      <c r="PRY15" s="146"/>
      <c r="PRZ15" s="146"/>
      <c r="PSA15" s="146"/>
      <c r="PSB15" s="146"/>
      <c r="PSC15" s="146"/>
      <c r="PSD15" s="146"/>
      <c r="PSE15" s="146"/>
      <c r="PSF15" s="146"/>
      <c r="PSG15" s="146"/>
      <c r="PSH15" s="146"/>
      <c r="PSI15" s="146"/>
      <c r="PSJ15" s="146"/>
      <c r="PSK15" s="146"/>
      <c r="PSL15" s="146"/>
      <c r="PSM15" s="146"/>
      <c r="PSN15" s="146"/>
      <c r="PSO15" s="146"/>
      <c r="PSP15" s="146"/>
      <c r="PSQ15" s="146"/>
      <c r="PSR15" s="146"/>
      <c r="PSS15" s="146"/>
      <c r="PST15" s="146"/>
      <c r="PSU15" s="146"/>
      <c r="PSV15" s="146"/>
      <c r="PSW15" s="146"/>
      <c r="PSX15" s="146"/>
      <c r="PSY15" s="146"/>
      <c r="PSZ15" s="146"/>
      <c r="PTA15" s="146"/>
      <c r="PTB15" s="146"/>
      <c r="PTC15" s="146"/>
      <c r="PTD15" s="146"/>
      <c r="PTE15" s="146"/>
      <c r="PTF15" s="146"/>
      <c r="PTG15" s="146"/>
      <c r="PTH15" s="146"/>
      <c r="PTI15" s="146"/>
      <c r="PTJ15" s="146"/>
      <c r="PTK15" s="146"/>
      <c r="PTL15" s="146"/>
      <c r="PTM15" s="146"/>
      <c r="PTN15" s="146"/>
      <c r="PTO15" s="146"/>
      <c r="PTP15" s="146"/>
      <c r="PTQ15" s="146"/>
      <c r="PTR15" s="146"/>
      <c r="PTS15" s="146"/>
      <c r="PTT15" s="146"/>
      <c r="PTU15" s="146"/>
      <c r="PTV15" s="146"/>
      <c r="PTW15" s="146"/>
      <c r="PTX15" s="146"/>
      <c r="PTY15" s="146"/>
      <c r="PTZ15" s="146"/>
      <c r="PUA15" s="146"/>
      <c r="PUB15" s="146"/>
      <c r="PUC15" s="146"/>
      <c r="PUD15" s="146"/>
      <c r="PUE15" s="146"/>
      <c r="PUF15" s="146"/>
      <c r="PUG15" s="146"/>
      <c r="PUH15" s="146"/>
      <c r="PUI15" s="146"/>
      <c r="PUJ15" s="146"/>
      <c r="PUK15" s="146"/>
      <c r="PUL15" s="146"/>
      <c r="PUM15" s="146"/>
      <c r="PUN15" s="146"/>
      <c r="PUO15" s="146"/>
      <c r="PUP15" s="146"/>
      <c r="PUQ15" s="146"/>
      <c r="PUR15" s="146"/>
      <c r="PUS15" s="146"/>
      <c r="PUT15" s="146"/>
      <c r="PUU15" s="146"/>
      <c r="PUV15" s="146"/>
      <c r="PUW15" s="146"/>
      <c r="PUX15" s="146"/>
      <c r="PUY15" s="146"/>
      <c r="PUZ15" s="146"/>
      <c r="PVA15" s="146"/>
      <c r="PVB15" s="146"/>
      <c r="PVC15" s="146"/>
      <c r="PVD15" s="146"/>
      <c r="PVE15" s="146"/>
      <c r="PVF15" s="146"/>
      <c r="PVG15" s="146"/>
      <c r="PVH15" s="146"/>
      <c r="PVI15" s="146"/>
      <c r="PVJ15" s="146"/>
      <c r="PVK15" s="146"/>
      <c r="PVL15" s="146"/>
      <c r="PVM15" s="146"/>
      <c r="PVN15" s="146"/>
      <c r="PVO15" s="146"/>
      <c r="PVP15" s="146"/>
      <c r="PVQ15" s="146"/>
      <c r="PVR15" s="146"/>
      <c r="PVS15" s="146"/>
      <c r="PVT15" s="146"/>
      <c r="PVU15" s="146"/>
      <c r="PVV15" s="146"/>
      <c r="PVW15" s="146"/>
      <c r="PVX15" s="146"/>
      <c r="PVY15" s="146"/>
      <c r="PVZ15" s="146"/>
      <c r="PWA15" s="146"/>
      <c r="PWB15" s="146"/>
      <c r="PWC15" s="146"/>
      <c r="PWD15" s="146"/>
      <c r="PWE15" s="146"/>
      <c r="PWF15" s="146"/>
      <c r="PWG15" s="146"/>
      <c r="PWH15" s="146"/>
      <c r="PWI15" s="146"/>
      <c r="PWJ15" s="146"/>
      <c r="PWK15" s="146"/>
      <c r="PWL15" s="146"/>
      <c r="PWM15" s="146"/>
      <c r="PWN15" s="146"/>
      <c r="PWO15" s="146"/>
      <c r="PWP15" s="146"/>
      <c r="PWQ15" s="146"/>
      <c r="PWR15" s="146"/>
      <c r="PWS15" s="146"/>
      <c r="PWT15" s="146"/>
      <c r="PWU15" s="146"/>
      <c r="PWV15" s="146"/>
      <c r="PWW15" s="146"/>
      <c r="PWX15" s="146"/>
      <c r="PWY15" s="146"/>
      <c r="PWZ15" s="146"/>
      <c r="PXA15" s="146"/>
      <c r="PXB15" s="146"/>
      <c r="PXC15" s="146"/>
      <c r="PXD15" s="146"/>
      <c r="PXE15" s="146"/>
      <c r="PXF15" s="146"/>
      <c r="PXG15" s="146"/>
      <c r="PXH15" s="146"/>
      <c r="PXI15" s="146"/>
      <c r="PXJ15" s="146"/>
      <c r="PXK15" s="146"/>
      <c r="PXL15" s="146"/>
      <c r="PXM15" s="146"/>
      <c r="PXN15" s="146"/>
      <c r="PXO15" s="146"/>
      <c r="PXP15" s="146"/>
      <c r="PXQ15" s="146"/>
      <c r="PXR15" s="146"/>
      <c r="PXS15" s="146"/>
      <c r="PXT15" s="146"/>
      <c r="PXU15" s="146"/>
      <c r="PXV15" s="146"/>
      <c r="PXW15" s="146"/>
      <c r="PXX15" s="146"/>
      <c r="PXY15" s="146"/>
      <c r="PXZ15" s="146"/>
      <c r="PYA15" s="146"/>
      <c r="PYB15" s="146"/>
      <c r="PYC15" s="146"/>
      <c r="PYD15" s="146"/>
      <c r="PYE15" s="146"/>
      <c r="PYF15" s="146"/>
      <c r="PYG15" s="146"/>
      <c r="PYH15" s="146"/>
      <c r="PYI15" s="146"/>
      <c r="PYJ15" s="146"/>
      <c r="PYK15" s="146"/>
      <c r="PYL15" s="146"/>
      <c r="PYM15" s="146"/>
      <c r="PYN15" s="146"/>
      <c r="PYO15" s="146"/>
      <c r="PYP15" s="146"/>
      <c r="PYQ15" s="146"/>
      <c r="PYR15" s="146"/>
      <c r="PYS15" s="146"/>
      <c r="PYT15" s="146"/>
      <c r="PYU15" s="146"/>
      <c r="PYV15" s="146"/>
      <c r="PYW15" s="146"/>
      <c r="PYX15" s="146"/>
      <c r="PYY15" s="146"/>
      <c r="PYZ15" s="146"/>
      <c r="PZA15" s="146"/>
      <c r="PZB15" s="146"/>
      <c r="PZC15" s="146"/>
      <c r="PZD15" s="146"/>
      <c r="PZE15" s="146"/>
      <c r="PZF15" s="146"/>
      <c r="PZG15" s="146"/>
      <c r="PZH15" s="146"/>
      <c r="PZI15" s="146"/>
      <c r="PZJ15" s="146"/>
      <c r="PZK15" s="146"/>
      <c r="PZL15" s="146"/>
      <c r="PZM15" s="146"/>
      <c r="PZN15" s="146"/>
      <c r="PZO15" s="146"/>
      <c r="PZP15" s="146"/>
      <c r="PZQ15" s="146"/>
      <c r="PZR15" s="146"/>
      <c r="PZS15" s="146"/>
      <c r="PZT15" s="146"/>
      <c r="PZU15" s="146"/>
      <c r="PZV15" s="146"/>
      <c r="PZW15" s="146"/>
      <c r="PZX15" s="146"/>
      <c r="PZY15" s="146"/>
      <c r="PZZ15" s="146"/>
      <c r="QAA15" s="146"/>
      <c r="QAB15" s="146"/>
      <c r="QAC15" s="146"/>
      <c r="QAD15" s="146"/>
      <c r="QAE15" s="146"/>
      <c r="QAF15" s="146"/>
      <c r="QAG15" s="146"/>
      <c r="QAH15" s="146"/>
      <c r="QAI15" s="146"/>
      <c r="QAJ15" s="146"/>
      <c r="QAK15" s="146"/>
      <c r="QAL15" s="146"/>
      <c r="QAM15" s="146"/>
      <c r="QAN15" s="146"/>
      <c r="QAO15" s="146"/>
      <c r="QAP15" s="146"/>
      <c r="QAQ15" s="146"/>
      <c r="QAR15" s="146"/>
      <c r="QAS15" s="146"/>
      <c r="QAT15" s="146"/>
      <c r="QAU15" s="146"/>
      <c r="QAV15" s="146"/>
      <c r="QAW15" s="146"/>
      <c r="QAX15" s="146"/>
      <c r="QAY15" s="146"/>
      <c r="QAZ15" s="146"/>
      <c r="QBA15" s="146"/>
      <c r="QBB15" s="146"/>
      <c r="QBC15" s="146"/>
      <c r="QBD15" s="146"/>
      <c r="QBE15" s="146"/>
      <c r="QBF15" s="146"/>
      <c r="QBG15" s="146"/>
      <c r="QBH15" s="146"/>
      <c r="QBI15" s="146"/>
      <c r="QBJ15" s="146"/>
      <c r="QBK15" s="146"/>
      <c r="QBL15" s="146"/>
      <c r="QBM15" s="146"/>
      <c r="QBN15" s="146"/>
      <c r="QBO15" s="146"/>
      <c r="QBP15" s="146"/>
      <c r="QBQ15" s="146"/>
      <c r="QBR15" s="146"/>
      <c r="QBS15" s="146"/>
      <c r="QBT15" s="146"/>
      <c r="QBU15" s="146"/>
      <c r="QBV15" s="146"/>
      <c r="QBW15" s="146"/>
      <c r="QBX15" s="146"/>
      <c r="QBY15" s="146"/>
      <c r="QBZ15" s="146"/>
      <c r="QCA15" s="146"/>
      <c r="QCB15" s="146"/>
      <c r="QCC15" s="146"/>
      <c r="QCD15" s="146"/>
      <c r="QCE15" s="146"/>
      <c r="QCF15" s="146"/>
      <c r="QCG15" s="146"/>
      <c r="QCH15" s="146"/>
      <c r="QCI15" s="146"/>
      <c r="QCJ15" s="146"/>
      <c r="QCK15" s="146"/>
      <c r="QCL15" s="146"/>
      <c r="QCM15" s="146"/>
      <c r="QCN15" s="146"/>
      <c r="QCO15" s="146"/>
      <c r="QCP15" s="146"/>
      <c r="QCQ15" s="146"/>
      <c r="QCR15" s="146"/>
      <c r="QCS15" s="146"/>
      <c r="QCT15" s="146"/>
      <c r="QCU15" s="146"/>
      <c r="QCV15" s="146"/>
      <c r="QCW15" s="146"/>
      <c r="QCX15" s="146"/>
      <c r="QCY15" s="146"/>
      <c r="QCZ15" s="146"/>
      <c r="QDA15" s="146"/>
      <c r="QDB15" s="146"/>
      <c r="QDC15" s="146"/>
      <c r="QDD15" s="146"/>
      <c r="QDE15" s="146"/>
      <c r="QDF15" s="146"/>
      <c r="QDG15" s="146"/>
      <c r="QDH15" s="146"/>
      <c r="QDI15" s="146"/>
      <c r="QDJ15" s="146"/>
      <c r="QDK15" s="146"/>
      <c r="QDL15" s="146"/>
      <c r="QDM15" s="146"/>
      <c r="QDN15" s="146"/>
      <c r="QDO15" s="146"/>
      <c r="QDP15" s="146"/>
      <c r="QDQ15" s="146"/>
      <c r="QDR15" s="146"/>
      <c r="QDS15" s="146"/>
      <c r="QDT15" s="146"/>
      <c r="QDU15" s="146"/>
      <c r="QDV15" s="146"/>
      <c r="QDW15" s="146"/>
      <c r="QDX15" s="146"/>
      <c r="QDY15" s="146"/>
      <c r="QDZ15" s="146"/>
      <c r="QEA15" s="146"/>
      <c r="QEB15" s="146"/>
      <c r="QEC15" s="146"/>
      <c r="QED15" s="146"/>
      <c r="QEE15" s="146"/>
      <c r="QEF15" s="146"/>
      <c r="QEG15" s="146"/>
      <c r="QEH15" s="146"/>
      <c r="QEI15" s="146"/>
      <c r="QEJ15" s="146"/>
      <c r="QEK15" s="146"/>
      <c r="QEL15" s="146"/>
      <c r="QEM15" s="146"/>
      <c r="QEN15" s="146"/>
      <c r="QEO15" s="146"/>
      <c r="QEP15" s="146"/>
      <c r="QEQ15" s="146"/>
      <c r="QER15" s="146"/>
      <c r="QES15" s="146"/>
      <c r="QET15" s="146"/>
      <c r="QEU15" s="146"/>
      <c r="QEV15" s="146"/>
      <c r="QEW15" s="146"/>
      <c r="QEX15" s="146"/>
      <c r="QEY15" s="146"/>
      <c r="QEZ15" s="146"/>
      <c r="QFA15" s="146"/>
      <c r="QFB15" s="146"/>
      <c r="QFC15" s="146"/>
      <c r="QFD15" s="146"/>
      <c r="QFE15" s="146"/>
      <c r="QFF15" s="146"/>
      <c r="QFG15" s="146"/>
      <c r="QFH15" s="146"/>
      <c r="QFI15" s="146"/>
      <c r="QFJ15" s="146"/>
      <c r="QFK15" s="146"/>
      <c r="QFL15" s="146"/>
      <c r="QFM15" s="146"/>
      <c r="QFN15" s="146"/>
      <c r="QFO15" s="146"/>
      <c r="QFP15" s="146"/>
      <c r="QFQ15" s="146"/>
      <c r="QFR15" s="146"/>
      <c r="QFS15" s="146"/>
      <c r="QFT15" s="146"/>
      <c r="QFU15" s="146"/>
      <c r="QFV15" s="146"/>
      <c r="QFW15" s="146"/>
      <c r="QFX15" s="146"/>
      <c r="QFY15" s="146"/>
      <c r="QFZ15" s="146"/>
      <c r="QGA15" s="146"/>
      <c r="QGB15" s="146"/>
      <c r="QGC15" s="146"/>
      <c r="QGD15" s="146"/>
      <c r="QGE15" s="146"/>
      <c r="QGF15" s="146"/>
      <c r="QGG15" s="146"/>
      <c r="QGH15" s="146"/>
      <c r="QGI15" s="146"/>
      <c r="QGJ15" s="146"/>
      <c r="QGK15" s="146"/>
      <c r="QGL15" s="146"/>
      <c r="QGM15" s="146"/>
      <c r="QGN15" s="146"/>
      <c r="QGO15" s="146"/>
      <c r="QGP15" s="146"/>
      <c r="QGQ15" s="146"/>
      <c r="QGR15" s="146"/>
      <c r="QGS15" s="146"/>
      <c r="QGT15" s="146"/>
      <c r="QGU15" s="146"/>
      <c r="QGV15" s="146"/>
      <c r="QGW15" s="146"/>
      <c r="QGX15" s="146"/>
      <c r="QGY15" s="146"/>
      <c r="QGZ15" s="146"/>
      <c r="QHA15" s="146"/>
      <c r="QHB15" s="146"/>
      <c r="QHC15" s="146"/>
      <c r="QHD15" s="146"/>
      <c r="QHE15" s="146"/>
      <c r="QHF15" s="146"/>
      <c r="QHG15" s="146"/>
      <c r="QHH15" s="146"/>
      <c r="QHI15" s="146"/>
      <c r="QHJ15" s="146"/>
      <c r="QHK15" s="146"/>
      <c r="QHL15" s="146"/>
      <c r="QHM15" s="146"/>
      <c r="QHN15" s="146"/>
      <c r="QHO15" s="146"/>
      <c r="QHP15" s="146"/>
      <c r="QHQ15" s="146"/>
      <c r="QHR15" s="146"/>
      <c r="QHS15" s="146"/>
      <c r="QHT15" s="146"/>
      <c r="QHU15" s="146"/>
      <c r="QHV15" s="146"/>
      <c r="QHW15" s="146"/>
      <c r="QHX15" s="146"/>
      <c r="QHY15" s="146"/>
      <c r="QHZ15" s="146"/>
      <c r="QIA15" s="146"/>
      <c r="QIB15" s="146"/>
      <c r="QIC15" s="146"/>
      <c r="QID15" s="146"/>
      <c r="QIE15" s="146"/>
      <c r="QIF15" s="146"/>
      <c r="QIG15" s="146"/>
      <c r="QIH15" s="146"/>
      <c r="QII15" s="146"/>
      <c r="QIJ15" s="146"/>
      <c r="QIK15" s="146"/>
      <c r="QIL15" s="146"/>
      <c r="QIM15" s="146"/>
      <c r="QIN15" s="146"/>
      <c r="QIO15" s="146"/>
      <c r="QIP15" s="146"/>
      <c r="QIQ15" s="146"/>
      <c r="QIR15" s="146"/>
      <c r="QIS15" s="146"/>
      <c r="QIT15" s="146"/>
      <c r="QIU15" s="146"/>
      <c r="QIV15" s="146"/>
      <c r="QIW15" s="146"/>
      <c r="QIX15" s="146"/>
      <c r="QIY15" s="146"/>
      <c r="QIZ15" s="146"/>
      <c r="QJA15" s="146"/>
      <c r="QJB15" s="146"/>
      <c r="QJC15" s="146"/>
      <c r="QJD15" s="146"/>
      <c r="QJE15" s="146"/>
      <c r="QJF15" s="146"/>
      <c r="QJG15" s="146"/>
      <c r="QJH15" s="146"/>
      <c r="QJI15" s="146"/>
      <c r="QJJ15" s="146"/>
      <c r="QJK15" s="146"/>
      <c r="QJL15" s="146"/>
      <c r="QJM15" s="146"/>
      <c r="QJN15" s="146"/>
      <c r="QJO15" s="146"/>
      <c r="QJP15" s="146"/>
      <c r="QJQ15" s="146"/>
      <c r="QJR15" s="146"/>
      <c r="QJS15" s="146"/>
      <c r="QJT15" s="146"/>
      <c r="QJU15" s="146"/>
      <c r="QJV15" s="146"/>
      <c r="QJW15" s="146"/>
      <c r="QJX15" s="146"/>
      <c r="QJY15" s="146"/>
      <c r="QJZ15" s="146"/>
      <c r="QKA15" s="146"/>
      <c r="QKB15" s="146"/>
      <c r="QKC15" s="146"/>
      <c r="QKD15" s="146"/>
      <c r="QKE15" s="146"/>
      <c r="QKF15" s="146"/>
      <c r="QKG15" s="146"/>
      <c r="QKH15" s="146"/>
      <c r="QKI15" s="146"/>
      <c r="QKJ15" s="146"/>
      <c r="QKK15" s="146"/>
      <c r="QKL15" s="146"/>
      <c r="QKM15" s="146"/>
      <c r="QKN15" s="146"/>
      <c r="QKO15" s="146"/>
      <c r="QKP15" s="146"/>
      <c r="QKQ15" s="146"/>
      <c r="QKR15" s="146"/>
      <c r="QKS15" s="146"/>
      <c r="QKT15" s="146"/>
      <c r="QKU15" s="146"/>
      <c r="QKV15" s="146"/>
      <c r="QKW15" s="146"/>
      <c r="QKX15" s="146"/>
      <c r="QKY15" s="146"/>
      <c r="QKZ15" s="146"/>
      <c r="QLA15" s="146"/>
      <c r="QLB15" s="146"/>
      <c r="QLC15" s="146"/>
      <c r="QLD15" s="146"/>
      <c r="QLE15" s="146"/>
      <c r="QLF15" s="146"/>
      <c r="QLG15" s="146"/>
      <c r="QLH15" s="146"/>
      <c r="QLI15" s="146"/>
      <c r="QLJ15" s="146"/>
      <c r="QLK15" s="146"/>
      <c r="QLL15" s="146"/>
      <c r="QLM15" s="146"/>
      <c r="QLN15" s="146"/>
      <c r="QLO15" s="146"/>
      <c r="QLP15" s="146"/>
      <c r="QLQ15" s="146"/>
      <c r="QLR15" s="146"/>
      <c r="QLS15" s="146"/>
      <c r="QLT15" s="146"/>
      <c r="QLU15" s="146"/>
      <c r="QLV15" s="146"/>
      <c r="QLW15" s="146"/>
      <c r="QLX15" s="146"/>
      <c r="QLY15" s="146"/>
      <c r="QLZ15" s="146"/>
      <c r="QMA15" s="146"/>
      <c r="QMB15" s="146"/>
      <c r="QMC15" s="146"/>
      <c r="QMD15" s="146"/>
      <c r="QME15" s="146"/>
      <c r="QMF15" s="146"/>
      <c r="QMG15" s="146"/>
      <c r="QMH15" s="146"/>
      <c r="QMI15" s="146"/>
      <c r="QMJ15" s="146"/>
      <c r="QMK15" s="146"/>
      <c r="QML15" s="146"/>
      <c r="QMM15" s="146"/>
      <c r="QMN15" s="146"/>
      <c r="QMO15" s="146"/>
      <c r="QMP15" s="146"/>
      <c r="QMQ15" s="146"/>
      <c r="QMR15" s="146"/>
      <c r="QMS15" s="146"/>
      <c r="QMT15" s="146"/>
      <c r="QMU15" s="146"/>
      <c r="QMV15" s="146"/>
      <c r="QMW15" s="146"/>
      <c r="QMX15" s="146"/>
      <c r="QMY15" s="146"/>
      <c r="QMZ15" s="146"/>
      <c r="QNA15" s="146"/>
      <c r="QNB15" s="146"/>
      <c r="QNC15" s="146"/>
      <c r="QND15" s="146"/>
      <c r="QNE15" s="146"/>
      <c r="QNF15" s="146"/>
      <c r="QNG15" s="146"/>
      <c r="QNH15" s="146"/>
      <c r="QNI15" s="146"/>
      <c r="QNJ15" s="146"/>
      <c r="QNK15" s="146"/>
      <c r="QNL15" s="146"/>
      <c r="QNM15" s="146"/>
      <c r="QNN15" s="146"/>
      <c r="QNO15" s="146"/>
      <c r="QNP15" s="146"/>
      <c r="QNQ15" s="146"/>
      <c r="QNR15" s="146"/>
      <c r="QNS15" s="146"/>
      <c r="QNT15" s="146"/>
      <c r="QNU15" s="146"/>
      <c r="QNV15" s="146"/>
      <c r="QNW15" s="146"/>
      <c r="QNX15" s="146"/>
      <c r="QNY15" s="146"/>
      <c r="QNZ15" s="146"/>
      <c r="QOA15" s="146"/>
      <c r="QOB15" s="146"/>
      <c r="QOC15" s="146"/>
      <c r="QOD15" s="146"/>
      <c r="QOE15" s="146"/>
      <c r="QOF15" s="146"/>
      <c r="QOG15" s="146"/>
      <c r="QOH15" s="146"/>
      <c r="QOI15" s="146"/>
      <c r="QOJ15" s="146"/>
      <c r="QOK15" s="146"/>
      <c r="QOL15" s="146"/>
      <c r="QOM15" s="146"/>
      <c r="QON15" s="146"/>
      <c r="QOO15" s="146"/>
      <c r="QOP15" s="146"/>
      <c r="QOQ15" s="146"/>
      <c r="QOR15" s="146"/>
      <c r="QOS15" s="146"/>
      <c r="QOT15" s="146"/>
      <c r="QOU15" s="146"/>
      <c r="QOV15" s="146"/>
      <c r="QOW15" s="146"/>
      <c r="QOX15" s="146"/>
      <c r="QOY15" s="146"/>
      <c r="QOZ15" s="146"/>
      <c r="QPA15" s="146"/>
      <c r="QPB15" s="146"/>
      <c r="QPC15" s="146"/>
      <c r="QPD15" s="146"/>
      <c r="QPE15" s="146"/>
      <c r="QPF15" s="146"/>
      <c r="QPG15" s="146"/>
      <c r="QPH15" s="146"/>
      <c r="QPI15" s="146"/>
      <c r="QPJ15" s="146"/>
      <c r="QPK15" s="146"/>
      <c r="QPL15" s="146"/>
      <c r="QPM15" s="146"/>
      <c r="QPN15" s="146"/>
      <c r="QPO15" s="146"/>
      <c r="QPP15" s="146"/>
      <c r="QPQ15" s="146"/>
      <c r="QPR15" s="146"/>
      <c r="QPS15" s="146"/>
      <c r="QPT15" s="146"/>
      <c r="QPU15" s="146"/>
      <c r="QPV15" s="146"/>
      <c r="QPW15" s="146"/>
      <c r="QPX15" s="146"/>
      <c r="QPY15" s="146"/>
      <c r="QPZ15" s="146"/>
      <c r="QQA15" s="146"/>
      <c r="QQB15" s="146"/>
      <c r="QQC15" s="146"/>
      <c r="QQD15" s="146"/>
      <c r="QQE15" s="146"/>
      <c r="QQF15" s="146"/>
      <c r="QQG15" s="146"/>
      <c r="QQH15" s="146"/>
      <c r="QQI15" s="146"/>
      <c r="QQJ15" s="146"/>
      <c r="QQK15" s="146"/>
      <c r="QQL15" s="146"/>
      <c r="QQM15" s="146"/>
      <c r="QQN15" s="146"/>
      <c r="QQO15" s="146"/>
      <c r="QQP15" s="146"/>
      <c r="QQQ15" s="146"/>
      <c r="QQR15" s="146"/>
      <c r="QQS15" s="146"/>
      <c r="QQT15" s="146"/>
      <c r="QQU15" s="146"/>
      <c r="QQV15" s="146"/>
      <c r="QQW15" s="146"/>
      <c r="QQX15" s="146"/>
      <c r="QQY15" s="146"/>
      <c r="QQZ15" s="146"/>
      <c r="QRA15" s="146"/>
      <c r="QRB15" s="146"/>
      <c r="QRC15" s="146"/>
      <c r="QRD15" s="146"/>
      <c r="QRE15" s="146"/>
      <c r="QRF15" s="146"/>
      <c r="QRG15" s="146"/>
      <c r="QRH15" s="146"/>
      <c r="QRI15" s="146"/>
      <c r="QRJ15" s="146"/>
      <c r="QRK15" s="146"/>
      <c r="QRL15" s="146"/>
      <c r="QRM15" s="146"/>
      <c r="QRN15" s="146"/>
      <c r="QRO15" s="146"/>
      <c r="QRP15" s="146"/>
      <c r="QRQ15" s="146"/>
      <c r="QRR15" s="146"/>
      <c r="QRS15" s="146"/>
      <c r="QRT15" s="146"/>
      <c r="QRU15" s="146"/>
      <c r="QRV15" s="146"/>
      <c r="QRW15" s="146"/>
      <c r="QRX15" s="146"/>
      <c r="QRY15" s="146"/>
      <c r="QRZ15" s="146"/>
      <c r="QSA15" s="146"/>
      <c r="QSB15" s="146"/>
      <c r="QSC15" s="146"/>
      <c r="QSD15" s="146"/>
      <c r="QSE15" s="146"/>
      <c r="QSF15" s="146"/>
      <c r="QSG15" s="146"/>
      <c r="QSH15" s="146"/>
      <c r="QSI15" s="146"/>
      <c r="QSJ15" s="146"/>
      <c r="QSK15" s="146"/>
      <c r="QSL15" s="146"/>
      <c r="QSM15" s="146"/>
      <c r="QSN15" s="146"/>
      <c r="QSO15" s="146"/>
      <c r="QSP15" s="146"/>
      <c r="QSQ15" s="146"/>
      <c r="QSR15" s="146"/>
      <c r="QSS15" s="146"/>
      <c r="QST15" s="146"/>
      <c r="QSU15" s="146"/>
      <c r="QSV15" s="146"/>
      <c r="QSW15" s="146"/>
      <c r="QSX15" s="146"/>
      <c r="QSY15" s="146"/>
      <c r="QSZ15" s="146"/>
      <c r="QTA15" s="146"/>
      <c r="QTB15" s="146"/>
      <c r="QTC15" s="146"/>
      <c r="QTD15" s="146"/>
      <c r="QTE15" s="146"/>
      <c r="QTF15" s="146"/>
      <c r="QTG15" s="146"/>
      <c r="QTH15" s="146"/>
      <c r="QTI15" s="146"/>
      <c r="QTJ15" s="146"/>
      <c r="QTK15" s="146"/>
      <c r="QTL15" s="146"/>
      <c r="QTM15" s="146"/>
      <c r="QTN15" s="146"/>
      <c r="QTO15" s="146"/>
      <c r="QTP15" s="146"/>
      <c r="QTQ15" s="146"/>
      <c r="QTR15" s="146"/>
      <c r="QTS15" s="146"/>
      <c r="QTT15" s="146"/>
      <c r="QTU15" s="146"/>
      <c r="QTV15" s="146"/>
      <c r="QTW15" s="146"/>
      <c r="QTX15" s="146"/>
      <c r="QTY15" s="146"/>
      <c r="QTZ15" s="146"/>
      <c r="QUA15" s="146"/>
      <c r="QUB15" s="146"/>
      <c r="QUC15" s="146"/>
      <c r="QUD15" s="146"/>
      <c r="QUE15" s="146"/>
      <c r="QUF15" s="146"/>
      <c r="QUG15" s="146"/>
      <c r="QUH15" s="146"/>
      <c r="QUI15" s="146"/>
      <c r="QUJ15" s="146"/>
      <c r="QUK15" s="146"/>
      <c r="QUL15" s="146"/>
      <c r="QUM15" s="146"/>
      <c r="QUN15" s="146"/>
      <c r="QUO15" s="146"/>
      <c r="QUP15" s="146"/>
      <c r="QUQ15" s="146"/>
      <c r="QUR15" s="146"/>
      <c r="QUS15" s="146"/>
      <c r="QUT15" s="146"/>
      <c r="QUU15" s="146"/>
      <c r="QUV15" s="146"/>
      <c r="QUW15" s="146"/>
      <c r="QUX15" s="146"/>
      <c r="QUY15" s="146"/>
      <c r="QUZ15" s="146"/>
      <c r="QVA15" s="146"/>
      <c r="QVB15" s="146"/>
      <c r="QVC15" s="146"/>
      <c r="QVD15" s="146"/>
      <c r="QVE15" s="146"/>
      <c r="QVF15" s="146"/>
      <c r="QVG15" s="146"/>
      <c r="QVH15" s="146"/>
      <c r="QVI15" s="146"/>
      <c r="QVJ15" s="146"/>
      <c r="QVK15" s="146"/>
      <c r="QVL15" s="146"/>
      <c r="QVM15" s="146"/>
      <c r="QVN15" s="146"/>
      <c r="QVO15" s="146"/>
      <c r="QVP15" s="146"/>
      <c r="QVQ15" s="146"/>
      <c r="QVR15" s="146"/>
      <c r="QVS15" s="146"/>
      <c r="QVT15" s="146"/>
      <c r="QVU15" s="146"/>
      <c r="QVV15" s="146"/>
      <c r="QVW15" s="146"/>
      <c r="QVX15" s="146"/>
      <c r="QVY15" s="146"/>
      <c r="QVZ15" s="146"/>
      <c r="QWA15" s="146"/>
      <c r="QWB15" s="146"/>
      <c r="QWC15" s="146"/>
      <c r="QWD15" s="146"/>
      <c r="QWE15" s="146"/>
      <c r="QWF15" s="146"/>
      <c r="QWG15" s="146"/>
      <c r="QWH15" s="146"/>
      <c r="QWI15" s="146"/>
      <c r="QWJ15" s="146"/>
      <c r="QWK15" s="146"/>
      <c r="QWL15" s="146"/>
      <c r="QWM15" s="146"/>
      <c r="QWN15" s="146"/>
      <c r="QWO15" s="146"/>
      <c r="QWP15" s="146"/>
      <c r="QWQ15" s="146"/>
      <c r="QWR15" s="146"/>
      <c r="QWS15" s="146"/>
      <c r="QWT15" s="146"/>
      <c r="QWU15" s="146"/>
      <c r="QWV15" s="146"/>
      <c r="QWW15" s="146"/>
      <c r="QWX15" s="146"/>
      <c r="QWY15" s="146"/>
      <c r="QWZ15" s="146"/>
      <c r="QXA15" s="146"/>
      <c r="QXB15" s="146"/>
      <c r="QXC15" s="146"/>
      <c r="QXD15" s="146"/>
      <c r="QXE15" s="146"/>
      <c r="QXF15" s="146"/>
      <c r="QXG15" s="146"/>
      <c r="QXH15" s="146"/>
      <c r="QXI15" s="146"/>
      <c r="QXJ15" s="146"/>
      <c r="QXK15" s="146"/>
      <c r="QXL15" s="146"/>
      <c r="QXM15" s="146"/>
      <c r="QXN15" s="146"/>
      <c r="QXO15" s="146"/>
      <c r="QXP15" s="146"/>
      <c r="QXQ15" s="146"/>
      <c r="QXR15" s="146"/>
      <c r="QXS15" s="146"/>
      <c r="QXT15" s="146"/>
      <c r="QXU15" s="146"/>
      <c r="QXV15" s="146"/>
      <c r="QXW15" s="146"/>
      <c r="QXX15" s="146"/>
      <c r="QXY15" s="146"/>
      <c r="QXZ15" s="146"/>
      <c r="QYA15" s="146"/>
      <c r="QYB15" s="146"/>
      <c r="QYC15" s="146"/>
      <c r="QYD15" s="146"/>
      <c r="QYE15" s="146"/>
      <c r="QYF15" s="146"/>
      <c r="QYG15" s="146"/>
      <c r="QYH15" s="146"/>
      <c r="QYI15" s="146"/>
      <c r="QYJ15" s="146"/>
      <c r="QYK15" s="146"/>
      <c r="QYL15" s="146"/>
      <c r="QYM15" s="146"/>
      <c r="QYN15" s="146"/>
      <c r="QYO15" s="146"/>
      <c r="QYP15" s="146"/>
      <c r="QYQ15" s="146"/>
      <c r="QYR15" s="146"/>
      <c r="QYS15" s="146"/>
      <c r="QYT15" s="146"/>
      <c r="QYU15" s="146"/>
      <c r="QYV15" s="146"/>
      <c r="QYW15" s="146"/>
      <c r="QYX15" s="146"/>
      <c r="QYY15" s="146"/>
      <c r="QYZ15" s="146"/>
      <c r="QZA15" s="146"/>
      <c r="QZB15" s="146"/>
      <c r="QZC15" s="146"/>
      <c r="QZD15" s="146"/>
      <c r="QZE15" s="146"/>
      <c r="QZF15" s="146"/>
      <c r="QZG15" s="146"/>
      <c r="QZH15" s="146"/>
      <c r="QZI15" s="146"/>
      <c r="QZJ15" s="146"/>
      <c r="QZK15" s="146"/>
      <c r="QZL15" s="146"/>
      <c r="QZM15" s="146"/>
      <c r="QZN15" s="146"/>
      <c r="QZO15" s="146"/>
      <c r="QZP15" s="146"/>
      <c r="QZQ15" s="146"/>
      <c r="QZR15" s="146"/>
      <c r="QZS15" s="146"/>
      <c r="QZT15" s="146"/>
      <c r="QZU15" s="146"/>
      <c r="QZV15" s="146"/>
      <c r="QZW15" s="146"/>
      <c r="QZX15" s="146"/>
      <c r="QZY15" s="146"/>
      <c r="QZZ15" s="146"/>
      <c r="RAA15" s="146"/>
      <c r="RAB15" s="146"/>
      <c r="RAC15" s="146"/>
      <c r="RAD15" s="146"/>
      <c r="RAE15" s="146"/>
      <c r="RAF15" s="146"/>
      <c r="RAG15" s="146"/>
      <c r="RAH15" s="146"/>
      <c r="RAI15" s="146"/>
      <c r="RAJ15" s="146"/>
      <c r="RAK15" s="146"/>
      <c r="RAL15" s="146"/>
      <c r="RAM15" s="146"/>
      <c r="RAN15" s="146"/>
      <c r="RAO15" s="146"/>
      <c r="RAP15" s="146"/>
      <c r="RAQ15" s="146"/>
      <c r="RAR15" s="146"/>
      <c r="RAS15" s="146"/>
      <c r="RAT15" s="146"/>
      <c r="RAU15" s="146"/>
      <c r="RAV15" s="146"/>
      <c r="RAW15" s="146"/>
      <c r="RAX15" s="146"/>
      <c r="RAY15" s="146"/>
      <c r="RAZ15" s="146"/>
      <c r="RBA15" s="146"/>
      <c r="RBB15" s="146"/>
      <c r="RBC15" s="146"/>
      <c r="RBD15" s="146"/>
      <c r="RBE15" s="146"/>
      <c r="RBF15" s="146"/>
      <c r="RBG15" s="146"/>
      <c r="RBH15" s="146"/>
      <c r="RBI15" s="146"/>
      <c r="RBJ15" s="146"/>
      <c r="RBK15" s="146"/>
      <c r="RBL15" s="146"/>
      <c r="RBM15" s="146"/>
      <c r="RBN15" s="146"/>
      <c r="RBO15" s="146"/>
      <c r="RBP15" s="146"/>
      <c r="RBQ15" s="146"/>
      <c r="RBR15" s="146"/>
      <c r="RBS15" s="146"/>
      <c r="RBT15" s="146"/>
      <c r="RBU15" s="146"/>
      <c r="RBV15" s="146"/>
      <c r="RBW15" s="146"/>
      <c r="RBX15" s="146"/>
      <c r="RBY15" s="146"/>
      <c r="RBZ15" s="146"/>
      <c r="RCA15" s="146"/>
      <c r="RCB15" s="146"/>
      <c r="RCC15" s="146"/>
      <c r="RCD15" s="146"/>
      <c r="RCE15" s="146"/>
      <c r="RCF15" s="146"/>
      <c r="RCG15" s="146"/>
      <c r="RCH15" s="146"/>
      <c r="RCI15" s="146"/>
      <c r="RCJ15" s="146"/>
      <c r="RCK15" s="146"/>
      <c r="RCL15" s="146"/>
      <c r="RCM15" s="146"/>
      <c r="RCN15" s="146"/>
      <c r="RCO15" s="146"/>
      <c r="RCP15" s="146"/>
      <c r="RCQ15" s="146"/>
      <c r="RCR15" s="146"/>
      <c r="RCS15" s="146"/>
      <c r="RCT15" s="146"/>
      <c r="RCU15" s="146"/>
      <c r="RCV15" s="146"/>
      <c r="RCW15" s="146"/>
      <c r="RCX15" s="146"/>
      <c r="RCY15" s="146"/>
      <c r="RCZ15" s="146"/>
      <c r="RDA15" s="146"/>
      <c r="RDB15" s="146"/>
      <c r="RDC15" s="146"/>
      <c r="RDD15" s="146"/>
      <c r="RDE15" s="146"/>
      <c r="RDF15" s="146"/>
      <c r="RDG15" s="146"/>
      <c r="RDH15" s="146"/>
      <c r="RDI15" s="146"/>
      <c r="RDJ15" s="146"/>
      <c r="RDK15" s="146"/>
      <c r="RDL15" s="146"/>
      <c r="RDM15" s="146"/>
      <c r="RDN15" s="146"/>
      <c r="RDO15" s="146"/>
      <c r="RDP15" s="146"/>
      <c r="RDQ15" s="146"/>
      <c r="RDR15" s="146"/>
      <c r="RDS15" s="146"/>
      <c r="RDT15" s="146"/>
      <c r="RDU15" s="146"/>
      <c r="RDV15" s="146"/>
      <c r="RDW15" s="146"/>
      <c r="RDX15" s="146"/>
      <c r="RDY15" s="146"/>
      <c r="RDZ15" s="146"/>
      <c r="REA15" s="146"/>
      <c r="REB15" s="146"/>
      <c r="REC15" s="146"/>
      <c r="RED15" s="146"/>
      <c r="REE15" s="146"/>
      <c r="REF15" s="146"/>
      <c r="REG15" s="146"/>
      <c r="REH15" s="146"/>
      <c r="REI15" s="146"/>
      <c r="REJ15" s="146"/>
      <c r="REK15" s="146"/>
      <c r="REL15" s="146"/>
      <c r="REM15" s="146"/>
      <c r="REN15" s="146"/>
      <c r="REO15" s="146"/>
      <c r="REP15" s="146"/>
      <c r="REQ15" s="146"/>
      <c r="RER15" s="146"/>
      <c r="RES15" s="146"/>
      <c r="RET15" s="146"/>
      <c r="REU15" s="146"/>
      <c r="REV15" s="146"/>
      <c r="REW15" s="146"/>
      <c r="REX15" s="146"/>
      <c r="REY15" s="146"/>
      <c r="REZ15" s="146"/>
      <c r="RFA15" s="146"/>
      <c r="RFB15" s="146"/>
      <c r="RFC15" s="146"/>
      <c r="RFD15" s="146"/>
      <c r="RFE15" s="146"/>
      <c r="RFF15" s="146"/>
      <c r="RFG15" s="146"/>
      <c r="RFH15" s="146"/>
      <c r="RFI15" s="146"/>
      <c r="RFJ15" s="146"/>
      <c r="RFK15" s="146"/>
      <c r="RFL15" s="146"/>
      <c r="RFM15" s="146"/>
      <c r="RFN15" s="146"/>
      <c r="RFO15" s="146"/>
      <c r="RFP15" s="146"/>
      <c r="RFQ15" s="146"/>
      <c r="RFR15" s="146"/>
      <c r="RFS15" s="146"/>
      <c r="RFT15" s="146"/>
      <c r="RFU15" s="146"/>
      <c r="RFV15" s="146"/>
      <c r="RFW15" s="146"/>
      <c r="RFX15" s="146"/>
      <c r="RFY15" s="146"/>
      <c r="RFZ15" s="146"/>
      <c r="RGA15" s="146"/>
      <c r="RGB15" s="146"/>
      <c r="RGC15" s="146"/>
      <c r="RGD15" s="146"/>
      <c r="RGE15" s="146"/>
      <c r="RGF15" s="146"/>
      <c r="RGG15" s="146"/>
      <c r="RGH15" s="146"/>
      <c r="RGI15" s="146"/>
      <c r="RGJ15" s="146"/>
      <c r="RGK15" s="146"/>
      <c r="RGL15" s="146"/>
      <c r="RGM15" s="146"/>
      <c r="RGN15" s="146"/>
      <c r="RGO15" s="146"/>
      <c r="RGP15" s="146"/>
      <c r="RGQ15" s="146"/>
      <c r="RGR15" s="146"/>
      <c r="RGS15" s="146"/>
      <c r="RGT15" s="146"/>
      <c r="RGU15" s="146"/>
      <c r="RGV15" s="146"/>
      <c r="RGW15" s="146"/>
      <c r="RGX15" s="146"/>
      <c r="RGY15" s="146"/>
      <c r="RGZ15" s="146"/>
      <c r="RHA15" s="146"/>
      <c r="RHB15" s="146"/>
      <c r="RHC15" s="146"/>
      <c r="RHD15" s="146"/>
      <c r="RHE15" s="146"/>
      <c r="RHF15" s="146"/>
      <c r="RHG15" s="146"/>
      <c r="RHH15" s="146"/>
      <c r="RHI15" s="146"/>
      <c r="RHJ15" s="146"/>
      <c r="RHK15" s="146"/>
      <c r="RHL15" s="146"/>
      <c r="RHM15" s="146"/>
      <c r="RHN15" s="146"/>
      <c r="RHO15" s="146"/>
      <c r="RHP15" s="146"/>
      <c r="RHQ15" s="146"/>
      <c r="RHR15" s="146"/>
      <c r="RHS15" s="146"/>
      <c r="RHT15" s="146"/>
      <c r="RHU15" s="146"/>
      <c r="RHV15" s="146"/>
      <c r="RHW15" s="146"/>
      <c r="RHX15" s="146"/>
      <c r="RHY15" s="146"/>
      <c r="RHZ15" s="146"/>
      <c r="RIA15" s="146"/>
      <c r="RIB15" s="146"/>
      <c r="RIC15" s="146"/>
      <c r="RID15" s="146"/>
      <c r="RIE15" s="146"/>
      <c r="RIF15" s="146"/>
      <c r="RIG15" s="146"/>
      <c r="RIH15" s="146"/>
      <c r="RII15" s="146"/>
      <c r="RIJ15" s="146"/>
      <c r="RIK15" s="146"/>
      <c r="RIL15" s="146"/>
      <c r="RIM15" s="146"/>
      <c r="RIN15" s="146"/>
      <c r="RIO15" s="146"/>
      <c r="RIP15" s="146"/>
      <c r="RIQ15" s="146"/>
      <c r="RIR15" s="146"/>
      <c r="RIS15" s="146"/>
      <c r="RIT15" s="146"/>
      <c r="RIU15" s="146"/>
      <c r="RIV15" s="146"/>
      <c r="RIW15" s="146"/>
      <c r="RIX15" s="146"/>
      <c r="RIY15" s="146"/>
      <c r="RIZ15" s="146"/>
      <c r="RJA15" s="146"/>
      <c r="RJB15" s="146"/>
      <c r="RJC15" s="146"/>
      <c r="RJD15" s="146"/>
      <c r="RJE15" s="146"/>
      <c r="RJF15" s="146"/>
      <c r="RJG15" s="146"/>
      <c r="RJH15" s="146"/>
      <c r="RJI15" s="146"/>
      <c r="RJJ15" s="146"/>
      <c r="RJK15" s="146"/>
      <c r="RJL15" s="146"/>
      <c r="RJM15" s="146"/>
      <c r="RJN15" s="146"/>
      <c r="RJO15" s="146"/>
      <c r="RJP15" s="146"/>
      <c r="RJQ15" s="146"/>
      <c r="RJR15" s="146"/>
      <c r="RJS15" s="146"/>
      <c r="RJT15" s="146"/>
      <c r="RJU15" s="146"/>
      <c r="RJV15" s="146"/>
      <c r="RJW15" s="146"/>
      <c r="RJX15" s="146"/>
      <c r="RJY15" s="146"/>
      <c r="RJZ15" s="146"/>
      <c r="RKA15" s="146"/>
      <c r="RKB15" s="146"/>
      <c r="RKC15" s="146"/>
      <c r="RKD15" s="146"/>
      <c r="RKE15" s="146"/>
      <c r="RKF15" s="146"/>
      <c r="RKG15" s="146"/>
      <c r="RKH15" s="146"/>
      <c r="RKI15" s="146"/>
      <c r="RKJ15" s="146"/>
      <c r="RKK15" s="146"/>
      <c r="RKL15" s="146"/>
      <c r="RKM15" s="146"/>
      <c r="RKN15" s="146"/>
      <c r="RKO15" s="146"/>
      <c r="RKP15" s="146"/>
      <c r="RKQ15" s="146"/>
      <c r="RKR15" s="146"/>
      <c r="RKS15" s="146"/>
      <c r="RKT15" s="146"/>
      <c r="RKU15" s="146"/>
      <c r="RKV15" s="146"/>
      <c r="RKW15" s="146"/>
      <c r="RKX15" s="146"/>
      <c r="RKY15" s="146"/>
      <c r="RKZ15" s="146"/>
      <c r="RLA15" s="146"/>
      <c r="RLB15" s="146"/>
      <c r="RLC15" s="146"/>
      <c r="RLD15" s="146"/>
      <c r="RLE15" s="146"/>
      <c r="RLF15" s="146"/>
      <c r="RLG15" s="146"/>
      <c r="RLH15" s="146"/>
      <c r="RLI15" s="146"/>
      <c r="RLJ15" s="146"/>
      <c r="RLK15" s="146"/>
      <c r="RLL15" s="146"/>
      <c r="RLM15" s="146"/>
      <c r="RLN15" s="146"/>
      <c r="RLO15" s="146"/>
      <c r="RLP15" s="146"/>
      <c r="RLQ15" s="146"/>
      <c r="RLR15" s="146"/>
      <c r="RLS15" s="146"/>
      <c r="RLT15" s="146"/>
      <c r="RLU15" s="146"/>
      <c r="RLV15" s="146"/>
      <c r="RLW15" s="146"/>
      <c r="RLX15" s="146"/>
      <c r="RLY15" s="146"/>
      <c r="RLZ15" s="146"/>
      <c r="RMA15" s="146"/>
      <c r="RMB15" s="146"/>
      <c r="RMC15" s="146"/>
      <c r="RMD15" s="146"/>
      <c r="RME15" s="146"/>
      <c r="RMF15" s="146"/>
      <c r="RMG15" s="146"/>
      <c r="RMH15" s="146"/>
      <c r="RMI15" s="146"/>
      <c r="RMJ15" s="146"/>
      <c r="RMK15" s="146"/>
      <c r="RML15" s="146"/>
      <c r="RMM15" s="146"/>
      <c r="RMN15" s="146"/>
      <c r="RMO15" s="146"/>
      <c r="RMP15" s="146"/>
      <c r="RMQ15" s="146"/>
      <c r="RMR15" s="146"/>
      <c r="RMS15" s="146"/>
      <c r="RMT15" s="146"/>
      <c r="RMU15" s="146"/>
      <c r="RMV15" s="146"/>
      <c r="RMW15" s="146"/>
      <c r="RMX15" s="146"/>
      <c r="RMY15" s="146"/>
      <c r="RMZ15" s="146"/>
      <c r="RNA15" s="146"/>
      <c r="RNB15" s="146"/>
      <c r="RNC15" s="146"/>
      <c r="RND15" s="146"/>
      <c r="RNE15" s="146"/>
      <c r="RNF15" s="146"/>
      <c r="RNG15" s="146"/>
      <c r="RNH15" s="146"/>
      <c r="RNI15" s="146"/>
      <c r="RNJ15" s="146"/>
      <c r="RNK15" s="146"/>
      <c r="RNL15" s="146"/>
      <c r="RNM15" s="146"/>
      <c r="RNN15" s="146"/>
      <c r="RNO15" s="146"/>
      <c r="RNP15" s="146"/>
      <c r="RNQ15" s="146"/>
      <c r="RNR15" s="146"/>
      <c r="RNS15" s="146"/>
      <c r="RNT15" s="146"/>
      <c r="RNU15" s="146"/>
      <c r="RNV15" s="146"/>
      <c r="RNW15" s="146"/>
      <c r="RNX15" s="146"/>
      <c r="RNY15" s="146"/>
      <c r="RNZ15" s="146"/>
      <c r="ROA15" s="146"/>
      <c r="ROB15" s="146"/>
      <c r="ROC15" s="146"/>
      <c r="ROD15" s="146"/>
      <c r="ROE15" s="146"/>
      <c r="ROF15" s="146"/>
      <c r="ROG15" s="146"/>
      <c r="ROH15" s="146"/>
      <c r="ROI15" s="146"/>
      <c r="ROJ15" s="146"/>
      <c r="ROK15" s="146"/>
      <c r="ROL15" s="146"/>
      <c r="ROM15" s="146"/>
      <c r="RON15" s="146"/>
      <c r="ROO15" s="146"/>
      <c r="ROP15" s="146"/>
      <c r="ROQ15" s="146"/>
      <c r="ROR15" s="146"/>
      <c r="ROS15" s="146"/>
      <c r="ROT15" s="146"/>
      <c r="ROU15" s="146"/>
      <c r="ROV15" s="146"/>
      <c r="ROW15" s="146"/>
      <c r="ROX15" s="146"/>
      <c r="ROY15" s="146"/>
      <c r="ROZ15" s="146"/>
      <c r="RPA15" s="146"/>
      <c r="RPB15" s="146"/>
      <c r="RPC15" s="146"/>
      <c r="RPD15" s="146"/>
      <c r="RPE15" s="146"/>
      <c r="RPF15" s="146"/>
      <c r="RPG15" s="146"/>
      <c r="RPH15" s="146"/>
      <c r="RPI15" s="146"/>
      <c r="RPJ15" s="146"/>
      <c r="RPK15" s="146"/>
      <c r="RPL15" s="146"/>
      <c r="RPM15" s="146"/>
      <c r="RPN15" s="146"/>
      <c r="RPO15" s="146"/>
      <c r="RPP15" s="146"/>
      <c r="RPQ15" s="146"/>
      <c r="RPR15" s="146"/>
      <c r="RPS15" s="146"/>
      <c r="RPT15" s="146"/>
      <c r="RPU15" s="146"/>
      <c r="RPV15" s="146"/>
      <c r="RPW15" s="146"/>
      <c r="RPX15" s="146"/>
      <c r="RPY15" s="146"/>
      <c r="RPZ15" s="146"/>
      <c r="RQA15" s="146"/>
      <c r="RQB15" s="146"/>
      <c r="RQC15" s="146"/>
      <c r="RQD15" s="146"/>
      <c r="RQE15" s="146"/>
      <c r="RQF15" s="146"/>
      <c r="RQG15" s="146"/>
      <c r="RQH15" s="146"/>
      <c r="RQI15" s="146"/>
      <c r="RQJ15" s="146"/>
      <c r="RQK15" s="146"/>
      <c r="RQL15" s="146"/>
      <c r="RQM15" s="146"/>
      <c r="RQN15" s="146"/>
      <c r="RQO15" s="146"/>
      <c r="RQP15" s="146"/>
      <c r="RQQ15" s="146"/>
      <c r="RQR15" s="146"/>
      <c r="RQS15" s="146"/>
      <c r="RQT15" s="146"/>
      <c r="RQU15" s="146"/>
      <c r="RQV15" s="146"/>
      <c r="RQW15" s="146"/>
      <c r="RQX15" s="146"/>
      <c r="RQY15" s="146"/>
      <c r="RQZ15" s="146"/>
      <c r="RRA15" s="146"/>
      <c r="RRB15" s="146"/>
      <c r="RRC15" s="146"/>
      <c r="RRD15" s="146"/>
      <c r="RRE15" s="146"/>
      <c r="RRF15" s="146"/>
      <c r="RRG15" s="146"/>
      <c r="RRH15" s="146"/>
      <c r="RRI15" s="146"/>
      <c r="RRJ15" s="146"/>
      <c r="RRK15" s="146"/>
      <c r="RRL15" s="146"/>
      <c r="RRM15" s="146"/>
      <c r="RRN15" s="146"/>
      <c r="RRO15" s="146"/>
      <c r="RRP15" s="146"/>
      <c r="RRQ15" s="146"/>
      <c r="RRR15" s="146"/>
      <c r="RRS15" s="146"/>
      <c r="RRT15" s="146"/>
      <c r="RRU15" s="146"/>
      <c r="RRV15" s="146"/>
      <c r="RRW15" s="146"/>
      <c r="RRX15" s="146"/>
      <c r="RRY15" s="146"/>
      <c r="RRZ15" s="146"/>
      <c r="RSA15" s="146"/>
      <c r="RSB15" s="146"/>
      <c r="RSC15" s="146"/>
      <c r="RSD15" s="146"/>
      <c r="RSE15" s="146"/>
      <c r="RSF15" s="146"/>
      <c r="RSG15" s="146"/>
      <c r="RSH15" s="146"/>
      <c r="RSI15" s="146"/>
      <c r="RSJ15" s="146"/>
      <c r="RSK15" s="146"/>
      <c r="RSL15" s="146"/>
      <c r="RSM15" s="146"/>
      <c r="RSN15" s="146"/>
      <c r="RSO15" s="146"/>
      <c r="RSP15" s="146"/>
      <c r="RSQ15" s="146"/>
      <c r="RSR15" s="146"/>
      <c r="RSS15" s="146"/>
      <c r="RST15" s="146"/>
      <c r="RSU15" s="146"/>
      <c r="RSV15" s="146"/>
      <c r="RSW15" s="146"/>
      <c r="RSX15" s="146"/>
      <c r="RSY15" s="146"/>
      <c r="RSZ15" s="146"/>
      <c r="RTA15" s="146"/>
      <c r="RTB15" s="146"/>
      <c r="RTC15" s="146"/>
      <c r="RTD15" s="146"/>
      <c r="RTE15" s="146"/>
      <c r="RTF15" s="146"/>
      <c r="RTG15" s="146"/>
      <c r="RTH15" s="146"/>
      <c r="RTI15" s="146"/>
      <c r="RTJ15" s="146"/>
      <c r="RTK15" s="146"/>
      <c r="RTL15" s="146"/>
      <c r="RTM15" s="146"/>
      <c r="RTN15" s="146"/>
      <c r="RTO15" s="146"/>
      <c r="RTP15" s="146"/>
      <c r="RTQ15" s="146"/>
      <c r="RTR15" s="146"/>
      <c r="RTS15" s="146"/>
      <c r="RTT15" s="146"/>
      <c r="RTU15" s="146"/>
      <c r="RTV15" s="146"/>
      <c r="RTW15" s="146"/>
      <c r="RTX15" s="146"/>
      <c r="RTY15" s="146"/>
      <c r="RTZ15" s="146"/>
      <c r="RUA15" s="146"/>
      <c r="RUB15" s="146"/>
      <c r="RUC15" s="146"/>
      <c r="RUD15" s="146"/>
      <c r="RUE15" s="146"/>
      <c r="RUF15" s="146"/>
      <c r="RUG15" s="146"/>
      <c r="RUH15" s="146"/>
      <c r="RUI15" s="146"/>
      <c r="RUJ15" s="146"/>
      <c r="RUK15" s="146"/>
      <c r="RUL15" s="146"/>
      <c r="RUM15" s="146"/>
      <c r="RUN15" s="146"/>
      <c r="RUO15" s="146"/>
      <c r="RUP15" s="146"/>
      <c r="RUQ15" s="146"/>
      <c r="RUR15" s="146"/>
      <c r="RUS15" s="146"/>
      <c r="RUT15" s="146"/>
      <c r="RUU15" s="146"/>
      <c r="RUV15" s="146"/>
      <c r="RUW15" s="146"/>
      <c r="RUX15" s="146"/>
      <c r="RUY15" s="146"/>
      <c r="RUZ15" s="146"/>
      <c r="RVA15" s="146"/>
      <c r="RVB15" s="146"/>
      <c r="RVC15" s="146"/>
      <c r="RVD15" s="146"/>
      <c r="RVE15" s="146"/>
      <c r="RVF15" s="146"/>
      <c r="RVG15" s="146"/>
      <c r="RVH15" s="146"/>
      <c r="RVI15" s="146"/>
      <c r="RVJ15" s="146"/>
      <c r="RVK15" s="146"/>
      <c r="RVL15" s="146"/>
      <c r="RVM15" s="146"/>
      <c r="RVN15" s="146"/>
      <c r="RVO15" s="146"/>
      <c r="RVP15" s="146"/>
      <c r="RVQ15" s="146"/>
      <c r="RVR15" s="146"/>
      <c r="RVS15" s="146"/>
      <c r="RVT15" s="146"/>
      <c r="RVU15" s="146"/>
      <c r="RVV15" s="146"/>
      <c r="RVW15" s="146"/>
      <c r="RVX15" s="146"/>
      <c r="RVY15" s="146"/>
      <c r="RVZ15" s="146"/>
      <c r="RWA15" s="146"/>
      <c r="RWB15" s="146"/>
      <c r="RWC15" s="146"/>
      <c r="RWD15" s="146"/>
      <c r="RWE15" s="146"/>
      <c r="RWF15" s="146"/>
      <c r="RWG15" s="146"/>
      <c r="RWH15" s="146"/>
      <c r="RWI15" s="146"/>
      <c r="RWJ15" s="146"/>
      <c r="RWK15" s="146"/>
      <c r="RWL15" s="146"/>
      <c r="RWM15" s="146"/>
      <c r="RWN15" s="146"/>
      <c r="RWO15" s="146"/>
      <c r="RWP15" s="146"/>
      <c r="RWQ15" s="146"/>
      <c r="RWR15" s="146"/>
      <c r="RWS15" s="146"/>
      <c r="RWT15" s="146"/>
      <c r="RWU15" s="146"/>
      <c r="RWV15" s="146"/>
      <c r="RWW15" s="146"/>
      <c r="RWX15" s="146"/>
      <c r="RWY15" s="146"/>
      <c r="RWZ15" s="146"/>
      <c r="RXA15" s="146"/>
      <c r="RXB15" s="146"/>
      <c r="RXC15" s="146"/>
      <c r="RXD15" s="146"/>
      <c r="RXE15" s="146"/>
      <c r="RXF15" s="146"/>
      <c r="RXG15" s="146"/>
      <c r="RXH15" s="146"/>
      <c r="RXI15" s="146"/>
      <c r="RXJ15" s="146"/>
      <c r="RXK15" s="146"/>
      <c r="RXL15" s="146"/>
      <c r="RXM15" s="146"/>
      <c r="RXN15" s="146"/>
      <c r="RXO15" s="146"/>
      <c r="RXP15" s="146"/>
      <c r="RXQ15" s="146"/>
      <c r="RXR15" s="146"/>
      <c r="RXS15" s="146"/>
      <c r="RXT15" s="146"/>
      <c r="RXU15" s="146"/>
      <c r="RXV15" s="146"/>
      <c r="RXW15" s="146"/>
      <c r="RXX15" s="146"/>
      <c r="RXY15" s="146"/>
      <c r="RXZ15" s="146"/>
      <c r="RYA15" s="146"/>
      <c r="RYB15" s="146"/>
      <c r="RYC15" s="146"/>
      <c r="RYD15" s="146"/>
      <c r="RYE15" s="146"/>
      <c r="RYF15" s="146"/>
      <c r="RYG15" s="146"/>
      <c r="RYH15" s="146"/>
      <c r="RYI15" s="146"/>
      <c r="RYJ15" s="146"/>
      <c r="RYK15" s="146"/>
      <c r="RYL15" s="146"/>
      <c r="RYM15" s="146"/>
      <c r="RYN15" s="146"/>
      <c r="RYO15" s="146"/>
      <c r="RYP15" s="146"/>
      <c r="RYQ15" s="146"/>
      <c r="RYR15" s="146"/>
      <c r="RYS15" s="146"/>
      <c r="RYT15" s="146"/>
      <c r="RYU15" s="146"/>
      <c r="RYV15" s="146"/>
      <c r="RYW15" s="146"/>
      <c r="RYX15" s="146"/>
      <c r="RYY15" s="146"/>
      <c r="RYZ15" s="146"/>
      <c r="RZA15" s="146"/>
      <c r="RZB15" s="146"/>
      <c r="RZC15" s="146"/>
      <c r="RZD15" s="146"/>
      <c r="RZE15" s="146"/>
      <c r="RZF15" s="146"/>
      <c r="RZG15" s="146"/>
      <c r="RZH15" s="146"/>
      <c r="RZI15" s="146"/>
      <c r="RZJ15" s="146"/>
      <c r="RZK15" s="146"/>
      <c r="RZL15" s="146"/>
      <c r="RZM15" s="146"/>
      <c r="RZN15" s="146"/>
      <c r="RZO15" s="146"/>
      <c r="RZP15" s="146"/>
      <c r="RZQ15" s="146"/>
      <c r="RZR15" s="146"/>
      <c r="RZS15" s="146"/>
      <c r="RZT15" s="146"/>
      <c r="RZU15" s="146"/>
      <c r="RZV15" s="146"/>
      <c r="RZW15" s="146"/>
      <c r="RZX15" s="146"/>
      <c r="RZY15" s="146"/>
      <c r="RZZ15" s="146"/>
      <c r="SAA15" s="146"/>
      <c r="SAB15" s="146"/>
      <c r="SAC15" s="146"/>
      <c r="SAD15" s="146"/>
      <c r="SAE15" s="146"/>
      <c r="SAF15" s="146"/>
      <c r="SAG15" s="146"/>
      <c r="SAH15" s="146"/>
      <c r="SAI15" s="146"/>
      <c r="SAJ15" s="146"/>
      <c r="SAK15" s="146"/>
      <c r="SAL15" s="146"/>
      <c r="SAM15" s="146"/>
      <c r="SAN15" s="146"/>
      <c r="SAO15" s="146"/>
      <c r="SAP15" s="146"/>
      <c r="SAQ15" s="146"/>
      <c r="SAR15" s="146"/>
      <c r="SAS15" s="146"/>
      <c r="SAT15" s="146"/>
      <c r="SAU15" s="146"/>
      <c r="SAV15" s="146"/>
      <c r="SAW15" s="146"/>
      <c r="SAX15" s="146"/>
      <c r="SAY15" s="146"/>
      <c r="SAZ15" s="146"/>
      <c r="SBA15" s="146"/>
      <c r="SBB15" s="146"/>
      <c r="SBC15" s="146"/>
      <c r="SBD15" s="146"/>
      <c r="SBE15" s="146"/>
      <c r="SBF15" s="146"/>
      <c r="SBG15" s="146"/>
      <c r="SBH15" s="146"/>
      <c r="SBI15" s="146"/>
      <c r="SBJ15" s="146"/>
      <c r="SBK15" s="146"/>
      <c r="SBL15" s="146"/>
      <c r="SBM15" s="146"/>
      <c r="SBN15" s="146"/>
      <c r="SBO15" s="146"/>
      <c r="SBP15" s="146"/>
      <c r="SBQ15" s="146"/>
      <c r="SBR15" s="146"/>
      <c r="SBS15" s="146"/>
      <c r="SBT15" s="146"/>
      <c r="SBU15" s="146"/>
      <c r="SBV15" s="146"/>
      <c r="SBW15" s="146"/>
      <c r="SBX15" s="146"/>
      <c r="SBY15" s="146"/>
      <c r="SBZ15" s="146"/>
      <c r="SCA15" s="146"/>
      <c r="SCB15" s="146"/>
      <c r="SCC15" s="146"/>
      <c r="SCD15" s="146"/>
      <c r="SCE15" s="146"/>
      <c r="SCF15" s="146"/>
      <c r="SCG15" s="146"/>
      <c r="SCH15" s="146"/>
      <c r="SCI15" s="146"/>
      <c r="SCJ15" s="146"/>
      <c r="SCK15" s="146"/>
      <c r="SCL15" s="146"/>
      <c r="SCM15" s="146"/>
      <c r="SCN15" s="146"/>
      <c r="SCO15" s="146"/>
      <c r="SCP15" s="146"/>
      <c r="SCQ15" s="146"/>
      <c r="SCR15" s="146"/>
      <c r="SCS15" s="146"/>
      <c r="SCT15" s="146"/>
      <c r="SCU15" s="146"/>
      <c r="SCV15" s="146"/>
      <c r="SCW15" s="146"/>
      <c r="SCX15" s="146"/>
      <c r="SCY15" s="146"/>
      <c r="SCZ15" s="146"/>
      <c r="SDA15" s="146"/>
      <c r="SDB15" s="146"/>
      <c r="SDC15" s="146"/>
      <c r="SDD15" s="146"/>
      <c r="SDE15" s="146"/>
      <c r="SDF15" s="146"/>
      <c r="SDG15" s="146"/>
      <c r="SDH15" s="146"/>
      <c r="SDI15" s="146"/>
      <c r="SDJ15" s="146"/>
      <c r="SDK15" s="146"/>
      <c r="SDL15" s="146"/>
      <c r="SDM15" s="146"/>
      <c r="SDN15" s="146"/>
      <c r="SDO15" s="146"/>
      <c r="SDP15" s="146"/>
      <c r="SDQ15" s="146"/>
      <c r="SDR15" s="146"/>
      <c r="SDS15" s="146"/>
      <c r="SDT15" s="146"/>
      <c r="SDU15" s="146"/>
      <c r="SDV15" s="146"/>
      <c r="SDW15" s="146"/>
      <c r="SDX15" s="146"/>
      <c r="SDY15" s="146"/>
      <c r="SDZ15" s="146"/>
      <c r="SEA15" s="146"/>
      <c r="SEB15" s="146"/>
      <c r="SEC15" s="146"/>
      <c r="SED15" s="146"/>
      <c r="SEE15" s="146"/>
      <c r="SEF15" s="146"/>
      <c r="SEG15" s="146"/>
      <c r="SEH15" s="146"/>
      <c r="SEI15" s="146"/>
      <c r="SEJ15" s="146"/>
      <c r="SEK15" s="146"/>
      <c r="SEL15" s="146"/>
      <c r="SEM15" s="146"/>
      <c r="SEN15" s="146"/>
      <c r="SEO15" s="146"/>
      <c r="SEP15" s="146"/>
      <c r="SEQ15" s="146"/>
      <c r="SER15" s="146"/>
      <c r="SES15" s="146"/>
      <c r="SET15" s="146"/>
      <c r="SEU15" s="146"/>
      <c r="SEV15" s="146"/>
      <c r="SEW15" s="146"/>
      <c r="SEX15" s="146"/>
      <c r="SEY15" s="146"/>
      <c r="SEZ15" s="146"/>
      <c r="SFA15" s="146"/>
      <c r="SFB15" s="146"/>
      <c r="SFC15" s="146"/>
      <c r="SFD15" s="146"/>
      <c r="SFE15" s="146"/>
      <c r="SFF15" s="146"/>
      <c r="SFG15" s="146"/>
      <c r="SFH15" s="146"/>
      <c r="SFI15" s="146"/>
      <c r="SFJ15" s="146"/>
      <c r="SFK15" s="146"/>
      <c r="SFL15" s="146"/>
      <c r="SFM15" s="146"/>
      <c r="SFN15" s="146"/>
      <c r="SFO15" s="146"/>
      <c r="SFP15" s="146"/>
      <c r="SFQ15" s="146"/>
      <c r="SFR15" s="146"/>
      <c r="SFS15" s="146"/>
      <c r="SFT15" s="146"/>
      <c r="SFU15" s="146"/>
      <c r="SFV15" s="146"/>
      <c r="SFW15" s="146"/>
      <c r="SFX15" s="146"/>
      <c r="SFY15" s="146"/>
      <c r="SFZ15" s="146"/>
      <c r="SGA15" s="146"/>
      <c r="SGB15" s="146"/>
      <c r="SGC15" s="146"/>
      <c r="SGD15" s="146"/>
      <c r="SGE15" s="146"/>
      <c r="SGF15" s="146"/>
      <c r="SGG15" s="146"/>
      <c r="SGH15" s="146"/>
      <c r="SGI15" s="146"/>
      <c r="SGJ15" s="146"/>
      <c r="SGK15" s="146"/>
      <c r="SGL15" s="146"/>
      <c r="SGM15" s="146"/>
      <c r="SGN15" s="146"/>
      <c r="SGO15" s="146"/>
      <c r="SGP15" s="146"/>
      <c r="SGQ15" s="146"/>
      <c r="SGR15" s="146"/>
      <c r="SGS15" s="146"/>
      <c r="SGT15" s="146"/>
      <c r="SGU15" s="146"/>
      <c r="SGV15" s="146"/>
      <c r="SGW15" s="146"/>
      <c r="SGX15" s="146"/>
      <c r="SGY15" s="146"/>
      <c r="SGZ15" s="146"/>
      <c r="SHA15" s="146"/>
      <c r="SHB15" s="146"/>
      <c r="SHC15" s="146"/>
      <c r="SHD15" s="146"/>
      <c r="SHE15" s="146"/>
      <c r="SHF15" s="146"/>
      <c r="SHG15" s="146"/>
      <c r="SHH15" s="146"/>
      <c r="SHI15" s="146"/>
      <c r="SHJ15" s="146"/>
      <c r="SHK15" s="146"/>
      <c r="SHL15" s="146"/>
      <c r="SHM15" s="146"/>
      <c r="SHN15" s="146"/>
      <c r="SHO15" s="146"/>
      <c r="SHP15" s="146"/>
      <c r="SHQ15" s="146"/>
      <c r="SHR15" s="146"/>
      <c r="SHS15" s="146"/>
      <c r="SHT15" s="146"/>
      <c r="SHU15" s="146"/>
      <c r="SHV15" s="146"/>
      <c r="SHW15" s="146"/>
      <c r="SHX15" s="146"/>
      <c r="SHY15" s="146"/>
      <c r="SHZ15" s="146"/>
      <c r="SIA15" s="146"/>
      <c r="SIB15" s="146"/>
      <c r="SIC15" s="146"/>
      <c r="SID15" s="146"/>
      <c r="SIE15" s="146"/>
      <c r="SIF15" s="146"/>
      <c r="SIG15" s="146"/>
      <c r="SIH15" s="146"/>
      <c r="SII15" s="146"/>
      <c r="SIJ15" s="146"/>
      <c r="SIK15" s="146"/>
      <c r="SIL15" s="146"/>
      <c r="SIM15" s="146"/>
      <c r="SIN15" s="146"/>
      <c r="SIO15" s="146"/>
      <c r="SIP15" s="146"/>
      <c r="SIQ15" s="146"/>
      <c r="SIR15" s="146"/>
      <c r="SIS15" s="146"/>
      <c r="SIT15" s="146"/>
      <c r="SIU15" s="146"/>
      <c r="SIV15" s="146"/>
      <c r="SIW15" s="146"/>
      <c r="SIX15" s="146"/>
      <c r="SIY15" s="146"/>
      <c r="SIZ15" s="146"/>
      <c r="SJA15" s="146"/>
      <c r="SJB15" s="146"/>
      <c r="SJC15" s="146"/>
      <c r="SJD15" s="146"/>
      <c r="SJE15" s="146"/>
      <c r="SJF15" s="146"/>
      <c r="SJG15" s="146"/>
      <c r="SJH15" s="146"/>
      <c r="SJI15" s="146"/>
      <c r="SJJ15" s="146"/>
      <c r="SJK15" s="146"/>
      <c r="SJL15" s="146"/>
      <c r="SJM15" s="146"/>
      <c r="SJN15" s="146"/>
      <c r="SJO15" s="146"/>
      <c r="SJP15" s="146"/>
      <c r="SJQ15" s="146"/>
      <c r="SJR15" s="146"/>
      <c r="SJS15" s="146"/>
      <c r="SJT15" s="146"/>
      <c r="SJU15" s="146"/>
      <c r="SJV15" s="146"/>
      <c r="SJW15" s="146"/>
      <c r="SJX15" s="146"/>
      <c r="SJY15" s="146"/>
      <c r="SJZ15" s="146"/>
      <c r="SKA15" s="146"/>
      <c r="SKB15" s="146"/>
      <c r="SKC15" s="146"/>
      <c r="SKD15" s="146"/>
      <c r="SKE15" s="146"/>
      <c r="SKF15" s="146"/>
      <c r="SKG15" s="146"/>
      <c r="SKH15" s="146"/>
      <c r="SKI15" s="146"/>
      <c r="SKJ15" s="146"/>
      <c r="SKK15" s="146"/>
      <c r="SKL15" s="146"/>
      <c r="SKM15" s="146"/>
      <c r="SKN15" s="146"/>
      <c r="SKO15" s="146"/>
      <c r="SKP15" s="146"/>
      <c r="SKQ15" s="146"/>
      <c r="SKR15" s="146"/>
      <c r="SKS15" s="146"/>
      <c r="SKT15" s="146"/>
      <c r="SKU15" s="146"/>
      <c r="SKV15" s="146"/>
      <c r="SKW15" s="146"/>
      <c r="SKX15" s="146"/>
      <c r="SKY15" s="146"/>
      <c r="SKZ15" s="146"/>
      <c r="SLA15" s="146"/>
      <c r="SLB15" s="146"/>
      <c r="SLC15" s="146"/>
      <c r="SLD15" s="146"/>
      <c r="SLE15" s="146"/>
      <c r="SLF15" s="146"/>
      <c r="SLG15" s="146"/>
      <c r="SLH15" s="146"/>
      <c r="SLI15" s="146"/>
      <c r="SLJ15" s="146"/>
      <c r="SLK15" s="146"/>
      <c r="SLL15" s="146"/>
      <c r="SLM15" s="146"/>
      <c r="SLN15" s="146"/>
      <c r="SLO15" s="146"/>
      <c r="SLP15" s="146"/>
      <c r="SLQ15" s="146"/>
      <c r="SLR15" s="146"/>
      <c r="SLS15" s="146"/>
      <c r="SLT15" s="146"/>
      <c r="SLU15" s="146"/>
      <c r="SLV15" s="146"/>
      <c r="SLW15" s="146"/>
      <c r="SLX15" s="146"/>
      <c r="SLY15" s="146"/>
      <c r="SLZ15" s="146"/>
      <c r="SMA15" s="146"/>
      <c r="SMB15" s="146"/>
      <c r="SMC15" s="146"/>
      <c r="SMD15" s="146"/>
      <c r="SME15" s="146"/>
      <c r="SMF15" s="146"/>
      <c r="SMG15" s="146"/>
      <c r="SMH15" s="146"/>
      <c r="SMI15" s="146"/>
      <c r="SMJ15" s="146"/>
      <c r="SMK15" s="146"/>
      <c r="SML15" s="146"/>
      <c r="SMM15" s="146"/>
      <c r="SMN15" s="146"/>
      <c r="SMO15" s="146"/>
      <c r="SMP15" s="146"/>
      <c r="SMQ15" s="146"/>
      <c r="SMR15" s="146"/>
      <c r="SMS15" s="146"/>
      <c r="SMT15" s="146"/>
      <c r="SMU15" s="146"/>
      <c r="SMV15" s="146"/>
      <c r="SMW15" s="146"/>
      <c r="SMX15" s="146"/>
      <c r="SMY15" s="146"/>
      <c r="SMZ15" s="146"/>
      <c r="SNA15" s="146"/>
      <c r="SNB15" s="146"/>
      <c r="SNC15" s="146"/>
      <c r="SND15" s="146"/>
      <c r="SNE15" s="146"/>
      <c r="SNF15" s="146"/>
      <c r="SNG15" s="146"/>
      <c r="SNH15" s="146"/>
      <c r="SNI15" s="146"/>
      <c r="SNJ15" s="146"/>
      <c r="SNK15" s="146"/>
      <c r="SNL15" s="146"/>
      <c r="SNM15" s="146"/>
      <c r="SNN15" s="146"/>
      <c r="SNO15" s="146"/>
      <c r="SNP15" s="146"/>
      <c r="SNQ15" s="146"/>
      <c r="SNR15" s="146"/>
      <c r="SNS15" s="146"/>
      <c r="SNT15" s="146"/>
      <c r="SNU15" s="146"/>
      <c r="SNV15" s="146"/>
      <c r="SNW15" s="146"/>
      <c r="SNX15" s="146"/>
      <c r="SNY15" s="146"/>
      <c r="SNZ15" s="146"/>
      <c r="SOA15" s="146"/>
      <c r="SOB15" s="146"/>
      <c r="SOC15" s="146"/>
      <c r="SOD15" s="146"/>
      <c r="SOE15" s="146"/>
      <c r="SOF15" s="146"/>
      <c r="SOG15" s="146"/>
      <c r="SOH15" s="146"/>
      <c r="SOI15" s="146"/>
      <c r="SOJ15" s="146"/>
      <c r="SOK15" s="146"/>
      <c r="SOL15" s="146"/>
      <c r="SOM15" s="146"/>
      <c r="SON15" s="146"/>
      <c r="SOO15" s="146"/>
      <c r="SOP15" s="146"/>
      <c r="SOQ15" s="146"/>
      <c r="SOR15" s="146"/>
      <c r="SOS15" s="146"/>
      <c r="SOT15" s="146"/>
      <c r="SOU15" s="146"/>
      <c r="SOV15" s="146"/>
      <c r="SOW15" s="146"/>
      <c r="SOX15" s="146"/>
      <c r="SOY15" s="146"/>
      <c r="SOZ15" s="146"/>
      <c r="SPA15" s="146"/>
      <c r="SPB15" s="146"/>
      <c r="SPC15" s="146"/>
      <c r="SPD15" s="146"/>
      <c r="SPE15" s="146"/>
      <c r="SPF15" s="146"/>
      <c r="SPG15" s="146"/>
      <c r="SPH15" s="146"/>
      <c r="SPI15" s="146"/>
      <c r="SPJ15" s="146"/>
      <c r="SPK15" s="146"/>
      <c r="SPL15" s="146"/>
      <c r="SPM15" s="146"/>
      <c r="SPN15" s="146"/>
      <c r="SPO15" s="146"/>
      <c r="SPP15" s="146"/>
      <c r="SPQ15" s="146"/>
      <c r="SPR15" s="146"/>
      <c r="SPS15" s="146"/>
      <c r="SPT15" s="146"/>
      <c r="SPU15" s="146"/>
      <c r="SPV15" s="146"/>
      <c r="SPW15" s="146"/>
      <c r="SPX15" s="146"/>
      <c r="SPY15" s="146"/>
      <c r="SPZ15" s="146"/>
      <c r="SQA15" s="146"/>
      <c r="SQB15" s="146"/>
      <c r="SQC15" s="146"/>
      <c r="SQD15" s="146"/>
      <c r="SQE15" s="146"/>
      <c r="SQF15" s="146"/>
      <c r="SQG15" s="146"/>
      <c r="SQH15" s="146"/>
      <c r="SQI15" s="146"/>
      <c r="SQJ15" s="146"/>
      <c r="SQK15" s="146"/>
      <c r="SQL15" s="146"/>
      <c r="SQM15" s="146"/>
      <c r="SQN15" s="146"/>
      <c r="SQO15" s="146"/>
      <c r="SQP15" s="146"/>
      <c r="SQQ15" s="146"/>
      <c r="SQR15" s="146"/>
      <c r="SQS15" s="146"/>
      <c r="SQT15" s="146"/>
      <c r="SQU15" s="146"/>
      <c r="SQV15" s="146"/>
      <c r="SQW15" s="146"/>
      <c r="SQX15" s="146"/>
      <c r="SQY15" s="146"/>
      <c r="SQZ15" s="146"/>
      <c r="SRA15" s="146"/>
      <c r="SRB15" s="146"/>
      <c r="SRC15" s="146"/>
      <c r="SRD15" s="146"/>
      <c r="SRE15" s="146"/>
      <c r="SRF15" s="146"/>
      <c r="SRG15" s="146"/>
      <c r="SRH15" s="146"/>
      <c r="SRI15" s="146"/>
      <c r="SRJ15" s="146"/>
      <c r="SRK15" s="146"/>
      <c r="SRL15" s="146"/>
      <c r="SRM15" s="146"/>
      <c r="SRN15" s="146"/>
      <c r="SRO15" s="146"/>
      <c r="SRP15" s="146"/>
      <c r="SRQ15" s="146"/>
      <c r="SRR15" s="146"/>
      <c r="SRS15" s="146"/>
      <c r="SRT15" s="146"/>
      <c r="SRU15" s="146"/>
      <c r="SRV15" s="146"/>
      <c r="SRW15" s="146"/>
      <c r="SRX15" s="146"/>
      <c r="SRY15" s="146"/>
      <c r="SRZ15" s="146"/>
      <c r="SSA15" s="146"/>
      <c r="SSB15" s="146"/>
      <c r="SSC15" s="146"/>
      <c r="SSD15" s="146"/>
      <c r="SSE15" s="146"/>
      <c r="SSF15" s="146"/>
      <c r="SSG15" s="146"/>
      <c r="SSH15" s="146"/>
      <c r="SSI15" s="146"/>
      <c r="SSJ15" s="146"/>
      <c r="SSK15" s="146"/>
      <c r="SSL15" s="146"/>
      <c r="SSM15" s="146"/>
      <c r="SSN15" s="146"/>
      <c r="SSO15" s="146"/>
      <c r="SSP15" s="146"/>
      <c r="SSQ15" s="146"/>
      <c r="SSR15" s="146"/>
      <c r="SSS15" s="146"/>
      <c r="SST15" s="146"/>
      <c r="SSU15" s="146"/>
      <c r="SSV15" s="146"/>
      <c r="SSW15" s="146"/>
      <c r="SSX15" s="146"/>
      <c r="SSY15" s="146"/>
      <c r="SSZ15" s="146"/>
      <c r="STA15" s="146"/>
      <c r="STB15" s="146"/>
      <c r="STC15" s="146"/>
      <c r="STD15" s="146"/>
      <c r="STE15" s="146"/>
      <c r="STF15" s="146"/>
      <c r="STG15" s="146"/>
      <c r="STH15" s="146"/>
      <c r="STI15" s="146"/>
      <c r="STJ15" s="146"/>
      <c r="STK15" s="146"/>
      <c r="STL15" s="146"/>
      <c r="STM15" s="146"/>
      <c r="STN15" s="146"/>
      <c r="STO15" s="146"/>
      <c r="STP15" s="146"/>
      <c r="STQ15" s="146"/>
      <c r="STR15" s="146"/>
      <c r="STS15" s="146"/>
      <c r="STT15" s="146"/>
      <c r="STU15" s="146"/>
      <c r="STV15" s="146"/>
      <c r="STW15" s="146"/>
      <c r="STX15" s="146"/>
      <c r="STY15" s="146"/>
      <c r="STZ15" s="146"/>
      <c r="SUA15" s="146"/>
      <c r="SUB15" s="146"/>
      <c r="SUC15" s="146"/>
      <c r="SUD15" s="146"/>
      <c r="SUE15" s="146"/>
      <c r="SUF15" s="146"/>
      <c r="SUG15" s="146"/>
      <c r="SUH15" s="146"/>
      <c r="SUI15" s="146"/>
      <c r="SUJ15" s="146"/>
      <c r="SUK15" s="146"/>
      <c r="SUL15" s="146"/>
      <c r="SUM15" s="146"/>
      <c r="SUN15" s="146"/>
      <c r="SUO15" s="146"/>
      <c r="SUP15" s="146"/>
      <c r="SUQ15" s="146"/>
      <c r="SUR15" s="146"/>
      <c r="SUS15" s="146"/>
      <c r="SUT15" s="146"/>
      <c r="SUU15" s="146"/>
      <c r="SUV15" s="146"/>
      <c r="SUW15" s="146"/>
      <c r="SUX15" s="146"/>
      <c r="SUY15" s="146"/>
      <c r="SUZ15" s="146"/>
      <c r="SVA15" s="146"/>
      <c r="SVB15" s="146"/>
      <c r="SVC15" s="146"/>
      <c r="SVD15" s="146"/>
      <c r="SVE15" s="146"/>
      <c r="SVF15" s="146"/>
      <c r="SVG15" s="146"/>
      <c r="SVH15" s="146"/>
      <c r="SVI15" s="146"/>
      <c r="SVJ15" s="146"/>
      <c r="SVK15" s="146"/>
      <c r="SVL15" s="146"/>
      <c r="SVM15" s="146"/>
      <c r="SVN15" s="146"/>
      <c r="SVO15" s="146"/>
      <c r="SVP15" s="146"/>
      <c r="SVQ15" s="146"/>
      <c r="SVR15" s="146"/>
      <c r="SVS15" s="146"/>
      <c r="SVT15" s="146"/>
      <c r="SVU15" s="146"/>
      <c r="SVV15" s="146"/>
      <c r="SVW15" s="146"/>
      <c r="SVX15" s="146"/>
      <c r="SVY15" s="146"/>
      <c r="SVZ15" s="146"/>
      <c r="SWA15" s="146"/>
      <c r="SWB15" s="146"/>
      <c r="SWC15" s="146"/>
      <c r="SWD15" s="146"/>
      <c r="SWE15" s="146"/>
      <c r="SWF15" s="146"/>
      <c r="SWG15" s="146"/>
      <c r="SWH15" s="146"/>
      <c r="SWI15" s="146"/>
      <c r="SWJ15" s="146"/>
      <c r="SWK15" s="146"/>
      <c r="SWL15" s="146"/>
      <c r="SWM15" s="146"/>
      <c r="SWN15" s="146"/>
      <c r="SWO15" s="146"/>
      <c r="SWP15" s="146"/>
      <c r="SWQ15" s="146"/>
      <c r="SWR15" s="146"/>
      <c r="SWS15" s="146"/>
      <c r="SWT15" s="146"/>
      <c r="SWU15" s="146"/>
      <c r="SWV15" s="146"/>
      <c r="SWW15" s="146"/>
      <c r="SWX15" s="146"/>
      <c r="SWY15" s="146"/>
      <c r="SWZ15" s="146"/>
      <c r="SXA15" s="146"/>
      <c r="SXB15" s="146"/>
      <c r="SXC15" s="146"/>
      <c r="SXD15" s="146"/>
      <c r="SXE15" s="146"/>
      <c r="SXF15" s="146"/>
      <c r="SXG15" s="146"/>
      <c r="SXH15" s="146"/>
      <c r="SXI15" s="146"/>
      <c r="SXJ15" s="146"/>
      <c r="SXK15" s="146"/>
      <c r="SXL15" s="146"/>
      <c r="SXM15" s="146"/>
      <c r="SXN15" s="146"/>
      <c r="SXO15" s="146"/>
      <c r="SXP15" s="146"/>
      <c r="SXQ15" s="146"/>
      <c r="SXR15" s="146"/>
      <c r="SXS15" s="146"/>
      <c r="SXT15" s="146"/>
      <c r="SXU15" s="146"/>
      <c r="SXV15" s="146"/>
      <c r="SXW15" s="146"/>
      <c r="SXX15" s="146"/>
      <c r="SXY15" s="146"/>
      <c r="SXZ15" s="146"/>
      <c r="SYA15" s="146"/>
      <c r="SYB15" s="146"/>
      <c r="SYC15" s="146"/>
      <c r="SYD15" s="146"/>
      <c r="SYE15" s="146"/>
      <c r="SYF15" s="146"/>
      <c r="SYG15" s="146"/>
      <c r="SYH15" s="146"/>
      <c r="SYI15" s="146"/>
      <c r="SYJ15" s="146"/>
      <c r="SYK15" s="146"/>
      <c r="SYL15" s="146"/>
      <c r="SYM15" s="146"/>
      <c r="SYN15" s="146"/>
      <c r="SYO15" s="146"/>
      <c r="SYP15" s="146"/>
      <c r="SYQ15" s="146"/>
      <c r="SYR15" s="146"/>
      <c r="SYS15" s="146"/>
      <c r="SYT15" s="146"/>
      <c r="SYU15" s="146"/>
      <c r="SYV15" s="146"/>
      <c r="SYW15" s="146"/>
      <c r="SYX15" s="146"/>
      <c r="SYY15" s="146"/>
      <c r="SYZ15" s="146"/>
      <c r="SZA15" s="146"/>
      <c r="SZB15" s="146"/>
      <c r="SZC15" s="146"/>
      <c r="SZD15" s="146"/>
      <c r="SZE15" s="146"/>
      <c r="SZF15" s="146"/>
      <c r="SZG15" s="146"/>
      <c r="SZH15" s="146"/>
      <c r="SZI15" s="146"/>
      <c r="SZJ15" s="146"/>
      <c r="SZK15" s="146"/>
      <c r="SZL15" s="146"/>
      <c r="SZM15" s="146"/>
      <c r="SZN15" s="146"/>
      <c r="SZO15" s="146"/>
      <c r="SZP15" s="146"/>
      <c r="SZQ15" s="146"/>
      <c r="SZR15" s="146"/>
      <c r="SZS15" s="146"/>
      <c r="SZT15" s="146"/>
      <c r="SZU15" s="146"/>
      <c r="SZV15" s="146"/>
      <c r="SZW15" s="146"/>
      <c r="SZX15" s="146"/>
      <c r="SZY15" s="146"/>
      <c r="SZZ15" s="146"/>
      <c r="TAA15" s="146"/>
      <c r="TAB15" s="146"/>
      <c r="TAC15" s="146"/>
      <c r="TAD15" s="146"/>
      <c r="TAE15" s="146"/>
      <c r="TAF15" s="146"/>
      <c r="TAG15" s="146"/>
      <c r="TAH15" s="146"/>
      <c r="TAI15" s="146"/>
      <c r="TAJ15" s="146"/>
      <c r="TAK15" s="146"/>
      <c r="TAL15" s="146"/>
      <c r="TAM15" s="146"/>
      <c r="TAN15" s="146"/>
      <c r="TAO15" s="146"/>
      <c r="TAP15" s="146"/>
      <c r="TAQ15" s="146"/>
      <c r="TAR15" s="146"/>
      <c r="TAS15" s="146"/>
      <c r="TAT15" s="146"/>
      <c r="TAU15" s="146"/>
      <c r="TAV15" s="146"/>
      <c r="TAW15" s="146"/>
      <c r="TAX15" s="146"/>
      <c r="TAY15" s="146"/>
      <c r="TAZ15" s="146"/>
      <c r="TBA15" s="146"/>
      <c r="TBB15" s="146"/>
      <c r="TBC15" s="146"/>
      <c r="TBD15" s="146"/>
      <c r="TBE15" s="146"/>
      <c r="TBF15" s="146"/>
      <c r="TBG15" s="146"/>
      <c r="TBH15" s="146"/>
      <c r="TBI15" s="146"/>
      <c r="TBJ15" s="146"/>
      <c r="TBK15" s="146"/>
      <c r="TBL15" s="146"/>
      <c r="TBM15" s="146"/>
      <c r="TBN15" s="146"/>
      <c r="TBO15" s="146"/>
      <c r="TBP15" s="146"/>
      <c r="TBQ15" s="146"/>
      <c r="TBR15" s="146"/>
      <c r="TBS15" s="146"/>
      <c r="TBT15" s="146"/>
      <c r="TBU15" s="146"/>
      <c r="TBV15" s="146"/>
      <c r="TBW15" s="146"/>
      <c r="TBX15" s="146"/>
      <c r="TBY15" s="146"/>
      <c r="TBZ15" s="146"/>
      <c r="TCA15" s="146"/>
      <c r="TCB15" s="146"/>
      <c r="TCC15" s="146"/>
      <c r="TCD15" s="146"/>
      <c r="TCE15" s="146"/>
      <c r="TCF15" s="146"/>
      <c r="TCG15" s="146"/>
      <c r="TCH15" s="146"/>
      <c r="TCI15" s="146"/>
      <c r="TCJ15" s="146"/>
      <c r="TCK15" s="146"/>
      <c r="TCL15" s="146"/>
      <c r="TCM15" s="146"/>
      <c r="TCN15" s="146"/>
      <c r="TCO15" s="146"/>
      <c r="TCP15" s="146"/>
      <c r="TCQ15" s="146"/>
      <c r="TCR15" s="146"/>
      <c r="TCS15" s="146"/>
      <c r="TCT15" s="146"/>
      <c r="TCU15" s="146"/>
      <c r="TCV15" s="146"/>
      <c r="TCW15" s="146"/>
      <c r="TCX15" s="146"/>
      <c r="TCY15" s="146"/>
      <c r="TCZ15" s="146"/>
      <c r="TDA15" s="146"/>
      <c r="TDB15" s="146"/>
      <c r="TDC15" s="146"/>
      <c r="TDD15" s="146"/>
      <c r="TDE15" s="146"/>
      <c r="TDF15" s="146"/>
      <c r="TDG15" s="146"/>
      <c r="TDH15" s="146"/>
      <c r="TDI15" s="146"/>
      <c r="TDJ15" s="146"/>
      <c r="TDK15" s="146"/>
      <c r="TDL15" s="146"/>
      <c r="TDM15" s="146"/>
      <c r="TDN15" s="146"/>
      <c r="TDO15" s="146"/>
      <c r="TDP15" s="146"/>
      <c r="TDQ15" s="146"/>
      <c r="TDR15" s="146"/>
      <c r="TDS15" s="146"/>
      <c r="TDT15" s="146"/>
      <c r="TDU15" s="146"/>
      <c r="TDV15" s="146"/>
      <c r="TDW15" s="146"/>
      <c r="TDX15" s="146"/>
      <c r="TDY15" s="146"/>
      <c r="TDZ15" s="146"/>
      <c r="TEA15" s="146"/>
      <c r="TEB15" s="146"/>
      <c r="TEC15" s="146"/>
      <c r="TED15" s="146"/>
      <c r="TEE15" s="146"/>
      <c r="TEF15" s="146"/>
      <c r="TEG15" s="146"/>
      <c r="TEH15" s="146"/>
      <c r="TEI15" s="146"/>
      <c r="TEJ15" s="146"/>
      <c r="TEK15" s="146"/>
      <c r="TEL15" s="146"/>
      <c r="TEM15" s="146"/>
      <c r="TEN15" s="146"/>
      <c r="TEO15" s="146"/>
      <c r="TEP15" s="146"/>
      <c r="TEQ15" s="146"/>
      <c r="TER15" s="146"/>
      <c r="TES15" s="146"/>
      <c r="TET15" s="146"/>
      <c r="TEU15" s="146"/>
      <c r="TEV15" s="146"/>
      <c r="TEW15" s="146"/>
      <c r="TEX15" s="146"/>
      <c r="TEY15" s="146"/>
      <c r="TEZ15" s="146"/>
      <c r="TFA15" s="146"/>
      <c r="TFB15" s="146"/>
      <c r="TFC15" s="146"/>
      <c r="TFD15" s="146"/>
      <c r="TFE15" s="146"/>
      <c r="TFF15" s="146"/>
      <c r="TFG15" s="146"/>
      <c r="TFH15" s="146"/>
      <c r="TFI15" s="146"/>
      <c r="TFJ15" s="146"/>
      <c r="TFK15" s="146"/>
      <c r="TFL15" s="146"/>
      <c r="TFM15" s="146"/>
      <c r="TFN15" s="146"/>
      <c r="TFO15" s="146"/>
      <c r="TFP15" s="146"/>
      <c r="TFQ15" s="146"/>
      <c r="TFR15" s="146"/>
      <c r="TFS15" s="146"/>
      <c r="TFT15" s="146"/>
      <c r="TFU15" s="146"/>
      <c r="TFV15" s="146"/>
      <c r="TFW15" s="146"/>
      <c r="TFX15" s="146"/>
      <c r="TFY15" s="146"/>
      <c r="TFZ15" s="146"/>
      <c r="TGA15" s="146"/>
      <c r="TGB15" s="146"/>
      <c r="TGC15" s="146"/>
      <c r="TGD15" s="146"/>
      <c r="TGE15" s="146"/>
      <c r="TGF15" s="146"/>
      <c r="TGG15" s="146"/>
      <c r="TGH15" s="146"/>
      <c r="TGI15" s="146"/>
      <c r="TGJ15" s="146"/>
      <c r="TGK15" s="146"/>
      <c r="TGL15" s="146"/>
      <c r="TGM15" s="146"/>
      <c r="TGN15" s="146"/>
      <c r="TGO15" s="146"/>
      <c r="TGP15" s="146"/>
      <c r="TGQ15" s="146"/>
      <c r="TGR15" s="146"/>
      <c r="TGS15" s="146"/>
      <c r="TGT15" s="146"/>
      <c r="TGU15" s="146"/>
      <c r="TGV15" s="146"/>
      <c r="TGW15" s="146"/>
      <c r="TGX15" s="146"/>
      <c r="TGY15" s="146"/>
      <c r="TGZ15" s="146"/>
      <c r="THA15" s="146"/>
      <c r="THB15" s="146"/>
      <c r="THC15" s="146"/>
      <c r="THD15" s="146"/>
      <c r="THE15" s="146"/>
      <c r="THF15" s="146"/>
      <c r="THG15" s="146"/>
      <c r="THH15" s="146"/>
      <c r="THI15" s="146"/>
      <c r="THJ15" s="146"/>
      <c r="THK15" s="146"/>
      <c r="THL15" s="146"/>
      <c r="THM15" s="146"/>
      <c r="THN15" s="146"/>
      <c r="THO15" s="146"/>
      <c r="THP15" s="146"/>
      <c r="THQ15" s="146"/>
      <c r="THR15" s="146"/>
      <c r="THS15" s="146"/>
      <c r="THT15" s="146"/>
      <c r="THU15" s="146"/>
      <c r="THV15" s="146"/>
      <c r="THW15" s="146"/>
      <c r="THX15" s="146"/>
      <c r="THY15" s="146"/>
      <c r="THZ15" s="146"/>
      <c r="TIA15" s="146"/>
      <c r="TIB15" s="146"/>
      <c r="TIC15" s="146"/>
      <c r="TID15" s="146"/>
      <c r="TIE15" s="146"/>
      <c r="TIF15" s="146"/>
      <c r="TIG15" s="146"/>
      <c r="TIH15" s="146"/>
      <c r="TII15" s="146"/>
      <c r="TIJ15" s="146"/>
      <c r="TIK15" s="146"/>
      <c r="TIL15" s="146"/>
      <c r="TIM15" s="146"/>
      <c r="TIN15" s="146"/>
      <c r="TIO15" s="146"/>
      <c r="TIP15" s="146"/>
      <c r="TIQ15" s="146"/>
      <c r="TIR15" s="146"/>
      <c r="TIS15" s="146"/>
      <c r="TIT15" s="146"/>
      <c r="TIU15" s="146"/>
      <c r="TIV15" s="146"/>
      <c r="TIW15" s="146"/>
      <c r="TIX15" s="146"/>
      <c r="TIY15" s="146"/>
      <c r="TIZ15" s="146"/>
      <c r="TJA15" s="146"/>
      <c r="TJB15" s="146"/>
      <c r="TJC15" s="146"/>
      <c r="TJD15" s="146"/>
      <c r="TJE15" s="146"/>
      <c r="TJF15" s="146"/>
      <c r="TJG15" s="146"/>
      <c r="TJH15" s="146"/>
      <c r="TJI15" s="146"/>
      <c r="TJJ15" s="146"/>
      <c r="TJK15" s="146"/>
      <c r="TJL15" s="146"/>
      <c r="TJM15" s="146"/>
      <c r="TJN15" s="146"/>
      <c r="TJO15" s="146"/>
      <c r="TJP15" s="146"/>
      <c r="TJQ15" s="146"/>
      <c r="TJR15" s="146"/>
      <c r="TJS15" s="146"/>
      <c r="TJT15" s="146"/>
      <c r="TJU15" s="146"/>
      <c r="TJV15" s="146"/>
      <c r="TJW15" s="146"/>
      <c r="TJX15" s="146"/>
      <c r="TJY15" s="146"/>
      <c r="TJZ15" s="146"/>
      <c r="TKA15" s="146"/>
      <c r="TKB15" s="146"/>
      <c r="TKC15" s="146"/>
      <c r="TKD15" s="146"/>
      <c r="TKE15" s="146"/>
      <c r="TKF15" s="146"/>
      <c r="TKG15" s="146"/>
      <c r="TKH15" s="146"/>
      <c r="TKI15" s="146"/>
      <c r="TKJ15" s="146"/>
      <c r="TKK15" s="146"/>
      <c r="TKL15" s="146"/>
      <c r="TKM15" s="146"/>
      <c r="TKN15" s="146"/>
      <c r="TKO15" s="146"/>
      <c r="TKP15" s="146"/>
      <c r="TKQ15" s="146"/>
      <c r="TKR15" s="146"/>
      <c r="TKS15" s="146"/>
      <c r="TKT15" s="146"/>
      <c r="TKU15" s="146"/>
      <c r="TKV15" s="146"/>
      <c r="TKW15" s="146"/>
      <c r="TKX15" s="146"/>
      <c r="TKY15" s="146"/>
      <c r="TKZ15" s="146"/>
      <c r="TLA15" s="146"/>
      <c r="TLB15" s="146"/>
      <c r="TLC15" s="146"/>
      <c r="TLD15" s="146"/>
      <c r="TLE15" s="146"/>
      <c r="TLF15" s="146"/>
      <c r="TLG15" s="146"/>
      <c r="TLH15" s="146"/>
      <c r="TLI15" s="146"/>
      <c r="TLJ15" s="146"/>
      <c r="TLK15" s="146"/>
      <c r="TLL15" s="146"/>
      <c r="TLM15" s="146"/>
      <c r="TLN15" s="146"/>
      <c r="TLO15" s="146"/>
      <c r="TLP15" s="146"/>
      <c r="TLQ15" s="146"/>
      <c r="TLR15" s="146"/>
      <c r="TLS15" s="146"/>
      <c r="TLT15" s="146"/>
      <c r="TLU15" s="146"/>
      <c r="TLV15" s="146"/>
      <c r="TLW15" s="146"/>
      <c r="TLX15" s="146"/>
      <c r="TLY15" s="146"/>
      <c r="TLZ15" s="146"/>
      <c r="TMA15" s="146"/>
      <c r="TMB15" s="146"/>
      <c r="TMC15" s="146"/>
      <c r="TMD15" s="146"/>
      <c r="TME15" s="146"/>
      <c r="TMF15" s="146"/>
      <c r="TMG15" s="146"/>
      <c r="TMH15" s="146"/>
      <c r="TMI15" s="146"/>
      <c r="TMJ15" s="146"/>
      <c r="TMK15" s="146"/>
      <c r="TML15" s="146"/>
      <c r="TMM15" s="146"/>
      <c r="TMN15" s="146"/>
      <c r="TMO15" s="146"/>
      <c r="TMP15" s="146"/>
      <c r="TMQ15" s="146"/>
      <c r="TMR15" s="146"/>
      <c r="TMS15" s="146"/>
      <c r="TMT15" s="146"/>
      <c r="TMU15" s="146"/>
      <c r="TMV15" s="146"/>
      <c r="TMW15" s="146"/>
      <c r="TMX15" s="146"/>
      <c r="TMY15" s="146"/>
      <c r="TMZ15" s="146"/>
      <c r="TNA15" s="146"/>
      <c r="TNB15" s="146"/>
      <c r="TNC15" s="146"/>
      <c r="TND15" s="146"/>
      <c r="TNE15" s="146"/>
      <c r="TNF15" s="146"/>
      <c r="TNG15" s="146"/>
      <c r="TNH15" s="146"/>
      <c r="TNI15" s="146"/>
      <c r="TNJ15" s="146"/>
      <c r="TNK15" s="146"/>
      <c r="TNL15" s="146"/>
      <c r="TNM15" s="146"/>
      <c r="TNN15" s="146"/>
      <c r="TNO15" s="146"/>
      <c r="TNP15" s="146"/>
      <c r="TNQ15" s="146"/>
      <c r="TNR15" s="146"/>
      <c r="TNS15" s="146"/>
      <c r="TNT15" s="146"/>
      <c r="TNU15" s="146"/>
      <c r="TNV15" s="146"/>
      <c r="TNW15" s="146"/>
      <c r="TNX15" s="146"/>
      <c r="TNY15" s="146"/>
      <c r="TNZ15" s="146"/>
      <c r="TOA15" s="146"/>
      <c r="TOB15" s="146"/>
      <c r="TOC15" s="146"/>
      <c r="TOD15" s="146"/>
      <c r="TOE15" s="146"/>
      <c r="TOF15" s="146"/>
      <c r="TOG15" s="146"/>
      <c r="TOH15" s="146"/>
      <c r="TOI15" s="146"/>
      <c r="TOJ15" s="146"/>
      <c r="TOK15" s="146"/>
      <c r="TOL15" s="146"/>
      <c r="TOM15" s="146"/>
      <c r="TON15" s="146"/>
      <c r="TOO15" s="146"/>
      <c r="TOP15" s="146"/>
      <c r="TOQ15" s="146"/>
      <c r="TOR15" s="146"/>
      <c r="TOS15" s="146"/>
      <c r="TOT15" s="146"/>
      <c r="TOU15" s="146"/>
      <c r="TOV15" s="146"/>
      <c r="TOW15" s="146"/>
      <c r="TOX15" s="146"/>
      <c r="TOY15" s="146"/>
      <c r="TOZ15" s="146"/>
      <c r="TPA15" s="146"/>
      <c r="TPB15" s="146"/>
      <c r="TPC15" s="146"/>
      <c r="TPD15" s="146"/>
      <c r="TPE15" s="146"/>
      <c r="TPF15" s="146"/>
      <c r="TPG15" s="146"/>
      <c r="TPH15" s="146"/>
      <c r="TPI15" s="146"/>
      <c r="TPJ15" s="146"/>
      <c r="TPK15" s="146"/>
      <c r="TPL15" s="146"/>
      <c r="TPM15" s="146"/>
      <c r="TPN15" s="146"/>
      <c r="TPO15" s="146"/>
      <c r="TPP15" s="146"/>
      <c r="TPQ15" s="146"/>
      <c r="TPR15" s="146"/>
      <c r="TPS15" s="146"/>
      <c r="TPT15" s="146"/>
      <c r="TPU15" s="146"/>
      <c r="TPV15" s="146"/>
      <c r="TPW15" s="146"/>
      <c r="TPX15" s="146"/>
      <c r="TPY15" s="146"/>
      <c r="TPZ15" s="146"/>
      <c r="TQA15" s="146"/>
      <c r="TQB15" s="146"/>
      <c r="TQC15" s="146"/>
      <c r="TQD15" s="146"/>
      <c r="TQE15" s="146"/>
      <c r="TQF15" s="146"/>
      <c r="TQG15" s="146"/>
      <c r="TQH15" s="146"/>
      <c r="TQI15" s="146"/>
      <c r="TQJ15" s="146"/>
      <c r="TQK15" s="146"/>
      <c r="TQL15" s="146"/>
      <c r="TQM15" s="146"/>
      <c r="TQN15" s="146"/>
      <c r="TQO15" s="146"/>
      <c r="TQP15" s="146"/>
      <c r="TQQ15" s="146"/>
      <c r="TQR15" s="146"/>
      <c r="TQS15" s="146"/>
      <c r="TQT15" s="146"/>
      <c r="TQU15" s="146"/>
      <c r="TQV15" s="146"/>
      <c r="TQW15" s="146"/>
      <c r="TQX15" s="146"/>
      <c r="TQY15" s="146"/>
      <c r="TQZ15" s="146"/>
      <c r="TRA15" s="146"/>
      <c r="TRB15" s="146"/>
      <c r="TRC15" s="146"/>
      <c r="TRD15" s="146"/>
      <c r="TRE15" s="146"/>
      <c r="TRF15" s="146"/>
      <c r="TRG15" s="146"/>
      <c r="TRH15" s="146"/>
      <c r="TRI15" s="146"/>
      <c r="TRJ15" s="146"/>
      <c r="TRK15" s="146"/>
      <c r="TRL15" s="146"/>
      <c r="TRM15" s="146"/>
      <c r="TRN15" s="146"/>
      <c r="TRO15" s="146"/>
      <c r="TRP15" s="146"/>
      <c r="TRQ15" s="146"/>
      <c r="TRR15" s="146"/>
      <c r="TRS15" s="146"/>
      <c r="TRT15" s="146"/>
      <c r="TRU15" s="146"/>
      <c r="TRV15" s="146"/>
      <c r="TRW15" s="146"/>
      <c r="TRX15" s="146"/>
      <c r="TRY15" s="146"/>
      <c r="TRZ15" s="146"/>
      <c r="TSA15" s="146"/>
      <c r="TSB15" s="146"/>
      <c r="TSC15" s="146"/>
      <c r="TSD15" s="146"/>
      <c r="TSE15" s="146"/>
      <c r="TSF15" s="146"/>
      <c r="TSG15" s="146"/>
      <c r="TSH15" s="146"/>
      <c r="TSI15" s="146"/>
      <c r="TSJ15" s="146"/>
      <c r="TSK15" s="146"/>
      <c r="TSL15" s="146"/>
      <c r="TSM15" s="146"/>
      <c r="TSN15" s="146"/>
      <c r="TSO15" s="146"/>
      <c r="TSP15" s="146"/>
      <c r="TSQ15" s="146"/>
      <c r="TSR15" s="146"/>
      <c r="TSS15" s="146"/>
      <c r="TST15" s="146"/>
      <c r="TSU15" s="146"/>
      <c r="TSV15" s="146"/>
      <c r="TSW15" s="146"/>
      <c r="TSX15" s="146"/>
      <c r="TSY15" s="146"/>
      <c r="TSZ15" s="146"/>
      <c r="TTA15" s="146"/>
      <c r="TTB15" s="146"/>
      <c r="TTC15" s="146"/>
      <c r="TTD15" s="146"/>
      <c r="TTE15" s="146"/>
      <c r="TTF15" s="146"/>
      <c r="TTG15" s="146"/>
      <c r="TTH15" s="146"/>
      <c r="TTI15" s="146"/>
      <c r="TTJ15" s="146"/>
      <c r="TTK15" s="146"/>
      <c r="TTL15" s="146"/>
      <c r="TTM15" s="146"/>
      <c r="TTN15" s="146"/>
      <c r="TTO15" s="146"/>
      <c r="TTP15" s="146"/>
      <c r="TTQ15" s="146"/>
      <c r="TTR15" s="146"/>
      <c r="TTS15" s="146"/>
      <c r="TTT15" s="146"/>
      <c r="TTU15" s="146"/>
      <c r="TTV15" s="146"/>
      <c r="TTW15" s="146"/>
      <c r="TTX15" s="146"/>
      <c r="TTY15" s="146"/>
      <c r="TTZ15" s="146"/>
      <c r="TUA15" s="146"/>
      <c r="TUB15" s="146"/>
      <c r="TUC15" s="146"/>
      <c r="TUD15" s="146"/>
      <c r="TUE15" s="146"/>
      <c r="TUF15" s="146"/>
      <c r="TUG15" s="146"/>
      <c r="TUH15" s="146"/>
      <c r="TUI15" s="146"/>
      <c r="TUJ15" s="146"/>
      <c r="TUK15" s="146"/>
      <c r="TUL15" s="146"/>
      <c r="TUM15" s="146"/>
      <c r="TUN15" s="146"/>
      <c r="TUO15" s="146"/>
      <c r="TUP15" s="146"/>
      <c r="TUQ15" s="146"/>
      <c r="TUR15" s="146"/>
      <c r="TUS15" s="146"/>
      <c r="TUT15" s="146"/>
      <c r="TUU15" s="146"/>
      <c r="TUV15" s="146"/>
      <c r="TUW15" s="146"/>
      <c r="TUX15" s="146"/>
      <c r="TUY15" s="146"/>
      <c r="TUZ15" s="146"/>
      <c r="TVA15" s="146"/>
      <c r="TVB15" s="146"/>
      <c r="TVC15" s="146"/>
      <c r="TVD15" s="146"/>
      <c r="TVE15" s="146"/>
      <c r="TVF15" s="146"/>
      <c r="TVG15" s="146"/>
      <c r="TVH15" s="146"/>
      <c r="TVI15" s="146"/>
      <c r="TVJ15" s="146"/>
      <c r="TVK15" s="146"/>
      <c r="TVL15" s="146"/>
      <c r="TVM15" s="146"/>
      <c r="TVN15" s="146"/>
      <c r="TVO15" s="146"/>
      <c r="TVP15" s="146"/>
      <c r="TVQ15" s="146"/>
      <c r="TVR15" s="146"/>
      <c r="TVS15" s="146"/>
      <c r="TVT15" s="146"/>
      <c r="TVU15" s="146"/>
      <c r="TVV15" s="146"/>
      <c r="TVW15" s="146"/>
      <c r="TVX15" s="146"/>
      <c r="TVY15" s="146"/>
      <c r="TVZ15" s="146"/>
      <c r="TWA15" s="146"/>
      <c r="TWB15" s="146"/>
      <c r="TWC15" s="146"/>
      <c r="TWD15" s="146"/>
      <c r="TWE15" s="146"/>
      <c r="TWF15" s="146"/>
      <c r="TWG15" s="146"/>
      <c r="TWH15" s="146"/>
      <c r="TWI15" s="146"/>
      <c r="TWJ15" s="146"/>
      <c r="TWK15" s="146"/>
      <c r="TWL15" s="146"/>
      <c r="TWM15" s="146"/>
      <c r="TWN15" s="146"/>
      <c r="TWO15" s="146"/>
      <c r="TWP15" s="146"/>
      <c r="TWQ15" s="146"/>
      <c r="TWR15" s="146"/>
      <c r="TWS15" s="146"/>
      <c r="TWT15" s="146"/>
      <c r="TWU15" s="146"/>
      <c r="TWV15" s="146"/>
      <c r="TWW15" s="146"/>
      <c r="TWX15" s="146"/>
      <c r="TWY15" s="146"/>
      <c r="TWZ15" s="146"/>
      <c r="TXA15" s="146"/>
      <c r="TXB15" s="146"/>
      <c r="TXC15" s="146"/>
      <c r="TXD15" s="146"/>
      <c r="TXE15" s="146"/>
      <c r="TXF15" s="146"/>
      <c r="TXG15" s="146"/>
      <c r="TXH15" s="146"/>
      <c r="TXI15" s="146"/>
      <c r="TXJ15" s="146"/>
      <c r="TXK15" s="146"/>
      <c r="TXL15" s="146"/>
      <c r="TXM15" s="146"/>
      <c r="TXN15" s="146"/>
      <c r="TXO15" s="146"/>
      <c r="TXP15" s="146"/>
      <c r="TXQ15" s="146"/>
      <c r="TXR15" s="146"/>
      <c r="TXS15" s="146"/>
      <c r="TXT15" s="146"/>
      <c r="TXU15" s="146"/>
      <c r="TXV15" s="146"/>
      <c r="TXW15" s="146"/>
      <c r="TXX15" s="146"/>
      <c r="TXY15" s="146"/>
      <c r="TXZ15" s="146"/>
      <c r="TYA15" s="146"/>
      <c r="TYB15" s="146"/>
      <c r="TYC15" s="146"/>
      <c r="TYD15" s="146"/>
      <c r="TYE15" s="146"/>
      <c r="TYF15" s="146"/>
      <c r="TYG15" s="146"/>
      <c r="TYH15" s="146"/>
      <c r="TYI15" s="146"/>
      <c r="TYJ15" s="146"/>
      <c r="TYK15" s="146"/>
      <c r="TYL15" s="146"/>
      <c r="TYM15" s="146"/>
      <c r="TYN15" s="146"/>
      <c r="TYO15" s="146"/>
      <c r="TYP15" s="146"/>
      <c r="TYQ15" s="146"/>
      <c r="TYR15" s="146"/>
      <c r="TYS15" s="146"/>
      <c r="TYT15" s="146"/>
      <c r="TYU15" s="146"/>
      <c r="TYV15" s="146"/>
      <c r="TYW15" s="146"/>
      <c r="TYX15" s="146"/>
      <c r="TYY15" s="146"/>
      <c r="TYZ15" s="146"/>
      <c r="TZA15" s="146"/>
      <c r="TZB15" s="146"/>
      <c r="TZC15" s="146"/>
      <c r="TZD15" s="146"/>
      <c r="TZE15" s="146"/>
      <c r="TZF15" s="146"/>
      <c r="TZG15" s="146"/>
      <c r="TZH15" s="146"/>
      <c r="TZI15" s="146"/>
      <c r="TZJ15" s="146"/>
      <c r="TZK15" s="146"/>
      <c r="TZL15" s="146"/>
      <c r="TZM15" s="146"/>
      <c r="TZN15" s="146"/>
      <c r="TZO15" s="146"/>
      <c r="TZP15" s="146"/>
      <c r="TZQ15" s="146"/>
      <c r="TZR15" s="146"/>
      <c r="TZS15" s="146"/>
      <c r="TZT15" s="146"/>
      <c r="TZU15" s="146"/>
      <c r="TZV15" s="146"/>
      <c r="TZW15" s="146"/>
      <c r="TZX15" s="146"/>
      <c r="TZY15" s="146"/>
      <c r="TZZ15" s="146"/>
      <c r="UAA15" s="146"/>
      <c r="UAB15" s="146"/>
      <c r="UAC15" s="146"/>
      <c r="UAD15" s="146"/>
      <c r="UAE15" s="146"/>
      <c r="UAF15" s="146"/>
      <c r="UAG15" s="146"/>
      <c r="UAH15" s="146"/>
      <c r="UAI15" s="146"/>
      <c r="UAJ15" s="146"/>
      <c r="UAK15" s="146"/>
      <c r="UAL15" s="146"/>
      <c r="UAM15" s="146"/>
      <c r="UAN15" s="146"/>
      <c r="UAO15" s="146"/>
      <c r="UAP15" s="146"/>
      <c r="UAQ15" s="146"/>
      <c r="UAR15" s="146"/>
      <c r="UAS15" s="146"/>
      <c r="UAT15" s="146"/>
      <c r="UAU15" s="146"/>
      <c r="UAV15" s="146"/>
      <c r="UAW15" s="146"/>
      <c r="UAX15" s="146"/>
      <c r="UAY15" s="146"/>
      <c r="UAZ15" s="146"/>
      <c r="UBA15" s="146"/>
      <c r="UBB15" s="146"/>
      <c r="UBC15" s="146"/>
      <c r="UBD15" s="146"/>
      <c r="UBE15" s="146"/>
      <c r="UBF15" s="146"/>
      <c r="UBG15" s="146"/>
      <c r="UBH15" s="146"/>
      <c r="UBI15" s="146"/>
      <c r="UBJ15" s="146"/>
      <c r="UBK15" s="146"/>
      <c r="UBL15" s="146"/>
      <c r="UBM15" s="146"/>
      <c r="UBN15" s="146"/>
      <c r="UBO15" s="146"/>
      <c r="UBP15" s="146"/>
      <c r="UBQ15" s="146"/>
      <c r="UBR15" s="146"/>
      <c r="UBS15" s="146"/>
      <c r="UBT15" s="146"/>
      <c r="UBU15" s="146"/>
      <c r="UBV15" s="146"/>
      <c r="UBW15" s="146"/>
      <c r="UBX15" s="146"/>
      <c r="UBY15" s="146"/>
      <c r="UBZ15" s="146"/>
      <c r="UCA15" s="146"/>
      <c r="UCB15" s="146"/>
      <c r="UCC15" s="146"/>
      <c r="UCD15" s="146"/>
      <c r="UCE15" s="146"/>
      <c r="UCF15" s="146"/>
      <c r="UCG15" s="146"/>
      <c r="UCH15" s="146"/>
      <c r="UCI15" s="146"/>
      <c r="UCJ15" s="146"/>
      <c r="UCK15" s="146"/>
      <c r="UCL15" s="146"/>
      <c r="UCM15" s="146"/>
      <c r="UCN15" s="146"/>
      <c r="UCO15" s="146"/>
      <c r="UCP15" s="146"/>
      <c r="UCQ15" s="146"/>
      <c r="UCR15" s="146"/>
      <c r="UCS15" s="146"/>
      <c r="UCT15" s="146"/>
      <c r="UCU15" s="146"/>
      <c r="UCV15" s="146"/>
      <c r="UCW15" s="146"/>
      <c r="UCX15" s="146"/>
      <c r="UCY15" s="146"/>
      <c r="UCZ15" s="146"/>
      <c r="UDA15" s="146"/>
      <c r="UDB15" s="146"/>
      <c r="UDC15" s="146"/>
      <c r="UDD15" s="146"/>
      <c r="UDE15" s="146"/>
      <c r="UDF15" s="146"/>
      <c r="UDG15" s="146"/>
      <c r="UDH15" s="146"/>
      <c r="UDI15" s="146"/>
      <c r="UDJ15" s="146"/>
      <c r="UDK15" s="146"/>
      <c r="UDL15" s="146"/>
      <c r="UDM15" s="146"/>
      <c r="UDN15" s="146"/>
      <c r="UDO15" s="146"/>
      <c r="UDP15" s="146"/>
      <c r="UDQ15" s="146"/>
      <c r="UDR15" s="146"/>
      <c r="UDS15" s="146"/>
      <c r="UDT15" s="146"/>
      <c r="UDU15" s="146"/>
      <c r="UDV15" s="146"/>
      <c r="UDW15" s="146"/>
      <c r="UDX15" s="146"/>
      <c r="UDY15" s="146"/>
      <c r="UDZ15" s="146"/>
      <c r="UEA15" s="146"/>
      <c r="UEB15" s="146"/>
      <c r="UEC15" s="146"/>
      <c r="UED15" s="146"/>
      <c r="UEE15" s="146"/>
      <c r="UEF15" s="146"/>
      <c r="UEG15" s="146"/>
      <c r="UEH15" s="146"/>
      <c r="UEI15" s="146"/>
      <c r="UEJ15" s="146"/>
      <c r="UEK15" s="146"/>
      <c r="UEL15" s="146"/>
      <c r="UEM15" s="146"/>
      <c r="UEN15" s="146"/>
      <c r="UEO15" s="146"/>
      <c r="UEP15" s="146"/>
      <c r="UEQ15" s="146"/>
      <c r="UER15" s="146"/>
      <c r="UES15" s="146"/>
      <c r="UET15" s="146"/>
      <c r="UEU15" s="146"/>
      <c r="UEV15" s="146"/>
      <c r="UEW15" s="146"/>
      <c r="UEX15" s="146"/>
      <c r="UEY15" s="146"/>
      <c r="UEZ15" s="146"/>
      <c r="UFA15" s="146"/>
      <c r="UFB15" s="146"/>
      <c r="UFC15" s="146"/>
      <c r="UFD15" s="146"/>
      <c r="UFE15" s="146"/>
      <c r="UFF15" s="146"/>
      <c r="UFG15" s="146"/>
      <c r="UFH15" s="146"/>
      <c r="UFI15" s="146"/>
      <c r="UFJ15" s="146"/>
      <c r="UFK15" s="146"/>
      <c r="UFL15" s="146"/>
      <c r="UFM15" s="146"/>
      <c r="UFN15" s="146"/>
      <c r="UFO15" s="146"/>
      <c r="UFP15" s="146"/>
      <c r="UFQ15" s="146"/>
      <c r="UFR15" s="146"/>
      <c r="UFS15" s="146"/>
      <c r="UFT15" s="146"/>
      <c r="UFU15" s="146"/>
      <c r="UFV15" s="146"/>
      <c r="UFW15" s="146"/>
      <c r="UFX15" s="146"/>
      <c r="UFY15" s="146"/>
      <c r="UFZ15" s="146"/>
      <c r="UGA15" s="146"/>
      <c r="UGB15" s="146"/>
      <c r="UGC15" s="146"/>
      <c r="UGD15" s="146"/>
      <c r="UGE15" s="146"/>
      <c r="UGF15" s="146"/>
      <c r="UGG15" s="146"/>
      <c r="UGH15" s="146"/>
      <c r="UGI15" s="146"/>
      <c r="UGJ15" s="146"/>
      <c r="UGK15" s="146"/>
      <c r="UGL15" s="146"/>
      <c r="UGM15" s="146"/>
      <c r="UGN15" s="146"/>
      <c r="UGO15" s="146"/>
      <c r="UGP15" s="146"/>
      <c r="UGQ15" s="146"/>
      <c r="UGR15" s="146"/>
      <c r="UGS15" s="146"/>
      <c r="UGT15" s="146"/>
      <c r="UGU15" s="146"/>
      <c r="UGV15" s="146"/>
      <c r="UGW15" s="146"/>
      <c r="UGX15" s="146"/>
      <c r="UGY15" s="146"/>
      <c r="UGZ15" s="146"/>
      <c r="UHA15" s="146"/>
      <c r="UHB15" s="146"/>
      <c r="UHC15" s="146"/>
      <c r="UHD15" s="146"/>
      <c r="UHE15" s="146"/>
      <c r="UHF15" s="146"/>
      <c r="UHG15" s="146"/>
      <c r="UHH15" s="146"/>
      <c r="UHI15" s="146"/>
      <c r="UHJ15" s="146"/>
      <c r="UHK15" s="146"/>
      <c r="UHL15" s="146"/>
      <c r="UHM15" s="146"/>
      <c r="UHN15" s="146"/>
      <c r="UHO15" s="146"/>
      <c r="UHP15" s="146"/>
      <c r="UHQ15" s="146"/>
      <c r="UHR15" s="146"/>
      <c r="UHS15" s="146"/>
      <c r="UHT15" s="146"/>
      <c r="UHU15" s="146"/>
      <c r="UHV15" s="146"/>
      <c r="UHW15" s="146"/>
      <c r="UHX15" s="146"/>
      <c r="UHY15" s="146"/>
      <c r="UHZ15" s="146"/>
      <c r="UIA15" s="146"/>
      <c r="UIB15" s="146"/>
      <c r="UIC15" s="146"/>
      <c r="UID15" s="146"/>
      <c r="UIE15" s="146"/>
      <c r="UIF15" s="146"/>
      <c r="UIG15" s="146"/>
      <c r="UIH15" s="146"/>
      <c r="UII15" s="146"/>
      <c r="UIJ15" s="146"/>
      <c r="UIK15" s="146"/>
      <c r="UIL15" s="146"/>
      <c r="UIM15" s="146"/>
      <c r="UIN15" s="146"/>
      <c r="UIO15" s="146"/>
      <c r="UIP15" s="146"/>
      <c r="UIQ15" s="146"/>
      <c r="UIR15" s="146"/>
      <c r="UIS15" s="146"/>
      <c r="UIT15" s="146"/>
      <c r="UIU15" s="146"/>
      <c r="UIV15" s="146"/>
      <c r="UIW15" s="146"/>
      <c r="UIX15" s="146"/>
      <c r="UIY15" s="146"/>
      <c r="UIZ15" s="146"/>
      <c r="UJA15" s="146"/>
      <c r="UJB15" s="146"/>
      <c r="UJC15" s="146"/>
      <c r="UJD15" s="146"/>
      <c r="UJE15" s="146"/>
      <c r="UJF15" s="146"/>
      <c r="UJG15" s="146"/>
      <c r="UJH15" s="146"/>
      <c r="UJI15" s="146"/>
      <c r="UJJ15" s="146"/>
      <c r="UJK15" s="146"/>
      <c r="UJL15" s="146"/>
      <c r="UJM15" s="146"/>
      <c r="UJN15" s="146"/>
      <c r="UJO15" s="146"/>
      <c r="UJP15" s="146"/>
      <c r="UJQ15" s="146"/>
      <c r="UJR15" s="146"/>
      <c r="UJS15" s="146"/>
      <c r="UJT15" s="146"/>
      <c r="UJU15" s="146"/>
      <c r="UJV15" s="146"/>
      <c r="UJW15" s="146"/>
      <c r="UJX15" s="146"/>
      <c r="UJY15" s="146"/>
      <c r="UJZ15" s="146"/>
      <c r="UKA15" s="146"/>
      <c r="UKB15" s="146"/>
      <c r="UKC15" s="146"/>
      <c r="UKD15" s="146"/>
      <c r="UKE15" s="146"/>
      <c r="UKF15" s="146"/>
      <c r="UKG15" s="146"/>
      <c r="UKH15" s="146"/>
      <c r="UKI15" s="146"/>
      <c r="UKJ15" s="146"/>
      <c r="UKK15" s="146"/>
      <c r="UKL15" s="146"/>
      <c r="UKM15" s="146"/>
      <c r="UKN15" s="146"/>
      <c r="UKO15" s="146"/>
      <c r="UKP15" s="146"/>
      <c r="UKQ15" s="146"/>
      <c r="UKR15" s="146"/>
      <c r="UKS15" s="146"/>
      <c r="UKT15" s="146"/>
      <c r="UKU15" s="146"/>
      <c r="UKV15" s="146"/>
      <c r="UKW15" s="146"/>
      <c r="UKX15" s="146"/>
      <c r="UKY15" s="146"/>
      <c r="UKZ15" s="146"/>
      <c r="ULA15" s="146"/>
      <c r="ULB15" s="146"/>
      <c r="ULC15" s="146"/>
      <c r="ULD15" s="146"/>
      <c r="ULE15" s="146"/>
      <c r="ULF15" s="146"/>
      <c r="ULG15" s="146"/>
      <c r="ULH15" s="146"/>
      <c r="ULI15" s="146"/>
      <c r="ULJ15" s="146"/>
      <c r="ULK15" s="146"/>
      <c r="ULL15" s="146"/>
      <c r="ULM15" s="146"/>
      <c r="ULN15" s="146"/>
      <c r="ULO15" s="146"/>
      <c r="ULP15" s="146"/>
      <c r="ULQ15" s="146"/>
      <c r="ULR15" s="146"/>
      <c r="ULS15" s="146"/>
      <c r="ULT15" s="146"/>
      <c r="ULU15" s="146"/>
      <c r="ULV15" s="146"/>
      <c r="ULW15" s="146"/>
      <c r="ULX15" s="146"/>
      <c r="ULY15" s="146"/>
      <c r="ULZ15" s="146"/>
      <c r="UMA15" s="146"/>
      <c r="UMB15" s="146"/>
      <c r="UMC15" s="146"/>
      <c r="UMD15" s="146"/>
      <c r="UME15" s="146"/>
      <c r="UMF15" s="146"/>
      <c r="UMG15" s="146"/>
      <c r="UMH15" s="146"/>
      <c r="UMI15" s="146"/>
      <c r="UMJ15" s="146"/>
      <c r="UMK15" s="146"/>
      <c r="UML15" s="146"/>
      <c r="UMM15" s="146"/>
      <c r="UMN15" s="146"/>
      <c r="UMO15" s="146"/>
      <c r="UMP15" s="146"/>
      <c r="UMQ15" s="146"/>
      <c r="UMR15" s="146"/>
      <c r="UMS15" s="146"/>
      <c r="UMT15" s="146"/>
      <c r="UMU15" s="146"/>
      <c r="UMV15" s="146"/>
      <c r="UMW15" s="146"/>
      <c r="UMX15" s="146"/>
      <c r="UMY15" s="146"/>
      <c r="UMZ15" s="146"/>
      <c r="UNA15" s="146"/>
      <c r="UNB15" s="146"/>
      <c r="UNC15" s="146"/>
      <c r="UND15" s="146"/>
      <c r="UNE15" s="146"/>
      <c r="UNF15" s="146"/>
      <c r="UNG15" s="146"/>
      <c r="UNH15" s="146"/>
      <c r="UNI15" s="146"/>
      <c r="UNJ15" s="146"/>
      <c r="UNK15" s="146"/>
      <c r="UNL15" s="146"/>
      <c r="UNM15" s="146"/>
      <c r="UNN15" s="146"/>
      <c r="UNO15" s="146"/>
      <c r="UNP15" s="146"/>
      <c r="UNQ15" s="146"/>
      <c r="UNR15" s="146"/>
      <c r="UNS15" s="146"/>
      <c r="UNT15" s="146"/>
      <c r="UNU15" s="146"/>
      <c r="UNV15" s="146"/>
      <c r="UNW15" s="146"/>
      <c r="UNX15" s="146"/>
      <c r="UNY15" s="146"/>
      <c r="UNZ15" s="146"/>
      <c r="UOA15" s="146"/>
      <c r="UOB15" s="146"/>
      <c r="UOC15" s="146"/>
      <c r="UOD15" s="146"/>
      <c r="UOE15" s="146"/>
      <c r="UOF15" s="146"/>
      <c r="UOG15" s="146"/>
      <c r="UOH15" s="146"/>
      <c r="UOI15" s="146"/>
      <c r="UOJ15" s="146"/>
      <c r="UOK15" s="146"/>
      <c r="UOL15" s="146"/>
      <c r="UOM15" s="146"/>
      <c r="UON15" s="146"/>
      <c r="UOO15" s="146"/>
      <c r="UOP15" s="146"/>
      <c r="UOQ15" s="146"/>
      <c r="UOR15" s="146"/>
      <c r="UOS15" s="146"/>
      <c r="UOT15" s="146"/>
      <c r="UOU15" s="146"/>
      <c r="UOV15" s="146"/>
      <c r="UOW15" s="146"/>
      <c r="UOX15" s="146"/>
      <c r="UOY15" s="146"/>
      <c r="UOZ15" s="146"/>
      <c r="UPA15" s="146"/>
      <c r="UPB15" s="146"/>
      <c r="UPC15" s="146"/>
      <c r="UPD15" s="146"/>
      <c r="UPE15" s="146"/>
      <c r="UPF15" s="146"/>
      <c r="UPG15" s="146"/>
      <c r="UPH15" s="146"/>
      <c r="UPI15" s="146"/>
      <c r="UPJ15" s="146"/>
      <c r="UPK15" s="146"/>
      <c r="UPL15" s="146"/>
      <c r="UPM15" s="146"/>
      <c r="UPN15" s="146"/>
      <c r="UPO15" s="146"/>
      <c r="UPP15" s="146"/>
      <c r="UPQ15" s="146"/>
      <c r="UPR15" s="146"/>
      <c r="UPS15" s="146"/>
      <c r="UPT15" s="146"/>
      <c r="UPU15" s="146"/>
      <c r="UPV15" s="146"/>
      <c r="UPW15" s="146"/>
      <c r="UPX15" s="146"/>
      <c r="UPY15" s="146"/>
      <c r="UPZ15" s="146"/>
      <c r="UQA15" s="146"/>
      <c r="UQB15" s="146"/>
      <c r="UQC15" s="146"/>
      <c r="UQD15" s="146"/>
      <c r="UQE15" s="146"/>
      <c r="UQF15" s="146"/>
      <c r="UQG15" s="146"/>
      <c r="UQH15" s="146"/>
      <c r="UQI15" s="146"/>
      <c r="UQJ15" s="146"/>
      <c r="UQK15" s="146"/>
      <c r="UQL15" s="146"/>
      <c r="UQM15" s="146"/>
      <c r="UQN15" s="146"/>
      <c r="UQO15" s="146"/>
      <c r="UQP15" s="146"/>
      <c r="UQQ15" s="146"/>
      <c r="UQR15" s="146"/>
      <c r="UQS15" s="146"/>
      <c r="UQT15" s="146"/>
      <c r="UQU15" s="146"/>
      <c r="UQV15" s="146"/>
      <c r="UQW15" s="146"/>
      <c r="UQX15" s="146"/>
      <c r="UQY15" s="146"/>
      <c r="UQZ15" s="146"/>
      <c r="URA15" s="146"/>
      <c r="URB15" s="146"/>
      <c r="URC15" s="146"/>
      <c r="URD15" s="146"/>
      <c r="URE15" s="146"/>
      <c r="URF15" s="146"/>
      <c r="URG15" s="146"/>
      <c r="URH15" s="146"/>
      <c r="URI15" s="146"/>
      <c r="URJ15" s="146"/>
      <c r="URK15" s="146"/>
      <c r="URL15" s="146"/>
      <c r="URM15" s="146"/>
      <c r="URN15" s="146"/>
      <c r="URO15" s="146"/>
      <c r="URP15" s="146"/>
      <c r="URQ15" s="146"/>
      <c r="URR15" s="146"/>
      <c r="URS15" s="146"/>
      <c r="URT15" s="146"/>
      <c r="URU15" s="146"/>
      <c r="URV15" s="146"/>
      <c r="URW15" s="146"/>
      <c r="URX15" s="146"/>
      <c r="URY15" s="146"/>
      <c r="URZ15" s="146"/>
      <c r="USA15" s="146"/>
      <c r="USB15" s="146"/>
      <c r="USC15" s="146"/>
      <c r="USD15" s="146"/>
      <c r="USE15" s="146"/>
      <c r="USF15" s="146"/>
      <c r="USG15" s="146"/>
      <c r="USH15" s="146"/>
      <c r="USI15" s="146"/>
      <c r="USJ15" s="146"/>
      <c r="USK15" s="146"/>
      <c r="USL15" s="146"/>
      <c r="USM15" s="146"/>
      <c r="USN15" s="146"/>
      <c r="USO15" s="146"/>
      <c r="USP15" s="146"/>
      <c r="USQ15" s="146"/>
      <c r="USR15" s="146"/>
      <c r="USS15" s="146"/>
      <c r="UST15" s="146"/>
      <c r="USU15" s="146"/>
      <c r="USV15" s="146"/>
      <c r="USW15" s="146"/>
      <c r="USX15" s="146"/>
      <c r="USY15" s="146"/>
      <c r="USZ15" s="146"/>
      <c r="UTA15" s="146"/>
      <c r="UTB15" s="146"/>
      <c r="UTC15" s="146"/>
      <c r="UTD15" s="146"/>
      <c r="UTE15" s="146"/>
      <c r="UTF15" s="146"/>
      <c r="UTG15" s="146"/>
      <c r="UTH15" s="146"/>
      <c r="UTI15" s="146"/>
      <c r="UTJ15" s="146"/>
      <c r="UTK15" s="146"/>
      <c r="UTL15" s="146"/>
      <c r="UTM15" s="146"/>
      <c r="UTN15" s="146"/>
      <c r="UTO15" s="146"/>
      <c r="UTP15" s="146"/>
      <c r="UTQ15" s="146"/>
      <c r="UTR15" s="146"/>
      <c r="UTS15" s="146"/>
      <c r="UTT15" s="146"/>
      <c r="UTU15" s="146"/>
      <c r="UTV15" s="146"/>
      <c r="UTW15" s="146"/>
      <c r="UTX15" s="146"/>
      <c r="UTY15" s="146"/>
      <c r="UTZ15" s="146"/>
      <c r="UUA15" s="146"/>
      <c r="UUB15" s="146"/>
      <c r="UUC15" s="146"/>
      <c r="UUD15" s="146"/>
      <c r="UUE15" s="146"/>
      <c r="UUF15" s="146"/>
      <c r="UUG15" s="146"/>
      <c r="UUH15" s="146"/>
      <c r="UUI15" s="146"/>
      <c r="UUJ15" s="146"/>
      <c r="UUK15" s="146"/>
      <c r="UUL15" s="146"/>
      <c r="UUM15" s="146"/>
      <c r="UUN15" s="146"/>
      <c r="UUO15" s="146"/>
      <c r="UUP15" s="146"/>
      <c r="UUQ15" s="146"/>
      <c r="UUR15" s="146"/>
      <c r="UUS15" s="146"/>
      <c r="UUT15" s="146"/>
      <c r="UUU15" s="146"/>
      <c r="UUV15" s="146"/>
      <c r="UUW15" s="146"/>
      <c r="UUX15" s="146"/>
      <c r="UUY15" s="146"/>
      <c r="UUZ15" s="146"/>
      <c r="UVA15" s="146"/>
      <c r="UVB15" s="146"/>
      <c r="UVC15" s="146"/>
      <c r="UVD15" s="146"/>
      <c r="UVE15" s="146"/>
      <c r="UVF15" s="146"/>
      <c r="UVG15" s="146"/>
      <c r="UVH15" s="146"/>
      <c r="UVI15" s="146"/>
      <c r="UVJ15" s="146"/>
      <c r="UVK15" s="146"/>
      <c r="UVL15" s="146"/>
      <c r="UVM15" s="146"/>
      <c r="UVN15" s="146"/>
      <c r="UVO15" s="146"/>
      <c r="UVP15" s="146"/>
      <c r="UVQ15" s="146"/>
      <c r="UVR15" s="146"/>
      <c r="UVS15" s="146"/>
      <c r="UVT15" s="146"/>
      <c r="UVU15" s="146"/>
      <c r="UVV15" s="146"/>
      <c r="UVW15" s="146"/>
      <c r="UVX15" s="146"/>
      <c r="UVY15" s="146"/>
      <c r="UVZ15" s="146"/>
      <c r="UWA15" s="146"/>
      <c r="UWB15" s="146"/>
      <c r="UWC15" s="146"/>
      <c r="UWD15" s="146"/>
      <c r="UWE15" s="146"/>
      <c r="UWF15" s="146"/>
      <c r="UWG15" s="146"/>
      <c r="UWH15" s="146"/>
      <c r="UWI15" s="146"/>
      <c r="UWJ15" s="146"/>
      <c r="UWK15" s="146"/>
      <c r="UWL15" s="146"/>
      <c r="UWM15" s="146"/>
      <c r="UWN15" s="146"/>
      <c r="UWO15" s="146"/>
      <c r="UWP15" s="146"/>
      <c r="UWQ15" s="146"/>
      <c r="UWR15" s="146"/>
      <c r="UWS15" s="146"/>
      <c r="UWT15" s="146"/>
      <c r="UWU15" s="146"/>
      <c r="UWV15" s="146"/>
      <c r="UWW15" s="146"/>
      <c r="UWX15" s="146"/>
      <c r="UWY15" s="146"/>
      <c r="UWZ15" s="146"/>
      <c r="UXA15" s="146"/>
      <c r="UXB15" s="146"/>
      <c r="UXC15" s="146"/>
      <c r="UXD15" s="146"/>
      <c r="UXE15" s="146"/>
      <c r="UXF15" s="146"/>
      <c r="UXG15" s="146"/>
      <c r="UXH15" s="146"/>
      <c r="UXI15" s="146"/>
      <c r="UXJ15" s="146"/>
      <c r="UXK15" s="146"/>
      <c r="UXL15" s="146"/>
      <c r="UXM15" s="146"/>
      <c r="UXN15" s="146"/>
      <c r="UXO15" s="146"/>
      <c r="UXP15" s="146"/>
      <c r="UXQ15" s="146"/>
      <c r="UXR15" s="146"/>
      <c r="UXS15" s="146"/>
      <c r="UXT15" s="146"/>
      <c r="UXU15" s="146"/>
      <c r="UXV15" s="146"/>
      <c r="UXW15" s="146"/>
      <c r="UXX15" s="146"/>
      <c r="UXY15" s="146"/>
      <c r="UXZ15" s="146"/>
      <c r="UYA15" s="146"/>
      <c r="UYB15" s="146"/>
      <c r="UYC15" s="146"/>
      <c r="UYD15" s="146"/>
      <c r="UYE15" s="146"/>
      <c r="UYF15" s="146"/>
      <c r="UYG15" s="146"/>
      <c r="UYH15" s="146"/>
      <c r="UYI15" s="146"/>
      <c r="UYJ15" s="146"/>
      <c r="UYK15" s="146"/>
      <c r="UYL15" s="146"/>
      <c r="UYM15" s="146"/>
      <c r="UYN15" s="146"/>
      <c r="UYO15" s="146"/>
      <c r="UYP15" s="146"/>
      <c r="UYQ15" s="146"/>
      <c r="UYR15" s="146"/>
      <c r="UYS15" s="146"/>
      <c r="UYT15" s="146"/>
      <c r="UYU15" s="146"/>
      <c r="UYV15" s="146"/>
      <c r="UYW15" s="146"/>
      <c r="UYX15" s="146"/>
      <c r="UYY15" s="146"/>
      <c r="UYZ15" s="146"/>
      <c r="UZA15" s="146"/>
      <c r="UZB15" s="146"/>
      <c r="UZC15" s="146"/>
      <c r="UZD15" s="146"/>
      <c r="UZE15" s="146"/>
      <c r="UZF15" s="146"/>
      <c r="UZG15" s="146"/>
      <c r="UZH15" s="146"/>
      <c r="UZI15" s="146"/>
      <c r="UZJ15" s="146"/>
      <c r="UZK15" s="146"/>
      <c r="UZL15" s="146"/>
      <c r="UZM15" s="146"/>
      <c r="UZN15" s="146"/>
      <c r="UZO15" s="146"/>
      <c r="UZP15" s="146"/>
      <c r="UZQ15" s="146"/>
      <c r="UZR15" s="146"/>
      <c r="UZS15" s="146"/>
      <c r="UZT15" s="146"/>
      <c r="UZU15" s="146"/>
      <c r="UZV15" s="146"/>
      <c r="UZW15" s="146"/>
      <c r="UZX15" s="146"/>
      <c r="UZY15" s="146"/>
      <c r="UZZ15" s="146"/>
      <c r="VAA15" s="146"/>
      <c r="VAB15" s="146"/>
      <c r="VAC15" s="146"/>
      <c r="VAD15" s="146"/>
      <c r="VAE15" s="146"/>
      <c r="VAF15" s="146"/>
      <c r="VAG15" s="146"/>
      <c r="VAH15" s="146"/>
      <c r="VAI15" s="146"/>
      <c r="VAJ15" s="146"/>
      <c r="VAK15" s="146"/>
      <c r="VAL15" s="146"/>
      <c r="VAM15" s="146"/>
      <c r="VAN15" s="146"/>
      <c r="VAO15" s="146"/>
      <c r="VAP15" s="146"/>
      <c r="VAQ15" s="146"/>
      <c r="VAR15" s="146"/>
      <c r="VAS15" s="146"/>
      <c r="VAT15" s="146"/>
      <c r="VAU15" s="146"/>
      <c r="VAV15" s="146"/>
      <c r="VAW15" s="146"/>
      <c r="VAX15" s="146"/>
      <c r="VAY15" s="146"/>
      <c r="VAZ15" s="146"/>
      <c r="VBA15" s="146"/>
      <c r="VBB15" s="146"/>
      <c r="VBC15" s="146"/>
      <c r="VBD15" s="146"/>
      <c r="VBE15" s="146"/>
      <c r="VBF15" s="146"/>
      <c r="VBG15" s="146"/>
      <c r="VBH15" s="146"/>
      <c r="VBI15" s="146"/>
      <c r="VBJ15" s="146"/>
      <c r="VBK15" s="146"/>
      <c r="VBL15" s="146"/>
      <c r="VBM15" s="146"/>
      <c r="VBN15" s="146"/>
      <c r="VBO15" s="146"/>
      <c r="VBP15" s="146"/>
      <c r="VBQ15" s="146"/>
      <c r="VBR15" s="146"/>
      <c r="VBS15" s="146"/>
      <c r="VBT15" s="146"/>
      <c r="VBU15" s="146"/>
      <c r="VBV15" s="146"/>
      <c r="VBW15" s="146"/>
      <c r="VBX15" s="146"/>
      <c r="VBY15" s="146"/>
      <c r="VBZ15" s="146"/>
      <c r="VCA15" s="146"/>
      <c r="VCB15" s="146"/>
      <c r="VCC15" s="146"/>
      <c r="VCD15" s="146"/>
      <c r="VCE15" s="146"/>
      <c r="VCF15" s="146"/>
      <c r="VCG15" s="146"/>
      <c r="VCH15" s="146"/>
      <c r="VCI15" s="146"/>
      <c r="VCJ15" s="146"/>
      <c r="VCK15" s="146"/>
      <c r="VCL15" s="146"/>
      <c r="VCM15" s="146"/>
      <c r="VCN15" s="146"/>
      <c r="VCO15" s="146"/>
      <c r="VCP15" s="146"/>
      <c r="VCQ15" s="146"/>
      <c r="VCR15" s="146"/>
      <c r="VCS15" s="146"/>
      <c r="VCT15" s="146"/>
      <c r="VCU15" s="146"/>
      <c r="VCV15" s="146"/>
      <c r="VCW15" s="146"/>
      <c r="VCX15" s="146"/>
      <c r="VCY15" s="146"/>
      <c r="VCZ15" s="146"/>
      <c r="VDA15" s="146"/>
      <c r="VDB15" s="146"/>
      <c r="VDC15" s="146"/>
      <c r="VDD15" s="146"/>
      <c r="VDE15" s="146"/>
      <c r="VDF15" s="146"/>
      <c r="VDG15" s="146"/>
      <c r="VDH15" s="146"/>
      <c r="VDI15" s="146"/>
      <c r="VDJ15" s="146"/>
      <c r="VDK15" s="146"/>
      <c r="VDL15" s="146"/>
      <c r="VDM15" s="146"/>
      <c r="VDN15" s="146"/>
      <c r="VDO15" s="146"/>
      <c r="VDP15" s="146"/>
      <c r="VDQ15" s="146"/>
      <c r="VDR15" s="146"/>
      <c r="VDS15" s="146"/>
      <c r="VDT15" s="146"/>
      <c r="VDU15" s="146"/>
      <c r="VDV15" s="146"/>
      <c r="VDW15" s="146"/>
      <c r="VDX15" s="146"/>
      <c r="VDY15" s="146"/>
      <c r="VDZ15" s="146"/>
      <c r="VEA15" s="146"/>
      <c r="VEB15" s="146"/>
      <c r="VEC15" s="146"/>
      <c r="VED15" s="146"/>
      <c r="VEE15" s="146"/>
      <c r="VEF15" s="146"/>
      <c r="VEG15" s="146"/>
      <c r="VEH15" s="146"/>
      <c r="VEI15" s="146"/>
      <c r="VEJ15" s="146"/>
      <c r="VEK15" s="146"/>
      <c r="VEL15" s="146"/>
      <c r="VEM15" s="146"/>
      <c r="VEN15" s="146"/>
      <c r="VEO15" s="146"/>
      <c r="VEP15" s="146"/>
      <c r="VEQ15" s="146"/>
      <c r="VER15" s="146"/>
      <c r="VES15" s="146"/>
      <c r="VET15" s="146"/>
      <c r="VEU15" s="146"/>
      <c r="VEV15" s="146"/>
      <c r="VEW15" s="146"/>
      <c r="VEX15" s="146"/>
      <c r="VEY15" s="146"/>
      <c r="VEZ15" s="146"/>
      <c r="VFA15" s="146"/>
      <c r="VFB15" s="146"/>
      <c r="VFC15" s="146"/>
      <c r="VFD15" s="146"/>
      <c r="VFE15" s="146"/>
      <c r="VFF15" s="146"/>
      <c r="VFG15" s="146"/>
      <c r="VFH15" s="146"/>
      <c r="VFI15" s="146"/>
      <c r="VFJ15" s="146"/>
      <c r="VFK15" s="146"/>
      <c r="VFL15" s="146"/>
      <c r="VFM15" s="146"/>
      <c r="VFN15" s="146"/>
      <c r="VFO15" s="146"/>
      <c r="VFP15" s="146"/>
      <c r="VFQ15" s="146"/>
      <c r="VFR15" s="146"/>
      <c r="VFS15" s="146"/>
      <c r="VFT15" s="146"/>
      <c r="VFU15" s="146"/>
      <c r="VFV15" s="146"/>
      <c r="VFW15" s="146"/>
      <c r="VFX15" s="146"/>
      <c r="VFY15" s="146"/>
      <c r="VFZ15" s="146"/>
      <c r="VGA15" s="146"/>
      <c r="VGB15" s="146"/>
      <c r="VGC15" s="146"/>
      <c r="VGD15" s="146"/>
      <c r="VGE15" s="146"/>
      <c r="VGF15" s="146"/>
      <c r="VGG15" s="146"/>
      <c r="VGH15" s="146"/>
      <c r="VGI15" s="146"/>
      <c r="VGJ15" s="146"/>
      <c r="VGK15" s="146"/>
      <c r="VGL15" s="146"/>
      <c r="VGM15" s="146"/>
      <c r="VGN15" s="146"/>
      <c r="VGO15" s="146"/>
      <c r="VGP15" s="146"/>
      <c r="VGQ15" s="146"/>
      <c r="VGR15" s="146"/>
      <c r="VGS15" s="146"/>
      <c r="VGT15" s="146"/>
      <c r="VGU15" s="146"/>
      <c r="VGV15" s="146"/>
      <c r="VGW15" s="146"/>
      <c r="VGX15" s="146"/>
      <c r="VGY15" s="146"/>
      <c r="VGZ15" s="146"/>
      <c r="VHA15" s="146"/>
      <c r="VHB15" s="146"/>
      <c r="VHC15" s="146"/>
      <c r="VHD15" s="146"/>
      <c r="VHE15" s="146"/>
      <c r="VHF15" s="146"/>
      <c r="VHG15" s="146"/>
      <c r="VHH15" s="146"/>
      <c r="VHI15" s="146"/>
      <c r="VHJ15" s="146"/>
      <c r="VHK15" s="146"/>
      <c r="VHL15" s="146"/>
      <c r="VHM15" s="146"/>
      <c r="VHN15" s="146"/>
      <c r="VHO15" s="146"/>
      <c r="VHP15" s="146"/>
      <c r="VHQ15" s="146"/>
      <c r="VHR15" s="146"/>
      <c r="VHS15" s="146"/>
      <c r="VHT15" s="146"/>
      <c r="VHU15" s="146"/>
      <c r="VHV15" s="146"/>
      <c r="VHW15" s="146"/>
      <c r="VHX15" s="146"/>
      <c r="VHY15" s="146"/>
      <c r="VHZ15" s="146"/>
      <c r="VIA15" s="146"/>
      <c r="VIB15" s="146"/>
      <c r="VIC15" s="146"/>
      <c r="VID15" s="146"/>
      <c r="VIE15" s="146"/>
      <c r="VIF15" s="146"/>
      <c r="VIG15" s="146"/>
      <c r="VIH15" s="146"/>
      <c r="VII15" s="146"/>
      <c r="VIJ15" s="146"/>
      <c r="VIK15" s="146"/>
      <c r="VIL15" s="146"/>
      <c r="VIM15" s="146"/>
      <c r="VIN15" s="146"/>
      <c r="VIO15" s="146"/>
      <c r="VIP15" s="146"/>
      <c r="VIQ15" s="146"/>
      <c r="VIR15" s="146"/>
      <c r="VIS15" s="146"/>
      <c r="VIT15" s="146"/>
      <c r="VIU15" s="146"/>
      <c r="VIV15" s="146"/>
      <c r="VIW15" s="146"/>
      <c r="VIX15" s="146"/>
      <c r="VIY15" s="146"/>
      <c r="VIZ15" s="146"/>
      <c r="VJA15" s="146"/>
      <c r="VJB15" s="146"/>
      <c r="VJC15" s="146"/>
      <c r="VJD15" s="146"/>
      <c r="VJE15" s="146"/>
      <c r="VJF15" s="146"/>
      <c r="VJG15" s="146"/>
      <c r="VJH15" s="146"/>
      <c r="VJI15" s="146"/>
      <c r="VJJ15" s="146"/>
      <c r="VJK15" s="146"/>
      <c r="VJL15" s="146"/>
      <c r="VJM15" s="146"/>
      <c r="VJN15" s="146"/>
      <c r="VJO15" s="146"/>
      <c r="VJP15" s="146"/>
      <c r="VJQ15" s="146"/>
      <c r="VJR15" s="146"/>
      <c r="VJS15" s="146"/>
      <c r="VJT15" s="146"/>
      <c r="VJU15" s="146"/>
      <c r="VJV15" s="146"/>
      <c r="VJW15" s="146"/>
      <c r="VJX15" s="146"/>
      <c r="VJY15" s="146"/>
      <c r="VJZ15" s="146"/>
      <c r="VKA15" s="146"/>
      <c r="VKB15" s="146"/>
      <c r="VKC15" s="146"/>
      <c r="VKD15" s="146"/>
      <c r="VKE15" s="146"/>
      <c r="VKF15" s="146"/>
      <c r="VKG15" s="146"/>
      <c r="VKH15" s="146"/>
      <c r="VKI15" s="146"/>
      <c r="VKJ15" s="146"/>
      <c r="VKK15" s="146"/>
      <c r="VKL15" s="146"/>
      <c r="VKM15" s="146"/>
      <c r="VKN15" s="146"/>
      <c r="VKO15" s="146"/>
      <c r="VKP15" s="146"/>
      <c r="VKQ15" s="146"/>
      <c r="VKR15" s="146"/>
      <c r="VKS15" s="146"/>
      <c r="VKT15" s="146"/>
      <c r="VKU15" s="146"/>
      <c r="VKV15" s="146"/>
      <c r="VKW15" s="146"/>
      <c r="VKX15" s="146"/>
      <c r="VKY15" s="146"/>
      <c r="VKZ15" s="146"/>
      <c r="VLA15" s="146"/>
      <c r="VLB15" s="146"/>
      <c r="VLC15" s="146"/>
      <c r="VLD15" s="146"/>
      <c r="VLE15" s="146"/>
      <c r="VLF15" s="146"/>
      <c r="VLG15" s="146"/>
      <c r="VLH15" s="146"/>
      <c r="VLI15" s="146"/>
      <c r="VLJ15" s="146"/>
      <c r="VLK15" s="146"/>
      <c r="VLL15" s="146"/>
      <c r="VLM15" s="146"/>
      <c r="VLN15" s="146"/>
      <c r="VLO15" s="146"/>
      <c r="VLP15" s="146"/>
      <c r="VLQ15" s="146"/>
      <c r="VLR15" s="146"/>
      <c r="VLS15" s="146"/>
      <c r="VLT15" s="146"/>
      <c r="VLU15" s="146"/>
      <c r="VLV15" s="146"/>
      <c r="VLW15" s="146"/>
      <c r="VLX15" s="146"/>
      <c r="VLY15" s="146"/>
      <c r="VLZ15" s="146"/>
      <c r="VMA15" s="146"/>
      <c r="VMB15" s="146"/>
      <c r="VMC15" s="146"/>
      <c r="VMD15" s="146"/>
      <c r="VME15" s="146"/>
      <c r="VMF15" s="146"/>
      <c r="VMG15" s="146"/>
      <c r="VMH15" s="146"/>
      <c r="VMI15" s="146"/>
      <c r="VMJ15" s="146"/>
      <c r="VMK15" s="146"/>
      <c r="VML15" s="146"/>
      <c r="VMM15" s="146"/>
      <c r="VMN15" s="146"/>
      <c r="VMO15" s="146"/>
      <c r="VMP15" s="146"/>
      <c r="VMQ15" s="146"/>
      <c r="VMR15" s="146"/>
      <c r="VMS15" s="146"/>
      <c r="VMT15" s="146"/>
      <c r="VMU15" s="146"/>
      <c r="VMV15" s="146"/>
      <c r="VMW15" s="146"/>
      <c r="VMX15" s="146"/>
      <c r="VMY15" s="146"/>
      <c r="VMZ15" s="146"/>
      <c r="VNA15" s="146"/>
      <c r="VNB15" s="146"/>
      <c r="VNC15" s="146"/>
      <c r="VND15" s="146"/>
      <c r="VNE15" s="146"/>
      <c r="VNF15" s="146"/>
      <c r="VNG15" s="146"/>
      <c r="VNH15" s="146"/>
      <c r="VNI15" s="146"/>
      <c r="VNJ15" s="146"/>
      <c r="VNK15" s="146"/>
      <c r="VNL15" s="146"/>
      <c r="VNM15" s="146"/>
      <c r="VNN15" s="146"/>
      <c r="VNO15" s="146"/>
      <c r="VNP15" s="146"/>
      <c r="VNQ15" s="146"/>
      <c r="VNR15" s="146"/>
      <c r="VNS15" s="146"/>
      <c r="VNT15" s="146"/>
      <c r="VNU15" s="146"/>
      <c r="VNV15" s="146"/>
      <c r="VNW15" s="146"/>
      <c r="VNX15" s="146"/>
      <c r="VNY15" s="146"/>
      <c r="VNZ15" s="146"/>
      <c r="VOA15" s="146"/>
      <c r="VOB15" s="146"/>
      <c r="VOC15" s="146"/>
      <c r="VOD15" s="146"/>
      <c r="VOE15" s="146"/>
      <c r="VOF15" s="146"/>
      <c r="VOG15" s="146"/>
      <c r="VOH15" s="146"/>
      <c r="VOI15" s="146"/>
      <c r="VOJ15" s="146"/>
      <c r="VOK15" s="146"/>
      <c r="VOL15" s="146"/>
      <c r="VOM15" s="146"/>
      <c r="VON15" s="146"/>
      <c r="VOO15" s="146"/>
      <c r="VOP15" s="146"/>
      <c r="VOQ15" s="146"/>
      <c r="VOR15" s="146"/>
      <c r="VOS15" s="146"/>
      <c r="VOT15" s="146"/>
      <c r="VOU15" s="146"/>
      <c r="VOV15" s="146"/>
      <c r="VOW15" s="146"/>
      <c r="VOX15" s="146"/>
      <c r="VOY15" s="146"/>
      <c r="VOZ15" s="146"/>
      <c r="VPA15" s="146"/>
      <c r="VPB15" s="146"/>
      <c r="VPC15" s="146"/>
      <c r="VPD15" s="146"/>
      <c r="VPE15" s="146"/>
      <c r="VPF15" s="146"/>
      <c r="VPG15" s="146"/>
      <c r="VPH15" s="146"/>
      <c r="VPI15" s="146"/>
      <c r="VPJ15" s="146"/>
      <c r="VPK15" s="146"/>
      <c r="VPL15" s="146"/>
      <c r="VPM15" s="146"/>
      <c r="VPN15" s="146"/>
      <c r="VPO15" s="146"/>
      <c r="VPP15" s="146"/>
      <c r="VPQ15" s="146"/>
      <c r="VPR15" s="146"/>
      <c r="VPS15" s="146"/>
      <c r="VPT15" s="146"/>
      <c r="VPU15" s="146"/>
      <c r="VPV15" s="146"/>
      <c r="VPW15" s="146"/>
      <c r="VPX15" s="146"/>
      <c r="VPY15" s="146"/>
      <c r="VPZ15" s="146"/>
      <c r="VQA15" s="146"/>
      <c r="VQB15" s="146"/>
      <c r="VQC15" s="146"/>
      <c r="VQD15" s="146"/>
      <c r="VQE15" s="146"/>
      <c r="VQF15" s="146"/>
      <c r="VQG15" s="146"/>
      <c r="VQH15" s="146"/>
      <c r="VQI15" s="146"/>
      <c r="VQJ15" s="146"/>
      <c r="VQK15" s="146"/>
      <c r="VQL15" s="146"/>
      <c r="VQM15" s="146"/>
      <c r="VQN15" s="146"/>
      <c r="VQO15" s="146"/>
      <c r="VQP15" s="146"/>
      <c r="VQQ15" s="146"/>
      <c r="VQR15" s="146"/>
      <c r="VQS15" s="146"/>
      <c r="VQT15" s="146"/>
      <c r="VQU15" s="146"/>
      <c r="VQV15" s="146"/>
      <c r="VQW15" s="146"/>
      <c r="VQX15" s="146"/>
      <c r="VQY15" s="146"/>
      <c r="VQZ15" s="146"/>
      <c r="VRA15" s="146"/>
      <c r="VRB15" s="146"/>
      <c r="VRC15" s="146"/>
      <c r="VRD15" s="146"/>
      <c r="VRE15" s="146"/>
      <c r="VRF15" s="146"/>
      <c r="VRG15" s="146"/>
      <c r="VRH15" s="146"/>
      <c r="VRI15" s="146"/>
      <c r="VRJ15" s="146"/>
      <c r="VRK15" s="146"/>
      <c r="VRL15" s="146"/>
      <c r="VRM15" s="146"/>
      <c r="VRN15" s="146"/>
      <c r="VRO15" s="146"/>
      <c r="VRP15" s="146"/>
      <c r="VRQ15" s="146"/>
      <c r="VRR15" s="146"/>
      <c r="VRS15" s="146"/>
      <c r="VRT15" s="146"/>
      <c r="VRU15" s="146"/>
      <c r="VRV15" s="146"/>
      <c r="VRW15" s="146"/>
      <c r="VRX15" s="146"/>
      <c r="VRY15" s="146"/>
      <c r="VRZ15" s="146"/>
      <c r="VSA15" s="146"/>
      <c r="VSB15" s="146"/>
      <c r="VSC15" s="146"/>
      <c r="VSD15" s="146"/>
      <c r="VSE15" s="146"/>
      <c r="VSF15" s="146"/>
      <c r="VSG15" s="146"/>
      <c r="VSH15" s="146"/>
      <c r="VSI15" s="146"/>
      <c r="VSJ15" s="146"/>
      <c r="VSK15" s="146"/>
      <c r="VSL15" s="146"/>
      <c r="VSM15" s="146"/>
      <c r="VSN15" s="146"/>
      <c r="VSO15" s="146"/>
      <c r="VSP15" s="146"/>
      <c r="VSQ15" s="146"/>
      <c r="VSR15" s="146"/>
      <c r="VSS15" s="146"/>
      <c r="VST15" s="146"/>
      <c r="VSU15" s="146"/>
      <c r="VSV15" s="146"/>
      <c r="VSW15" s="146"/>
      <c r="VSX15" s="146"/>
      <c r="VSY15" s="146"/>
      <c r="VSZ15" s="146"/>
      <c r="VTA15" s="146"/>
      <c r="VTB15" s="146"/>
      <c r="VTC15" s="146"/>
      <c r="VTD15" s="146"/>
      <c r="VTE15" s="146"/>
      <c r="VTF15" s="146"/>
      <c r="VTG15" s="146"/>
      <c r="VTH15" s="146"/>
      <c r="VTI15" s="146"/>
      <c r="VTJ15" s="146"/>
      <c r="VTK15" s="146"/>
      <c r="VTL15" s="146"/>
      <c r="VTM15" s="146"/>
      <c r="VTN15" s="146"/>
      <c r="VTO15" s="146"/>
      <c r="VTP15" s="146"/>
      <c r="VTQ15" s="146"/>
      <c r="VTR15" s="146"/>
      <c r="VTS15" s="146"/>
      <c r="VTT15" s="146"/>
      <c r="VTU15" s="146"/>
      <c r="VTV15" s="146"/>
      <c r="VTW15" s="146"/>
      <c r="VTX15" s="146"/>
      <c r="VTY15" s="146"/>
      <c r="VTZ15" s="146"/>
      <c r="VUA15" s="146"/>
      <c r="VUB15" s="146"/>
      <c r="VUC15" s="146"/>
      <c r="VUD15" s="146"/>
      <c r="VUE15" s="146"/>
      <c r="VUF15" s="146"/>
      <c r="VUG15" s="146"/>
      <c r="VUH15" s="146"/>
      <c r="VUI15" s="146"/>
      <c r="VUJ15" s="146"/>
      <c r="VUK15" s="146"/>
      <c r="VUL15" s="146"/>
      <c r="VUM15" s="146"/>
      <c r="VUN15" s="146"/>
      <c r="VUO15" s="146"/>
      <c r="VUP15" s="146"/>
      <c r="VUQ15" s="146"/>
      <c r="VUR15" s="146"/>
      <c r="VUS15" s="146"/>
      <c r="VUT15" s="146"/>
      <c r="VUU15" s="146"/>
      <c r="VUV15" s="146"/>
      <c r="VUW15" s="146"/>
      <c r="VUX15" s="146"/>
      <c r="VUY15" s="146"/>
      <c r="VUZ15" s="146"/>
      <c r="VVA15" s="146"/>
      <c r="VVB15" s="146"/>
      <c r="VVC15" s="146"/>
      <c r="VVD15" s="146"/>
      <c r="VVE15" s="146"/>
      <c r="VVF15" s="146"/>
      <c r="VVG15" s="146"/>
      <c r="VVH15" s="146"/>
      <c r="VVI15" s="146"/>
      <c r="VVJ15" s="146"/>
      <c r="VVK15" s="146"/>
      <c r="VVL15" s="146"/>
      <c r="VVM15" s="146"/>
      <c r="VVN15" s="146"/>
      <c r="VVO15" s="146"/>
      <c r="VVP15" s="146"/>
      <c r="VVQ15" s="146"/>
      <c r="VVR15" s="146"/>
      <c r="VVS15" s="146"/>
      <c r="VVT15" s="146"/>
      <c r="VVU15" s="146"/>
      <c r="VVV15" s="146"/>
      <c r="VVW15" s="146"/>
      <c r="VVX15" s="146"/>
      <c r="VVY15" s="146"/>
      <c r="VVZ15" s="146"/>
      <c r="VWA15" s="146"/>
      <c r="VWB15" s="146"/>
      <c r="VWC15" s="146"/>
      <c r="VWD15" s="146"/>
      <c r="VWE15" s="146"/>
      <c r="VWF15" s="146"/>
      <c r="VWG15" s="146"/>
      <c r="VWH15" s="146"/>
      <c r="VWI15" s="146"/>
      <c r="VWJ15" s="146"/>
      <c r="VWK15" s="146"/>
      <c r="VWL15" s="146"/>
      <c r="VWM15" s="146"/>
      <c r="VWN15" s="146"/>
      <c r="VWO15" s="146"/>
      <c r="VWP15" s="146"/>
      <c r="VWQ15" s="146"/>
      <c r="VWR15" s="146"/>
      <c r="VWS15" s="146"/>
      <c r="VWT15" s="146"/>
      <c r="VWU15" s="146"/>
      <c r="VWV15" s="146"/>
      <c r="VWW15" s="146"/>
      <c r="VWX15" s="146"/>
      <c r="VWY15" s="146"/>
      <c r="VWZ15" s="146"/>
      <c r="VXA15" s="146"/>
      <c r="VXB15" s="146"/>
      <c r="VXC15" s="146"/>
      <c r="VXD15" s="146"/>
      <c r="VXE15" s="146"/>
      <c r="VXF15" s="146"/>
      <c r="VXG15" s="146"/>
      <c r="VXH15" s="146"/>
      <c r="VXI15" s="146"/>
      <c r="VXJ15" s="146"/>
      <c r="VXK15" s="146"/>
      <c r="VXL15" s="146"/>
      <c r="VXM15" s="146"/>
      <c r="VXN15" s="146"/>
      <c r="VXO15" s="146"/>
      <c r="VXP15" s="146"/>
      <c r="VXQ15" s="146"/>
      <c r="VXR15" s="146"/>
      <c r="VXS15" s="146"/>
      <c r="VXT15" s="146"/>
      <c r="VXU15" s="146"/>
      <c r="VXV15" s="146"/>
      <c r="VXW15" s="146"/>
      <c r="VXX15" s="146"/>
      <c r="VXY15" s="146"/>
      <c r="VXZ15" s="146"/>
      <c r="VYA15" s="146"/>
      <c r="VYB15" s="146"/>
      <c r="VYC15" s="146"/>
      <c r="VYD15" s="146"/>
      <c r="VYE15" s="146"/>
      <c r="VYF15" s="146"/>
      <c r="VYG15" s="146"/>
      <c r="VYH15" s="146"/>
      <c r="VYI15" s="146"/>
      <c r="VYJ15" s="146"/>
      <c r="VYK15" s="146"/>
      <c r="VYL15" s="146"/>
      <c r="VYM15" s="146"/>
      <c r="VYN15" s="146"/>
      <c r="VYO15" s="146"/>
      <c r="VYP15" s="146"/>
      <c r="VYQ15" s="146"/>
      <c r="VYR15" s="146"/>
      <c r="VYS15" s="146"/>
      <c r="VYT15" s="146"/>
      <c r="VYU15" s="146"/>
      <c r="VYV15" s="146"/>
      <c r="VYW15" s="146"/>
      <c r="VYX15" s="146"/>
      <c r="VYY15" s="146"/>
      <c r="VYZ15" s="146"/>
      <c r="VZA15" s="146"/>
      <c r="VZB15" s="146"/>
      <c r="VZC15" s="146"/>
      <c r="VZD15" s="146"/>
      <c r="VZE15" s="146"/>
      <c r="VZF15" s="146"/>
      <c r="VZG15" s="146"/>
      <c r="VZH15" s="146"/>
      <c r="VZI15" s="146"/>
      <c r="VZJ15" s="146"/>
      <c r="VZK15" s="146"/>
      <c r="VZL15" s="146"/>
      <c r="VZM15" s="146"/>
      <c r="VZN15" s="146"/>
      <c r="VZO15" s="146"/>
      <c r="VZP15" s="146"/>
      <c r="VZQ15" s="146"/>
      <c r="VZR15" s="146"/>
      <c r="VZS15" s="146"/>
      <c r="VZT15" s="146"/>
      <c r="VZU15" s="146"/>
      <c r="VZV15" s="146"/>
      <c r="VZW15" s="146"/>
      <c r="VZX15" s="146"/>
      <c r="VZY15" s="146"/>
      <c r="VZZ15" s="146"/>
      <c r="WAA15" s="146"/>
      <c r="WAB15" s="146"/>
      <c r="WAC15" s="146"/>
      <c r="WAD15" s="146"/>
      <c r="WAE15" s="146"/>
      <c r="WAF15" s="146"/>
      <c r="WAG15" s="146"/>
      <c r="WAH15" s="146"/>
      <c r="WAI15" s="146"/>
      <c r="WAJ15" s="146"/>
      <c r="WAK15" s="146"/>
      <c r="WAL15" s="146"/>
      <c r="WAM15" s="146"/>
      <c r="WAN15" s="146"/>
      <c r="WAO15" s="146"/>
      <c r="WAP15" s="146"/>
      <c r="WAQ15" s="146"/>
      <c r="WAR15" s="146"/>
      <c r="WAS15" s="146"/>
      <c r="WAT15" s="146"/>
      <c r="WAU15" s="146"/>
      <c r="WAV15" s="146"/>
      <c r="WAW15" s="146"/>
      <c r="WAX15" s="146"/>
      <c r="WAY15" s="146"/>
      <c r="WAZ15" s="146"/>
      <c r="WBA15" s="146"/>
      <c r="WBB15" s="146"/>
      <c r="WBC15" s="146"/>
      <c r="WBD15" s="146"/>
      <c r="WBE15" s="146"/>
      <c r="WBF15" s="146"/>
      <c r="WBG15" s="146"/>
      <c r="WBH15" s="146"/>
      <c r="WBI15" s="146"/>
      <c r="WBJ15" s="146"/>
      <c r="WBK15" s="146"/>
      <c r="WBL15" s="146"/>
      <c r="WBM15" s="146"/>
      <c r="WBN15" s="146"/>
      <c r="WBO15" s="146"/>
      <c r="WBP15" s="146"/>
      <c r="WBQ15" s="146"/>
      <c r="WBR15" s="146"/>
      <c r="WBS15" s="146"/>
      <c r="WBT15" s="146"/>
      <c r="WBU15" s="146"/>
      <c r="WBV15" s="146"/>
      <c r="WBW15" s="146"/>
      <c r="WBX15" s="146"/>
      <c r="WBY15" s="146"/>
      <c r="WBZ15" s="146"/>
      <c r="WCA15" s="146"/>
      <c r="WCB15" s="146"/>
      <c r="WCC15" s="146"/>
      <c r="WCD15" s="146"/>
      <c r="WCE15" s="146"/>
      <c r="WCF15" s="146"/>
      <c r="WCG15" s="146"/>
      <c r="WCH15" s="146"/>
      <c r="WCI15" s="146"/>
      <c r="WCJ15" s="146"/>
      <c r="WCK15" s="146"/>
      <c r="WCL15" s="146"/>
      <c r="WCM15" s="146"/>
      <c r="WCN15" s="146"/>
      <c r="WCO15" s="146"/>
      <c r="WCP15" s="146"/>
      <c r="WCQ15" s="146"/>
      <c r="WCR15" s="146"/>
      <c r="WCS15" s="146"/>
      <c r="WCT15" s="146"/>
      <c r="WCU15" s="146"/>
      <c r="WCV15" s="146"/>
      <c r="WCW15" s="146"/>
      <c r="WCX15" s="146"/>
      <c r="WCY15" s="146"/>
      <c r="WCZ15" s="146"/>
      <c r="WDA15" s="146"/>
      <c r="WDB15" s="146"/>
      <c r="WDC15" s="146"/>
      <c r="WDD15" s="146"/>
      <c r="WDE15" s="146"/>
      <c r="WDF15" s="146"/>
      <c r="WDG15" s="146"/>
      <c r="WDH15" s="146"/>
      <c r="WDI15" s="146"/>
      <c r="WDJ15" s="146"/>
      <c r="WDK15" s="146"/>
      <c r="WDL15" s="146"/>
      <c r="WDM15" s="146"/>
      <c r="WDN15" s="146"/>
      <c r="WDO15" s="146"/>
      <c r="WDP15" s="146"/>
      <c r="WDQ15" s="146"/>
      <c r="WDR15" s="146"/>
      <c r="WDS15" s="146"/>
      <c r="WDT15" s="146"/>
      <c r="WDU15" s="146"/>
      <c r="WDV15" s="146"/>
      <c r="WDW15" s="146"/>
      <c r="WDX15" s="146"/>
      <c r="WDY15" s="146"/>
      <c r="WDZ15" s="146"/>
      <c r="WEA15" s="146"/>
      <c r="WEB15" s="146"/>
      <c r="WEC15" s="146"/>
      <c r="WED15" s="146"/>
      <c r="WEE15" s="146"/>
      <c r="WEF15" s="146"/>
      <c r="WEG15" s="146"/>
      <c r="WEH15" s="146"/>
      <c r="WEI15" s="146"/>
      <c r="WEJ15" s="146"/>
      <c r="WEK15" s="146"/>
      <c r="WEL15" s="146"/>
      <c r="WEM15" s="146"/>
      <c r="WEN15" s="146"/>
      <c r="WEO15" s="146"/>
      <c r="WEP15" s="146"/>
      <c r="WEQ15" s="146"/>
      <c r="WER15" s="146"/>
      <c r="WES15" s="146"/>
      <c r="WET15" s="146"/>
      <c r="WEU15" s="146"/>
      <c r="WEV15" s="146"/>
      <c r="WEW15" s="146"/>
      <c r="WEX15" s="146"/>
      <c r="WEY15" s="146"/>
      <c r="WEZ15" s="146"/>
      <c r="WFA15" s="146"/>
      <c r="WFB15" s="146"/>
      <c r="WFC15" s="146"/>
      <c r="WFD15" s="146"/>
      <c r="WFE15" s="146"/>
      <c r="WFF15" s="146"/>
      <c r="WFG15" s="146"/>
      <c r="WFH15" s="146"/>
      <c r="WFI15" s="146"/>
      <c r="WFJ15" s="146"/>
      <c r="WFK15" s="146"/>
      <c r="WFL15" s="146"/>
      <c r="WFM15" s="146"/>
      <c r="WFN15" s="146"/>
      <c r="WFO15" s="146"/>
      <c r="WFP15" s="146"/>
      <c r="WFQ15" s="146"/>
      <c r="WFR15" s="146"/>
      <c r="WFS15" s="146"/>
      <c r="WFT15" s="146"/>
      <c r="WFU15" s="146"/>
      <c r="WFV15" s="146"/>
      <c r="WFW15" s="146"/>
      <c r="WFX15" s="146"/>
      <c r="WFY15" s="146"/>
      <c r="WFZ15" s="146"/>
      <c r="WGA15" s="146"/>
      <c r="WGB15" s="146"/>
      <c r="WGC15" s="146"/>
      <c r="WGD15" s="146"/>
      <c r="WGE15" s="146"/>
      <c r="WGF15" s="146"/>
      <c r="WGG15" s="146"/>
      <c r="WGH15" s="146"/>
      <c r="WGI15" s="146"/>
      <c r="WGJ15" s="146"/>
      <c r="WGK15" s="146"/>
      <c r="WGL15" s="146"/>
      <c r="WGM15" s="146"/>
      <c r="WGN15" s="146"/>
      <c r="WGO15" s="146"/>
      <c r="WGP15" s="146"/>
      <c r="WGQ15" s="146"/>
      <c r="WGR15" s="146"/>
      <c r="WGS15" s="146"/>
      <c r="WGT15" s="146"/>
      <c r="WGU15" s="146"/>
      <c r="WGV15" s="146"/>
      <c r="WGW15" s="146"/>
      <c r="WGX15" s="146"/>
      <c r="WGY15" s="146"/>
      <c r="WGZ15" s="146"/>
      <c r="WHA15" s="146"/>
      <c r="WHB15" s="146"/>
      <c r="WHC15" s="146"/>
      <c r="WHD15" s="146"/>
      <c r="WHE15" s="146"/>
      <c r="WHF15" s="146"/>
      <c r="WHG15" s="146"/>
      <c r="WHH15" s="146"/>
      <c r="WHI15" s="146"/>
      <c r="WHJ15" s="146"/>
      <c r="WHK15" s="146"/>
      <c r="WHL15" s="146"/>
      <c r="WHM15" s="146"/>
      <c r="WHN15" s="146"/>
      <c r="WHO15" s="146"/>
      <c r="WHP15" s="146"/>
      <c r="WHQ15" s="146"/>
      <c r="WHR15" s="146"/>
      <c r="WHS15" s="146"/>
      <c r="WHT15" s="146"/>
      <c r="WHU15" s="146"/>
      <c r="WHV15" s="146"/>
      <c r="WHW15" s="146"/>
      <c r="WHX15" s="146"/>
      <c r="WHY15" s="146"/>
      <c r="WHZ15" s="146"/>
      <c r="WIA15" s="146"/>
      <c r="WIB15" s="146"/>
      <c r="WIC15" s="146"/>
      <c r="WID15" s="146"/>
      <c r="WIE15" s="146"/>
      <c r="WIF15" s="146"/>
      <c r="WIG15" s="146"/>
      <c r="WIH15" s="146"/>
      <c r="WII15" s="146"/>
      <c r="WIJ15" s="146"/>
      <c r="WIK15" s="146"/>
      <c r="WIL15" s="146"/>
      <c r="WIM15" s="146"/>
      <c r="WIN15" s="146"/>
      <c r="WIO15" s="146"/>
      <c r="WIP15" s="146"/>
      <c r="WIQ15" s="146"/>
      <c r="WIR15" s="146"/>
      <c r="WIS15" s="146"/>
      <c r="WIT15" s="146"/>
      <c r="WIU15" s="146"/>
      <c r="WIV15" s="146"/>
      <c r="WIW15" s="146"/>
      <c r="WIX15" s="146"/>
      <c r="WIY15" s="146"/>
      <c r="WIZ15" s="146"/>
      <c r="WJA15" s="146"/>
      <c r="WJB15" s="146"/>
      <c r="WJC15" s="146"/>
      <c r="WJD15" s="146"/>
      <c r="WJE15" s="146"/>
      <c r="WJF15" s="146"/>
      <c r="WJG15" s="146"/>
      <c r="WJH15" s="146"/>
      <c r="WJI15" s="146"/>
      <c r="WJJ15" s="146"/>
      <c r="WJK15" s="146"/>
      <c r="WJL15" s="146"/>
      <c r="WJM15" s="146"/>
      <c r="WJN15" s="146"/>
      <c r="WJO15" s="146"/>
      <c r="WJP15" s="146"/>
      <c r="WJQ15" s="146"/>
      <c r="WJR15" s="146"/>
      <c r="WJS15" s="146"/>
      <c r="WJT15" s="146"/>
      <c r="WJU15" s="146"/>
      <c r="WJV15" s="146"/>
      <c r="WJW15" s="146"/>
      <c r="WJX15" s="146"/>
      <c r="WJY15" s="146"/>
      <c r="WJZ15" s="146"/>
      <c r="WKA15" s="146"/>
      <c r="WKB15" s="146"/>
      <c r="WKC15" s="146"/>
      <c r="WKD15" s="146"/>
      <c r="WKE15" s="146"/>
      <c r="WKF15" s="146"/>
      <c r="WKG15" s="146"/>
      <c r="WKH15" s="146"/>
      <c r="WKI15" s="146"/>
      <c r="WKJ15" s="146"/>
      <c r="WKK15" s="146"/>
      <c r="WKL15" s="146"/>
      <c r="WKM15" s="146"/>
      <c r="WKN15" s="146"/>
      <c r="WKO15" s="146"/>
      <c r="WKP15" s="146"/>
      <c r="WKQ15" s="146"/>
      <c r="WKR15" s="146"/>
      <c r="WKS15" s="146"/>
      <c r="WKT15" s="146"/>
      <c r="WKU15" s="146"/>
      <c r="WKV15" s="146"/>
      <c r="WKW15" s="146"/>
      <c r="WKX15" s="146"/>
      <c r="WKY15" s="146"/>
      <c r="WKZ15" s="146"/>
      <c r="WLA15" s="146"/>
      <c r="WLB15" s="146"/>
      <c r="WLC15" s="146"/>
      <c r="WLD15" s="146"/>
      <c r="WLE15" s="146"/>
      <c r="WLF15" s="146"/>
      <c r="WLG15" s="146"/>
      <c r="WLH15" s="146"/>
      <c r="WLI15" s="146"/>
      <c r="WLJ15" s="146"/>
      <c r="WLK15" s="146"/>
      <c r="WLL15" s="146"/>
      <c r="WLM15" s="146"/>
      <c r="WLN15" s="146"/>
      <c r="WLO15" s="146"/>
      <c r="WLP15" s="146"/>
      <c r="WLQ15" s="146"/>
      <c r="WLR15" s="146"/>
      <c r="WLS15" s="146"/>
      <c r="WLT15" s="146"/>
      <c r="WLU15" s="146"/>
      <c r="WLV15" s="146"/>
      <c r="WLW15" s="146"/>
      <c r="WLX15" s="146"/>
      <c r="WLY15" s="146"/>
      <c r="WLZ15" s="146"/>
      <c r="WMA15" s="146"/>
      <c r="WMB15" s="146"/>
      <c r="WMC15" s="146"/>
      <c r="WMD15" s="146"/>
      <c r="WME15" s="146"/>
      <c r="WMF15" s="146"/>
      <c r="WMG15" s="146"/>
      <c r="WMH15" s="146"/>
      <c r="WMI15" s="146"/>
      <c r="WMJ15" s="146"/>
      <c r="WMK15" s="146"/>
      <c r="WML15" s="146"/>
      <c r="WMM15" s="146"/>
      <c r="WMN15" s="146"/>
      <c r="WMO15" s="146"/>
      <c r="WMP15" s="146"/>
      <c r="WMQ15" s="146"/>
      <c r="WMR15" s="146"/>
      <c r="WMS15" s="146"/>
      <c r="WMT15" s="146"/>
      <c r="WMU15" s="146"/>
      <c r="WMV15" s="146"/>
      <c r="WMW15" s="146"/>
      <c r="WMX15" s="146"/>
      <c r="WMY15" s="146"/>
      <c r="WMZ15" s="146"/>
      <c r="WNA15" s="146"/>
      <c r="WNB15" s="146"/>
      <c r="WNC15" s="146"/>
      <c r="WND15" s="146"/>
      <c r="WNE15" s="146"/>
      <c r="WNF15" s="146"/>
      <c r="WNG15" s="146"/>
      <c r="WNH15" s="146"/>
      <c r="WNI15" s="146"/>
      <c r="WNJ15" s="146"/>
      <c r="WNK15" s="146"/>
      <c r="WNL15" s="146"/>
      <c r="WNM15" s="146"/>
      <c r="WNN15" s="146"/>
      <c r="WNO15" s="146"/>
      <c r="WNP15" s="146"/>
      <c r="WNQ15" s="146"/>
      <c r="WNR15" s="146"/>
      <c r="WNS15" s="146"/>
      <c r="WNT15" s="146"/>
      <c r="WNU15" s="146"/>
      <c r="WNV15" s="146"/>
      <c r="WNW15" s="146"/>
      <c r="WNX15" s="146"/>
      <c r="WNY15" s="146"/>
      <c r="WNZ15" s="146"/>
      <c r="WOA15" s="146"/>
      <c r="WOB15" s="146"/>
      <c r="WOC15" s="146"/>
      <c r="WOD15" s="146"/>
      <c r="WOE15" s="146"/>
      <c r="WOF15" s="146"/>
      <c r="WOG15" s="146"/>
      <c r="WOH15" s="146"/>
      <c r="WOI15" s="146"/>
      <c r="WOJ15" s="146"/>
      <c r="WOK15" s="146"/>
      <c r="WOL15" s="146"/>
      <c r="WOM15" s="146"/>
      <c r="WON15" s="146"/>
      <c r="WOO15" s="146"/>
      <c r="WOP15" s="146"/>
      <c r="WOQ15" s="146"/>
      <c r="WOR15" s="146"/>
      <c r="WOS15" s="146"/>
      <c r="WOT15" s="146"/>
      <c r="WOU15" s="146"/>
      <c r="WOV15" s="146"/>
      <c r="WOW15" s="146"/>
      <c r="WOX15" s="146"/>
      <c r="WOY15" s="146"/>
      <c r="WOZ15" s="146"/>
      <c r="WPA15" s="146"/>
      <c r="WPB15" s="146"/>
      <c r="WPC15" s="146"/>
      <c r="WPD15" s="146"/>
      <c r="WPE15" s="146"/>
      <c r="WPF15" s="146"/>
      <c r="WPG15" s="146"/>
      <c r="WPH15" s="146"/>
      <c r="WPI15" s="146"/>
      <c r="WPJ15" s="146"/>
      <c r="WPK15" s="146"/>
      <c r="WPL15" s="146"/>
      <c r="WPM15" s="146"/>
      <c r="WPN15" s="146"/>
      <c r="WPO15" s="146"/>
      <c r="WPP15" s="146"/>
      <c r="WPQ15" s="146"/>
      <c r="WPR15" s="146"/>
      <c r="WPS15" s="146"/>
      <c r="WPT15" s="146"/>
      <c r="WPU15" s="146"/>
      <c r="WPV15" s="146"/>
      <c r="WPW15" s="146"/>
      <c r="WPX15" s="146"/>
      <c r="WPY15" s="146"/>
      <c r="WPZ15" s="146"/>
      <c r="WQA15" s="146"/>
      <c r="WQB15" s="146"/>
      <c r="WQC15" s="146"/>
      <c r="WQD15" s="146"/>
      <c r="WQE15" s="146"/>
      <c r="WQF15" s="146"/>
      <c r="WQG15" s="146"/>
      <c r="WQH15" s="146"/>
      <c r="WQI15" s="146"/>
      <c r="WQJ15" s="146"/>
      <c r="WQK15" s="146"/>
      <c r="WQL15" s="146"/>
      <c r="WQM15" s="146"/>
      <c r="WQN15" s="146"/>
      <c r="WQO15" s="146"/>
      <c r="WQP15" s="146"/>
      <c r="WQQ15" s="146"/>
      <c r="WQR15" s="146"/>
      <c r="WQS15" s="146"/>
      <c r="WQT15" s="146"/>
      <c r="WQU15" s="146"/>
      <c r="WQV15" s="146"/>
      <c r="WQW15" s="146"/>
      <c r="WQX15" s="146"/>
      <c r="WQY15" s="146"/>
      <c r="WQZ15" s="146"/>
      <c r="WRA15" s="146"/>
      <c r="WRB15" s="146"/>
      <c r="WRC15" s="146"/>
      <c r="WRD15" s="146"/>
      <c r="WRE15" s="146"/>
      <c r="WRF15" s="146"/>
      <c r="WRG15" s="146"/>
      <c r="WRH15" s="146"/>
      <c r="WRI15" s="146"/>
      <c r="WRJ15" s="146"/>
      <c r="WRK15" s="146"/>
      <c r="WRL15" s="146"/>
      <c r="WRM15" s="146"/>
      <c r="WRN15" s="146"/>
      <c r="WRO15" s="146"/>
      <c r="WRP15" s="146"/>
      <c r="WRQ15" s="146"/>
      <c r="WRR15" s="146"/>
      <c r="WRS15" s="146"/>
      <c r="WRT15" s="146"/>
      <c r="WRU15" s="146"/>
      <c r="WRV15" s="146"/>
      <c r="WRW15" s="146"/>
      <c r="WRX15" s="146"/>
      <c r="WRY15" s="146"/>
      <c r="WRZ15" s="146"/>
      <c r="WSA15" s="146"/>
      <c r="WSB15" s="146"/>
      <c r="WSC15" s="146"/>
      <c r="WSD15" s="146"/>
      <c r="WSE15" s="146"/>
      <c r="WSF15" s="146"/>
      <c r="WSG15" s="146"/>
      <c r="WSH15" s="146"/>
      <c r="WSI15" s="146"/>
      <c r="WSJ15" s="146"/>
      <c r="WSK15" s="146"/>
      <c r="WSL15" s="146"/>
      <c r="WSM15" s="146"/>
      <c r="WSN15" s="146"/>
      <c r="WSO15" s="146"/>
      <c r="WSP15" s="146"/>
      <c r="WSQ15" s="146"/>
      <c r="WSR15" s="146"/>
      <c r="WSS15" s="146"/>
      <c r="WST15" s="146"/>
      <c r="WSU15" s="146"/>
      <c r="WSV15" s="146"/>
      <c r="WSW15" s="146"/>
      <c r="WSX15" s="146"/>
      <c r="WSY15" s="146"/>
      <c r="WSZ15" s="146"/>
      <c r="WTA15" s="146"/>
      <c r="WTB15" s="146"/>
      <c r="WTC15" s="146"/>
      <c r="WTD15" s="146"/>
      <c r="WTE15" s="146"/>
      <c r="WTF15" s="146"/>
      <c r="WTG15" s="146"/>
      <c r="WTH15" s="146"/>
      <c r="WTI15" s="146"/>
      <c r="WTJ15" s="146"/>
      <c r="WTK15" s="146"/>
      <c r="WTL15" s="146"/>
      <c r="WTM15" s="146"/>
      <c r="WTN15" s="146"/>
      <c r="WTO15" s="146"/>
      <c r="WTP15" s="146"/>
      <c r="WTQ15" s="146"/>
      <c r="WTR15" s="146"/>
      <c r="WTS15" s="146"/>
      <c r="WTT15" s="146"/>
      <c r="WTU15" s="146"/>
      <c r="WTV15" s="146"/>
      <c r="WTW15" s="146"/>
      <c r="WTX15" s="146"/>
      <c r="WTY15" s="146"/>
      <c r="WTZ15" s="146"/>
      <c r="WUA15" s="146"/>
      <c r="WUB15" s="146"/>
      <c r="WUC15" s="146"/>
      <c r="WUD15" s="146"/>
      <c r="WUE15" s="146"/>
      <c r="WUF15" s="146"/>
      <c r="WUG15" s="146"/>
      <c r="WUH15" s="146"/>
      <c r="WUI15" s="146"/>
      <c r="WUJ15" s="146"/>
      <c r="WUK15" s="146"/>
      <c r="WUL15" s="146"/>
      <c r="WUM15" s="146"/>
      <c r="WUN15" s="146"/>
      <c r="WUO15" s="146"/>
      <c r="WUP15" s="146"/>
      <c r="WUQ15" s="146"/>
      <c r="WUR15" s="146"/>
      <c r="WUS15" s="146"/>
      <c r="WUT15" s="146"/>
      <c r="WUU15" s="146"/>
      <c r="WUV15" s="146"/>
      <c r="WUW15" s="146"/>
      <c r="WUX15" s="146"/>
      <c r="WUY15" s="146"/>
      <c r="WUZ15" s="146"/>
      <c r="WVA15" s="146"/>
      <c r="WVB15" s="146"/>
      <c r="WVC15" s="146"/>
      <c r="WVD15" s="146"/>
      <c r="WVE15" s="146"/>
      <c r="WVF15" s="146"/>
      <c r="WVG15" s="146"/>
      <c r="WVH15" s="146"/>
      <c r="WVI15" s="146"/>
      <c r="WVJ15" s="146"/>
      <c r="WVK15" s="146"/>
      <c r="WVL15" s="146"/>
      <c r="WVM15" s="146"/>
      <c r="WVN15" s="146"/>
      <c r="WVO15" s="146"/>
      <c r="WVP15" s="146"/>
      <c r="WVQ15" s="146"/>
      <c r="WVR15" s="146"/>
      <c r="WVS15" s="146"/>
      <c r="WVT15" s="146"/>
      <c r="WVU15" s="146"/>
      <c r="WVV15" s="146"/>
      <c r="WVW15" s="146"/>
      <c r="WVX15" s="146"/>
      <c r="WVY15" s="146"/>
      <c r="WVZ15" s="146"/>
      <c r="WWA15" s="146"/>
      <c r="WWB15" s="146"/>
      <c r="WWC15" s="146"/>
      <c r="WWD15" s="146"/>
      <c r="WWE15" s="146"/>
      <c r="WWF15" s="146"/>
      <c r="WWG15" s="146"/>
      <c r="WWH15" s="146"/>
      <c r="WWI15" s="146"/>
    </row>
    <row r="16" spans="1:16155" s="148" customFormat="1" ht="55.2">
      <c r="A16" s="158" t="s">
        <v>86</v>
      </c>
      <c r="B16" s="162" t="s">
        <v>87</v>
      </c>
      <c r="C16" s="158" t="s">
        <v>74</v>
      </c>
      <c r="D16" s="158" t="s">
        <v>338</v>
      </c>
      <c r="E16" s="159" t="s">
        <v>87</v>
      </c>
      <c r="F16" s="158" t="s">
        <v>75</v>
      </c>
      <c r="G16" s="159" t="s">
        <v>339</v>
      </c>
      <c r="H16" s="160" t="s">
        <v>340</v>
      </c>
      <c r="I16" s="160" t="s">
        <v>340</v>
      </c>
      <c r="J16" s="160" t="s">
        <v>340</v>
      </c>
      <c r="K16" s="160" t="s">
        <v>340</v>
      </c>
      <c r="L16" s="160" t="s">
        <v>340</v>
      </c>
      <c r="M16" s="160" t="s">
        <v>340</v>
      </c>
      <c r="N16" s="160" t="s">
        <v>340</v>
      </c>
      <c r="O16" s="160" t="s">
        <v>340</v>
      </c>
      <c r="P16" s="160" t="s">
        <v>340</v>
      </c>
      <c r="X16" s="147"/>
      <c r="Y16" s="147"/>
      <c r="Z16" s="147"/>
      <c r="AA16" s="147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46"/>
      <c r="DO16" s="146"/>
      <c r="DP16" s="146"/>
      <c r="DQ16" s="146"/>
      <c r="DR16" s="146"/>
      <c r="DS16" s="146"/>
      <c r="DT16" s="146"/>
      <c r="DU16" s="146"/>
      <c r="DV16" s="146"/>
      <c r="DW16" s="146"/>
      <c r="DX16" s="146"/>
      <c r="DY16" s="146"/>
      <c r="DZ16" s="146"/>
      <c r="EA16" s="146"/>
      <c r="EB16" s="146"/>
      <c r="EC16" s="146"/>
      <c r="ED16" s="146"/>
      <c r="EE16" s="146"/>
      <c r="EF16" s="146"/>
      <c r="EG16" s="146"/>
      <c r="EH16" s="146"/>
      <c r="EI16" s="146"/>
      <c r="EJ16" s="146"/>
      <c r="EK16" s="146"/>
      <c r="EL16" s="146"/>
      <c r="EM16" s="146"/>
      <c r="EN16" s="146"/>
      <c r="EO16" s="146"/>
      <c r="EP16" s="146"/>
      <c r="EQ16" s="146"/>
      <c r="ER16" s="146"/>
      <c r="ES16" s="146"/>
      <c r="ET16" s="146"/>
      <c r="EU16" s="146"/>
      <c r="EV16" s="146"/>
      <c r="EW16" s="146"/>
      <c r="EX16" s="146"/>
      <c r="EY16" s="146"/>
      <c r="EZ16" s="146"/>
      <c r="FA16" s="146"/>
      <c r="FB16" s="146"/>
      <c r="FC16" s="146"/>
      <c r="FD16" s="146"/>
      <c r="FE16" s="146"/>
      <c r="FF16" s="146"/>
      <c r="FG16" s="146"/>
      <c r="FH16" s="146"/>
      <c r="FI16" s="146"/>
      <c r="FJ16" s="146"/>
      <c r="FK16" s="146"/>
      <c r="FL16" s="146"/>
      <c r="FM16" s="146"/>
      <c r="FN16" s="146"/>
      <c r="FO16" s="146"/>
      <c r="FP16" s="146"/>
      <c r="FQ16" s="146"/>
      <c r="FR16" s="146"/>
      <c r="FS16" s="146"/>
      <c r="FT16" s="146"/>
      <c r="FU16" s="146"/>
      <c r="FV16" s="146"/>
      <c r="FW16" s="146"/>
      <c r="FX16" s="146"/>
      <c r="FY16" s="146"/>
      <c r="FZ16" s="146"/>
      <c r="GA16" s="146"/>
      <c r="GB16" s="146"/>
      <c r="GC16" s="146"/>
      <c r="GD16" s="146"/>
      <c r="GE16" s="146"/>
      <c r="GF16" s="146"/>
      <c r="GG16" s="146"/>
      <c r="GH16" s="146"/>
      <c r="GI16" s="146"/>
      <c r="GJ16" s="146"/>
      <c r="GK16" s="146"/>
      <c r="GL16" s="146"/>
      <c r="GM16" s="146"/>
      <c r="GN16" s="146"/>
      <c r="GO16" s="146"/>
      <c r="GP16" s="146"/>
      <c r="GQ16" s="146"/>
      <c r="GR16" s="146"/>
      <c r="GS16" s="146"/>
      <c r="GT16" s="146"/>
      <c r="GU16" s="146"/>
      <c r="GV16" s="146"/>
      <c r="GW16" s="146"/>
      <c r="GX16" s="146"/>
      <c r="GY16" s="146"/>
      <c r="GZ16" s="146"/>
      <c r="HA16" s="146"/>
      <c r="HB16" s="146"/>
      <c r="HC16" s="146"/>
      <c r="HD16" s="146"/>
      <c r="HE16" s="146"/>
      <c r="HF16" s="146"/>
      <c r="HG16" s="146"/>
      <c r="HH16" s="146"/>
      <c r="HI16" s="146"/>
      <c r="HJ16" s="146"/>
      <c r="HK16" s="146"/>
      <c r="HL16" s="146"/>
      <c r="HM16" s="146"/>
      <c r="HN16" s="146"/>
      <c r="HO16" s="146"/>
      <c r="HP16" s="146"/>
      <c r="HQ16" s="146"/>
      <c r="HR16" s="146"/>
      <c r="HS16" s="146"/>
      <c r="HT16" s="146"/>
      <c r="HU16" s="146"/>
      <c r="HV16" s="146"/>
      <c r="HW16" s="146"/>
      <c r="HX16" s="146"/>
      <c r="HY16" s="146"/>
      <c r="HZ16" s="146"/>
      <c r="IA16" s="146"/>
      <c r="IB16" s="146"/>
      <c r="IC16" s="146"/>
      <c r="ID16" s="146"/>
      <c r="IE16" s="146"/>
      <c r="IF16" s="146"/>
      <c r="IG16" s="146"/>
      <c r="IH16" s="146"/>
      <c r="II16" s="146"/>
      <c r="IJ16" s="146"/>
      <c r="IK16" s="146"/>
      <c r="IL16" s="146"/>
      <c r="IM16" s="146"/>
      <c r="IN16" s="146"/>
      <c r="IO16" s="146"/>
      <c r="IP16" s="146"/>
      <c r="IQ16" s="146"/>
      <c r="IR16" s="146"/>
      <c r="IS16" s="146"/>
      <c r="IT16" s="146"/>
      <c r="IU16" s="146"/>
      <c r="IV16" s="146"/>
      <c r="IW16" s="146"/>
      <c r="IX16" s="146"/>
      <c r="IY16" s="146"/>
      <c r="IZ16" s="146"/>
      <c r="JA16" s="146"/>
      <c r="JB16" s="146"/>
      <c r="JC16" s="146"/>
      <c r="JD16" s="146"/>
      <c r="JE16" s="146"/>
      <c r="JF16" s="146"/>
      <c r="JG16" s="146"/>
      <c r="JH16" s="146"/>
      <c r="JI16" s="146"/>
      <c r="JJ16" s="146"/>
      <c r="JK16" s="146"/>
      <c r="JL16" s="146"/>
      <c r="JM16" s="146"/>
      <c r="JN16" s="146"/>
      <c r="JO16" s="146"/>
      <c r="JP16" s="146"/>
      <c r="JQ16" s="146"/>
      <c r="JR16" s="146"/>
      <c r="JS16" s="146"/>
      <c r="JT16" s="146"/>
      <c r="JU16" s="146"/>
      <c r="JV16" s="146"/>
      <c r="JW16" s="146"/>
      <c r="JX16" s="146"/>
      <c r="JY16" s="146"/>
      <c r="JZ16" s="146"/>
      <c r="KA16" s="146"/>
      <c r="KB16" s="146"/>
      <c r="KC16" s="146"/>
      <c r="KD16" s="146"/>
      <c r="KE16" s="146"/>
      <c r="KF16" s="146"/>
      <c r="KG16" s="146"/>
      <c r="KH16" s="146"/>
      <c r="KI16" s="146"/>
      <c r="KJ16" s="146"/>
      <c r="KK16" s="146"/>
      <c r="KL16" s="146"/>
      <c r="KM16" s="146"/>
      <c r="KN16" s="146"/>
      <c r="KO16" s="146"/>
      <c r="KP16" s="146"/>
      <c r="KQ16" s="146"/>
      <c r="KR16" s="146"/>
      <c r="KS16" s="146"/>
      <c r="KT16" s="146"/>
      <c r="KU16" s="146"/>
      <c r="KV16" s="146"/>
      <c r="KW16" s="146"/>
      <c r="KX16" s="146"/>
      <c r="KY16" s="146"/>
      <c r="KZ16" s="146"/>
      <c r="LA16" s="146"/>
      <c r="LB16" s="146"/>
      <c r="LC16" s="146"/>
      <c r="LD16" s="146"/>
      <c r="LE16" s="146"/>
      <c r="LF16" s="146"/>
      <c r="LG16" s="146"/>
      <c r="LH16" s="146"/>
      <c r="LI16" s="146"/>
      <c r="LJ16" s="146"/>
      <c r="LK16" s="146"/>
      <c r="LL16" s="146"/>
      <c r="LM16" s="146"/>
      <c r="LN16" s="146"/>
      <c r="LO16" s="146"/>
      <c r="LP16" s="146"/>
      <c r="LQ16" s="146"/>
      <c r="LR16" s="146"/>
      <c r="LS16" s="146"/>
      <c r="LT16" s="146"/>
      <c r="LU16" s="146"/>
      <c r="LV16" s="146"/>
      <c r="LW16" s="146"/>
      <c r="LX16" s="146"/>
      <c r="LY16" s="146"/>
      <c r="LZ16" s="146"/>
      <c r="MA16" s="146"/>
      <c r="MB16" s="146"/>
      <c r="MC16" s="146"/>
      <c r="MD16" s="146"/>
      <c r="ME16" s="146"/>
      <c r="MF16" s="146"/>
      <c r="MG16" s="146"/>
      <c r="MH16" s="146"/>
      <c r="MI16" s="146"/>
      <c r="MJ16" s="146"/>
      <c r="MK16" s="146"/>
      <c r="ML16" s="146"/>
      <c r="MM16" s="146"/>
      <c r="MN16" s="146"/>
      <c r="MO16" s="146"/>
      <c r="MP16" s="146"/>
      <c r="MQ16" s="146"/>
      <c r="MR16" s="146"/>
      <c r="MS16" s="146"/>
      <c r="MT16" s="146"/>
      <c r="MU16" s="146"/>
      <c r="MV16" s="146"/>
      <c r="MW16" s="146"/>
      <c r="MX16" s="146"/>
      <c r="MY16" s="146"/>
      <c r="MZ16" s="146"/>
      <c r="NA16" s="146"/>
      <c r="NB16" s="146"/>
      <c r="NC16" s="146"/>
      <c r="ND16" s="146"/>
      <c r="NE16" s="146"/>
      <c r="NF16" s="146"/>
      <c r="NG16" s="146"/>
      <c r="NH16" s="146"/>
      <c r="NI16" s="146"/>
      <c r="NJ16" s="146"/>
      <c r="NK16" s="146"/>
      <c r="NL16" s="146"/>
      <c r="NM16" s="146"/>
      <c r="NN16" s="146"/>
      <c r="NO16" s="146"/>
      <c r="NP16" s="146"/>
      <c r="NQ16" s="146"/>
      <c r="NR16" s="146"/>
      <c r="NS16" s="146"/>
      <c r="NT16" s="146"/>
      <c r="NU16" s="146"/>
      <c r="NV16" s="146"/>
      <c r="NW16" s="146"/>
      <c r="NX16" s="146"/>
      <c r="NY16" s="146"/>
      <c r="NZ16" s="146"/>
      <c r="OA16" s="146"/>
      <c r="OB16" s="146"/>
      <c r="OC16" s="146"/>
      <c r="OD16" s="146"/>
      <c r="OE16" s="146"/>
      <c r="OF16" s="146"/>
      <c r="OG16" s="146"/>
      <c r="OH16" s="146"/>
      <c r="OI16" s="146"/>
      <c r="OJ16" s="146"/>
      <c r="OK16" s="146"/>
      <c r="OL16" s="146"/>
      <c r="OM16" s="146"/>
      <c r="ON16" s="146"/>
      <c r="OO16" s="146"/>
      <c r="OP16" s="146"/>
      <c r="OQ16" s="146"/>
      <c r="OR16" s="146"/>
      <c r="OS16" s="146"/>
      <c r="OT16" s="146"/>
      <c r="OU16" s="146"/>
      <c r="OV16" s="146"/>
      <c r="OW16" s="146"/>
      <c r="OX16" s="146"/>
      <c r="OY16" s="146"/>
      <c r="OZ16" s="146"/>
      <c r="PA16" s="146"/>
      <c r="PB16" s="146"/>
      <c r="PC16" s="146"/>
      <c r="PD16" s="146"/>
      <c r="PE16" s="146"/>
      <c r="PF16" s="146"/>
      <c r="PG16" s="146"/>
      <c r="PH16" s="146"/>
      <c r="PI16" s="146"/>
      <c r="PJ16" s="146"/>
      <c r="PK16" s="146"/>
      <c r="PL16" s="146"/>
      <c r="PM16" s="146"/>
      <c r="PN16" s="146"/>
      <c r="PO16" s="146"/>
      <c r="PP16" s="146"/>
      <c r="PQ16" s="146"/>
      <c r="PR16" s="146"/>
      <c r="PS16" s="146"/>
      <c r="PT16" s="146"/>
      <c r="PU16" s="146"/>
      <c r="PV16" s="146"/>
      <c r="PW16" s="146"/>
      <c r="PX16" s="146"/>
      <c r="PY16" s="146"/>
      <c r="PZ16" s="146"/>
      <c r="QA16" s="146"/>
      <c r="QB16" s="146"/>
      <c r="QC16" s="146"/>
      <c r="QD16" s="146"/>
      <c r="QE16" s="146"/>
      <c r="QF16" s="146"/>
      <c r="QG16" s="146"/>
      <c r="QH16" s="146"/>
      <c r="QI16" s="146"/>
      <c r="QJ16" s="146"/>
      <c r="QK16" s="146"/>
      <c r="QL16" s="146"/>
      <c r="QM16" s="146"/>
      <c r="QN16" s="146"/>
      <c r="QO16" s="146"/>
      <c r="QP16" s="146"/>
      <c r="QQ16" s="146"/>
      <c r="QR16" s="146"/>
      <c r="QS16" s="146"/>
      <c r="QT16" s="146"/>
      <c r="QU16" s="146"/>
      <c r="QV16" s="146"/>
      <c r="QW16" s="146"/>
      <c r="QX16" s="146"/>
      <c r="QY16" s="146"/>
      <c r="QZ16" s="146"/>
      <c r="RA16" s="146"/>
      <c r="RB16" s="146"/>
      <c r="RC16" s="146"/>
      <c r="RD16" s="146"/>
      <c r="RE16" s="146"/>
      <c r="RF16" s="146"/>
      <c r="RG16" s="146"/>
      <c r="RH16" s="146"/>
      <c r="RI16" s="146"/>
      <c r="RJ16" s="146"/>
      <c r="RK16" s="146"/>
      <c r="RL16" s="146"/>
      <c r="RM16" s="146"/>
      <c r="RN16" s="146"/>
      <c r="RO16" s="146"/>
      <c r="RP16" s="146"/>
      <c r="RQ16" s="146"/>
      <c r="RR16" s="146"/>
      <c r="RS16" s="146"/>
      <c r="RT16" s="146"/>
      <c r="RU16" s="146"/>
      <c r="RV16" s="146"/>
      <c r="RW16" s="146"/>
      <c r="RX16" s="146"/>
      <c r="RY16" s="146"/>
      <c r="RZ16" s="146"/>
      <c r="SA16" s="146"/>
      <c r="SB16" s="146"/>
      <c r="SC16" s="146"/>
      <c r="SD16" s="146"/>
      <c r="SE16" s="146"/>
      <c r="SF16" s="146"/>
      <c r="SG16" s="146"/>
      <c r="SH16" s="146"/>
      <c r="SI16" s="146"/>
      <c r="SJ16" s="146"/>
      <c r="SK16" s="146"/>
      <c r="SL16" s="146"/>
      <c r="SM16" s="146"/>
      <c r="SN16" s="146"/>
      <c r="SO16" s="146"/>
      <c r="SP16" s="146"/>
      <c r="SQ16" s="146"/>
      <c r="SR16" s="146"/>
      <c r="SS16" s="146"/>
      <c r="ST16" s="146"/>
      <c r="SU16" s="146"/>
      <c r="SV16" s="146"/>
      <c r="SW16" s="146"/>
      <c r="SX16" s="146"/>
      <c r="SY16" s="146"/>
      <c r="SZ16" s="146"/>
      <c r="TA16" s="146"/>
      <c r="TB16" s="146"/>
      <c r="TC16" s="146"/>
      <c r="TD16" s="146"/>
      <c r="TE16" s="146"/>
      <c r="TF16" s="146"/>
      <c r="TG16" s="146"/>
      <c r="TH16" s="146"/>
      <c r="TI16" s="146"/>
      <c r="TJ16" s="146"/>
      <c r="TK16" s="146"/>
      <c r="TL16" s="146"/>
      <c r="TM16" s="146"/>
      <c r="TN16" s="146"/>
      <c r="TO16" s="146"/>
      <c r="TP16" s="146"/>
      <c r="TQ16" s="146"/>
      <c r="TR16" s="146"/>
      <c r="TS16" s="146"/>
      <c r="TT16" s="146"/>
      <c r="TU16" s="146"/>
      <c r="TV16" s="146"/>
      <c r="TW16" s="146"/>
      <c r="TX16" s="146"/>
      <c r="TY16" s="146"/>
      <c r="TZ16" s="146"/>
      <c r="UA16" s="146"/>
      <c r="UB16" s="146"/>
      <c r="UC16" s="146"/>
      <c r="UD16" s="146"/>
      <c r="UE16" s="146"/>
      <c r="UF16" s="146"/>
      <c r="UG16" s="146"/>
      <c r="UH16" s="146"/>
      <c r="UI16" s="146"/>
      <c r="UJ16" s="146"/>
      <c r="UK16" s="146"/>
      <c r="UL16" s="146"/>
      <c r="UM16" s="146"/>
      <c r="UN16" s="146"/>
      <c r="UO16" s="146"/>
      <c r="UP16" s="146"/>
      <c r="UQ16" s="146"/>
      <c r="UR16" s="146"/>
      <c r="US16" s="146"/>
      <c r="UT16" s="146"/>
      <c r="UU16" s="146"/>
      <c r="UV16" s="146"/>
      <c r="UW16" s="146"/>
      <c r="UX16" s="146"/>
      <c r="UY16" s="146"/>
      <c r="UZ16" s="146"/>
      <c r="VA16" s="146"/>
      <c r="VB16" s="146"/>
      <c r="VC16" s="146"/>
      <c r="VD16" s="146"/>
      <c r="VE16" s="146"/>
      <c r="VF16" s="146"/>
      <c r="VG16" s="146"/>
      <c r="VH16" s="146"/>
      <c r="VI16" s="146"/>
      <c r="VJ16" s="146"/>
      <c r="VK16" s="146"/>
      <c r="VL16" s="146"/>
      <c r="VM16" s="146"/>
      <c r="VN16" s="146"/>
      <c r="VO16" s="146"/>
      <c r="VP16" s="146"/>
      <c r="VQ16" s="146"/>
      <c r="VR16" s="146"/>
      <c r="VS16" s="146"/>
      <c r="VT16" s="146"/>
      <c r="VU16" s="146"/>
      <c r="VV16" s="146"/>
      <c r="VW16" s="146"/>
      <c r="VX16" s="146"/>
      <c r="VY16" s="146"/>
      <c r="VZ16" s="146"/>
      <c r="WA16" s="146"/>
      <c r="WB16" s="146"/>
      <c r="WC16" s="146"/>
      <c r="WD16" s="146"/>
      <c r="WE16" s="146"/>
      <c r="WF16" s="146"/>
      <c r="WG16" s="146"/>
      <c r="WH16" s="146"/>
      <c r="WI16" s="146"/>
      <c r="WJ16" s="146"/>
      <c r="WK16" s="146"/>
      <c r="WL16" s="146"/>
      <c r="WM16" s="146"/>
      <c r="WN16" s="146"/>
      <c r="WO16" s="146"/>
      <c r="WP16" s="146"/>
      <c r="WQ16" s="146"/>
      <c r="WR16" s="146"/>
      <c r="WS16" s="146"/>
      <c r="WT16" s="146"/>
      <c r="WU16" s="146"/>
      <c r="WV16" s="146"/>
      <c r="WW16" s="146"/>
      <c r="WX16" s="146"/>
      <c r="WY16" s="146"/>
      <c r="WZ16" s="146"/>
      <c r="XA16" s="146"/>
      <c r="XB16" s="146"/>
      <c r="XC16" s="146"/>
      <c r="XD16" s="146"/>
      <c r="XE16" s="146"/>
      <c r="XF16" s="146"/>
      <c r="XG16" s="146"/>
      <c r="XH16" s="146"/>
      <c r="XI16" s="146"/>
      <c r="XJ16" s="146"/>
      <c r="XK16" s="146"/>
      <c r="XL16" s="146"/>
      <c r="XM16" s="146"/>
      <c r="XN16" s="146"/>
      <c r="XO16" s="146"/>
      <c r="XP16" s="146"/>
      <c r="XQ16" s="146"/>
      <c r="XR16" s="146"/>
      <c r="XS16" s="146"/>
      <c r="XT16" s="146"/>
      <c r="XU16" s="146"/>
      <c r="XV16" s="146"/>
      <c r="XW16" s="146"/>
      <c r="XX16" s="146"/>
      <c r="XY16" s="146"/>
      <c r="XZ16" s="146"/>
      <c r="YA16" s="146"/>
      <c r="YB16" s="146"/>
      <c r="YC16" s="146"/>
      <c r="YD16" s="146"/>
      <c r="YE16" s="146"/>
      <c r="YF16" s="146"/>
      <c r="YG16" s="146"/>
      <c r="YH16" s="146"/>
      <c r="YI16" s="146"/>
      <c r="YJ16" s="146"/>
      <c r="YK16" s="146"/>
      <c r="YL16" s="146"/>
      <c r="YM16" s="146"/>
      <c r="YN16" s="146"/>
      <c r="YO16" s="146"/>
      <c r="YP16" s="146"/>
      <c r="YQ16" s="146"/>
      <c r="YR16" s="146"/>
      <c r="YS16" s="146"/>
      <c r="YT16" s="146"/>
      <c r="YU16" s="146"/>
      <c r="YV16" s="146"/>
      <c r="YW16" s="146"/>
      <c r="YX16" s="146"/>
      <c r="YY16" s="146"/>
      <c r="YZ16" s="146"/>
      <c r="ZA16" s="146"/>
      <c r="ZB16" s="146"/>
      <c r="ZC16" s="146"/>
      <c r="ZD16" s="146"/>
      <c r="ZE16" s="146"/>
      <c r="ZF16" s="146"/>
      <c r="ZG16" s="146"/>
      <c r="ZH16" s="146"/>
      <c r="ZI16" s="146"/>
      <c r="ZJ16" s="146"/>
      <c r="ZK16" s="146"/>
      <c r="ZL16" s="146"/>
      <c r="ZM16" s="146"/>
      <c r="ZN16" s="146"/>
      <c r="ZO16" s="146"/>
      <c r="ZP16" s="146"/>
      <c r="ZQ16" s="146"/>
      <c r="ZR16" s="146"/>
      <c r="ZS16" s="146"/>
      <c r="ZT16" s="146"/>
      <c r="ZU16" s="146"/>
      <c r="ZV16" s="146"/>
      <c r="ZW16" s="146"/>
      <c r="ZX16" s="146"/>
      <c r="ZY16" s="146"/>
      <c r="ZZ16" s="146"/>
      <c r="AAA16" s="146"/>
      <c r="AAB16" s="146"/>
      <c r="AAC16" s="146"/>
      <c r="AAD16" s="146"/>
      <c r="AAE16" s="146"/>
      <c r="AAF16" s="146"/>
      <c r="AAG16" s="146"/>
      <c r="AAH16" s="146"/>
      <c r="AAI16" s="146"/>
      <c r="AAJ16" s="146"/>
      <c r="AAK16" s="146"/>
      <c r="AAL16" s="146"/>
      <c r="AAM16" s="146"/>
      <c r="AAN16" s="146"/>
      <c r="AAO16" s="146"/>
      <c r="AAP16" s="146"/>
      <c r="AAQ16" s="146"/>
      <c r="AAR16" s="146"/>
      <c r="AAS16" s="146"/>
      <c r="AAT16" s="146"/>
      <c r="AAU16" s="146"/>
      <c r="AAV16" s="146"/>
      <c r="AAW16" s="146"/>
      <c r="AAX16" s="146"/>
      <c r="AAY16" s="146"/>
      <c r="AAZ16" s="146"/>
      <c r="ABA16" s="146"/>
      <c r="ABB16" s="146"/>
      <c r="ABC16" s="146"/>
      <c r="ABD16" s="146"/>
      <c r="ABE16" s="146"/>
      <c r="ABF16" s="146"/>
      <c r="ABG16" s="146"/>
      <c r="ABH16" s="146"/>
      <c r="ABI16" s="146"/>
      <c r="ABJ16" s="146"/>
      <c r="ABK16" s="146"/>
      <c r="ABL16" s="146"/>
      <c r="ABM16" s="146"/>
      <c r="ABN16" s="146"/>
      <c r="ABO16" s="146"/>
      <c r="ABP16" s="146"/>
      <c r="ABQ16" s="146"/>
      <c r="ABR16" s="146"/>
      <c r="ABS16" s="146"/>
      <c r="ABT16" s="146"/>
      <c r="ABU16" s="146"/>
      <c r="ABV16" s="146"/>
      <c r="ABW16" s="146"/>
      <c r="ABX16" s="146"/>
      <c r="ABY16" s="146"/>
      <c r="ABZ16" s="146"/>
      <c r="ACA16" s="146"/>
      <c r="ACB16" s="146"/>
      <c r="ACC16" s="146"/>
      <c r="ACD16" s="146"/>
      <c r="ACE16" s="146"/>
      <c r="ACF16" s="146"/>
      <c r="ACG16" s="146"/>
      <c r="ACH16" s="146"/>
      <c r="ACI16" s="146"/>
      <c r="ACJ16" s="146"/>
      <c r="ACK16" s="146"/>
      <c r="ACL16" s="146"/>
      <c r="ACM16" s="146"/>
      <c r="ACN16" s="146"/>
      <c r="ACO16" s="146"/>
      <c r="ACP16" s="146"/>
      <c r="ACQ16" s="146"/>
      <c r="ACR16" s="146"/>
      <c r="ACS16" s="146"/>
      <c r="ACT16" s="146"/>
      <c r="ACU16" s="146"/>
      <c r="ACV16" s="146"/>
      <c r="ACW16" s="146"/>
      <c r="ACX16" s="146"/>
      <c r="ACY16" s="146"/>
      <c r="ACZ16" s="146"/>
      <c r="ADA16" s="146"/>
      <c r="ADB16" s="146"/>
      <c r="ADC16" s="146"/>
      <c r="ADD16" s="146"/>
      <c r="ADE16" s="146"/>
      <c r="ADF16" s="146"/>
      <c r="ADG16" s="146"/>
      <c r="ADH16" s="146"/>
      <c r="ADI16" s="146"/>
      <c r="ADJ16" s="146"/>
      <c r="ADK16" s="146"/>
      <c r="ADL16" s="146"/>
      <c r="ADM16" s="146"/>
      <c r="ADN16" s="146"/>
      <c r="ADO16" s="146"/>
      <c r="ADP16" s="146"/>
      <c r="ADQ16" s="146"/>
      <c r="ADR16" s="146"/>
      <c r="ADS16" s="146"/>
      <c r="ADT16" s="146"/>
      <c r="ADU16" s="146"/>
      <c r="ADV16" s="146"/>
      <c r="ADW16" s="146"/>
      <c r="ADX16" s="146"/>
      <c r="ADY16" s="146"/>
      <c r="ADZ16" s="146"/>
      <c r="AEA16" s="146"/>
      <c r="AEB16" s="146"/>
      <c r="AEC16" s="146"/>
      <c r="AED16" s="146"/>
      <c r="AEE16" s="146"/>
      <c r="AEF16" s="146"/>
      <c r="AEG16" s="146"/>
      <c r="AEH16" s="146"/>
      <c r="AEI16" s="146"/>
      <c r="AEJ16" s="146"/>
      <c r="AEK16" s="146"/>
      <c r="AEL16" s="146"/>
      <c r="AEM16" s="146"/>
      <c r="AEN16" s="146"/>
      <c r="AEO16" s="146"/>
      <c r="AEP16" s="146"/>
      <c r="AEQ16" s="146"/>
      <c r="AER16" s="146"/>
      <c r="AES16" s="146"/>
      <c r="AET16" s="146"/>
      <c r="AEU16" s="146"/>
      <c r="AEV16" s="146"/>
      <c r="AEW16" s="146"/>
      <c r="AEX16" s="146"/>
      <c r="AEY16" s="146"/>
      <c r="AEZ16" s="146"/>
      <c r="AFA16" s="146"/>
      <c r="AFB16" s="146"/>
      <c r="AFC16" s="146"/>
      <c r="AFD16" s="146"/>
      <c r="AFE16" s="146"/>
      <c r="AFF16" s="146"/>
      <c r="AFG16" s="146"/>
      <c r="AFH16" s="146"/>
      <c r="AFI16" s="146"/>
      <c r="AFJ16" s="146"/>
      <c r="AFK16" s="146"/>
      <c r="AFL16" s="146"/>
      <c r="AFM16" s="146"/>
      <c r="AFN16" s="146"/>
      <c r="AFO16" s="146"/>
      <c r="AFP16" s="146"/>
      <c r="AFQ16" s="146"/>
      <c r="AFR16" s="146"/>
      <c r="AFS16" s="146"/>
      <c r="AFT16" s="146"/>
      <c r="AFU16" s="146"/>
      <c r="AFV16" s="146"/>
      <c r="AFW16" s="146"/>
      <c r="AFX16" s="146"/>
      <c r="AFY16" s="146"/>
      <c r="AFZ16" s="146"/>
      <c r="AGA16" s="146"/>
      <c r="AGB16" s="146"/>
      <c r="AGC16" s="146"/>
      <c r="AGD16" s="146"/>
      <c r="AGE16" s="146"/>
      <c r="AGF16" s="146"/>
      <c r="AGG16" s="146"/>
      <c r="AGH16" s="146"/>
      <c r="AGI16" s="146"/>
      <c r="AGJ16" s="146"/>
      <c r="AGK16" s="146"/>
      <c r="AGL16" s="146"/>
      <c r="AGM16" s="146"/>
      <c r="AGN16" s="146"/>
      <c r="AGO16" s="146"/>
      <c r="AGP16" s="146"/>
      <c r="AGQ16" s="146"/>
      <c r="AGR16" s="146"/>
      <c r="AGS16" s="146"/>
      <c r="AGT16" s="146"/>
      <c r="AGU16" s="146"/>
      <c r="AGV16" s="146"/>
      <c r="AGW16" s="146"/>
      <c r="AGX16" s="146"/>
      <c r="AGY16" s="146"/>
      <c r="AGZ16" s="146"/>
      <c r="AHA16" s="146"/>
      <c r="AHB16" s="146"/>
      <c r="AHC16" s="146"/>
      <c r="AHD16" s="146"/>
      <c r="AHE16" s="146"/>
      <c r="AHF16" s="146"/>
      <c r="AHG16" s="146"/>
      <c r="AHH16" s="146"/>
      <c r="AHI16" s="146"/>
      <c r="AHJ16" s="146"/>
      <c r="AHK16" s="146"/>
      <c r="AHL16" s="146"/>
      <c r="AHM16" s="146"/>
      <c r="AHN16" s="146"/>
      <c r="AHO16" s="146"/>
      <c r="AHP16" s="146"/>
      <c r="AHQ16" s="146"/>
      <c r="AHR16" s="146"/>
      <c r="AHS16" s="146"/>
      <c r="AHT16" s="146"/>
      <c r="AHU16" s="146"/>
      <c r="AHV16" s="146"/>
      <c r="AHW16" s="146"/>
      <c r="AHX16" s="146"/>
      <c r="AHY16" s="146"/>
      <c r="AHZ16" s="146"/>
      <c r="AIA16" s="146"/>
      <c r="AIB16" s="146"/>
      <c r="AIC16" s="146"/>
      <c r="AID16" s="146"/>
      <c r="AIE16" s="146"/>
      <c r="AIF16" s="146"/>
      <c r="AIG16" s="146"/>
      <c r="AIH16" s="146"/>
      <c r="AII16" s="146"/>
      <c r="AIJ16" s="146"/>
      <c r="AIK16" s="146"/>
      <c r="AIL16" s="146"/>
      <c r="AIM16" s="146"/>
      <c r="AIN16" s="146"/>
      <c r="AIO16" s="146"/>
      <c r="AIP16" s="146"/>
      <c r="AIQ16" s="146"/>
      <c r="AIR16" s="146"/>
      <c r="AIS16" s="146"/>
      <c r="AIT16" s="146"/>
      <c r="AIU16" s="146"/>
      <c r="AIV16" s="146"/>
      <c r="AIW16" s="146"/>
      <c r="AIX16" s="146"/>
      <c r="AIY16" s="146"/>
      <c r="AIZ16" s="146"/>
      <c r="AJA16" s="146"/>
      <c r="AJB16" s="146"/>
      <c r="AJC16" s="146"/>
      <c r="AJD16" s="146"/>
      <c r="AJE16" s="146"/>
      <c r="AJF16" s="146"/>
      <c r="AJG16" s="146"/>
      <c r="AJH16" s="146"/>
      <c r="AJI16" s="146"/>
      <c r="AJJ16" s="146"/>
      <c r="AJK16" s="146"/>
      <c r="AJL16" s="146"/>
      <c r="AJM16" s="146"/>
      <c r="AJN16" s="146"/>
      <c r="AJO16" s="146"/>
      <c r="AJP16" s="146"/>
      <c r="AJQ16" s="146"/>
      <c r="AJR16" s="146"/>
      <c r="AJS16" s="146"/>
      <c r="AJT16" s="146"/>
      <c r="AJU16" s="146"/>
      <c r="AJV16" s="146"/>
      <c r="AJW16" s="146"/>
      <c r="AJX16" s="146"/>
      <c r="AJY16" s="146"/>
      <c r="AJZ16" s="146"/>
      <c r="AKA16" s="146"/>
      <c r="AKB16" s="146"/>
      <c r="AKC16" s="146"/>
      <c r="AKD16" s="146"/>
      <c r="AKE16" s="146"/>
      <c r="AKF16" s="146"/>
      <c r="AKG16" s="146"/>
      <c r="AKH16" s="146"/>
      <c r="AKI16" s="146"/>
      <c r="AKJ16" s="146"/>
      <c r="AKK16" s="146"/>
      <c r="AKL16" s="146"/>
      <c r="AKM16" s="146"/>
      <c r="AKN16" s="146"/>
      <c r="AKO16" s="146"/>
      <c r="AKP16" s="146"/>
      <c r="AKQ16" s="146"/>
      <c r="AKR16" s="146"/>
      <c r="AKS16" s="146"/>
      <c r="AKT16" s="146"/>
      <c r="AKU16" s="146"/>
      <c r="AKV16" s="146"/>
      <c r="AKW16" s="146"/>
      <c r="AKX16" s="146"/>
      <c r="AKY16" s="146"/>
      <c r="AKZ16" s="146"/>
      <c r="ALA16" s="146"/>
      <c r="ALB16" s="146"/>
      <c r="ALC16" s="146"/>
      <c r="ALD16" s="146"/>
      <c r="ALE16" s="146"/>
      <c r="ALF16" s="146"/>
      <c r="ALG16" s="146"/>
      <c r="ALH16" s="146"/>
      <c r="ALI16" s="146"/>
      <c r="ALJ16" s="146"/>
      <c r="ALK16" s="146"/>
      <c r="ALL16" s="146"/>
      <c r="ALM16" s="146"/>
      <c r="ALN16" s="146"/>
      <c r="ALO16" s="146"/>
      <c r="ALP16" s="146"/>
      <c r="ALQ16" s="146"/>
      <c r="ALR16" s="146"/>
      <c r="ALS16" s="146"/>
      <c r="ALT16" s="146"/>
      <c r="ALU16" s="146"/>
      <c r="ALV16" s="146"/>
      <c r="ALW16" s="146"/>
      <c r="ALX16" s="146"/>
      <c r="ALY16" s="146"/>
      <c r="ALZ16" s="146"/>
      <c r="AMA16" s="146"/>
      <c r="AMB16" s="146"/>
      <c r="AMC16" s="146"/>
      <c r="AMD16" s="146"/>
      <c r="AME16" s="146"/>
      <c r="AMF16" s="146"/>
      <c r="AMG16" s="146"/>
      <c r="AMH16" s="146"/>
      <c r="AMI16" s="146"/>
      <c r="AMJ16" s="146"/>
      <c r="AMK16" s="146"/>
      <c r="AML16" s="146"/>
      <c r="AMM16" s="146"/>
      <c r="AMN16" s="146"/>
      <c r="AMO16" s="146"/>
      <c r="AMP16" s="146"/>
      <c r="AMQ16" s="146"/>
      <c r="AMR16" s="146"/>
      <c r="AMS16" s="146"/>
      <c r="AMT16" s="146"/>
      <c r="AMU16" s="146"/>
      <c r="AMV16" s="146"/>
      <c r="AMW16" s="146"/>
      <c r="AMX16" s="146"/>
      <c r="AMY16" s="146"/>
      <c r="AMZ16" s="146"/>
      <c r="ANA16" s="146"/>
      <c r="ANB16" s="146"/>
      <c r="ANC16" s="146"/>
      <c r="AND16" s="146"/>
      <c r="ANE16" s="146"/>
      <c r="ANF16" s="146"/>
      <c r="ANG16" s="146"/>
      <c r="ANH16" s="146"/>
      <c r="ANI16" s="146"/>
      <c r="ANJ16" s="146"/>
      <c r="ANK16" s="146"/>
      <c r="ANL16" s="146"/>
      <c r="ANM16" s="146"/>
      <c r="ANN16" s="146"/>
      <c r="ANO16" s="146"/>
      <c r="ANP16" s="146"/>
      <c r="ANQ16" s="146"/>
      <c r="ANR16" s="146"/>
      <c r="ANS16" s="146"/>
      <c r="ANT16" s="146"/>
      <c r="ANU16" s="146"/>
      <c r="ANV16" s="146"/>
      <c r="ANW16" s="146"/>
      <c r="ANX16" s="146"/>
      <c r="ANY16" s="146"/>
      <c r="ANZ16" s="146"/>
      <c r="AOA16" s="146"/>
      <c r="AOB16" s="146"/>
      <c r="AOC16" s="146"/>
      <c r="AOD16" s="146"/>
      <c r="AOE16" s="146"/>
      <c r="AOF16" s="146"/>
      <c r="AOG16" s="146"/>
      <c r="AOH16" s="146"/>
      <c r="AOI16" s="146"/>
      <c r="AOJ16" s="146"/>
      <c r="AOK16" s="146"/>
      <c r="AOL16" s="146"/>
      <c r="AOM16" s="146"/>
      <c r="AON16" s="146"/>
      <c r="AOO16" s="146"/>
      <c r="AOP16" s="146"/>
      <c r="AOQ16" s="146"/>
      <c r="AOR16" s="146"/>
      <c r="AOS16" s="146"/>
      <c r="AOT16" s="146"/>
      <c r="AOU16" s="146"/>
      <c r="AOV16" s="146"/>
      <c r="AOW16" s="146"/>
      <c r="AOX16" s="146"/>
      <c r="AOY16" s="146"/>
      <c r="AOZ16" s="146"/>
      <c r="APA16" s="146"/>
      <c r="APB16" s="146"/>
      <c r="APC16" s="146"/>
      <c r="APD16" s="146"/>
      <c r="APE16" s="146"/>
      <c r="APF16" s="146"/>
      <c r="APG16" s="146"/>
      <c r="APH16" s="146"/>
      <c r="API16" s="146"/>
      <c r="APJ16" s="146"/>
      <c r="APK16" s="146"/>
      <c r="APL16" s="146"/>
      <c r="APM16" s="146"/>
      <c r="APN16" s="146"/>
      <c r="APO16" s="146"/>
      <c r="APP16" s="146"/>
      <c r="APQ16" s="146"/>
      <c r="APR16" s="146"/>
      <c r="APS16" s="146"/>
      <c r="APT16" s="146"/>
      <c r="APU16" s="146"/>
      <c r="APV16" s="146"/>
      <c r="APW16" s="146"/>
      <c r="APX16" s="146"/>
      <c r="APY16" s="146"/>
      <c r="APZ16" s="146"/>
      <c r="AQA16" s="146"/>
      <c r="AQB16" s="146"/>
      <c r="AQC16" s="146"/>
      <c r="AQD16" s="146"/>
      <c r="AQE16" s="146"/>
      <c r="AQF16" s="146"/>
      <c r="AQG16" s="146"/>
      <c r="AQH16" s="146"/>
      <c r="AQI16" s="146"/>
      <c r="AQJ16" s="146"/>
      <c r="AQK16" s="146"/>
      <c r="AQL16" s="146"/>
      <c r="AQM16" s="146"/>
      <c r="AQN16" s="146"/>
      <c r="AQO16" s="146"/>
      <c r="AQP16" s="146"/>
      <c r="AQQ16" s="146"/>
      <c r="AQR16" s="146"/>
      <c r="AQS16" s="146"/>
      <c r="AQT16" s="146"/>
      <c r="AQU16" s="146"/>
      <c r="AQV16" s="146"/>
      <c r="AQW16" s="146"/>
      <c r="AQX16" s="146"/>
      <c r="AQY16" s="146"/>
      <c r="AQZ16" s="146"/>
      <c r="ARA16" s="146"/>
      <c r="ARB16" s="146"/>
      <c r="ARC16" s="146"/>
      <c r="ARD16" s="146"/>
      <c r="ARE16" s="146"/>
      <c r="ARF16" s="146"/>
      <c r="ARG16" s="146"/>
      <c r="ARH16" s="146"/>
      <c r="ARI16" s="146"/>
      <c r="ARJ16" s="146"/>
      <c r="ARK16" s="146"/>
      <c r="ARL16" s="146"/>
      <c r="ARM16" s="146"/>
      <c r="ARN16" s="146"/>
      <c r="ARO16" s="146"/>
      <c r="ARP16" s="146"/>
      <c r="ARQ16" s="146"/>
      <c r="ARR16" s="146"/>
      <c r="ARS16" s="146"/>
      <c r="ART16" s="146"/>
      <c r="ARU16" s="146"/>
      <c r="ARV16" s="146"/>
      <c r="ARW16" s="146"/>
      <c r="ARX16" s="146"/>
      <c r="ARY16" s="146"/>
      <c r="ARZ16" s="146"/>
      <c r="ASA16" s="146"/>
      <c r="ASB16" s="146"/>
      <c r="ASC16" s="146"/>
      <c r="ASD16" s="146"/>
      <c r="ASE16" s="146"/>
      <c r="ASF16" s="146"/>
      <c r="ASG16" s="146"/>
      <c r="ASH16" s="146"/>
      <c r="ASI16" s="146"/>
      <c r="ASJ16" s="146"/>
      <c r="ASK16" s="146"/>
      <c r="ASL16" s="146"/>
      <c r="ASM16" s="146"/>
      <c r="ASN16" s="146"/>
      <c r="ASO16" s="146"/>
      <c r="ASP16" s="146"/>
      <c r="ASQ16" s="146"/>
      <c r="ASR16" s="146"/>
      <c r="ASS16" s="146"/>
      <c r="AST16" s="146"/>
      <c r="ASU16" s="146"/>
      <c r="ASV16" s="146"/>
      <c r="ASW16" s="146"/>
      <c r="ASX16" s="146"/>
      <c r="ASY16" s="146"/>
      <c r="ASZ16" s="146"/>
      <c r="ATA16" s="146"/>
      <c r="ATB16" s="146"/>
      <c r="ATC16" s="146"/>
      <c r="ATD16" s="146"/>
      <c r="ATE16" s="146"/>
      <c r="ATF16" s="146"/>
      <c r="ATG16" s="146"/>
      <c r="ATH16" s="146"/>
      <c r="ATI16" s="146"/>
      <c r="ATJ16" s="146"/>
      <c r="ATK16" s="146"/>
      <c r="ATL16" s="146"/>
      <c r="ATM16" s="146"/>
      <c r="ATN16" s="146"/>
      <c r="ATO16" s="146"/>
      <c r="ATP16" s="146"/>
      <c r="ATQ16" s="146"/>
      <c r="ATR16" s="146"/>
      <c r="ATS16" s="146"/>
      <c r="ATT16" s="146"/>
      <c r="ATU16" s="146"/>
      <c r="ATV16" s="146"/>
      <c r="ATW16" s="146"/>
      <c r="ATX16" s="146"/>
      <c r="ATY16" s="146"/>
      <c r="ATZ16" s="146"/>
      <c r="AUA16" s="146"/>
      <c r="AUB16" s="146"/>
      <c r="AUC16" s="146"/>
      <c r="AUD16" s="146"/>
      <c r="AUE16" s="146"/>
      <c r="AUF16" s="146"/>
      <c r="AUG16" s="146"/>
      <c r="AUH16" s="146"/>
      <c r="AUI16" s="146"/>
      <c r="AUJ16" s="146"/>
      <c r="AUK16" s="146"/>
      <c r="AUL16" s="146"/>
      <c r="AUM16" s="146"/>
      <c r="AUN16" s="146"/>
      <c r="AUO16" s="146"/>
      <c r="AUP16" s="146"/>
      <c r="AUQ16" s="146"/>
      <c r="AUR16" s="146"/>
      <c r="AUS16" s="146"/>
      <c r="AUT16" s="146"/>
      <c r="AUU16" s="146"/>
      <c r="AUV16" s="146"/>
      <c r="AUW16" s="146"/>
      <c r="AUX16" s="146"/>
      <c r="AUY16" s="146"/>
      <c r="AUZ16" s="146"/>
      <c r="AVA16" s="146"/>
      <c r="AVB16" s="146"/>
      <c r="AVC16" s="146"/>
      <c r="AVD16" s="146"/>
      <c r="AVE16" s="146"/>
      <c r="AVF16" s="146"/>
      <c r="AVG16" s="146"/>
      <c r="AVH16" s="146"/>
      <c r="AVI16" s="146"/>
      <c r="AVJ16" s="146"/>
      <c r="AVK16" s="146"/>
      <c r="AVL16" s="146"/>
      <c r="AVM16" s="146"/>
      <c r="AVN16" s="146"/>
      <c r="AVO16" s="146"/>
      <c r="AVP16" s="146"/>
      <c r="AVQ16" s="146"/>
      <c r="AVR16" s="146"/>
      <c r="AVS16" s="146"/>
      <c r="AVT16" s="146"/>
      <c r="AVU16" s="146"/>
      <c r="AVV16" s="146"/>
      <c r="AVW16" s="146"/>
      <c r="AVX16" s="146"/>
      <c r="AVY16" s="146"/>
      <c r="AVZ16" s="146"/>
      <c r="AWA16" s="146"/>
      <c r="AWB16" s="146"/>
      <c r="AWC16" s="146"/>
      <c r="AWD16" s="146"/>
      <c r="AWE16" s="146"/>
      <c r="AWF16" s="146"/>
      <c r="AWG16" s="146"/>
      <c r="AWH16" s="146"/>
      <c r="AWI16" s="146"/>
      <c r="AWJ16" s="146"/>
      <c r="AWK16" s="146"/>
      <c r="AWL16" s="146"/>
      <c r="AWM16" s="146"/>
      <c r="AWN16" s="146"/>
      <c r="AWO16" s="146"/>
      <c r="AWP16" s="146"/>
      <c r="AWQ16" s="146"/>
      <c r="AWR16" s="146"/>
      <c r="AWS16" s="146"/>
      <c r="AWT16" s="146"/>
      <c r="AWU16" s="146"/>
      <c r="AWV16" s="146"/>
      <c r="AWW16" s="146"/>
      <c r="AWX16" s="146"/>
      <c r="AWY16" s="146"/>
      <c r="AWZ16" s="146"/>
      <c r="AXA16" s="146"/>
      <c r="AXB16" s="146"/>
      <c r="AXC16" s="146"/>
      <c r="AXD16" s="146"/>
      <c r="AXE16" s="146"/>
      <c r="AXF16" s="146"/>
      <c r="AXG16" s="146"/>
      <c r="AXH16" s="146"/>
      <c r="AXI16" s="146"/>
      <c r="AXJ16" s="146"/>
      <c r="AXK16" s="146"/>
      <c r="AXL16" s="146"/>
      <c r="AXM16" s="146"/>
      <c r="AXN16" s="146"/>
      <c r="AXO16" s="146"/>
      <c r="AXP16" s="146"/>
      <c r="AXQ16" s="146"/>
      <c r="AXR16" s="146"/>
      <c r="AXS16" s="146"/>
      <c r="AXT16" s="146"/>
      <c r="AXU16" s="146"/>
      <c r="AXV16" s="146"/>
      <c r="AXW16" s="146"/>
      <c r="AXX16" s="146"/>
      <c r="AXY16" s="146"/>
      <c r="AXZ16" s="146"/>
      <c r="AYA16" s="146"/>
      <c r="AYB16" s="146"/>
      <c r="AYC16" s="146"/>
      <c r="AYD16" s="146"/>
      <c r="AYE16" s="146"/>
      <c r="AYF16" s="146"/>
      <c r="AYG16" s="146"/>
      <c r="AYH16" s="146"/>
      <c r="AYI16" s="146"/>
      <c r="AYJ16" s="146"/>
      <c r="AYK16" s="146"/>
      <c r="AYL16" s="146"/>
      <c r="AYM16" s="146"/>
      <c r="AYN16" s="146"/>
      <c r="AYO16" s="146"/>
      <c r="AYP16" s="146"/>
      <c r="AYQ16" s="146"/>
      <c r="AYR16" s="146"/>
      <c r="AYS16" s="146"/>
      <c r="AYT16" s="146"/>
      <c r="AYU16" s="146"/>
      <c r="AYV16" s="146"/>
      <c r="AYW16" s="146"/>
      <c r="AYX16" s="146"/>
      <c r="AYY16" s="146"/>
      <c r="AYZ16" s="146"/>
      <c r="AZA16" s="146"/>
      <c r="AZB16" s="146"/>
      <c r="AZC16" s="146"/>
      <c r="AZD16" s="146"/>
      <c r="AZE16" s="146"/>
      <c r="AZF16" s="146"/>
      <c r="AZG16" s="146"/>
      <c r="AZH16" s="146"/>
      <c r="AZI16" s="146"/>
      <c r="AZJ16" s="146"/>
      <c r="AZK16" s="146"/>
      <c r="AZL16" s="146"/>
      <c r="AZM16" s="146"/>
      <c r="AZN16" s="146"/>
      <c r="AZO16" s="146"/>
      <c r="AZP16" s="146"/>
      <c r="AZQ16" s="146"/>
      <c r="AZR16" s="146"/>
      <c r="AZS16" s="146"/>
      <c r="AZT16" s="146"/>
      <c r="AZU16" s="146"/>
      <c r="AZV16" s="146"/>
      <c r="AZW16" s="146"/>
      <c r="AZX16" s="146"/>
      <c r="AZY16" s="146"/>
      <c r="AZZ16" s="146"/>
      <c r="BAA16" s="146"/>
      <c r="BAB16" s="146"/>
      <c r="BAC16" s="146"/>
      <c r="BAD16" s="146"/>
      <c r="BAE16" s="146"/>
      <c r="BAF16" s="146"/>
      <c r="BAG16" s="146"/>
      <c r="BAH16" s="146"/>
      <c r="BAI16" s="146"/>
      <c r="BAJ16" s="146"/>
      <c r="BAK16" s="146"/>
      <c r="BAL16" s="146"/>
      <c r="BAM16" s="146"/>
      <c r="BAN16" s="146"/>
      <c r="BAO16" s="146"/>
      <c r="BAP16" s="146"/>
      <c r="BAQ16" s="146"/>
      <c r="BAR16" s="146"/>
      <c r="BAS16" s="146"/>
      <c r="BAT16" s="146"/>
      <c r="BAU16" s="146"/>
      <c r="BAV16" s="146"/>
      <c r="BAW16" s="146"/>
      <c r="BAX16" s="146"/>
      <c r="BAY16" s="146"/>
      <c r="BAZ16" s="146"/>
      <c r="BBA16" s="146"/>
      <c r="BBB16" s="146"/>
      <c r="BBC16" s="146"/>
      <c r="BBD16" s="146"/>
      <c r="BBE16" s="146"/>
      <c r="BBF16" s="146"/>
      <c r="BBG16" s="146"/>
      <c r="BBH16" s="146"/>
      <c r="BBI16" s="146"/>
      <c r="BBJ16" s="146"/>
      <c r="BBK16" s="146"/>
      <c r="BBL16" s="146"/>
      <c r="BBM16" s="146"/>
      <c r="BBN16" s="146"/>
      <c r="BBO16" s="146"/>
      <c r="BBP16" s="146"/>
      <c r="BBQ16" s="146"/>
      <c r="BBR16" s="146"/>
      <c r="BBS16" s="146"/>
      <c r="BBT16" s="146"/>
      <c r="BBU16" s="146"/>
      <c r="BBV16" s="146"/>
      <c r="BBW16" s="146"/>
      <c r="BBX16" s="146"/>
      <c r="BBY16" s="146"/>
      <c r="BBZ16" s="146"/>
      <c r="BCA16" s="146"/>
      <c r="BCB16" s="146"/>
      <c r="BCC16" s="146"/>
      <c r="BCD16" s="146"/>
      <c r="BCE16" s="146"/>
      <c r="BCF16" s="146"/>
      <c r="BCG16" s="146"/>
      <c r="BCH16" s="146"/>
      <c r="BCI16" s="146"/>
      <c r="BCJ16" s="146"/>
      <c r="BCK16" s="146"/>
      <c r="BCL16" s="146"/>
      <c r="BCM16" s="146"/>
      <c r="BCN16" s="146"/>
      <c r="BCO16" s="146"/>
      <c r="BCP16" s="146"/>
      <c r="BCQ16" s="146"/>
      <c r="BCR16" s="146"/>
      <c r="BCS16" s="146"/>
      <c r="BCT16" s="146"/>
      <c r="BCU16" s="146"/>
      <c r="BCV16" s="146"/>
      <c r="BCW16" s="146"/>
      <c r="BCX16" s="146"/>
      <c r="BCY16" s="146"/>
      <c r="BCZ16" s="146"/>
      <c r="BDA16" s="146"/>
      <c r="BDB16" s="146"/>
      <c r="BDC16" s="146"/>
      <c r="BDD16" s="146"/>
      <c r="BDE16" s="146"/>
      <c r="BDF16" s="146"/>
      <c r="BDG16" s="146"/>
      <c r="BDH16" s="146"/>
      <c r="BDI16" s="146"/>
      <c r="BDJ16" s="146"/>
      <c r="BDK16" s="146"/>
      <c r="BDL16" s="146"/>
      <c r="BDM16" s="146"/>
      <c r="BDN16" s="146"/>
      <c r="BDO16" s="146"/>
      <c r="BDP16" s="146"/>
      <c r="BDQ16" s="146"/>
      <c r="BDR16" s="146"/>
      <c r="BDS16" s="146"/>
      <c r="BDT16" s="146"/>
      <c r="BDU16" s="146"/>
      <c r="BDV16" s="146"/>
      <c r="BDW16" s="146"/>
      <c r="BDX16" s="146"/>
      <c r="BDY16" s="146"/>
      <c r="BDZ16" s="146"/>
      <c r="BEA16" s="146"/>
      <c r="BEB16" s="146"/>
      <c r="BEC16" s="146"/>
      <c r="BED16" s="146"/>
      <c r="BEE16" s="146"/>
      <c r="BEF16" s="146"/>
      <c r="BEG16" s="146"/>
      <c r="BEH16" s="146"/>
      <c r="BEI16" s="146"/>
      <c r="BEJ16" s="146"/>
      <c r="BEK16" s="146"/>
      <c r="BEL16" s="146"/>
      <c r="BEM16" s="146"/>
      <c r="BEN16" s="146"/>
      <c r="BEO16" s="146"/>
      <c r="BEP16" s="146"/>
      <c r="BEQ16" s="146"/>
      <c r="BER16" s="146"/>
      <c r="BES16" s="146"/>
      <c r="BET16" s="146"/>
      <c r="BEU16" s="146"/>
      <c r="BEV16" s="146"/>
      <c r="BEW16" s="146"/>
      <c r="BEX16" s="146"/>
      <c r="BEY16" s="146"/>
      <c r="BEZ16" s="146"/>
      <c r="BFA16" s="146"/>
      <c r="BFB16" s="146"/>
      <c r="BFC16" s="146"/>
      <c r="BFD16" s="146"/>
      <c r="BFE16" s="146"/>
      <c r="BFF16" s="146"/>
      <c r="BFG16" s="146"/>
      <c r="BFH16" s="146"/>
      <c r="BFI16" s="146"/>
      <c r="BFJ16" s="146"/>
      <c r="BFK16" s="146"/>
      <c r="BFL16" s="146"/>
      <c r="BFM16" s="146"/>
      <c r="BFN16" s="146"/>
      <c r="BFO16" s="146"/>
      <c r="BFP16" s="146"/>
      <c r="BFQ16" s="146"/>
      <c r="BFR16" s="146"/>
      <c r="BFS16" s="146"/>
      <c r="BFT16" s="146"/>
      <c r="BFU16" s="146"/>
      <c r="BFV16" s="146"/>
      <c r="BFW16" s="146"/>
      <c r="BFX16" s="146"/>
      <c r="BFY16" s="146"/>
      <c r="BFZ16" s="146"/>
      <c r="BGA16" s="146"/>
      <c r="BGB16" s="146"/>
      <c r="BGC16" s="146"/>
      <c r="BGD16" s="146"/>
      <c r="BGE16" s="146"/>
      <c r="BGF16" s="146"/>
      <c r="BGG16" s="146"/>
      <c r="BGH16" s="146"/>
      <c r="BGI16" s="146"/>
      <c r="BGJ16" s="146"/>
      <c r="BGK16" s="146"/>
      <c r="BGL16" s="146"/>
      <c r="BGM16" s="146"/>
      <c r="BGN16" s="146"/>
      <c r="BGO16" s="146"/>
      <c r="BGP16" s="146"/>
      <c r="BGQ16" s="146"/>
      <c r="BGR16" s="146"/>
      <c r="BGS16" s="146"/>
      <c r="BGT16" s="146"/>
      <c r="BGU16" s="146"/>
      <c r="BGV16" s="146"/>
      <c r="BGW16" s="146"/>
      <c r="BGX16" s="146"/>
      <c r="BGY16" s="146"/>
      <c r="BGZ16" s="146"/>
      <c r="BHA16" s="146"/>
      <c r="BHB16" s="146"/>
      <c r="BHC16" s="146"/>
      <c r="BHD16" s="146"/>
      <c r="BHE16" s="146"/>
      <c r="BHF16" s="146"/>
      <c r="BHG16" s="146"/>
      <c r="BHH16" s="146"/>
      <c r="BHI16" s="146"/>
      <c r="BHJ16" s="146"/>
      <c r="BHK16" s="146"/>
      <c r="BHL16" s="146"/>
      <c r="BHM16" s="146"/>
      <c r="BHN16" s="146"/>
      <c r="BHO16" s="146"/>
      <c r="BHP16" s="146"/>
      <c r="BHQ16" s="146"/>
      <c r="BHR16" s="146"/>
      <c r="BHS16" s="146"/>
      <c r="BHT16" s="146"/>
      <c r="BHU16" s="146"/>
      <c r="BHV16" s="146"/>
      <c r="BHW16" s="146"/>
      <c r="BHX16" s="146"/>
      <c r="BHY16" s="146"/>
      <c r="BHZ16" s="146"/>
      <c r="BIA16" s="146"/>
      <c r="BIB16" s="146"/>
      <c r="BIC16" s="146"/>
      <c r="BID16" s="146"/>
      <c r="BIE16" s="146"/>
      <c r="BIF16" s="146"/>
      <c r="BIG16" s="146"/>
      <c r="BIH16" s="146"/>
      <c r="BII16" s="146"/>
      <c r="BIJ16" s="146"/>
      <c r="BIK16" s="146"/>
      <c r="BIL16" s="146"/>
      <c r="BIM16" s="146"/>
      <c r="BIN16" s="146"/>
      <c r="BIO16" s="146"/>
      <c r="BIP16" s="146"/>
      <c r="BIQ16" s="146"/>
      <c r="BIR16" s="146"/>
      <c r="BIS16" s="146"/>
      <c r="BIT16" s="146"/>
      <c r="BIU16" s="146"/>
      <c r="BIV16" s="146"/>
      <c r="BIW16" s="146"/>
      <c r="BIX16" s="146"/>
      <c r="BIY16" s="146"/>
      <c r="BIZ16" s="146"/>
      <c r="BJA16" s="146"/>
      <c r="BJB16" s="146"/>
      <c r="BJC16" s="146"/>
      <c r="BJD16" s="146"/>
      <c r="BJE16" s="146"/>
      <c r="BJF16" s="146"/>
      <c r="BJG16" s="146"/>
      <c r="BJH16" s="146"/>
      <c r="BJI16" s="146"/>
      <c r="BJJ16" s="146"/>
      <c r="BJK16" s="146"/>
      <c r="BJL16" s="146"/>
      <c r="BJM16" s="146"/>
      <c r="BJN16" s="146"/>
      <c r="BJO16" s="146"/>
      <c r="BJP16" s="146"/>
      <c r="BJQ16" s="146"/>
      <c r="BJR16" s="146"/>
      <c r="BJS16" s="146"/>
      <c r="BJT16" s="146"/>
      <c r="BJU16" s="146"/>
      <c r="BJV16" s="146"/>
      <c r="BJW16" s="146"/>
      <c r="BJX16" s="146"/>
      <c r="BJY16" s="146"/>
      <c r="BJZ16" s="146"/>
      <c r="BKA16" s="146"/>
      <c r="BKB16" s="146"/>
      <c r="BKC16" s="146"/>
      <c r="BKD16" s="146"/>
      <c r="BKE16" s="146"/>
      <c r="BKF16" s="146"/>
      <c r="BKG16" s="146"/>
      <c r="BKH16" s="146"/>
      <c r="BKI16" s="146"/>
      <c r="BKJ16" s="146"/>
      <c r="BKK16" s="146"/>
      <c r="BKL16" s="146"/>
      <c r="BKM16" s="146"/>
      <c r="BKN16" s="146"/>
      <c r="BKO16" s="146"/>
      <c r="BKP16" s="146"/>
      <c r="BKQ16" s="146"/>
      <c r="BKR16" s="146"/>
      <c r="BKS16" s="146"/>
      <c r="BKT16" s="146"/>
      <c r="BKU16" s="146"/>
      <c r="BKV16" s="146"/>
      <c r="BKW16" s="146"/>
      <c r="BKX16" s="146"/>
      <c r="BKY16" s="146"/>
      <c r="BKZ16" s="146"/>
      <c r="BLA16" s="146"/>
      <c r="BLB16" s="146"/>
      <c r="BLC16" s="146"/>
      <c r="BLD16" s="146"/>
      <c r="BLE16" s="146"/>
      <c r="BLF16" s="146"/>
      <c r="BLG16" s="146"/>
      <c r="BLH16" s="146"/>
      <c r="BLI16" s="146"/>
      <c r="BLJ16" s="146"/>
      <c r="BLK16" s="146"/>
      <c r="BLL16" s="146"/>
      <c r="BLM16" s="146"/>
      <c r="BLN16" s="146"/>
      <c r="BLO16" s="146"/>
      <c r="BLP16" s="146"/>
      <c r="BLQ16" s="146"/>
      <c r="BLR16" s="146"/>
      <c r="BLS16" s="146"/>
      <c r="BLT16" s="146"/>
      <c r="BLU16" s="146"/>
      <c r="BLV16" s="146"/>
      <c r="BLW16" s="146"/>
      <c r="BLX16" s="146"/>
      <c r="BLY16" s="146"/>
      <c r="BLZ16" s="146"/>
      <c r="BMA16" s="146"/>
      <c r="BMB16" s="146"/>
      <c r="BMC16" s="146"/>
      <c r="BMD16" s="146"/>
      <c r="BME16" s="146"/>
      <c r="BMF16" s="146"/>
      <c r="BMG16" s="146"/>
      <c r="BMH16" s="146"/>
      <c r="BMI16" s="146"/>
      <c r="BMJ16" s="146"/>
      <c r="BMK16" s="146"/>
      <c r="BML16" s="146"/>
      <c r="BMM16" s="146"/>
      <c r="BMN16" s="146"/>
      <c r="BMO16" s="146"/>
      <c r="BMP16" s="146"/>
      <c r="BMQ16" s="146"/>
      <c r="BMR16" s="146"/>
      <c r="BMS16" s="146"/>
      <c r="BMT16" s="146"/>
      <c r="BMU16" s="146"/>
      <c r="BMV16" s="146"/>
      <c r="BMW16" s="146"/>
      <c r="BMX16" s="146"/>
      <c r="BMY16" s="146"/>
      <c r="BMZ16" s="146"/>
      <c r="BNA16" s="146"/>
      <c r="BNB16" s="146"/>
      <c r="BNC16" s="146"/>
      <c r="BND16" s="146"/>
      <c r="BNE16" s="146"/>
      <c r="BNF16" s="146"/>
      <c r="BNG16" s="146"/>
      <c r="BNH16" s="146"/>
      <c r="BNI16" s="146"/>
      <c r="BNJ16" s="146"/>
      <c r="BNK16" s="146"/>
      <c r="BNL16" s="146"/>
      <c r="BNM16" s="146"/>
      <c r="BNN16" s="146"/>
      <c r="BNO16" s="146"/>
      <c r="BNP16" s="146"/>
      <c r="BNQ16" s="146"/>
      <c r="BNR16" s="146"/>
      <c r="BNS16" s="146"/>
      <c r="BNT16" s="146"/>
      <c r="BNU16" s="146"/>
      <c r="BNV16" s="146"/>
      <c r="BNW16" s="146"/>
      <c r="BNX16" s="146"/>
      <c r="BNY16" s="146"/>
      <c r="BNZ16" s="146"/>
      <c r="BOA16" s="146"/>
      <c r="BOB16" s="146"/>
      <c r="BOC16" s="146"/>
      <c r="BOD16" s="146"/>
      <c r="BOE16" s="146"/>
      <c r="BOF16" s="146"/>
      <c r="BOG16" s="146"/>
      <c r="BOH16" s="146"/>
      <c r="BOI16" s="146"/>
      <c r="BOJ16" s="146"/>
      <c r="BOK16" s="146"/>
      <c r="BOL16" s="146"/>
      <c r="BOM16" s="146"/>
      <c r="BON16" s="146"/>
      <c r="BOO16" s="146"/>
      <c r="BOP16" s="146"/>
      <c r="BOQ16" s="146"/>
      <c r="BOR16" s="146"/>
      <c r="BOS16" s="146"/>
      <c r="BOT16" s="146"/>
      <c r="BOU16" s="146"/>
      <c r="BOV16" s="146"/>
      <c r="BOW16" s="146"/>
      <c r="BOX16" s="146"/>
      <c r="BOY16" s="146"/>
      <c r="BOZ16" s="146"/>
      <c r="BPA16" s="146"/>
      <c r="BPB16" s="146"/>
      <c r="BPC16" s="146"/>
      <c r="BPD16" s="146"/>
      <c r="BPE16" s="146"/>
      <c r="BPF16" s="146"/>
      <c r="BPG16" s="146"/>
      <c r="BPH16" s="146"/>
      <c r="BPI16" s="146"/>
      <c r="BPJ16" s="146"/>
      <c r="BPK16" s="146"/>
      <c r="BPL16" s="146"/>
      <c r="BPM16" s="146"/>
      <c r="BPN16" s="146"/>
      <c r="BPO16" s="146"/>
      <c r="BPP16" s="146"/>
      <c r="BPQ16" s="146"/>
      <c r="BPR16" s="146"/>
      <c r="BPS16" s="146"/>
      <c r="BPT16" s="146"/>
      <c r="BPU16" s="146"/>
      <c r="BPV16" s="146"/>
      <c r="BPW16" s="146"/>
      <c r="BPX16" s="146"/>
      <c r="BPY16" s="146"/>
      <c r="BPZ16" s="146"/>
      <c r="BQA16" s="146"/>
      <c r="BQB16" s="146"/>
      <c r="BQC16" s="146"/>
      <c r="BQD16" s="146"/>
      <c r="BQE16" s="146"/>
      <c r="BQF16" s="146"/>
      <c r="BQG16" s="146"/>
      <c r="BQH16" s="146"/>
      <c r="BQI16" s="146"/>
      <c r="BQJ16" s="146"/>
      <c r="BQK16" s="146"/>
      <c r="BQL16" s="146"/>
      <c r="BQM16" s="146"/>
      <c r="BQN16" s="146"/>
      <c r="BQO16" s="146"/>
      <c r="BQP16" s="146"/>
      <c r="BQQ16" s="146"/>
      <c r="BQR16" s="146"/>
      <c r="BQS16" s="146"/>
      <c r="BQT16" s="146"/>
      <c r="BQU16" s="146"/>
      <c r="BQV16" s="146"/>
      <c r="BQW16" s="146"/>
      <c r="BQX16" s="146"/>
      <c r="BQY16" s="146"/>
      <c r="BQZ16" s="146"/>
      <c r="BRA16" s="146"/>
      <c r="BRB16" s="146"/>
      <c r="BRC16" s="146"/>
      <c r="BRD16" s="146"/>
      <c r="BRE16" s="146"/>
      <c r="BRF16" s="146"/>
      <c r="BRG16" s="146"/>
      <c r="BRH16" s="146"/>
      <c r="BRI16" s="146"/>
      <c r="BRJ16" s="146"/>
      <c r="BRK16" s="146"/>
      <c r="BRL16" s="146"/>
      <c r="BRM16" s="146"/>
      <c r="BRN16" s="146"/>
      <c r="BRO16" s="146"/>
      <c r="BRP16" s="146"/>
      <c r="BRQ16" s="146"/>
      <c r="BRR16" s="146"/>
      <c r="BRS16" s="146"/>
      <c r="BRT16" s="146"/>
      <c r="BRU16" s="146"/>
      <c r="BRV16" s="146"/>
      <c r="BRW16" s="146"/>
      <c r="BRX16" s="146"/>
      <c r="BRY16" s="146"/>
      <c r="BRZ16" s="146"/>
      <c r="BSA16" s="146"/>
      <c r="BSB16" s="146"/>
      <c r="BSC16" s="146"/>
      <c r="BSD16" s="146"/>
      <c r="BSE16" s="146"/>
      <c r="BSF16" s="146"/>
      <c r="BSG16" s="146"/>
      <c r="BSH16" s="146"/>
      <c r="BSI16" s="146"/>
      <c r="BSJ16" s="146"/>
      <c r="BSK16" s="146"/>
      <c r="BSL16" s="146"/>
      <c r="BSM16" s="146"/>
      <c r="BSN16" s="146"/>
      <c r="BSO16" s="146"/>
      <c r="BSP16" s="146"/>
      <c r="BSQ16" s="146"/>
      <c r="BSR16" s="146"/>
      <c r="BSS16" s="146"/>
      <c r="BST16" s="146"/>
      <c r="BSU16" s="146"/>
      <c r="BSV16" s="146"/>
      <c r="BSW16" s="146"/>
      <c r="BSX16" s="146"/>
      <c r="BSY16" s="146"/>
      <c r="BSZ16" s="146"/>
      <c r="BTA16" s="146"/>
      <c r="BTB16" s="146"/>
      <c r="BTC16" s="146"/>
      <c r="BTD16" s="146"/>
      <c r="BTE16" s="146"/>
      <c r="BTF16" s="146"/>
      <c r="BTG16" s="146"/>
      <c r="BTH16" s="146"/>
      <c r="BTI16" s="146"/>
      <c r="BTJ16" s="146"/>
      <c r="BTK16" s="146"/>
      <c r="BTL16" s="146"/>
      <c r="BTM16" s="146"/>
      <c r="BTN16" s="146"/>
      <c r="BTO16" s="146"/>
      <c r="BTP16" s="146"/>
      <c r="BTQ16" s="146"/>
      <c r="BTR16" s="146"/>
      <c r="BTS16" s="146"/>
      <c r="BTT16" s="146"/>
      <c r="BTU16" s="146"/>
      <c r="BTV16" s="146"/>
      <c r="BTW16" s="146"/>
      <c r="BTX16" s="146"/>
      <c r="BTY16" s="146"/>
      <c r="BTZ16" s="146"/>
      <c r="BUA16" s="146"/>
      <c r="BUB16" s="146"/>
      <c r="BUC16" s="146"/>
      <c r="BUD16" s="146"/>
      <c r="BUE16" s="146"/>
      <c r="BUF16" s="146"/>
      <c r="BUG16" s="146"/>
      <c r="BUH16" s="146"/>
      <c r="BUI16" s="146"/>
      <c r="BUJ16" s="146"/>
      <c r="BUK16" s="146"/>
      <c r="BUL16" s="146"/>
      <c r="BUM16" s="146"/>
      <c r="BUN16" s="146"/>
      <c r="BUO16" s="146"/>
      <c r="BUP16" s="146"/>
      <c r="BUQ16" s="146"/>
      <c r="BUR16" s="146"/>
      <c r="BUS16" s="146"/>
      <c r="BUT16" s="146"/>
      <c r="BUU16" s="146"/>
      <c r="BUV16" s="146"/>
      <c r="BUW16" s="146"/>
      <c r="BUX16" s="146"/>
      <c r="BUY16" s="146"/>
      <c r="BUZ16" s="146"/>
      <c r="BVA16" s="146"/>
      <c r="BVB16" s="146"/>
      <c r="BVC16" s="146"/>
      <c r="BVD16" s="146"/>
      <c r="BVE16" s="146"/>
      <c r="BVF16" s="146"/>
      <c r="BVG16" s="146"/>
      <c r="BVH16" s="146"/>
      <c r="BVI16" s="146"/>
      <c r="BVJ16" s="146"/>
      <c r="BVK16" s="146"/>
      <c r="BVL16" s="146"/>
      <c r="BVM16" s="146"/>
      <c r="BVN16" s="146"/>
      <c r="BVO16" s="146"/>
      <c r="BVP16" s="146"/>
      <c r="BVQ16" s="146"/>
      <c r="BVR16" s="146"/>
      <c r="BVS16" s="146"/>
      <c r="BVT16" s="146"/>
      <c r="BVU16" s="146"/>
      <c r="BVV16" s="146"/>
      <c r="BVW16" s="146"/>
      <c r="BVX16" s="146"/>
      <c r="BVY16" s="146"/>
      <c r="BVZ16" s="146"/>
      <c r="BWA16" s="146"/>
      <c r="BWB16" s="146"/>
      <c r="BWC16" s="146"/>
      <c r="BWD16" s="146"/>
      <c r="BWE16" s="146"/>
      <c r="BWF16" s="146"/>
      <c r="BWG16" s="146"/>
      <c r="BWH16" s="146"/>
      <c r="BWI16" s="146"/>
      <c r="BWJ16" s="146"/>
      <c r="BWK16" s="146"/>
      <c r="BWL16" s="146"/>
      <c r="BWM16" s="146"/>
      <c r="BWN16" s="146"/>
      <c r="BWO16" s="146"/>
      <c r="BWP16" s="146"/>
      <c r="BWQ16" s="146"/>
      <c r="BWR16" s="146"/>
      <c r="BWS16" s="146"/>
      <c r="BWT16" s="146"/>
      <c r="BWU16" s="146"/>
      <c r="BWV16" s="146"/>
      <c r="BWW16" s="146"/>
      <c r="BWX16" s="146"/>
      <c r="BWY16" s="146"/>
      <c r="BWZ16" s="146"/>
      <c r="BXA16" s="146"/>
      <c r="BXB16" s="146"/>
      <c r="BXC16" s="146"/>
      <c r="BXD16" s="146"/>
      <c r="BXE16" s="146"/>
      <c r="BXF16" s="146"/>
      <c r="BXG16" s="146"/>
      <c r="BXH16" s="146"/>
      <c r="BXI16" s="146"/>
      <c r="BXJ16" s="146"/>
      <c r="BXK16" s="146"/>
      <c r="BXL16" s="146"/>
      <c r="BXM16" s="146"/>
      <c r="BXN16" s="146"/>
      <c r="BXO16" s="146"/>
      <c r="BXP16" s="146"/>
      <c r="BXQ16" s="146"/>
      <c r="BXR16" s="146"/>
      <c r="BXS16" s="146"/>
      <c r="BXT16" s="146"/>
      <c r="BXU16" s="146"/>
      <c r="BXV16" s="146"/>
      <c r="BXW16" s="146"/>
      <c r="BXX16" s="146"/>
      <c r="BXY16" s="146"/>
      <c r="BXZ16" s="146"/>
      <c r="BYA16" s="146"/>
      <c r="BYB16" s="146"/>
      <c r="BYC16" s="146"/>
      <c r="BYD16" s="146"/>
      <c r="BYE16" s="146"/>
      <c r="BYF16" s="146"/>
      <c r="BYG16" s="146"/>
      <c r="BYH16" s="146"/>
      <c r="BYI16" s="146"/>
      <c r="BYJ16" s="146"/>
      <c r="BYK16" s="146"/>
      <c r="BYL16" s="146"/>
      <c r="BYM16" s="146"/>
      <c r="BYN16" s="146"/>
      <c r="BYO16" s="146"/>
      <c r="BYP16" s="146"/>
      <c r="BYQ16" s="146"/>
      <c r="BYR16" s="146"/>
      <c r="BYS16" s="146"/>
      <c r="BYT16" s="146"/>
      <c r="BYU16" s="146"/>
      <c r="BYV16" s="146"/>
      <c r="BYW16" s="146"/>
      <c r="BYX16" s="146"/>
      <c r="BYY16" s="146"/>
      <c r="BYZ16" s="146"/>
      <c r="BZA16" s="146"/>
      <c r="BZB16" s="146"/>
      <c r="BZC16" s="146"/>
      <c r="BZD16" s="146"/>
      <c r="BZE16" s="146"/>
      <c r="BZF16" s="146"/>
      <c r="BZG16" s="146"/>
      <c r="BZH16" s="146"/>
      <c r="BZI16" s="146"/>
      <c r="BZJ16" s="146"/>
      <c r="BZK16" s="146"/>
      <c r="BZL16" s="146"/>
      <c r="BZM16" s="146"/>
      <c r="BZN16" s="146"/>
      <c r="BZO16" s="146"/>
      <c r="BZP16" s="146"/>
      <c r="BZQ16" s="146"/>
      <c r="BZR16" s="146"/>
      <c r="BZS16" s="146"/>
      <c r="BZT16" s="146"/>
      <c r="BZU16" s="146"/>
      <c r="BZV16" s="146"/>
      <c r="BZW16" s="146"/>
      <c r="BZX16" s="146"/>
      <c r="BZY16" s="146"/>
      <c r="BZZ16" s="146"/>
      <c r="CAA16" s="146"/>
      <c r="CAB16" s="146"/>
      <c r="CAC16" s="146"/>
      <c r="CAD16" s="146"/>
      <c r="CAE16" s="146"/>
      <c r="CAF16" s="146"/>
      <c r="CAG16" s="146"/>
      <c r="CAH16" s="146"/>
      <c r="CAI16" s="146"/>
      <c r="CAJ16" s="146"/>
      <c r="CAK16" s="146"/>
      <c r="CAL16" s="146"/>
      <c r="CAM16" s="146"/>
      <c r="CAN16" s="146"/>
      <c r="CAO16" s="146"/>
      <c r="CAP16" s="146"/>
      <c r="CAQ16" s="146"/>
      <c r="CAR16" s="146"/>
      <c r="CAS16" s="146"/>
      <c r="CAT16" s="146"/>
      <c r="CAU16" s="146"/>
      <c r="CAV16" s="146"/>
      <c r="CAW16" s="146"/>
      <c r="CAX16" s="146"/>
      <c r="CAY16" s="146"/>
      <c r="CAZ16" s="146"/>
      <c r="CBA16" s="146"/>
      <c r="CBB16" s="146"/>
      <c r="CBC16" s="146"/>
      <c r="CBD16" s="146"/>
      <c r="CBE16" s="146"/>
      <c r="CBF16" s="146"/>
      <c r="CBG16" s="146"/>
      <c r="CBH16" s="146"/>
      <c r="CBI16" s="146"/>
      <c r="CBJ16" s="146"/>
      <c r="CBK16" s="146"/>
      <c r="CBL16" s="146"/>
      <c r="CBM16" s="146"/>
      <c r="CBN16" s="146"/>
      <c r="CBO16" s="146"/>
      <c r="CBP16" s="146"/>
      <c r="CBQ16" s="146"/>
      <c r="CBR16" s="146"/>
      <c r="CBS16" s="146"/>
      <c r="CBT16" s="146"/>
      <c r="CBU16" s="146"/>
      <c r="CBV16" s="146"/>
      <c r="CBW16" s="146"/>
      <c r="CBX16" s="146"/>
      <c r="CBY16" s="146"/>
      <c r="CBZ16" s="146"/>
      <c r="CCA16" s="146"/>
      <c r="CCB16" s="146"/>
      <c r="CCC16" s="146"/>
      <c r="CCD16" s="146"/>
      <c r="CCE16" s="146"/>
      <c r="CCF16" s="146"/>
      <c r="CCG16" s="146"/>
      <c r="CCH16" s="146"/>
      <c r="CCI16" s="146"/>
      <c r="CCJ16" s="146"/>
      <c r="CCK16" s="146"/>
      <c r="CCL16" s="146"/>
      <c r="CCM16" s="146"/>
      <c r="CCN16" s="146"/>
      <c r="CCO16" s="146"/>
      <c r="CCP16" s="146"/>
      <c r="CCQ16" s="146"/>
      <c r="CCR16" s="146"/>
      <c r="CCS16" s="146"/>
      <c r="CCT16" s="146"/>
      <c r="CCU16" s="146"/>
      <c r="CCV16" s="146"/>
      <c r="CCW16" s="146"/>
      <c r="CCX16" s="146"/>
      <c r="CCY16" s="146"/>
      <c r="CCZ16" s="146"/>
      <c r="CDA16" s="146"/>
      <c r="CDB16" s="146"/>
      <c r="CDC16" s="146"/>
      <c r="CDD16" s="146"/>
      <c r="CDE16" s="146"/>
      <c r="CDF16" s="146"/>
      <c r="CDG16" s="146"/>
      <c r="CDH16" s="146"/>
      <c r="CDI16" s="146"/>
      <c r="CDJ16" s="146"/>
      <c r="CDK16" s="146"/>
      <c r="CDL16" s="146"/>
      <c r="CDM16" s="146"/>
      <c r="CDN16" s="146"/>
      <c r="CDO16" s="146"/>
      <c r="CDP16" s="146"/>
      <c r="CDQ16" s="146"/>
      <c r="CDR16" s="146"/>
      <c r="CDS16" s="146"/>
      <c r="CDT16" s="146"/>
      <c r="CDU16" s="146"/>
      <c r="CDV16" s="146"/>
      <c r="CDW16" s="146"/>
      <c r="CDX16" s="146"/>
      <c r="CDY16" s="146"/>
      <c r="CDZ16" s="146"/>
      <c r="CEA16" s="146"/>
      <c r="CEB16" s="146"/>
      <c r="CEC16" s="146"/>
      <c r="CED16" s="146"/>
      <c r="CEE16" s="146"/>
      <c r="CEF16" s="146"/>
      <c r="CEG16" s="146"/>
      <c r="CEH16" s="146"/>
      <c r="CEI16" s="146"/>
      <c r="CEJ16" s="146"/>
      <c r="CEK16" s="146"/>
      <c r="CEL16" s="146"/>
      <c r="CEM16" s="146"/>
      <c r="CEN16" s="146"/>
      <c r="CEO16" s="146"/>
      <c r="CEP16" s="146"/>
      <c r="CEQ16" s="146"/>
      <c r="CER16" s="146"/>
      <c r="CES16" s="146"/>
      <c r="CET16" s="146"/>
      <c r="CEU16" s="146"/>
      <c r="CEV16" s="146"/>
      <c r="CEW16" s="146"/>
      <c r="CEX16" s="146"/>
      <c r="CEY16" s="146"/>
      <c r="CEZ16" s="146"/>
      <c r="CFA16" s="146"/>
      <c r="CFB16" s="146"/>
      <c r="CFC16" s="146"/>
      <c r="CFD16" s="146"/>
      <c r="CFE16" s="146"/>
      <c r="CFF16" s="146"/>
      <c r="CFG16" s="146"/>
      <c r="CFH16" s="146"/>
      <c r="CFI16" s="146"/>
      <c r="CFJ16" s="146"/>
      <c r="CFK16" s="146"/>
      <c r="CFL16" s="146"/>
      <c r="CFM16" s="146"/>
      <c r="CFN16" s="146"/>
      <c r="CFO16" s="146"/>
      <c r="CFP16" s="146"/>
      <c r="CFQ16" s="146"/>
      <c r="CFR16" s="146"/>
      <c r="CFS16" s="146"/>
      <c r="CFT16" s="146"/>
      <c r="CFU16" s="146"/>
      <c r="CFV16" s="146"/>
      <c r="CFW16" s="146"/>
      <c r="CFX16" s="146"/>
      <c r="CFY16" s="146"/>
      <c r="CFZ16" s="146"/>
      <c r="CGA16" s="146"/>
      <c r="CGB16" s="146"/>
      <c r="CGC16" s="146"/>
      <c r="CGD16" s="146"/>
      <c r="CGE16" s="146"/>
      <c r="CGF16" s="146"/>
      <c r="CGG16" s="146"/>
      <c r="CGH16" s="146"/>
      <c r="CGI16" s="146"/>
      <c r="CGJ16" s="146"/>
      <c r="CGK16" s="146"/>
      <c r="CGL16" s="146"/>
      <c r="CGM16" s="146"/>
      <c r="CGN16" s="146"/>
      <c r="CGO16" s="146"/>
      <c r="CGP16" s="146"/>
      <c r="CGQ16" s="146"/>
      <c r="CGR16" s="146"/>
      <c r="CGS16" s="146"/>
      <c r="CGT16" s="146"/>
      <c r="CGU16" s="146"/>
      <c r="CGV16" s="146"/>
      <c r="CGW16" s="146"/>
      <c r="CGX16" s="146"/>
      <c r="CGY16" s="146"/>
      <c r="CGZ16" s="146"/>
      <c r="CHA16" s="146"/>
      <c r="CHB16" s="146"/>
      <c r="CHC16" s="146"/>
      <c r="CHD16" s="146"/>
      <c r="CHE16" s="146"/>
      <c r="CHF16" s="146"/>
      <c r="CHG16" s="146"/>
      <c r="CHH16" s="146"/>
      <c r="CHI16" s="146"/>
      <c r="CHJ16" s="146"/>
      <c r="CHK16" s="146"/>
      <c r="CHL16" s="146"/>
      <c r="CHM16" s="146"/>
      <c r="CHN16" s="146"/>
      <c r="CHO16" s="146"/>
      <c r="CHP16" s="146"/>
      <c r="CHQ16" s="146"/>
      <c r="CHR16" s="146"/>
      <c r="CHS16" s="146"/>
      <c r="CHT16" s="146"/>
      <c r="CHU16" s="146"/>
      <c r="CHV16" s="146"/>
      <c r="CHW16" s="146"/>
      <c r="CHX16" s="146"/>
      <c r="CHY16" s="146"/>
      <c r="CHZ16" s="146"/>
      <c r="CIA16" s="146"/>
      <c r="CIB16" s="146"/>
      <c r="CIC16" s="146"/>
      <c r="CID16" s="146"/>
      <c r="CIE16" s="146"/>
      <c r="CIF16" s="146"/>
      <c r="CIG16" s="146"/>
      <c r="CIH16" s="146"/>
      <c r="CII16" s="146"/>
      <c r="CIJ16" s="146"/>
      <c r="CIK16" s="146"/>
      <c r="CIL16" s="146"/>
      <c r="CIM16" s="146"/>
      <c r="CIN16" s="146"/>
      <c r="CIO16" s="146"/>
      <c r="CIP16" s="146"/>
      <c r="CIQ16" s="146"/>
      <c r="CIR16" s="146"/>
      <c r="CIS16" s="146"/>
      <c r="CIT16" s="146"/>
      <c r="CIU16" s="146"/>
      <c r="CIV16" s="146"/>
      <c r="CIW16" s="146"/>
      <c r="CIX16" s="146"/>
      <c r="CIY16" s="146"/>
      <c r="CIZ16" s="146"/>
      <c r="CJA16" s="146"/>
      <c r="CJB16" s="146"/>
      <c r="CJC16" s="146"/>
      <c r="CJD16" s="146"/>
      <c r="CJE16" s="146"/>
      <c r="CJF16" s="146"/>
      <c r="CJG16" s="146"/>
      <c r="CJH16" s="146"/>
      <c r="CJI16" s="146"/>
      <c r="CJJ16" s="146"/>
      <c r="CJK16" s="146"/>
      <c r="CJL16" s="146"/>
      <c r="CJM16" s="146"/>
      <c r="CJN16" s="146"/>
      <c r="CJO16" s="146"/>
      <c r="CJP16" s="146"/>
      <c r="CJQ16" s="146"/>
      <c r="CJR16" s="146"/>
      <c r="CJS16" s="146"/>
      <c r="CJT16" s="146"/>
      <c r="CJU16" s="146"/>
      <c r="CJV16" s="146"/>
      <c r="CJW16" s="146"/>
      <c r="CJX16" s="146"/>
      <c r="CJY16" s="146"/>
      <c r="CJZ16" s="146"/>
      <c r="CKA16" s="146"/>
      <c r="CKB16" s="146"/>
      <c r="CKC16" s="146"/>
      <c r="CKD16" s="146"/>
      <c r="CKE16" s="146"/>
      <c r="CKF16" s="146"/>
      <c r="CKG16" s="146"/>
      <c r="CKH16" s="146"/>
      <c r="CKI16" s="146"/>
      <c r="CKJ16" s="146"/>
      <c r="CKK16" s="146"/>
      <c r="CKL16" s="146"/>
      <c r="CKM16" s="146"/>
      <c r="CKN16" s="146"/>
      <c r="CKO16" s="146"/>
      <c r="CKP16" s="146"/>
      <c r="CKQ16" s="146"/>
      <c r="CKR16" s="146"/>
      <c r="CKS16" s="146"/>
      <c r="CKT16" s="146"/>
      <c r="CKU16" s="146"/>
      <c r="CKV16" s="146"/>
      <c r="CKW16" s="146"/>
      <c r="CKX16" s="146"/>
      <c r="CKY16" s="146"/>
      <c r="CKZ16" s="146"/>
      <c r="CLA16" s="146"/>
      <c r="CLB16" s="146"/>
      <c r="CLC16" s="146"/>
      <c r="CLD16" s="146"/>
      <c r="CLE16" s="146"/>
      <c r="CLF16" s="146"/>
      <c r="CLG16" s="146"/>
      <c r="CLH16" s="146"/>
      <c r="CLI16" s="146"/>
      <c r="CLJ16" s="146"/>
      <c r="CLK16" s="146"/>
      <c r="CLL16" s="146"/>
      <c r="CLM16" s="146"/>
      <c r="CLN16" s="146"/>
      <c r="CLO16" s="146"/>
      <c r="CLP16" s="146"/>
      <c r="CLQ16" s="146"/>
      <c r="CLR16" s="146"/>
      <c r="CLS16" s="146"/>
      <c r="CLT16" s="146"/>
      <c r="CLU16" s="146"/>
      <c r="CLV16" s="146"/>
      <c r="CLW16" s="146"/>
      <c r="CLX16" s="146"/>
      <c r="CLY16" s="146"/>
      <c r="CLZ16" s="146"/>
      <c r="CMA16" s="146"/>
      <c r="CMB16" s="146"/>
      <c r="CMC16" s="146"/>
      <c r="CMD16" s="146"/>
      <c r="CME16" s="146"/>
      <c r="CMF16" s="146"/>
      <c r="CMG16" s="146"/>
      <c r="CMH16" s="146"/>
      <c r="CMI16" s="146"/>
      <c r="CMJ16" s="146"/>
      <c r="CMK16" s="146"/>
      <c r="CML16" s="146"/>
      <c r="CMM16" s="146"/>
      <c r="CMN16" s="146"/>
      <c r="CMO16" s="146"/>
      <c r="CMP16" s="146"/>
      <c r="CMQ16" s="146"/>
      <c r="CMR16" s="146"/>
      <c r="CMS16" s="146"/>
      <c r="CMT16" s="146"/>
      <c r="CMU16" s="146"/>
      <c r="CMV16" s="146"/>
      <c r="CMW16" s="146"/>
      <c r="CMX16" s="146"/>
      <c r="CMY16" s="146"/>
      <c r="CMZ16" s="146"/>
      <c r="CNA16" s="146"/>
      <c r="CNB16" s="146"/>
      <c r="CNC16" s="146"/>
      <c r="CND16" s="146"/>
      <c r="CNE16" s="146"/>
      <c r="CNF16" s="146"/>
      <c r="CNG16" s="146"/>
      <c r="CNH16" s="146"/>
      <c r="CNI16" s="146"/>
      <c r="CNJ16" s="146"/>
      <c r="CNK16" s="146"/>
      <c r="CNL16" s="146"/>
      <c r="CNM16" s="146"/>
      <c r="CNN16" s="146"/>
      <c r="CNO16" s="146"/>
      <c r="CNP16" s="146"/>
      <c r="CNQ16" s="146"/>
      <c r="CNR16" s="146"/>
      <c r="CNS16" s="146"/>
      <c r="CNT16" s="146"/>
      <c r="CNU16" s="146"/>
      <c r="CNV16" s="146"/>
      <c r="CNW16" s="146"/>
      <c r="CNX16" s="146"/>
      <c r="CNY16" s="146"/>
      <c r="CNZ16" s="146"/>
      <c r="COA16" s="146"/>
      <c r="COB16" s="146"/>
      <c r="COC16" s="146"/>
      <c r="COD16" s="146"/>
      <c r="COE16" s="146"/>
      <c r="COF16" s="146"/>
      <c r="COG16" s="146"/>
      <c r="COH16" s="146"/>
      <c r="COI16" s="146"/>
      <c r="COJ16" s="146"/>
      <c r="COK16" s="146"/>
      <c r="COL16" s="146"/>
      <c r="COM16" s="146"/>
      <c r="CON16" s="146"/>
      <c r="COO16" s="146"/>
      <c r="COP16" s="146"/>
      <c r="COQ16" s="146"/>
      <c r="COR16" s="146"/>
      <c r="COS16" s="146"/>
      <c r="COT16" s="146"/>
      <c r="COU16" s="146"/>
      <c r="COV16" s="146"/>
      <c r="COW16" s="146"/>
      <c r="COX16" s="146"/>
      <c r="COY16" s="146"/>
      <c r="COZ16" s="146"/>
      <c r="CPA16" s="146"/>
      <c r="CPB16" s="146"/>
      <c r="CPC16" s="146"/>
      <c r="CPD16" s="146"/>
      <c r="CPE16" s="146"/>
      <c r="CPF16" s="146"/>
      <c r="CPG16" s="146"/>
      <c r="CPH16" s="146"/>
      <c r="CPI16" s="146"/>
      <c r="CPJ16" s="146"/>
      <c r="CPK16" s="146"/>
      <c r="CPL16" s="146"/>
      <c r="CPM16" s="146"/>
      <c r="CPN16" s="146"/>
      <c r="CPO16" s="146"/>
      <c r="CPP16" s="146"/>
      <c r="CPQ16" s="146"/>
      <c r="CPR16" s="146"/>
      <c r="CPS16" s="146"/>
      <c r="CPT16" s="146"/>
      <c r="CPU16" s="146"/>
      <c r="CPV16" s="146"/>
      <c r="CPW16" s="146"/>
      <c r="CPX16" s="146"/>
      <c r="CPY16" s="146"/>
      <c r="CPZ16" s="146"/>
      <c r="CQA16" s="146"/>
      <c r="CQB16" s="146"/>
      <c r="CQC16" s="146"/>
      <c r="CQD16" s="146"/>
      <c r="CQE16" s="146"/>
      <c r="CQF16" s="146"/>
      <c r="CQG16" s="146"/>
      <c r="CQH16" s="146"/>
      <c r="CQI16" s="146"/>
      <c r="CQJ16" s="146"/>
      <c r="CQK16" s="146"/>
      <c r="CQL16" s="146"/>
      <c r="CQM16" s="146"/>
      <c r="CQN16" s="146"/>
      <c r="CQO16" s="146"/>
      <c r="CQP16" s="146"/>
      <c r="CQQ16" s="146"/>
      <c r="CQR16" s="146"/>
      <c r="CQS16" s="146"/>
      <c r="CQT16" s="146"/>
      <c r="CQU16" s="146"/>
      <c r="CQV16" s="146"/>
      <c r="CQW16" s="146"/>
      <c r="CQX16" s="146"/>
      <c r="CQY16" s="146"/>
      <c r="CQZ16" s="146"/>
      <c r="CRA16" s="146"/>
      <c r="CRB16" s="146"/>
      <c r="CRC16" s="146"/>
      <c r="CRD16" s="146"/>
      <c r="CRE16" s="146"/>
      <c r="CRF16" s="146"/>
      <c r="CRG16" s="146"/>
      <c r="CRH16" s="146"/>
      <c r="CRI16" s="146"/>
      <c r="CRJ16" s="146"/>
      <c r="CRK16" s="146"/>
      <c r="CRL16" s="146"/>
      <c r="CRM16" s="146"/>
      <c r="CRN16" s="146"/>
      <c r="CRO16" s="146"/>
      <c r="CRP16" s="146"/>
      <c r="CRQ16" s="146"/>
      <c r="CRR16" s="146"/>
      <c r="CRS16" s="146"/>
      <c r="CRT16" s="146"/>
      <c r="CRU16" s="146"/>
      <c r="CRV16" s="146"/>
      <c r="CRW16" s="146"/>
      <c r="CRX16" s="146"/>
      <c r="CRY16" s="146"/>
      <c r="CRZ16" s="146"/>
      <c r="CSA16" s="146"/>
      <c r="CSB16" s="146"/>
      <c r="CSC16" s="146"/>
      <c r="CSD16" s="146"/>
      <c r="CSE16" s="146"/>
      <c r="CSF16" s="146"/>
      <c r="CSG16" s="146"/>
      <c r="CSH16" s="146"/>
      <c r="CSI16" s="146"/>
      <c r="CSJ16" s="146"/>
      <c r="CSK16" s="146"/>
      <c r="CSL16" s="146"/>
      <c r="CSM16" s="146"/>
      <c r="CSN16" s="146"/>
      <c r="CSO16" s="146"/>
      <c r="CSP16" s="146"/>
      <c r="CSQ16" s="146"/>
      <c r="CSR16" s="146"/>
      <c r="CSS16" s="146"/>
      <c r="CST16" s="146"/>
      <c r="CSU16" s="146"/>
      <c r="CSV16" s="146"/>
      <c r="CSW16" s="146"/>
      <c r="CSX16" s="146"/>
      <c r="CSY16" s="146"/>
      <c r="CSZ16" s="146"/>
      <c r="CTA16" s="146"/>
      <c r="CTB16" s="146"/>
      <c r="CTC16" s="146"/>
      <c r="CTD16" s="146"/>
      <c r="CTE16" s="146"/>
      <c r="CTF16" s="146"/>
      <c r="CTG16" s="146"/>
      <c r="CTH16" s="146"/>
      <c r="CTI16" s="146"/>
      <c r="CTJ16" s="146"/>
      <c r="CTK16" s="146"/>
      <c r="CTL16" s="146"/>
      <c r="CTM16" s="146"/>
      <c r="CTN16" s="146"/>
      <c r="CTO16" s="146"/>
      <c r="CTP16" s="146"/>
      <c r="CTQ16" s="146"/>
      <c r="CTR16" s="146"/>
      <c r="CTS16" s="146"/>
      <c r="CTT16" s="146"/>
      <c r="CTU16" s="146"/>
      <c r="CTV16" s="146"/>
      <c r="CTW16" s="146"/>
      <c r="CTX16" s="146"/>
      <c r="CTY16" s="146"/>
      <c r="CTZ16" s="146"/>
      <c r="CUA16" s="146"/>
      <c r="CUB16" s="146"/>
      <c r="CUC16" s="146"/>
      <c r="CUD16" s="146"/>
      <c r="CUE16" s="146"/>
      <c r="CUF16" s="146"/>
      <c r="CUG16" s="146"/>
      <c r="CUH16" s="146"/>
      <c r="CUI16" s="146"/>
      <c r="CUJ16" s="146"/>
      <c r="CUK16" s="146"/>
      <c r="CUL16" s="146"/>
      <c r="CUM16" s="146"/>
      <c r="CUN16" s="146"/>
      <c r="CUO16" s="146"/>
      <c r="CUP16" s="146"/>
      <c r="CUQ16" s="146"/>
      <c r="CUR16" s="146"/>
      <c r="CUS16" s="146"/>
      <c r="CUT16" s="146"/>
      <c r="CUU16" s="146"/>
      <c r="CUV16" s="146"/>
      <c r="CUW16" s="146"/>
      <c r="CUX16" s="146"/>
      <c r="CUY16" s="146"/>
      <c r="CUZ16" s="146"/>
      <c r="CVA16" s="146"/>
      <c r="CVB16" s="146"/>
      <c r="CVC16" s="146"/>
      <c r="CVD16" s="146"/>
      <c r="CVE16" s="146"/>
      <c r="CVF16" s="146"/>
      <c r="CVG16" s="146"/>
      <c r="CVH16" s="146"/>
      <c r="CVI16" s="146"/>
      <c r="CVJ16" s="146"/>
      <c r="CVK16" s="146"/>
      <c r="CVL16" s="146"/>
      <c r="CVM16" s="146"/>
      <c r="CVN16" s="146"/>
      <c r="CVO16" s="146"/>
      <c r="CVP16" s="146"/>
      <c r="CVQ16" s="146"/>
      <c r="CVR16" s="146"/>
      <c r="CVS16" s="146"/>
      <c r="CVT16" s="146"/>
      <c r="CVU16" s="146"/>
      <c r="CVV16" s="146"/>
      <c r="CVW16" s="146"/>
      <c r="CVX16" s="146"/>
      <c r="CVY16" s="146"/>
      <c r="CVZ16" s="146"/>
      <c r="CWA16" s="146"/>
      <c r="CWB16" s="146"/>
      <c r="CWC16" s="146"/>
      <c r="CWD16" s="146"/>
      <c r="CWE16" s="146"/>
      <c r="CWF16" s="146"/>
      <c r="CWG16" s="146"/>
      <c r="CWH16" s="146"/>
      <c r="CWI16" s="146"/>
      <c r="CWJ16" s="146"/>
      <c r="CWK16" s="146"/>
      <c r="CWL16" s="146"/>
      <c r="CWM16" s="146"/>
      <c r="CWN16" s="146"/>
      <c r="CWO16" s="146"/>
      <c r="CWP16" s="146"/>
      <c r="CWQ16" s="146"/>
      <c r="CWR16" s="146"/>
      <c r="CWS16" s="146"/>
      <c r="CWT16" s="146"/>
      <c r="CWU16" s="146"/>
      <c r="CWV16" s="146"/>
      <c r="CWW16" s="146"/>
      <c r="CWX16" s="146"/>
      <c r="CWY16" s="146"/>
      <c r="CWZ16" s="146"/>
      <c r="CXA16" s="146"/>
      <c r="CXB16" s="146"/>
      <c r="CXC16" s="146"/>
      <c r="CXD16" s="146"/>
      <c r="CXE16" s="146"/>
      <c r="CXF16" s="146"/>
      <c r="CXG16" s="146"/>
      <c r="CXH16" s="146"/>
      <c r="CXI16" s="146"/>
      <c r="CXJ16" s="146"/>
      <c r="CXK16" s="146"/>
      <c r="CXL16" s="146"/>
      <c r="CXM16" s="146"/>
      <c r="CXN16" s="146"/>
      <c r="CXO16" s="146"/>
      <c r="CXP16" s="146"/>
      <c r="CXQ16" s="146"/>
      <c r="CXR16" s="146"/>
      <c r="CXS16" s="146"/>
      <c r="CXT16" s="146"/>
      <c r="CXU16" s="146"/>
      <c r="CXV16" s="146"/>
      <c r="CXW16" s="146"/>
      <c r="CXX16" s="146"/>
      <c r="CXY16" s="146"/>
      <c r="CXZ16" s="146"/>
      <c r="CYA16" s="146"/>
      <c r="CYB16" s="146"/>
      <c r="CYC16" s="146"/>
      <c r="CYD16" s="146"/>
      <c r="CYE16" s="146"/>
      <c r="CYF16" s="146"/>
      <c r="CYG16" s="146"/>
      <c r="CYH16" s="146"/>
      <c r="CYI16" s="146"/>
      <c r="CYJ16" s="146"/>
      <c r="CYK16" s="146"/>
      <c r="CYL16" s="146"/>
      <c r="CYM16" s="146"/>
      <c r="CYN16" s="146"/>
      <c r="CYO16" s="146"/>
      <c r="CYP16" s="146"/>
      <c r="CYQ16" s="146"/>
      <c r="CYR16" s="146"/>
      <c r="CYS16" s="146"/>
      <c r="CYT16" s="146"/>
      <c r="CYU16" s="146"/>
      <c r="CYV16" s="146"/>
      <c r="CYW16" s="146"/>
      <c r="CYX16" s="146"/>
      <c r="CYY16" s="146"/>
      <c r="CYZ16" s="146"/>
      <c r="CZA16" s="146"/>
      <c r="CZB16" s="146"/>
      <c r="CZC16" s="146"/>
      <c r="CZD16" s="146"/>
      <c r="CZE16" s="146"/>
      <c r="CZF16" s="146"/>
      <c r="CZG16" s="146"/>
      <c r="CZH16" s="146"/>
      <c r="CZI16" s="146"/>
      <c r="CZJ16" s="146"/>
      <c r="CZK16" s="146"/>
      <c r="CZL16" s="146"/>
      <c r="CZM16" s="146"/>
      <c r="CZN16" s="146"/>
      <c r="CZO16" s="146"/>
      <c r="CZP16" s="146"/>
      <c r="CZQ16" s="146"/>
      <c r="CZR16" s="146"/>
      <c r="CZS16" s="146"/>
      <c r="CZT16" s="146"/>
      <c r="CZU16" s="146"/>
      <c r="CZV16" s="146"/>
      <c r="CZW16" s="146"/>
      <c r="CZX16" s="146"/>
      <c r="CZY16" s="146"/>
      <c r="CZZ16" s="146"/>
      <c r="DAA16" s="146"/>
      <c r="DAB16" s="146"/>
      <c r="DAC16" s="146"/>
      <c r="DAD16" s="146"/>
      <c r="DAE16" s="146"/>
      <c r="DAF16" s="146"/>
      <c r="DAG16" s="146"/>
      <c r="DAH16" s="146"/>
      <c r="DAI16" s="146"/>
      <c r="DAJ16" s="146"/>
      <c r="DAK16" s="146"/>
      <c r="DAL16" s="146"/>
      <c r="DAM16" s="146"/>
      <c r="DAN16" s="146"/>
      <c r="DAO16" s="146"/>
      <c r="DAP16" s="146"/>
      <c r="DAQ16" s="146"/>
      <c r="DAR16" s="146"/>
      <c r="DAS16" s="146"/>
      <c r="DAT16" s="146"/>
      <c r="DAU16" s="146"/>
      <c r="DAV16" s="146"/>
      <c r="DAW16" s="146"/>
      <c r="DAX16" s="146"/>
      <c r="DAY16" s="146"/>
      <c r="DAZ16" s="146"/>
      <c r="DBA16" s="146"/>
      <c r="DBB16" s="146"/>
      <c r="DBC16" s="146"/>
      <c r="DBD16" s="146"/>
      <c r="DBE16" s="146"/>
      <c r="DBF16" s="146"/>
      <c r="DBG16" s="146"/>
      <c r="DBH16" s="146"/>
      <c r="DBI16" s="146"/>
      <c r="DBJ16" s="146"/>
      <c r="DBK16" s="146"/>
      <c r="DBL16" s="146"/>
      <c r="DBM16" s="146"/>
      <c r="DBN16" s="146"/>
      <c r="DBO16" s="146"/>
      <c r="DBP16" s="146"/>
      <c r="DBQ16" s="146"/>
      <c r="DBR16" s="146"/>
      <c r="DBS16" s="146"/>
      <c r="DBT16" s="146"/>
      <c r="DBU16" s="146"/>
      <c r="DBV16" s="146"/>
      <c r="DBW16" s="146"/>
      <c r="DBX16" s="146"/>
      <c r="DBY16" s="146"/>
      <c r="DBZ16" s="146"/>
      <c r="DCA16" s="146"/>
      <c r="DCB16" s="146"/>
      <c r="DCC16" s="146"/>
      <c r="DCD16" s="146"/>
      <c r="DCE16" s="146"/>
      <c r="DCF16" s="146"/>
      <c r="DCG16" s="146"/>
      <c r="DCH16" s="146"/>
      <c r="DCI16" s="146"/>
      <c r="DCJ16" s="146"/>
      <c r="DCK16" s="146"/>
      <c r="DCL16" s="146"/>
      <c r="DCM16" s="146"/>
      <c r="DCN16" s="146"/>
      <c r="DCO16" s="146"/>
      <c r="DCP16" s="146"/>
      <c r="DCQ16" s="146"/>
      <c r="DCR16" s="146"/>
      <c r="DCS16" s="146"/>
      <c r="DCT16" s="146"/>
      <c r="DCU16" s="146"/>
      <c r="DCV16" s="146"/>
      <c r="DCW16" s="146"/>
      <c r="DCX16" s="146"/>
      <c r="DCY16" s="146"/>
      <c r="DCZ16" s="146"/>
      <c r="DDA16" s="146"/>
      <c r="DDB16" s="146"/>
      <c r="DDC16" s="146"/>
      <c r="DDD16" s="146"/>
      <c r="DDE16" s="146"/>
      <c r="DDF16" s="146"/>
      <c r="DDG16" s="146"/>
      <c r="DDH16" s="146"/>
      <c r="DDI16" s="146"/>
      <c r="DDJ16" s="146"/>
      <c r="DDK16" s="146"/>
      <c r="DDL16" s="146"/>
      <c r="DDM16" s="146"/>
      <c r="DDN16" s="146"/>
      <c r="DDO16" s="146"/>
      <c r="DDP16" s="146"/>
      <c r="DDQ16" s="146"/>
      <c r="DDR16" s="146"/>
      <c r="DDS16" s="146"/>
      <c r="DDT16" s="146"/>
      <c r="DDU16" s="146"/>
      <c r="DDV16" s="146"/>
      <c r="DDW16" s="146"/>
      <c r="DDX16" s="146"/>
      <c r="DDY16" s="146"/>
      <c r="DDZ16" s="146"/>
      <c r="DEA16" s="146"/>
      <c r="DEB16" s="146"/>
      <c r="DEC16" s="146"/>
      <c r="DED16" s="146"/>
      <c r="DEE16" s="146"/>
      <c r="DEF16" s="146"/>
      <c r="DEG16" s="146"/>
      <c r="DEH16" s="146"/>
      <c r="DEI16" s="146"/>
      <c r="DEJ16" s="146"/>
      <c r="DEK16" s="146"/>
      <c r="DEL16" s="146"/>
      <c r="DEM16" s="146"/>
      <c r="DEN16" s="146"/>
      <c r="DEO16" s="146"/>
      <c r="DEP16" s="146"/>
      <c r="DEQ16" s="146"/>
      <c r="DER16" s="146"/>
      <c r="DES16" s="146"/>
      <c r="DET16" s="146"/>
      <c r="DEU16" s="146"/>
      <c r="DEV16" s="146"/>
      <c r="DEW16" s="146"/>
      <c r="DEX16" s="146"/>
      <c r="DEY16" s="146"/>
      <c r="DEZ16" s="146"/>
      <c r="DFA16" s="146"/>
      <c r="DFB16" s="146"/>
      <c r="DFC16" s="146"/>
      <c r="DFD16" s="146"/>
      <c r="DFE16" s="146"/>
      <c r="DFF16" s="146"/>
      <c r="DFG16" s="146"/>
      <c r="DFH16" s="146"/>
      <c r="DFI16" s="146"/>
      <c r="DFJ16" s="146"/>
      <c r="DFK16" s="146"/>
      <c r="DFL16" s="146"/>
      <c r="DFM16" s="146"/>
      <c r="DFN16" s="146"/>
      <c r="DFO16" s="146"/>
      <c r="DFP16" s="146"/>
      <c r="DFQ16" s="146"/>
      <c r="DFR16" s="146"/>
      <c r="DFS16" s="146"/>
      <c r="DFT16" s="146"/>
      <c r="DFU16" s="146"/>
      <c r="DFV16" s="146"/>
      <c r="DFW16" s="146"/>
      <c r="DFX16" s="146"/>
      <c r="DFY16" s="146"/>
      <c r="DFZ16" s="146"/>
      <c r="DGA16" s="146"/>
      <c r="DGB16" s="146"/>
      <c r="DGC16" s="146"/>
      <c r="DGD16" s="146"/>
      <c r="DGE16" s="146"/>
      <c r="DGF16" s="146"/>
      <c r="DGG16" s="146"/>
      <c r="DGH16" s="146"/>
      <c r="DGI16" s="146"/>
      <c r="DGJ16" s="146"/>
      <c r="DGK16" s="146"/>
      <c r="DGL16" s="146"/>
      <c r="DGM16" s="146"/>
      <c r="DGN16" s="146"/>
      <c r="DGO16" s="146"/>
      <c r="DGP16" s="146"/>
      <c r="DGQ16" s="146"/>
      <c r="DGR16" s="146"/>
      <c r="DGS16" s="146"/>
      <c r="DGT16" s="146"/>
      <c r="DGU16" s="146"/>
      <c r="DGV16" s="146"/>
      <c r="DGW16" s="146"/>
      <c r="DGX16" s="146"/>
      <c r="DGY16" s="146"/>
      <c r="DGZ16" s="146"/>
      <c r="DHA16" s="146"/>
      <c r="DHB16" s="146"/>
      <c r="DHC16" s="146"/>
      <c r="DHD16" s="146"/>
      <c r="DHE16" s="146"/>
      <c r="DHF16" s="146"/>
      <c r="DHG16" s="146"/>
      <c r="DHH16" s="146"/>
      <c r="DHI16" s="146"/>
      <c r="DHJ16" s="146"/>
      <c r="DHK16" s="146"/>
      <c r="DHL16" s="146"/>
      <c r="DHM16" s="146"/>
      <c r="DHN16" s="146"/>
      <c r="DHO16" s="146"/>
      <c r="DHP16" s="146"/>
      <c r="DHQ16" s="146"/>
      <c r="DHR16" s="146"/>
      <c r="DHS16" s="146"/>
      <c r="DHT16" s="146"/>
      <c r="DHU16" s="146"/>
      <c r="DHV16" s="146"/>
      <c r="DHW16" s="146"/>
      <c r="DHX16" s="146"/>
      <c r="DHY16" s="146"/>
      <c r="DHZ16" s="146"/>
      <c r="DIA16" s="146"/>
      <c r="DIB16" s="146"/>
      <c r="DIC16" s="146"/>
      <c r="DID16" s="146"/>
      <c r="DIE16" s="146"/>
      <c r="DIF16" s="146"/>
      <c r="DIG16" s="146"/>
      <c r="DIH16" s="146"/>
      <c r="DII16" s="146"/>
      <c r="DIJ16" s="146"/>
      <c r="DIK16" s="146"/>
      <c r="DIL16" s="146"/>
      <c r="DIM16" s="146"/>
      <c r="DIN16" s="146"/>
      <c r="DIO16" s="146"/>
      <c r="DIP16" s="146"/>
      <c r="DIQ16" s="146"/>
      <c r="DIR16" s="146"/>
      <c r="DIS16" s="146"/>
      <c r="DIT16" s="146"/>
      <c r="DIU16" s="146"/>
      <c r="DIV16" s="146"/>
      <c r="DIW16" s="146"/>
      <c r="DIX16" s="146"/>
      <c r="DIY16" s="146"/>
      <c r="DIZ16" s="146"/>
      <c r="DJA16" s="146"/>
      <c r="DJB16" s="146"/>
      <c r="DJC16" s="146"/>
      <c r="DJD16" s="146"/>
      <c r="DJE16" s="146"/>
      <c r="DJF16" s="146"/>
      <c r="DJG16" s="146"/>
      <c r="DJH16" s="146"/>
      <c r="DJI16" s="146"/>
      <c r="DJJ16" s="146"/>
      <c r="DJK16" s="146"/>
      <c r="DJL16" s="146"/>
      <c r="DJM16" s="146"/>
      <c r="DJN16" s="146"/>
      <c r="DJO16" s="146"/>
      <c r="DJP16" s="146"/>
      <c r="DJQ16" s="146"/>
      <c r="DJR16" s="146"/>
      <c r="DJS16" s="146"/>
      <c r="DJT16" s="146"/>
      <c r="DJU16" s="146"/>
      <c r="DJV16" s="146"/>
      <c r="DJW16" s="146"/>
      <c r="DJX16" s="146"/>
      <c r="DJY16" s="146"/>
      <c r="DJZ16" s="146"/>
      <c r="DKA16" s="146"/>
      <c r="DKB16" s="146"/>
      <c r="DKC16" s="146"/>
      <c r="DKD16" s="146"/>
      <c r="DKE16" s="146"/>
      <c r="DKF16" s="146"/>
      <c r="DKG16" s="146"/>
      <c r="DKH16" s="146"/>
      <c r="DKI16" s="146"/>
      <c r="DKJ16" s="146"/>
      <c r="DKK16" s="146"/>
      <c r="DKL16" s="146"/>
      <c r="DKM16" s="146"/>
      <c r="DKN16" s="146"/>
      <c r="DKO16" s="146"/>
      <c r="DKP16" s="146"/>
      <c r="DKQ16" s="146"/>
      <c r="DKR16" s="146"/>
      <c r="DKS16" s="146"/>
      <c r="DKT16" s="146"/>
      <c r="DKU16" s="146"/>
      <c r="DKV16" s="146"/>
      <c r="DKW16" s="146"/>
      <c r="DKX16" s="146"/>
      <c r="DKY16" s="146"/>
      <c r="DKZ16" s="146"/>
      <c r="DLA16" s="146"/>
      <c r="DLB16" s="146"/>
      <c r="DLC16" s="146"/>
      <c r="DLD16" s="146"/>
      <c r="DLE16" s="146"/>
      <c r="DLF16" s="146"/>
      <c r="DLG16" s="146"/>
      <c r="DLH16" s="146"/>
      <c r="DLI16" s="146"/>
      <c r="DLJ16" s="146"/>
      <c r="DLK16" s="146"/>
      <c r="DLL16" s="146"/>
      <c r="DLM16" s="146"/>
      <c r="DLN16" s="146"/>
      <c r="DLO16" s="146"/>
      <c r="DLP16" s="146"/>
      <c r="DLQ16" s="146"/>
      <c r="DLR16" s="146"/>
      <c r="DLS16" s="146"/>
      <c r="DLT16" s="146"/>
      <c r="DLU16" s="146"/>
      <c r="DLV16" s="146"/>
      <c r="DLW16" s="146"/>
      <c r="DLX16" s="146"/>
      <c r="DLY16" s="146"/>
      <c r="DLZ16" s="146"/>
      <c r="DMA16" s="146"/>
      <c r="DMB16" s="146"/>
      <c r="DMC16" s="146"/>
      <c r="DMD16" s="146"/>
      <c r="DME16" s="146"/>
      <c r="DMF16" s="146"/>
      <c r="DMG16" s="146"/>
      <c r="DMH16" s="146"/>
      <c r="DMI16" s="146"/>
      <c r="DMJ16" s="146"/>
      <c r="DMK16" s="146"/>
      <c r="DML16" s="146"/>
      <c r="DMM16" s="146"/>
      <c r="DMN16" s="146"/>
      <c r="DMO16" s="146"/>
      <c r="DMP16" s="146"/>
      <c r="DMQ16" s="146"/>
      <c r="DMR16" s="146"/>
      <c r="DMS16" s="146"/>
      <c r="DMT16" s="146"/>
      <c r="DMU16" s="146"/>
      <c r="DMV16" s="146"/>
      <c r="DMW16" s="146"/>
      <c r="DMX16" s="146"/>
      <c r="DMY16" s="146"/>
      <c r="DMZ16" s="146"/>
      <c r="DNA16" s="146"/>
      <c r="DNB16" s="146"/>
      <c r="DNC16" s="146"/>
      <c r="DND16" s="146"/>
      <c r="DNE16" s="146"/>
      <c r="DNF16" s="146"/>
      <c r="DNG16" s="146"/>
      <c r="DNH16" s="146"/>
      <c r="DNI16" s="146"/>
      <c r="DNJ16" s="146"/>
      <c r="DNK16" s="146"/>
      <c r="DNL16" s="146"/>
      <c r="DNM16" s="146"/>
      <c r="DNN16" s="146"/>
      <c r="DNO16" s="146"/>
      <c r="DNP16" s="146"/>
      <c r="DNQ16" s="146"/>
      <c r="DNR16" s="146"/>
      <c r="DNS16" s="146"/>
      <c r="DNT16" s="146"/>
      <c r="DNU16" s="146"/>
      <c r="DNV16" s="146"/>
      <c r="DNW16" s="146"/>
      <c r="DNX16" s="146"/>
      <c r="DNY16" s="146"/>
      <c r="DNZ16" s="146"/>
      <c r="DOA16" s="146"/>
      <c r="DOB16" s="146"/>
      <c r="DOC16" s="146"/>
      <c r="DOD16" s="146"/>
      <c r="DOE16" s="146"/>
      <c r="DOF16" s="146"/>
      <c r="DOG16" s="146"/>
      <c r="DOH16" s="146"/>
      <c r="DOI16" s="146"/>
      <c r="DOJ16" s="146"/>
      <c r="DOK16" s="146"/>
      <c r="DOL16" s="146"/>
      <c r="DOM16" s="146"/>
      <c r="DON16" s="146"/>
      <c r="DOO16" s="146"/>
      <c r="DOP16" s="146"/>
      <c r="DOQ16" s="146"/>
      <c r="DOR16" s="146"/>
      <c r="DOS16" s="146"/>
      <c r="DOT16" s="146"/>
      <c r="DOU16" s="146"/>
      <c r="DOV16" s="146"/>
      <c r="DOW16" s="146"/>
      <c r="DOX16" s="146"/>
      <c r="DOY16" s="146"/>
      <c r="DOZ16" s="146"/>
      <c r="DPA16" s="146"/>
      <c r="DPB16" s="146"/>
      <c r="DPC16" s="146"/>
      <c r="DPD16" s="146"/>
      <c r="DPE16" s="146"/>
      <c r="DPF16" s="146"/>
      <c r="DPG16" s="146"/>
      <c r="DPH16" s="146"/>
      <c r="DPI16" s="146"/>
      <c r="DPJ16" s="146"/>
      <c r="DPK16" s="146"/>
      <c r="DPL16" s="146"/>
      <c r="DPM16" s="146"/>
      <c r="DPN16" s="146"/>
      <c r="DPO16" s="146"/>
      <c r="DPP16" s="146"/>
      <c r="DPQ16" s="146"/>
      <c r="DPR16" s="146"/>
      <c r="DPS16" s="146"/>
      <c r="DPT16" s="146"/>
      <c r="DPU16" s="146"/>
      <c r="DPV16" s="146"/>
      <c r="DPW16" s="146"/>
      <c r="DPX16" s="146"/>
      <c r="DPY16" s="146"/>
      <c r="DPZ16" s="146"/>
      <c r="DQA16" s="146"/>
      <c r="DQB16" s="146"/>
      <c r="DQC16" s="146"/>
      <c r="DQD16" s="146"/>
      <c r="DQE16" s="146"/>
      <c r="DQF16" s="146"/>
      <c r="DQG16" s="146"/>
      <c r="DQH16" s="146"/>
      <c r="DQI16" s="146"/>
      <c r="DQJ16" s="146"/>
      <c r="DQK16" s="146"/>
      <c r="DQL16" s="146"/>
      <c r="DQM16" s="146"/>
      <c r="DQN16" s="146"/>
      <c r="DQO16" s="146"/>
      <c r="DQP16" s="146"/>
      <c r="DQQ16" s="146"/>
      <c r="DQR16" s="146"/>
      <c r="DQS16" s="146"/>
      <c r="DQT16" s="146"/>
      <c r="DQU16" s="146"/>
      <c r="DQV16" s="146"/>
      <c r="DQW16" s="146"/>
      <c r="DQX16" s="146"/>
      <c r="DQY16" s="146"/>
      <c r="DQZ16" s="146"/>
      <c r="DRA16" s="146"/>
      <c r="DRB16" s="146"/>
      <c r="DRC16" s="146"/>
      <c r="DRD16" s="146"/>
      <c r="DRE16" s="146"/>
      <c r="DRF16" s="146"/>
      <c r="DRG16" s="146"/>
      <c r="DRH16" s="146"/>
      <c r="DRI16" s="146"/>
      <c r="DRJ16" s="146"/>
      <c r="DRK16" s="146"/>
      <c r="DRL16" s="146"/>
      <c r="DRM16" s="146"/>
      <c r="DRN16" s="146"/>
      <c r="DRO16" s="146"/>
      <c r="DRP16" s="146"/>
      <c r="DRQ16" s="146"/>
      <c r="DRR16" s="146"/>
      <c r="DRS16" s="146"/>
      <c r="DRT16" s="146"/>
      <c r="DRU16" s="146"/>
      <c r="DRV16" s="146"/>
      <c r="DRW16" s="146"/>
      <c r="DRX16" s="146"/>
      <c r="DRY16" s="146"/>
      <c r="DRZ16" s="146"/>
      <c r="DSA16" s="146"/>
      <c r="DSB16" s="146"/>
      <c r="DSC16" s="146"/>
      <c r="DSD16" s="146"/>
      <c r="DSE16" s="146"/>
      <c r="DSF16" s="146"/>
      <c r="DSG16" s="146"/>
      <c r="DSH16" s="146"/>
      <c r="DSI16" s="146"/>
      <c r="DSJ16" s="146"/>
      <c r="DSK16" s="146"/>
      <c r="DSL16" s="146"/>
      <c r="DSM16" s="146"/>
      <c r="DSN16" s="146"/>
      <c r="DSO16" s="146"/>
      <c r="DSP16" s="146"/>
      <c r="DSQ16" s="146"/>
      <c r="DSR16" s="146"/>
      <c r="DSS16" s="146"/>
      <c r="DST16" s="146"/>
      <c r="DSU16" s="146"/>
      <c r="DSV16" s="146"/>
      <c r="DSW16" s="146"/>
      <c r="DSX16" s="146"/>
      <c r="DSY16" s="146"/>
      <c r="DSZ16" s="146"/>
      <c r="DTA16" s="146"/>
      <c r="DTB16" s="146"/>
      <c r="DTC16" s="146"/>
      <c r="DTD16" s="146"/>
      <c r="DTE16" s="146"/>
      <c r="DTF16" s="146"/>
      <c r="DTG16" s="146"/>
      <c r="DTH16" s="146"/>
      <c r="DTI16" s="146"/>
      <c r="DTJ16" s="146"/>
      <c r="DTK16" s="146"/>
      <c r="DTL16" s="146"/>
      <c r="DTM16" s="146"/>
      <c r="DTN16" s="146"/>
      <c r="DTO16" s="146"/>
      <c r="DTP16" s="146"/>
      <c r="DTQ16" s="146"/>
      <c r="DTR16" s="146"/>
      <c r="DTS16" s="146"/>
      <c r="DTT16" s="146"/>
      <c r="DTU16" s="146"/>
      <c r="DTV16" s="146"/>
      <c r="DTW16" s="146"/>
      <c r="DTX16" s="146"/>
      <c r="DTY16" s="146"/>
      <c r="DTZ16" s="146"/>
      <c r="DUA16" s="146"/>
      <c r="DUB16" s="146"/>
      <c r="DUC16" s="146"/>
      <c r="DUD16" s="146"/>
      <c r="DUE16" s="146"/>
      <c r="DUF16" s="146"/>
      <c r="DUG16" s="146"/>
      <c r="DUH16" s="146"/>
      <c r="DUI16" s="146"/>
      <c r="DUJ16" s="146"/>
      <c r="DUK16" s="146"/>
      <c r="DUL16" s="146"/>
      <c r="DUM16" s="146"/>
      <c r="DUN16" s="146"/>
      <c r="DUO16" s="146"/>
      <c r="DUP16" s="146"/>
      <c r="DUQ16" s="146"/>
      <c r="DUR16" s="146"/>
      <c r="DUS16" s="146"/>
      <c r="DUT16" s="146"/>
      <c r="DUU16" s="146"/>
      <c r="DUV16" s="146"/>
      <c r="DUW16" s="146"/>
      <c r="DUX16" s="146"/>
      <c r="DUY16" s="146"/>
      <c r="DUZ16" s="146"/>
      <c r="DVA16" s="146"/>
      <c r="DVB16" s="146"/>
      <c r="DVC16" s="146"/>
      <c r="DVD16" s="146"/>
      <c r="DVE16" s="146"/>
      <c r="DVF16" s="146"/>
      <c r="DVG16" s="146"/>
      <c r="DVH16" s="146"/>
      <c r="DVI16" s="146"/>
      <c r="DVJ16" s="146"/>
      <c r="DVK16" s="146"/>
      <c r="DVL16" s="146"/>
      <c r="DVM16" s="146"/>
      <c r="DVN16" s="146"/>
      <c r="DVO16" s="146"/>
      <c r="DVP16" s="146"/>
      <c r="DVQ16" s="146"/>
      <c r="DVR16" s="146"/>
      <c r="DVS16" s="146"/>
      <c r="DVT16" s="146"/>
      <c r="DVU16" s="146"/>
      <c r="DVV16" s="146"/>
      <c r="DVW16" s="146"/>
      <c r="DVX16" s="146"/>
      <c r="DVY16" s="146"/>
      <c r="DVZ16" s="146"/>
      <c r="DWA16" s="146"/>
      <c r="DWB16" s="146"/>
      <c r="DWC16" s="146"/>
      <c r="DWD16" s="146"/>
      <c r="DWE16" s="146"/>
      <c r="DWF16" s="146"/>
      <c r="DWG16" s="146"/>
      <c r="DWH16" s="146"/>
      <c r="DWI16" s="146"/>
      <c r="DWJ16" s="146"/>
      <c r="DWK16" s="146"/>
      <c r="DWL16" s="146"/>
      <c r="DWM16" s="146"/>
      <c r="DWN16" s="146"/>
      <c r="DWO16" s="146"/>
      <c r="DWP16" s="146"/>
      <c r="DWQ16" s="146"/>
      <c r="DWR16" s="146"/>
      <c r="DWS16" s="146"/>
      <c r="DWT16" s="146"/>
      <c r="DWU16" s="146"/>
      <c r="DWV16" s="146"/>
      <c r="DWW16" s="146"/>
      <c r="DWX16" s="146"/>
      <c r="DWY16" s="146"/>
      <c r="DWZ16" s="146"/>
      <c r="DXA16" s="146"/>
      <c r="DXB16" s="146"/>
      <c r="DXC16" s="146"/>
      <c r="DXD16" s="146"/>
      <c r="DXE16" s="146"/>
      <c r="DXF16" s="146"/>
      <c r="DXG16" s="146"/>
      <c r="DXH16" s="146"/>
      <c r="DXI16" s="146"/>
      <c r="DXJ16" s="146"/>
      <c r="DXK16" s="146"/>
      <c r="DXL16" s="146"/>
      <c r="DXM16" s="146"/>
      <c r="DXN16" s="146"/>
      <c r="DXO16" s="146"/>
      <c r="DXP16" s="146"/>
      <c r="DXQ16" s="146"/>
      <c r="DXR16" s="146"/>
      <c r="DXS16" s="146"/>
      <c r="DXT16" s="146"/>
      <c r="DXU16" s="146"/>
      <c r="DXV16" s="146"/>
      <c r="DXW16" s="146"/>
      <c r="DXX16" s="146"/>
      <c r="DXY16" s="146"/>
      <c r="DXZ16" s="146"/>
      <c r="DYA16" s="146"/>
      <c r="DYB16" s="146"/>
      <c r="DYC16" s="146"/>
      <c r="DYD16" s="146"/>
      <c r="DYE16" s="146"/>
      <c r="DYF16" s="146"/>
      <c r="DYG16" s="146"/>
      <c r="DYH16" s="146"/>
      <c r="DYI16" s="146"/>
      <c r="DYJ16" s="146"/>
      <c r="DYK16" s="146"/>
      <c r="DYL16" s="146"/>
      <c r="DYM16" s="146"/>
      <c r="DYN16" s="146"/>
      <c r="DYO16" s="146"/>
      <c r="DYP16" s="146"/>
      <c r="DYQ16" s="146"/>
      <c r="DYR16" s="146"/>
      <c r="DYS16" s="146"/>
      <c r="DYT16" s="146"/>
      <c r="DYU16" s="146"/>
      <c r="DYV16" s="146"/>
      <c r="DYW16" s="146"/>
      <c r="DYX16" s="146"/>
      <c r="DYY16" s="146"/>
      <c r="DYZ16" s="146"/>
      <c r="DZA16" s="146"/>
      <c r="DZB16" s="146"/>
      <c r="DZC16" s="146"/>
      <c r="DZD16" s="146"/>
      <c r="DZE16" s="146"/>
      <c r="DZF16" s="146"/>
      <c r="DZG16" s="146"/>
      <c r="DZH16" s="146"/>
      <c r="DZI16" s="146"/>
      <c r="DZJ16" s="146"/>
      <c r="DZK16" s="146"/>
      <c r="DZL16" s="146"/>
      <c r="DZM16" s="146"/>
      <c r="DZN16" s="146"/>
      <c r="DZO16" s="146"/>
      <c r="DZP16" s="146"/>
      <c r="DZQ16" s="146"/>
      <c r="DZR16" s="146"/>
      <c r="DZS16" s="146"/>
      <c r="DZT16" s="146"/>
      <c r="DZU16" s="146"/>
      <c r="DZV16" s="146"/>
      <c r="DZW16" s="146"/>
      <c r="DZX16" s="146"/>
      <c r="DZY16" s="146"/>
      <c r="DZZ16" s="146"/>
      <c r="EAA16" s="146"/>
      <c r="EAB16" s="146"/>
      <c r="EAC16" s="146"/>
      <c r="EAD16" s="146"/>
      <c r="EAE16" s="146"/>
      <c r="EAF16" s="146"/>
      <c r="EAG16" s="146"/>
      <c r="EAH16" s="146"/>
      <c r="EAI16" s="146"/>
      <c r="EAJ16" s="146"/>
      <c r="EAK16" s="146"/>
      <c r="EAL16" s="146"/>
      <c r="EAM16" s="146"/>
      <c r="EAN16" s="146"/>
      <c r="EAO16" s="146"/>
      <c r="EAP16" s="146"/>
      <c r="EAQ16" s="146"/>
      <c r="EAR16" s="146"/>
      <c r="EAS16" s="146"/>
      <c r="EAT16" s="146"/>
      <c r="EAU16" s="146"/>
      <c r="EAV16" s="146"/>
      <c r="EAW16" s="146"/>
      <c r="EAX16" s="146"/>
      <c r="EAY16" s="146"/>
      <c r="EAZ16" s="146"/>
      <c r="EBA16" s="146"/>
      <c r="EBB16" s="146"/>
      <c r="EBC16" s="146"/>
      <c r="EBD16" s="146"/>
      <c r="EBE16" s="146"/>
      <c r="EBF16" s="146"/>
      <c r="EBG16" s="146"/>
      <c r="EBH16" s="146"/>
      <c r="EBI16" s="146"/>
      <c r="EBJ16" s="146"/>
      <c r="EBK16" s="146"/>
      <c r="EBL16" s="146"/>
      <c r="EBM16" s="146"/>
      <c r="EBN16" s="146"/>
      <c r="EBO16" s="146"/>
      <c r="EBP16" s="146"/>
      <c r="EBQ16" s="146"/>
      <c r="EBR16" s="146"/>
      <c r="EBS16" s="146"/>
      <c r="EBT16" s="146"/>
      <c r="EBU16" s="146"/>
      <c r="EBV16" s="146"/>
      <c r="EBW16" s="146"/>
      <c r="EBX16" s="146"/>
      <c r="EBY16" s="146"/>
      <c r="EBZ16" s="146"/>
      <c r="ECA16" s="146"/>
      <c r="ECB16" s="146"/>
      <c r="ECC16" s="146"/>
      <c r="ECD16" s="146"/>
      <c r="ECE16" s="146"/>
      <c r="ECF16" s="146"/>
      <c r="ECG16" s="146"/>
      <c r="ECH16" s="146"/>
      <c r="ECI16" s="146"/>
      <c r="ECJ16" s="146"/>
      <c r="ECK16" s="146"/>
      <c r="ECL16" s="146"/>
      <c r="ECM16" s="146"/>
      <c r="ECN16" s="146"/>
      <c r="ECO16" s="146"/>
      <c r="ECP16" s="146"/>
      <c r="ECQ16" s="146"/>
      <c r="ECR16" s="146"/>
      <c r="ECS16" s="146"/>
      <c r="ECT16" s="146"/>
      <c r="ECU16" s="146"/>
      <c r="ECV16" s="146"/>
      <c r="ECW16" s="146"/>
      <c r="ECX16" s="146"/>
      <c r="ECY16" s="146"/>
      <c r="ECZ16" s="146"/>
      <c r="EDA16" s="146"/>
      <c r="EDB16" s="146"/>
      <c r="EDC16" s="146"/>
      <c r="EDD16" s="146"/>
      <c r="EDE16" s="146"/>
      <c r="EDF16" s="146"/>
      <c r="EDG16" s="146"/>
      <c r="EDH16" s="146"/>
      <c r="EDI16" s="146"/>
      <c r="EDJ16" s="146"/>
      <c r="EDK16" s="146"/>
      <c r="EDL16" s="146"/>
      <c r="EDM16" s="146"/>
      <c r="EDN16" s="146"/>
      <c r="EDO16" s="146"/>
      <c r="EDP16" s="146"/>
      <c r="EDQ16" s="146"/>
      <c r="EDR16" s="146"/>
      <c r="EDS16" s="146"/>
      <c r="EDT16" s="146"/>
      <c r="EDU16" s="146"/>
      <c r="EDV16" s="146"/>
      <c r="EDW16" s="146"/>
      <c r="EDX16" s="146"/>
      <c r="EDY16" s="146"/>
      <c r="EDZ16" s="146"/>
      <c r="EEA16" s="146"/>
      <c r="EEB16" s="146"/>
      <c r="EEC16" s="146"/>
      <c r="EED16" s="146"/>
      <c r="EEE16" s="146"/>
      <c r="EEF16" s="146"/>
      <c r="EEG16" s="146"/>
      <c r="EEH16" s="146"/>
      <c r="EEI16" s="146"/>
      <c r="EEJ16" s="146"/>
      <c r="EEK16" s="146"/>
      <c r="EEL16" s="146"/>
      <c r="EEM16" s="146"/>
      <c r="EEN16" s="146"/>
      <c r="EEO16" s="146"/>
      <c r="EEP16" s="146"/>
      <c r="EEQ16" s="146"/>
      <c r="EER16" s="146"/>
      <c r="EES16" s="146"/>
      <c r="EET16" s="146"/>
      <c r="EEU16" s="146"/>
      <c r="EEV16" s="146"/>
      <c r="EEW16" s="146"/>
      <c r="EEX16" s="146"/>
      <c r="EEY16" s="146"/>
      <c r="EEZ16" s="146"/>
      <c r="EFA16" s="146"/>
      <c r="EFB16" s="146"/>
      <c r="EFC16" s="146"/>
      <c r="EFD16" s="146"/>
      <c r="EFE16" s="146"/>
      <c r="EFF16" s="146"/>
      <c r="EFG16" s="146"/>
      <c r="EFH16" s="146"/>
      <c r="EFI16" s="146"/>
      <c r="EFJ16" s="146"/>
      <c r="EFK16" s="146"/>
      <c r="EFL16" s="146"/>
      <c r="EFM16" s="146"/>
      <c r="EFN16" s="146"/>
      <c r="EFO16" s="146"/>
      <c r="EFP16" s="146"/>
      <c r="EFQ16" s="146"/>
      <c r="EFR16" s="146"/>
      <c r="EFS16" s="146"/>
      <c r="EFT16" s="146"/>
      <c r="EFU16" s="146"/>
      <c r="EFV16" s="146"/>
      <c r="EFW16" s="146"/>
      <c r="EFX16" s="146"/>
      <c r="EFY16" s="146"/>
      <c r="EFZ16" s="146"/>
      <c r="EGA16" s="146"/>
      <c r="EGB16" s="146"/>
      <c r="EGC16" s="146"/>
      <c r="EGD16" s="146"/>
      <c r="EGE16" s="146"/>
      <c r="EGF16" s="146"/>
      <c r="EGG16" s="146"/>
      <c r="EGH16" s="146"/>
      <c r="EGI16" s="146"/>
      <c r="EGJ16" s="146"/>
      <c r="EGK16" s="146"/>
      <c r="EGL16" s="146"/>
      <c r="EGM16" s="146"/>
      <c r="EGN16" s="146"/>
      <c r="EGO16" s="146"/>
      <c r="EGP16" s="146"/>
      <c r="EGQ16" s="146"/>
      <c r="EGR16" s="146"/>
      <c r="EGS16" s="146"/>
      <c r="EGT16" s="146"/>
      <c r="EGU16" s="146"/>
      <c r="EGV16" s="146"/>
      <c r="EGW16" s="146"/>
      <c r="EGX16" s="146"/>
      <c r="EGY16" s="146"/>
      <c r="EGZ16" s="146"/>
      <c r="EHA16" s="146"/>
      <c r="EHB16" s="146"/>
      <c r="EHC16" s="146"/>
      <c r="EHD16" s="146"/>
      <c r="EHE16" s="146"/>
      <c r="EHF16" s="146"/>
      <c r="EHG16" s="146"/>
      <c r="EHH16" s="146"/>
      <c r="EHI16" s="146"/>
      <c r="EHJ16" s="146"/>
      <c r="EHK16" s="146"/>
      <c r="EHL16" s="146"/>
      <c r="EHM16" s="146"/>
      <c r="EHN16" s="146"/>
      <c r="EHO16" s="146"/>
      <c r="EHP16" s="146"/>
      <c r="EHQ16" s="146"/>
      <c r="EHR16" s="146"/>
      <c r="EHS16" s="146"/>
      <c r="EHT16" s="146"/>
      <c r="EHU16" s="146"/>
      <c r="EHV16" s="146"/>
      <c r="EHW16" s="146"/>
      <c r="EHX16" s="146"/>
      <c r="EHY16" s="146"/>
      <c r="EHZ16" s="146"/>
      <c r="EIA16" s="146"/>
      <c r="EIB16" s="146"/>
      <c r="EIC16" s="146"/>
      <c r="EID16" s="146"/>
      <c r="EIE16" s="146"/>
      <c r="EIF16" s="146"/>
      <c r="EIG16" s="146"/>
      <c r="EIH16" s="146"/>
      <c r="EII16" s="146"/>
      <c r="EIJ16" s="146"/>
      <c r="EIK16" s="146"/>
      <c r="EIL16" s="146"/>
      <c r="EIM16" s="146"/>
      <c r="EIN16" s="146"/>
      <c r="EIO16" s="146"/>
      <c r="EIP16" s="146"/>
      <c r="EIQ16" s="146"/>
      <c r="EIR16" s="146"/>
      <c r="EIS16" s="146"/>
      <c r="EIT16" s="146"/>
      <c r="EIU16" s="146"/>
      <c r="EIV16" s="146"/>
      <c r="EIW16" s="146"/>
      <c r="EIX16" s="146"/>
      <c r="EIY16" s="146"/>
      <c r="EIZ16" s="146"/>
      <c r="EJA16" s="146"/>
      <c r="EJB16" s="146"/>
      <c r="EJC16" s="146"/>
      <c r="EJD16" s="146"/>
      <c r="EJE16" s="146"/>
      <c r="EJF16" s="146"/>
      <c r="EJG16" s="146"/>
      <c r="EJH16" s="146"/>
      <c r="EJI16" s="146"/>
      <c r="EJJ16" s="146"/>
      <c r="EJK16" s="146"/>
      <c r="EJL16" s="146"/>
      <c r="EJM16" s="146"/>
      <c r="EJN16" s="146"/>
      <c r="EJO16" s="146"/>
      <c r="EJP16" s="146"/>
      <c r="EJQ16" s="146"/>
      <c r="EJR16" s="146"/>
      <c r="EJS16" s="146"/>
      <c r="EJT16" s="146"/>
      <c r="EJU16" s="146"/>
      <c r="EJV16" s="146"/>
      <c r="EJW16" s="146"/>
      <c r="EJX16" s="146"/>
      <c r="EJY16" s="146"/>
      <c r="EJZ16" s="146"/>
      <c r="EKA16" s="146"/>
      <c r="EKB16" s="146"/>
      <c r="EKC16" s="146"/>
      <c r="EKD16" s="146"/>
      <c r="EKE16" s="146"/>
      <c r="EKF16" s="146"/>
      <c r="EKG16" s="146"/>
      <c r="EKH16" s="146"/>
      <c r="EKI16" s="146"/>
      <c r="EKJ16" s="146"/>
      <c r="EKK16" s="146"/>
      <c r="EKL16" s="146"/>
      <c r="EKM16" s="146"/>
      <c r="EKN16" s="146"/>
      <c r="EKO16" s="146"/>
      <c r="EKP16" s="146"/>
      <c r="EKQ16" s="146"/>
      <c r="EKR16" s="146"/>
      <c r="EKS16" s="146"/>
      <c r="EKT16" s="146"/>
      <c r="EKU16" s="146"/>
      <c r="EKV16" s="146"/>
      <c r="EKW16" s="146"/>
      <c r="EKX16" s="146"/>
      <c r="EKY16" s="146"/>
      <c r="EKZ16" s="146"/>
      <c r="ELA16" s="146"/>
      <c r="ELB16" s="146"/>
      <c r="ELC16" s="146"/>
      <c r="ELD16" s="146"/>
      <c r="ELE16" s="146"/>
      <c r="ELF16" s="146"/>
      <c r="ELG16" s="146"/>
      <c r="ELH16" s="146"/>
      <c r="ELI16" s="146"/>
      <c r="ELJ16" s="146"/>
      <c r="ELK16" s="146"/>
      <c r="ELL16" s="146"/>
      <c r="ELM16" s="146"/>
      <c r="ELN16" s="146"/>
      <c r="ELO16" s="146"/>
      <c r="ELP16" s="146"/>
      <c r="ELQ16" s="146"/>
      <c r="ELR16" s="146"/>
      <c r="ELS16" s="146"/>
      <c r="ELT16" s="146"/>
      <c r="ELU16" s="146"/>
      <c r="ELV16" s="146"/>
      <c r="ELW16" s="146"/>
      <c r="ELX16" s="146"/>
      <c r="ELY16" s="146"/>
      <c r="ELZ16" s="146"/>
      <c r="EMA16" s="146"/>
      <c r="EMB16" s="146"/>
      <c r="EMC16" s="146"/>
      <c r="EMD16" s="146"/>
      <c r="EME16" s="146"/>
      <c r="EMF16" s="146"/>
      <c r="EMG16" s="146"/>
      <c r="EMH16" s="146"/>
      <c r="EMI16" s="146"/>
      <c r="EMJ16" s="146"/>
      <c r="EMK16" s="146"/>
      <c r="EML16" s="146"/>
      <c r="EMM16" s="146"/>
      <c r="EMN16" s="146"/>
      <c r="EMO16" s="146"/>
      <c r="EMP16" s="146"/>
      <c r="EMQ16" s="146"/>
      <c r="EMR16" s="146"/>
      <c r="EMS16" s="146"/>
      <c r="EMT16" s="146"/>
      <c r="EMU16" s="146"/>
      <c r="EMV16" s="146"/>
      <c r="EMW16" s="146"/>
      <c r="EMX16" s="146"/>
      <c r="EMY16" s="146"/>
      <c r="EMZ16" s="146"/>
      <c r="ENA16" s="146"/>
      <c r="ENB16" s="146"/>
      <c r="ENC16" s="146"/>
      <c r="END16" s="146"/>
      <c r="ENE16" s="146"/>
      <c r="ENF16" s="146"/>
      <c r="ENG16" s="146"/>
      <c r="ENH16" s="146"/>
      <c r="ENI16" s="146"/>
      <c r="ENJ16" s="146"/>
      <c r="ENK16" s="146"/>
      <c r="ENL16" s="146"/>
      <c r="ENM16" s="146"/>
      <c r="ENN16" s="146"/>
      <c r="ENO16" s="146"/>
      <c r="ENP16" s="146"/>
      <c r="ENQ16" s="146"/>
      <c r="ENR16" s="146"/>
      <c r="ENS16" s="146"/>
      <c r="ENT16" s="146"/>
      <c r="ENU16" s="146"/>
      <c r="ENV16" s="146"/>
      <c r="ENW16" s="146"/>
      <c r="ENX16" s="146"/>
      <c r="ENY16" s="146"/>
      <c r="ENZ16" s="146"/>
      <c r="EOA16" s="146"/>
      <c r="EOB16" s="146"/>
      <c r="EOC16" s="146"/>
      <c r="EOD16" s="146"/>
      <c r="EOE16" s="146"/>
      <c r="EOF16" s="146"/>
      <c r="EOG16" s="146"/>
      <c r="EOH16" s="146"/>
      <c r="EOI16" s="146"/>
      <c r="EOJ16" s="146"/>
      <c r="EOK16" s="146"/>
      <c r="EOL16" s="146"/>
      <c r="EOM16" s="146"/>
      <c r="EON16" s="146"/>
      <c r="EOO16" s="146"/>
      <c r="EOP16" s="146"/>
      <c r="EOQ16" s="146"/>
      <c r="EOR16" s="146"/>
      <c r="EOS16" s="146"/>
      <c r="EOT16" s="146"/>
      <c r="EOU16" s="146"/>
      <c r="EOV16" s="146"/>
      <c r="EOW16" s="146"/>
      <c r="EOX16" s="146"/>
      <c r="EOY16" s="146"/>
      <c r="EOZ16" s="146"/>
      <c r="EPA16" s="146"/>
      <c r="EPB16" s="146"/>
      <c r="EPC16" s="146"/>
      <c r="EPD16" s="146"/>
      <c r="EPE16" s="146"/>
      <c r="EPF16" s="146"/>
      <c r="EPG16" s="146"/>
      <c r="EPH16" s="146"/>
      <c r="EPI16" s="146"/>
      <c r="EPJ16" s="146"/>
      <c r="EPK16" s="146"/>
      <c r="EPL16" s="146"/>
      <c r="EPM16" s="146"/>
      <c r="EPN16" s="146"/>
      <c r="EPO16" s="146"/>
      <c r="EPP16" s="146"/>
      <c r="EPQ16" s="146"/>
      <c r="EPR16" s="146"/>
      <c r="EPS16" s="146"/>
      <c r="EPT16" s="146"/>
      <c r="EPU16" s="146"/>
      <c r="EPV16" s="146"/>
      <c r="EPW16" s="146"/>
      <c r="EPX16" s="146"/>
      <c r="EPY16" s="146"/>
      <c r="EPZ16" s="146"/>
      <c r="EQA16" s="146"/>
      <c r="EQB16" s="146"/>
      <c r="EQC16" s="146"/>
      <c r="EQD16" s="146"/>
      <c r="EQE16" s="146"/>
      <c r="EQF16" s="146"/>
      <c r="EQG16" s="146"/>
      <c r="EQH16" s="146"/>
      <c r="EQI16" s="146"/>
      <c r="EQJ16" s="146"/>
      <c r="EQK16" s="146"/>
      <c r="EQL16" s="146"/>
      <c r="EQM16" s="146"/>
      <c r="EQN16" s="146"/>
      <c r="EQO16" s="146"/>
      <c r="EQP16" s="146"/>
      <c r="EQQ16" s="146"/>
      <c r="EQR16" s="146"/>
      <c r="EQS16" s="146"/>
      <c r="EQT16" s="146"/>
      <c r="EQU16" s="146"/>
      <c r="EQV16" s="146"/>
      <c r="EQW16" s="146"/>
      <c r="EQX16" s="146"/>
      <c r="EQY16" s="146"/>
      <c r="EQZ16" s="146"/>
      <c r="ERA16" s="146"/>
      <c r="ERB16" s="146"/>
      <c r="ERC16" s="146"/>
      <c r="ERD16" s="146"/>
      <c r="ERE16" s="146"/>
      <c r="ERF16" s="146"/>
      <c r="ERG16" s="146"/>
      <c r="ERH16" s="146"/>
      <c r="ERI16" s="146"/>
      <c r="ERJ16" s="146"/>
      <c r="ERK16" s="146"/>
      <c r="ERL16" s="146"/>
      <c r="ERM16" s="146"/>
      <c r="ERN16" s="146"/>
      <c r="ERO16" s="146"/>
      <c r="ERP16" s="146"/>
      <c r="ERQ16" s="146"/>
      <c r="ERR16" s="146"/>
      <c r="ERS16" s="146"/>
      <c r="ERT16" s="146"/>
      <c r="ERU16" s="146"/>
      <c r="ERV16" s="146"/>
      <c r="ERW16" s="146"/>
      <c r="ERX16" s="146"/>
      <c r="ERY16" s="146"/>
      <c r="ERZ16" s="146"/>
      <c r="ESA16" s="146"/>
      <c r="ESB16" s="146"/>
      <c r="ESC16" s="146"/>
      <c r="ESD16" s="146"/>
      <c r="ESE16" s="146"/>
      <c r="ESF16" s="146"/>
      <c r="ESG16" s="146"/>
      <c r="ESH16" s="146"/>
      <c r="ESI16" s="146"/>
      <c r="ESJ16" s="146"/>
      <c r="ESK16" s="146"/>
      <c r="ESL16" s="146"/>
      <c r="ESM16" s="146"/>
      <c r="ESN16" s="146"/>
      <c r="ESO16" s="146"/>
      <c r="ESP16" s="146"/>
      <c r="ESQ16" s="146"/>
      <c r="ESR16" s="146"/>
      <c r="ESS16" s="146"/>
      <c r="EST16" s="146"/>
      <c r="ESU16" s="146"/>
      <c r="ESV16" s="146"/>
      <c r="ESW16" s="146"/>
      <c r="ESX16" s="146"/>
      <c r="ESY16" s="146"/>
      <c r="ESZ16" s="146"/>
      <c r="ETA16" s="146"/>
      <c r="ETB16" s="146"/>
      <c r="ETC16" s="146"/>
      <c r="ETD16" s="146"/>
      <c r="ETE16" s="146"/>
      <c r="ETF16" s="146"/>
      <c r="ETG16" s="146"/>
      <c r="ETH16" s="146"/>
      <c r="ETI16" s="146"/>
      <c r="ETJ16" s="146"/>
      <c r="ETK16" s="146"/>
      <c r="ETL16" s="146"/>
      <c r="ETM16" s="146"/>
      <c r="ETN16" s="146"/>
      <c r="ETO16" s="146"/>
      <c r="ETP16" s="146"/>
      <c r="ETQ16" s="146"/>
      <c r="ETR16" s="146"/>
      <c r="ETS16" s="146"/>
      <c r="ETT16" s="146"/>
      <c r="ETU16" s="146"/>
      <c r="ETV16" s="146"/>
      <c r="ETW16" s="146"/>
      <c r="ETX16" s="146"/>
      <c r="ETY16" s="146"/>
      <c r="ETZ16" s="146"/>
      <c r="EUA16" s="146"/>
      <c r="EUB16" s="146"/>
      <c r="EUC16" s="146"/>
      <c r="EUD16" s="146"/>
      <c r="EUE16" s="146"/>
      <c r="EUF16" s="146"/>
      <c r="EUG16" s="146"/>
      <c r="EUH16" s="146"/>
      <c r="EUI16" s="146"/>
      <c r="EUJ16" s="146"/>
      <c r="EUK16" s="146"/>
      <c r="EUL16" s="146"/>
      <c r="EUM16" s="146"/>
      <c r="EUN16" s="146"/>
      <c r="EUO16" s="146"/>
      <c r="EUP16" s="146"/>
      <c r="EUQ16" s="146"/>
      <c r="EUR16" s="146"/>
      <c r="EUS16" s="146"/>
      <c r="EUT16" s="146"/>
      <c r="EUU16" s="146"/>
      <c r="EUV16" s="146"/>
      <c r="EUW16" s="146"/>
      <c r="EUX16" s="146"/>
      <c r="EUY16" s="146"/>
      <c r="EUZ16" s="146"/>
      <c r="EVA16" s="146"/>
      <c r="EVB16" s="146"/>
      <c r="EVC16" s="146"/>
      <c r="EVD16" s="146"/>
      <c r="EVE16" s="146"/>
      <c r="EVF16" s="146"/>
      <c r="EVG16" s="146"/>
      <c r="EVH16" s="146"/>
      <c r="EVI16" s="146"/>
      <c r="EVJ16" s="146"/>
      <c r="EVK16" s="146"/>
      <c r="EVL16" s="146"/>
      <c r="EVM16" s="146"/>
      <c r="EVN16" s="146"/>
      <c r="EVO16" s="146"/>
      <c r="EVP16" s="146"/>
      <c r="EVQ16" s="146"/>
      <c r="EVR16" s="146"/>
      <c r="EVS16" s="146"/>
      <c r="EVT16" s="146"/>
      <c r="EVU16" s="146"/>
      <c r="EVV16" s="146"/>
      <c r="EVW16" s="146"/>
      <c r="EVX16" s="146"/>
      <c r="EVY16" s="146"/>
      <c r="EVZ16" s="146"/>
      <c r="EWA16" s="146"/>
      <c r="EWB16" s="146"/>
      <c r="EWC16" s="146"/>
      <c r="EWD16" s="146"/>
      <c r="EWE16" s="146"/>
      <c r="EWF16" s="146"/>
      <c r="EWG16" s="146"/>
      <c r="EWH16" s="146"/>
      <c r="EWI16" s="146"/>
      <c r="EWJ16" s="146"/>
      <c r="EWK16" s="146"/>
      <c r="EWL16" s="146"/>
      <c r="EWM16" s="146"/>
      <c r="EWN16" s="146"/>
      <c r="EWO16" s="146"/>
      <c r="EWP16" s="146"/>
      <c r="EWQ16" s="146"/>
      <c r="EWR16" s="146"/>
      <c r="EWS16" s="146"/>
      <c r="EWT16" s="146"/>
      <c r="EWU16" s="146"/>
      <c r="EWV16" s="146"/>
      <c r="EWW16" s="146"/>
      <c r="EWX16" s="146"/>
      <c r="EWY16" s="146"/>
      <c r="EWZ16" s="146"/>
      <c r="EXA16" s="146"/>
      <c r="EXB16" s="146"/>
      <c r="EXC16" s="146"/>
      <c r="EXD16" s="146"/>
      <c r="EXE16" s="146"/>
      <c r="EXF16" s="146"/>
      <c r="EXG16" s="146"/>
      <c r="EXH16" s="146"/>
      <c r="EXI16" s="146"/>
      <c r="EXJ16" s="146"/>
      <c r="EXK16" s="146"/>
      <c r="EXL16" s="146"/>
      <c r="EXM16" s="146"/>
      <c r="EXN16" s="146"/>
      <c r="EXO16" s="146"/>
      <c r="EXP16" s="146"/>
      <c r="EXQ16" s="146"/>
      <c r="EXR16" s="146"/>
      <c r="EXS16" s="146"/>
      <c r="EXT16" s="146"/>
      <c r="EXU16" s="146"/>
      <c r="EXV16" s="146"/>
      <c r="EXW16" s="146"/>
      <c r="EXX16" s="146"/>
      <c r="EXY16" s="146"/>
      <c r="EXZ16" s="146"/>
      <c r="EYA16" s="146"/>
      <c r="EYB16" s="146"/>
      <c r="EYC16" s="146"/>
      <c r="EYD16" s="146"/>
      <c r="EYE16" s="146"/>
      <c r="EYF16" s="146"/>
      <c r="EYG16" s="146"/>
      <c r="EYH16" s="146"/>
      <c r="EYI16" s="146"/>
      <c r="EYJ16" s="146"/>
      <c r="EYK16" s="146"/>
      <c r="EYL16" s="146"/>
      <c r="EYM16" s="146"/>
      <c r="EYN16" s="146"/>
      <c r="EYO16" s="146"/>
      <c r="EYP16" s="146"/>
      <c r="EYQ16" s="146"/>
      <c r="EYR16" s="146"/>
      <c r="EYS16" s="146"/>
      <c r="EYT16" s="146"/>
      <c r="EYU16" s="146"/>
      <c r="EYV16" s="146"/>
      <c r="EYW16" s="146"/>
      <c r="EYX16" s="146"/>
      <c r="EYY16" s="146"/>
      <c r="EYZ16" s="146"/>
      <c r="EZA16" s="146"/>
      <c r="EZB16" s="146"/>
      <c r="EZC16" s="146"/>
      <c r="EZD16" s="146"/>
      <c r="EZE16" s="146"/>
      <c r="EZF16" s="146"/>
      <c r="EZG16" s="146"/>
      <c r="EZH16" s="146"/>
      <c r="EZI16" s="146"/>
      <c r="EZJ16" s="146"/>
      <c r="EZK16" s="146"/>
      <c r="EZL16" s="146"/>
      <c r="EZM16" s="146"/>
      <c r="EZN16" s="146"/>
      <c r="EZO16" s="146"/>
      <c r="EZP16" s="146"/>
      <c r="EZQ16" s="146"/>
      <c r="EZR16" s="146"/>
      <c r="EZS16" s="146"/>
      <c r="EZT16" s="146"/>
      <c r="EZU16" s="146"/>
      <c r="EZV16" s="146"/>
      <c r="EZW16" s="146"/>
      <c r="EZX16" s="146"/>
      <c r="EZY16" s="146"/>
      <c r="EZZ16" s="146"/>
      <c r="FAA16" s="146"/>
      <c r="FAB16" s="146"/>
      <c r="FAC16" s="146"/>
      <c r="FAD16" s="146"/>
      <c r="FAE16" s="146"/>
      <c r="FAF16" s="146"/>
      <c r="FAG16" s="146"/>
      <c r="FAH16" s="146"/>
      <c r="FAI16" s="146"/>
      <c r="FAJ16" s="146"/>
      <c r="FAK16" s="146"/>
      <c r="FAL16" s="146"/>
      <c r="FAM16" s="146"/>
      <c r="FAN16" s="146"/>
      <c r="FAO16" s="146"/>
      <c r="FAP16" s="146"/>
      <c r="FAQ16" s="146"/>
      <c r="FAR16" s="146"/>
      <c r="FAS16" s="146"/>
      <c r="FAT16" s="146"/>
      <c r="FAU16" s="146"/>
      <c r="FAV16" s="146"/>
      <c r="FAW16" s="146"/>
      <c r="FAX16" s="146"/>
      <c r="FAY16" s="146"/>
      <c r="FAZ16" s="146"/>
      <c r="FBA16" s="146"/>
      <c r="FBB16" s="146"/>
      <c r="FBC16" s="146"/>
      <c r="FBD16" s="146"/>
      <c r="FBE16" s="146"/>
      <c r="FBF16" s="146"/>
      <c r="FBG16" s="146"/>
      <c r="FBH16" s="146"/>
      <c r="FBI16" s="146"/>
      <c r="FBJ16" s="146"/>
      <c r="FBK16" s="146"/>
      <c r="FBL16" s="146"/>
      <c r="FBM16" s="146"/>
      <c r="FBN16" s="146"/>
      <c r="FBO16" s="146"/>
      <c r="FBP16" s="146"/>
      <c r="FBQ16" s="146"/>
      <c r="FBR16" s="146"/>
      <c r="FBS16" s="146"/>
      <c r="FBT16" s="146"/>
      <c r="FBU16" s="146"/>
      <c r="FBV16" s="146"/>
      <c r="FBW16" s="146"/>
      <c r="FBX16" s="146"/>
      <c r="FBY16" s="146"/>
      <c r="FBZ16" s="146"/>
      <c r="FCA16" s="146"/>
      <c r="FCB16" s="146"/>
      <c r="FCC16" s="146"/>
      <c r="FCD16" s="146"/>
      <c r="FCE16" s="146"/>
      <c r="FCF16" s="146"/>
      <c r="FCG16" s="146"/>
      <c r="FCH16" s="146"/>
      <c r="FCI16" s="146"/>
      <c r="FCJ16" s="146"/>
      <c r="FCK16" s="146"/>
      <c r="FCL16" s="146"/>
      <c r="FCM16" s="146"/>
      <c r="FCN16" s="146"/>
      <c r="FCO16" s="146"/>
      <c r="FCP16" s="146"/>
      <c r="FCQ16" s="146"/>
      <c r="FCR16" s="146"/>
      <c r="FCS16" s="146"/>
      <c r="FCT16" s="146"/>
      <c r="FCU16" s="146"/>
      <c r="FCV16" s="146"/>
      <c r="FCW16" s="146"/>
      <c r="FCX16" s="146"/>
      <c r="FCY16" s="146"/>
      <c r="FCZ16" s="146"/>
      <c r="FDA16" s="146"/>
      <c r="FDB16" s="146"/>
      <c r="FDC16" s="146"/>
      <c r="FDD16" s="146"/>
      <c r="FDE16" s="146"/>
      <c r="FDF16" s="146"/>
      <c r="FDG16" s="146"/>
      <c r="FDH16" s="146"/>
      <c r="FDI16" s="146"/>
      <c r="FDJ16" s="146"/>
      <c r="FDK16" s="146"/>
      <c r="FDL16" s="146"/>
      <c r="FDM16" s="146"/>
      <c r="FDN16" s="146"/>
      <c r="FDO16" s="146"/>
      <c r="FDP16" s="146"/>
      <c r="FDQ16" s="146"/>
      <c r="FDR16" s="146"/>
      <c r="FDS16" s="146"/>
      <c r="FDT16" s="146"/>
      <c r="FDU16" s="146"/>
      <c r="FDV16" s="146"/>
      <c r="FDW16" s="146"/>
      <c r="FDX16" s="146"/>
      <c r="FDY16" s="146"/>
      <c r="FDZ16" s="146"/>
      <c r="FEA16" s="146"/>
      <c r="FEB16" s="146"/>
      <c r="FEC16" s="146"/>
      <c r="FED16" s="146"/>
      <c r="FEE16" s="146"/>
      <c r="FEF16" s="146"/>
      <c r="FEG16" s="146"/>
      <c r="FEH16" s="146"/>
      <c r="FEI16" s="146"/>
      <c r="FEJ16" s="146"/>
      <c r="FEK16" s="146"/>
      <c r="FEL16" s="146"/>
      <c r="FEM16" s="146"/>
      <c r="FEN16" s="146"/>
      <c r="FEO16" s="146"/>
      <c r="FEP16" s="146"/>
      <c r="FEQ16" s="146"/>
      <c r="FER16" s="146"/>
      <c r="FES16" s="146"/>
      <c r="FET16" s="146"/>
      <c r="FEU16" s="146"/>
      <c r="FEV16" s="146"/>
      <c r="FEW16" s="146"/>
      <c r="FEX16" s="146"/>
      <c r="FEY16" s="146"/>
      <c r="FEZ16" s="146"/>
      <c r="FFA16" s="146"/>
      <c r="FFB16" s="146"/>
      <c r="FFC16" s="146"/>
      <c r="FFD16" s="146"/>
      <c r="FFE16" s="146"/>
      <c r="FFF16" s="146"/>
      <c r="FFG16" s="146"/>
      <c r="FFH16" s="146"/>
      <c r="FFI16" s="146"/>
      <c r="FFJ16" s="146"/>
      <c r="FFK16" s="146"/>
      <c r="FFL16" s="146"/>
      <c r="FFM16" s="146"/>
      <c r="FFN16" s="146"/>
      <c r="FFO16" s="146"/>
      <c r="FFP16" s="146"/>
      <c r="FFQ16" s="146"/>
      <c r="FFR16" s="146"/>
      <c r="FFS16" s="146"/>
      <c r="FFT16" s="146"/>
      <c r="FFU16" s="146"/>
      <c r="FFV16" s="146"/>
      <c r="FFW16" s="146"/>
      <c r="FFX16" s="146"/>
      <c r="FFY16" s="146"/>
      <c r="FFZ16" s="146"/>
      <c r="FGA16" s="146"/>
      <c r="FGB16" s="146"/>
      <c r="FGC16" s="146"/>
      <c r="FGD16" s="146"/>
      <c r="FGE16" s="146"/>
      <c r="FGF16" s="146"/>
      <c r="FGG16" s="146"/>
      <c r="FGH16" s="146"/>
      <c r="FGI16" s="146"/>
      <c r="FGJ16" s="146"/>
      <c r="FGK16" s="146"/>
      <c r="FGL16" s="146"/>
      <c r="FGM16" s="146"/>
      <c r="FGN16" s="146"/>
      <c r="FGO16" s="146"/>
      <c r="FGP16" s="146"/>
      <c r="FGQ16" s="146"/>
      <c r="FGR16" s="146"/>
      <c r="FGS16" s="146"/>
      <c r="FGT16" s="146"/>
      <c r="FGU16" s="146"/>
      <c r="FGV16" s="146"/>
      <c r="FGW16" s="146"/>
      <c r="FGX16" s="146"/>
      <c r="FGY16" s="146"/>
      <c r="FGZ16" s="146"/>
      <c r="FHA16" s="146"/>
      <c r="FHB16" s="146"/>
      <c r="FHC16" s="146"/>
      <c r="FHD16" s="146"/>
      <c r="FHE16" s="146"/>
      <c r="FHF16" s="146"/>
      <c r="FHG16" s="146"/>
      <c r="FHH16" s="146"/>
      <c r="FHI16" s="146"/>
      <c r="FHJ16" s="146"/>
      <c r="FHK16" s="146"/>
      <c r="FHL16" s="146"/>
      <c r="FHM16" s="146"/>
      <c r="FHN16" s="146"/>
      <c r="FHO16" s="146"/>
      <c r="FHP16" s="146"/>
      <c r="FHQ16" s="146"/>
      <c r="FHR16" s="146"/>
      <c r="FHS16" s="146"/>
      <c r="FHT16" s="146"/>
      <c r="FHU16" s="146"/>
      <c r="FHV16" s="146"/>
      <c r="FHW16" s="146"/>
      <c r="FHX16" s="146"/>
      <c r="FHY16" s="146"/>
      <c r="FHZ16" s="146"/>
      <c r="FIA16" s="146"/>
      <c r="FIB16" s="146"/>
      <c r="FIC16" s="146"/>
      <c r="FID16" s="146"/>
      <c r="FIE16" s="146"/>
      <c r="FIF16" s="146"/>
      <c r="FIG16" s="146"/>
      <c r="FIH16" s="146"/>
      <c r="FII16" s="146"/>
      <c r="FIJ16" s="146"/>
      <c r="FIK16" s="146"/>
      <c r="FIL16" s="146"/>
      <c r="FIM16" s="146"/>
      <c r="FIN16" s="146"/>
      <c r="FIO16" s="146"/>
      <c r="FIP16" s="146"/>
      <c r="FIQ16" s="146"/>
      <c r="FIR16" s="146"/>
      <c r="FIS16" s="146"/>
      <c r="FIT16" s="146"/>
      <c r="FIU16" s="146"/>
      <c r="FIV16" s="146"/>
      <c r="FIW16" s="146"/>
      <c r="FIX16" s="146"/>
      <c r="FIY16" s="146"/>
      <c r="FIZ16" s="146"/>
      <c r="FJA16" s="146"/>
      <c r="FJB16" s="146"/>
      <c r="FJC16" s="146"/>
      <c r="FJD16" s="146"/>
      <c r="FJE16" s="146"/>
      <c r="FJF16" s="146"/>
      <c r="FJG16" s="146"/>
      <c r="FJH16" s="146"/>
      <c r="FJI16" s="146"/>
      <c r="FJJ16" s="146"/>
      <c r="FJK16" s="146"/>
      <c r="FJL16" s="146"/>
      <c r="FJM16" s="146"/>
      <c r="FJN16" s="146"/>
      <c r="FJO16" s="146"/>
      <c r="FJP16" s="146"/>
      <c r="FJQ16" s="146"/>
      <c r="FJR16" s="146"/>
      <c r="FJS16" s="146"/>
      <c r="FJT16" s="146"/>
      <c r="FJU16" s="146"/>
      <c r="FJV16" s="146"/>
      <c r="FJW16" s="146"/>
      <c r="FJX16" s="146"/>
      <c r="FJY16" s="146"/>
      <c r="FJZ16" s="146"/>
      <c r="FKA16" s="146"/>
      <c r="FKB16" s="146"/>
      <c r="FKC16" s="146"/>
      <c r="FKD16" s="146"/>
      <c r="FKE16" s="146"/>
      <c r="FKF16" s="146"/>
      <c r="FKG16" s="146"/>
      <c r="FKH16" s="146"/>
      <c r="FKI16" s="146"/>
      <c r="FKJ16" s="146"/>
      <c r="FKK16" s="146"/>
      <c r="FKL16" s="146"/>
      <c r="FKM16" s="146"/>
      <c r="FKN16" s="146"/>
      <c r="FKO16" s="146"/>
      <c r="FKP16" s="146"/>
      <c r="FKQ16" s="146"/>
      <c r="FKR16" s="146"/>
      <c r="FKS16" s="146"/>
      <c r="FKT16" s="146"/>
      <c r="FKU16" s="146"/>
      <c r="FKV16" s="146"/>
      <c r="FKW16" s="146"/>
      <c r="FKX16" s="146"/>
      <c r="FKY16" s="146"/>
      <c r="FKZ16" s="146"/>
      <c r="FLA16" s="146"/>
      <c r="FLB16" s="146"/>
      <c r="FLC16" s="146"/>
      <c r="FLD16" s="146"/>
      <c r="FLE16" s="146"/>
      <c r="FLF16" s="146"/>
      <c r="FLG16" s="146"/>
      <c r="FLH16" s="146"/>
      <c r="FLI16" s="146"/>
      <c r="FLJ16" s="146"/>
      <c r="FLK16" s="146"/>
      <c r="FLL16" s="146"/>
      <c r="FLM16" s="146"/>
      <c r="FLN16" s="146"/>
      <c r="FLO16" s="146"/>
      <c r="FLP16" s="146"/>
      <c r="FLQ16" s="146"/>
      <c r="FLR16" s="146"/>
      <c r="FLS16" s="146"/>
      <c r="FLT16" s="146"/>
      <c r="FLU16" s="146"/>
      <c r="FLV16" s="146"/>
      <c r="FLW16" s="146"/>
      <c r="FLX16" s="146"/>
      <c r="FLY16" s="146"/>
      <c r="FLZ16" s="146"/>
      <c r="FMA16" s="146"/>
      <c r="FMB16" s="146"/>
      <c r="FMC16" s="146"/>
      <c r="FMD16" s="146"/>
      <c r="FME16" s="146"/>
      <c r="FMF16" s="146"/>
      <c r="FMG16" s="146"/>
      <c r="FMH16" s="146"/>
      <c r="FMI16" s="146"/>
      <c r="FMJ16" s="146"/>
      <c r="FMK16" s="146"/>
      <c r="FML16" s="146"/>
      <c r="FMM16" s="146"/>
      <c r="FMN16" s="146"/>
      <c r="FMO16" s="146"/>
      <c r="FMP16" s="146"/>
      <c r="FMQ16" s="146"/>
      <c r="FMR16" s="146"/>
      <c r="FMS16" s="146"/>
      <c r="FMT16" s="146"/>
      <c r="FMU16" s="146"/>
      <c r="FMV16" s="146"/>
      <c r="FMW16" s="146"/>
      <c r="FMX16" s="146"/>
      <c r="FMY16" s="146"/>
      <c r="FMZ16" s="146"/>
      <c r="FNA16" s="146"/>
      <c r="FNB16" s="146"/>
      <c r="FNC16" s="146"/>
      <c r="FND16" s="146"/>
      <c r="FNE16" s="146"/>
      <c r="FNF16" s="146"/>
      <c r="FNG16" s="146"/>
      <c r="FNH16" s="146"/>
      <c r="FNI16" s="146"/>
      <c r="FNJ16" s="146"/>
      <c r="FNK16" s="146"/>
      <c r="FNL16" s="146"/>
      <c r="FNM16" s="146"/>
      <c r="FNN16" s="146"/>
      <c r="FNO16" s="146"/>
      <c r="FNP16" s="146"/>
      <c r="FNQ16" s="146"/>
      <c r="FNR16" s="146"/>
      <c r="FNS16" s="146"/>
      <c r="FNT16" s="146"/>
      <c r="FNU16" s="146"/>
      <c r="FNV16" s="146"/>
      <c r="FNW16" s="146"/>
      <c r="FNX16" s="146"/>
      <c r="FNY16" s="146"/>
      <c r="FNZ16" s="146"/>
      <c r="FOA16" s="146"/>
      <c r="FOB16" s="146"/>
      <c r="FOC16" s="146"/>
      <c r="FOD16" s="146"/>
      <c r="FOE16" s="146"/>
      <c r="FOF16" s="146"/>
      <c r="FOG16" s="146"/>
      <c r="FOH16" s="146"/>
      <c r="FOI16" s="146"/>
      <c r="FOJ16" s="146"/>
      <c r="FOK16" s="146"/>
      <c r="FOL16" s="146"/>
      <c r="FOM16" s="146"/>
      <c r="FON16" s="146"/>
      <c r="FOO16" s="146"/>
      <c r="FOP16" s="146"/>
      <c r="FOQ16" s="146"/>
      <c r="FOR16" s="146"/>
      <c r="FOS16" s="146"/>
      <c r="FOT16" s="146"/>
      <c r="FOU16" s="146"/>
      <c r="FOV16" s="146"/>
      <c r="FOW16" s="146"/>
      <c r="FOX16" s="146"/>
      <c r="FOY16" s="146"/>
      <c r="FOZ16" s="146"/>
      <c r="FPA16" s="146"/>
      <c r="FPB16" s="146"/>
      <c r="FPC16" s="146"/>
      <c r="FPD16" s="146"/>
      <c r="FPE16" s="146"/>
      <c r="FPF16" s="146"/>
      <c r="FPG16" s="146"/>
      <c r="FPH16" s="146"/>
      <c r="FPI16" s="146"/>
      <c r="FPJ16" s="146"/>
      <c r="FPK16" s="146"/>
      <c r="FPL16" s="146"/>
      <c r="FPM16" s="146"/>
      <c r="FPN16" s="146"/>
      <c r="FPO16" s="146"/>
      <c r="FPP16" s="146"/>
      <c r="FPQ16" s="146"/>
      <c r="FPR16" s="146"/>
      <c r="FPS16" s="146"/>
      <c r="FPT16" s="146"/>
      <c r="FPU16" s="146"/>
      <c r="FPV16" s="146"/>
      <c r="FPW16" s="146"/>
      <c r="FPX16" s="146"/>
      <c r="FPY16" s="146"/>
      <c r="FPZ16" s="146"/>
      <c r="FQA16" s="146"/>
      <c r="FQB16" s="146"/>
      <c r="FQC16" s="146"/>
      <c r="FQD16" s="146"/>
      <c r="FQE16" s="146"/>
      <c r="FQF16" s="146"/>
      <c r="FQG16" s="146"/>
      <c r="FQH16" s="146"/>
      <c r="FQI16" s="146"/>
      <c r="FQJ16" s="146"/>
      <c r="FQK16" s="146"/>
      <c r="FQL16" s="146"/>
      <c r="FQM16" s="146"/>
      <c r="FQN16" s="146"/>
      <c r="FQO16" s="146"/>
      <c r="FQP16" s="146"/>
      <c r="FQQ16" s="146"/>
      <c r="FQR16" s="146"/>
      <c r="FQS16" s="146"/>
      <c r="FQT16" s="146"/>
      <c r="FQU16" s="146"/>
      <c r="FQV16" s="146"/>
      <c r="FQW16" s="146"/>
      <c r="FQX16" s="146"/>
      <c r="FQY16" s="146"/>
      <c r="FQZ16" s="146"/>
      <c r="FRA16" s="146"/>
      <c r="FRB16" s="146"/>
      <c r="FRC16" s="146"/>
      <c r="FRD16" s="146"/>
      <c r="FRE16" s="146"/>
      <c r="FRF16" s="146"/>
      <c r="FRG16" s="146"/>
      <c r="FRH16" s="146"/>
      <c r="FRI16" s="146"/>
      <c r="FRJ16" s="146"/>
      <c r="FRK16" s="146"/>
      <c r="FRL16" s="146"/>
      <c r="FRM16" s="146"/>
      <c r="FRN16" s="146"/>
      <c r="FRO16" s="146"/>
      <c r="FRP16" s="146"/>
      <c r="FRQ16" s="146"/>
      <c r="FRR16" s="146"/>
      <c r="FRS16" s="146"/>
      <c r="FRT16" s="146"/>
      <c r="FRU16" s="146"/>
      <c r="FRV16" s="146"/>
      <c r="FRW16" s="146"/>
      <c r="FRX16" s="146"/>
      <c r="FRY16" s="146"/>
      <c r="FRZ16" s="146"/>
      <c r="FSA16" s="146"/>
      <c r="FSB16" s="146"/>
      <c r="FSC16" s="146"/>
      <c r="FSD16" s="146"/>
      <c r="FSE16" s="146"/>
      <c r="FSF16" s="146"/>
      <c r="FSG16" s="146"/>
      <c r="FSH16" s="146"/>
      <c r="FSI16" s="146"/>
      <c r="FSJ16" s="146"/>
      <c r="FSK16" s="146"/>
      <c r="FSL16" s="146"/>
      <c r="FSM16" s="146"/>
      <c r="FSN16" s="146"/>
      <c r="FSO16" s="146"/>
      <c r="FSP16" s="146"/>
      <c r="FSQ16" s="146"/>
      <c r="FSR16" s="146"/>
      <c r="FSS16" s="146"/>
      <c r="FST16" s="146"/>
      <c r="FSU16" s="146"/>
      <c r="FSV16" s="146"/>
      <c r="FSW16" s="146"/>
      <c r="FSX16" s="146"/>
      <c r="FSY16" s="146"/>
      <c r="FSZ16" s="146"/>
      <c r="FTA16" s="146"/>
      <c r="FTB16" s="146"/>
      <c r="FTC16" s="146"/>
      <c r="FTD16" s="146"/>
      <c r="FTE16" s="146"/>
      <c r="FTF16" s="146"/>
      <c r="FTG16" s="146"/>
      <c r="FTH16" s="146"/>
      <c r="FTI16" s="146"/>
      <c r="FTJ16" s="146"/>
      <c r="FTK16" s="146"/>
      <c r="FTL16" s="146"/>
      <c r="FTM16" s="146"/>
      <c r="FTN16" s="146"/>
      <c r="FTO16" s="146"/>
      <c r="FTP16" s="146"/>
      <c r="FTQ16" s="146"/>
      <c r="FTR16" s="146"/>
      <c r="FTS16" s="146"/>
      <c r="FTT16" s="146"/>
      <c r="FTU16" s="146"/>
      <c r="FTV16" s="146"/>
      <c r="FTW16" s="146"/>
      <c r="FTX16" s="146"/>
      <c r="FTY16" s="146"/>
      <c r="FTZ16" s="146"/>
      <c r="FUA16" s="146"/>
      <c r="FUB16" s="146"/>
      <c r="FUC16" s="146"/>
      <c r="FUD16" s="146"/>
      <c r="FUE16" s="146"/>
      <c r="FUF16" s="146"/>
      <c r="FUG16" s="146"/>
      <c r="FUH16" s="146"/>
      <c r="FUI16" s="146"/>
      <c r="FUJ16" s="146"/>
      <c r="FUK16" s="146"/>
      <c r="FUL16" s="146"/>
      <c r="FUM16" s="146"/>
      <c r="FUN16" s="146"/>
      <c r="FUO16" s="146"/>
      <c r="FUP16" s="146"/>
      <c r="FUQ16" s="146"/>
      <c r="FUR16" s="146"/>
      <c r="FUS16" s="146"/>
      <c r="FUT16" s="146"/>
      <c r="FUU16" s="146"/>
      <c r="FUV16" s="146"/>
      <c r="FUW16" s="146"/>
      <c r="FUX16" s="146"/>
      <c r="FUY16" s="146"/>
      <c r="FUZ16" s="146"/>
      <c r="FVA16" s="146"/>
      <c r="FVB16" s="146"/>
      <c r="FVC16" s="146"/>
      <c r="FVD16" s="146"/>
      <c r="FVE16" s="146"/>
      <c r="FVF16" s="146"/>
      <c r="FVG16" s="146"/>
      <c r="FVH16" s="146"/>
      <c r="FVI16" s="146"/>
      <c r="FVJ16" s="146"/>
      <c r="FVK16" s="146"/>
      <c r="FVL16" s="146"/>
      <c r="FVM16" s="146"/>
      <c r="FVN16" s="146"/>
      <c r="FVO16" s="146"/>
      <c r="FVP16" s="146"/>
      <c r="FVQ16" s="146"/>
      <c r="FVR16" s="146"/>
      <c r="FVS16" s="146"/>
      <c r="FVT16" s="146"/>
      <c r="FVU16" s="146"/>
      <c r="FVV16" s="146"/>
      <c r="FVW16" s="146"/>
      <c r="FVX16" s="146"/>
      <c r="FVY16" s="146"/>
      <c r="FVZ16" s="146"/>
      <c r="FWA16" s="146"/>
      <c r="FWB16" s="146"/>
      <c r="FWC16" s="146"/>
      <c r="FWD16" s="146"/>
      <c r="FWE16" s="146"/>
      <c r="FWF16" s="146"/>
      <c r="FWG16" s="146"/>
      <c r="FWH16" s="146"/>
      <c r="FWI16" s="146"/>
      <c r="FWJ16" s="146"/>
      <c r="FWK16" s="146"/>
      <c r="FWL16" s="146"/>
      <c r="FWM16" s="146"/>
      <c r="FWN16" s="146"/>
      <c r="FWO16" s="146"/>
      <c r="FWP16" s="146"/>
      <c r="FWQ16" s="146"/>
      <c r="FWR16" s="146"/>
      <c r="FWS16" s="146"/>
      <c r="FWT16" s="146"/>
      <c r="FWU16" s="146"/>
      <c r="FWV16" s="146"/>
      <c r="FWW16" s="146"/>
      <c r="FWX16" s="146"/>
      <c r="FWY16" s="146"/>
      <c r="FWZ16" s="146"/>
      <c r="FXA16" s="146"/>
      <c r="FXB16" s="146"/>
      <c r="FXC16" s="146"/>
      <c r="FXD16" s="146"/>
      <c r="FXE16" s="146"/>
      <c r="FXF16" s="146"/>
      <c r="FXG16" s="146"/>
      <c r="FXH16" s="146"/>
      <c r="FXI16" s="146"/>
      <c r="FXJ16" s="146"/>
      <c r="FXK16" s="146"/>
      <c r="FXL16" s="146"/>
      <c r="FXM16" s="146"/>
      <c r="FXN16" s="146"/>
      <c r="FXO16" s="146"/>
      <c r="FXP16" s="146"/>
      <c r="FXQ16" s="146"/>
      <c r="FXR16" s="146"/>
      <c r="FXS16" s="146"/>
      <c r="FXT16" s="146"/>
      <c r="FXU16" s="146"/>
      <c r="FXV16" s="146"/>
      <c r="FXW16" s="146"/>
      <c r="FXX16" s="146"/>
      <c r="FXY16" s="146"/>
      <c r="FXZ16" s="146"/>
      <c r="FYA16" s="146"/>
      <c r="FYB16" s="146"/>
      <c r="FYC16" s="146"/>
      <c r="FYD16" s="146"/>
      <c r="FYE16" s="146"/>
      <c r="FYF16" s="146"/>
      <c r="FYG16" s="146"/>
      <c r="FYH16" s="146"/>
      <c r="FYI16" s="146"/>
      <c r="FYJ16" s="146"/>
      <c r="FYK16" s="146"/>
      <c r="FYL16" s="146"/>
      <c r="FYM16" s="146"/>
      <c r="FYN16" s="146"/>
      <c r="FYO16" s="146"/>
      <c r="FYP16" s="146"/>
      <c r="FYQ16" s="146"/>
      <c r="FYR16" s="146"/>
      <c r="FYS16" s="146"/>
      <c r="FYT16" s="146"/>
      <c r="FYU16" s="146"/>
      <c r="FYV16" s="146"/>
      <c r="FYW16" s="146"/>
      <c r="FYX16" s="146"/>
      <c r="FYY16" s="146"/>
      <c r="FYZ16" s="146"/>
      <c r="FZA16" s="146"/>
      <c r="FZB16" s="146"/>
      <c r="FZC16" s="146"/>
      <c r="FZD16" s="146"/>
      <c r="FZE16" s="146"/>
      <c r="FZF16" s="146"/>
      <c r="FZG16" s="146"/>
      <c r="FZH16" s="146"/>
      <c r="FZI16" s="146"/>
      <c r="FZJ16" s="146"/>
      <c r="FZK16" s="146"/>
      <c r="FZL16" s="146"/>
      <c r="FZM16" s="146"/>
      <c r="FZN16" s="146"/>
      <c r="FZO16" s="146"/>
      <c r="FZP16" s="146"/>
      <c r="FZQ16" s="146"/>
      <c r="FZR16" s="146"/>
      <c r="FZS16" s="146"/>
      <c r="FZT16" s="146"/>
      <c r="FZU16" s="146"/>
      <c r="FZV16" s="146"/>
      <c r="FZW16" s="146"/>
      <c r="FZX16" s="146"/>
      <c r="FZY16" s="146"/>
      <c r="FZZ16" s="146"/>
      <c r="GAA16" s="146"/>
      <c r="GAB16" s="146"/>
      <c r="GAC16" s="146"/>
      <c r="GAD16" s="146"/>
      <c r="GAE16" s="146"/>
      <c r="GAF16" s="146"/>
      <c r="GAG16" s="146"/>
      <c r="GAH16" s="146"/>
      <c r="GAI16" s="146"/>
      <c r="GAJ16" s="146"/>
      <c r="GAK16" s="146"/>
      <c r="GAL16" s="146"/>
      <c r="GAM16" s="146"/>
      <c r="GAN16" s="146"/>
      <c r="GAO16" s="146"/>
      <c r="GAP16" s="146"/>
      <c r="GAQ16" s="146"/>
      <c r="GAR16" s="146"/>
      <c r="GAS16" s="146"/>
      <c r="GAT16" s="146"/>
      <c r="GAU16" s="146"/>
      <c r="GAV16" s="146"/>
      <c r="GAW16" s="146"/>
      <c r="GAX16" s="146"/>
      <c r="GAY16" s="146"/>
      <c r="GAZ16" s="146"/>
      <c r="GBA16" s="146"/>
      <c r="GBB16" s="146"/>
      <c r="GBC16" s="146"/>
      <c r="GBD16" s="146"/>
      <c r="GBE16" s="146"/>
      <c r="GBF16" s="146"/>
      <c r="GBG16" s="146"/>
      <c r="GBH16" s="146"/>
      <c r="GBI16" s="146"/>
      <c r="GBJ16" s="146"/>
      <c r="GBK16" s="146"/>
      <c r="GBL16" s="146"/>
      <c r="GBM16" s="146"/>
      <c r="GBN16" s="146"/>
      <c r="GBO16" s="146"/>
      <c r="GBP16" s="146"/>
      <c r="GBQ16" s="146"/>
      <c r="GBR16" s="146"/>
      <c r="GBS16" s="146"/>
      <c r="GBT16" s="146"/>
      <c r="GBU16" s="146"/>
      <c r="GBV16" s="146"/>
      <c r="GBW16" s="146"/>
      <c r="GBX16" s="146"/>
      <c r="GBY16" s="146"/>
      <c r="GBZ16" s="146"/>
      <c r="GCA16" s="146"/>
      <c r="GCB16" s="146"/>
      <c r="GCC16" s="146"/>
      <c r="GCD16" s="146"/>
      <c r="GCE16" s="146"/>
      <c r="GCF16" s="146"/>
      <c r="GCG16" s="146"/>
      <c r="GCH16" s="146"/>
      <c r="GCI16" s="146"/>
      <c r="GCJ16" s="146"/>
      <c r="GCK16" s="146"/>
      <c r="GCL16" s="146"/>
      <c r="GCM16" s="146"/>
      <c r="GCN16" s="146"/>
      <c r="GCO16" s="146"/>
      <c r="GCP16" s="146"/>
      <c r="GCQ16" s="146"/>
      <c r="GCR16" s="146"/>
      <c r="GCS16" s="146"/>
      <c r="GCT16" s="146"/>
      <c r="GCU16" s="146"/>
      <c r="GCV16" s="146"/>
      <c r="GCW16" s="146"/>
      <c r="GCX16" s="146"/>
      <c r="GCY16" s="146"/>
      <c r="GCZ16" s="146"/>
      <c r="GDA16" s="146"/>
      <c r="GDB16" s="146"/>
      <c r="GDC16" s="146"/>
      <c r="GDD16" s="146"/>
      <c r="GDE16" s="146"/>
      <c r="GDF16" s="146"/>
      <c r="GDG16" s="146"/>
      <c r="GDH16" s="146"/>
      <c r="GDI16" s="146"/>
      <c r="GDJ16" s="146"/>
      <c r="GDK16" s="146"/>
      <c r="GDL16" s="146"/>
      <c r="GDM16" s="146"/>
      <c r="GDN16" s="146"/>
      <c r="GDO16" s="146"/>
      <c r="GDP16" s="146"/>
      <c r="GDQ16" s="146"/>
      <c r="GDR16" s="146"/>
      <c r="GDS16" s="146"/>
      <c r="GDT16" s="146"/>
      <c r="GDU16" s="146"/>
      <c r="GDV16" s="146"/>
      <c r="GDW16" s="146"/>
      <c r="GDX16" s="146"/>
      <c r="GDY16" s="146"/>
      <c r="GDZ16" s="146"/>
      <c r="GEA16" s="146"/>
      <c r="GEB16" s="146"/>
      <c r="GEC16" s="146"/>
      <c r="GED16" s="146"/>
      <c r="GEE16" s="146"/>
      <c r="GEF16" s="146"/>
      <c r="GEG16" s="146"/>
      <c r="GEH16" s="146"/>
      <c r="GEI16" s="146"/>
      <c r="GEJ16" s="146"/>
      <c r="GEK16" s="146"/>
      <c r="GEL16" s="146"/>
      <c r="GEM16" s="146"/>
      <c r="GEN16" s="146"/>
      <c r="GEO16" s="146"/>
      <c r="GEP16" s="146"/>
      <c r="GEQ16" s="146"/>
      <c r="GER16" s="146"/>
      <c r="GES16" s="146"/>
      <c r="GET16" s="146"/>
      <c r="GEU16" s="146"/>
      <c r="GEV16" s="146"/>
      <c r="GEW16" s="146"/>
      <c r="GEX16" s="146"/>
      <c r="GEY16" s="146"/>
      <c r="GEZ16" s="146"/>
      <c r="GFA16" s="146"/>
      <c r="GFB16" s="146"/>
      <c r="GFC16" s="146"/>
      <c r="GFD16" s="146"/>
      <c r="GFE16" s="146"/>
      <c r="GFF16" s="146"/>
      <c r="GFG16" s="146"/>
      <c r="GFH16" s="146"/>
      <c r="GFI16" s="146"/>
      <c r="GFJ16" s="146"/>
      <c r="GFK16" s="146"/>
      <c r="GFL16" s="146"/>
      <c r="GFM16" s="146"/>
      <c r="GFN16" s="146"/>
      <c r="GFO16" s="146"/>
      <c r="GFP16" s="146"/>
      <c r="GFQ16" s="146"/>
      <c r="GFR16" s="146"/>
      <c r="GFS16" s="146"/>
      <c r="GFT16" s="146"/>
      <c r="GFU16" s="146"/>
      <c r="GFV16" s="146"/>
      <c r="GFW16" s="146"/>
      <c r="GFX16" s="146"/>
      <c r="GFY16" s="146"/>
      <c r="GFZ16" s="146"/>
      <c r="GGA16" s="146"/>
      <c r="GGB16" s="146"/>
      <c r="GGC16" s="146"/>
      <c r="GGD16" s="146"/>
      <c r="GGE16" s="146"/>
      <c r="GGF16" s="146"/>
      <c r="GGG16" s="146"/>
      <c r="GGH16" s="146"/>
      <c r="GGI16" s="146"/>
      <c r="GGJ16" s="146"/>
      <c r="GGK16" s="146"/>
      <c r="GGL16" s="146"/>
      <c r="GGM16" s="146"/>
      <c r="GGN16" s="146"/>
      <c r="GGO16" s="146"/>
      <c r="GGP16" s="146"/>
      <c r="GGQ16" s="146"/>
      <c r="GGR16" s="146"/>
      <c r="GGS16" s="146"/>
      <c r="GGT16" s="146"/>
      <c r="GGU16" s="146"/>
      <c r="GGV16" s="146"/>
      <c r="GGW16" s="146"/>
      <c r="GGX16" s="146"/>
      <c r="GGY16" s="146"/>
      <c r="GGZ16" s="146"/>
      <c r="GHA16" s="146"/>
      <c r="GHB16" s="146"/>
      <c r="GHC16" s="146"/>
      <c r="GHD16" s="146"/>
      <c r="GHE16" s="146"/>
      <c r="GHF16" s="146"/>
      <c r="GHG16" s="146"/>
      <c r="GHH16" s="146"/>
      <c r="GHI16" s="146"/>
      <c r="GHJ16" s="146"/>
      <c r="GHK16" s="146"/>
      <c r="GHL16" s="146"/>
      <c r="GHM16" s="146"/>
      <c r="GHN16" s="146"/>
      <c r="GHO16" s="146"/>
      <c r="GHP16" s="146"/>
      <c r="GHQ16" s="146"/>
      <c r="GHR16" s="146"/>
      <c r="GHS16" s="146"/>
      <c r="GHT16" s="146"/>
      <c r="GHU16" s="146"/>
      <c r="GHV16" s="146"/>
      <c r="GHW16" s="146"/>
      <c r="GHX16" s="146"/>
      <c r="GHY16" s="146"/>
      <c r="GHZ16" s="146"/>
      <c r="GIA16" s="146"/>
      <c r="GIB16" s="146"/>
      <c r="GIC16" s="146"/>
      <c r="GID16" s="146"/>
      <c r="GIE16" s="146"/>
      <c r="GIF16" s="146"/>
      <c r="GIG16" s="146"/>
      <c r="GIH16" s="146"/>
      <c r="GII16" s="146"/>
      <c r="GIJ16" s="146"/>
      <c r="GIK16" s="146"/>
      <c r="GIL16" s="146"/>
      <c r="GIM16" s="146"/>
      <c r="GIN16" s="146"/>
      <c r="GIO16" s="146"/>
      <c r="GIP16" s="146"/>
      <c r="GIQ16" s="146"/>
      <c r="GIR16" s="146"/>
      <c r="GIS16" s="146"/>
      <c r="GIT16" s="146"/>
      <c r="GIU16" s="146"/>
      <c r="GIV16" s="146"/>
      <c r="GIW16" s="146"/>
      <c r="GIX16" s="146"/>
      <c r="GIY16" s="146"/>
      <c r="GIZ16" s="146"/>
      <c r="GJA16" s="146"/>
      <c r="GJB16" s="146"/>
      <c r="GJC16" s="146"/>
      <c r="GJD16" s="146"/>
      <c r="GJE16" s="146"/>
      <c r="GJF16" s="146"/>
      <c r="GJG16" s="146"/>
      <c r="GJH16" s="146"/>
      <c r="GJI16" s="146"/>
      <c r="GJJ16" s="146"/>
      <c r="GJK16" s="146"/>
      <c r="GJL16" s="146"/>
      <c r="GJM16" s="146"/>
      <c r="GJN16" s="146"/>
      <c r="GJO16" s="146"/>
      <c r="GJP16" s="146"/>
      <c r="GJQ16" s="146"/>
      <c r="GJR16" s="146"/>
      <c r="GJS16" s="146"/>
      <c r="GJT16" s="146"/>
      <c r="GJU16" s="146"/>
      <c r="GJV16" s="146"/>
      <c r="GJW16" s="146"/>
      <c r="GJX16" s="146"/>
      <c r="GJY16" s="146"/>
      <c r="GJZ16" s="146"/>
      <c r="GKA16" s="146"/>
      <c r="GKB16" s="146"/>
      <c r="GKC16" s="146"/>
      <c r="GKD16" s="146"/>
      <c r="GKE16" s="146"/>
      <c r="GKF16" s="146"/>
      <c r="GKG16" s="146"/>
      <c r="GKH16" s="146"/>
      <c r="GKI16" s="146"/>
      <c r="GKJ16" s="146"/>
      <c r="GKK16" s="146"/>
      <c r="GKL16" s="146"/>
      <c r="GKM16" s="146"/>
      <c r="GKN16" s="146"/>
      <c r="GKO16" s="146"/>
      <c r="GKP16" s="146"/>
      <c r="GKQ16" s="146"/>
      <c r="GKR16" s="146"/>
      <c r="GKS16" s="146"/>
      <c r="GKT16" s="146"/>
      <c r="GKU16" s="146"/>
      <c r="GKV16" s="146"/>
      <c r="GKW16" s="146"/>
      <c r="GKX16" s="146"/>
      <c r="GKY16" s="146"/>
      <c r="GKZ16" s="146"/>
      <c r="GLA16" s="146"/>
      <c r="GLB16" s="146"/>
      <c r="GLC16" s="146"/>
      <c r="GLD16" s="146"/>
      <c r="GLE16" s="146"/>
      <c r="GLF16" s="146"/>
      <c r="GLG16" s="146"/>
      <c r="GLH16" s="146"/>
      <c r="GLI16" s="146"/>
      <c r="GLJ16" s="146"/>
      <c r="GLK16" s="146"/>
      <c r="GLL16" s="146"/>
      <c r="GLM16" s="146"/>
      <c r="GLN16" s="146"/>
      <c r="GLO16" s="146"/>
      <c r="GLP16" s="146"/>
      <c r="GLQ16" s="146"/>
      <c r="GLR16" s="146"/>
      <c r="GLS16" s="146"/>
      <c r="GLT16" s="146"/>
      <c r="GLU16" s="146"/>
      <c r="GLV16" s="146"/>
      <c r="GLW16" s="146"/>
      <c r="GLX16" s="146"/>
      <c r="GLY16" s="146"/>
      <c r="GLZ16" s="146"/>
      <c r="GMA16" s="146"/>
      <c r="GMB16" s="146"/>
      <c r="GMC16" s="146"/>
      <c r="GMD16" s="146"/>
      <c r="GME16" s="146"/>
      <c r="GMF16" s="146"/>
      <c r="GMG16" s="146"/>
      <c r="GMH16" s="146"/>
      <c r="GMI16" s="146"/>
      <c r="GMJ16" s="146"/>
      <c r="GMK16" s="146"/>
      <c r="GML16" s="146"/>
      <c r="GMM16" s="146"/>
      <c r="GMN16" s="146"/>
      <c r="GMO16" s="146"/>
      <c r="GMP16" s="146"/>
      <c r="GMQ16" s="146"/>
      <c r="GMR16" s="146"/>
      <c r="GMS16" s="146"/>
      <c r="GMT16" s="146"/>
      <c r="GMU16" s="146"/>
      <c r="GMV16" s="146"/>
      <c r="GMW16" s="146"/>
      <c r="GMX16" s="146"/>
      <c r="GMY16" s="146"/>
      <c r="GMZ16" s="146"/>
      <c r="GNA16" s="146"/>
      <c r="GNB16" s="146"/>
      <c r="GNC16" s="146"/>
      <c r="GND16" s="146"/>
      <c r="GNE16" s="146"/>
      <c r="GNF16" s="146"/>
      <c r="GNG16" s="146"/>
      <c r="GNH16" s="146"/>
      <c r="GNI16" s="146"/>
      <c r="GNJ16" s="146"/>
      <c r="GNK16" s="146"/>
      <c r="GNL16" s="146"/>
      <c r="GNM16" s="146"/>
      <c r="GNN16" s="146"/>
      <c r="GNO16" s="146"/>
      <c r="GNP16" s="146"/>
      <c r="GNQ16" s="146"/>
      <c r="GNR16" s="146"/>
      <c r="GNS16" s="146"/>
      <c r="GNT16" s="146"/>
      <c r="GNU16" s="146"/>
      <c r="GNV16" s="146"/>
      <c r="GNW16" s="146"/>
      <c r="GNX16" s="146"/>
      <c r="GNY16" s="146"/>
      <c r="GNZ16" s="146"/>
      <c r="GOA16" s="146"/>
      <c r="GOB16" s="146"/>
      <c r="GOC16" s="146"/>
      <c r="GOD16" s="146"/>
      <c r="GOE16" s="146"/>
      <c r="GOF16" s="146"/>
      <c r="GOG16" s="146"/>
      <c r="GOH16" s="146"/>
      <c r="GOI16" s="146"/>
      <c r="GOJ16" s="146"/>
      <c r="GOK16" s="146"/>
      <c r="GOL16" s="146"/>
      <c r="GOM16" s="146"/>
      <c r="GON16" s="146"/>
      <c r="GOO16" s="146"/>
      <c r="GOP16" s="146"/>
      <c r="GOQ16" s="146"/>
      <c r="GOR16" s="146"/>
      <c r="GOS16" s="146"/>
      <c r="GOT16" s="146"/>
      <c r="GOU16" s="146"/>
      <c r="GOV16" s="146"/>
      <c r="GOW16" s="146"/>
      <c r="GOX16" s="146"/>
      <c r="GOY16" s="146"/>
      <c r="GOZ16" s="146"/>
      <c r="GPA16" s="146"/>
      <c r="GPB16" s="146"/>
      <c r="GPC16" s="146"/>
      <c r="GPD16" s="146"/>
      <c r="GPE16" s="146"/>
      <c r="GPF16" s="146"/>
      <c r="GPG16" s="146"/>
      <c r="GPH16" s="146"/>
      <c r="GPI16" s="146"/>
      <c r="GPJ16" s="146"/>
      <c r="GPK16" s="146"/>
      <c r="GPL16" s="146"/>
      <c r="GPM16" s="146"/>
      <c r="GPN16" s="146"/>
      <c r="GPO16" s="146"/>
      <c r="GPP16" s="146"/>
      <c r="GPQ16" s="146"/>
      <c r="GPR16" s="146"/>
      <c r="GPS16" s="146"/>
      <c r="GPT16" s="146"/>
      <c r="GPU16" s="146"/>
      <c r="GPV16" s="146"/>
      <c r="GPW16" s="146"/>
      <c r="GPX16" s="146"/>
      <c r="GPY16" s="146"/>
      <c r="GPZ16" s="146"/>
      <c r="GQA16" s="146"/>
      <c r="GQB16" s="146"/>
      <c r="GQC16" s="146"/>
      <c r="GQD16" s="146"/>
      <c r="GQE16" s="146"/>
      <c r="GQF16" s="146"/>
      <c r="GQG16" s="146"/>
      <c r="GQH16" s="146"/>
      <c r="GQI16" s="146"/>
      <c r="GQJ16" s="146"/>
      <c r="GQK16" s="146"/>
      <c r="GQL16" s="146"/>
      <c r="GQM16" s="146"/>
      <c r="GQN16" s="146"/>
      <c r="GQO16" s="146"/>
      <c r="GQP16" s="146"/>
      <c r="GQQ16" s="146"/>
      <c r="GQR16" s="146"/>
      <c r="GQS16" s="146"/>
      <c r="GQT16" s="146"/>
      <c r="GQU16" s="146"/>
      <c r="GQV16" s="146"/>
      <c r="GQW16" s="146"/>
      <c r="GQX16" s="146"/>
      <c r="GQY16" s="146"/>
      <c r="GQZ16" s="146"/>
      <c r="GRA16" s="146"/>
      <c r="GRB16" s="146"/>
      <c r="GRC16" s="146"/>
      <c r="GRD16" s="146"/>
      <c r="GRE16" s="146"/>
      <c r="GRF16" s="146"/>
      <c r="GRG16" s="146"/>
      <c r="GRH16" s="146"/>
      <c r="GRI16" s="146"/>
      <c r="GRJ16" s="146"/>
      <c r="GRK16" s="146"/>
      <c r="GRL16" s="146"/>
      <c r="GRM16" s="146"/>
      <c r="GRN16" s="146"/>
      <c r="GRO16" s="146"/>
      <c r="GRP16" s="146"/>
      <c r="GRQ16" s="146"/>
      <c r="GRR16" s="146"/>
      <c r="GRS16" s="146"/>
      <c r="GRT16" s="146"/>
      <c r="GRU16" s="146"/>
      <c r="GRV16" s="146"/>
      <c r="GRW16" s="146"/>
      <c r="GRX16" s="146"/>
      <c r="GRY16" s="146"/>
      <c r="GRZ16" s="146"/>
      <c r="GSA16" s="146"/>
      <c r="GSB16" s="146"/>
      <c r="GSC16" s="146"/>
      <c r="GSD16" s="146"/>
      <c r="GSE16" s="146"/>
      <c r="GSF16" s="146"/>
      <c r="GSG16" s="146"/>
      <c r="GSH16" s="146"/>
      <c r="GSI16" s="146"/>
      <c r="GSJ16" s="146"/>
      <c r="GSK16" s="146"/>
      <c r="GSL16" s="146"/>
      <c r="GSM16" s="146"/>
      <c r="GSN16" s="146"/>
      <c r="GSO16" s="146"/>
      <c r="GSP16" s="146"/>
      <c r="GSQ16" s="146"/>
      <c r="GSR16" s="146"/>
      <c r="GSS16" s="146"/>
      <c r="GST16" s="146"/>
      <c r="GSU16" s="146"/>
      <c r="GSV16" s="146"/>
      <c r="GSW16" s="146"/>
      <c r="GSX16" s="146"/>
      <c r="GSY16" s="146"/>
      <c r="GSZ16" s="146"/>
      <c r="GTA16" s="146"/>
      <c r="GTB16" s="146"/>
      <c r="GTC16" s="146"/>
      <c r="GTD16" s="146"/>
      <c r="GTE16" s="146"/>
      <c r="GTF16" s="146"/>
      <c r="GTG16" s="146"/>
      <c r="GTH16" s="146"/>
      <c r="GTI16" s="146"/>
      <c r="GTJ16" s="146"/>
      <c r="GTK16" s="146"/>
      <c r="GTL16" s="146"/>
      <c r="GTM16" s="146"/>
      <c r="GTN16" s="146"/>
      <c r="GTO16" s="146"/>
      <c r="GTP16" s="146"/>
      <c r="GTQ16" s="146"/>
      <c r="GTR16" s="146"/>
      <c r="GTS16" s="146"/>
      <c r="GTT16" s="146"/>
      <c r="GTU16" s="146"/>
      <c r="GTV16" s="146"/>
      <c r="GTW16" s="146"/>
      <c r="GTX16" s="146"/>
      <c r="GTY16" s="146"/>
      <c r="GTZ16" s="146"/>
      <c r="GUA16" s="146"/>
      <c r="GUB16" s="146"/>
      <c r="GUC16" s="146"/>
      <c r="GUD16" s="146"/>
      <c r="GUE16" s="146"/>
      <c r="GUF16" s="146"/>
      <c r="GUG16" s="146"/>
      <c r="GUH16" s="146"/>
      <c r="GUI16" s="146"/>
      <c r="GUJ16" s="146"/>
      <c r="GUK16" s="146"/>
      <c r="GUL16" s="146"/>
      <c r="GUM16" s="146"/>
      <c r="GUN16" s="146"/>
      <c r="GUO16" s="146"/>
      <c r="GUP16" s="146"/>
      <c r="GUQ16" s="146"/>
      <c r="GUR16" s="146"/>
      <c r="GUS16" s="146"/>
      <c r="GUT16" s="146"/>
      <c r="GUU16" s="146"/>
      <c r="GUV16" s="146"/>
      <c r="GUW16" s="146"/>
      <c r="GUX16" s="146"/>
      <c r="GUY16" s="146"/>
      <c r="GUZ16" s="146"/>
      <c r="GVA16" s="146"/>
      <c r="GVB16" s="146"/>
      <c r="GVC16" s="146"/>
      <c r="GVD16" s="146"/>
      <c r="GVE16" s="146"/>
      <c r="GVF16" s="146"/>
      <c r="GVG16" s="146"/>
      <c r="GVH16" s="146"/>
      <c r="GVI16" s="146"/>
      <c r="GVJ16" s="146"/>
      <c r="GVK16" s="146"/>
      <c r="GVL16" s="146"/>
      <c r="GVM16" s="146"/>
      <c r="GVN16" s="146"/>
      <c r="GVO16" s="146"/>
      <c r="GVP16" s="146"/>
      <c r="GVQ16" s="146"/>
      <c r="GVR16" s="146"/>
      <c r="GVS16" s="146"/>
      <c r="GVT16" s="146"/>
      <c r="GVU16" s="146"/>
      <c r="GVV16" s="146"/>
      <c r="GVW16" s="146"/>
      <c r="GVX16" s="146"/>
      <c r="GVY16" s="146"/>
      <c r="GVZ16" s="146"/>
      <c r="GWA16" s="146"/>
      <c r="GWB16" s="146"/>
      <c r="GWC16" s="146"/>
      <c r="GWD16" s="146"/>
      <c r="GWE16" s="146"/>
      <c r="GWF16" s="146"/>
      <c r="GWG16" s="146"/>
      <c r="GWH16" s="146"/>
      <c r="GWI16" s="146"/>
      <c r="GWJ16" s="146"/>
      <c r="GWK16" s="146"/>
      <c r="GWL16" s="146"/>
      <c r="GWM16" s="146"/>
      <c r="GWN16" s="146"/>
      <c r="GWO16" s="146"/>
      <c r="GWP16" s="146"/>
      <c r="GWQ16" s="146"/>
      <c r="GWR16" s="146"/>
      <c r="GWS16" s="146"/>
      <c r="GWT16" s="146"/>
      <c r="GWU16" s="146"/>
      <c r="GWV16" s="146"/>
      <c r="GWW16" s="146"/>
      <c r="GWX16" s="146"/>
      <c r="GWY16" s="146"/>
      <c r="GWZ16" s="146"/>
      <c r="GXA16" s="146"/>
      <c r="GXB16" s="146"/>
      <c r="GXC16" s="146"/>
      <c r="GXD16" s="146"/>
      <c r="GXE16" s="146"/>
      <c r="GXF16" s="146"/>
      <c r="GXG16" s="146"/>
      <c r="GXH16" s="146"/>
      <c r="GXI16" s="146"/>
      <c r="GXJ16" s="146"/>
      <c r="GXK16" s="146"/>
      <c r="GXL16" s="146"/>
      <c r="GXM16" s="146"/>
      <c r="GXN16" s="146"/>
      <c r="GXO16" s="146"/>
      <c r="GXP16" s="146"/>
      <c r="GXQ16" s="146"/>
      <c r="GXR16" s="146"/>
      <c r="GXS16" s="146"/>
      <c r="GXT16" s="146"/>
      <c r="GXU16" s="146"/>
      <c r="GXV16" s="146"/>
      <c r="GXW16" s="146"/>
      <c r="GXX16" s="146"/>
      <c r="GXY16" s="146"/>
      <c r="GXZ16" s="146"/>
      <c r="GYA16" s="146"/>
      <c r="GYB16" s="146"/>
      <c r="GYC16" s="146"/>
      <c r="GYD16" s="146"/>
      <c r="GYE16" s="146"/>
      <c r="GYF16" s="146"/>
      <c r="GYG16" s="146"/>
      <c r="GYH16" s="146"/>
      <c r="GYI16" s="146"/>
      <c r="GYJ16" s="146"/>
      <c r="GYK16" s="146"/>
      <c r="GYL16" s="146"/>
      <c r="GYM16" s="146"/>
      <c r="GYN16" s="146"/>
      <c r="GYO16" s="146"/>
      <c r="GYP16" s="146"/>
      <c r="GYQ16" s="146"/>
      <c r="GYR16" s="146"/>
      <c r="GYS16" s="146"/>
      <c r="GYT16" s="146"/>
      <c r="GYU16" s="146"/>
      <c r="GYV16" s="146"/>
      <c r="GYW16" s="146"/>
      <c r="GYX16" s="146"/>
      <c r="GYY16" s="146"/>
      <c r="GYZ16" s="146"/>
      <c r="GZA16" s="146"/>
      <c r="GZB16" s="146"/>
      <c r="GZC16" s="146"/>
      <c r="GZD16" s="146"/>
      <c r="GZE16" s="146"/>
      <c r="GZF16" s="146"/>
      <c r="GZG16" s="146"/>
      <c r="GZH16" s="146"/>
      <c r="GZI16" s="146"/>
      <c r="GZJ16" s="146"/>
      <c r="GZK16" s="146"/>
      <c r="GZL16" s="146"/>
      <c r="GZM16" s="146"/>
      <c r="GZN16" s="146"/>
      <c r="GZO16" s="146"/>
      <c r="GZP16" s="146"/>
      <c r="GZQ16" s="146"/>
      <c r="GZR16" s="146"/>
      <c r="GZS16" s="146"/>
      <c r="GZT16" s="146"/>
      <c r="GZU16" s="146"/>
      <c r="GZV16" s="146"/>
      <c r="GZW16" s="146"/>
      <c r="GZX16" s="146"/>
      <c r="GZY16" s="146"/>
      <c r="GZZ16" s="146"/>
      <c r="HAA16" s="146"/>
      <c r="HAB16" s="146"/>
      <c r="HAC16" s="146"/>
      <c r="HAD16" s="146"/>
      <c r="HAE16" s="146"/>
      <c r="HAF16" s="146"/>
      <c r="HAG16" s="146"/>
      <c r="HAH16" s="146"/>
      <c r="HAI16" s="146"/>
      <c r="HAJ16" s="146"/>
      <c r="HAK16" s="146"/>
      <c r="HAL16" s="146"/>
      <c r="HAM16" s="146"/>
      <c r="HAN16" s="146"/>
      <c r="HAO16" s="146"/>
      <c r="HAP16" s="146"/>
      <c r="HAQ16" s="146"/>
      <c r="HAR16" s="146"/>
      <c r="HAS16" s="146"/>
      <c r="HAT16" s="146"/>
      <c r="HAU16" s="146"/>
      <c r="HAV16" s="146"/>
      <c r="HAW16" s="146"/>
      <c r="HAX16" s="146"/>
      <c r="HAY16" s="146"/>
      <c r="HAZ16" s="146"/>
      <c r="HBA16" s="146"/>
      <c r="HBB16" s="146"/>
      <c r="HBC16" s="146"/>
      <c r="HBD16" s="146"/>
      <c r="HBE16" s="146"/>
      <c r="HBF16" s="146"/>
      <c r="HBG16" s="146"/>
      <c r="HBH16" s="146"/>
      <c r="HBI16" s="146"/>
      <c r="HBJ16" s="146"/>
      <c r="HBK16" s="146"/>
      <c r="HBL16" s="146"/>
      <c r="HBM16" s="146"/>
      <c r="HBN16" s="146"/>
      <c r="HBO16" s="146"/>
      <c r="HBP16" s="146"/>
      <c r="HBQ16" s="146"/>
      <c r="HBR16" s="146"/>
      <c r="HBS16" s="146"/>
      <c r="HBT16" s="146"/>
      <c r="HBU16" s="146"/>
      <c r="HBV16" s="146"/>
      <c r="HBW16" s="146"/>
      <c r="HBX16" s="146"/>
      <c r="HBY16" s="146"/>
      <c r="HBZ16" s="146"/>
      <c r="HCA16" s="146"/>
      <c r="HCB16" s="146"/>
      <c r="HCC16" s="146"/>
      <c r="HCD16" s="146"/>
      <c r="HCE16" s="146"/>
      <c r="HCF16" s="146"/>
      <c r="HCG16" s="146"/>
      <c r="HCH16" s="146"/>
      <c r="HCI16" s="146"/>
      <c r="HCJ16" s="146"/>
      <c r="HCK16" s="146"/>
      <c r="HCL16" s="146"/>
      <c r="HCM16" s="146"/>
      <c r="HCN16" s="146"/>
      <c r="HCO16" s="146"/>
      <c r="HCP16" s="146"/>
      <c r="HCQ16" s="146"/>
      <c r="HCR16" s="146"/>
      <c r="HCS16" s="146"/>
      <c r="HCT16" s="146"/>
      <c r="HCU16" s="146"/>
      <c r="HCV16" s="146"/>
      <c r="HCW16" s="146"/>
      <c r="HCX16" s="146"/>
      <c r="HCY16" s="146"/>
      <c r="HCZ16" s="146"/>
      <c r="HDA16" s="146"/>
      <c r="HDB16" s="146"/>
      <c r="HDC16" s="146"/>
      <c r="HDD16" s="146"/>
      <c r="HDE16" s="146"/>
      <c r="HDF16" s="146"/>
      <c r="HDG16" s="146"/>
      <c r="HDH16" s="146"/>
      <c r="HDI16" s="146"/>
      <c r="HDJ16" s="146"/>
      <c r="HDK16" s="146"/>
      <c r="HDL16" s="146"/>
      <c r="HDM16" s="146"/>
      <c r="HDN16" s="146"/>
      <c r="HDO16" s="146"/>
      <c r="HDP16" s="146"/>
      <c r="HDQ16" s="146"/>
      <c r="HDR16" s="146"/>
      <c r="HDS16" s="146"/>
      <c r="HDT16" s="146"/>
      <c r="HDU16" s="146"/>
      <c r="HDV16" s="146"/>
      <c r="HDW16" s="146"/>
      <c r="HDX16" s="146"/>
      <c r="HDY16" s="146"/>
      <c r="HDZ16" s="146"/>
      <c r="HEA16" s="146"/>
      <c r="HEB16" s="146"/>
      <c r="HEC16" s="146"/>
      <c r="HED16" s="146"/>
      <c r="HEE16" s="146"/>
      <c r="HEF16" s="146"/>
      <c r="HEG16" s="146"/>
      <c r="HEH16" s="146"/>
      <c r="HEI16" s="146"/>
      <c r="HEJ16" s="146"/>
      <c r="HEK16" s="146"/>
      <c r="HEL16" s="146"/>
      <c r="HEM16" s="146"/>
      <c r="HEN16" s="146"/>
      <c r="HEO16" s="146"/>
      <c r="HEP16" s="146"/>
      <c r="HEQ16" s="146"/>
      <c r="HER16" s="146"/>
      <c r="HES16" s="146"/>
      <c r="HET16" s="146"/>
      <c r="HEU16" s="146"/>
      <c r="HEV16" s="146"/>
      <c r="HEW16" s="146"/>
      <c r="HEX16" s="146"/>
      <c r="HEY16" s="146"/>
      <c r="HEZ16" s="146"/>
      <c r="HFA16" s="146"/>
      <c r="HFB16" s="146"/>
      <c r="HFC16" s="146"/>
      <c r="HFD16" s="146"/>
      <c r="HFE16" s="146"/>
      <c r="HFF16" s="146"/>
      <c r="HFG16" s="146"/>
      <c r="HFH16" s="146"/>
      <c r="HFI16" s="146"/>
      <c r="HFJ16" s="146"/>
      <c r="HFK16" s="146"/>
      <c r="HFL16" s="146"/>
      <c r="HFM16" s="146"/>
      <c r="HFN16" s="146"/>
      <c r="HFO16" s="146"/>
      <c r="HFP16" s="146"/>
      <c r="HFQ16" s="146"/>
      <c r="HFR16" s="146"/>
      <c r="HFS16" s="146"/>
      <c r="HFT16" s="146"/>
      <c r="HFU16" s="146"/>
      <c r="HFV16" s="146"/>
      <c r="HFW16" s="146"/>
      <c r="HFX16" s="146"/>
      <c r="HFY16" s="146"/>
      <c r="HFZ16" s="146"/>
      <c r="HGA16" s="146"/>
      <c r="HGB16" s="146"/>
      <c r="HGC16" s="146"/>
      <c r="HGD16" s="146"/>
      <c r="HGE16" s="146"/>
      <c r="HGF16" s="146"/>
      <c r="HGG16" s="146"/>
      <c r="HGH16" s="146"/>
      <c r="HGI16" s="146"/>
      <c r="HGJ16" s="146"/>
      <c r="HGK16" s="146"/>
      <c r="HGL16" s="146"/>
      <c r="HGM16" s="146"/>
      <c r="HGN16" s="146"/>
      <c r="HGO16" s="146"/>
      <c r="HGP16" s="146"/>
      <c r="HGQ16" s="146"/>
      <c r="HGR16" s="146"/>
      <c r="HGS16" s="146"/>
      <c r="HGT16" s="146"/>
      <c r="HGU16" s="146"/>
      <c r="HGV16" s="146"/>
      <c r="HGW16" s="146"/>
      <c r="HGX16" s="146"/>
      <c r="HGY16" s="146"/>
      <c r="HGZ16" s="146"/>
      <c r="HHA16" s="146"/>
      <c r="HHB16" s="146"/>
      <c r="HHC16" s="146"/>
      <c r="HHD16" s="146"/>
      <c r="HHE16" s="146"/>
      <c r="HHF16" s="146"/>
      <c r="HHG16" s="146"/>
      <c r="HHH16" s="146"/>
      <c r="HHI16" s="146"/>
      <c r="HHJ16" s="146"/>
      <c r="HHK16" s="146"/>
      <c r="HHL16" s="146"/>
      <c r="HHM16" s="146"/>
      <c r="HHN16" s="146"/>
      <c r="HHO16" s="146"/>
      <c r="HHP16" s="146"/>
      <c r="HHQ16" s="146"/>
      <c r="HHR16" s="146"/>
      <c r="HHS16" s="146"/>
      <c r="HHT16" s="146"/>
      <c r="HHU16" s="146"/>
      <c r="HHV16" s="146"/>
      <c r="HHW16" s="146"/>
      <c r="HHX16" s="146"/>
      <c r="HHY16" s="146"/>
      <c r="HHZ16" s="146"/>
      <c r="HIA16" s="146"/>
      <c r="HIB16" s="146"/>
      <c r="HIC16" s="146"/>
      <c r="HID16" s="146"/>
      <c r="HIE16" s="146"/>
      <c r="HIF16" s="146"/>
      <c r="HIG16" s="146"/>
      <c r="HIH16" s="146"/>
      <c r="HII16" s="146"/>
      <c r="HIJ16" s="146"/>
      <c r="HIK16" s="146"/>
      <c r="HIL16" s="146"/>
      <c r="HIM16" s="146"/>
      <c r="HIN16" s="146"/>
      <c r="HIO16" s="146"/>
      <c r="HIP16" s="146"/>
      <c r="HIQ16" s="146"/>
      <c r="HIR16" s="146"/>
      <c r="HIS16" s="146"/>
      <c r="HIT16" s="146"/>
      <c r="HIU16" s="146"/>
      <c r="HIV16" s="146"/>
      <c r="HIW16" s="146"/>
      <c r="HIX16" s="146"/>
      <c r="HIY16" s="146"/>
      <c r="HIZ16" s="146"/>
      <c r="HJA16" s="146"/>
      <c r="HJB16" s="146"/>
      <c r="HJC16" s="146"/>
      <c r="HJD16" s="146"/>
      <c r="HJE16" s="146"/>
      <c r="HJF16" s="146"/>
      <c r="HJG16" s="146"/>
      <c r="HJH16" s="146"/>
      <c r="HJI16" s="146"/>
      <c r="HJJ16" s="146"/>
      <c r="HJK16" s="146"/>
      <c r="HJL16" s="146"/>
      <c r="HJM16" s="146"/>
      <c r="HJN16" s="146"/>
      <c r="HJO16" s="146"/>
      <c r="HJP16" s="146"/>
      <c r="HJQ16" s="146"/>
      <c r="HJR16" s="146"/>
      <c r="HJS16" s="146"/>
      <c r="HJT16" s="146"/>
      <c r="HJU16" s="146"/>
      <c r="HJV16" s="146"/>
      <c r="HJW16" s="146"/>
      <c r="HJX16" s="146"/>
      <c r="HJY16" s="146"/>
      <c r="HJZ16" s="146"/>
      <c r="HKA16" s="146"/>
      <c r="HKB16" s="146"/>
      <c r="HKC16" s="146"/>
      <c r="HKD16" s="146"/>
      <c r="HKE16" s="146"/>
      <c r="HKF16" s="146"/>
      <c r="HKG16" s="146"/>
      <c r="HKH16" s="146"/>
      <c r="HKI16" s="146"/>
      <c r="HKJ16" s="146"/>
      <c r="HKK16" s="146"/>
      <c r="HKL16" s="146"/>
      <c r="HKM16" s="146"/>
      <c r="HKN16" s="146"/>
      <c r="HKO16" s="146"/>
      <c r="HKP16" s="146"/>
      <c r="HKQ16" s="146"/>
      <c r="HKR16" s="146"/>
      <c r="HKS16" s="146"/>
      <c r="HKT16" s="146"/>
      <c r="HKU16" s="146"/>
      <c r="HKV16" s="146"/>
      <c r="HKW16" s="146"/>
      <c r="HKX16" s="146"/>
      <c r="HKY16" s="146"/>
      <c r="HKZ16" s="146"/>
      <c r="HLA16" s="146"/>
      <c r="HLB16" s="146"/>
      <c r="HLC16" s="146"/>
      <c r="HLD16" s="146"/>
      <c r="HLE16" s="146"/>
      <c r="HLF16" s="146"/>
      <c r="HLG16" s="146"/>
      <c r="HLH16" s="146"/>
      <c r="HLI16" s="146"/>
      <c r="HLJ16" s="146"/>
      <c r="HLK16" s="146"/>
      <c r="HLL16" s="146"/>
      <c r="HLM16" s="146"/>
      <c r="HLN16" s="146"/>
      <c r="HLO16" s="146"/>
      <c r="HLP16" s="146"/>
      <c r="HLQ16" s="146"/>
      <c r="HLR16" s="146"/>
      <c r="HLS16" s="146"/>
      <c r="HLT16" s="146"/>
      <c r="HLU16" s="146"/>
      <c r="HLV16" s="146"/>
      <c r="HLW16" s="146"/>
      <c r="HLX16" s="146"/>
      <c r="HLY16" s="146"/>
      <c r="HLZ16" s="146"/>
      <c r="HMA16" s="146"/>
      <c r="HMB16" s="146"/>
      <c r="HMC16" s="146"/>
      <c r="HMD16" s="146"/>
      <c r="HME16" s="146"/>
      <c r="HMF16" s="146"/>
      <c r="HMG16" s="146"/>
      <c r="HMH16" s="146"/>
      <c r="HMI16" s="146"/>
      <c r="HMJ16" s="146"/>
      <c r="HMK16" s="146"/>
      <c r="HML16" s="146"/>
      <c r="HMM16" s="146"/>
      <c r="HMN16" s="146"/>
      <c r="HMO16" s="146"/>
      <c r="HMP16" s="146"/>
      <c r="HMQ16" s="146"/>
      <c r="HMR16" s="146"/>
      <c r="HMS16" s="146"/>
      <c r="HMT16" s="146"/>
      <c r="HMU16" s="146"/>
      <c r="HMV16" s="146"/>
      <c r="HMW16" s="146"/>
      <c r="HMX16" s="146"/>
      <c r="HMY16" s="146"/>
      <c r="HMZ16" s="146"/>
      <c r="HNA16" s="146"/>
      <c r="HNB16" s="146"/>
      <c r="HNC16" s="146"/>
      <c r="HND16" s="146"/>
      <c r="HNE16" s="146"/>
      <c r="HNF16" s="146"/>
      <c r="HNG16" s="146"/>
      <c r="HNH16" s="146"/>
      <c r="HNI16" s="146"/>
      <c r="HNJ16" s="146"/>
      <c r="HNK16" s="146"/>
      <c r="HNL16" s="146"/>
      <c r="HNM16" s="146"/>
      <c r="HNN16" s="146"/>
      <c r="HNO16" s="146"/>
      <c r="HNP16" s="146"/>
      <c r="HNQ16" s="146"/>
      <c r="HNR16" s="146"/>
      <c r="HNS16" s="146"/>
      <c r="HNT16" s="146"/>
      <c r="HNU16" s="146"/>
      <c r="HNV16" s="146"/>
      <c r="HNW16" s="146"/>
      <c r="HNX16" s="146"/>
      <c r="HNY16" s="146"/>
      <c r="HNZ16" s="146"/>
      <c r="HOA16" s="146"/>
      <c r="HOB16" s="146"/>
      <c r="HOC16" s="146"/>
      <c r="HOD16" s="146"/>
      <c r="HOE16" s="146"/>
      <c r="HOF16" s="146"/>
      <c r="HOG16" s="146"/>
      <c r="HOH16" s="146"/>
      <c r="HOI16" s="146"/>
      <c r="HOJ16" s="146"/>
      <c r="HOK16" s="146"/>
      <c r="HOL16" s="146"/>
      <c r="HOM16" s="146"/>
      <c r="HON16" s="146"/>
      <c r="HOO16" s="146"/>
      <c r="HOP16" s="146"/>
      <c r="HOQ16" s="146"/>
      <c r="HOR16" s="146"/>
      <c r="HOS16" s="146"/>
      <c r="HOT16" s="146"/>
      <c r="HOU16" s="146"/>
      <c r="HOV16" s="146"/>
      <c r="HOW16" s="146"/>
      <c r="HOX16" s="146"/>
      <c r="HOY16" s="146"/>
      <c r="HOZ16" s="146"/>
      <c r="HPA16" s="146"/>
      <c r="HPB16" s="146"/>
      <c r="HPC16" s="146"/>
      <c r="HPD16" s="146"/>
      <c r="HPE16" s="146"/>
      <c r="HPF16" s="146"/>
      <c r="HPG16" s="146"/>
      <c r="HPH16" s="146"/>
      <c r="HPI16" s="146"/>
      <c r="HPJ16" s="146"/>
      <c r="HPK16" s="146"/>
      <c r="HPL16" s="146"/>
      <c r="HPM16" s="146"/>
      <c r="HPN16" s="146"/>
      <c r="HPO16" s="146"/>
      <c r="HPP16" s="146"/>
      <c r="HPQ16" s="146"/>
      <c r="HPR16" s="146"/>
      <c r="HPS16" s="146"/>
      <c r="HPT16" s="146"/>
      <c r="HPU16" s="146"/>
      <c r="HPV16" s="146"/>
      <c r="HPW16" s="146"/>
      <c r="HPX16" s="146"/>
      <c r="HPY16" s="146"/>
      <c r="HPZ16" s="146"/>
      <c r="HQA16" s="146"/>
      <c r="HQB16" s="146"/>
      <c r="HQC16" s="146"/>
      <c r="HQD16" s="146"/>
      <c r="HQE16" s="146"/>
      <c r="HQF16" s="146"/>
      <c r="HQG16" s="146"/>
      <c r="HQH16" s="146"/>
      <c r="HQI16" s="146"/>
      <c r="HQJ16" s="146"/>
      <c r="HQK16" s="146"/>
      <c r="HQL16" s="146"/>
      <c r="HQM16" s="146"/>
      <c r="HQN16" s="146"/>
      <c r="HQO16" s="146"/>
      <c r="HQP16" s="146"/>
      <c r="HQQ16" s="146"/>
      <c r="HQR16" s="146"/>
      <c r="HQS16" s="146"/>
      <c r="HQT16" s="146"/>
      <c r="HQU16" s="146"/>
      <c r="HQV16" s="146"/>
      <c r="HQW16" s="146"/>
      <c r="HQX16" s="146"/>
      <c r="HQY16" s="146"/>
      <c r="HQZ16" s="146"/>
      <c r="HRA16" s="146"/>
      <c r="HRB16" s="146"/>
      <c r="HRC16" s="146"/>
      <c r="HRD16" s="146"/>
      <c r="HRE16" s="146"/>
      <c r="HRF16" s="146"/>
      <c r="HRG16" s="146"/>
      <c r="HRH16" s="146"/>
      <c r="HRI16" s="146"/>
      <c r="HRJ16" s="146"/>
      <c r="HRK16" s="146"/>
      <c r="HRL16" s="146"/>
      <c r="HRM16" s="146"/>
      <c r="HRN16" s="146"/>
      <c r="HRO16" s="146"/>
      <c r="HRP16" s="146"/>
      <c r="HRQ16" s="146"/>
      <c r="HRR16" s="146"/>
      <c r="HRS16" s="146"/>
      <c r="HRT16" s="146"/>
      <c r="HRU16" s="146"/>
      <c r="HRV16" s="146"/>
      <c r="HRW16" s="146"/>
      <c r="HRX16" s="146"/>
      <c r="HRY16" s="146"/>
      <c r="HRZ16" s="146"/>
      <c r="HSA16" s="146"/>
      <c r="HSB16" s="146"/>
      <c r="HSC16" s="146"/>
      <c r="HSD16" s="146"/>
      <c r="HSE16" s="146"/>
      <c r="HSF16" s="146"/>
      <c r="HSG16" s="146"/>
      <c r="HSH16" s="146"/>
      <c r="HSI16" s="146"/>
      <c r="HSJ16" s="146"/>
      <c r="HSK16" s="146"/>
      <c r="HSL16" s="146"/>
      <c r="HSM16" s="146"/>
      <c r="HSN16" s="146"/>
      <c r="HSO16" s="146"/>
      <c r="HSP16" s="146"/>
      <c r="HSQ16" s="146"/>
      <c r="HSR16" s="146"/>
      <c r="HSS16" s="146"/>
      <c r="HST16" s="146"/>
      <c r="HSU16" s="146"/>
      <c r="HSV16" s="146"/>
      <c r="HSW16" s="146"/>
      <c r="HSX16" s="146"/>
      <c r="HSY16" s="146"/>
      <c r="HSZ16" s="146"/>
      <c r="HTA16" s="146"/>
      <c r="HTB16" s="146"/>
      <c r="HTC16" s="146"/>
      <c r="HTD16" s="146"/>
      <c r="HTE16" s="146"/>
      <c r="HTF16" s="146"/>
      <c r="HTG16" s="146"/>
      <c r="HTH16" s="146"/>
      <c r="HTI16" s="146"/>
      <c r="HTJ16" s="146"/>
      <c r="HTK16" s="146"/>
      <c r="HTL16" s="146"/>
      <c r="HTM16" s="146"/>
      <c r="HTN16" s="146"/>
      <c r="HTO16" s="146"/>
      <c r="HTP16" s="146"/>
      <c r="HTQ16" s="146"/>
      <c r="HTR16" s="146"/>
      <c r="HTS16" s="146"/>
      <c r="HTT16" s="146"/>
      <c r="HTU16" s="146"/>
      <c r="HTV16" s="146"/>
      <c r="HTW16" s="146"/>
      <c r="HTX16" s="146"/>
      <c r="HTY16" s="146"/>
      <c r="HTZ16" s="146"/>
      <c r="HUA16" s="146"/>
      <c r="HUB16" s="146"/>
      <c r="HUC16" s="146"/>
      <c r="HUD16" s="146"/>
      <c r="HUE16" s="146"/>
      <c r="HUF16" s="146"/>
      <c r="HUG16" s="146"/>
      <c r="HUH16" s="146"/>
      <c r="HUI16" s="146"/>
      <c r="HUJ16" s="146"/>
      <c r="HUK16" s="146"/>
      <c r="HUL16" s="146"/>
      <c r="HUM16" s="146"/>
      <c r="HUN16" s="146"/>
      <c r="HUO16" s="146"/>
      <c r="HUP16" s="146"/>
      <c r="HUQ16" s="146"/>
      <c r="HUR16" s="146"/>
      <c r="HUS16" s="146"/>
      <c r="HUT16" s="146"/>
      <c r="HUU16" s="146"/>
      <c r="HUV16" s="146"/>
      <c r="HUW16" s="146"/>
      <c r="HUX16" s="146"/>
      <c r="HUY16" s="146"/>
      <c r="HUZ16" s="146"/>
      <c r="HVA16" s="146"/>
      <c r="HVB16" s="146"/>
      <c r="HVC16" s="146"/>
      <c r="HVD16" s="146"/>
      <c r="HVE16" s="146"/>
      <c r="HVF16" s="146"/>
      <c r="HVG16" s="146"/>
      <c r="HVH16" s="146"/>
      <c r="HVI16" s="146"/>
      <c r="HVJ16" s="146"/>
      <c r="HVK16" s="146"/>
      <c r="HVL16" s="146"/>
      <c r="HVM16" s="146"/>
      <c r="HVN16" s="146"/>
      <c r="HVO16" s="146"/>
      <c r="HVP16" s="146"/>
      <c r="HVQ16" s="146"/>
      <c r="HVR16" s="146"/>
      <c r="HVS16" s="146"/>
      <c r="HVT16" s="146"/>
      <c r="HVU16" s="146"/>
      <c r="HVV16" s="146"/>
      <c r="HVW16" s="146"/>
      <c r="HVX16" s="146"/>
      <c r="HVY16" s="146"/>
      <c r="HVZ16" s="146"/>
      <c r="HWA16" s="146"/>
      <c r="HWB16" s="146"/>
      <c r="HWC16" s="146"/>
      <c r="HWD16" s="146"/>
      <c r="HWE16" s="146"/>
      <c r="HWF16" s="146"/>
      <c r="HWG16" s="146"/>
      <c r="HWH16" s="146"/>
      <c r="HWI16" s="146"/>
      <c r="HWJ16" s="146"/>
      <c r="HWK16" s="146"/>
      <c r="HWL16" s="146"/>
      <c r="HWM16" s="146"/>
      <c r="HWN16" s="146"/>
      <c r="HWO16" s="146"/>
      <c r="HWP16" s="146"/>
      <c r="HWQ16" s="146"/>
      <c r="HWR16" s="146"/>
      <c r="HWS16" s="146"/>
      <c r="HWT16" s="146"/>
      <c r="HWU16" s="146"/>
      <c r="HWV16" s="146"/>
      <c r="HWW16" s="146"/>
      <c r="HWX16" s="146"/>
      <c r="HWY16" s="146"/>
      <c r="HWZ16" s="146"/>
      <c r="HXA16" s="146"/>
      <c r="HXB16" s="146"/>
      <c r="HXC16" s="146"/>
      <c r="HXD16" s="146"/>
      <c r="HXE16" s="146"/>
      <c r="HXF16" s="146"/>
      <c r="HXG16" s="146"/>
      <c r="HXH16" s="146"/>
      <c r="HXI16" s="146"/>
      <c r="HXJ16" s="146"/>
      <c r="HXK16" s="146"/>
      <c r="HXL16" s="146"/>
      <c r="HXM16" s="146"/>
      <c r="HXN16" s="146"/>
      <c r="HXO16" s="146"/>
      <c r="HXP16" s="146"/>
      <c r="HXQ16" s="146"/>
      <c r="HXR16" s="146"/>
      <c r="HXS16" s="146"/>
      <c r="HXT16" s="146"/>
      <c r="HXU16" s="146"/>
      <c r="HXV16" s="146"/>
      <c r="HXW16" s="146"/>
      <c r="HXX16" s="146"/>
      <c r="HXY16" s="146"/>
      <c r="HXZ16" s="146"/>
      <c r="HYA16" s="146"/>
      <c r="HYB16" s="146"/>
      <c r="HYC16" s="146"/>
      <c r="HYD16" s="146"/>
      <c r="HYE16" s="146"/>
      <c r="HYF16" s="146"/>
      <c r="HYG16" s="146"/>
      <c r="HYH16" s="146"/>
      <c r="HYI16" s="146"/>
      <c r="HYJ16" s="146"/>
      <c r="HYK16" s="146"/>
      <c r="HYL16" s="146"/>
      <c r="HYM16" s="146"/>
      <c r="HYN16" s="146"/>
      <c r="HYO16" s="146"/>
      <c r="HYP16" s="146"/>
      <c r="HYQ16" s="146"/>
      <c r="HYR16" s="146"/>
      <c r="HYS16" s="146"/>
      <c r="HYT16" s="146"/>
      <c r="HYU16" s="146"/>
      <c r="HYV16" s="146"/>
      <c r="HYW16" s="146"/>
      <c r="HYX16" s="146"/>
      <c r="HYY16" s="146"/>
      <c r="HYZ16" s="146"/>
      <c r="HZA16" s="146"/>
      <c r="HZB16" s="146"/>
      <c r="HZC16" s="146"/>
      <c r="HZD16" s="146"/>
      <c r="HZE16" s="146"/>
      <c r="HZF16" s="146"/>
      <c r="HZG16" s="146"/>
      <c r="HZH16" s="146"/>
      <c r="HZI16" s="146"/>
      <c r="HZJ16" s="146"/>
      <c r="HZK16" s="146"/>
      <c r="HZL16" s="146"/>
      <c r="HZM16" s="146"/>
      <c r="HZN16" s="146"/>
      <c r="HZO16" s="146"/>
      <c r="HZP16" s="146"/>
      <c r="HZQ16" s="146"/>
      <c r="HZR16" s="146"/>
      <c r="HZS16" s="146"/>
      <c r="HZT16" s="146"/>
      <c r="HZU16" s="146"/>
      <c r="HZV16" s="146"/>
      <c r="HZW16" s="146"/>
      <c r="HZX16" s="146"/>
      <c r="HZY16" s="146"/>
      <c r="HZZ16" s="146"/>
      <c r="IAA16" s="146"/>
      <c r="IAB16" s="146"/>
      <c r="IAC16" s="146"/>
      <c r="IAD16" s="146"/>
      <c r="IAE16" s="146"/>
      <c r="IAF16" s="146"/>
      <c r="IAG16" s="146"/>
      <c r="IAH16" s="146"/>
      <c r="IAI16" s="146"/>
      <c r="IAJ16" s="146"/>
      <c r="IAK16" s="146"/>
      <c r="IAL16" s="146"/>
      <c r="IAM16" s="146"/>
      <c r="IAN16" s="146"/>
      <c r="IAO16" s="146"/>
      <c r="IAP16" s="146"/>
      <c r="IAQ16" s="146"/>
      <c r="IAR16" s="146"/>
      <c r="IAS16" s="146"/>
      <c r="IAT16" s="146"/>
      <c r="IAU16" s="146"/>
      <c r="IAV16" s="146"/>
      <c r="IAW16" s="146"/>
      <c r="IAX16" s="146"/>
      <c r="IAY16" s="146"/>
      <c r="IAZ16" s="146"/>
      <c r="IBA16" s="146"/>
      <c r="IBB16" s="146"/>
      <c r="IBC16" s="146"/>
      <c r="IBD16" s="146"/>
      <c r="IBE16" s="146"/>
      <c r="IBF16" s="146"/>
      <c r="IBG16" s="146"/>
      <c r="IBH16" s="146"/>
      <c r="IBI16" s="146"/>
      <c r="IBJ16" s="146"/>
      <c r="IBK16" s="146"/>
      <c r="IBL16" s="146"/>
      <c r="IBM16" s="146"/>
      <c r="IBN16" s="146"/>
      <c r="IBO16" s="146"/>
      <c r="IBP16" s="146"/>
      <c r="IBQ16" s="146"/>
      <c r="IBR16" s="146"/>
      <c r="IBS16" s="146"/>
      <c r="IBT16" s="146"/>
      <c r="IBU16" s="146"/>
      <c r="IBV16" s="146"/>
      <c r="IBW16" s="146"/>
      <c r="IBX16" s="146"/>
      <c r="IBY16" s="146"/>
      <c r="IBZ16" s="146"/>
      <c r="ICA16" s="146"/>
      <c r="ICB16" s="146"/>
      <c r="ICC16" s="146"/>
      <c r="ICD16" s="146"/>
      <c r="ICE16" s="146"/>
      <c r="ICF16" s="146"/>
      <c r="ICG16" s="146"/>
      <c r="ICH16" s="146"/>
      <c r="ICI16" s="146"/>
      <c r="ICJ16" s="146"/>
      <c r="ICK16" s="146"/>
      <c r="ICL16" s="146"/>
      <c r="ICM16" s="146"/>
      <c r="ICN16" s="146"/>
      <c r="ICO16" s="146"/>
      <c r="ICP16" s="146"/>
      <c r="ICQ16" s="146"/>
      <c r="ICR16" s="146"/>
      <c r="ICS16" s="146"/>
      <c r="ICT16" s="146"/>
      <c r="ICU16" s="146"/>
      <c r="ICV16" s="146"/>
      <c r="ICW16" s="146"/>
      <c r="ICX16" s="146"/>
      <c r="ICY16" s="146"/>
      <c r="ICZ16" s="146"/>
      <c r="IDA16" s="146"/>
      <c r="IDB16" s="146"/>
      <c r="IDC16" s="146"/>
      <c r="IDD16" s="146"/>
      <c r="IDE16" s="146"/>
      <c r="IDF16" s="146"/>
      <c r="IDG16" s="146"/>
      <c r="IDH16" s="146"/>
      <c r="IDI16" s="146"/>
      <c r="IDJ16" s="146"/>
      <c r="IDK16" s="146"/>
      <c r="IDL16" s="146"/>
      <c r="IDM16" s="146"/>
      <c r="IDN16" s="146"/>
      <c r="IDO16" s="146"/>
      <c r="IDP16" s="146"/>
      <c r="IDQ16" s="146"/>
      <c r="IDR16" s="146"/>
      <c r="IDS16" s="146"/>
      <c r="IDT16" s="146"/>
      <c r="IDU16" s="146"/>
      <c r="IDV16" s="146"/>
      <c r="IDW16" s="146"/>
      <c r="IDX16" s="146"/>
      <c r="IDY16" s="146"/>
      <c r="IDZ16" s="146"/>
      <c r="IEA16" s="146"/>
      <c r="IEB16" s="146"/>
      <c r="IEC16" s="146"/>
      <c r="IED16" s="146"/>
      <c r="IEE16" s="146"/>
      <c r="IEF16" s="146"/>
      <c r="IEG16" s="146"/>
      <c r="IEH16" s="146"/>
      <c r="IEI16" s="146"/>
      <c r="IEJ16" s="146"/>
      <c r="IEK16" s="146"/>
      <c r="IEL16" s="146"/>
      <c r="IEM16" s="146"/>
      <c r="IEN16" s="146"/>
      <c r="IEO16" s="146"/>
      <c r="IEP16" s="146"/>
      <c r="IEQ16" s="146"/>
      <c r="IER16" s="146"/>
      <c r="IES16" s="146"/>
      <c r="IET16" s="146"/>
      <c r="IEU16" s="146"/>
      <c r="IEV16" s="146"/>
      <c r="IEW16" s="146"/>
      <c r="IEX16" s="146"/>
      <c r="IEY16" s="146"/>
      <c r="IEZ16" s="146"/>
      <c r="IFA16" s="146"/>
      <c r="IFB16" s="146"/>
      <c r="IFC16" s="146"/>
      <c r="IFD16" s="146"/>
      <c r="IFE16" s="146"/>
      <c r="IFF16" s="146"/>
      <c r="IFG16" s="146"/>
      <c r="IFH16" s="146"/>
      <c r="IFI16" s="146"/>
      <c r="IFJ16" s="146"/>
      <c r="IFK16" s="146"/>
      <c r="IFL16" s="146"/>
      <c r="IFM16" s="146"/>
      <c r="IFN16" s="146"/>
      <c r="IFO16" s="146"/>
      <c r="IFP16" s="146"/>
      <c r="IFQ16" s="146"/>
      <c r="IFR16" s="146"/>
      <c r="IFS16" s="146"/>
      <c r="IFT16" s="146"/>
      <c r="IFU16" s="146"/>
      <c r="IFV16" s="146"/>
      <c r="IFW16" s="146"/>
      <c r="IFX16" s="146"/>
      <c r="IFY16" s="146"/>
      <c r="IFZ16" s="146"/>
      <c r="IGA16" s="146"/>
      <c r="IGB16" s="146"/>
      <c r="IGC16" s="146"/>
      <c r="IGD16" s="146"/>
      <c r="IGE16" s="146"/>
      <c r="IGF16" s="146"/>
      <c r="IGG16" s="146"/>
      <c r="IGH16" s="146"/>
      <c r="IGI16" s="146"/>
      <c r="IGJ16" s="146"/>
      <c r="IGK16" s="146"/>
      <c r="IGL16" s="146"/>
      <c r="IGM16" s="146"/>
      <c r="IGN16" s="146"/>
      <c r="IGO16" s="146"/>
      <c r="IGP16" s="146"/>
      <c r="IGQ16" s="146"/>
      <c r="IGR16" s="146"/>
      <c r="IGS16" s="146"/>
      <c r="IGT16" s="146"/>
      <c r="IGU16" s="146"/>
      <c r="IGV16" s="146"/>
      <c r="IGW16" s="146"/>
      <c r="IGX16" s="146"/>
      <c r="IGY16" s="146"/>
      <c r="IGZ16" s="146"/>
      <c r="IHA16" s="146"/>
      <c r="IHB16" s="146"/>
      <c r="IHC16" s="146"/>
      <c r="IHD16" s="146"/>
      <c r="IHE16" s="146"/>
      <c r="IHF16" s="146"/>
      <c r="IHG16" s="146"/>
      <c r="IHH16" s="146"/>
      <c r="IHI16" s="146"/>
      <c r="IHJ16" s="146"/>
      <c r="IHK16" s="146"/>
      <c r="IHL16" s="146"/>
      <c r="IHM16" s="146"/>
      <c r="IHN16" s="146"/>
      <c r="IHO16" s="146"/>
      <c r="IHP16" s="146"/>
      <c r="IHQ16" s="146"/>
      <c r="IHR16" s="146"/>
      <c r="IHS16" s="146"/>
      <c r="IHT16" s="146"/>
      <c r="IHU16" s="146"/>
      <c r="IHV16" s="146"/>
      <c r="IHW16" s="146"/>
      <c r="IHX16" s="146"/>
      <c r="IHY16" s="146"/>
      <c r="IHZ16" s="146"/>
      <c r="IIA16" s="146"/>
      <c r="IIB16" s="146"/>
      <c r="IIC16" s="146"/>
      <c r="IID16" s="146"/>
      <c r="IIE16" s="146"/>
      <c r="IIF16" s="146"/>
      <c r="IIG16" s="146"/>
      <c r="IIH16" s="146"/>
      <c r="III16" s="146"/>
      <c r="IIJ16" s="146"/>
      <c r="IIK16" s="146"/>
      <c r="IIL16" s="146"/>
      <c r="IIM16" s="146"/>
      <c r="IIN16" s="146"/>
      <c r="IIO16" s="146"/>
      <c r="IIP16" s="146"/>
      <c r="IIQ16" s="146"/>
      <c r="IIR16" s="146"/>
      <c r="IIS16" s="146"/>
      <c r="IIT16" s="146"/>
      <c r="IIU16" s="146"/>
      <c r="IIV16" s="146"/>
      <c r="IIW16" s="146"/>
      <c r="IIX16" s="146"/>
      <c r="IIY16" s="146"/>
      <c r="IIZ16" s="146"/>
      <c r="IJA16" s="146"/>
      <c r="IJB16" s="146"/>
      <c r="IJC16" s="146"/>
      <c r="IJD16" s="146"/>
      <c r="IJE16" s="146"/>
      <c r="IJF16" s="146"/>
      <c r="IJG16" s="146"/>
      <c r="IJH16" s="146"/>
      <c r="IJI16" s="146"/>
      <c r="IJJ16" s="146"/>
      <c r="IJK16" s="146"/>
      <c r="IJL16" s="146"/>
      <c r="IJM16" s="146"/>
      <c r="IJN16" s="146"/>
      <c r="IJO16" s="146"/>
      <c r="IJP16" s="146"/>
      <c r="IJQ16" s="146"/>
      <c r="IJR16" s="146"/>
      <c r="IJS16" s="146"/>
      <c r="IJT16" s="146"/>
      <c r="IJU16" s="146"/>
      <c r="IJV16" s="146"/>
      <c r="IJW16" s="146"/>
      <c r="IJX16" s="146"/>
      <c r="IJY16" s="146"/>
      <c r="IJZ16" s="146"/>
      <c r="IKA16" s="146"/>
      <c r="IKB16" s="146"/>
      <c r="IKC16" s="146"/>
      <c r="IKD16" s="146"/>
      <c r="IKE16" s="146"/>
      <c r="IKF16" s="146"/>
      <c r="IKG16" s="146"/>
      <c r="IKH16" s="146"/>
      <c r="IKI16" s="146"/>
      <c r="IKJ16" s="146"/>
      <c r="IKK16" s="146"/>
      <c r="IKL16" s="146"/>
      <c r="IKM16" s="146"/>
      <c r="IKN16" s="146"/>
      <c r="IKO16" s="146"/>
      <c r="IKP16" s="146"/>
      <c r="IKQ16" s="146"/>
      <c r="IKR16" s="146"/>
      <c r="IKS16" s="146"/>
      <c r="IKT16" s="146"/>
      <c r="IKU16" s="146"/>
      <c r="IKV16" s="146"/>
      <c r="IKW16" s="146"/>
      <c r="IKX16" s="146"/>
      <c r="IKY16" s="146"/>
      <c r="IKZ16" s="146"/>
      <c r="ILA16" s="146"/>
      <c r="ILB16" s="146"/>
      <c r="ILC16" s="146"/>
      <c r="ILD16" s="146"/>
      <c r="ILE16" s="146"/>
      <c r="ILF16" s="146"/>
      <c r="ILG16" s="146"/>
      <c r="ILH16" s="146"/>
      <c r="ILI16" s="146"/>
      <c r="ILJ16" s="146"/>
      <c r="ILK16" s="146"/>
      <c r="ILL16" s="146"/>
      <c r="ILM16" s="146"/>
      <c r="ILN16" s="146"/>
      <c r="ILO16" s="146"/>
      <c r="ILP16" s="146"/>
      <c r="ILQ16" s="146"/>
      <c r="ILR16" s="146"/>
      <c r="ILS16" s="146"/>
      <c r="ILT16" s="146"/>
      <c r="ILU16" s="146"/>
      <c r="ILV16" s="146"/>
      <c r="ILW16" s="146"/>
      <c r="ILX16" s="146"/>
      <c r="ILY16" s="146"/>
      <c r="ILZ16" s="146"/>
      <c r="IMA16" s="146"/>
      <c r="IMB16" s="146"/>
      <c r="IMC16" s="146"/>
      <c r="IMD16" s="146"/>
      <c r="IME16" s="146"/>
      <c r="IMF16" s="146"/>
      <c r="IMG16" s="146"/>
      <c r="IMH16" s="146"/>
      <c r="IMI16" s="146"/>
      <c r="IMJ16" s="146"/>
      <c r="IMK16" s="146"/>
      <c r="IML16" s="146"/>
      <c r="IMM16" s="146"/>
      <c r="IMN16" s="146"/>
      <c r="IMO16" s="146"/>
      <c r="IMP16" s="146"/>
      <c r="IMQ16" s="146"/>
      <c r="IMR16" s="146"/>
      <c r="IMS16" s="146"/>
      <c r="IMT16" s="146"/>
      <c r="IMU16" s="146"/>
      <c r="IMV16" s="146"/>
      <c r="IMW16" s="146"/>
      <c r="IMX16" s="146"/>
      <c r="IMY16" s="146"/>
      <c r="IMZ16" s="146"/>
      <c r="INA16" s="146"/>
      <c r="INB16" s="146"/>
      <c r="INC16" s="146"/>
      <c r="IND16" s="146"/>
      <c r="INE16" s="146"/>
      <c r="INF16" s="146"/>
      <c r="ING16" s="146"/>
      <c r="INH16" s="146"/>
      <c r="INI16" s="146"/>
      <c r="INJ16" s="146"/>
      <c r="INK16" s="146"/>
      <c r="INL16" s="146"/>
      <c r="INM16" s="146"/>
      <c r="INN16" s="146"/>
      <c r="INO16" s="146"/>
      <c r="INP16" s="146"/>
      <c r="INQ16" s="146"/>
      <c r="INR16" s="146"/>
      <c r="INS16" s="146"/>
      <c r="INT16" s="146"/>
      <c r="INU16" s="146"/>
      <c r="INV16" s="146"/>
      <c r="INW16" s="146"/>
      <c r="INX16" s="146"/>
      <c r="INY16" s="146"/>
      <c r="INZ16" s="146"/>
      <c r="IOA16" s="146"/>
      <c r="IOB16" s="146"/>
      <c r="IOC16" s="146"/>
      <c r="IOD16" s="146"/>
      <c r="IOE16" s="146"/>
      <c r="IOF16" s="146"/>
      <c r="IOG16" s="146"/>
      <c r="IOH16" s="146"/>
      <c r="IOI16" s="146"/>
      <c r="IOJ16" s="146"/>
      <c r="IOK16" s="146"/>
      <c r="IOL16" s="146"/>
      <c r="IOM16" s="146"/>
      <c r="ION16" s="146"/>
      <c r="IOO16" s="146"/>
      <c r="IOP16" s="146"/>
      <c r="IOQ16" s="146"/>
      <c r="IOR16" s="146"/>
      <c r="IOS16" s="146"/>
      <c r="IOT16" s="146"/>
      <c r="IOU16" s="146"/>
      <c r="IOV16" s="146"/>
      <c r="IOW16" s="146"/>
      <c r="IOX16" s="146"/>
      <c r="IOY16" s="146"/>
      <c r="IOZ16" s="146"/>
      <c r="IPA16" s="146"/>
      <c r="IPB16" s="146"/>
      <c r="IPC16" s="146"/>
      <c r="IPD16" s="146"/>
      <c r="IPE16" s="146"/>
      <c r="IPF16" s="146"/>
      <c r="IPG16" s="146"/>
      <c r="IPH16" s="146"/>
      <c r="IPI16" s="146"/>
      <c r="IPJ16" s="146"/>
      <c r="IPK16" s="146"/>
      <c r="IPL16" s="146"/>
      <c r="IPM16" s="146"/>
      <c r="IPN16" s="146"/>
      <c r="IPO16" s="146"/>
      <c r="IPP16" s="146"/>
      <c r="IPQ16" s="146"/>
      <c r="IPR16" s="146"/>
      <c r="IPS16" s="146"/>
      <c r="IPT16" s="146"/>
      <c r="IPU16" s="146"/>
      <c r="IPV16" s="146"/>
      <c r="IPW16" s="146"/>
      <c r="IPX16" s="146"/>
      <c r="IPY16" s="146"/>
      <c r="IPZ16" s="146"/>
      <c r="IQA16" s="146"/>
      <c r="IQB16" s="146"/>
      <c r="IQC16" s="146"/>
      <c r="IQD16" s="146"/>
      <c r="IQE16" s="146"/>
      <c r="IQF16" s="146"/>
      <c r="IQG16" s="146"/>
      <c r="IQH16" s="146"/>
      <c r="IQI16" s="146"/>
      <c r="IQJ16" s="146"/>
      <c r="IQK16" s="146"/>
      <c r="IQL16" s="146"/>
      <c r="IQM16" s="146"/>
      <c r="IQN16" s="146"/>
      <c r="IQO16" s="146"/>
      <c r="IQP16" s="146"/>
      <c r="IQQ16" s="146"/>
      <c r="IQR16" s="146"/>
      <c r="IQS16" s="146"/>
      <c r="IQT16" s="146"/>
      <c r="IQU16" s="146"/>
      <c r="IQV16" s="146"/>
      <c r="IQW16" s="146"/>
      <c r="IQX16" s="146"/>
      <c r="IQY16" s="146"/>
      <c r="IQZ16" s="146"/>
      <c r="IRA16" s="146"/>
      <c r="IRB16" s="146"/>
      <c r="IRC16" s="146"/>
      <c r="IRD16" s="146"/>
      <c r="IRE16" s="146"/>
      <c r="IRF16" s="146"/>
      <c r="IRG16" s="146"/>
      <c r="IRH16" s="146"/>
      <c r="IRI16" s="146"/>
      <c r="IRJ16" s="146"/>
      <c r="IRK16" s="146"/>
      <c r="IRL16" s="146"/>
      <c r="IRM16" s="146"/>
      <c r="IRN16" s="146"/>
      <c r="IRO16" s="146"/>
      <c r="IRP16" s="146"/>
      <c r="IRQ16" s="146"/>
      <c r="IRR16" s="146"/>
      <c r="IRS16" s="146"/>
      <c r="IRT16" s="146"/>
      <c r="IRU16" s="146"/>
      <c r="IRV16" s="146"/>
      <c r="IRW16" s="146"/>
      <c r="IRX16" s="146"/>
      <c r="IRY16" s="146"/>
      <c r="IRZ16" s="146"/>
      <c r="ISA16" s="146"/>
      <c r="ISB16" s="146"/>
      <c r="ISC16" s="146"/>
      <c r="ISD16" s="146"/>
      <c r="ISE16" s="146"/>
      <c r="ISF16" s="146"/>
      <c r="ISG16" s="146"/>
      <c r="ISH16" s="146"/>
      <c r="ISI16" s="146"/>
      <c r="ISJ16" s="146"/>
      <c r="ISK16" s="146"/>
      <c r="ISL16" s="146"/>
      <c r="ISM16" s="146"/>
      <c r="ISN16" s="146"/>
      <c r="ISO16" s="146"/>
      <c r="ISP16" s="146"/>
      <c r="ISQ16" s="146"/>
      <c r="ISR16" s="146"/>
      <c r="ISS16" s="146"/>
      <c r="IST16" s="146"/>
      <c r="ISU16" s="146"/>
      <c r="ISV16" s="146"/>
      <c r="ISW16" s="146"/>
      <c r="ISX16" s="146"/>
      <c r="ISY16" s="146"/>
      <c r="ISZ16" s="146"/>
      <c r="ITA16" s="146"/>
      <c r="ITB16" s="146"/>
      <c r="ITC16" s="146"/>
      <c r="ITD16" s="146"/>
      <c r="ITE16" s="146"/>
      <c r="ITF16" s="146"/>
      <c r="ITG16" s="146"/>
      <c r="ITH16" s="146"/>
      <c r="ITI16" s="146"/>
      <c r="ITJ16" s="146"/>
      <c r="ITK16" s="146"/>
      <c r="ITL16" s="146"/>
      <c r="ITM16" s="146"/>
      <c r="ITN16" s="146"/>
      <c r="ITO16" s="146"/>
      <c r="ITP16" s="146"/>
      <c r="ITQ16" s="146"/>
      <c r="ITR16" s="146"/>
      <c r="ITS16" s="146"/>
      <c r="ITT16" s="146"/>
      <c r="ITU16" s="146"/>
      <c r="ITV16" s="146"/>
      <c r="ITW16" s="146"/>
      <c r="ITX16" s="146"/>
      <c r="ITY16" s="146"/>
      <c r="ITZ16" s="146"/>
      <c r="IUA16" s="146"/>
      <c r="IUB16" s="146"/>
      <c r="IUC16" s="146"/>
      <c r="IUD16" s="146"/>
      <c r="IUE16" s="146"/>
      <c r="IUF16" s="146"/>
      <c r="IUG16" s="146"/>
      <c r="IUH16" s="146"/>
      <c r="IUI16" s="146"/>
      <c r="IUJ16" s="146"/>
      <c r="IUK16" s="146"/>
      <c r="IUL16" s="146"/>
      <c r="IUM16" s="146"/>
      <c r="IUN16" s="146"/>
      <c r="IUO16" s="146"/>
      <c r="IUP16" s="146"/>
      <c r="IUQ16" s="146"/>
      <c r="IUR16" s="146"/>
      <c r="IUS16" s="146"/>
      <c r="IUT16" s="146"/>
      <c r="IUU16" s="146"/>
      <c r="IUV16" s="146"/>
      <c r="IUW16" s="146"/>
      <c r="IUX16" s="146"/>
      <c r="IUY16" s="146"/>
      <c r="IUZ16" s="146"/>
      <c r="IVA16" s="146"/>
      <c r="IVB16" s="146"/>
      <c r="IVC16" s="146"/>
      <c r="IVD16" s="146"/>
      <c r="IVE16" s="146"/>
      <c r="IVF16" s="146"/>
      <c r="IVG16" s="146"/>
      <c r="IVH16" s="146"/>
      <c r="IVI16" s="146"/>
      <c r="IVJ16" s="146"/>
      <c r="IVK16" s="146"/>
      <c r="IVL16" s="146"/>
      <c r="IVM16" s="146"/>
      <c r="IVN16" s="146"/>
      <c r="IVO16" s="146"/>
      <c r="IVP16" s="146"/>
      <c r="IVQ16" s="146"/>
      <c r="IVR16" s="146"/>
      <c r="IVS16" s="146"/>
      <c r="IVT16" s="146"/>
      <c r="IVU16" s="146"/>
      <c r="IVV16" s="146"/>
      <c r="IVW16" s="146"/>
      <c r="IVX16" s="146"/>
      <c r="IVY16" s="146"/>
      <c r="IVZ16" s="146"/>
      <c r="IWA16" s="146"/>
      <c r="IWB16" s="146"/>
      <c r="IWC16" s="146"/>
      <c r="IWD16" s="146"/>
      <c r="IWE16" s="146"/>
      <c r="IWF16" s="146"/>
      <c r="IWG16" s="146"/>
      <c r="IWH16" s="146"/>
      <c r="IWI16" s="146"/>
      <c r="IWJ16" s="146"/>
      <c r="IWK16" s="146"/>
      <c r="IWL16" s="146"/>
      <c r="IWM16" s="146"/>
      <c r="IWN16" s="146"/>
      <c r="IWO16" s="146"/>
      <c r="IWP16" s="146"/>
      <c r="IWQ16" s="146"/>
      <c r="IWR16" s="146"/>
      <c r="IWS16" s="146"/>
      <c r="IWT16" s="146"/>
      <c r="IWU16" s="146"/>
      <c r="IWV16" s="146"/>
      <c r="IWW16" s="146"/>
      <c r="IWX16" s="146"/>
      <c r="IWY16" s="146"/>
      <c r="IWZ16" s="146"/>
      <c r="IXA16" s="146"/>
      <c r="IXB16" s="146"/>
      <c r="IXC16" s="146"/>
      <c r="IXD16" s="146"/>
      <c r="IXE16" s="146"/>
      <c r="IXF16" s="146"/>
      <c r="IXG16" s="146"/>
      <c r="IXH16" s="146"/>
      <c r="IXI16" s="146"/>
      <c r="IXJ16" s="146"/>
      <c r="IXK16" s="146"/>
      <c r="IXL16" s="146"/>
      <c r="IXM16" s="146"/>
      <c r="IXN16" s="146"/>
      <c r="IXO16" s="146"/>
      <c r="IXP16" s="146"/>
      <c r="IXQ16" s="146"/>
      <c r="IXR16" s="146"/>
      <c r="IXS16" s="146"/>
      <c r="IXT16" s="146"/>
      <c r="IXU16" s="146"/>
      <c r="IXV16" s="146"/>
      <c r="IXW16" s="146"/>
      <c r="IXX16" s="146"/>
      <c r="IXY16" s="146"/>
      <c r="IXZ16" s="146"/>
      <c r="IYA16" s="146"/>
      <c r="IYB16" s="146"/>
      <c r="IYC16" s="146"/>
      <c r="IYD16" s="146"/>
      <c r="IYE16" s="146"/>
      <c r="IYF16" s="146"/>
      <c r="IYG16" s="146"/>
      <c r="IYH16" s="146"/>
      <c r="IYI16" s="146"/>
      <c r="IYJ16" s="146"/>
      <c r="IYK16" s="146"/>
      <c r="IYL16" s="146"/>
      <c r="IYM16" s="146"/>
      <c r="IYN16" s="146"/>
      <c r="IYO16" s="146"/>
      <c r="IYP16" s="146"/>
      <c r="IYQ16" s="146"/>
      <c r="IYR16" s="146"/>
      <c r="IYS16" s="146"/>
      <c r="IYT16" s="146"/>
      <c r="IYU16" s="146"/>
      <c r="IYV16" s="146"/>
      <c r="IYW16" s="146"/>
      <c r="IYX16" s="146"/>
      <c r="IYY16" s="146"/>
      <c r="IYZ16" s="146"/>
      <c r="IZA16" s="146"/>
      <c r="IZB16" s="146"/>
      <c r="IZC16" s="146"/>
      <c r="IZD16" s="146"/>
      <c r="IZE16" s="146"/>
      <c r="IZF16" s="146"/>
      <c r="IZG16" s="146"/>
      <c r="IZH16" s="146"/>
      <c r="IZI16" s="146"/>
      <c r="IZJ16" s="146"/>
      <c r="IZK16" s="146"/>
      <c r="IZL16" s="146"/>
      <c r="IZM16" s="146"/>
      <c r="IZN16" s="146"/>
      <c r="IZO16" s="146"/>
      <c r="IZP16" s="146"/>
      <c r="IZQ16" s="146"/>
      <c r="IZR16" s="146"/>
      <c r="IZS16" s="146"/>
      <c r="IZT16" s="146"/>
      <c r="IZU16" s="146"/>
      <c r="IZV16" s="146"/>
      <c r="IZW16" s="146"/>
      <c r="IZX16" s="146"/>
      <c r="IZY16" s="146"/>
      <c r="IZZ16" s="146"/>
      <c r="JAA16" s="146"/>
      <c r="JAB16" s="146"/>
      <c r="JAC16" s="146"/>
      <c r="JAD16" s="146"/>
      <c r="JAE16" s="146"/>
      <c r="JAF16" s="146"/>
      <c r="JAG16" s="146"/>
      <c r="JAH16" s="146"/>
      <c r="JAI16" s="146"/>
      <c r="JAJ16" s="146"/>
      <c r="JAK16" s="146"/>
      <c r="JAL16" s="146"/>
      <c r="JAM16" s="146"/>
      <c r="JAN16" s="146"/>
      <c r="JAO16" s="146"/>
      <c r="JAP16" s="146"/>
      <c r="JAQ16" s="146"/>
      <c r="JAR16" s="146"/>
      <c r="JAS16" s="146"/>
      <c r="JAT16" s="146"/>
      <c r="JAU16" s="146"/>
      <c r="JAV16" s="146"/>
      <c r="JAW16" s="146"/>
      <c r="JAX16" s="146"/>
      <c r="JAY16" s="146"/>
      <c r="JAZ16" s="146"/>
      <c r="JBA16" s="146"/>
      <c r="JBB16" s="146"/>
      <c r="JBC16" s="146"/>
      <c r="JBD16" s="146"/>
      <c r="JBE16" s="146"/>
      <c r="JBF16" s="146"/>
      <c r="JBG16" s="146"/>
      <c r="JBH16" s="146"/>
      <c r="JBI16" s="146"/>
      <c r="JBJ16" s="146"/>
      <c r="JBK16" s="146"/>
      <c r="JBL16" s="146"/>
      <c r="JBM16" s="146"/>
      <c r="JBN16" s="146"/>
      <c r="JBO16" s="146"/>
      <c r="JBP16" s="146"/>
      <c r="JBQ16" s="146"/>
      <c r="JBR16" s="146"/>
      <c r="JBS16" s="146"/>
      <c r="JBT16" s="146"/>
      <c r="JBU16" s="146"/>
      <c r="JBV16" s="146"/>
      <c r="JBW16" s="146"/>
      <c r="JBX16" s="146"/>
      <c r="JBY16" s="146"/>
      <c r="JBZ16" s="146"/>
      <c r="JCA16" s="146"/>
      <c r="JCB16" s="146"/>
      <c r="JCC16" s="146"/>
      <c r="JCD16" s="146"/>
      <c r="JCE16" s="146"/>
      <c r="JCF16" s="146"/>
      <c r="JCG16" s="146"/>
      <c r="JCH16" s="146"/>
      <c r="JCI16" s="146"/>
      <c r="JCJ16" s="146"/>
      <c r="JCK16" s="146"/>
      <c r="JCL16" s="146"/>
      <c r="JCM16" s="146"/>
      <c r="JCN16" s="146"/>
      <c r="JCO16" s="146"/>
      <c r="JCP16" s="146"/>
      <c r="JCQ16" s="146"/>
      <c r="JCR16" s="146"/>
      <c r="JCS16" s="146"/>
      <c r="JCT16" s="146"/>
      <c r="JCU16" s="146"/>
      <c r="JCV16" s="146"/>
      <c r="JCW16" s="146"/>
      <c r="JCX16" s="146"/>
      <c r="JCY16" s="146"/>
      <c r="JCZ16" s="146"/>
      <c r="JDA16" s="146"/>
      <c r="JDB16" s="146"/>
      <c r="JDC16" s="146"/>
      <c r="JDD16" s="146"/>
      <c r="JDE16" s="146"/>
      <c r="JDF16" s="146"/>
      <c r="JDG16" s="146"/>
      <c r="JDH16" s="146"/>
      <c r="JDI16" s="146"/>
      <c r="JDJ16" s="146"/>
      <c r="JDK16" s="146"/>
      <c r="JDL16" s="146"/>
      <c r="JDM16" s="146"/>
      <c r="JDN16" s="146"/>
      <c r="JDO16" s="146"/>
      <c r="JDP16" s="146"/>
      <c r="JDQ16" s="146"/>
      <c r="JDR16" s="146"/>
      <c r="JDS16" s="146"/>
      <c r="JDT16" s="146"/>
      <c r="JDU16" s="146"/>
      <c r="JDV16" s="146"/>
      <c r="JDW16" s="146"/>
      <c r="JDX16" s="146"/>
      <c r="JDY16" s="146"/>
      <c r="JDZ16" s="146"/>
      <c r="JEA16" s="146"/>
      <c r="JEB16" s="146"/>
      <c r="JEC16" s="146"/>
      <c r="JED16" s="146"/>
      <c r="JEE16" s="146"/>
      <c r="JEF16" s="146"/>
      <c r="JEG16" s="146"/>
      <c r="JEH16" s="146"/>
      <c r="JEI16" s="146"/>
      <c r="JEJ16" s="146"/>
      <c r="JEK16" s="146"/>
      <c r="JEL16" s="146"/>
      <c r="JEM16" s="146"/>
      <c r="JEN16" s="146"/>
      <c r="JEO16" s="146"/>
      <c r="JEP16" s="146"/>
      <c r="JEQ16" s="146"/>
      <c r="JER16" s="146"/>
      <c r="JES16" s="146"/>
      <c r="JET16" s="146"/>
      <c r="JEU16" s="146"/>
      <c r="JEV16" s="146"/>
      <c r="JEW16" s="146"/>
      <c r="JEX16" s="146"/>
      <c r="JEY16" s="146"/>
      <c r="JEZ16" s="146"/>
      <c r="JFA16" s="146"/>
      <c r="JFB16" s="146"/>
      <c r="JFC16" s="146"/>
      <c r="JFD16" s="146"/>
      <c r="JFE16" s="146"/>
      <c r="JFF16" s="146"/>
      <c r="JFG16" s="146"/>
      <c r="JFH16" s="146"/>
      <c r="JFI16" s="146"/>
      <c r="JFJ16" s="146"/>
      <c r="JFK16" s="146"/>
      <c r="JFL16" s="146"/>
      <c r="JFM16" s="146"/>
      <c r="JFN16" s="146"/>
      <c r="JFO16" s="146"/>
      <c r="JFP16" s="146"/>
      <c r="JFQ16" s="146"/>
      <c r="JFR16" s="146"/>
      <c r="JFS16" s="146"/>
      <c r="JFT16" s="146"/>
      <c r="JFU16" s="146"/>
      <c r="JFV16" s="146"/>
      <c r="JFW16" s="146"/>
      <c r="JFX16" s="146"/>
      <c r="JFY16" s="146"/>
      <c r="JFZ16" s="146"/>
      <c r="JGA16" s="146"/>
      <c r="JGB16" s="146"/>
      <c r="JGC16" s="146"/>
      <c r="JGD16" s="146"/>
      <c r="JGE16" s="146"/>
      <c r="JGF16" s="146"/>
      <c r="JGG16" s="146"/>
      <c r="JGH16" s="146"/>
      <c r="JGI16" s="146"/>
      <c r="JGJ16" s="146"/>
      <c r="JGK16" s="146"/>
      <c r="JGL16" s="146"/>
      <c r="JGM16" s="146"/>
      <c r="JGN16" s="146"/>
      <c r="JGO16" s="146"/>
      <c r="JGP16" s="146"/>
      <c r="JGQ16" s="146"/>
      <c r="JGR16" s="146"/>
      <c r="JGS16" s="146"/>
      <c r="JGT16" s="146"/>
      <c r="JGU16" s="146"/>
      <c r="JGV16" s="146"/>
      <c r="JGW16" s="146"/>
      <c r="JGX16" s="146"/>
      <c r="JGY16" s="146"/>
      <c r="JGZ16" s="146"/>
      <c r="JHA16" s="146"/>
      <c r="JHB16" s="146"/>
      <c r="JHC16" s="146"/>
      <c r="JHD16" s="146"/>
      <c r="JHE16" s="146"/>
      <c r="JHF16" s="146"/>
      <c r="JHG16" s="146"/>
      <c r="JHH16" s="146"/>
      <c r="JHI16" s="146"/>
      <c r="JHJ16" s="146"/>
      <c r="JHK16" s="146"/>
      <c r="JHL16" s="146"/>
      <c r="JHM16" s="146"/>
      <c r="JHN16" s="146"/>
      <c r="JHO16" s="146"/>
      <c r="JHP16" s="146"/>
      <c r="JHQ16" s="146"/>
      <c r="JHR16" s="146"/>
      <c r="JHS16" s="146"/>
      <c r="JHT16" s="146"/>
      <c r="JHU16" s="146"/>
      <c r="JHV16" s="146"/>
      <c r="JHW16" s="146"/>
      <c r="JHX16" s="146"/>
      <c r="JHY16" s="146"/>
      <c r="JHZ16" s="146"/>
      <c r="JIA16" s="146"/>
      <c r="JIB16" s="146"/>
      <c r="JIC16" s="146"/>
      <c r="JID16" s="146"/>
      <c r="JIE16" s="146"/>
      <c r="JIF16" s="146"/>
      <c r="JIG16" s="146"/>
      <c r="JIH16" s="146"/>
      <c r="JII16" s="146"/>
      <c r="JIJ16" s="146"/>
      <c r="JIK16" s="146"/>
      <c r="JIL16" s="146"/>
      <c r="JIM16" s="146"/>
      <c r="JIN16" s="146"/>
      <c r="JIO16" s="146"/>
      <c r="JIP16" s="146"/>
      <c r="JIQ16" s="146"/>
      <c r="JIR16" s="146"/>
      <c r="JIS16" s="146"/>
      <c r="JIT16" s="146"/>
      <c r="JIU16" s="146"/>
      <c r="JIV16" s="146"/>
      <c r="JIW16" s="146"/>
      <c r="JIX16" s="146"/>
      <c r="JIY16" s="146"/>
      <c r="JIZ16" s="146"/>
      <c r="JJA16" s="146"/>
      <c r="JJB16" s="146"/>
      <c r="JJC16" s="146"/>
      <c r="JJD16" s="146"/>
      <c r="JJE16" s="146"/>
      <c r="JJF16" s="146"/>
      <c r="JJG16" s="146"/>
      <c r="JJH16" s="146"/>
      <c r="JJI16" s="146"/>
      <c r="JJJ16" s="146"/>
      <c r="JJK16" s="146"/>
      <c r="JJL16" s="146"/>
      <c r="JJM16" s="146"/>
      <c r="JJN16" s="146"/>
      <c r="JJO16" s="146"/>
      <c r="JJP16" s="146"/>
      <c r="JJQ16" s="146"/>
      <c r="JJR16" s="146"/>
      <c r="JJS16" s="146"/>
      <c r="JJT16" s="146"/>
      <c r="JJU16" s="146"/>
      <c r="JJV16" s="146"/>
      <c r="JJW16" s="146"/>
      <c r="JJX16" s="146"/>
      <c r="JJY16" s="146"/>
      <c r="JJZ16" s="146"/>
      <c r="JKA16" s="146"/>
      <c r="JKB16" s="146"/>
      <c r="JKC16" s="146"/>
      <c r="JKD16" s="146"/>
      <c r="JKE16" s="146"/>
      <c r="JKF16" s="146"/>
      <c r="JKG16" s="146"/>
      <c r="JKH16" s="146"/>
      <c r="JKI16" s="146"/>
      <c r="JKJ16" s="146"/>
      <c r="JKK16" s="146"/>
      <c r="JKL16" s="146"/>
      <c r="JKM16" s="146"/>
      <c r="JKN16" s="146"/>
      <c r="JKO16" s="146"/>
      <c r="JKP16" s="146"/>
      <c r="JKQ16" s="146"/>
      <c r="JKR16" s="146"/>
      <c r="JKS16" s="146"/>
      <c r="JKT16" s="146"/>
      <c r="JKU16" s="146"/>
      <c r="JKV16" s="146"/>
      <c r="JKW16" s="146"/>
      <c r="JKX16" s="146"/>
      <c r="JKY16" s="146"/>
      <c r="JKZ16" s="146"/>
      <c r="JLA16" s="146"/>
      <c r="JLB16" s="146"/>
      <c r="JLC16" s="146"/>
      <c r="JLD16" s="146"/>
      <c r="JLE16" s="146"/>
      <c r="JLF16" s="146"/>
      <c r="JLG16" s="146"/>
      <c r="JLH16" s="146"/>
      <c r="JLI16" s="146"/>
      <c r="JLJ16" s="146"/>
      <c r="JLK16" s="146"/>
      <c r="JLL16" s="146"/>
      <c r="JLM16" s="146"/>
      <c r="JLN16" s="146"/>
      <c r="JLO16" s="146"/>
      <c r="JLP16" s="146"/>
      <c r="JLQ16" s="146"/>
      <c r="JLR16" s="146"/>
      <c r="JLS16" s="146"/>
      <c r="JLT16" s="146"/>
      <c r="JLU16" s="146"/>
      <c r="JLV16" s="146"/>
      <c r="JLW16" s="146"/>
      <c r="JLX16" s="146"/>
      <c r="JLY16" s="146"/>
      <c r="JLZ16" s="146"/>
      <c r="JMA16" s="146"/>
      <c r="JMB16" s="146"/>
      <c r="JMC16" s="146"/>
      <c r="JMD16" s="146"/>
      <c r="JME16" s="146"/>
      <c r="JMF16" s="146"/>
      <c r="JMG16" s="146"/>
      <c r="JMH16" s="146"/>
      <c r="JMI16" s="146"/>
      <c r="JMJ16" s="146"/>
      <c r="JMK16" s="146"/>
      <c r="JML16" s="146"/>
      <c r="JMM16" s="146"/>
      <c r="JMN16" s="146"/>
      <c r="JMO16" s="146"/>
      <c r="JMP16" s="146"/>
      <c r="JMQ16" s="146"/>
      <c r="JMR16" s="146"/>
      <c r="JMS16" s="146"/>
      <c r="JMT16" s="146"/>
      <c r="JMU16" s="146"/>
      <c r="JMV16" s="146"/>
      <c r="JMW16" s="146"/>
      <c r="JMX16" s="146"/>
      <c r="JMY16" s="146"/>
      <c r="JMZ16" s="146"/>
      <c r="JNA16" s="146"/>
      <c r="JNB16" s="146"/>
      <c r="JNC16" s="146"/>
      <c r="JND16" s="146"/>
      <c r="JNE16" s="146"/>
      <c r="JNF16" s="146"/>
      <c r="JNG16" s="146"/>
      <c r="JNH16" s="146"/>
      <c r="JNI16" s="146"/>
      <c r="JNJ16" s="146"/>
      <c r="JNK16" s="146"/>
      <c r="JNL16" s="146"/>
      <c r="JNM16" s="146"/>
      <c r="JNN16" s="146"/>
      <c r="JNO16" s="146"/>
      <c r="JNP16" s="146"/>
      <c r="JNQ16" s="146"/>
      <c r="JNR16" s="146"/>
      <c r="JNS16" s="146"/>
      <c r="JNT16" s="146"/>
      <c r="JNU16" s="146"/>
      <c r="JNV16" s="146"/>
      <c r="JNW16" s="146"/>
      <c r="JNX16" s="146"/>
      <c r="JNY16" s="146"/>
      <c r="JNZ16" s="146"/>
      <c r="JOA16" s="146"/>
      <c r="JOB16" s="146"/>
      <c r="JOC16" s="146"/>
      <c r="JOD16" s="146"/>
      <c r="JOE16" s="146"/>
      <c r="JOF16" s="146"/>
      <c r="JOG16" s="146"/>
      <c r="JOH16" s="146"/>
      <c r="JOI16" s="146"/>
      <c r="JOJ16" s="146"/>
      <c r="JOK16" s="146"/>
      <c r="JOL16" s="146"/>
      <c r="JOM16" s="146"/>
      <c r="JON16" s="146"/>
      <c r="JOO16" s="146"/>
      <c r="JOP16" s="146"/>
      <c r="JOQ16" s="146"/>
      <c r="JOR16" s="146"/>
      <c r="JOS16" s="146"/>
      <c r="JOT16" s="146"/>
      <c r="JOU16" s="146"/>
      <c r="JOV16" s="146"/>
      <c r="JOW16" s="146"/>
      <c r="JOX16" s="146"/>
      <c r="JOY16" s="146"/>
      <c r="JOZ16" s="146"/>
      <c r="JPA16" s="146"/>
      <c r="JPB16" s="146"/>
      <c r="JPC16" s="146"/>
      <c r="JPD16" s="146"/>
      <c r="JPE16" s="146"/>
      <c r="JPF16" s="146"/>
      <c r="JPG16" s="146"/>
      <c r="JPH16" s="146"/>
      <c r="JPI16" s="146"/>
      <c r="JPJ16" s="146"/>
      <c r="JPK16" s="146"/>
      <c r="JPL16" s="146"/>
      <c r="JPM16" s="146"/>
      <c r="JPN16" s="146"/>
      <c r="JPO16" s="146"/>
      <c r="JPP16" s="146"/>
      <c r="JPQ16" s="146"/>
      <c r="JPR16" s="146"/>
      <c r="JPS16" s="146"/>
      <c r="JPT16" s="146"/>
      <c r="JPU16" s="146"/>
      <c r="JPV16" s="146"/>
      <c r="JPW16" s="146"/>
      <c r="JPX16" s="146"/>
      <c r="JPY16" s="146"/>
      <c r="JPZ16" s="146"/>
      <c r="JQA16" s="146"/>
      <c r="JQB16" s="146"/>
      <c r="JQC16" s="146"/>
      <c r="JQD16" s="146"/>
      <c r="JQE16" s="146"/>
      <c r="JQF16" s="146"/>
      <c r="JQG16" s="146"/>
      <c r="JQH16" s="146"/>
      <c r="JQI16" s="146"/>
      <c r="JQJ16" s="146"/>
      <c r="JQK16" s="146"/>
      <c r="JQL16" s="146"/>
      <c r="JQM16" s="146"/>
      <c r="JQN16" s="146"/>
      <c r="JQO16" s="146"/>
      <c r="JQP16" s="146"/>
      <c r="JQQ16" s="146"/>
      <c r="JQR16" s="146"/>
      <c r="JQS16" s="146"/>
      <c r="JQT16" s="146"/>
      <c r="JQU16" s="146"/>
      <c r="JQV16" s="146"/>
      <c r="JQW16" s="146"/>
      <c r="JQX16" s="146"/>
      <c r="JQY16" s="146"/>
      <c r="JQZ16" s="146"/>
      <c r="JRA16" s="146"/>
      <c r="JRB16" s="146"/>
      <c r="JRC16" s="146"/>
      <c r="JRD16" s="146"/>
      <c r="JRE16" s="146"/>
      <c r="JRF16" s="146"/>
      <c r="JRG16" s="146"/>
      <c r="JRH16" s="146"/>
      <c r="JRI16" s="146"/>
      <c r="JRJ16" s="146"/>
      <c r="JRK16" s="146"/>
      <c r="JRL16" s="146"/>
      <c r="JRM16" s="146"/>
      <c r="JRN16" s="146"/>
      <c r="JRO16" s="146"/>
      <c r="JRP16" s="146"/>
      <c r="JRQ16" s="146"/>
      <c r="JRR16" s="146"/>
      <c r="JRS16" s="146"/>
      <c r="JRT16" s="146"/>
      <c r="JRU16" s="146"/>
      <c r="JRV16" s="146"/>
      <c r="JRW16" s="146"/>
      <c r="JRX16" s="146"/>
      <c r="JRY16" s="146"/>
      <c r="JRZ16" s="146"/>
      <c r="JSA16" s="146"/>
      <c r="JSB16" s="146"/>
      <c r="JSC16" s="146"/>
      <c r="JSD16" s="146"/>
      <c r="JSE16" s="146"/>
      <c r="JSF16" s="146"/>
      <c r="JSG16" s="146"/>
      <c r="JSH16" s="146"/>
      <c r="JSI16" s="146"/>
      <c r="JSJ16" s="146"/>
      <c r="JSK16" s="146"/>
      <c r="JSL16" s="146"/>
      <c r="JSM16" s="146"/>
      <c r="JSN16" s="146"/>
      <c r="JSO16" s="146"/>
      <c r="JSP16" s="146"/>
      <c r="JSQ16" s="146"/>
      <c r="JSR16" s="146"/>
      <c r="JSS16" s="146"/>
      <c r="JST16" s="146"/>
      <c r="JSU16" s="146"/>
      <c r="JSV16" s="146"/>
      <c r="JSW16" s="146"/>
      <c r="JSX16" s="146"/>
      <c r="JSY16" s="146"/>
      <c r="JSZ16" s="146"/>
      <c r="JTA16" s="146"/>
      <c r="JTB16" s="146"/>
      <c r="JTC16" s="146"/>
      <c r="JTD16" s="146"/>
      <c r="JTE16" s="146"/>
      <c r="JTF16" s="146"/>
      <c r="JTG16" s="146"/>
      <c r="JTH16" s="146"/>
      <c r="JTI16" s="146"/>
      <c r="JTJ16" s="146"/>
      <c r="JTK16" s="146"/>
      <c r="JTL16" s="146"/>
      <c r="JTM16" s="146"/>
      <c r="JTN16" s="146"/>
      <c r="JTO16" s="146"/>
      <c r="JTP16" s="146"/>
      <c r="JTQ16" s="146"/>
      <c r="JTR16" s="146"/>
      <c r="JTS16" s="146"/>
      <c r="JTT16" s="146"/>
      <c r="JTU16" s="146"/>
      <c r="JTV16" s="146"/>
      <c r="JTW16" s="146"/>
      <c r="JTX16" s="146"/>
      <c r="JTY16" s="146"/>
      <c r="JTZ16" s="146"/>
      <c r="JUA16" s="146"/>
      <c r="JUB16" s="146"/>
      <c r="JUC16" s="146"/>
      <c r="JUD16" s="146"/>
      <c r="JUE16" s="146"/>
      <c r="JUF16" s="146"/>
      <c r="JUG16" s="146"/>
      <c r="JUH16" s="146"/>
      <c r="JUI16" s="146"/>
      <c r="JUJ16" s="146"/>
      <c r="JUK16" s="146"/>
      <c r="JUL16" s="146"/>
      <c r="JUM16" s="146"/>
      <c r="JUN16" s="146"/>
      <c r="JUO16" s="146"/>
      <c r="JUP16" s="146"/>
      <c r="JUQ16" s="146"/>
      <c r="JUR16" s="146"/>
      <c r="JUS16" s="146"/>
      <c r="JUT16" s="146"/>
      <c r="JUU16" s="146"/>
      <c r="JUV16" s="146"/>
      <c r="JUW16" s="146"/>
      <c r="JUX16" s="146"/>
      <c r="JUY16" s="146"/>
      <c r="JUZ16" s="146"/>
      <c r="JVA16" s="146"/>
      <c r="JVB16" s="146"/>
      <c r="JVC16" s="146"/>
      <c r="JVD16" s="146"/>
      <c r="JVE16" s="146"/>
      <c r="JVF16" s="146"/>
      <c r="JVG16" s="146"/>
      <c r="JVH16" s="146"/>
      <c r="JVI16" s="146"/>
      <c r="JVJ16" s="146"/>
      <c r="JVK16" s="146"/>
      <c r="JVL16" s="146"/>
      <c r="JVM16" s="146"/>
      <c r="JVN16" s="146"/>
      <c r="JVO16" s="146"/>
      <c r="JVP16" s="146"/>
      <c r="JVQ16" s="146"/>
      <c r="JVR16" s="146"/>
      <c r="JVS16" s="146"/>
      <c r="JVT16" s="146"/>
      <c r="JVU16" s="146"/>
      <c r="JVV16" s="146"/>
      <c r="JVW16" s="146"/>
      <c r="JVX16" s="146"/>
      <c r="JVY16" s="146"/>
      <c r="JVZ16" s="146"/>
      <c r="JWA16" s="146"/>
      <c r="JWB16" s="146"/>
      <c r="JWC16" s="146"/>
      <c r="JWD16" s="146"/>
      <c r="JWE16" s="146"/>
      <c r="JWF16" s="146"/>
      <c r="JWG16" s="146"/>
      <c r="JWH16" s="146"/>
      <c r="JWI16" s="146"/>
      <c r="JWJ16" s="146"/>
      <c r="JWK16" s="146"/>
      <c r="JWL16" s="146"/>
      <c r="JWM16" s="146"/>
      <c r="JWN16" s="146"/>
      <c r="JWO16" s="146"/>
      <c r="JWP16" s="146"/>
      <c r="JWQ16" s="146"/>
      <c r="JWR16" s="146"/>
      <c r="JWS16" s="146"/>
      <c r="JWT16" s="146"/>
      <c r="JWU16" s="146"/>
      <c r="JWV16" s="146"/>
      <c r="JWW16" s="146"/>
      <c r="JWX16" s="146"/>
      <c r="JWY16" s="146"/>
      <c r="JWZ16" s="146"/>
      <c r="JXA16" s="146"/>
      <c r="JXB16" s="146"/>
      <c r="JXC16" s="146"/>
      <c r="JXD16" s="146"/>
      <c r="JXE16" s="146"/>
      <c r="JXF16" s="146"/>
      <c r="JXG16" s="146"/>
      <c r="JXH16" s="146"/>
      <c r="JXI16" s="146"/>
      <c r="JXJ16" s="146"/>
      <c r="JXK16" s="146"/>
      <c r="JXL16" s="146"/>
      <c r="JXM16" s="146"/>
      <c r="JXN16" s="146"/>
      <c r="JXO16" s="146"/>
      <c r="JXP16" s="146"/>
      <c r="JXQ16" s="146"/>
      <c r="JXR16" s="146"/>
      <c r="JXS16" s="146"/>
      <c r="JXT16" s="146"/>
      <c r="JXU16" s="146"/>
      <c r="JXV16" s="146"/>
      <c r="JXW16" s="146"/>
      <c r="JXX16" s="146"/>
      <c r="JXY16" s="146"/>
      <c r="JXZ16" s="146"/>
      <c r="JYA16" s="146"/>
      <c r="JYB16" s="146"/>
      <c r="JYC16" s="146"/>
      <c r="JYD16" s="146"/>
      <c r="JYE16" s="146"/>
      <c r="JYF16" s="146"/>
      <c r="JYG16" s="146"/>
      <c r="JYH16" s="146"/>
      <c r="JYI16" s="146"/>
      <c r="JYJ16" s="146"/>
      <c r="JYK16" s="146"/>
      <c r="JYL16" s="146"/>
      <c r="JYM16" s="146"/>
      <c r="JYN16" s="146"/>
      <c r="JYO16" s="146"/>
      <c r="JYP16" s="146"/>
      <c r="JYQ16" s="146"/>
      <c r="JYR16" s="146"/>
      <c r="JYS16" s="146"/>
      <c r="JYT16" s="146"/>
      <c r="JYU16" s="146"/>
      <c r="JYV16" s="146"/>
      <c r="JYW16" s="146"/>
      <c r="JYX16" s="146"/>
      <c r="JYY16" s="146"/>
      <c r="JYZ16" s="146"/>
      <c r="JZA16" s="146"/>
      <c r="JZB16" s="146"/>
      <c r="JZC16" s="146"/>
      <c r="JZD16" s="146"/>
      <c r="JZE16" s="146"/>
      <c r="JZF16" s="146"/>
      <c r="JZG16" s="146"/>
      <c r="JZH16" s="146"/>
      <c r="JZI16" s="146"/>
      <c r="JZJ16" s="146"/>
      <c r="JZK16" s="146"/>
      <c r="JZL16" s="146"/>
      <c r="JZM16" s="146"/>
      <c r="JZN16" s="146"/>
      <c r="JZO16" s="146"/>
      <c r="JZP16" s="146"/>
      <c r="JZQ16" s="146"/>
      <c r="JZR16" s="146"/>
      <c r="JZS16" s="146"/>
      <c r="JZT16" s="146"/>
      <c r="JZU16" s="146"/>
      <c r="JZV16" s="146"/>
      <c r="JZW16" s="146"/>
      <c r="JZX16" s="146"/>
      <c r="JZY16" s="146"/>
      <c r="JZZ16" s="146"/>
      <c r="KAA16" s="146"/>
      <c r="KAB16" s="146"/>
      <c r="KAC16" s="146"/>
      <c r="KAD16" s="146"/>
      <c r="KAE16" s="146"/>
      <c r="KAF16" s="146"/>
      <c r="KAG16" s="146"/>
      <c r="KAH16" s="146"/>
      <c r="KAI16" s="146"/>
      <c r="KAJ16" s="146"/>
      <c r="KAK16" s="146"/>
      <c r="KAL16" s="146"/>
      <c r="KAM16" s="146"/>
      <c r="KAN16" s="146"/>
      <c r="KAO16" s="146"/>
      <c r="KAP16" s="146"/>
      <c r="KAQ16" s="146"/>
      <c r="KAR16" s="146"/>
      <c r="KAS16" s="146"/>
      <c r="KAT16" s="146"/>
      <c r="KAU16" s="146"/>
      <c r="KAV16" s="146"/>
      <c r="KAW16" s="146"/>
      <c r="KAX16" s="146"/>
      <c r="KAY16" s="146"/>
      <c r="KAZ16" s="146"/>
      <c r="KBA16" s="146"/>
      <c r="KBB16" s="146"/>
      <c r="KBC16" s="146"/>
      <c r="KBD16" s="146"/>
      <c r="KBE16" s="146"/>
      <c r="KBF16" s="146"/>
      <c r="KBG16" s="146"/>
      <c r="KBH16" s="146"/>
      <c r="KBI16" s="146"/>
      <c r="KBJ16" s="146"/>
      <c r="KBK16" s="146"/>
      <c r="KBL16" s="146"/>
      <c r="KBM16" s="146"/>
      <c r="KBN16" s="146"/>
      <c r="KBO16" s="146"/>
      <c r="KBP16" s="146"/>
      <c r="KBQ16" s="146"/>
      <c r="KBR16" s="146"/>
      <c r="KBS16" s="146"/>
      <c r="KBT16" s="146"/>
      <c r="KBU16" s="146"/>
      <c r="KBV16" s="146"/>
      <c r="KBW16" s="146"/>
      <c r="KBX16" s="146"/>
      <c r="KBY16" s="146"/>
      <c r="KBZ16" s="146"/>
      <c r="KCA16" s="146"/>
      <c r="KCB16" s="146"/>
      <c r="KCC16" s="146"/>
      <c r="KCD16" s="146"/>
      <c r="KCE16" s="146"/>
      <c r="KCF16" s="146"/>
      <c r="KCG16" s="146"/>
      <c r="KCH16" s="146"/>
      <c r="KCI16" s="146"/>
      <c r="KCJ16" s="146"/>
      <c r="KCK16" s="146"/>
      <c r="KCL16" s="146"/>
      <c r="KCM16" s="146"/>
      <c r="KCN16" s="146"/>
      <c r="KCO16" s="146"/>
      <c r="KCP16" s="146"/>
      <c r="KCQ16" s="146"/>
      <c r="KCR16" s="146"/>
      <c r="KCS16" s="146"/>
      <c r="KCT16" s="146"/>
      <c r="KCU16" s="146"/>
      <c r="KCV16" s="146"/>
      <c r="KCW16" s="146"/>
      <c r="KCX16" s="146"/>
      <c r="KCY16" s="146"/>
      <c r="KCZ16" s="146"/>
      <c r="KDA16" s="146"/>
      <c r="KDB16" s="146"/>
      <c r="KDC16" s="146"/>
      <c r="KDD16" s="146"/>
      <c r="KDE16" s="146"/>
      <c r="KDF16" s="146"/>
      <c r="KDG16" s="146"/>
      <c r="KDH16" s="146"/>
      <c r="KDI16" s="146"/>
      <c r="KDJ16" s="146"/>
      <c r="KDK16" s="146"/>
      <c r="KDL16" s="146"/>
      <c r="KDM16" s="146"/>
      <c r="KDN16" s="146"/>
      <c r="KDO16" s="146"/>
      <c r="KDP16" s="146"/>
      <c r="KDQ16" s="146"/>
      <c r="KDR16" s="146"/>
      <c r="KDS16" s="146"/>
      <c r="KDT16" s="146"/>
      <c r="KDU16" s="146"/>
      <c r="KDV16" s="146"/>
      <c r="KDW16" s="146"/>
      <c r="KDX16" s="146"/>
      <c r="KDY16" s="146"/>
      <c r="KDZ16" s="146"/>
      <c r="KEA16" s="146"/>
      <c r="KEB16" s="146"/>
      <c r="KEC16" s="146"/>
      <c r="KED16" s="146"/>
      <c r="KEE16" s="146"/>
      <c r="KEF16" s="146"/>
      <c r="KEG16" s="146"/>
      <c r="KEH16" s="146"/>
      <c r="KEI16" s="146"/>
      <c r="KEJ16" s="146"/>
      <c r="KEK16" s="146"/>
      <c r="KEL16" s="146"/>
      <c r="KEM16" s="146"/>
      <c r="KEN16" s="146"/>
      <c r="KEO16" s="146"/>
      <c r="KEP16" s="146"/>
      <c r="KEQ16" s="146"/>
      <c r="KER16" s="146"/>
      <c r="KES16" s="146"/>
      <c r="KET16" s="146"/>
      <c r="KEU16" s="146"/>
      <c r="KEV16" s="146"/>
      <c r="KEW16" s="146"/>
      <c r="KEX16" s="146"/>
      <c r="KEY16" s="146"/>
      <c r="KEZ16" s="146"/>
      <c r="KFA16" s="146"/>
      <c r="KFB16" s="146"/>
      <c r="KFC16" s="146"/>
      <c r="KFD16" s="146"/>
      <c r="KFE16" s="146"/>
      <c r="KFF16" s="146"/>
      <c r="KFG16" s="146"/>
      <c r="KFH16" s="146"/>
      <c r="KFI16" s="146"/>
      <c r="KFJ16" s="146"/>
      <c r="KFK16" s="146"/>
      <c r="KFL16" s="146"/>
      <c r="KFM16" s="146"/>
      <c r="KFN16" s="146"/>
      <c r="KFO16" s="146"/>
      <c r="KFP16" s="146"/>
      <c r="KFQ16" s="146"/>
      <c r="KFR16" s="146"/>
      <c r="KFS16" s="146"/>
      <c r="KFT16" s="146"/>
      <c r="KFU16" s="146"/>
      <c r="KFV16" s="146"/>
      <c r="KFW16" s="146"/>
      <c r="KFX16" s="146"/>
      <c r="KFY16" s="146"/>
      <c r="KFZ16" s="146"/>
      <c r="KGA16" s="146"/>
      <c r="KGB16" s="146"/>
      <c r="KGC16" s="146"/>
      <c r="KGD16" s="146"/>
      <c r="KGE16" s="146"/>
      <c r="KGF16" s="146"/>
      <c r="KGG16" s="146"/>
      <c r="KGH16" s="146"/>
      <c r="KGI16" s="146"/>
      <c r="KGJ16" s="146"/>
      <c r="KGK16" s="146"/>
      <c r="KGL16" s="146"/>
      <c r="KGM16" s="146"/>
      <c r="KGN16" s="146"/>
      <c r="KGO16" s="146"/>
      <c r="KGP16" s="146"/>
      <c r="KGQ16" s="146"/>
      <c r="KGR16" s="146"/>
      <c r="KGS16" s="146"/>
      <c r="KGT16" s="146"/>
      <c r="KGU16" s="146"/>
      <c r="KGV16" s="146"/>
      <c r="KGW16" s="146"/>
      <c r="KGX16" s="146"/>
      <c r="KGY16" s="146"/>
      <c r="KGZ16" s="146"/>
      <c r="KHA16" s="146"/>
      <c r="KHB16" s="146"/>
      <c r="KHC16" s="146"/>
      <c r="KHD16" s="146"/>
      <c r="KHE16" s="146"/>
      <c r="KHF16" s="146"/>
      <c r="KHG16" s="146"/>
      <c r="KHH16" s="146"/>
      <c r="KHI16" s="146"/>
      <c r="KHJ16" s="146"/>
      <c r="KHK16" s="146"/>
      <c r="KHL16" s="146"/>
      <c r="KHM16" s="146"/>
      <c r="KHN16" s="146"/>
      <c r="KHO16" s="146"/>
      <c r="KHP16" s="146"/>
      <c r="KHQ16" s="146"/>
      <c r="KHR16" s="146"/>
      <c r="KHS16" s="146"/>
      <c r="KHT16" s="146"/>
      <c r="KHU16" s="146"/>
      <c r="KHV16" s="146"/>
      <c r="KHW16" s="146"/>
      <c r="KHX16" s="146"/>
      <c r="KHY16" s="146"/>
      <c r="KHZ16" s="146"/>
      <c r="KIA16" s="146"/>
      <c r="KIB16" s="146"/>
      <c r="KIC16" s="146"/>
      <c r="KID16" s="146"/>
      <c r="KIE16" s="146"/>
      <c r="KIF16" s="146"/>
      <c r="KIG16" s="146"/>
      <c r="KIH16" s="146"/>
      <c r="KII16" s="146"/>
      <c r="KIJ16" s="146"/>
      <c r="KIK16" s="146"/>
      <c r="KIL16" s="146"/>
      <c r="KIM16" s="146"/>
      <c r="KIN16" s="146"/>
      <c r="KIO16" s="146"/>
      <c r="KIP16" s="146"/>
      <c r="KIQ16" s="146"/>
      <c r="KIR16" s="146"/>
      <c r="KIS16" s="146"/>
      <c r="KIT16" s="146"/>
      <c r="KIU16" s="146"/>
      <c r="KIV16" s="146"/>
      <c r="KIW16" s="146"/>
      <c r="KIX16" s="146"/>
      <c r="KIY16" s="146"/>
      <c r="KIZ16" s="146"/>
      <c r="KJA16" s="146"/>
      <c r="KJB16" s="146"/>
      <c r="KJC16" s="146"/>
      <c r="KJD16" s="146"/>
      <c r="KJE16" s="146"/>
      <c r="KJF16" s="146"/>
      <c r="KJG16" s="146"/>
      <c r="KJH16" s="146"/>
      <c r="KJI16" s="146"/>
      <c r="KJJ16" s="146"/>
      <c r="KJK16" s="146"/>
      <c r="KJL16" s="146"/>
      <c r="KJM16" s="146"/>
      <c r="KJN16" s="146"/>
      <c r="KJO16" s="146"/>
      <c r="KJP16" s="146"/>
      <c r="KJQ16" s="146"/>
      <c r="KJR16" s="146"/>
      <c r="KJS16" s="146"/>
      <c r="KJT16" s="146"/>
      <c r="KJU16" s="146"/>
      <c r="KJV16" s="146"/>
      <c r="KJW16" s="146"/>
      <c r="KJX16" s="146"/>
      <c r="KJY16" s="146"/>
      <c r="KJZ16" s="146"/>
      <c r="KKA16" s="146"/>
      <c r="KKB16" s="146"/>
      <c r="KKC16" s="146"/>
      <c r="KKD16" s="146"/>
      <c r="KKE16" s="146"/>
      <c r="KKF16" s="146"/>
      <c r="KKG16" s="146"/>
      <c r="KKH16" s="146"/>
      <c r="KKI16" s="146"/>
      <c r="KKJ16" s="146"/>
      <c r="KKK16" s="146"/>
      <c r="KKL16" s="146"/>
      <c r="KKM16" s="146"/>
      <c r="KKN16" s="146"/>
      <c r="KKO16" s="146"/>
      <c r="KKP16" s="146"/>
      <c r="KKQ16" s="146"/>
      <c r="KKR16" s="146"/>
      <c r="KKS16" s="146"/>
      <c r="KKT16" s="146"/>
      <c r="KKU16" s="146"/>
      <c r="KKV16" s="146"/>
      <c r="KKW16" s="146"/>
      <c r="KKX16" s="146"/>
      <c r="KKY16" s="146"/>
      <c r="KKZ16" s="146"/>
      <c r="KLA16" s="146"/>
      <c r="KLB16" s="146"/>
      <c r="KLC16" s="146"/>
      <c r="KLD16" s="146"/>
      <c r="KLE16" s="146"/>
      <c r="KLF16" s="146"/>
      <c r="KLG16" s="146"/>
      <c r="KLH16" s="146"/>
      <c r="KLI16" s="146"/>
      <c r="KLJ16" s="146"/>
      <c r="KLK16" s="146"/>
      <c r="KLL16" s="146"/>
      <c r="KLM16" s="146"/>
      <c r="KLN16" s="146"/>
      <c r="KLO16" s="146"/>
      <c r="KLP16" s="146"/>
      <c r="KLQ16" s="146"/>
      <c r="KLR16" s="146"/>
      <c r="KLS16" s="146"/>
      <c r="KLT16" s="146"/>
      <c r="KLU16" s="146"/>
      <c r="KLV16" s="146"/>
      <c r="KLW16" s="146"/>
      <c r="KLX16" s="146"/>
      <c r="KLY16" s="146"/>
      <c r="KLZ16" s="146"/>
      <c r="KMA16" s="146"/>
      <c r="KMB16" s="146"/>
      <c r="KMC16" s="146"/>
      <c r="KMD16" s="146"/>
      <c r="KME16" s="146"/>
      <c r="KMF16" s="146"/>
      <c r="KMG16" s="146"/>
      <c r="KMH16" s="146"/>
      <c r="KMI16" s="146"/>
      <c r="KMJ16" s="146"/>
      <c r="KMK16" s="146"/>
      <c r="KML16" s="146"/>
      <c r="KMM16" s="146"/>
      <c r="KMN16" s="146"/>
      <c r="KMO16" s="146"/>
      <c r="KMP16" s="146"/>
      <c r="KMQ16" s="146"/>
      <c r="KMR16" s="146"/>
      <c r="KMS16" s="146"/>
      <c r="KMT16" s="146"/>
      <c r="KMU16" s="146"/>
      <c r="KMV16" s="146"/>
      <c r="KMW16" s="146"/>
      <c r="KMX16" s="146"/>
      <c r="KMY16" s="146"/>
      <c r="KMZ16" s="146"/>
      <c r="KNA16" s="146"/>
      <c r="KNB16" s="146"/>
      <c r="KNC16" s="146"/>
      <c r="KND16" s="146"/>
      <c r="KNE16" s="146"/>
      <c r="KNF16" s="146"/>
      <c r="KNG16" s="146"/>
      <c r="KNH16" s="146"/>
      <c r="KNI16" s="146"/>
      <c r="KNJ16" s="146"/>
      <c r="KNK16" s="146"/>
      <c r="KNL16" s="146"/>
      <c r="KNM16" s="146"/>
      <c r="KNN16" s="146"/>
      <c r="KNO16" s="146"/>
      <c r="KNP16" s="146"/>
      <c r="KNQ16" s="146"/>
      <c r="KNR16" s="146"/>
      <c r="KNS16" s="146"/>
      <c r="KNT16" s="146"/>
      <c r="KNU16" s="146"/>
      <c r="KNV16" s="146"/>
      <c r="KNW16" s="146"/>
      <c r="KNX16" s="146"/>
      <c r="KNY16" s="146"/>
      <c r="KNZ16" s="146"/>
      <c r="KOA16" s="146"/>
      <c r="KOB16" s="146"/>
      <c r="KOC16" s="146"/>
      <c r="KOD16" s="146"/>
      <c r="KOE16" s="146"/>
      <c r="KOF16" s="146"/>
      <c r="KOG16" s="146"/>
      <c r="KOH16" s="146"/>
      <c r="KOI16" s="146"/>
      <c r="KOJ16" s="146"/>
      <c r="KOK16" s="146"/>
      <c r="KOL16" s="146"/>
      <c r="KOM16" s="146"/>
      <c r="KON16" s="146"/>
      <c r="KOO16" s="146"/>
      <c r="KOP16" s="146"/>
      <c r="KOQ16" s="146"/>
      <c r="KOR16" s="146"/>
      <c r="KOS16" s="146"/>
      <c r="KOT16" s="146"/>
      <c r="KOU16" s="146"/>
      <c r="KOV16" s="146"/>
      <c r="KOW16" s="146"/>
      <c r="KOX16" s="146"/>
      <c r="KOY16" s="146"/>
      <c r="KOZ16" s="146"/>
      <c r="KPA16" s="146"/>
      <c r="KPB16" s="146"/>
      <c r="KPC16" s="146"/>
      <c r="KPD16" s="146"/>
      <c r="KPE16" s="146"/>
      <c r="KPF16" s="146"/>
      <c r="KPG16" s="146"/>
      <c r="KPH16" s="146"/>
      <c r="KPI16" s="146"/>
      <c r="KPJ16" s="146"/>
      <c r="KPK16" s="146"/>
      <c r="KPL16" s="146"/>
      <c r="KPM16" s="146"/>
      <c r="KPN16" s="146"/>
      <c r="KPO16" s="146"/>
      <c r="KPP16" s="146"/>
      <c r="KPQ16" s="146"/>
      <c r="KPR16" s="146"/>
      <c r="KPS16" s="146"/>
      <c r="KPT16" s="146"/>
      <c r="KPU16" s="146"/>
      <c r="KPV16" s="146"/>
      <c r="KPW16" s="146"/>
      <c r="KPX16" s="146"/>
      <c r="KPY16" s="146"/>
      <c r="KPZ16" s="146"/>
      <c r="KQA16" s="146"/>
      <c r="KQB16" s="146"/>
      <c r="KQC16" s="146"/>
      <c r="KQD16" s="146"/>
      <c r="KQE16" s="146"/>
      <c r="KQF16" s="146"/>
      <c r="KQG16" s="146"/>
      <c r="KQH16" s="146"/>
      <c r="KQI16" s="146"/>
      <c r="KQJ16" s="146"/>
      <c r="KQK16" s="146"/>
      <c r="KQL16" s="146"/>
      <c r="KQM16" s="146"/>
      <c r="KQN16" s="146"/>
      <c r="KQO16" s="146"/>
      <c r="KQP16" s="146"/>
      <c r="KQQ16" s="146"/>
      <c r="KQR16" s="146"/>
      <c r="KQS16" s="146"/>
      <c r="KQT16" s="146"/>
      <c r="KQU16" s="146"/>
      <c r="KQV16" s="146"/>
      <c r="KQW16" s="146"/>
      <c r="KQX16" s="146"/>
      <c r="KQY16" s="146"/>
      <c r="KQZ16" s="146"/>
      <c r="KRA16" s="146"/>
      <c r="KRB16" s="146"/>
      <c r="KRC16" s="146"/>
      <c r="KRD16" s="146"/>
      <c r="KRE16" s="146"/>
      <c r="KRF16" s="146"/>
      <c r="KRG16" s="146"/>
      <c r="KRH16" s="146"/>
      <c r="KRI16" s="146"/>
      <c r="KRJ16" s="146"/>
      <c r="KRK16" s="146"/>
      <c r="KRL16" s="146"/>
      <c r="KRM16" s="146"/>
      <c r="KRN16" s="146"/>
      <c r="KRO16" s="146"/>
      <c r="KRP16" s="146"/>
      <c r="KRQ16" s="146"/>
      <c r="KRR16" s="146"/>
      <c r="KRS16" s="146"/>
      <c r="KRT16" s="146"/>
      <c r="KRU16" s="146"/>
      <c r="KRV16" s="146"/>
      <c r="KRW16" s="146"/>
      <c r="KRX16" s="146"/>
      <c r="KRY16" s="146"/>
      <c r="KRZ16" s="146"/>
      <c r="KSA16" s="146"/>
      <c r="KSB16" s="146"/>
      <c r="KSC16" s="146"/>
      <c r="KSD16" s="146"/>
      <c r="KSE16" s="146"/>
      <c r="KSF16" s="146"/>
      <c r="KSG16" s="146"/>
      <c r="KSH16" s="146"/>
      <c r="KSI16" s="146"/>
      <c r="KSJ16" s="146"/>
      <c r="KSK16" s="146"/>
      <c r="KSL16" s="146"/>
      <c r="KSM16" s="146"/>
      <c r="KSN16" s="146"/>
      <c r="KSO16" s="146"/>
      <c r="KSP16" s="146"/>
      <c r="KSQ16" s="146"/>
      <c r="KSR16" s="146"/>
      <c r="KSS16" s="146"/>
      <c r="KST16" s="146"/>
      <c r="KSU16" s="146"/>
      <c r="KSV16" s="146"/>
      <c r="KSW16" s="146"/>
      <c r="KSX16" s="146"/>
      <c r="KSY16" s="146"/>
      <c r="KSZ16" s="146"/>
      <c r="KTA16" s="146"/>
      <c r="KTB16" s="146"/>
      <c r="KTC16" s="146"/>
      <c r="KTD16" s="146"/>
      <c r="KTE16" s="146"/>
      <c r="KTF16" s="146"/>
      <c r="KTG16" s="146"/>
      <c r="KTH16" s="146"/>
      <c r="KTI16" s="146"/>
      <c r="KTJ16" s="146"/>
      <c r="KTK16" s="146"/>
      <c r="KTL16" s="146"/>
      <c r="KTM16" s="146"/>
      <c r="KTN16" s="146"/>
      <c r="KTO16" s="146"/>
      <c r="KTP16" s="146"/>
      <c r="KTQ16" s="146"/>
      <c r="KTR16" s="146"/>
      <c r="KTS16" s="146"/>
      <c r="KTT16" s="146"/>
      <c r="KTU16" s="146"/>
      <c r="KTV16" s="146"/>
      <c r="KTW16" s="146"/>
      <c r="KTX16" s="146"/>
      <c r="KTY16" s="146"/>
      <c r="KTZ16" s="146"/>
      <c r="KUA16" s="146"/>
      <c r="KUB16" s="146"/>
      <c r="KUC16" s="146"/>
      <c r="KUD16" s="146"/>
      <c r="KUE16" s="146"/>
      <c r="KUF16" s="146"/>
      <c r="KUG16" s="146"/>
      <c r="KUH16" s="146"/>
      <c r="KUI16" s="146"/>
      <c r="KUJ16" s="146"/>
      <c r="KUK16" s="146"/>
      <c r="KUL16" s="146"/>
      <c r="KUM16" s="146"/>
      <c r="KUN16" s="146"/>
      <c r="KUO16" s="146"/>
      <c r="KUP16" s="146"/>
      <c r="KUQ16" s="146"/>
      <c r="KUR16" s="146"/>
      <c r="KUS16" s="146"/>
      <c r="KUT16" s="146"/>
      <c r="KUU16" s="146"/>
      <c r="KUV16" s="146"/>
      <c r="KUW16" s="146"/>
      <c r="KUX16" s="146"/>
      <c r="KUY16" s="146"/>
      <c r="KUZ16" s="146"/>
      <c r="KVA16" s="146"/>
      <c r="KVB16" s="146"/>
      <c r="KVC16" s="146"/>
      <c r="KVD16" s="146"/>
      <c r="KVE16" s="146"/>
      <c r="KVF16" s="146"/>
      <c r="KVG16" s="146"/>
      <c r="KVH16" s="146"/>
      <c r="KVI16" s="146"/>
      <c r="KVJ16" s="146"/>
      <c r="KVK16" s="146"/>
      <c r="KVL16" s="146"/>
      <c r="KVM16" s="146"/>
      <c r="KVN16" s="146"/>
      <c r="KVO16" s="146"/>
      <c r="KVP16" s="146"/>
      <c r="KVQ16" s="146"/>
      <c r="KVR16" s="146"/>
      <c r="KVS16" s="146"/>
      <c r="KVT16" s="146"/>
      <c r="KVU16" s="146"/>
      <c r="KVV16" s="146"/>
      <c r="KVW16" s="146"/>
      <c r="KVX16" s="146"/>
      <c r="KVY16" s="146"/>
      <c r="KVZ16" s="146"/>
      <c r="KWA16" s="146"/>
      <c r="KWB16" s="146"/>
      <c r="KWC16" s="146"/>
      <c r="KWD16" s="146"/>
      <c r="KWE16" s="146"/>
      <c r="KWF16" s="146"/>
      <c r="KWG16" s="146"/>
      <c r="KWH16" s="146"/>
      <c r="KWI16" s="146"/>
      <c r="KWJ16" s="146"/>
      <c r="KWK16" s="146"/>
      <c r="KWL16" s="146"/>
      <c r="KWM16" s="146"/>
      <c r="KWN16" s="146"/>
      <c r="KWO16" s="146"/>
      <c r="KWP16" s="146"/>
      <c r="KWQ16" s="146"/>
      <c r="KWR16" s="146"/>
      <c r="KWS16" s="146"/>
      <c r="KWT16" s="146"/>
      <c r="KWU16" s="146"/>
      <c r="KWV16" s="146"/>
      <c r="KWW16" s="146"/>
      <c r="KWX16" s="146"/>
      <c r="KWY16" s="146"/>
      <c r="KWZ16" s="146"/>
      <c r="KXA16" s="146"/>
      <c r="KXB16" s="146"/>
      <c r="KXC16" s="146"/>
      <c r="KXD16" s="146"/>
      <c r="KXE16" s="146"/>
      <c r="KXF16" s="146"/>
      <c r="KXG16" s="146"/>
      <c r="KXH16" s="146"/>
      <c r="KXI16" s="146"/>
      <c r="KXJ16" s="146"/>
      <c r="KXK16" s="146"/>
      <c r="KXL16" s="146"/>
      <c r="KXM16" s="146"/>
      <c r="KXN16" s="146"/>
      <c r="KXO16" s="146"/>
      <c r="KXP16" s="146"/>
      <c r="KXQ16" s="146"/>
      <c r="KXR16" s="146"/>
      <c r="KXS16" s="146"/>
      <c r="KXT16" s="146"/>
      <c r="KXU16" s="146"/>
      <c r="KXV16" s="146"/>
      <c r="KXW16" s="146"/>
      <c r="KXX16" s="146"/>
      <c r="KXY16" s="146"/>
      <c r="KXZ16" s="146"/>
      <c r="KYA16" s="146"/>
      <c r="KYB16" s="146"/>
      <c r="KYC16" s="146"/>
      <c r="KYD16" s="146"/>
      <c r="KYE16" s="146"/>
      <c r="KYF16" s="146"/>
      <c r="KYG16" s="146"/>
      <c r="KYH16" s="146"/>
      <c r="KYI16" s="146"/>
      <c r="KYJ16" s="146"/>
      <c r="KYK16" s="146"/>
      <c r="KYL16" s="146"/>
      <c r="KYM16" s="146"/>
      <c r="KYN16" s="146"/>
      <c r="KYO16" s="146"/>
      <c r="KYP16" s="146"/>
      <c r="KYQ16" s="146"/>
      <c r="KYR16" s="146"/>
      <c r="KYS16" s="146"/>
      <c r="KYT16" s="146"/>
      <c r="KYU16" s="146"/>
      <c r="KYV16" s="146"/>
      <c r="KYW16" s="146"/>
      <c r="KYX16" s="146"/>
      <c r="KYY16" s="146"/>
      <c r="KYZ16" s="146"/>
      <c r="KZA16" s="146"/>
      <c r="KZB16" s="146"/>
      <c r="KZC16" s="146"/>
      <c r="KZD16" s="146"/>
      <c r="KZE16" s="146"/>
      <c r="KZF16" s="146"/>
      <c r="KZG16" s="146"/>
      <c r="KZH16" s="146"/>
      <c r="KZI16" s="146"/>
      <c r="KZJ16" s="146"/>
      <c r="KZK16" s="146"/>
      <c r="KZL16" s="146"/>
      <c r="KZM16" s="146"/>
      <c r="KZN16" s="146"/>
      <c r="KZO16" s="146"/>
      <c r="KZP16" s="146"/>
      <c r="KZQ16" s="146"/>
      <c r="KZR16" s="146"/>
      <c r="KZS16" s="146"/>
      <c r="KZT16" s="146"/>
      <c r="KZU16" s="146"/>
      <c r="KZV16" s="146"/>
      <c r="KZW16" s="146"/>
      <c r="KZX16" s="146"/>
      <c r="KZY16" s="146"/>
      <c r="KZZ16" s="146"/>
      <c r="LAA16" s="146"/>
      <c r="LAB16" s="146"/>
      <c r="LAC16" s="146"/>
      <c r="LAD16" s="146"/>
      <c r="LAE16" s="146"/>
      <c r="LAF16" s="146"/>
      <c r="LAG16" s="146"/>
      <c r="LAH16" s="146"/>
      <c r="LAI16" s="146"/>
      <c r="LAJ16" s="146"/>
      <c r="LAK16" s="146"/>
      <c r="LAL16" s="146"/>
      <c r="LAM16" s="146"/>
      <c r="LAN16" s="146"/>
      <c r="LAO16" s="146"/>
      <c r="LAP16" s="146"/>
      <c r="LAQ16" s="146"/>
      <c r="LAR16" s="146"/>
      <c r="LAS16" s="146"/>
      <c r="LAT16" s="146"/>
      <c r="LAU16" s="146"/>
      <c r="LAV16" s="146"/>
      <c r="LAW16" s="146"/>
      <c r="LAX16" s="146"/>
      <c r="LAY16" s="146"/>
      <c r="LAZ16" s="146"/>
      <c r="LBA16" s="146"/>
      <c r="LBB16" s="146"/>
      <c r="LBC16" s="146"/>
      <c r="LBD16" s="146"/>
      <c r="LBE16" s="146"/>
      <c r="LBF16" s="146"/>
      <c r="LBG16" s="146"/>
      <c r="LBH16" s="146"/>
      <c r="LBI16" s="146"/>
      <c r="LBJ16" s="146"/>
      <c r="LBK16" s="146"/>
      <c r="LBL16" s="146"/>
      <c r="LBM16" s="146"/>
      <c r="LBN16" s="146"/>
      <c r="LBO16" s="146"/>
      <c r="LBP16" s="146"/>
      <c r="LBQ16" s="146"/>
      <c r="LBR16" s="146"/>
      <c r="LBS16" s="146"/>
      <c r="LBT16" s="146"/>
      <c r="LBU16" s="146"/>
      <c r="LBV16" s="146"/>
      <c r="LBW16" s="146"/>
      <c r="LBX16" s="146"/>
      <c r="LBY16" s="146"/>
      <c r="LBZ16" s="146"/>
      <c r="LCA16" s="146"/>
      <c r="LCB16" s="146"/>
      <c r="LCC16" s="146"/>
      <c r="LCD16" s="146"/>
      <c r="LCE16" s="146"/>
      <c r="LCF16" s="146"/>
      <c r="LCG16" s="146"/>
      <c r="LCH16" s="146"/>
      <c r="LCI16" s="146"/>
      <c r="LCJ16" s="146"/>
      <c r="LCK16" s="146"/>
      <c r="LCL16" s="146"/>
      <c r="LCM16" s="146"/>
      <c r="LCN16" s="146"/>
      <c r="LCO16" s="146"/>
      <c r="LCP16" s="146"/>
      <c r="LCQ16" s="146"/>
      <c r="LCR16" s="146"/>
      <c r="LCS16" s="146"/>
      <c r="LCT16" s="146"/>
      <c r="LCU16" s="146"/>
      <c r="LCV16" s="146"/>
      <c r="LCW16" s="146"/>
      <c r="LCX16" s="146"/>
      <c r="LCY16" s="146"/>
      <c r="LCZ16" s="146"/>
      <c r="LDA16" s="146"/>
      <c r="LDB16" s="146"/>
      <c r="LDC16" s="146"/>
      <c r="LDD16" s="146"/>
      <c r="LDE16" s="146"/>
      <c r="LDF16" s="146"/>
      <c r="LDG16" s="146"/>
      <c r="LDH16" s="146"/>
      <c r="LDI16" s="146"/>
      <c r="LDJ16" s="146"/>
      <c r="LDK16" s="146"/>
      <c r="LDL16" s="146"/>
      <c r="LDM16" s="146"/>
      <c r="LDN16" s="146"/>
      <c r="LDO16" s="146"/>
      <c r="LDP16" s="146"/>
      <c r="LDQ16" s="146"/>
      <c r="LDR16" s="146"/>
      <c r="LDS16" s="146"/>
      <c r="LDT16" s="146"/>
      <c r="LDU16" s="146"/>
      <c r="LDV16" s="146"/>
      <c r="LDW16" s="146"/>
      <c r="LDX16" s="146"/>
      <c r="LDY16" s="146"/>
      <c r="LDZ16" s="146"/>
      <c r="LEA16" s="146"/>
      <c r="LEB16" s="146"/>
      <c r="LEC16" s="146"/>
      <c r="LED16" s="146"/>
      <c r="LEE16" s="146"/>
      <c r="LEF16" s="146"/>
      <c r="LEG16" s="146"/>
      <c r="LEH16" s="146"/>
      <c r="LEI16" s="146"/>
      <c r="LEJ16" s="146"/>
      <c r="LEK16" s="146"/>
      <c r="LEL16" s="146"/>
      <c r="LEM16" s="146"/>
      <c r="LEN16" s="146"/>
      <c r="LEO16" s="146"/>
      <c r="LEP16" s="146"/>
      <c r="LEQ16" s="146"/>
      <c r="LER16" s="146"/>
      <c r="LES16" s="146"/>
      <c r="LET16" s="146"/>
      <c r="LEU16" s="146"/>
      <c r="LEV16" s="146"/>
      <c r="LEW16" s="146"/>
      <c r="LEX16" s="146"/>
      <c r="LEY16" s="146"/>
      <c r="LEZ16" s="146"/>
      <c r="LFA16" s="146"/>
      <c r="LFB16" s="146"/>
      <c r="LFC16" s="146"/>
      <c r="LFD16" s="146"/>
      <c r="LFE16" s="146"/>
      <c r="LFF16" s="146"/>
      <c r="LFG16" s="146"/>
      <c r="LFH16" s="146"/>
      <c r="LFI16" s="146"/>
      <c r="LFJ16" s="146"/>
      <c r="LFK16" s="146"/>
      <c r="LFL16" s="146"/>
      <c r="LFM16" s="146"/>
      <c r="LFN16" s="146"/>
      <c r="LFO16" s="146"/>
      <c r="LFP16" s="146"/>
      <c r="LFQ16" s="146"/>
      <c r="LFR16" s="146"/>
      <c r="LFS16" s="146"/>
      <c r="LFT16" s="146"/>
      <c r="LFU16" s="146"/>
      <c r="LFV16" s="146"/>
      <c r="LFW16" s="146"/>
      <c r="LFX16" s="146"/>
      <c r="LFY16" s="146"/>
      <c r="LFZ16" s="146"/>
      <c r="LGA16" s="146"/>
      <c r="LGB16" s="146"/>
      <c r="LGC16" s="146"/>
      <c r="LGD16" s="146"/>
      <c r="LGE16" s="146"/>
      <c r="LGF16" s="146"/>
      <c r="LGG16" s="146"/>
      <c r="LGH16" s="146"/>
      <c r="LGI16" s="146"/>
      <c r="LGJ16" s="146"/>
      <c r="LGK16" s="146"/>
      <c r="LGL16" s="146"/>
      <c r="LGM16" s="146"/>
      <c r="LGN16" s="146"/>
      <c r="LGO16" s="146"/>
      <c r="LGP16" s="146"/>
      <c r="LGQ16" s="146"/>
      <c r="LGR16" s="146"/>
      <c r="LGS16" s="146"/>
      <c r="LGT16" s="146"/>
      <c r="LGU16" s="146"/>
      <c r="LGV16" s="146"/>
      <c r="LGW16" s="146"/>
      <c r="LGX16" s="146"/>
      <c r="LGY16" s="146"/>
      <c r="LGZ16" s="146"/>
      <c r="LHA16" s="146"/>
      <c r="LHB16" s="146"/>
      <c r="LHC16" s="146"/>
      <c r="LHD16" s="146"/>
      <c r="LHE16" s="146"/>
      <c r="LHF16" s="146"/>
      <c r="LHG16" s="146"/>
      <c r="LHH16" s="146"/>
      <c r="LHI16" s="146"/>
      <c r="LHJ16" s="146"/>
      <c r="LHK16" s="146"/>
      <c r="LHL16" s="146"/>
      <c r="LHM16" s="146"/>
      <c r="LHN16" s="146"/>
      <c r="LHO16" s="146"/>
      <c r="LHP16" s="146"/>
      <c r="LHQ16" s="146"/>
      <c r="LHR16" s="146"/>
      <c r="LHS16" s="146"/>
      <c r="LHT16" s="146"/>
      <c r="LHU16" s="146"/>
      <c r="LHV16" s="146"/>
      <c r="LHW16" s="146"/>
      <c r="LHX16" s="146"/>
      <c r="LHY16" s="146"/>
      <c r="LHZ16" s="146"/>
      <c r="LIA16" s="146"/>
      <c r="LIB16" s="146"/>
      <c r="LIC16" s="146"/>
      <c r="LID16" s="146"/>
      <c r="LIE16" s="146"/>
      <c r="LIF16" s="146"/>
      <c r="LIG16" s="146"/>
      <c r="LIH16" s="146"/>
      <c r="LII16" s="146"/>
      <c r="LIJ16" s="146"/>
      <c r="LIK16" s="146"/>
      <c r="LIL16" s="146"/>
      <c r="LIM16" s="146"/>
      <c r="LIN16" s="146"/>
      <c r="LIO16" s="146"/>
      <c r="LIP16" s="146"/>
      <c r="LIQ16" s="146"/>
      <c r="LIR16" s="146"/>
      <c r="LIS16" s="146"/>
      <c r="LIT16" s="146"/>
      <c r="LIU16" s="146"/>
      <c r="LIV16" s="146"/>
      <c r="LIW16" s="146"/>
      <c r="LIX16" s="146"/>
      <c r="LIY16" s="146"/>
      <c r="LIZ16" s="146"/>
      <c r="LJA16" s="146"/>
      <c r="LJB16" s="146"/>
      <c r="LJC16" s="146"/>
      <c r="LJD16" s="146"/>
      <c r="LJE16" s="146"/>
      <c r="LJF16" s="146"/>
      <c r="LJG16" s="146"/>
      <c r="LJH16" s="146"/>
      <c r="LJI16" s="146"/>
      <c r="LJJ16" s="146"/>
      <c r="LJK16" s="146"/>
      <c r="LJL16" s="146"/>
      <c r="LJM16" s="146"/>
      <c r="LJN16" s="146"/>
      <c r="LJO16" s="146"/>
      <c r="LJP16" s="146"/>
      <c r="LJQ16" s="146"/>
      <c r="LJR16" s="146"/>
      <c r="LJS16" s="146"/>
      <c r="LJT16" s="146"/>
      <c r="LJU16" s="146"/>
      <c r="LJV16" s="146"/>
      <c r="LJW16" s="146"/>
      <c r="LJX16" s="146"/>
      <c r="LJY16" s="146"/>
      <c r="LJZ16" s="146"/>
      <c r="LKA16" s="146"/>
      <c r="LKB16" s="146"/>
      <c r="LKC16" s="146"/>
      <c r="LKD16" s="146"/>
      <c r="LKE16" s="146"/>
      <c r="LKF16" s="146"/>
      <c r="LKG16" s="146"/>
      <c r="LKH16" s="146"/>
      <c r="LKI16" s="146"/>
      <c r="LKJ16" s="146"/>
      <c r="LKK16" s="146"/>
      <c r="LKL16" s="146"/>
      <c r="LKM16" s="146"/>
      <c r="LKN16" s="146"/>
      <c r="LKO16" s="146"/>
      <c r="LKP16" s="146"/>
      <c r="LKQ16" s="146"/>
      <c r="LKR16" s="146"/>
      <c r="LKS16" s="146"/>
      <c r="LKT16" s="146"/>
      <c r="LKU16" s="146"/>
      <c r="LKV16" s="146"/>
      <c r="LKW16" s="146"/>
      <c r="LKX16" s="146"/>
      <c r="LKY16" s="146"/>
      <c r="LKZ16" s="146"/>
      <c r="LLA16" s="146"/>
      <c r="LLB16" s="146"/>
      <c r="LLC16" s="146"/>
      <c r="LLD16" s="146"/>
      <c r="LLE16" s="146"/>
      <c r="LLF16" s="146"/>
      <c r="LLG16" s="146"/>
      <c r="LLH16" s="146"/>
      <c r="LLI16" s="146"/>
      <c r="LLJ16" s="146"/>
      <c r="LLK16" s="146"/>
      <c r="LLL16" s="146"/>
      <c r="LLM16" s="146"/>
      <c r="LLN16" s="146"/>
      <c r="LLO16" s="146"/>
      <c r="LLP16" s="146"/>
      <c r="LLQ16" s="146"/>
      <c r="LLR16" s="146"/>
      <c r="LLS16" s="146"/>
      <c r="LLT16" s="146"/>
      <c r="LLU16" s="146"/>
      <c r="LLV16" s="146"/>
      <c r="LLW16" s="146"/>
      <c r="LLX16" s="146"/>
      <c r="LLY16" s="146"/>
      <c r="LLZ16" s="146"/>
      <c r="LMA16" s="146"/>
      <c r="LMB16" s="146"/>
      <c r="LMC16" s="146"/>
      <c r="LMD16" s="146"/>
      <c r="LME16" s="146"/>
      <c r="LMF16" s="146"/>
      <c r="LMG16" s="146"/>
      <c r="LMH16" s="146"/>
      <c r="LMI16" s="146"/>
      <c r="LMJ16" s="146"/>
      <c r="LMK16" s="146"/>
      <c r="LML16" s="146"/>
      <c r="LMM16" s="146"/>
      <c r="LMN16" s="146"/>
      <c r="LMO16" s="146"/>
      <c r="LMP16" s="146"/>
      <c r="LMQ16" s="146"/>
      <c r="LMR16" s="146"/>
      <c r="LMS16" s="146"/>
      <c r="LMT16" s="146"/>
      <c r="LMU16" s="146"/>
      <c r="LMV16" s="146"/>
      <c r="LMW16" s="146"/>
      <c r="LMX16" s="146"/>
      <c r="LMY16" s="146"/>
      <c r="LMZ16" s="146"/>
      <c r="LNA16" s="146"/>
      <c r="LNB16" s="146"/>
      <c r="LNC16" s="146"/>
      <c r="LND16" s="146"/>
      <c r="LNE16" s="146"/>
      <c r="LNF16" s="146"/>
      <c r="LNG16" s="146"/>
      <c r="LNH16" s="146"/>
      <c r="LNI16" s="146"/>
      <c r="LNJ16" s="146"/>
      <c r="LNK16" s="146"/>
      <c r="LNL16" s="146"/>
      <c r="LNM16" s="146"/>
      <c r="LNN16" s="146"/>
      <c r="LNO16" s="146"/>
      <c r="LNP16" s="146"/>
      <c r="LNQ16" s="146"/>
      <c r="LNR16" s="146"/>
      <c r="LNS16" s="146"/>
      <c r="LNT16" s="146"/>
      <c r="LNU16" s="146"/>
      <c r="LNV16" s="146"/>
      <c r="LNW16" s="146"/>
      <c r="LNX16" s="146"/>
      <c r="LNY16" s="146"/>
      <c r="LNZ16" s="146"/>
      <c r="LOA16" s="146"/>
      <c r="LOB16" s="146"/>
      <c r="LOC16" s="146"/>
      <c r="LOD16" s="146"/>
      <c r="LOE16" s="146"/>
      <c r="LOF16" s="146"/>
      <c r="LOG16" s="146"/>
      <c r="LOH16" s="146"/>
      <c r="LOI16" s="146"/>
      <c r="LOJ16" s="146"/>
      <c r="LOK16" s="146"/>
      <c r="LOL16" s="146"/>
      <c r="LOM16" s="146"/>
      <c r="LON16" s="146"/>
      <c r="LOO16" s="146"/>
      <c r="LOP16" s="146"/>
      <c r="LOQ16" s="146"/>
      <c r="LOR16" s="146"/>
      <c r="LOS16" s="146"/>
      <c r="LOT16" s="146"/>
      <c r="LOU16" s="146"/>
      <c r="LOV16" s="146"/>
      <c r="LOW16" s="146"/>
      <c r="LOX16" s="146"/>
      <c r="LOY16" s="146"/>
      <c r="LOZ16" s="146"/>
      <c r="LPA16" s="146"/>
      <c r="LPB16" s="146"/>
      <c r="LPC16" s="146"/>
      <c r="LPD16" s="146"/>
      <c r="LPE16" s="146"/>
      <c r="LPF16" s="146"/>
      <c r="LPG16" s="146"/>
      <c r="LPH16" s="146"/>
      <c r="LPI16" s="146"/>
      <c r="LPJ16" s="146"/>
      <c r="LPK16" s="146"/>
      <c r="LPL16" s="146"/>
      <c r="LPM16" s="146"/>
      <c r="LPN16" s="146"/>
      <c r="LPO16" s="146"/>
      <c r="LPP16" s="146"/>
      <c r="LPQ16" s="146"/>
      <c r="LPR16" s="146"/>
      <c r="LPS16" s="146"/>
      <c r="LPT16" s="146"/>
      <c r="LPU16" s="146"/>
      <c r="LPV16" s="146"/>
      <c r="LPW16" s="146"/>
      <c r="LPX16" s="146"/>
      <c r="LPY16" s="146"/>
      <c r="LPZ16" s="146"/>
      <c r="LQA16" s="146"/>
      <c r="LQB16" s="146"/>
      <c r="LQC16" s="146"/>
      <c r="LQD16" s="146"/>
      <c r="LQE16" s="146"/>
      <c r="LQF16" s="146"/>
      <c r="LQG16" s="146"/>
      <c r="LQH16" s="146"/>
      <c r="LQI16" s="146"/>
      <c r="LQJ16" s="146"/>
      <c r="LQK16" s="146"/>
      <c r="LQL16" s="146"/>
      <c r="LQM16" s="146"/>
      <c r="LQN16" s="146"/>
      <c r="LQO16" s="146"/>
      <c r="LQP16" s="146"/>
      <c r="LQQ16" s="146"/>
      <c r="LQR16" s="146"/>
      <c r="LQS16" s="146"/>
      <c r="LQT16" s="146"/>
      <c r="LQU16" s="146"/>
      <c r="LQV16" s="146"/>
      <c r="LQW16" s="146"/>
      <c r="LQX16" s="146"/>
      <c r="LQY16" s="146"/>
      <c r="LQZ16" s="146"/>
      <c r="LRA16" s="146"/>
      <c r="LRB16" s="146"/>
      <c r="LRC16" s="146"/>
      <c r="LRD16" s="146"/>
      <c r="LRE16" s="146"/>
      <c r="LRF16" s="146"/>
      <c r="LRG16" s="146"/>
      <c r="LRH16" s="146"/>
      <c r="LRI16" s="146"/>
      <c r="LRJ16" s="146"/>
      <c r="LRK16" s="146"/>
      <c r="LRL16" s="146"/>
      <c r="LRM16" s="146"/>
      <c r="LRN16" s="146"/>
      <c r="LRO16" s="146"/>
      <c r="LRP16" s="146"/>
      <c r="LRQ16" s="146"/>
      <c r="LRR16" s="146"/>
      <c r="LRS16" s="146"/>
      <c r="LRT16" s="146"/>
      <c r="LRU16" s="146"/>
      <c r="LRV16" s="146"/>
      <c r="LRW16" s="146"/>
      <c r="LRX16" s="146"/>
      <c r="LRY16" s="146"/>
      <c r="LRZ16" s="146"/>
      <c r="LSA16" s="146"/>
      <c r="LSB16" s="146"/>
      <c r="LSC16" s="146"/>
      <c r="LSD16" s="146"/>
      <c r="LSE16" s="146"/>
      <c r="LSF16" s="146"/>
      <c r="LSG16" s="146"/>
      <c r="LSH16" s="146"/>
      <c r="LSI16" s="146"/>
      <c r="LSJ16" s="146"/>
      <c r="LSK16" s="146"/>
      <c r="LSL16" s="146"/>
      <c r="LSM16" s="146"/>
      <c r="LSN16" s="146"/>
      <c r="LSO16" s="146"/>
      <c r="LSP16" s="146"/>
      <c r="LSQ16" s="146"/>
      <c r="LSR16" s="146"/>
      <c r="LSS16" s="146"/>
      <c r="LST16" s="146"/>
      <c r="LSU16" s="146"/>
      <c r="LSV16" s="146"/>
      <c r="LSW16" s="146"/>
      <c r="LSX16" s="146"/>
      <c r="LSY16" s="146"/>
      <c r="LSZ16" s="146"/>
      <c r="LTA16" s="146"/>
      <c r="LTB16" s="146"/>
      <c r="LTC16" s="146"/>
      <c r="LTD16" s="146"/>
      <c r="LTE16" s="146"/>
      <c r="LTF16" s="146"/>
      <c r="LTG16" s="146"/>
      <c r="LTH16" s="146"/>
      <c r="LTI16" s="146"/>
      <c r="LTJ16" s="146"/>
      <c r="LTK16" s="146"/>
      <c r="LTL16" s="146"/>
      <c r="LTM16" s="146"/>
      <c r="LTN16" s="146"/>
      <c r="LTO16" s="146"/>
      <c r="LTP16" s="146"/>
      <c r="LTQ16" s="146"/>
      <c r="LTR16" s="146"/>
      <c r="LTS16" s="146"/>
      <c r="LTT16" s="146"/>
      <c r="LTU16" s="146"/>
      <c r="LTV16" s="146"/>
      <c r="LTW16" s="146"/>
      <c r="LTX16" s="146"/>
      <c r="LTY16" s="146"/>
      <c r="LTZ16" s="146"/>
      <c r="LUA16" s="146"/>
      <c r="LUB16" s="146"/>
      <c r="LUC16" s="146"/>
      <c r="LUD16" s="146"/>
      <c r="LUE16" s="146"/>
      <c r="LUF16" s="146"/>
      <c r="LUG16" s="146"/>
      <c r="LUH16" s="146"/>
      <c r="LUI16" s="146"/>
      <c r="LUJ16" s="146"/>
      <c r="LUK16" s="146"/>
      <c r="LUL16" s="146"/>
      <c r="LUM16" s="146"/>
      <c r="LUN16" s="146"/>
      <c r="LUO16" s="146"/>
      <c r="LUP16" s="146"/>
      <c r="LUQ16" s="146"/>
      <c r="LUR16" s="146"/>
      <c r="LUS16" s="146"/>
      <c r="LUT16" s="146"/>
      <c r="LUU16" s="146"/>
      <c r="LUV16" s="146"/>
      <c r="LUW16" s="146"/>
      <c r="LUX16" s="146"/>
      <c r="LUY16" s="146"/>
      <c r="LUZ16" s="146"/>
      <c r="LVA16" s="146"/>
      <c r="LVB16" s="146"/>
      <c r="LVC16" s="146"/>
      <c r="LVD16" s="146"/>
      <c r="LVE16" s="146"/>
      <c r="LVF16" s="146"/>
      <c r="LVG16" s="146"/>
      <c r="LVH16" s="146"/>
      <c r="LVI16" s="146"/>
      <c r="LVJ16" s="146"/>
      <c r="LVK16" s="146"/>
      <c r="LVL16" s="146"/>
      <c r="LVM16" s="146"/>
      <c r="LVN16" s="146"/>
      <c r="LVO16" s="146"/>
      <c r="LVP16" s="146"/>
      <c r="LVQ16" s="146"/>
      <c r="LVR16" s="146"/>
      <c r="LVS16" s="146"/>
      <c r="LVT16" s="146"/>
      <c r="LVU16" s="146"/>
      <c r="LVV16" s="146"/>
      <c r="LVW16" s="146"/>
      <c r="LVX16" s="146"/>
      <c r="LVY16" s="146"/>
      <c r="LVZ16" s="146"/>
      <c r="LWA16" s="146"/>
      <c r="LWB16" s="146"/>
      <c r="LWC16" s="146"/>
      <c r="LWD16" s="146"/>
      <c r="LWE16" s="146"/>
      <c r="LWF16" s="146"/>
      <c r="LWG16" s="146"/>
      <c r="LWH16" s="146"/>
      <c r="LWI16" s="146"/>
      <c r="LWJ16" s="146"/>
      <c r="LWK16" s="146"/>
      <c r="LWL16" s="146"/>
      <c r="LWM16" s="146"/>
      <c r="LWN16" s="146"/>
      <c r="LWO16" s="146"/>
      <c r="LWP16" s="146"/>
      <c r="LWQ16" s="146"/>
      <c r="LWR16" s="146"/>
      <c r="LWS16" s="146"/>
      <c r="LWT16" s="146"/>
      <c r="LWU16" s="146"/>
      <c r="LWV16" s="146"/>
      <c r="LWW16" s="146"/>
      <c r="LWX16" s="146"/>
      <c r="LWY16" s="146"/>
      <c r="LWZ16" s="146"/>
      <c r="LXA16" s="146"/>
      <c r="LXB16" s="146"/>
      <c r="LXC16" s="146"/>
      <c r="LXD16" s="146"/>
      <c r="LXE16" s="146"/>
      <c r="LXF16" s="146"/>
      <c r="LXG16" s="146"/>
      <c r="LXH16" s="146"/>
      <c r="LXI16" s="146"/>
      <c r="LXJ16" s="146"/>
      <c r="LXK16" s="146"/>
      <c r="LXL16" s="146"/>
      <c r="LXM16" s="146"/>
      <c r="LXN16" s="146"/>
      <c r="LXO16" s="146"/>
      <c r="LXP16" s="146"/>
      <c r="LXQ16" s="146"/>
      <c r="LXR16" s="146"/>
      <c r="LXS16" s="146"/>
      <c r="LXT16" s="146"/>
      <c r="LXU16" s="146"/>
      <c r="LXV16" s="146"/>
      <c r="LXW16" s="146"/>
      <c r="LXX16" s="146"/>
      <c r="LXY16" s="146"/>
      <c r="LXZ16" s="146"/>
      <c r="LYA16" s="146"/>
      <c r="LYB16" s="146"/>
      <c r="LYC16" s="146"/>
      <c r="LYD16" s="146"/>
      <c r="LYE16" s="146"/>
      <c r="LYF16" s="146"/>
      <c r="LYG16" s="146"/>
      <c r="LYH16" s="146"/>
      <c r="LYI16" s="146"/>
      <c r="LYJ16" s="146"/>
      <c r="LYK16" s="146"/>
      <c r="LYL16" s="146"/>
      <c r="LYM16" s="146"/>
      <c r="LYN16" s="146"/>
      <c r="LYO16" s="146"/>
      <c r="LYP16" s="146"/>
      <c r="LYQ16" s="146"/>
      <c r="LYR16" s="146"/>
      <c r="LYS16" s="146"/>
      <c r="LYT16" s="146"/>
      <c r="LYU16" s="146"/>
      <c r="LYV16" s="146"/>
      <c r="LYW16" s="146"/>
      <c r="LYX16" s="146"/>
      <c r="LYY16" s="146"/>
      <c r="LYZ16" s="146"/>
      <c r="LZA16" s="146"/>
      <c r="LZB16" s="146"/>
      <c r="LZC16" s="146"/>
      <c r="LZD16" s="146"/>
      <c r="LZE16" s="146"/>
      <c r="LZF16" s="146"/>
      <c r="LZG16" s="146"/>
      <c r="LZH16" s="146"/>
      <c r="LZI16" s="146"/>
      <c r="LZJ16" s="146"/>
      <c r="LZK16" s="146"/>
      <c r="LZL16" s="146"/>
      <c r="LZM16" s="146"/>
      <c r="LZN16" s="146"/>
      <c r="LZO16" s="146"/>
      <c r="LZP16" s="146"/>
      <c r="LZQ16" s="146"/>
      <c r="LZR16" s="146"/>
      <c r="LZS16" s="146"/>
      <c r="LZT16" s="146"/>
      <c r="LZU16" s="146"/>
      <c r="LZV16" s="146"/>
      <c r="LZW16" s="146"/>
      <c r="LZX16" s="146"/>
      <c r="LZY16" s="146"/>
      <c r="LZZ16" s="146"/>
      <c r="MAA16" s="146"/>
      <c r="MAB16" s="146"/>
      <c r="MAC16" s="146"/>
      <c r="MAD16" s="146"/>
      <c r="MAE16" s="146"/>
      <c r="MAF16" s="146"/>
      <c r="MAG16" s="146"/>
      <c r="MAH16" s="146"/>
      <c r="MAI16" s="146"/>
      <c r="MAJ16" s="146"/>
      <c r="MAK16" s="146"/>
      <c r="MAL16" s="146"/>
      <c r="MAM16" s="146"/>
      <c r="MAN16" s="146"/>
      <c r="MAO16" s="146"/>
      <c r="MAP16" s="146"/>
      <c r="MAQ16" s="146"/>
      <c r="MAR16" s="146"/>
      <c r="MAS16" s="146"/>
      <c r="MAT16" s="146"/>
      <c r="MAU16" s="146"/>
      <c r="MAV16" s="146"/>
      <c r="MAW16" s="146"/>
      <c r="MAX16" s="146"/>
      <c r="MAY16" s="146"/>
      <c r="MAZ16" s="146"/>
      <c r="MBA16" s="146"/>
      <c r="MBB16" s="146"/>
      <c r="MBC16" s="146"/>
      <c r="MBD16" s="146"/>
      <c r="MBE16" s="146"/>
      <c r="MBF16" s="146"/>
      <c r="MBG16" s="146"/>
      <c r="MBH16" s="146"/>
      <c r="MBI16" s="146"/>
      <c r="MBJ16" s="146"/>
      <c r="MBK16" s="146"/>
      <c r="MBL16" s="146"/>
      <c r="MBM16" s="146"/>
      <c r="MBN16" s="146"/>
      <c r="MBO16" s="146"/>
      <c r="MBP16" s="146"/>
      <c r="MBQ16" s="146"/>
      <c r="MBR16" s="146"/>
      <c r="MBS16" s="146"/>
      <c r="MBT16" s="146"/>
      <c r="MBU16" s="146"/>
      <c r="MBV16" s="146"/>
      <c r="MBW16" s="146"/>
      <c r="MBX16" s="146"/>
      <c r="MBY16" s="146"/>
      <c r="MBZ16" s="146"/>
      <c r="MCA16" s="146"/>
      <c r="MCB16" s="146"/>
      <c r="MCC16" s="146"/>
      <c r="MCD16" s="146"/>
      <c r="MCE16" s="146"/>
      <c r="MCF16" s="146"/>
      <c r="MCG16" s="146"/>
      <c r="MCH16" s="146"/>
      <c r="MCI16" s="146"/>
      <c r="MCJ16" s="146"/>
      <c r="MCK16" s="146"/>
      <c r="MCL16" s="146"/>
      <c r="MCM16" s="146"/>
      <c r="MCN16" s="146"/>
      <c r="MCO16" s="146"/>
      <c r="MCP16" s="146"/>
      <c r="MCQ16" s="146"/>
      <c r="MCR16" s="146"/>
      <c r="MCS16" s="146"/>
      <c r="MCT16" s="146"/>
      <c r="MCU16" s="146"/>
      <c r="MCV16" s="146"/>
      <c r="MCW16" s="146"/>
      <c r="MCX16" s="146"/>
      <c r="MCY16" s="146"/>
      <c r="MCZ16" s="146"/>
      <c r="MDA16" s="146"/>
      <c r="MDB16" s="146"/>
      <c r="MDC16" s="146"/>
      <c r="MDD16" s="146"/>
      <c r="MDE16" s="146"/>
      <c r="MDF16" s="146"/>
      <c r="MDG16" s="146"/>
      <c r="MDH16" s="146"/>
      <c r="MDI16" s="146"/>
      <c r="MDJ16" s="146"/>
      <c r="MDK16" s="146"/>
      <c r="MDL16" s="146"/>
      <c r="MDM16" s="146"/>
      <c r="MDN16" s="146"/>
      <c r="MDO16" s="146"/>
      <c r="MDP16" s="146"/>
      <c r="MDQ16" s="146"/>
      <c r="MDR16" s="146"/>
      <c r="MDS16" s="146"/>
      <c r="MDT16" s="146"/>
      <c r="MDU16" s="146"/>
      <c r="MDV16" s="146"/>
      <c r="MDW16" s="146"/>
      <c r="MDX16" s="146"/>
      <c r="MDY16" s="146"/>
      <c r="MDZ16" s="146"/>
      <c r="MEA16" s="146"/>
      <c r="MEB16" s="146"/>
      <c r="MEC16" s="146"/>
      <c r="MED16" s="146"/>
      <c r="MEE16" s="146"/>
      <c r="MEF16" s="146"/>
      <c r="MEG16" s="146"/>
      <c r="MEH16" s="146"/>
      <c r="MEI16" s="146"/>
      <c r="MEJ16" s="146"/>
      <c r="MEK16" s="146"/>
      <c r="MEL16" s="146"/>
      <c r="MEM16" s="146"/>
      <c r="MEN16" s="146"/>
      <c r="MEO16" s="146"/>
      <c r="MEP16" s="146"/>
      <c r="MEQ16" s="146"/>
      <c r="MER16" s="146"/>
      <c r="MES16" s="146"/>
      <c r="MET16" s="146"/>
      <c r="MEU16" s="146"/>
      <c r="MEV16" s="146"/>
      <c r="MEW16" s="146"/>
      <c r="MEX16" s="146"/>
      <c r="MEY16" s="146"/>
      <c r="MEZ16" s="146"/>
      <c r="MFA16" s="146"/>
      <c r="MFB16" s="146"/>
      <c r="MFC16" s="146"/>
      <c r="MFD16" s="146"/>
      <c r="MFE16" s="146"/>
      <c r="MFF16" s="146"/>
      <c r="MFG16" s="146"/>
      <c r="MFH16" s="146"/>
      <c r="MFI16" s="146"/>
      <c r="MFJ16" s="146"/>
      <c r="MFK16" s="146"/>
      <c r="MFL16" s="146"/>
      <c r="MFM16" s="146"/>
      <c r="MFN16" s="146"/>
      <c r="MFO16" s="146"/>
      <c r="MFP16" s="146"/>
      <c r="MFQ16" s="146"/>
      <c r="MFR16" s="146"/>
      <c r="MFS16" s="146"/>
      <c r="MFT16" s="146"/>
      <c r="MFU16" s="146"/>
      <c r="MFV16" s="146"/>
      <c r="MFW16" s="146"/>
      <c r="MFX16" s="146"/>
      <c r="MFY16" s="146"/>
      <c r="MFZ16" s="146"/>
      <c r="MGA16" s="146"/>
      <c r="MGB16" s="146"/>
      <c r="MGC16" s="146"/>
      <c r="MGD16" s="146"/>
      <c r="MGE16" s="146"/>
      <c r="MGF16" s="146"/>
      <c r="MGG16" s="146"/>
      <c r="MGH16" s="146"/>
      <c r="MGI16" s="146"/>
      <c r="MGJ16" s="146"/>
      <c r="MGK16" s="146"/>
      <c r="MGL16" s="146"/>
      <c r="MGM16" s="146"/>
      <c r="MGN16" s="146"/>
      <c r="MGO16" s="146"/>
      <c r="MGP16" s="146"/>
      <c r="MGQ16" s="146"/>
      <c r="MGR16" s="146"/>
      <c r="MGS16" s="146"/>
      <c r="MGT16" s="146"/>
      <c r="MGU16" s="146"/>
      <c r="MGV16" s="146"/>
      <c r="MGW16" s="146"/>
      <c r="MGX16" s="146"/>
      <c r="MGY16" s="146"/>
      <c r="MGZ16" s="146"/>
      <c r="MHA16" s="146"/>
      <c r="MHB16" s="146"/>
      <c r="MHC16" s="146"/>
      <c r="MHD16" s="146"/>
      <c r="MHE16" s="146"/>
      <c r="MHF16" s="146"/>
      <c r="MHG16" s="146"/>
      <c r="MHH16" s="146"/>
      <c r="MHI16" s="146"/>
      <c r="MHJ16" s="146"/>
      <c r="MHK16" s="146"/>
      <c r="MHL16" s="146"/>
      <c r="MHM16" s="146"/>
      <c r="MHN16" s="146"/>
      <c r="MHO16" s="146"/>
      <c r="MHP16" s="146"/>
      <c r="MHQ16" s="146"/>
      <c r="MHR16" s="146"/>
      <c r="MHS16" s="146"/>
      <c r="MHT16" s="146"/>
      <c r="MHU16" s="146"/>
      <c r="MHV16" s="146"/>
      <c r="MHW16" s="146"/>
      <c r="MHX16" s="146"/>
      <c r="MHY16" s="146"/>
      <c r="MHZ16" s="146"/>
      <c r="MIA16" s="146"/>
      <c r="MIB16" s="146"/>
      <c r="MIC16" s="146"/>
      <c r="MID16" s="146"/>
      <c r="MIE16" s="146"/>
      <c r="MIF16" s="146"/>
      <c r="MIG16" s="146"/>
      <c r="MIH16" s="146"/>
      <c r="MII16" s="146"/>
      <c r="MIJ16" s="146"/>
      <c r="MIK16" s="146"/>
      <c r="MIL16" s="146"/>
      <c r="MIM16" s="146"/>
      <c r="MIN16" s="146"/>
      <c r="MIO16" s="146"/>
      <c r="MIP16" s="146"/>
      <c r="MIQ16" s="146"/>
      <c r="MIR16" s="146"/>
      <c r="MIS16" s="146"/>
      <c r="MIT16" s="146"/>
      <c r="MIU16" s="146"/>
      <c r="MIV16" s="146"/>
      <c r="MIW16" s="146"/>
      <c r="MIX16" s="146"/>
      <c r="MIY16" s="146"/>
      <c r="MIZ16" s="146"/>
      <c r="MJA16" s="146"/>
      <c r="MJB16" s="146"/>
      <c r="MJC16" s="146"/>
      <c r="MJD16" s="146"/>
      <c r="MJE16" s="146"/>
      <c r="MJF16" s="146"/>
      <c r="MJG16" s="146"/>
      <c r="MJH16" s="146"/>
      <c r="MJI16" s="146"/>
      <c r="MJJ16" s="146"/>
      <c r="MJK16" s="146"/>
      <c r="MJL16" s="146"/>
      <c r="MJM16" s="146"/>
      <c r="MJN16" s="146"/>
      <c r="MJO16" s="146"/>
      <c r="MJP16" s="146"/>
      <c r="MJQ16" s="146"/>
      <c r="MJR16" s="146"/>
      <c r="MJS16" s="146"/>
      <c r="MJT16" s="146"/>
      <c r="MJU16" s="146"/>
      <c r="MJV16" s="146"/>
      <c r="MJW16" s="146"/>
      <c r="MJX16" s="146"/>
      <c r="MJY16" s="146"/>
      <c r="MJZ16" s="146"/>
      <c r="MKA16" s="146"/>
      <c r="MKB16" s="146"/>
      <c r="MKC16" s="146"/>
      <c r="MKD16" s="146"/>
      <c r="MKE16" s="146"/>
      <c r="MKF16" s="146"/>
      <c r="MKG16" s="146"/>
      <c r="MKH16" s="146"/>
      <c r="MKI16" s="146"/>
      <c r="MKJ16" s="146"/>
      <c r="MKK16" s="146"/>
      <c r="MKL16" s="146"/>
      <c r="MKM16" s="146"/>
      <c r="MKN16" s="146"/>
      <c r="MKO16" s="146"/>
      <c r="MKP16" s="146"/>
      <c r="MKQ16" s="146"/>
      <c r="MKR16" s="146"/>
      <c r="MKS16" s="146"/>
      <c r="MKT16" s="146"/>
      <c r="MKU16" s="146"/>
      <c r="MKV16" s="146"/>
      <c r="MKW16" s="146"/>
      <c r="MKX16" s="146"/>
      <c r="MKY16" s="146"/>
      <c r="MKZ16" s="146"/>
      <c r="MLA16" s="146"/>
      <c r="MLB16" s="146"/>
      <c r="MLC16" s="146"/>
      <c r="MLD16" s="146"/>
      <c r="MLE16" s="146"/>
      <c r="MLF16" s="146"/>
      <c r="MLG16" s="146"/>
      <c r="MLH16" s="146"/>
      <c r="MLI16" s="146"/>
      <c r="MLJ16" s="146"/>
      <c r="MLK16" s="146"/>
      <c r="MLL16" s="146"/>
      <c r="MLM16" s="146"/>
      <c r="MLN16" s="146"/>
      <c r="MLO16" s="146"/>
      <c r="MLP16" s="146"/>
      <c r="MLQ16" s="146"/>
      <c r="MLR16" s="146"/>
      <c r="MLS16" s="146"/>
      <c r="MLT16" s="146"/>
      <c r="MLU16" s="146"/>
      <c r="MLV16" s="146"/>
      <c r="MLW16" s="146"/>
      <c r="MLX16" s="146"/>
      <c r="MLY16" s="146"/>
      <c r="MLZ16" s="146"/>
      <c r="MMA16" s="146"/>
      <c r="MMB16" s="146"/>
      <c r="MMC16" s="146"/>
      <c r="MMD16" s="146"/>
      <c r="MME16" s="146"/>
      <c r="MMF16" s="146"/>
      <c r="MMG16" s="146"/>
      <c r="MMH16" s="146"/>
      <c r="MMI16" s="146"/>
      <c r="MMJ16" s="146"/>
      <c r="MMK16" s="146"/>
      <c r="MML16" s="146"/>
      <c r="MMM16" s="146"/>
      <c r="MMN16" s="146"/>
      <c r="MMO16" s="146"/>
      <c r="MMP16" s="146"/>
      <c r="MMQ16" s="146"/>
      <c r="MMR16" s="146"/>
      <c r="MMS16" s="146"/>
      <c r="MMT16" s="146"/>
      <c r="MMU16" s="146"/>
      <c r="MMV16" s="146"/>
      <c r="MMW16" s="146"/>
      <c r="MMX16" s="146"/>
      <c r="MMY16" s="146"/>
      <c r="MMZ16" s="146"/>
      <c r="MNA16" s="146"/>
      <c r="MNB16" s="146"/>
      <c r="MNC16" s="146"/>
      <c r="MND16" s="146"/>
      <c r="MNE16" s="146"/>
      <c r="MNF16" s="146"/>
      <c r="MNG16" s="146"/>
      <c r="MNH16" s="146"/>
      <c r="MNI16" s="146"/>
      <c r="MNJ16" s="146"/>
      <c r="MNK16" s="146"/>
      <c r="MNL16" s="146"/>
      <c r="MNM16" s="146"/>
      <c r="MNN16" s="146"/>
      <c r="MNO16" s="146"/>
      <c r="MNP16" s="146"/>
      <c r="MNQ16" s="146"/>
      <c r="MNR16" s="146"/>
      <c r="MNS16" s="146"/>
      <c r="MNT16" s="146"/>
      <c r="MNU16" s="146"/>
      <c r="MNV16" s="146"/>
      <c r="MNW16" s="146"/>
      <c r="MNX16" s="146"/>
      <c r="MNY16" s="146"/>
      <c r="MNZ16" s="146"/>
      <c r="MOA16" s="146"/>
      <c r="MOB16" s="146"/>
      <c r="MOC16" s="146"/>
      <c r="MOD16" s="146"/>
      <c r="MOE16" s="146"/>
      <c r="MOF16" s="146"/>
      <c r="MOG16" s="146"/>
      <c r="MOH16" s="146"/>
      <c r="MOI16" s="146"/>
      <c r="MOJ16" s="146"/>
      <c r="MOK16" s="146"/>
      <c r="MOL16" s="146"/>
      <c r="MOM16" s="146"/>
      <c r="MON16" s="146"/>
      <c r="MOO16" s="146"/>
      <c r="MOP16" s="146"/>
      <c r="MOQ16" s="146"/>
      <c r="MOR16" s="146"/>
      <c r="MOS16" s="146"/>
      <c r="MOT16" s="146"/>
      <c r="MOU16" s="146"/>
      <c r="MOV16" s="146"/>
      <c r="MOW16" s="146"/>
      <c r="MOX16" s="146"/>
      <c r="MOY16" s="146"/>
      <c r="MOZ16" s="146"/>
      <c r="MPA16" s="146"/>
      <c r="MPB16" s="146"/>
      <c r="MPC16" s="146"/>
      <c r="MPD16" s="146"/>
      <c r="MPE16" s="146"/>
      <c r="MPF16" s="146"/>
      <c r="MPG16" s="146"/>
      <c r="MPH16" s="146"/>
      <c r="MPI16" s="146"/>
      <c r="MPJ16" s="146"/>
      <c r="MPK16" s="146"/>
      <c r="MPL16" s="146"/>
      <c r="MPM16" s="146"/>
      <c r="MPN16" s="146"/>
      <c r="MPO16" s="146"/>
      <c r="MPP16" s="146"/>
      <c r="MPQ16" s="146"/>
      <c r="MPR16" s="146"/>
      <c r="MPS16" s="146"/>
      <c r="MPT16" s="146"/>
      <c r="MPU16" s="146"/>
      <c r="MPV16" s="146"/>
      <c r="MPW16" s="146"/>
      <c r="MPX16" s="146"/>
      <c r="MPY16" s="146"/>
      <c r="MPZ16" s="146"/>
      <c r="MQA16" s="146"/>
      <c r="MQB16" s="146"/>
      <c r="MQC16" s="146"/>
      <c r="MQD16" s="146"/>
      <c r="MQE16" s="146"/>
      <c r="MQF16" s="146"/>
      <c r="MQG16" s="146"/>
      <c r="MQH16" s="146"/>
      <c r="MQI16" s="146"/>
      <c r="MQJ16" s="146"/>
      <c r="MQK16" s="146"/>
      <c r="MQL16" s="146"/>
      <c r="MQM16" s="146"/>
      <c r="MQN16" s="146"/>
      <c r="MQO16" s="146"/>
      <c r="MQP16" s="146"/>
      <c r="MQQ16" s="146"/>
      <c r="MQR16" s="146"/>
      <c r="MQS16" s="146"/>
      <c r="MQT16" s="146"/>
      <c r="MQU16" s="146"/>
      <c r="MQV16" s="146"/>
      <c r="MQW16" s="146"/>
      <c r="MQX16" s="146"/>
      <c r="MQY16" s="146"/>
      <c r="MQZ16" s="146"/>
      <c r="MRA16" s="146"/>
      <c r="MRB16" s="146"/>
      <c r="MRC16" s="146"/>
      <c r="MRD16" s="146"/>
      <c r="MRE16" s="146"/>
      <c r="MRF16" s="146"/>
      <c r="MRG16" s="146"/>
      <c r="MRH16" s="146"/>
      <c r="MRI16" s="146"/>
      <c r="MRJ16" s="146"/>
      <c r="MRK16" s="146"/>
      <c r="MRL16" s="146"/>
      <c r="MRM16" s="146"/>
      <c r="MRN16" s="146"/>
      <c r="MRO16" s="146"/>
      <c r="MRP16" s="146"/>
      <c r="MRQ16" s="146"/>
      <c r="MRR16" s="146"/>
      <c r="MRS16" s="146"/>
      <c r="MRT16" s="146"/>
      <c r="MRU16" s="146"/>
      <c r="MRV16" s="146"/>
      <c r="MRW16" s="146"/>
      <c r="MRX16" s="146"/>
      <c r="MRY16" s="146"/>
      <c r="MRZ16" s="146"/>
      <c r="MSA16" s="146"/>
      <c r="MSB16" s="146"/>
      <c r="MSC16" s="146"/>
      <c r="MSD16" s="146"/>
      <c r="MSE16" s="146"/>
      <c r="MSF16" s="146"/>
      <c r="MSG16" s="146"/>
      <c r="MSH16" s="146"/>
      <c r="MSI16" s="146"/>
      <c r="MSJ16" s="146"/>
      <c r="MSK16" s="146"/>
      <c r="MSL16" s="146"/>
      <c r="MSM16" s="146"/>
      <c r="MSN16" s="146"/>
      <c r="MSO16" s="146"/>
      <c r="MSP16" s="146"/>
      <c r="MSQ16" s="146"/>
      <c r="MSR16" s="146"/>
      <c r="MSS16" s="146"/>
      <c r="MST16" s="146"/>
      <c r="MSU16" s="146"/>
      <c r="MSV16" s="146"/>
      <c r="MSW16" s="146"/>
      <c r="MSX16" s="146"/>
      <c r="MSY16" s="146"/>
      <c r="MSZ16" s="146"/>
      <c r="MTA16" s="146"/>
      <c r="MTB16" s="146"/>
      <c r="MTC16" s="146"/>
      <c r="MTD16" s="146"/>
      <c r="MTE16" s="146"/>
      <c r="MTF16" s="146"/>
      <c r="MTG16" s="146"/>
      <c r="MTH16" s="146"/>
      <c r="MTI16" s="146"/>
      <c r="MTJ16" s="146"/>
      <c r="MTK16" s="146"/>
      <c r="MTL16" s="146"/>
      <c r="MTM16" s="146"/>
      <c r="MTN16" s="146"/>
      <c r="MTO16" s="146"/>
      <c r="MTP16" s="146"/>
      <c r="MTQ16" s="146"/>
      <c r="MTR16" s="146"/>
      <c r="MTS16" s="146"/>
      <c r="MTT16" s="146"/>
      <c r="MTU16" s="146"/>
      <c r="MTV16" s="146"/>
      <c r="MTW16" s="146"/>
      <c r="MTX16" s="146"/>
      <c r="MTY16" s="146"/>
      <c r="MTZ16" s="146"/>
      <c r="MUA16" s="146"/>
      <c r="MUB16" s="146"/>
      <c r="MUC16" s="146"/>
      <c r="MUD16" s="146"/>
      <c r="MUE16" s="146"/>
      <c r="MUF16" s="146"/>
      <c r="MUG16" s="146"/>
      <c r="MUH16" s="146"/>
      <c r="MUI16" s="146"/>
      <c r="MUJ16" s="146"/>
      <c r="MUK16" s="146"/>
      <c r="MUL16" s="146"/>
      <c r="MUM16" s="146"/>
      <c r="MUN16" s="146"/>
      <c r="MUO16" s="146"/>
      <c r="MUP16" s="146"/>
      <c r="MUQ16" s="146"/>
      <c r="MUR16" s="146"/>
      <c r="MUS16" s="146"/>
      <c r="MUT16" s="146"/>
      <c r="MUU16" s="146"/>
      <c r="MUV16" s="146"/>
      <c r="MUW16" s="146"/>
      <c r="MUX16" s="146"/>
      <c r="MUY16" s="146"/>
      <c r="MUZ16" s="146"/>
      <c r="MVA16" s="146"/>
      <c r="MVB16" s="146"/>
      <c r="MVC16" s="146"/>
      <c r="MVD16" s="146"/>
      <c r="MVE16" s="146"/>
      <c r="MVF16" s="146"/>
      <c r="MVG16" s="146"/>
      <c r="MVH16" s="146"/>
      <c r="MVI16" s="146"/>
      <c r="MVJ16" s="146"/>
      <c r="MVK16" s="146"/>
      <c r="MVL16" s="146"/>
      <c r="MVM16" s="146"/>
      <c r="MVN16" s="146"/>
      <c r="MVO16" s="146"/>
      <c r="MVP16" s="146"/>
      <c r="MVQ16" s="146"/>
      <c r="MVR16" s="146"/>
      <c r="MVS16" s="146"/>
      <c r="MVT16" s="146"/>
      <c r="MVU16" s="146"/>
      <c r="MVV16" s="146"/>
      <c r="MVW16" s="146"/>
      <c r="MVX16" s="146"/>
      <c r="MVY16" s="146"/>
      <c r="MVZ16" s="146"/>
      <c r="MWA16" s="146"/>
      <c r="MWB16" s="146"/>
      <c r="MWC16" s="146"/>
      <c r="MWD16" s="146"/>
      <c r="MWE16" s="146"/>
      <c r="MWF16" s="146"/>
      <c r="MWG16" s="146"/>
      <c r="MWH16" s="146"/>
      <c r="MWI16" s="146"/>
      <c r="MWJ16" s="146"/>
      <c r="MWK16" s="146"/>
      <c r="MWL16" s="146"/>
      <c r="MWM16" s="146"/>
      <c r="MWN16" s="146"/>
      <c r="MWO16" s="146"/>
      <c r="MWP16" s="146"/>
      <c r="MWQ16" s="146"/>
      <c r="MWR16" s="146"/>
      <c r="MWS16" s="146"/>
      <c r="MWT16" s="146"/>
      <c r="MWU16" s="146"/>
      <c r="MWV16" s="146"/>
      <c r="MWW16" s="146"/>
      <c r="MWX16" s="146"/>
      <c r="MWY16" s="146"/>
      <c r="MWZ16" s="146"/>
      <c r="MXA16" s="146"/>
      <c r="MXB16" s="146"/>
      <c r="MXC16" s="146"/>
      <c r="MXD16" s="146"/>
      <c r="MXE16" s="146"/>
      <c r="MXF16" s="146"/>
      <c r="MXG16" s="146"/>
      <c r="MXH16" s="146"/>
      <c r="MXI16" s="146"/>
      <c r="MXJ16" s="146"/>
      <c r="MXK16" s="146"/>
      <c r="MXL16" s="146"/>
      <c r="MXM16" s="146"/>
      <c r="MXN16" s="146"/>
      <c r="MXO16" s="146"/>
      <c r="MXP16" s="146"/>
      <c r="MXQ16" s="146"/>
      <c r="MXR16" s="146"/>
      <c r="MXS16" s="146"/>
      <c r="MXT16" s="146"/>
      <c r="MXU16" s="146"/>
      <c r="MXV16" s="146"/>
      <c r="MXW16" s="146"/>
      <c r="MXX16" s="146"/>
      <c r="MXY16" s="146"/>
      <c r="MXZ16" s="146"/>
      <c r="MYA16" s="146"/>
      <c r="MYB16" s="146"/>
      <c r="MYC16" s="146"/>
      <c r="MYD16" s="146"/>
      <c r="MYE16" s="146"/>
      <c r="MYF16" s="146"/>
      <c r="MYG16" s="146"/>
      <c r="MYH16" s="146"/>
      <c r="MYI16" s="146"/>
      <c r="MYJ16" s="146"/>
      <c r="MYK16" s="146"/>
      <c r="MYL16" s="146"/>
      <c r="MYM16" s="146"/>
      <c r="MYN16" s="146"/>
      <c r="MYO16" s="146"/>
      <c r="MYP16" s="146"/>
      <c r="MYQ16" s="146"/>
      <c r="MYR16" s="146"/>
      <c r="MYS16" s="146"/>
      <c r="MYT16" s="146"/>
      <c r="MYU16" s="146"/>
      <c r="MYV16" s="146"/>
      <c r="MYW16" s="146"/>
      <c r="MYX16" s="146"/>
      <c r="MYY16" s="146"/>
      <c r="MYZ16" s="146"/>
      <c r="MZA16" s="146"/>
      <c r="MZB16" s="146"/>
      <c r="MZC16" s="146"/>
      <c r="MZD16" s="146"/>
      <c r="MZE16" s="146"/>
      <c r="MZF16" s="146"/>
      <c r="MZG16" s="146"/>
      <c r="MZH16" s="146"/>
      <c r="MZI16" s="146"/>
      <c r="MZJ16" s="146"/>
      <c r="MZK16" s="146"/>
      <c r="MZL16" s="146"/>
      <c r="MZM16" s="146"/>
      <c r="MZN16" s="146"/>
      <c r="MZO16" s="146"/>
      <c r="MZP16" s="146"/>
      <c r="MZQ16" s="146"/>
      <c r="MZR16" s="146"/>
      <c r="MZS16" s="146"/>
      <c r="MZT16" s="146"/>
      <c r="MZU16" s="146"/>
      <c r="MZV16" s="146"/>
      <c r="MZW16" s="146"/>
      <c r="MZX16" s="146"/>
      <c r="MZY16" s="146"/>
      <c r="MZZ16" s="146"/>
      <c r="NAA16" s="146"/>
      <c r="NAB16" s="146"/>
      <c r="NAC16" s="146"/>
      <c r="NAD16" s="146"/>
      <c r="NAE16" s="146"/>
      <c r="NAF16" s="146"/>
      <c r="NAG16" s="146"/>
      <c r="NAH16" s="146"/>
      <c r="NAI16" s="146"/>
      <c r="NAJ16" s="146"/>
      <c r="NAK16" s="146"/>
      <c r="NAL16" s="146"/>
      <c r="NAM16" s="146"/>
      <c r="NAN16" s="146"/>
      <c r="NAO16" s="146"/>
      <c r="NAP16" s="146"/>
      <c r="NAQ16" s="146"/>
      <c r="NAR16" s="146"/>
      <c r="NAS16" s="146"/>
      <c r="NAT16" s="146"/>
      <c r="NAU16" s="146"/>
      <c r="NAV16" s="146"/>
      <c r="NAW16" s="146"/>
      <c r="NAX16" s="146"/>
      <c r="NAY16" s="146"/>
      <c r="NAZ16" s="146"/>
      <c r="NBA16" s="146"/>
      <c r="NBB16" s="146"/>
      <c r="NBC16" s="146"/>
      <c r="NBD16" s="146"/>
      <c r="NBE16" s="146"/>
      <c r="NBF16" s="146"/>
      <c r="NBG16" s="146"/>
      <c r="NBH16" s="146"/>
      <c r="NBI16" s="146"/>
      <c r="NBJ16" s="146"/>
      <c r="NBK16" s="146"/>
      <c r="NBL16" s="146"/>
      <c r="NBM16" s="146"/>
      <c r="NBN16" s="146"/>
      <c r="NBO16" s="146"/>
      <c r="NBP16" s="146"/>
      <c r="NBQ16" s="146"/>
      <c r="NBR16" s="146"/>
      <c r="NBS16" s="146"/>
      <c r="NBT16" s="146"/>
      <c r="NBU16" s="146"/>
      <c r="NBV16" s="146"/>
      <c r="NBW16" s="146"/>
      <c r="NBX16" s="146"/>
      <c r="NBY16" s="146"/>
      <c r="NBZ16" s="146"/>
      <c r="NCA16" s="146"/>
      <c r="NCB16" s="146"/>
      <c r="NCC16" s="146"/>
      <c r="NCD16" s="146"/>
      <c r="NCE16" s="146"/>
      <c r="NCF16" s="146"/>
      <c r="NCG16" s="146"/>
      <c r="NCH16" s="146"/>
      <c r="NCI16" s="146"/>
      <c r="NCJ16" s="146"/>
      <c r="NCK16" s="146"/>
      <c r="NCL16" s="146"/>
      <c r="NCM16" s="146"/>
      <c r="NCN16" s="146"/>
      <c r="NCO16" s="146"/>
      <c r="NCP16" s="146"/>
      <c r="NCQ16" s="146"/>
      <c r="NCR16" s="146"/>
      <c r="NCS16" s="146"/>
      <c r="NCT16" s="146"/>
      <c r="NCU16" s="146"/>
      <c r="NCV16" s="146"/>
      <c r="NCW16" s="146"/>
      <c r="NCX16" s="146"/>
      <c r="NCY16" s="146"/>
      <c r="NCZ16" s="146"/>
      <c r="NDA16" s="146"/>
      <c r="NDB16" s="146"/>
      <c r="NDC16" s="146"/>
      <c r="NDD16" s="146"/>
      <c r="NDE16" s="146"/>
      <c r="NDF16" s="146"/>
      <c r="NDG16" s="146"/>
      <c r="NDH16" s="146"/>
      <c r="NDI16" s="146"/>
      <c r="NDJ16" s="146"/>
      <c r="NDK16" s="146"/>
      <c r="NDL16" s="146"/>
      <c r="NDM16" s="146"/>
      <c r="NDN16" s="146"/>
      <c r="NDO16" s="146"/>
      <c r="NDP16" s="146"/>
      <c r="NDQ16" s="146"/>
      <c r="NDR16" s="146"/>
      <c r="NDS16" s="146"/>
      <c r="NDT16" s="146"/>
      <c r="NDU16" s="146"/>
      <c r="NDV16" s="146"/>
      <c r="NDW16" s="146"/>
      <c r="NDX16" s="146"/>
      <c r="NDY16" s="146"/>
      <c r="NDZ16" s="146"/>
      <c r="NEA16" s="146"/>
      <c r="NEB16" s="146"/>
      <c r="NEC16" s="146"/>
      <c r="NED16" s="146"/>
      <c r="NEE16" s="146"/>
      <c r="NEF16" s="146"/>
      <c r="NEG16" s="146"/>
      <c r="NEH16" s="146"/>
      <c r="NEI16" s="146"/>
      <c r="NEJ16" s="146"/>
      <c r="NEK16" s="146"/>
      <c r="NEL16" s="146"/>
      <c r="NEM16" s="146"/>
      <c r="NEN16" s="146"/>
      <c r="NEO16" s="146"/>
      <c r="NEP16" s="146"/>
      <c r="NEQ16" s="146"/>
      <c r="NER16" s="146"/>
      <c r="NES16" s="146"/>
      <c r="NET16" s="146"/>
      <c r="NEU16" s="146"/>
      <c r="NEV16" s="146"/>
      <c r="NEW16" s="146"/>
      <c r="NEX16" s="146"/>
      <c r="NEY16" s="146"/>
      <c r="NEZ16" s="146"/>
      <c r="NFA16" s="146"/>
      <c r="NFB16" s="146"/>
      <c r="NFC16" s="146"/>
      <c r="NFD16" s="146"/>
      <c r="NFE16" s="146"/>
      <c r="NFF16" s="146"/>
      <c r="NFG16" s="146"/>
      <c r="NFH16" s="146"/>
      <c r="NFI16" s="146"/>
      <c r="NFJ16" s="146"/>
      <c r="NFK16" s="146"/>
      <c r="NFL16" s="146"/>
      <c r="NFM16" s="146"/>
      <c r="NFN16" s="146"/>
      <c r="NFO16" s="146"/>
      <c r="NFP16" s="146"/>
      <c r="NFQ16" s="146"/>
      <c r="NFR16" s="146"/>
      <c r="NFS16" s="146"/>
      <c r="NFT16" s="146"/>
      <c r="NFU16" s="146"/>
      <c r="NFV16" s="146"/>
      <c r="NFW16" s="146"/>
      <c r="NFX16" s="146"/>
      <c r="NFY16" s="146"/>
      <c r="NFZ16" s="146"/>
      <c r="NGA16" s="146"/>
      <c r="NGB16" s="146"/>
      <c r="NGC16" s="146"/>
      <c r="NGD16" s="146"/>
      <c r="NGE16" s="146"/>
      <c r="NGF16" s="146"/>
      <c r="NGG16" s="146"/>
      <c r="NGH16" s="146"/>
      <c r="NGI16" s="146"/>
      <c r="NGJ16" s="146"/>
      <c r="NGK16" s="146"/>
      <c r="NGL16" s="146"/>
      <c r="NGM16" s="146"/>
      <c r="NGN16" s="146"/>
      <c r="NGO16" s="146"/>
      <c r="NGP16" s="146"/>
      <c r="NGQ16" s="146"/>
      <c r="NGR16" s="146"/>
      <c r="NGS16" s="146"/>
      <c r="NGT16" s="146"/>
      <c r="NGU16" s="146"/>
      <c r="NGV16" s="146"/>
      <c r="NGW16" s="146"/>
      <c r="NGX16" s="146"/>
      <c r="NGY16" s="146"/>
      <c r="NGZ16" s="146"/>
      <c r="NHA16" s="146"/>
      <c r="NHB16" s="146"/>
      <c r="NHC16" s="146"/>
      <c r="NHD16" s="146"/>
      <c r="NHE16" s="146"/>
      <c r="NHF16" s="146"/>
      <c r="NHG16" s="146"/>
      <c r="NHH16" s="146"/>
      <c r="NHI16" s="146"/>
      <c r="NHJ16" s="146"/>
      <c r="NHK16" s="146"/>
      <c r="NHL16" s="146"/>
      <c r="NHM16" s="146"/>
      <c r="NHN16" s="146"/>
      <c r="NHO16" s="146"/>
      <c r="NHP16" s="146"/>
      <c r="NHQ16" s="146"/>
      <c r="NHR16" s="146"/>
      <c r="NHS16" s="146"/>
      <c r="NHT16" s="146"/>
      <c r="NHU16" s="146"/>
      <c r="NHV16" s="146"/>
      <c r="NHW16" s="146"/>
      <c r="NHX16" s="146"/>
      <c r="NHY16" s="146"/>
      <c r="NHZ16" s="146"/>
      <c r="NIA16" s="146"/>
      <c r="NIB16" s="146"/>
      <c r="NIC16" s="146"/>
      <c r="NID16" s="146"/>
      <c r="NIE16" s="146"/>
      <c r="NIF16" s="146"/>
      <c r="NIG16" s="146"/>
      <c r="NIH16" s="146"/>
      <c r="NII16" s="146"/>
      <c r="NIJ16" s="146"/>
      <c r="NIK16" s="146"/>
      <c r="NIL16" s="146"/>
      <c r="NIM16" s="146"/>
      <c r="NIN16" s="146"/>
      <c r="NIO16" s="146"/>
      <c r="NIP16" s="146"/>
      <c r="NIQ16" s="146"/>
      <c r="NIR16" s="146"/>
      <c r="NIS16" s="146"/>
      <c r="NIT16" s="146"/>
      <c r="NIU16" s="146"/>
      <c r="NIV16" s="146"/>
      <c r="NIW16" s="146"/>
      <c r="NIX16" s="146"/>
      <c r="NIY16" s="146"/>
      <c r="NIZ16" s="146"/>
      <c r="NJA16" s="146"/>
      <c r="NJB16" s="146"/>
      <c r="NJC16" s="146"/>
      <c r="NJD16" s="146"/>
      <c r="NJE16" s="146"/>
      <c r="NJF16" s="146"/>
      <c r="NJG16" s="146"/>
      <c r="NJH16" s="146"/>
      <c r="NJI16" s="146"/>
      <c r="NJJ16" s="146"/>
      <c r="NJK16" s="146"/>
      <c r="NJL16" s="146"/>
      <c r="NJM16" s="146"/>
      <c r="NJN16" s="146"/>
      <c r="NJO16" s="146"/>
      <c r="NJP16" s="146"/>
      <c r="NJQ16" s="146"/>
      <c r="NJR16" s="146"/>
      <c r="NJS16" s="146"/>
      <c r="NJT16" s="146"/>
      <c r="NJU16" s="146"/>
      <c r="NJV16" s="146"/>
      <c r="NJW16" s="146"/>
      <c r="NJX16" s="146"/>
      <c r="NJY16" s="146"/>
      <c r="NJZ16" s="146"/>
      <c r="NKA16" s="146"/>
      <c r="NKB16" s="146"/>
      <c r="NKC16" s="146"/>
      <c r="NKD16" s="146"/>
      <c r="NKE16" s="146"/>
      <c r="NKF16" s="146"/>
      <c r="NKG16" s="146"/>
      <c r="NKH16" s="146"/>
      <c r="NKI16" s="146"/>
      <c r="NKJ16" s="146"/>
      <c r="NKK16" s="146"/>
      <c r="NKL16" s="146"/>
      <c r="NKM16" s="146"/>
      <c r="NKN16" s="146"/>
      <c r="NKO16" s="146"/>
      <c r="NKP16" s="146"/>
      <c r="NKQ16" s="146"/>
      <c r="NKR16" s="146"/>
      <c r="NKS16" s="146"/>
      <c r="NKT16" s="146"/>
      <c r="NKU16" s="146"/>
      <c r="NKV16" s="146"/>
      <c r="NKW16" s="146"/>
      <c r="NKX16" s="146"/>
      <c r="NKY16" s="146"/>
      <c r="NKZ16" s="146"/>
      <c r="NLA16" s="146"/>
      <c r="NLB16" s="146"/>
      <c r="NLC16" s="146"/>
      <c r="NLD16" s="146"/>
      <c r="NLE16" s="146"/>
      <c r="NLF16" s="146"/>
      <c r="NLG16" s="146"/>
      <c r="NLH16" s="146"/>
      <c r="NLI16" s="146"/>
      <c r="NLJ16" s="146"/>
      <c r="NLK16" s="146"/>
      <c r="NLL16" s="146"/>
      <c r="NLM16" s="146"/>
      <c r="NLN16" s="146"/>
      <c r="NLO16" s="146"/>
      <c r="NLP16" s="146"/>
      <c r="NLQ16" s="146"/>
      <c r="NLR16" s="146"/>
      <c r="NLS16" s="146"/>
      <c r="NLT16" s="146"/>
      <c r="NLU16" s="146"/>
      <c r="NLV16" s="146"/>
      <c r="NLW16" s="146"/>
      <c r="NLX16" s="146"/>
      <c r="NLY16" s="146"/>
      <c r="NLZ16" s="146"/>
      <c r="NMA16" s="146"/>
      <c r="NMB16" s="146"/>
      <c r="NMC16" s="146"/>
      <c r="NMD16" s="146"/>
      <c r="NME16" s="146"/>
      <c r="NMF16" s="146"/>
      <c r="NMG16" s="146"/>
      <c r="NMH16" s="146"/>
      <c r="NMI16" s="146"/>
      <c r="NMJ16" s="146"/>
      <c r="NMK16" s="146"/>
      <c r="NML16" s="146"/>
      <c r="NMM16" s="146"/>
      <c r="NMN16" s="146"/>
      <c r="NMO16" s="146"/>
      <c r="NMP16" s="146"/>
      <c r="NMQ16" s="146"/>
      <c r="NMR16" s="146"/>
      <c r="NMS16" s="146"/>
      <c r="NMT16" s="146"/>
      <c r="NMU16" s="146"/>
      <c r="NMV16" s="146"/>
      <c r="NMW16" s="146"/>
      <c r="NMX16" s="146"/>
      <c r="NMY16" s="146"/>
      <c r="NMZ16" s="146"/>
      <c r="NNA16" s="146"/>
      <c r="NNB16" s="146"/>
      <c r="NNC16" s="146"/>
      <c r="NND16" s="146"/>
      <c r="NNE16" s="146"/>
      <c r="NNF16" s="146"/>
      <c r="NNG16" s="146"/>
      <c r="NNH16" s="146"/>
      <c r="NNI16" s="146"/>
      <c r="NNJ16" s="146"/>
      <c r="NNK16" s="146"/>
      <c r="NNL16" s="146"/>
      <c r="NNM16" s="146"/>
      <c r="NNN16" s="146"/>
      <c r="NNO16" s="146"/>
      <c r="NNP16" s="146"/>
      <c r="NNQ16" s="146"/>
      <c r="NNR16" s="146"/>
      <c r="NNS16" s="146"/>
      <c r="NNT16" s="146"/>
      <c r="NNU16" s="146"/>
      <c r="NNV16" s="146"/>
      <c r="NNW16" s="146"/>
      <c r="NNX16" s="146"/>
      <c r="NNY16" s="146"/>
      <c r="NNZ16" s="146"/>
      <c r="NOA16" s="146"/>
      <c r="NOB16" s="146"/>
      <c r="NOC16" s="146"/>
      <c r="NOD16" s="146"/>
      <c r="NOE16" s="146"/>
      <c r="NOF16" s="146"/>
      <c r="NOG16" s="146"/>
      <c r="NOH16" s="146"/>
      <c r="NOI16" s="146"/>
      <c r="NOJ16" s="146"/>
      <c r="NOK16" s="146"/>
      <c r="NOL16" s="146"/>
      <c r="NOM16" s="146"/>
      <c r="NON16" s="146"/>
      <c r="NOO16" s="146"/>
      <c r="NOP16" s="146"/>
      <c r="NOQ16" s="146"/>
      <c r="NOR16" s="146"/>
      <c r="NOS16" s="146"/>
      <c r="NOT16" s="146"/>
      <c r="NOU16" s="146"/>
      <c r="NOV16" s="146"/>
      <c r="NOW16" s="146"/>
      <c r="NOX16" s="146"/>
      <c r="NOY16" s="146"/>
      <c r="NOZ16" s="146"/>
      <c r="NPA16" s="146"/>
      <c r="NPB16" s="146"/>
      <c r="NPC16" s="146"/>
      <c r="NPD16" s="146"/>
      <c r="NPE16" s="146"/>
      <c r="NPF16" s="146"/>
      <c r="NPG16" s="146"/>
      <c r="NPH16" s="146"/>
      <c r="NPI16" s="146"/>
      <c r="NPJ16" s="146"/>
      <c r="NPK16" s="146"/>
      <c r="NPL16" s="146"/>
      <c r="NPM16" s="146"/>
      <c r="NPN16" s="146"/>
      <c r="NPO16" s="146"/>
      <c r="NPP16" s="146"/>
      <c r="NPQ16" s="146"/>
      <c r="NPR16" s="146"/>
      <c r="NPS16" s="146"/>
      <c r="NPT16" s="146"/>
      <c r="NPU16" s="146"/>
      <c r="NPV16" s="146"/>
      <c r="NPW16" s="146"/>
      <c r="NPX16" s="146"/>
      <c r="NPY16" s="146"/>
      <c r="NPZ16" s="146"/>
      <c r="NQA16" s="146"/>
      <c r="NQB16" s="146"/>
      <c r="NQC16" s="146"/>
      <c r="NQD16" s="146"/>
      <c r="NQE16" s="146"/>
      <c r="NQF16" s="146"/>
      <c r="NQG16" s="146"/>
      <c r="NQH16" s="146"/>
      <c r="NQI16" s="146"/>
      <c r="NQJ16" s="146"/>
      <c r="NQK16" s="146"/>
      <c r="NQL16" s="146"/>
      <c r="NQM16" s="146"/>
      <c r="NQN16" s="146"/>
      <c r="NQO16" s="146"/>
      <c r="NQP16" s="146"/>
      <c r="NQQ16" s="146"/>
      <c r="NQR16" s="146"/>
      <c r="NQS16" s="146"/>
      <c r="NQT16" s="146"/>
      <c r="NQU16" s="146"/>
      <c r="NQV16" s="146"/>
      <c r="NQW16" s="146"/>
      <c r="NQX16" s="146"/>
      <c r="NQY16" s="146"/>
      <c r="NQZ16" s="146"/>
      <c r="NRA16" s="146"/>
      <c r="NRB16" s="146"/>
      <c r="NRC16" s="146"/>
      <c r="NRD16" s="146"/>
      <c r="NRE16" s="146"/>
      <c r="NRF16" s="146"/>
      <c r="NRG16" s="146"/>
      <c r="NRH16" s="146"/>
      <c r="NRI16" s="146"/>
      <c r="NRJ16" s="146"/>
      <c r="NRK16" s="146"/>
      <c r="NRL16" s="146"/>
      <c r="NRM16" s="146"/>
      <c r="NRN16" s="146"/>
      <c r="NRO16" s="146"/>
      <c r="NRP16" s="146"/>
      <c r="NRQ16" s="146"/>
      <c r="NRR16" s="146"/>
      <c r="NRS16" s="146"/>
      <c r="NRT16" s="146"/>
      <c r="NRU16" s="146"/>
      <c r="NRV16" s="146"/>
      <c r="NRW16" s="146"/>
      <c r="NRX16" s="146"/>
      <c r="NRY16" s="146"/>
      <c r="NRZ16" s="146"/>
      <c r="NSA16" s="146"/>
      <c r="NSB16" s="146"/>
      <c r="NSC16" s="146"/>
      <c r="NSD16" s="146"/>
      <c r="NSE16" s="146"/>
      <c r="NSF16" s="146"/>
      <c r="NSG16" s="146"/>
      <c r="NSH16" s="146"/>
      <c r="NSI16" s="146"/>
      <c r="NSJ16" s="146"/>
      <c r="NSK16" s="146"/>
      <c r="NSL16" s="146"/>
      <c r="NSM16" s="146"/>
      <c r="NSN16" s="146"/>
      <c r="NSO16" s="146"/>
      <c r="NSP16" s="146"/>
      <c r="NSQ16" s="146"/>
      <c r="NSR16" s="146"/>
      <c r="NSS16" s="146"/>
      <c r="NST16" s="146"/>
      <c r="NSU16" s="146"/>
      <c r="NSV16" s="146"/>
      <c r="NSW16" s="146"/>
      <c r="NSX16" s="146"/>
      <c r="NSY16" s="146"/>
      <c r="NSZ16" s="146"/>
      <c r="NTA16" s="146"/>
      <c r="NTB16" s="146"/>
      <c r="NTC16" s="146"/>
      <c r="NTD16" s="146"/>
      <c r="NTE16" s="146"/>
      <c r="NTF16" s="146"/>
      <c r="NTG16" s="146"/>
      <c r="NTH16" s="146"/>
      <c r="NTI16" s="146"/>
      <c r="NTJ16" s="146"/>
      <c r="NTK16" s="146"/>
      <c r="NTL16" s="146"/>
      <c r="NTM16" s="146"/>
      <c r="NTN16" s="146"/>
      <c r="NTO16" s="146"/>
      <c r="NTP16" s="146"/>
      <c r="NTQ16" s="146"/>
      <c r="NTR16" s="146"/>
      <c r="NTS16" s="146"/>
      <c r="NTT16" s="146"/>
      <c r="NTU16" s="146"/>
      <c r="NTV16" s="146"/>
      <c r="NTW16" s="146"/>
      <c r="NTX16" s="146"/>
      <c r="NTY16" s="146"/>
      <c r="NTZ16" s="146"/>
      <c r="NUA16" s="146"/>
      <c r="NUB16" s="146"/>
      <c r="NUC16" s="146"/>
      <c r="NUD16" s="146"/>
      <c r="NUE16" s="146"/>
      <c r="NUF16" s="146"/>
      <c r="NUG16" s="146"/>
      <c r="NUH16" s="146"/>
      <c r="NUI16" s="146"/>
      <c r="NUJ16" s="146"/>
      <c r="NUK16" s="146"/>
      <c r="NUL16" s="146"/>
      <c r="NUM16" s="146"/>
      <c r="NUN16" s="146"/>
      <c r="NUO16" s="146"/>
      <c r="NUP16" s="146"/>
      <c r="NUQ16" s="146"/>
      <c r="NUR16" s="146"/>
      <c r="NUS16" s="146"/>
      <c r="NUT16" s="146"/>
      <c r="NUU16" s="146"/>
      <c r="NUV16" s="146"/>
      <c r="NUW16" s="146"/>
      <c r="NUX16" s="146"/>
      <c r="NUY16" s="146"/>
      <c r="NUZ16" s="146"/>
      <c r="NVA16" s="146"/>
      <c r="NVB16" s="146"/>
      <c r="NVC16" s="146"/>
      <c r="NVD16" s="146"/>
      <c r="NVE16" s="146"/>
      <c r="NVF16" s="146"/>
      <c r="NVG16" s="146"/>
      <c r="NVH16" s="146"/>
      <c r="NVI16" s="146"/>
      <c r="NVJ16" s="146"/>
      <c r="NVK16" s="146"/>
      <c r="NVL16" s="146"/>
      <c r="NVM16" s="146"/>
      <c r="NVN16" s="146"/>
      <c r="NVO16" s="146"/>
      <c r="NVP16" s="146"/>
      <c r="NVQ16" s="146"/>
      <c r="NVR16" s="146"/>
      <c r="NVS16" s="146"/>
      <c r="NVT16" s="146"/>
      <c r="NVU16" s="146"/>
      <c r="NVV16" s="146"/>
      <c r="NVW16" s="146"/>
      <c r="NVX16" s="146"/>
      <c r="NVY16" s="146"/>
      <c r="NVZ16" s="146"/>
      <c r="NWA16" s="146"/>
      <c r="NWB16" s="146"/>
      <c r="NWC16" s="146"/>
      <c r="NWD16" s="146"/>
      <c r="NWE16" s="146"/>
      <c r="NWF16" s="146"/>
      <c r="NWG16" s="146"/>
      <c r="NWH16" s="146"/>
      <c r="NWI16" s="146"/>
      <c r="NWJ16" s="146"/>
      <c r="NWK16" s="146"/>
      <c r="NWL16" s="146"/>
      <c r="NWM16" s="146"/>
      <c r="NWN16" s="146"/>
      <c r="NWO16" s="146"/>
      <c r="NWP16" s="146"/>
      <c r="NWQ16" s="146"/>
      <c r="NWR16" s="146"/>
      <c r="NWS16" s="146"/>
      <c r="NWT16" s="146"/>
      <c r="NWU16" s="146"/>
      <c r="NWV16" s="146"/>
      <c r="NWW16" s="146"/>
      <c r="NWX16" s="146"/>
      <c r="NWY16" s="146"/>
      <c r="NWZ16" s="146"/>
      <c r="NXA16" s="146"/>
      <c r="NXB16" s="146"/>
      <c r="NXC16" s="146"/>
      <c r="NXD16" s="146"/>
      <c r="NXE16" s="146"/>
      <c r="NXF16" s="146"/>
      <c r="NXG16" s="146"/>
      <c r="NXH16" s="146"/>
      <c r="NXI16" s="146"/>
      <c r="NXJ16" s="146"/>
      <c r="NXK16" s="146"/>
      <c r="NXL16" s="146"/>
      <c r="NXM16" s="146"/>
      <c r="NXN16" s="146"/>
      <c r="NXO16" s="146"/>
      <c r="NXP16" s="146"/>
      <c r="NXQ16" s="146"/>
      <c r="NXR16" s="146"/>
      <c r="NXS16" s="146"/>
      <c r="NXT16" s="146"/>
      <c r="NXU16" s="146"/>
      <c r="NXV16" s="146"/>
      <c r="NXW16" s="146"/>
      <c r="NXX16" s="146"/>
      <c r="NXY16" s="146"/>
      <c r="NXZ16" s="146"/>
      <c r="NYA16" s="146"/>
      <c r="NYB16" s="146"/>
      <c r="NYC16" s="146"/>
      <c r="NYD16" s="146"/>
      <c r="NYE16" s="146"/>
      <c r="NYF16" s="146"/>
      <c r="NYG16" s="146"/>
      <c r="NYH16" s="146"/>
      <c r="NYI16" s="146"/>
      <c r="NYJ16" s="146"/>
      <c r="NYK16" s="146"/>
      <c r="NYL16" s="146"/>
      <c r="NYM16" s="146"/>
      <c r="NYN16" s="146"/>
      <c r="NYO16" s="146"/>
      <c r="NYP16" s="146"/>
      <c r="NYQ16" s="146"/>
      <c r="NYR16" s="146"/>
      <c r="NYS16" s="146"/>
      <c r="NYT16" s="146"/>
      <c r="NYU16" s="146"/>
      <c r="NYV16" s="146"/>
      <c r="NYW16" s="146"/>
      <c r="NYX16" s="146"/>
      <c r="NYY16" s="146"/>
      <c r="NYZ16" s="146"/>
      <c r="NZA16" s="146"/>
      <c r="NZB16" s="146"/>
      <c r="NZC16" s="146"/>
      <c r="NZD16" s="146"/>
      <c r="NZE16" s="146"/>
      <c r="NZF16" s="146"/>
      <c r="NZG16" s="146"/>
      <c r="NZH16" s="146"/>
      <c r="NZI16" s="146"/>
      <c r="NZJ16" s="146"/>
      <c r="NZK16" s="146"/>
      <c r="NZL16" s="146"/>
      <c r="NZM16" s="146"/>
      <c r="NZN16" s="146"/>
      <c r="NZO16" s="146"/>
      <c r="NZP16" s="146"/>
      <c r="NZQ16" s="146"/>
      <c r="NZR16" s="146"/>
      <c r="NZS16" s="146"/>
      <c r="NZT16" s="146"/>
      <c r="NZU16" s="146"/>
      <c r="NZV16" s="146"/>
      <c r="NZW16" s="146"/>
      <c r="NZX16" s="146"/>
      <c r="NZY16" s="146"/>
      <c r="NZZ16" s="146"/>
      <c r="OAA16" s="146"/>
      <c r="OAB16" s="146"/>
      <c r="OAC16" s="146"/>
      <c r="OAD16" s="146"/>
      <c r="OAE16" s="146"/>
      <c r="OAF16" s="146"/>
      <c r="OAG16" s="146"/>
      <c r="OAH16" s="146"/>
      <c r="OAI16" s="146"/>
      <c r="OAJ16" s="146"/>
      <c r="OAK16" s="146"/>
      <c r="OAL16" s="146"/>
      <c r="OAM16" s="146"/>
      <c r="OAN16" s="146"/>
      <c r="OAO16" s="146"/>
      <c r="OAP16" s="146"/>
      <c r="OAQ16" s="146"/>
      <c r="OAR16" s="146"/>
      <c r="OAS16" s="146"/>
      <c r="OAT16" s="146"/>
      <c r="OAU16" s="146"/>
      <c r="OAV16" s="146"/>
      <c r="OAW16" s="146"/>
      <c r="OAX16" s="146"/>
      <c r="OAY16" s="146"/>
      <c r="OAZ16" s="146"/>
      <c r="OBA16" s="146"/>
      <c r="OBB16" s="146"/>
      <c r="OBC16" s="146"/>
      <c r="OBD16" s="146"/>
      <c r="OBE16" s="146"/>
      <c r="OBF16" s="146"/>
      <c r="OBG16" s="146"/>
      <c r="OBH16" s="146"/>
      <c r="OBI16" s="146"/>
      <c r="OBJ16" s="146"/>
      <c r="OBK16" s="146"/>
      <c r="OBL16" s="146"/>
      <c r="OBM16" s="146"/>
      <c r="OBN16" s="146"/>
      <c r="OBO16" s="146"/>
      <c r="OBP16" s="146"/>
      <c r="OBQ16" s="146"/>
      <c r="OBR16" s="146"/>
      <c r="OBS16" s="146"/>
      <c r="OBT16" s="146"/>
      <c r="OBU16" s="146"/>
      <c r="OBV16" s="146"/>
      <c r="OBW16" s="146"/>
      <c r="OBX16" s="146"/>
      <c r="OBY16" s="146"/>
      <c r="OBZ16" s="146"/>
      <c r="OCA16" s="146"/>
      <c r="OCB16" s="146"/>
      <c r="OCC16" s="146"/>
      <c r="OCD16" s="146"/>
      <c r="OCE16" s="146"/>
      <c r="OCF16" s="146"/>
      <c r="OCG16" s="146"/>
      <c r="OCH16" s="146"/>
      <c r="OCI16" s="146"/>
      <c r="OCJ16" s="146"/>
      <c r="OCK16" s="146"/>
      <c r="OCL16" s="146"/>
      <c r="OCM16" s="146"/>
      <c r="OCN16" s="146"/>
      <c r="OCO16" s="146"/>
      <c r="OCP16" s="146"/>
      <c r="OCQ16" s="146"/>
      <c r="OCR16" s="146"/>
      <c r="OCS16" s="146"/>
      <c r="OCT16" s="146"/>
      <c r="OCU16" s="146"/>
      <c r="OCV16" s="146"/>
      <c r="OCW16" s="146"/>
      <c r="OCX16" s="146"/>
      <c r="OCY16" s="146"/>
      <c r="OCZ16" s="146"/>
      <c r="ODA16" s="146"/>
      <c r="ODB16" s="146"/>
      <c r="ODC16" s="146"/>
      <c r="ODD16" s="146"/>
      <c r="ODE16" s="146"/>
      <c r="ODF16" s="146"/>
      <c r="ODG16" s="146"/>
      <c r="ODH16" s="146"/>
      <c r="ODI16" s="146"/>
      <c r="ODJ16" s="146"/>
      <c r="ODK16" s="146"/>
      <c r="ODL16" s="146"/>
      <c r="ODM16" s="146"/>
      <c r="ODN16" s="146"/>
      <c r="ODO16" s="146"/>
      <c r="ODP16" s="146"/>
      <c r="ODQ16" s="146"/>
      <c r="ODR16" s="146"/>
      <c r="ODS16" s="146"/>
      <c r="ODT16" s="146"/>
      <c r="ODU16" s="146"/>
      <c r="ODV16" s="146"/>
      <c r="ODW16" s="146"/>
      <c r="ODX16" s="146"/>
      <c r="ODY16" s="146"/>
      <c r="ODZ16" s="146"/>
      <c r="OEA16" s="146"/>
      <c r="OEB16" s="146"/>
      <c r="OEC16" s="146"/>
      <c r="OED16" s="146"/>
      <c r="OEE16" s="146"/>
      <c r="OEF16" s="146"/>
      <c r="OEG16" s="146"/>
      <c r="OEH16" s="146"/>
      <c r="OEI16" s="146"/>
      <c r="OEJ16" s="146"/>
      <c r="OEK16" s="146"/>
      <c r="OEL16" s="146"/>
      <c r="OEM16" s="146"/>
      <c r="OEN16" s="146"/>
      <c r="OEO16" s="146"/>
      <c r="OEP16" s="146"/>
      <c r="OEQ16" s="146"/>
      <c r="OER16" s="146"/>
      <c r="OES16" s="146"/>
      <c r="OET16" s="146"/>
      <c r="OEU16" s="146"/>
      <c r="OEV16" s="146"/>
      <c r="OEW16" s="146"/>
      <c r="OEX16" s="146"/>
      <c r="OEY16" s="146"/>
      <c r="OEZ16" s="146"/>
      <c r="OFA16" s="146"/>
      <c r="OFB16" s="146"/>
      <c r="OFC16" s="146"/>
      <c r="OFD16" s="146"/>
      <c r="OFE16" s="146"/>
      <c r="OFF16" s="146"/>
      <c r="OFG16" s="146"/>
      <c r="OFH16" s="146"/>
      <c r="OFI16" s="146"/>
      <c r="OFJ16" s="146"/>
      <c r="OFK16" s="146"/>
      <c r="OFL16" s="146"/>
      <c r="OFM16" s="146"/>
      <c r="OFN16" s="146"/>
      <c r="OFO16" s="146"/>
      <c r="OFP16" s="146"/>
      <c r="OFQ16" s="146"/>
      <c r="OFR16" s="146"/>
      <c r="OFS16" s="146"/>
      <c r="OFT16" s="146"/>
      <c r="OFU16" s="146"/>
      <c r="OFV16" s="146"/>
      <c r="OFW16" s="146"/>
      <c r="OFX16" s="146"/>
      <c r="OFY16" s="146"/>
      <c r="OFZ16" s="146"/>
      <c r="OGA16" s="146"/>
      <c r="OGB16" s="146"/>
      <c r="OGC16" s="146"/>
      <c r="OGD16" s="146"/>
      <c r="OGE16" s="146"/>
      <c r="OGF16" s="146"/>
      <c r="OGG16" s="146"/>
      <c r="OGH16" s="146"/>
      <c r="OGI16" s="146"/>
      <c r="OGJ16" s="146"/>
      <c r="OGK16" s="146"/>
      <c r="OGL16" s="146"/>
      <c r="OGM16" s="146"/>
      <c r="OGN16" s="146"/>
      <c r="OGO16" s="146"/>
      <c r="OGP16" s="146"/>
      <c r="OGQ16" s="146"/>
      <c r="OGR16" s="146"/>
      <c r="OGS16" s="146"/>
      <c r="OGT16" s="146"/>
      <c r="OGU16" s="146"/>
      <c r="OGV16" s="146"/>
      <c r="OGW16" s="146"/>
      <c r="OGX16" s="146"/>
      <c r="OGY16" s="146"/>
      <c r="OGZ16" s="146"/>
      <c r="OHA16" s="146"/>
      <c r="OHB16" s="146"/>
      <c r="OHC16" s="146"/>
      <c r="OHD16" s="146"/>
      <c r="OHE16" s="146"/>
      <c r="OHF16" s="146"/>
      <c r="OHG16" s="146"/>
      <c r="OHH16" s="146"/>
      <c r="OHI16" s="146"/>
      <c r="OHJ16" s="146"/>
      <c r="OHK16" s="146"/>
      <c r="OHL16" s="146"/>
      <c r="OHM16" s="146"/>
      <c r="OHN16" s="146"/>
      <c r="OHO16" s="146"/>
      <c r="OHP16" s="146"/>
      <c r="OHQ16" s="146"/>
      <c r="OHR16" s="146"/>
      <c r="OHS16" s="146"/>
      <c r="OHT16" s="146"/>
      <c r="OHU16" s="146"/>
      <c r="OHV16" s="146"/>
      <c r="OHW16" s="146"/>
      <c r="OHX16" s="146"/>
      <c r="OHY16" s="146"/>
      <c r="OHZ16" s="146"/>
      <c r="OIA16" s="146"/>
      <c r="OIB16" s="146"/>
      <c r="OIC16" s="146"/>
      <c r="OID16" s="146"/>
      <c r="OIE16" s="146"/>
      <c r="OIF16" s="146"/>
      <c r="OIG16" s="146"/>
      <c r="OIH16" s="146"/>
      <c r="OII16" s="146"/>
      <c r="OIJ16" s="146"/>
      <c r="OIK16" s="146"/>
      <c r="OIL16" s="146"/>
      <c r="OIM16" s="146"/>
      <c r="OIN16" s="146"/>
      <c r="OIO16" s="146"/>
      <c r="OIP16" s="146"/>
      <c r="OIQ16" s="146"/>
      <c r="OIR16" s="146"/>
      <c r="OIS16" s="146"/>
      <c r="OIT16" s="146"/>
      <c r="OIU16" s="146"/>
      <c r="OIV16" s="146"/>
      <c r="OIW16" s="146"/>
      <c r="OIX16" s="146"/>
      <c r="OIY16" s="146"/>
      <c r="OIZ16" s="146"/>
      <c r="OJA16" s="146"/>
      <c r="OJB16" s="146"/>
      <c r="OJC16" s="146"/>
      <c r="OJD16" s="146"/>
      <c r="OJE16" s="146"/>
      <c r="OJF16" s="146"/>
      <c r="OJG16" s="146"/>
      <c r="OJH16" s="146"/>
      <c r="OJI16" s="146"/>
      <c r="OJJ16" s="146"/>
      <c r="OJK16" s="146"/>
      <c r="OJL16" s="146"/>
      <c r="OJM16" s="146"/>
      <c r="OJN16" s="146"/>
      <c r="OJO16" s="146"/>
      <c r="OJP16" s="146"/>
      <c r="OJQ16" s="146"/>
      <c r="OJR16" s="146"/>
      <c r="OJS16" s="146"/>
      <c r="OJT16" s="146"/>
      <c r="OJU16" s="146"/>
      <c r="OJV16" s="146"/>
      <c r="OJW16" s="146"/>
      <c r="OJX16" s="146"/>
      <c r="OJY16" s="146"/>
      <c r="OJZ16" s="146"/>
      <c r="OKA16" s="146"/>
      <c r="OKB16" s="146"/>
      <c r="OKC16" s="146"/>
      <c r="OKD16" s="146"/>
      <c r="OKE16" s="146"/>
      <c r="OKF16" s="146"/>
      <c r="OKG16" s="146"/>
      <c r="OKH16" s="146"/>
      <c r="OKI16" s="146"/>
      <c r="OKJ16" s="146"/>
      <c r="OKK16" s="146"/>
      <c r="OKL16" s="146"/>
      <c r="OKM16" s="146"/>
      <c r="OKN16" s="146"/>
      <c r="OKO16" s="146"/>
      <c r="OKP16" s="146"/>
      <c r="OKQ16" s="146"/>
      <c r="OKR16" s="146"/>
      <c r="OKS16" s="146"/>
      <c r="OKT16" s="146"/>
      <c r="OKU16" s="146"/>
      <c r="OKV16" s="146"/>
      <c r="OKW16" s="146"/>
      <c r="OKX16" s="146"/>
      <c r="OKY16" s="146"/>
      <c r="OKZ16" s="146"/>
      <c r="OLA16" s="146"/>
      <c r="OLB16" s="146"/>
      <c r="OLC16" s="146"/>
      <c r="OLD16" s="146"/>
      <c r="OLE16" s="146"/>
      <c r="OLF16" s="146"/>
      <c r="OLG16" s="146"/>
      <c r="OLH16" s="146"/>
      <c r="OLI16" s="146"/>
      <c r="OLJ16" s="146"/>
      <c r="OLK16" s="146"/>
      <c r="OLL16" s="146"/>
      <c r="OLM16" s="146"/>
      <c r="OLN16" s="146"/>
      <c r="OLO16" s="146"/>
      <c r="OLP16" s="146"/>
      <c r="OLQ16" s="146"/>
      <c r="OLR16" s="146"/>
      <c r="OLS16" s="146"/>
      <c r="OLT16" s="146"/>
      <c r="OLU16" s="146"/>
      <c r="OLV16" s="146"/>
      <c r="OLW16" s="146"/>
      <c r="OLX16" s="146"/>
      <c r="OLY16" s="146"/>
      <c r="OLZ16" s="146"/>
      <c r="OMA16" s="146"/>
      <c r="OMB16" s="146"/>
      <c r="OMC16" s="146"/>
      <c r="OMD16" s="146"/>
      <c r="OME16" s="146"/>
      <c r="OMF16" s="146"/>
      <c r="OMG16" s="146"/>
      <c r="OMH16" s="146"/>
      <c r="OMI16" s="146"/>
      <c r="OMJ16" s="146"/>
      <c r="OMK16" s="146"/>
      <c r="OML16" s="146"/>
      <c r="OMM16" s="146"/>
      <c r="OMN16" s="146"/>
      <c r="OMO16" s="146"/>
      <c r="OMP16" s="146"/>
      <c r="OMQ16" s="146"/>
      <c r="OMR16" s="146"/>
      <c r="OMS16" s="146"/>
      <c r="OMT16" s="146"/>
      <c r="OMU16" s="146"/>
      <c r="OMV16" s="146"/>
      <c r="OMW16" s="146"/>
      <c r="OMX16" s="146"/>
      <c r="OMY16" s="146"/>
      <c r="OMZ16" s="146"/>
      <c r="ONA16" s="146"/>
      <c r="ONB16" s="146"/>
      <c r="ONC16" s="146"/>
      <c r="OND16" s="146"/>
      <c r="ONE16" s="146"/>
      <c r="ONF16" s="146"/>
      <c r="ONG16" s="146"/>
      <c r="ONH16" s="146"/>
      <c r="ONI16" s="146"/>
      <c r="ONJ16" s="146"/>
      <c r="ONK16" s="146"/>
      <c r="ONL16" s="146"/>
      <c r="ONM16" s="146"/>
      <c r="ONN16" s="146"/>
      <c r="ONO16" s="146"/>
      <c r="ONP16" s="146"/>
      <c r="ONQ16" s="146"/>
      <c r="ONR16" s="146"/>
      <c r="ONS16" s="146"/>
      <c r="ONT16" s="146"/>
      <c r="ONU16" s="146"/>
      <c r="ONV16" s="146"/>
      <c r="ONW16" s="146"/>
      <c r="ONX16" s="146"/>
      <c r="ONY16" s="146"/>
      <c r="ONZ16" s="146"/>
      <c r="OOA16" s="146"/>
      <c r="OOB16" s="146"/>
      <c r="OOC16" s="146"/>
      <c r="OOD16" s="146"/>
      <c r="OOE16" s="146"/>
      <c r="OOF16" s="146"/>
      <c r="OOG16" s="146"/>
      <c r="OOH16" s="146"/>
      <c r="OOI16" s="146"/>
      <c r="OOJ16" s="146"/>
      <c r="OOK16" s="146"/>
      <c r="OOL16" s="146"/>
      <c r="OOM16" s="146"/>
      <c r="OON16" s="146"/>
      <c r="OOO16" s="146"/>
      <c r="OOP16" s="146"/>
      <c r="OOQ16" s="146"/>
      <c r="OOR16" s="146"/>
      <c r="OOS16" s="146"/>
      <c r="OOT16" s="146"/>
      <c r="OOU16" s="146"/>
      <c r="OOV16" s="146"/>
      <c r="OOW16" s="146"/>
      <c r="OOX16" s="146"/>
      <c r="OOY16" s="146"/>
      <c r="OOZ16" s="146"/>
      <c r="OPA16" s="146"/>
      <c r="OPB16" s="146"/>
      <c r="OPC16" s="146"/>
      <c r="OPD16" s="146"/>
      <c r="OPE16" s="146"/>
      <c r="OPF16" s="146"/>
      <c r="OPG16" s="146"/>
      <c r="OPH16" s="146"/>
      <c r="OPI16" s="146"/>
      <c r="OPJ16" s="146"/>
      <c r="OPK16" s="146"/>
      <c r="OPL16" s="146"/>
      <c r="OPM16" s="146"/>
      <c r="OPN16" s="146"/>
      <c r="OPO16" s="146"/>
      <c r="OPP16" s="146"/>
      <c r="OPQ16" s="146"/>
      <c r="OPR16" s="146"/>
      <c r="OPS16" s="146"/>
      <c r="OPT16" s="146"/>
      <c r="OPU16" s="146"/>
      <c r="OPV16" s="146"/>
      <c r="OPW16" s="146"/>
      <c r="OPX16" s="146"/>
      <c r="OPY16" s="146"/>
      <c r="OPZ16" s="146"/>
      <c r="OQA16" s="146"/>
      <c r="OQB16" s="146"/>
      <c r="OQC16" s="146"/>
      <c r="OQD16" s="146"/>
      <c r="OQE16" s="146"/>
      <c r="OQF16" s="146"/>
      <c r="OQG16" s="146"/>
      <c r="OQH16" s="146"/>
      <c r="OQI16" s="146"/>
      <c r="OQJ16" s="146"/>
      <c r="OQK16" s="146"/>
      <c r="OQL16" s="146"/>
      <c r="OQM16" s="146"/>
      <c r="OQN16" s="146"/>
      <c r="OQO16" s="146"/>
      <c r="OQP16" s="146"/>
      <c r="OQQ16" s="146"/>
      <c r="OQR16" s="146"/>
      <c r="OQS16" s="146"/>
      <c r="OQT16" s="146"/>
      <c r="OQU16" s="146"/>
      <c r="OQV16" s="146"/>
      <c r="OQW16" s="146"/>
      <c r="OQX16" s="146"/>
      <c r="OQY16" s="146"/>
      <c r="OQZ16" s="146"/>
      <c r="ORA16" s="146"/>
      <c r="ORB16" s="146"/>
      <c r="ORC16" s="146"/>
      <c r="ORD16" s="146"/>
      <c r="ORE16" s="146"/>
      <c r="ORF16" s="146"/>
      <c r="ORG16" s="146"/>
      <c r="ORH16" s="146"/>
      <c r="ORI16" s="146"/>
      <c r="ORJ16" s="146"/>
      <c r="ORK16" s="146"/>
      <c r="ORL16" s="146"/>
      <c r="ORM16" s="146"/>
      <c r="ORN16" s="146"/>
      <c r="ORO16" s="146"/>
      <c r="ORP16" s="146"/>
      <c r="ORQ16" s="146"/>
      <c r="ORR16" s="146"/>
      <c r="ORS16" s="146"/>
      <c r="ORT16" s="146"/>
      <c r="ORU16" s="146"/>
      <c r="ORV16" s="146"/>
      <c r="ORW16" s="146"/>
      <c r="ORX16" s="146"/>
      <c r="ORY16" s="146"/>
      <c r="ORZ16" s="146"/>
      <c r="OSA16" s="146"/>
      <c r="OSB16" s="146"/>
      <c r="OSC16" s="146"/>
      <c r="OSD16" s="146"/>
      <c r="OSE16" s="146"/>
      <c r="OSF16" s="146"/>
      <c r="OSG16" s="146"/>
      <c r="OSH16" s="146"/>
      <c r="OSI16" s="146"/>
      <c r="OSJ16" s="146"/>
      <c r="OSK16" s="146"/>
      <c r="OSL16" s="146"/>
      <c r="OSM16" s="146"/>
      <c r="OSN16" s="146"/>
      <c r="OSO16" s="146"/>
      <c r="OSP16" s="146"/>
      <c r="OSQ16" s="146"/>
      <c r="OSR16" s="146"/>
      <c r="OSS16" s="146"/>
      <c r="OST16" s="146"/>
      <c r="OSU16" s="146"/>
      <c r="OSV16" s="146"/>
      <c r="OSW16" s="146"/>
      <c r="OSX16" s="146"/>
      <c r="OSY16" s="146"/>
      <c r="OSZ16" s="146"/>
      <c r="OTA16" s="146"/>
      <c r="OTB16" s="146"/>
      <c r="OTC16" s="146"/>
      <c r="OTD16" s="146"/>
      <c r="OTE16" s="146"/>
      <c r="OTF16" s="146"/>
      <c r="OTG16" s="146"/>
      <c r="OTH16" s="146"/>
      <c r="OTI16" s="146"/>
      <c r="OTJ16" s="146"/>
      <c r="OTK16" s="146"/>
      <c r="OTL16" s="146"/>
      <c r="OTM16" s="146"/>
      <c r="OTN16" s="146"/>
      <c r="OTO16" s="146"/>
      <c r="OTP16" s="146"/>
      <c r="OTQ16" s="146"/>
      <c r="OTR16" s="146"/>
      <c r="OTS16" s="146"/>
      <c r="OTT16" s="146"/>
      <c r="OTU16" s="146"/>
      <c r="OTV16" s="146"/>
      <c r="OTW16" s="146"/>
      <c r="OTX16" s="146"/>
      <c r="OTY16" s="146"/>
      <c r="OTZ16" s="146"/>
      <c r="OUA16" s="146"/>
      <c r="OUB16" s="146"/>
      <c r="OUC16" s="146"/>
      <c r="OUD16" s="146"/>
      <c r="OUE16" s="146"/>
      <c r="OUF16" s="146"/>
      <c r="OUG16" s="146"/>
      <c r="OUH16" s="146"/>
      <c r="OUI16" s="146"/>
      <c r="OUJ16" s="146"/>
      <c r="OUK16" s="146"/>
      <c r="OUL16" s="146"/>
      <c r="OUM16" s="146"/>
      <c r="OUN16" s="146"/>
      <c r="OUO16" s="146"/>
      <c r="OUP16" s="146"/>
      <c r="OUQ16" s="146"/>
      <c r="OUR16" s="146"/>
      <c r="OUS16" s="146"/>
      <c r="OUT16" s="146"/>
      <c r="OUU16" s="146"/>
      <c r="OUV16" s="146"/>
      <c r="OUW16" s="146"/>
      <c r="OUX16" s="146"/>
      <c r="OUY16" s="146"/>
      <c r="OUZ16" s="146"/>
      <c r="OVA16" s="146"/>
      <c r="OVB16" s="146"/>
      <c r="OVC16" s="146"/>
      <c r="OVD16" s="146"/>
      <c r="OVE16" s="146"/>
      <c r="OVF16" s="146"/>
      <c r="OVG16" s="146"/>
      <c r="OVH16" s="146"/>
      <c r="OVI16" s="146"/>
      <c r="OVJ16" s="146"/>
      <c r="OVK16" s="146"/>
      <c r="OVL16" s="146"/>
      <c r="OVM16" s="146"/>
      <c r="OVN16" s="146"/>
      <c r="OVO16" s="146"/>
      <c r="OVP16" s="146"/>
      <c r="OVQ16" s="146"/>
      <c r="OVR16" s="146"/>
      <c r="OVS16" s="146"/>
      <c r="OVT16" s="146"/>
      <c r="OVU16" s="146"/>
      <c r="OVV16" s="146"/>
      <c r="OVW16" s="146"/>
      <c r="OVX16" s="146"/>
      <c r="OVY16" s="146"/>
      <c r="OVZ16" s="146"/>
      <c r="OWA16" s="146"/>
      <c r="OWB16" s="146"/>
      <c r="OWC16" s="146"/>
      <c r="OWD16" s="146"/>
      <c r="OWE16" s="146"/>
      <c r="OWF16" s="146"/>
      <c r="OWG16" s="146"/>
      <c r="OWH16" s="146"/>
      <c r="OWI16" s="146"/>
      <c r="OWJ16" s="146"/>
      <c r="OWK16" s="146"/>
      <c r="OWL16" s="146"/>
      <c r="OWM16" s="146"/>
      <c r="OWN16" s="146"/>
      <c r="OWO16" s="146"/>
      <c r="OWP16" s="146"/>
      <c r="OWQ16" s="146"/>
      <c r="OWR16" s="146"/>
      <c r="OWS16" s="146"/>
      <c r="OWT16" s="146"/>
      <c r="OWU16" s="146"/>
      <c r="OWV16" s="146"/>
      <c r="OWW16" s="146"/>
      <c r="OWX16" s="146"/>
      <c r="OWY16" s="146"/>
      <c r="OWZ16" s="146"/>
      <c r="OXA16" s="146"/>
      <c r="OXB16" s="146"/>
      <c r="OXC16" s="146"/>
      <c r="OXD16" s="146"/>
      <c r="OXE16" s="146"/>
      <c r="OXF16" s="146"/>
      <c r="OXG16" s="146"/>
      <c r="OXH16" s="146"/>
      <c r="OXI16" s="146"/>
      <c r="OXJ16" s="146"/>
      <c r="OXK16" s="146"/>
      <c r="OXL16" s="146"/>
      <c r="OXM16" s="146"/>
      <c r="OXN16" s="146"/>
      <c r="OXO16" s="146"/>
      <c r="OXP16" s="146"/>
      <c r="OXQ16" s="146"/>
      <c r="OXR16" s="146"/>
      <c r="OXS16" s="146"/>
      <c r="OXT16" s="146"/>
      <c r="OXU16" s="146"/>
      <c r="OXV16" s="146"/>
      <c r="OXW16" s="146"/>
      <c r="OXX16" s="146"/>
      <c r="OXY16" s="146"/>
      <c r="OXZ16" s="146"/>
      <c r="OYA16" s="146"/>
      <c r="OYB16" s="146"/>
      <c r="OYC16" s="146"/>
      <c r="OYD16" s="146"/>
      <c r="OYE16" s="146"/>
      <c r="OYF16" s="146"/>
      <c r="OYG16" s="146"/>
      <c r="OYH16" s="146"/>
      <c r="OYI16" s="146"/>
      <c r="OYJ16" s="146"/>
      <c r="OYK16" s="146"/>
      <c r="OYL16" s="146"/>
      <c r="OYM16" s="146"/>
      <c r="OYN16" s="146"/>
      <c r="OYO16" s="146"/>
      <c r="OYP16" s="146"/>
      <c r="OYQ16" s="146"/>
      <c r="OYR16" s="146"/>
      <c r="OYS16" s="146"/>
      <c r="OYT16" s="146"/>
      <c r="OYU16" s="146"/>
      <c r="OYV16" s="146"/>
      <c r="OYW16" s="146"/>
      <c r="OYX16" s="146"/>
      <c r="OYY16" s="146"/>
      <c r="OYZ16" s="146"/>
      <c r="OZA16" s="146"/>
      <c r="OZB16" s="146"/>
      <c r="OZC16" s="146"/>
      <c r="OZD16" s="146"/>
      <c r="OZE16" s="146"/>
      <c r="OZF16" s="146"/>
      <c r="OZG16" s="146"/>
      <c r="OZH16" s="146"/>
      <c r="OZI16" s="146"/>
      <c r="OZJ16" s="146"/>
      <c r="OZK16" s="146"/>
      <c r="OZL16" s="146"/>
      <c r="OZM16" s="146"/>
      <c r="OZN16" s="146"/>
      <c r="OZO16" s="146"/>
      <c r="OZP16" s="146"/>
      <c r="OZQ16" s="146"/>
      <c r="OZR16" s="146"/>
      <c r="OZS16" s="146"/>
      <c r="OZT16" s="146"/>
      <c r="OZU16" s="146"/>
      <c r="OZV16" s="146"/>
      <c r="OZW16" s="146"/>
      <c r="OZX16" s="146"/>
      <c r="OZY16" s="146"/>
      <c r="OZZ16" s="146"/>
      <c r="PAA16" s="146"/>
      <c r="PAB16" s="146"/>
      <c r="PAC16" s="146"/>
      <c r="PAD16" s="146"/>
      <c r="PAE16" s="146"/>
      <c r="PAF16" s="146"/>
      <c r="PAG16" s="146"/>
      <c r="PAH16" s="146"/>
      <c r="PAI16" s="146"/>
      <c r="PAJ16" s="146"/>
      <c r="PAK16" s="146"/>
      <c r="PAL16" s="146"/>
      <c r="PAM16" s="146"/>
      <c r="PAN16" s="146"/>
      <c r="PAO16" s="146"/>
      <c r="PAP16" s="146"/>
      <c r="PAQ16" s="146"/>
      <c r="PAR16" s="146"/>
      <c r="PAS16" s="146"/>
      <c r="PAT16" s="146"/>
      <c r="PAU16" s="146"/>
      <c r="PAV16" s="146"/>
      <c r="PAW16" s="146"/>
      <c r="PAX16" s="146"/>
      <c r="PAY16" s="146"/>
      <c r="PAZ16" s="146"/>
      <c r="PBA16" s="146"/>
      <c r="PBB16" s="146"/>
      <c r="PBC16" s="146"/>
      <c r="PBD16" s="146"/>
      <c r="PBE16" s="146"/>
      <c r="PBF16" s="146"/>
      <c r="PBG16" s="146"/>
      <c r="PBH16" s="146"/>
      <c r="PBI16" s="146"/>
      <c r="PBJ16" s="146"/>
      <c r="PBK16" s="146"/>
      <c r="PBL16" s="146"/>
      <c r="PBM16" s="146"/>
      <c r="PBN16" s="146"/>
      <c r="PBO16" s="146"/>
      <c r="PBP16" s="146"/>
      <c r="PBQ16" s="146"/>
      <c r="PBR16" s="146"/>
      <c r="PBS16" s="146"/>
      <c r="PBT16" s="146"/>
      <c r="PBU16" s="146"/>
      <c r="PBV16" s="146"/>
      <c r="PBW16" s="146"/>
      <c r="PBX16" s="146"/>
      <c r="PBY16" s="146"/>
      <c r="PBZ16" s="146"/>
      <c r="PCA16" s="146"/>
      <c r="PCB16" s="146"/>
      <c r="PCC16" s="146"/>
      <c r="PCD16" s="146"/>
      <c r="PCE16" s="146"/>
      <c r="PCF16" s="146"/>
      <c r="PCG16" s="146"/>
      <c r="PCH16" s="146"/>
      <c r="PCI16" s="146"/>
      <c r="PCJ16" s="146"/>
      <c r="PCK16" s="146"/>
      <c r="PCL16" s="146"/>
      <c r="PCM16" s="146"/>
      <c r="PCN16" s="146"/>
      <c r="PCO16" s="146"/>
      <c r="PCP16" s="146"/>
      <c r="PCQ16" s="146"/>
      <c r="PCR16" s="146"/>
      <c r="PCS16" s="146"/>
      <c r="PCT16" s="146"/>
      <c r="PCU16" s="146"/>
      <c r="PCV16" s="146"/>
      <c r="PCW16" s="146"/>
      <c r="PCX16" s="146"/>
      <c r="PCY16" s="146"/>
      <c r="PCZ16" s="146"/>
      <c r="PDA16" s="146"/>
      <c r="PDB16" s="146"/>
      <c r="PDC16" s="146"/>
      <c r="PDD16" s="146"/>
      <c r="PDE16" s="146"/>
      <c r="PDF16" s="146"/>
      <c r="PDG16" s="146"/>
      <c r="PDH16" s="146"/>
      <c r="PDI16" s="146"/>
      <c r="PDJ16" s="146"/>
      <c r="PDK16" s="146"/>
      <c r="PDL16" s="146"/>
      <c r="PDM16" s="146"/>
      <c r="PDN16" s="146"/>
      <c r="PDO16" s="146"/>
      <c r="PDP16" s="146"/>
      <c r="PDQ16" s="146"/>
      <c r="PDR16" s="146"/>
      <c r="PDS16" s="146"/>
      <c r="PDT16" s="146"/>
      <c r="PDU16" s="146"/>
      <c r="PDV16" s="146"/>
      <c r="PDW16" s="146"/>
      <c r="PDX16" s="146"/>
      <c r="PDY16" s="146"/>
      <c r="PDZ16" s="146"/>
      <c r="PEA16" s="146"/>
      <c r="PEB16" s="146"/>
      <c r="PEC16" s="146"/>
      <c r="PED16" s="146"/>
      <c r="PEE16" s="146"/>
      <c r="PEF16" s="146"/>
      <c r="PEG16" s="146"/>
      <c r="PEH16" s="146"/>
      <c r="PEI16" s="146"/>
      <c r="PEJ16" s="146"/>
      <c r="PEK16" s="146"/>
      <c r="PEL16" s="146"/>
      <c r="PEM16" s="146"/>
      <c r="PEN16" s="146"/>
      <c r="PEO16" s="146"/>
      <c r="PEP16" s="146"/>
      <c r="PEQ16" s="146"/>
      <c r="PER16" s="146"/>
      <c r="PES16" s="146"/>
      <c r="PET16" s="146"/>
      <c r="PEU16" s="146"/>
      <c r="PEV16" s="146"/>
      <c r="PEW16" s="146"/>
      <c r="PEX16" s="146"/>
      <c r="PEY16" s="146"/>
      <c r="PEZ16" s="146"/>
      <c r="PFA16" s="146"/>
      <c r="PFB16" s="146"/>
      <c r="PFC16" s="146"/>
      <c r="PFD16" s="146"/>
      <c r="PFE16" s="146"/>
      <c r="PFF16" s="146"/>
      <c r="PFG16" s="146"/>
      <c r="PFH16" s="146"/>
      <c r="PFI16" s="146"/>
      <c r="PFJ16" s="146"/>
      <c r="PFK16" s="146"/>
      <c r="PFL16" s="146"/>
      <c r="PFM16" s="146"/>
      <c r="PFN16" s="146"/>
      <c r="PFO16" s="146"/>
      <c r="PFP16" s="146"/>
      <c r="PFQ16" s="146"/>
      <c r="PFR16" s="146"/>
      <c r="PFS16" s="146"/>
      <c r="PFT16" s="146"/>
      <c r="PFU16" s="146"/>
      <c r="PFV16" s="146"/>
      <c r="PFW16" s="146"/>
      <c r="PFX16" s="146"/>
      <c r="PFY16" s="146"/>
      <c r="PFZ16" s="146"/>
      <c r="PGA16" s="146"/>
      <c r="PGB16" s="146"/>
      <c r="PGC16" s="146"/>
      <c r="PGD16" s="146"/>
      <c r="PGE16" s="146"/>
      <c r="PGF16" s="146"/>
      <c r="PGG16" s="146"/>
      <c r="PGH16" s="146"/>
      <c r="PGI16" s="146"/>
      <c r="PGJ16" s="146"/>
      <c r="PGK16" s="146"/>
      <c r="PGL16" s="146"/>
      <c r="PGM16" s="146"/>
      <c r="PGN16" s="146"/>
      <c r="PGO16" s="146"/>
      <c r="PGP16" s="146"/>
      <c r="PGQ16" s="146"/>
      <c r="PGR16" s="146"/>
      <c r="PGS16" s="146"/>
      <c r="PGT16" s="146"/>
      <c r="PGU16" s="146"/>
      <c r="PGV16" s="146"/>
      <c r="PGW16" s="146"/>
      <c r="PGX16" s="146"/>
      <c r="PGY16" s="146"/>
      <c r="PGZ16" s="146"/>
      <c r="PHA16" s="146"/>
      <c r="PHB16" s="146"/>
      <c r="PHC16" s="146"/>
      <c r="PHD16" s="146"/>
      <c r="PHE16" s="146"/>
      <c r="PHF16" s="146"/>
      <c r="PHG16" s="146"/>
      <c r="PHH16" s="146"/>
      <c r="PHI16" s="146"/>
      <c r="PHJ16" s="146"/>
      <c r="PHK16" s="146"/>
      <c r="PHL16" s="146"/>
      <c r="PHM16" s="146"/>
      <c r="PHN16" s="146"/>
      <c r="PHO16" s="146"/>
      <c r="PHP16" s="146"/>
      <c r="PHQ16" s="146"/>
      <c r="PHR16" s="146"/>
      <c r="PHS16" s="146"/>
      <c r="PHT16" s="146"/>
      <c r="PHU16" s="146"/>
      <c r="PHV16" s="146"/>
      <c r="PHW16" s="146"/>
      <c r="PHX16" s="146"/>
      <c r="PHY16" s="146"/>
      <c r="PHZ16" s="146"/>
      <c r="PIA16" s="146"/>
      <c r="PIB16" s="146"/>
      <c r="PIC16" s="146"/>
      <c r="PID16" s="146"/>
      <c r="PIE16" s="146"/>
      <c r="PIF16" s="146"/>
      <c r="PIG16" s="146"/>
      <c r="PIH16" s="146"/>
      <c r="PII16" s="146"/>
      <c r="PIJ16" s="146"/>
      <c r="PIK16" s="146"/>
      <c r="PIL16" s="146"/>
      <c r="PIM16" s="146"/>
      <c r="PIN16" s="146"/>
      <c r="PIO16" s="146"/>
      <c r="PIP16" s="146"/>
      <c r="PIQ16" s="146"/>
      <c r="PIR16" s="146"/>
      <c r="PIS16" s="146"/>
      <c r="PIT16" s="146"/>
      <c r="PIU16" s="146"/>
      <c r="PIV16" s="146"/>
      <c r="PIW16" s="146"/>
      <c r="PIX16" s="146"/>
      <c r="PIY16" s="146"/>
      <c r="PIZ16" s="146"/>
      <c r="PJA16" s="146"/>
      <c r="PJB16" s="146"/>
      <c r="PJC16" s="146"/>
      <c r="PJD16" s="146"/>
      <c r="PJE16" s="146"/>
      <c r="PJF16" s="146"/>
      <c r="PJG16" s="146"/>
      <c r="PJH16" s="146"/>
      <c r="PJI16" s="146"/>
      <c r="PJJ16" s="146"/>
      <c r="PJK16" s="146"/>
      <c r="PJL16" s="146"/>
      <c r="PJM16" s="146"/>
      <c r="PJN16" s="146"/>
      <c r="PJO16" s="146"/>
      <c r="PJP16" s="146"/>
      <c r="PJQ16" s="146"/>
      <c r="PJR16" s="146"/>
      <c r="PJS16" s="146"/>
      <c r="PJT16" s="146"/>
      <c r="PJU16" s="146"/>
      <c r="PJV16" s="146"/>
      <c r="PJW16" s="146"/>
      <c r="PJX16" s="146"/>
      <c r="PJY16" s="146"/>
      <c r="PJZ16" s="146"/>
      <c r="PKA16" s="146"/>
      <c r="PKB16" s="146"/>
      <c r="PKC16" s="146"/>
      <c r="PKD16" s="146"/>
      <c r="PKE16" s="146"/>
      <c r="PKF16" s="146"/>
      <c r="PKG16" s="146"/>
      <c r="PKH16" s="146"/>
      <c r="PKI16" s="146"/>
      <c r="PKJ16" s="146"/>
      <c r="PKK16" s="146"/>
      <c r="PKL16" s="146"/>
      <c r="PKM16" s="146"/>
      <c r="PKN16" s="146"/>
      <c r="PKO16" s="146"/>
      <c r="PKP16" s="146"/>
      <c r="PKQ16" s="146"/>
      <c r="PKR16" s="146"/>
      <c r="PKS16" s="146"/>
      <c r="PKT16" s="146"/>
      <c r="PKU16" s="146"/>
      <c r="PKV16" s="146"/>
      <c r="PKW16" s="146"/>
      <c r="PKX16" s="146"/>
      <c r="PKY16" s="146"/>
      <c r="PKZ16" s="146"/>
      <c r="PLA16" s="146"/>
      <c r="PLB16" s="146"/>
      <c r="PLC16" s="146"/>
      <c r="PLD16" s="146"/>
      <c r="PLE16" s="146"/>
      <c r="PLF16" s="146"/>
      <c r="PLG16" s="146"/>
      <c r="PLH16" s="146"/>
      <c r="PLI16" s="146"/>
      <c r="PLJ16" s="146"/>
      <c r="PLK16" s="146"/>
      <c r="PLL16" s="146"/>
      <c r="PLM16" s="146"/>
      <c r="PLN16" s="146"/>
      <c r="PLO16" s="146"/>
      <c r="PLP16" s="146"/>
      <c r="PLQ16" s="146"/>
      <c r="PLR16" s="146"/>
      <c r="PLS16" s="146"/>
      <c r="PLT16" s="146"/>
      <c r="PLU16" s="146"/>
      <c r="PLV16" s="146"/>
      <c r="PLW16" s="146"/>
      <c r="PLX16" s="146"/>
      <c r="PLY16" s="146"/>
      <c r="PLZ16" s="146"/>
      <c r="PMA16" s="146"/>
      <c r="PMB16" s="146"/>
      <c r="PMC16" s="146"/>
      <c r="PMD16" s="146"/>
      <c r="PME16" s="146"/>
      <c r="PMF16" s="146"/>
      <c r="PMG16" s="146"/>
      <c r="PMH16" s="146"/>
      <c r="PMI16" s="146"/>
      <c r="PMJ16" s="146"/>
      <c r="PMK16" s="146"/>
      <c r="PML16" s="146"/>
      <c r="PMM16" s="146"/>
      <c r="PMN16" s="146"/>
      <c r="PMO16" s="146"/>
      <c r="PMP16" s="146"/>
      <c r="PMQ16" s="146"/>
      <c r="PMR16" s="146"/>
      <c r="PMS16" s="146"/>
      <c r="PMT16" s="146"/>
      <c r="PMU16" s="146"/>
      <c r="PMV16" s="146"/>
      <c r="PMW16" s="146"/>
      <c r="PMX16" s="146"/>
      <c r="PMY16" s="146"/>
      <c r="PMZ16" s="146"/>
      <c r="PNA16" s="146"/>
      <c r="PNB16" s="146"/>
      <c r="PNC16" s="146"/>
      <c r="PND16" s="146"/>
      <c r="PNE16" s="146"/>
      <c r="PNF16" s="146"/>
      <c r="PNG16" s="146"/>
      <c r="PNH16" s="146"/>
      <c r="PNI16" s="146"/>
      <c r="PNJ16" s="146"/>
      <c r="PNK16" s="146"/>
      <c r="PNL16" s="146"/>
      <c r="PNM16" s="146"/>
      <c r="PNN16" s="146"/>
      <c r="PNO16" s="146"/>
      <c r="PNP16" s="146"/>
      <c r="PNQ16" s="146"/>
      <c r="PNR16" s="146"/>
      <c r="PNS16" s="146"/>
      <c r="PNT16" s="146"/>
      <c r="PNU16" s="146"/>
      <c r="PNV16" s="146"/>
      <c r="PNW16" s="146"/>
      <c r="PNX16" s="146"/>
      <c r="PNY16" s="146"/>
      <c r="PNZ16" s="146"/>
      <c r="POA16" s="146"/>
      <c r="POB16" s="146"/>
      <c r="POC16" s="146"/>
      <c r="POD16" s="146"/>
      <c r="POE16" s="146"/>
      <c r="POF16" s="146"/>
      <c r="POG16" s="146"/>
      <c r="POH16" s="146"/>
      <c r="POI16" s="146"/>
      <c r="POJ16" s="146"/>
      <c r="POK16" s="146"/>
      <c r="POL16" s="146"/>
      <c r="POM16" s="146"/>
      <c r="PON16" s="146"/>
      <c r="POO16" s="146"/>
      <c r="POP16" s="146"/>
      <c r="POQ16" s="146"/>
      <c r="POR16" s="146"/>
      <c r="POS16" s="146"/>
      <c r="POT16" s="146"/>
      <c r="POU16" s="146"/>
      <c r="POV16" s="146"/>
      <c r="POW16" s="146"/>
      <c r="POX16" s="146"/>
      <c r="POY16" s="146"/>
      <c r="POZ16" s="146"/>
      <c r="PPA16" s="146"/>
      <c r="PPB16" s="146"/>
      <c r="PPC16" s="146"/>
      <c r="PPD16" s="146"/>
      <c r="PPE16" s="146"/>
      <c r="PPF16" s="146"/>
      <c r="PPG16" s="146"/>
      <c r="PPH16" s="146"/>
      <c r="PPI16" s="146"/>
      <c r="PPJ16" s="146"/>
      <c r="PPK16" s="146"/>
      <c r="PPL16" s="146"/>
      <c r="PPM16" s="146"/>
      <c r="PPN16" s="146"/>
      <c r="PPO16" s="146"/>
      <c r="PPP16" s="146"/>
      <c r="PPQ16" s="146"/>
      <c r="PPR16" s="146"/>
      <c r="PPS16" s="146"/>
      <c r="PPT16" s="146"/>
      <c r="PPU16" s="146"/>
      <c r="PPV16" s="146"/>
      <c r="PPW16" s="146"/>
      <c r="PPX16" s="146"/>
      <c r="PPY16" s="146"/>
      <c r="PPZ16" s="146"/>
      <c r="PQA16" s="146"/>
      <c r="PQB16" s="146"/>
      <c r="PQC16" s="146"/>
      <c r="PQD16" s="146"/>
      <c r="PQE16" s="146"/>
      <c r="PQF16" s="146"/>
      <c r="PQG16" s="146"/>
      <c r="PQH16" s="146"/>
      <c r="PQI16" s="146"/>
      <c r="PQJ16" s="146"/>
      <c r="PQK16" s="146"/>
      <c r="PQL16" s="146"/>
      <c r="PQM16" s="146"/>
      <c r="PQN16" s="146"/>
      <c r="PQO16" s="146"/>
      <c r="PQP16" s="146"/>
      <c r="PQQ16" s="146"/>
      <c r="PQR16" s="146"/>
      <c r="PQS16" s="146"/>
      <c r="PQT16" s="146"/>
      <c r="PQU16" s="146"/>
      <c r="PQV16" s="146"/>
      <c r="PQW16" s="146"/>
      <c r="PQX16" s="146"/>
      <c r="PQY16" s="146"/>
      <c r="PQZ16" s="146"/>
      <c r="PRA16" s="146"/>
      <c r="PRB16" s="146"/>
      <c r="PRC16" s="146"/>
      <c r="PRD16" s="146"/>
      <c r="PRE16" s="146"/>
      <c r="PRF16" s="146"/>
      <c r="PRG16" s="146"/>
      <c r="PRH16" s="146"/>
      <c r="PRI16" s="146"/>
      <c r="PRJ16" s="146"/>
      <c r="PRK16" s="146"/>
      <c r="PRL16" s="146"/>
      <c r="PRM16" s="146"/>
      <c r="PRN16" s="146"/>
      <c r="PRO16" s="146"/>
      <c r="PRP16" s="146"/>
      <c r="PRQ16" s="146"/>
      <c r="PRR16" s="146"/>
      <c r="PRS16" s="146"/>
      <c r="PRT16" s="146"/>
      <c r="PRU16" s="146"/>
      <c r="PRV16" s="146"/>
      <c r="PRW16" s="146"/>
      <c r="PRX16" s="146"/>
      <c r="PRY16" s="146"/>
      <c r="PRZ16" s="146"/>
      <c r="PSA16" s="146"/>
      <c r="PSB16" s="146"/>
      <c r="PSC16" s="146"/>
      <c r="PSD16" s="146"/>
      <c r="PSE16" s="146"/>
      <c r="PSF16" s="146"/>
      <c r="PSG16" s="146"/>
      <c r="PSH16" s="146"/>
      <c r="PSI16" s="146"/>
      <c r="PSJ16" s="146"/>
      <c r="PSK16" s="146"/>
      <c r="PSL16" s="146"/>
      <c r="PSM16" s="146"/>
      <c r="PSN16" s="146"/>
      <c r="PSO16" s="146"/>
      <c r="PSP16" s="146"/>
      <c r="PSQ16" s="146"/>
      <c r="PSR16" s="146"/>
      <c r="PSS16" s="146"/>
      <c r="PST16" s="146"/>
      <c r="PSU16" s="146"/>
      <c r="PSV16" s="146"/>
      <c r="PSW16" s="146"/>
      <c r="PSX16" s="146"/>
      <c r="PSY16" s="146"/>
      <c r="PSZ16" s="146"/>
      <c r="PTA16" s="146"/>
      <c r="PTB16" s="146"/>
      <c r="PTC16" s="146"/>
      <c r="PTD16" s="146"/>
      <c r="PTE16" s="146"/>
      <c r="PTF16" s="146"/>
      <c r="PTG16" s="146"/>
      <c r="PTH16" s="146"/>
      <c r="PTI16" s="146"/>
      <c r="PTJ16" s="146"/>
      <c r="PTK16" s="146"/>
      <c r="PTL16" s="146"/>
      <c r="PTM16" s="146"/>
      <c r="PTN16" s="146"/>
      <c r="PTO16" s="146"/>
      <c r="PTP16" s="146"/>
      <c r="PTQ16" s="146"/>
      <c r="PTR16" s="146"/>
      <c r="PTS16" s="146"/>
      <c r="PTT16" s="146"/>
      <c r="PTU16" s="146"/>
      <c r="PTV16" s="146"/>
      <c r="PTW16" s="146"/>
      <c r="PTX16" s="146"/>
      <c r="PTY16" s="146"/>
      <c r="PTZ16" s="146"/>
      <c r="PUA16" s="146"/>
      <c r="PUB16" s="146"/>
      <c r="PUC16" s="146"/>
      <c r="PUD16" s="146"/>
      <c r="PUE16" s="146"/>
      <c r="PUF16" s="146"/>
      <c r="PUG16" s="146"/>
      <c r="PUH16" s="146"/>
      <c r="PUI16" s="146"/>
      <c r="PUJ16" s="146"/>
      <c r="PUK16" s="146"/>
      <c r="PUL16" s="146"/>
      <c r="PUM16" s="146"/>
      <c r="PUN16" s="146"/>
      <c r="PUO16" s="146"/>
      <c r="PUP16" s="146"/>
      <c r="PUQ16" s="146"/>
      <c r="PUR16" s="146"/>
      <c r="PUS16" s="146"/>
      <c r="PUT16" s="146"/>
      <c r="PUU16" s="146"/>
      <c r="PUV16" s="146"/>
      <c r="PUW16" s="146"/>
      <c r="PUX16" s="146"/>
      <c r="PUY16" s="146"/>
      <c r="PUZ16" s="146"/>
      <c r="PVA16" s="146"/>
      <c r="PVB16" s="146"/>
      <c r="PVC16" s="146"/>
      <c r="PVD16" s="146"/>
      <c r="PVE16" s="146"/>
      <c r="PVF16" s="146"/>
      <c r="PVG16" s="146"/>
      <c r="PVH16" s="146"/>
      <c r="PVI16" s="146"/>
      <c r="PVJ16" s="146"/>
      <c r="PVK16" s="146"/>
      <c r="PVL16" s="146"/>
      <c r="PVM16" s="146"/>
      <c r="PVN16" s="146"/>
      <c r="PVO16" s="146"/>
      <c r="PVP16" s="146"/>
      <c r="PVQ16" s="146"/>
      <c r="PVR16" s="146"/>
      <c r="PVS16" s="146"/>
      <c r="PVT16" s="146"/>
      <c r="PVU16" s="146"/>
      <c r="PVV16" s="146"/>
      <c r="PVW16" s="146"/>
      <c r="PVX16" s="146"/>
      <c r="PVY16" s="146"/>
      <c r="PVZ16" s="146"/>
      <c r="PWA16" s="146"/>
      <c r="PWB16" s="146"/>
      <c r="PWC16" s="146"/>
      <c r="PWD16" s="146"/>
      <c r="PWE16" s="146"/>
      <c r="PWF16" s="146"/>
      <c r="PWG16" s="146"/>
      <c r="PWH16" s="146"/>
      <c r="PWI16" s="146"/>
      <c r="PWJ16" s="146"/>
      <c r="PWK16" s="146"/>
      <c r="PWL16" s="146"/>
      <c r="PWM16" s="146"/>
      <c r="PWN16" s="146"/>
      <c r="PWO16" s="146"/>
      <c r="PWP16" s="146"/>
      <c r="PWQ16" s="146"/>
      <c r="PWR16" s="146"/>
      <c r="PWS16" s="146"/>
      <c r="PWT16" s="146"/>
      <c r="PWU16" s="146"/>
      <c r="PWV16" s="146"/>
      <c r="PWW16" s="146"/>
      <c r="PWX16" s="146"/>
      <c r="PWY16" s="146"/>
      <c r="PWZ16" s="146"/>
      <c r="PXA16" s="146"/>
      <c r="PXB16" s="146"/>
      <c r="PXC16" s="146"/>
      <c r="PXD16" s="146"/>
      <c r="PXE16" s="146"/>
      <c r="PXF16" s="146"/>
      <c r="PXG16" s="146"/>
      <c r="PXH16" s="146"/>
      <c r="PXI16" s="146"/>
      <c r="PXJ16" s="146"/>
      <c r="PXK16" s="146"/>
      <c r="PXL16" s="146"/>
      <c r="PXM16" s="146"/>
      <c r="PXN16" s="146"/>
      <c r="PXO16" s="146"/>
      <c r="PXP16" s="146"/>
      <c r="PXQ16" s="146"/>
      <c r="PXR16" s="146"/>
      <c r="PXS16" s="146"/>
      <c r="PXT16" s="146"/>
      <c r="PXU16" s="146"/>
      <c r="PXV16" s="146"/>
      <c r="PXW16" s="146"/>
      <c r="PXX16" s="146"/>
      <c r="PXY16" s="146"/>
      <c r="PXZ16" s="146"/>
      <c r="PYA16" s="146"/>
      <c r="PYB16" s="146"/>
      <c r="PYC16" s="146"/>
      <c r="PYD16" s="146"/>
      <c r="PYE16" s="146"/>
      <c r="PYF16" s="146"/>
      <c r="PYG16" s="146"/>
      <c r="PYH16" s="146"/>
      <c r="PYI16" s="146"/>
      <c r="PYJ16" s="146"/>
      <c r="PYK16" s="146"/>
      <c r="PYL16" s="146"/>
      <c r="PYM16" s="146"/>
      <c r="PYN16" s="146"/>
      <c r="PYO16" s="146"/>
      <c r="PYP16" s="146"/>
      <c r="PYQ16" s="146"/>
      <c r="PYR16" s="146"/>
      <c r="PYS16" s="146"/>
      <c r="PYT16" s="146"/>
      <c r="PYU16" s="146"/>
      <c r="PYV16" s="146"/>
      <c r="PYW16" s="146"/>
      <c r="PYX16" s="146"/>
      <c r="PYY16" s="146"/>
      <c r="PYZ16" s="146"/>
      <c r="PZA16" s="146"/>
      <c r="PZB16" s="146"/>
      <c r="PZC16" s="146"/>
      <c r="PZD16" s="146"/>
      <c r="PZE16" s="146"/>
      <c r="PZF16" s="146"/>
      <c r="PZG16" s="146"/>
      <c r="PZH16" s="146"/>
      <c r="PZI16" s="146"/>
      <c r="PZJ16" s="146"/>
      <c r="PZK16" s="146"/>
      <c r="PZL16" s="146"/>
      <c r="PZM16" s="146"/>
      <c r="PZN16" s="146"/>
      <c r="PZO16" s="146"/>
      <c r="PZP16" s="146"/>
      <c r="PZQ16" s="146"/>
      <c r="PZR16" s="146"/>
      <c r="PZS16" s="146"/>
      <c r="PZT16" s="146"/>
      <c r="PZU16" s="146"/>
      <c r="PZV16" s="146"/>
      <c r="PZW16" s="146"/>
      <c r="PZX16" s="146"/>
      <c r="PZY16" s="146"/>
      <c r="PZZ16" s="146"/>
      <c r="QAA16" s="146"/>
      <c r="QAB16" s="146"/>
      <c r="QAC16" s="146"/>
      <c r="QAD16" s="146"/>
      <c r="QAE16" s="146"/>
      <c r="QAF16" s="146"/>
      <c r="QAG16" s="146"/>
      <c r="QAH16" s="146"/>
      <c r="QAI16" s="146"/>
      <c r="QAJ16" s="146"/>
      <c r="QAK16" s="146"/>
      <c r="QAL16" s="146"/>
      <c r="QAM16" s="146"/>
      <c r="QAN16" s="146"/>
      <c r="QAO16" s="146"/>
      <c r="QAP16" s="146"/>
      <c r="QAQ16" s="146"/>
      <c r="QAR16" s="146"/>
      <c r="QAS16" s="146"/>
      <c r="QAT16" s="146"/>
      <c r="QAU16" s="146"/>
      <c r="QAV16" s="146"/>
      <c r="QAW16" s="146"/>
      <c r="QAX16" s="146"/>
      <c r="QAY16" s="146"/>
      <c r="QAZ16" s="146"/>
      <c r="QBA16" s="146"/>
      <c r="QBB16" s="146"/>
      <c r="QBC16" s="146"/>
      <c r="QBD16" s="146"/>
      <c r="QBE16" s="146"/>
      <c r="QBF16" s="146"/>
      <c r="QBG16" s="146"/>
      <c r="QBH16" s="146"/>
      <c r="QBI16" s="146"/>
      <c r="QBJ16" s="146"/>
      <c r="QBK16" s="146"/>
      <c r="QBL16" s="146"/>
      <c r="QBM16" s="146"/>
      <c r="QBN16" s="146"/>
      <c r="QBO16" s="146"/>
      <c r="QBP16" s="146"/>
      <c r="QBQ16" s="146"/>
      <c r="QBR16" s="146"/>
      <c r="QBS16" s="146"/>
      <c r="QBT16" s="146"/>
      <c r="QBU16" s="146"/>
      <c r="QBV16" s="146"/>
      <c r="QBW16" s="146"/>
      <c r="QBX16" s="146"/>
      <c r="QBY16" s="146"/>
      <c r="QBZ16" s="146"/>
      <c r="QCA16" s="146"/>
      <c r="QCB16" s="146"/>
      <c r="QCC16" s="146"/>
      <c r="QCD16" s="146"/>
      <c r="QCE16" s="146"/>
      <c r="QCF16" s="146"/>
      <c r="QCG16" s="146"/>
      <c r="QCH16" s="146"/>
      <c r="QCI16" s="146"/>
      <c r="QCJ16" s="146"/>
      <c r="QCK16" s="146"/>
      <c r="QCL16" s="146"/>
      <c r="QCM16" s="146"/>
      <c r="QCN16" s="146"/>
      <c r="QCO16" s="146"/>
      <c r="QCP16" s="146"/>
      <c r="QCQ16" s="146"/>
      <c r="QCR16" s="146"/>
      <c r="QCS16" s="146"/>
      <c r="QCT16" s="146"/>
      <c r="QCU16" s="146"/>
      <c r="QCV16" s="146"/>
      <c r="QCW16" s="146"/>
      <c r="QCX16" s="146"/>
      <c r="QCY16" s="146"/>
      <c r="QCZ16" s="146"/>
      <c r="QDA16" s="146"/>
      <c r="QDB16" s="146"/>
      <c r="QDC16" s="146"/>
      <c r="QDD16" s="146"/>
      <c r="QDE16" s="146"/>
      <c r="QDF16" s="146"/>
      <c r="QDG16" s="146"/>
      <c r="QDH16" s="146"/>
      <c r="QDI16" s="146"/>
      <c r="QDJ16" s="146"/>
      <c r="QDK16" s="146"/>
      <c r="QDL16" s="146"/>
      <c r="QDM16" s="146"/>
      <c r="QDN16" s="146"/>
      <c r="QDO16" s="146"/>
      <c r="QDP16" s="146"/>
      <c r="QDQ16" s="146"/>
      <c r="QDR16" s="146"/>
      <c r="QDS16" s="146"/>
      <c r="QDT16" s="146"/>
      <c r="QDU16" s="146"/>
      <c r="QDV16" s="146"/>
      <c r="QDW16" s="146"/>
      <c r="QDX16" s="146"/>
      <c r="QDY16" s="146"/>
      <c r="QDZ16" s="146"/>
      <c r="QEA16" s="146"/>
      <c r="QEB16" s="146"/>
      <c r="QEC16" s="146"/>
      <c r="QED16" s="146"/>
      <c r="QEE16" s="146"/>
      <c r="QEF16" s="146"/>
      <c r="QEG16" s="146"/>
      <c r="QEH16" s="146"/>
      <c r="QEI16" s="146"/>
      <c r="QEJ16" s="146"/>
      <c r="QEK16" s="146"/>
      <c r="QEL16" s="146"/>
      <c r="QEM16" s="146"/>
      <c r="QEN16" s="146"/>
      <c r="QEO16" s="146"/>
      <c r="QEP16" s="146"/>
      <c r="QEQ16" s="146"/>
      <c r="QER16" s="146"/>
      <c r="QES16" s="146"/>
      <c r="QET16" s="146"/>
      <c r="QEU16" s="146"/>
      <c r="QEV16" s="146"/>
      <c r="QEW16" s="146"/>
      <c r="QEX16" s="146"/>
      <c r="QEY16" s="146"/>
      <c r="QEZ16" s="146"/>
      <c r="QFA16" s="146"/>
      <c r="QFB16" s="146"/>
      <c r="QFC16" s="146"/>
      <c r="QFD16" s="146"/>
      <c r="QFE16" s="146"/>
      <c r="QFF16" s="146"/>
      <c r="QFG16" s="146"/>
      <c r="QFH16" s="146"/>
      <c r="QFI16" s="146"/>
      <c r="QFJ16" s="146"/>
      <c r="QFK16" s="146"/>
      <c r="QFL16" s="146"/>
      <c r="QFM16" s="146"/>
      <c r="QFN16" s="146"/>
      <c r="QFO16" s="146"/>
      <c r="QFP16" s="146"/>
      <c r="QFQ16" s="146"/>
      <c r="QFR16" s="146"/>
      <c r="QFS16" s="146"/>
      <c r="QFT16" s="146"/>
      <c r="QFU16" s="146"/>
      <c r="QFV16" s="146"/>
      <c r="QFW16" s="146"/>
      <c r="QFX16" s="146"/>
      <c r="QFY16" s="146"/>
      <c r="QFZ16" s="146"/>
      <c r="QGA16" s="146"/>
      <c r="QGB16" s="146"/>
      <c r="QGC16" s="146"/>
      <c r="QGD16" s="146"/>
      <c r="QGE16" s="146"/>
      <c r="QGF16" s="146"/>
      <c r="QGG16" s="146"/>
      <c r="QGH16" s="146"/>
      <c r="QGI16" s="146"/>
      <c r="QGJ16" s="146"/>
      <c r="QGK16" s="146"/>
      <c r="QGL16" s="146"/>
      <c r="QGM16" s="146"/>
      <c r="QGN16" s="146"/>
      <c r="QGO16" s="146"/>
      <c r="QGP16" s="146"/>
      <c r="QGQ16" s="146"/>
      <c r="QGR16" s="146"/>
      <c r="QGS16" s="146"/>
      <c r="QGT16" s="146"/>
      <c r="QGU16" s="146"/>
      <c r="QGV16" s="146"/>
      <c r="QGW16" s="146"/>
      <c r="QGX16" s="146"/>
      <c r="QGY16" s="146"/>
      <c r="QGZ16" s="146"/>
      <c r="QHA16" s="146"/>
      <c r="QHB16" s="146"/>
      <c r="QHC16" s="146"/>
      <c r="QHD16" s="146"/>
      <c r="QHE16" s="146"/>
      <c r="QHF16" s="146"/>
      <c r="QHG16" s="146"/>
      <c r="QHH16" s="146"/>
      <c r="QHI16" s="146"/>
      <c r="QHJ16" s="146"/>
      <c r="QHK16" s="146"/>
      <c r="QHL16" s="146"/>
      <c r="QHM16" s="146"/>
      <c r="QHN16" s="146"/>
      <c r="QHO16" s="146"/>
      <c r="QHP16" s="146"/>
      <c r="QHQ16" s="146"/>
      <c r="QHR16" s="146"/>
      <c r="QHS16" s="146"/>
      <c r="QHT16" s="146"/>
      <c r="QHU16" s="146"/>
      <c r="QHV16" s="146"/>
      <c r="QHW16" s="146"/>
      <c r="QHX16" s="146"/>
      <c r="QHY16" s="146"/>
      <c r="QHZ16" s="146"/>
      <c r="QIA16" s="146"/>
      <c r="QIB16" s="146"/>
      <c r="QIC16" s="146"/>
      <c r="QID16" s="146"/>
      <c r="QIE16" s="146"/>
      <c r="QIF16" s="146"/>
      <c r="QIG16" s="146"/>
      <c r="QIH16" s="146"/>
      <c r="QII16" s="146"/>
      <c r="QIJ16" s="146"/>
      <c r="QIK16" s="146"/>
      <c r="QIL16" s="146"/>
      <c r="QIM16" s="146"/>
      <c r="QIN16" s="146"/>
      <c r="QIO16" s="146"/>
      <c r="QIP16" s="146"/>
      <c r="QIQ16" s="146"/>
      <c r="QIR16" s="146"/>
      <c r="QIS16" s="146"/>
      <c r="QIT16" s="146"/>
      <c r="QIU16" s="146"/>
      <c r="QIV16" s="146"/>
      <c r="QIW16" s="146"/>
      <c r="QIX16" s="146"/>
      <c r="QIY16" s="146"/>
      <c r="QIZ16" s="146"/>
      <c r="QJA16" s="146"/>
      <c r="QJB16" s="146"/>
      <c r="QJC16" s="146"/>
      <c r="QJD16" s="146"/>
      <c r="QJE16" s="146"/>
      <c r="QJF16" s="146"/>
      <c r="QJG16" s="146"/>
      <c r="QJH16" s="146"/>
      <c r="QJI16" s="146"/>
      <c r="QJJ16" s="146"/>
      <c r="QJK16" s="146"/>
      <c r="QJL16" s="146"/>
      <c r="QJM16" s="146"/>
      <c r="QJN16" s="146"/>
      <c r="QJO16" s="146"/>
      <c r="QJP16" s="146"/>
      <c r="QJQ16" s="146"/>
      <c r="QJR16" s="146"/>
      <c r="QJS16" s="146"/>
      <c r="QJT16" s="146"/>
      <c r="QJU16" s="146"/>
      <c r="QJV16" s="146"/>
      <c r="QJW16" s="146"/>
      <c r="QJX16" s="146"/>
      <c r="QJY16" s="146"/>
      <c r="QJZ16" s="146"/>
      <c r="QKA16" s="146"/>
      <c r="QKB16" s="146"/>
      <c r="QKC16" s="146"/>
      <c r="QKD16" s="146"/>
      <c r="QKE16" s="146"/>
      <c r="QKF16" s="146"/>
      <c r="QKG16" s="146"/>
      <c r="QKH16" s="146"/>
      <c r="QKI16" s="146"/>
      <c r="QKJ16" s="146"/>
      <c r="QKK16" s="146"/>
      <c r="QKL16" s="146"/>
      <c r="QKM16" s="146"/>
      <c r="QKN16" s="146"/>
      <c r="QKO16" s="146"/>
      <c r="QKP16" s="146"/>
      <c r="QKQ16" s="146"/>
      <c r="QKR16" s="146"/>
      <c r="QKS16" s="146"/>
      <c r="QKT16" s="146"/>
      <c r="QKU16" s="146"/>
      <c r="QKV16" s="146"/>
      <c r="QKW16" s="146"/>
      <c r="QKX16" s="146"/>
      <c r="QKY16" s="146"/>
      <c r="QKZ16" s="146"/>
      <c r="QLA16" s="146"/>
      <c r="QLB16" s="146"/>
      <c r="QLC16" s="146"/>
      <c r="QLD16" s="146"/>
      <c r="QLE16" s="146"/>
      <c r="QLF16" s="146"/>
      <c r="QLG16" s="146"/>
      <c r="QLH16" s="146"/>
      <c r="QLI16" s="146"/>
      <c r="QLJ16" s="146"/>
      <c r="QLK16" s="146"/>
      <c r="QLL16" s="146"/>
      <c r="QLM16" s="146"/>
      <c r="QLN16" s="146"/>
      <c r="QLO16" s="146"/>
      <c r="QLP16" s="146"/>
      <c r="QLQ16" s="146"/>
      <c r="QLR16" s="146"/>
      <c r="QLS16" s="146"/>
      <c r="QLT16" s="146"/>
      <c r="QLU16" s="146"/>
      <c r="QLV16" s="146"/>
      <c r="QLW16" s="146"/>
      <c r="QLX16" s="146"/>
      <c r="QLY16" s="146"/>
      <c r="QLZ16" s="146"/>
      <c r="QMA16" s="146"/>
      <c r="QMB16" s="146"/>
      <c r="QMC16" s="146"/>
      <c r="QMD16" s="146"/>
      <c r="QME16" s="146"/>
      <c r="QMF16" s="146"/>
      <c r="QMG16" s="146"/>
      <c r="QMH16" s="146"/>
      <c r="QMI16" s="146"/>
      <c r="QMJ16" s="146"/>
      <c r="QMK16" s="146"/>
      <c r="QML16" s="146"/>
      <c r="QMM16" s="146"/>
      <c r="QMN16" s="146"/>
      <c r="QMO16" s="146"/>
      <c r="QMP16" s="146"/>
      <c r="QMQ16" s="146"/>
      <c r="QMR16" s="146"/>
      <c r="QMS16" s="146"/>
      <c r="QMT16" s="146"/>
      <c r="QMU16" s="146"/>
      <c r="QMV16" s="146"/>
      <c r="QMW16" s="146"/>
      <c r="QMX16" s="146"/>
      <c r="QMY16" s="146"/>
      <c r="QMZ16" s="146"/>
      <c r="QNA16" s="146"/>
      <c r="QNB16" s="146"/>
      <c r="QNC16" s="146"/>
      <c r="QND16" s="146"/>
      <c r="QNE16" s="146"/>
      <c r="QNF16" s="146"/>
      <c r="QNG16" s="146"/>
      <c r="QNH16" s="146"/>
      <c r="QNI16" s="146"/>
      <c r="QNJ16" s="146"/>
      <c r="QNK16" s="146"/>
      <c r="QNL16" s="146"/>
      <c r="QNM16" s="146"/>
      <c r="QNN16" s="146"/>
      <c r="QNO16" s="146"/>
      <c r="QNP16" s="146"/>
      <c r="QNQ16" s="146"/>
      <c r="QNR16" s="146"/>
      <c r="QNS16" s="146"/>
      <c r="QNT16" s="146"/>
      <c r="QNU16" s="146"/>
      <c r="QNV16" s="146"/>
      <c r="QNW16" s="146"/>
      <c r="QNX16" s="146"/>
      <c r="QNY16" s="146"/>
      <c r="QNZ16" s="146"/>
      <c r="QOA16" s="146"/>
      <c r="QOB16" s="146"/>
      <c r="QOC16" s="146"/>
      <c r="QOD16" s="146"/>
      <c r="QOE16" s="146"/>
      <c r="QOF16" s="146"/>
      <c r="QOG16" s="146"/>
      <c r="QOH16" s="146"/>
      <c r="QOI16" s="146"/>
      <c r="QOJ16" s="146"/>
      <c r="QOK16" s="146"/>
      <c r="QOL16" s="146"/>
      <c r="QOM16" s="146"/>
      <c r="QON16" s="146"/>
      <c r="QOO16" s="146"/>
      <c r="QOP16" s="146"/>
      <c r="QOQ16" s="146"/>
      <c r="QOR16" s="146"/>
      <c r="QOS16" s="146"/>
      <c r="QOT16" s="146"/>
      <c r="QOU16" s="146"/>
      <c r="QOV16" s="146"/>
      <c r="QOW16" s="146"/>
      <c r="QOX16" s="146"/>
      <c r="QOY16" s="146"/>
      <c r="QOZ16" s="146"/>
      <c r="QPA16" s="146"/>
      <c r="QPB16" s="146"/>
      <c r="QPC16" s="146"/>
      <c r="QPD16" s="146"/>
      <c r="QPE16" s="146"/>
      <c r="QPF16" s="146"/>
      <c r="QPG16" s="146"/>
      <c r="QPH16" s="146"/>
      <c r="QPI16" s="146"/>
      <c r="QPJ16" s="146"/>
      <c r="QPK16" s="146"/>
      <c r="QPL16" s="146"/>
      <c r="QPM16" s="146"/>
      <c r="QPN16" s="146"/>
      <c r="QPO16" s="146"/>
      <c r="QPP16" s="146"/>
      <c r="QPQ16" s="146"/>
      <c r="QPR16" s="146"/>
      <c r="QPS16" s="146"/>
      <c r="QPT16" s="146"/>
      <c r="QPU16" s="146"/>
      <c r="QPV16" s="146"/>
      <c r="QPW16" s="146"/>
      <c r="QPX16" s="146"/>
      <c r="QPY16" s="146"/>
      <c r="QPZ16" s="146"/>
      <c r="QQA16" s="146"/>
      <c r="QQB16" s="146"/>
      <c r="QQC16" s="146"/>
      <c r="QQD16" s="146"/>
      <c r="QQE16" s="146"/>
      <c r="QQF16" s="146"/>
      <c r="QQG16" s="146"/>
      <c r="QQH16" s="146"/>
      <c r="QQI16" s="146"/>
      <c r="QQJ16" s="146"/>
      <c r="QQK16" s="146"/>
      <c r="QQL16" s="146"/>
      <c r="QQM16" s="146"/>
      <c r="QQN16" s="146"/>
      <c r="QQO16" s="146"/>
      <c r="QQP16" s="146"/>
      <c r="QQQ16" s="146"/>
      <c r="QQR16" s="146"/>
      <c r="QQS16" s="146"/>
      <c r="QQT16" s="146"/>
      <c r="QQU16" s="146"/>
      <c r="QQV16" s="146"/>
      <c r="QQW16" s="146"/>
      <c r="QQX16" s="146"/>
      <c r="QQY16" s="146"/>
      <c r="QQZ16" s="146"/>
      <c r="QRA16" s="146"/>
      <c r="QRB16" s="146"/>
      <c r="QRC16" s="146"/>
      <c r="QRD16" s="146"/>
      <c r="QRE16" s="146"/>
      <c r="QRF16" s="146"/>
      <c r="QRG16" s="146"/>
      <c r="QRH16" s="146"/>
      <c r="QRI16" s="146"/>
      <c r="QRJ16" s="146"/>
      <c r="QRK16" s="146"/>
      <c r="QRL16" s="146"/>
      <c r="QRM16" s="146"/>
      <c r="QRN16" s="146"/>
      <c r="QRO16" s="146"/>
      <c r="QRP16" s="146"/>
      <c r="QRQ16" s="146"/>
      <c r="QRR16" s="146"/>
      <c r="QRS16" s="146"/>
      <c r="QRT16" s="146"/>
      <c r="QRU16" s="146"/>
      <c r="QRV16" s="146"/>
      <c r="QRW16" s="146"/>
      <c r="QRX16" s="146"/>
      <c r="QRY16" s="146"/>
      <c r="QRZ16" s="146"/>
      <c r="QSA16" s="146"/>
      <c r="QSB16" s="146"/>
      <c r="QSC16" s="146"/>
      <c r="QSD16" s="146"/>
      <c r="QSE16" s="146"/>
      <c r="QSF16" s="146"/>
      <c r="QSG16" s="146"/>
      <c r="QSH16" s="146"/>
      <c r="QSI16" s="146"/>
      <c r="QSJ16" s="146"/>
      <c r="QSK16" s="146"/>
      <c r="QSL16" s="146"/>
      <c r="QSM16" s="146"/>
      <c r="QSN16" s="146"/>
      <c r="QSO16" s="146"/>
      <c r="QSP16" s="146"/>
      <c r="QSQ16" s="146"/>
      <c r="QSR16" s="146"/>
      <c r="QSS16" s="146"/>
      <c r="QST16" s="146"/>
      <c r="QSU16" s="146"/>
      <c r="QSV16" s="146"/>
      <c r="QSW16" s="146"/>
      <c r="QSX16" s="146"/>
      <c r="QSY16" s="146"/>
      <c r="QSZ16" s="146"/>
      <c r="QTA16" s="146"/>
      <c r="QTB16" s="146"/>
      <c r="QTC16" s="146"/>
      <c r="QTD16" s="146"/>
      <c r="QTE16" s="146"/>
      <c r="QTF16" s="146"/>
      <c r="QTG16" s="146"/>
      <c r="QTH16" s="146"/>
      <c r="QTI16" s="146"/>
      <c r="QTJ16" s="146"/>
      <c r="QTK16" s="146"/>
      <c r="QTL16" s="146"/>
      <c r="QTM16" s="146"/>
      <c r="QTN16" s="146"/>
      <c r="QTO16" s="146"/>
      <c r="QTP16" s="146"/>
      <c r="QTQ16" s="146"/>
      <c r="QTR16" s="146"/>
      <c r="QTS16" s="146"/>
      <c r="QTT16" s="146"/>
      <c r="QTU16" s="146"/>
      <c r="QTV16" s="146"/>
      <c r="QTW16" s="146"/>
      <c r="QTX16" s="146"/>
      <c r="QTY16" s="146"/>
      <c r="QTZ16" s="146"/>
      <c r="QUA16" s="146"/>
      <c r="QUB16" s="146"/>
      <c r="QUC16" s="146"/>
      <c r="QUD16" s="146"/>
      <c r="QUE16" s="146"/>
      <c r="QUF16" s="146"/>
      <c r="QUG16" s="146"/>
      <c r="QUH16" s="146"/>
      <c r="QUI16" s="146"/>
      <c r="QUJ16" s="146"/>
      <c r="QUK16" s="146"/>
      <c r="QUL16" s="146"/>
      <c r="QUM16" s="146"/>
      <c r="QUN16" s="146"/>
      <c r="QUO16" s="146"/>
      <c r="QUP16" s="146"/>
      <c r="QUQ16" s="146"/>
      <c r="QUR16" s="146"/>
      <c r="QUS16" s="146"/>
      <c r="QUT16" s="146"/>
      <c r="QUU16" s="146"/>
      <c r="QUV16" s="146"/>
      <c r="QUW16" s="146"/>
      <c r="QUX16" s="146"/>
      <c r="QUY16" s="146"/>
      <c r="QUZ16" s="146"/>
      <c r="QVA16" s="146"/>
      <c r="QVB16" s="146"/>
      <c r="QVC16" s="146"/>
      <c r="QVD16" s="146"/>
      <c r="QVE16" s="146"/>
      <c r="QVF16" s="146"/>
      <c r="QVG16" s="146"/>
      <c r="QVH16" s="146"/>
      <c r="QVI16" s="146"/>
      <c r="QVJ16" s="146"/>
      <c r="QVK16" s="146"/>
      <c r="QVL16" s="146"/>
      <c r="QVM16" s="146"/>
      <c r="QVN16" s="146"/>
      <c r="QVO16" s="146"/>
      <c r="QVP16" s="146"/>
      <c r="QVQ16" s="146"/>
      <c r="QVR16" s="146"/>
      <c r="QVS16" s="146"/>
      <c r="QVT16" s="146"/>
      <c r="QVU16" s="146"/>
      <c r="QVV16" s="146"/>
      <c r="QVW16" s="146"/>
      <c r="QVX16" s="146"/>
      <c r="QVY16" s="146"/>
      <c r="QVZ16" s="146"/>
      <c r="QWA16" s="146"/>
      <c r="QWB16" s="146"/>
      <c r="QWC16" s="146"/>
      <c r="QWD16" s="146"/>
      <c r="QWE16" s="146"/>
      <c r="QWF16" s="146"/>
      <c r="QWG16" s="146"/>
      <c r="QWH16" s="146"/>
      <c r="QWI16" s="146"/>
      <c r="QWJ16" s="146"/>
      <c r="QWK16" s="146"/>
      <c r="QWL16" s="146"/>
      <c r="QWM16" s="146"/>
      <c r="QWN16" s="146"/>
      <c r="QWO16" s="146"/>
      <c r="QWP16" s="146"/>
      <c r="QWQ16" s="146"/>
      <c r="QWR16" s="146"/>
      <c r="QWS16" s="146"/>
      <c r="QWT16" s="146"/>
      <c r="QWU16" s="146"/>
      <c r="QWV16" s="146"/>
      <c r="QWW16" s="146"/>
      <c r="QWX16" s="146"/>
      <c r="QWY16" s="146"/>
      <c r="QWZ16" s="146"/>
      <c r="QXA16" s="146"/>
      <c r="QXB16" s="146"/>
      <c r="QXC16" s="146"/>
      <c r="QXD16" s="146"/>
      <c r="QXE16" s="146"/>
      <c r="QXF16" s="146"/>
      <c r="QXG16" s="146"/>
      <c r="QXH16" s="146"/>
      <c r="QXI16" s="146"/>
      <c r="QXJ16" s="146"/>
      <c r="QXK16" s="146"/>
      <c r="QXL16" s="146"/>
      <c r="QXM16" s="146"/>
      <c r="QXN16" s="146"/>
      <c r="QXO16" s="146"/>
      <c r="QXP16" s="146"/>
      <c r="QXQ16" s="146"/>
      <c r="QXR16" s="146"/>
      <c r="QXS16" s="146"/>
      <c r="QXT16" s="146"/>
      <c r="QXU16" s="146"/>
      <c r="QXV16" s="146"/>
      <c r="QXW16" s="146"/>
      <c r="QXX16" s="146"/>
      <c r="QXY16" s="146"/>
      <c r="QXZ16" s="146"/>
      <c r="QYA16" s="146"/>
      <c r="QYB16" s="146"/>
      <c r="QYC16" s="146"/>
      <c r="QYD16" s="146"/>
      <c r="QYE16" s="146"/>
      <c r="QYF16" s="146"/>
      <c r="QYG16" s="146"/>
      <c r="QYH16" s="146"/>
      <c r="QYI16" s="146"/>
      <c r="QYJ16" s="146"/>
      <c r="QYK16" s="146"/>
      <c r="QYL16" s="146"/>
      <c r="QYM16" s="146"/>
      <c r="QYN16" s="146"/>
      <c r="QYO16" s="146"/>
      <c r="QYP16" s="146"/>
      <c r="QYQ16" s="146"/>
      <c r="QYR16" s="146"/>
      <c r="QYS16" s="146"/>
      <c r="QYT16" s="146"/>
      <c r="QYU16" s="146"/>
      <c r="QYV16" s="146"/>
      <c r="QYW16" s="146"/>
      <c r="QYX16" s="146"/>
      <c r="QYY16" s="146"/>
      <c r="QYZ16" s="146"/>
      <c r="QZA16" s="146"/>
      <c r="QZB16" s="146"/>
      <c r="QZC16" s="146"/>
      <c r="QZD16" s="146"/>
      <c r="QZE16" s="146"/>
      <c r="QZF16" s="146"/>
      <c r="QZG16" s="146"/>
      <c r="QZH16" s="146"/>
      <c r="QZI16" s="146"/>
      <c r="QZJ16" s="146"/>
      <c r="QZK16" s="146"/>
      <c r="QZL16" s="146"/>
      <c r="QZM16" s="146"/>
      <c r="QZN16" s="146"/>
      <c r="QZO16" s="146"/>
      <c r="QZP16" s="146"/>
      <c r="QZQ16" s="146"/>
      <c r="QZR16" s="146"/>
      <c r="QZS16" s="146"/>
      <c r="QZT16" s="146"/>
      <c r="QZU16" s="146"/>
      <c r="QZV16" s="146"/>
      <c r="QZW16" s="146"/>
      <c r="QZX16" s="146"/>
      <c r="QZY16" s="146"/>
      <c r="QZZ16" s="146"/>
      <c r="RAA16" s="146"/>
      <c r="RAB16" s="146"/>
      <c r="RAC16" s="146"/>
      <c r="RAD16" s="146"/>
      <c r="RAE16" s="146"/>
      <c r="RAF16" s="146"/>
      <c r="RAG16" s="146"/>
      <c r="RAH16" s="146"/>
      <c r="RAI16" s="146"/>
      <c r="RAJ16" s="146"/>
      <c r="RAK16" s="146"/>
      <c r="RAL16" s="146"/>
      <c r="RAM16" s="146"/>
      <c r="RAN16" s="146"/>
      <c r="RAO16" s="146"/>
      <c r="RAP16" s="146"/>
      <c r="RAQ16" s="146"/>
      <c r="RAR16" s="146"/>
      <c r="RAS16" s="146"/>
      <c r="RAT16" s="146"/>
      <c r="RAU16" s="146"/>
      <c r="RAV16" s="146"/>
      <c r="RAW16" s="146"/>
      <c r="RAX16" s="146"/>
      <c r="RAY16" s="146"/>
      <c r="RAZ16" s="146"/>
      <c r="RBA16" s="146"/>
      <c r="RBB16" s="146"/>
      <c r="RBC16" s="146"/>
      <c r="RBD16" s="146"/>
      <c r="RBE16" s="146"/>
      <c r="RBF16" s="146"/>
      <c r="RBG16" s="146"/>
      <c r="RBH16" s="146"/>
      <c r="RBI16" s="146"/>
      <c r="RBJ16" s="146"/>
      <c r="RBK16" s="146"/>
      <c r="RBL16" s="146"/>
      <c r="RBM16" s="146"/>
      <c r="RBN16" s="146"/>
      <c r="RBO16" s="146"/>
      <c r="RBP16" s="146"/>
      <c r="RBQ16" s="146"/>
      <c r="RBR16" s="146"/>
      <c r="RBS16" s="146"/>
      <c r="RBT16" s="146"/>
      <c r="RBU16" s="146"/>
      <c r="RBV16" s="146"/>
      <c r="RBW16" s="146"/>
      <c r="RBX16" s="146"/>
      <c r="RBY16" s="146"/>
      <c r="RBZ16" s="146"/>
      <c r="RCA16" s="146"/>
      <c r="RCB16" s="146"/>
      <c r="RCC16" s="146"/>
      <c r="RCD16" s="146"/>
      <c r="RCE16" s="146"/>
      <c r="RCF16" s="146"/>
      <c r="RCG16" s="146"/>
      <c r="RCH16" s="146"/>
      <c r="RCI16" s="146"/>
      <c r="RCJ16" s="146"/>
      <c r="RCK16" s="146"/>
      <c r="RCL16" s="146"/>
      <c r="RCM16" s="146"/>
      <c r="RCN16" s="146"/>
      <c r="RCO16" s="146"/>
      <c r="RCP16" s="146"/>
      <c r="RCQ16" s="146"/>
      <c r="RCR16" s="146"/>
      <c r="RCS16" s="146"/>
      <c r="RCT16" s="146"/>
      <c r="RCU16" s="146"/>
      <c r="RCV16" s="146"/>
      <c r="RCW16" s="146"/>
      <c r="RCX16" s="146"/>
      <c r="RCY16" s="146"/>
      <c r="RCZ16" s="146"/>
      <c r="RDA16" s="146"/>
      <c r="RDB16" s="146"/>
      <c r="RDC16" s="146"/>
      <c r="RDD16" s="146"/>
      <c r="RDE16" s="146"/>
      <c r="RDF16" s="146"/>
      <c r="RDG16" s="146"/>
      <c r="RDH16" s="146"/>
      <c r="RDI16" s="146"/>
      <c r="RDJ16" s="146"/>
      <c r="RDK16" s="146"/>
      <c r="RDL16" s="146"/>
      <c r="RDM16" s="146"/>
      <c r="RDN16" s="146"/>
      <c r="RDO16" s="146"/>
      <c r="RDP16" s="146"/>
      <c r="RDQ16" s="146"/>
      <c r="RDR16" s="146"/>
      <c r="RDS16" s="146"/>
      <c r="RDT16" s="146"/>
      <c r="RDU16" s="146"/>
      <c r="RDV16" s="146"/>
      <c r="RDW16" s="146"/>
      <c r="RDX16" s="146"/>
      <c r="RDY16" s="146"/>
      <c r="RDZ16" s="146"/>
      <c r="REA16" s="146"/>
      <c r="REB16" s="146"/>
      <c r="REC16" s="146"/>
      <c r="RED16" s="146"/>
      <c r="REE16" s="146"/>
      <c r="REF16" s="146"/>
      <c r="REG16" s="146"/>
      <c r="REH16" s="146"/>
      <c r="REI16" s="146"/>
      <c r="REJ16" s="146"/>
      <c r="REK16" s="146"/>
      <c r="REL16" s="146"/>
      <c r="REM16" s="146"/>
      <c r="REN16" s="146"/>
      <c r="REO16" s="146"/>
      <c r="REP16" s="146"/>
      <c r="REQ16" s="146"/>
      <c r="RER16" s="146"/>
      <c r="RES16" s="146"/>
      <c r="RET16" s="146"/>
      <c r="REU16" s="146"/>
      <c r="REV16" s="146"/>
      <c r="REW16" s="146"/>
      <c r="REX16" s="146"/>
      <c r="REY16" s="146"/>
      <c r="REZ16" s="146"/>
      <c r="RFA16" s="146"/>
      <c r="RFB16" s="146"/>
      <c r="RFC16" s="146"/>
      <c r="RFD16" s="146"/>
      <c r="RFE16" s="146"/>
      <c r="RFF16" s="146"/>
      <c r="RFG16" s="146"/>
      <c r="RFH16" s="146"/>
      <c r="RFI16" s="146"/>
      <c r="RFJ16" s="146"/>
      <c r="RFK16" s="146"/>
      <c r="RFL16" s="146"/>
      <c r="RFM16" s="146"/>
      <c r="RFN16" s="146"/>
      <c r="RFO16" s="146"/>
      <c r="RFP16" s="146"/>
      <c r="RFQ16" s="146"/>
      <c r="RFR16" s="146"/>
      <c r="RFS16" s="146"/>
      <c r="RFT16" s="146"/>
      <c r="RFU16" s="146"/>
      <c r="RFV16" s="146"/>
      <c r="RFW16" s="146"/>
      <c r="RFX16" s="146"/>
      <c r="RFY16" s="146"/>
      <c r="RFZ16" s="146"/>
      <c r="RGA16" s="146"/>
      <c r="RGB16" s="146"/>
      <c r="RGC16" s="146"/>
      <c r="RGD16" s="146"/>
      <c r="RGE16" s="146"/>
      <c r="RGF16" s="146"/>
      <c r="RGG16" s="146"/>
      <c r="RGH16" s="146"/>
      <c r="RGI16" s="146"/>
      <c r="RGJ16" s="146"/>
      <c r="RGK16" s="146"/>
      <c r="RGL16" s="146"/>
      <c r="RGM16" s="146"/>
      <c r="RGN16" s="146"/>
      <c r="RGO16" s="146"/>
      <c r="RGP16" s="146"/>
      <c r="RGQ16" s="146"/>
      <c r="RGR16" s="146"/>
      <c r="RGS16" s="146"/>
      <c r="RGT16" s="146"/>
      <c r="RGU16" s="146"/>
      <c r="RGV16" s="146"/>
      <c r="RGW16" s="146"/>
      <c r="RGX16" s="146"/>
      <c r="RGY16" s="146"/>
      <c r="RGZ16" s="146"/>
      <c r="RHA16" s="146"/>
      <c r="RHB16" s="146"/>
      <c r="RHC16" s="146"/>
      <c r="RHD16" s="146"/>
      <c r="RHE16" s="146"/>
      <c r="RHF16" s="146"/>
      <c r="RHG16" s="146"/>
      <c r="RHH16" s="146"/>
      <c r="RHI16" s="146"/>
      <c r="RHJ16" s="146"/>
      <c r="RHK16" s="146"/>
      <c r="RHL16" s="146"/>
      <c r="RHM16" s="146"/>
      <c r="RHN16" s="146"/>
      <c r="RHO16" s="146"/>
      <c r="RHP16" s="146"/>
      <c r="RHQ16" s="146"/>
      <c r="RHR16" s="146"/>
      <c r="RHS16" s="146"/>
      <c r="RHT16" s="146"/>
      <c r="RHU16" s="146"/>
      <c r="RHV16" s="146"/>
      <c r="RHW16" s="146"/>
      <c r="RHX16" s="146"/>
      <c r="RHY16" s="146"/>
      <c r="RHZ16" s="146"/>
      <c r="RIA16" s="146"/>
      <c r="RIB16" s="146"/>
      <c r="RIC16" s="146"/>
      <c r="RID16" s="146"/>
      <c r="RIE16" s="146"/>
      <c r="RIF16" s="146"/>
      <c r="RIG16" s="146"/>
      <c r="RIH16" s="146"/>
      <c r="RII16" s="146"/>
      <c r="RIJ16" s="146"/>
      <c r="RIK16" s="146"/>
      <c r="RIL16" s="146"/>
      <c r="RIM16" s="146"/>
      <c r="RIN16" s="146"/>
      <c r="RIO16" s="146"/>
      <c r="RIP16" s="146"/>
      <c r="RIQ16" s="146"/>
      <c r="RIR16" s="146"/>
      <c r="RIS16" s="146"/>
      <c r="RIT16" s="146"/>
      <c r="RIU16" s="146"/>
      <c r="RIV16" s="146"/>
      <c r="RIW16" s="146"/>
      <c r="RIX16" s="146"/>
      <c r="RIY16" s="146"/>
      <c r="RIZ16" s="146"/>
      <c r="RJA16" s="146"/>
      <c r="RJB16" s="146"/>
      <c r="RJC16" s="146"/>
      <c r="RJD16" s="146"/>
      <c r="RJE16" s="146"/>
      <c r="RJF16" s="146"/>
      <c r="RJG16" s="146"/>
      <c r="RJH16" s="146"/>
      <c r="RJI16" s="146"/>
      <c r="RJJ16" s="146"/>
      <c r="RJK16" s="146"/>
      <c r="RJL16" s="146"/>
      <c r="RJM16" s="146"/>
      <c r="RJN16" s="146"/>
      <c r="RJO16" s="146"/>
      <c r="RJP16" s="146"/>
      <c r="RJQ16" s="146"/>
      <c r="RJR16" s="146"/>
      <c r="RJS16" s="146"/>
      <c r="RJT16" s="146"/>
      <c r="RJU16" s="146"/>
      <c r="RJV16" s="146"/>
      <c r="RJW16" s="146"/>
      <c r="RJX16" s="146"/>
      <c r="RJY16" s="146"/>
      <c r="RJZ16" s="146"/>
      <c r="RKA16" s="146"/>
      <c r="RKB16" s="146"/>
      <c r="RKC16" s="146"/>
      <c r="RKD16" s="146"/>
      <c r="RKE16" s="146"/>
      <c r="RKF16" s="146"/>
      <c r="RKG16" s="146"/>
      <c r="RKH16" s="146"/>
      <c r="RKI16" s="146"/>
      <c r="RKJ16" s="146"/>
      <c r="RKK16" s="146"/>
      <c r="RKL16" s="146"/>
      <c r="RKM16" s="146"/>
      <c r="RKN16" s="146"/>
      <c r="RKO16" s="146"/>
      <c r="RKP16" s="146"/>
      <c r="RKQ16" s="146"/>
      <c r="RKR16" s="146"/>
      <c r="RKS16" s="146"/>
      <c r="RKT16" s="146"/>
      <c r="RKU16" s="146"/>
      <c r="RKV16" s="146"/>
      <c r="RKW16" s="146"/>
      <c r="RKX16" s="146"/>
      <c r="RKY16" s="146"/>
      <c r="RKZ16" s="146"/>
      <c r="RLA16" s="146"/>
      <c r="RLB16" s="146"/>
      <c r="RLC16" s="146"/>
      <c r="RLD16" s="146"/>
      <c r="RLE16" s="146"/>
      <c r="RLF16" s="146"/>
      <c r="RLG16" s="146"/>
      <c r="RLH16" s="146"/>
      <c r="RLI16" s="146"/>
      <c r="RLJ16" s="146"/>
      <c r="RLK16" s="146"/>
      <c r="RLL16" s="146"/>
      <c r="RLM16" s="146"/>
      <c r="RLN16" s="146"/>
      <c r="RLO16" s="146"/>
      <c r="RLP16" s="146"/>
      <c r="RLQ16" s="146"/>
      <c r="RLR16" s="146"/>
      <c r="RLS16" s="146"/>
      <c r="RLT16" s="146"/>
      <c r="RLU16" s="146"/>
      <c r="RLV16" s="146"/>
      <c r="RLW16" s="146"/>
      <c r="RLX16" s="146"/>
      <c r="RLY16" s="146"/>
      <c r="RLZ16" s="146"/>
      <c r="RMA16" s="146"/>
      <c r="RMB16" s="146"/>
      <c r="RMC16" s="146"/>
      <c r="RMD16" s="146"/>
      <c r="RME16" s="146"/>
      <c r="RMF16" s="146"/>
      <c r="RMG16" s="146"/>
      <c r="RMH16" s="146"/>
      <c r="RMI16" s="146"/>
      <c r="RMJ16" s="146"/>
      <c r="RMK16" s="146"/>
      <c r="RML16" s="146"/>
      <c r="RMM16" s="146"/>
      <c r="RMN16" s="146"/>
      <c r="RMO16" s="146"/>
      <c r="RMP16" s="146"/>
      <c r="RMQ16" s="146"/>
      <c r="RMR16" s="146"/>
      <c r="RMS16" s="146"/>
      <c r="RMT16" s="146"/>
      <c r="RMU16" s="146"/>
      <c r="RMV16" s="146"/>
      <c r="RMW16" s="146"/>
      <c r="RMX16" s="146"/>
      <c r="RMY16" s="146"/>
      <c r="RMZ16" s="146"/>
      <c r="RNA16" s="146"/>
      <c r="RNB16" s="146"/>
      <c r="RNC16" s="146"/>
      <c r="RND16" s="146"/>
      <c r="RNE16" s="146"/>
      <c r="RNF16" s="146"/>
      <c r="RNG16" s="146"/>
      <c r="RNH16" s="146"/>
      <c r="RNI16" s="146"/>
      <c r="RNJ16" s="146"/>
      <c r="RNK16" s="146"/>
      <c r="RNL16" s="146"/>
      <c r="RNM16" s="146"/>
      <c r="RNN16" s="146"/>
      <c r="RNO16" s="146"/>
      <c r="RNP16" s="146"/>
      <c r="RNQ16" s="146"/>
      <c r="RNR16" s="146"/>
      <c r="RNS16" s="146"/>
      <c r="RNT16" s="146"/>
      <c r="RNU16" s="146"/>
      <c r="RNV16" s="146"/>
      <c r="RNW16" s="146"/>
      <c r="RNX16" s="146"/>
      <c r="RNY16" s="146"/>
      <c r="RNZ16" s="146"/>
      <c r="ROA16" s="146"/>
      <c r="ROB16" s="146"/>
      <c r="ROC16" s="146"/>
      <c r="ROD16" s="146"/>
      <c r="ROE16" s="146"/>
      <c r="ROF16" s="146"/>
      <c r="ROG16" s="146"/>
      <c r="ROH16" s="146"/>
      <c r="ROI16" s="146"/>
      <c r="ROJ16" s="146"/>
      <c r="ROK16" s="146"/>
      <c r="ROL16" s="146"/>
      <c r="ROM16" s="146"/>
      <c r="RON16" s="146"/>
      <c r="ROO16" s="146"/>
      <c r="ROP16" s="146"/>
      <c r="ROQ16" s="146"/>
      <c r="ROR16" s="146"/>
      <c r="ROS16" s="146"/>
      <c r="ROT16" s="146"/>
      <c r="ROU16" s="146"/>
      <c r="ROV16" s="146"/>
      <c r="ROW16" s="146"/>
      <c r="ROX16" s="146"/>
      <c r="ROY16" s="146"/>
      <c r="ROZ16" s="146"/>
      <c r="RPA16" s="146"/>
      <c r="RPB16" s="146"/>
      <c r="RPC16" s="146"/>
      <c r="RPD16" s="146"/>
      <c r="RPE16" s="146"/>
      <c r="RPF16" s="146"/>
      <c r="RPG16" s="146"/>
      <c r="RPH16" s="146"/>
      <c r="RPI16" s="146"/>
      <c r="RPJ16" s="146"/>
      <c r="RPK16" s="146"/>
      <c r="RPL16" s="146"/>
      <c r="RPM16" s="146"/>
      <c r="RPN16" s="146"/>
      <c r="RPO16" s="146"/>
      <c r="RPP16" s="146"/>
      <c r="RPQ16" s="146"/>
      <c r="RPR16" s="146"/>
      <c r="RPS16" s="146"/>
      <c r="RPT16" s="146"/>
      <c r="RPU16" s="146"/>
      <c r="RPV16" s="146"/>
      <c r="RPW16" s="146"/>
      <c r="RPX16" s="146"/>
      <c r="RPY16" s="146"/>
      <c r="RPZ16" s="146"/>
      <c r="RQA16" s="146"/>
      <c r="RQB16" s="146"/>
      <c r="RQC16" s="146"/>
      <c r="RQD16" s="146"/>
      <c r="RQE16" s="146"/>
      <c r="RQF16" s="146"/>
      <c r="RQG16" s="146"/>
      <c r="RQH16" s="146"/>
      <c r="RQI16" s="146"/>
      <c r="RQJ16" s="146"/>
      <c r="RQK16" s="146"/>
      <c r="RQL16" s="146"/>
      <c r="RQM16" s="146"/>
      <c r="RQN16" s="146"/>
      <c r="RQO16" s="146"/>
      <c r="RQP16" s="146"/>
      <c r="RQQ16" s="146"/>
      <c r="RQR16" s="146"/>
      <c r="RQS16" s="146"/>
      <c r="RQT16" s="146"/>
      <c r="RQU16" s="146"/>
      <c r="RQV16" s="146"/>
      <c r="RQW16" s="146"/>
      <c r="RQX16" s="146"/>
      <c r="RQY16" s="146"/>
      <c r="RQZ16" s="146"/>
      <c r="RRA16" s="146"/>
      <c r="RRB16" s="146"/>
      <c r="RRC16" s="146"/>
      <c r="RRD16" s="146"/>
      <c r="RRE16" s="146"/>
      <c r="RRF16" s="146"/>
      <c r="RRG16" s="146"/>
      <c r="RRH16" s="146"/>
      <c r="RRI16" s="146"/>
      <c r="RRJ16" s="146"/>
      <c r="RRK16" s="146"/>
      <c r="RRL16" s="146"/>
      <c r="RRM16" s="146"/>
      <c r="RRN16" s="146"/>
      <c r="RRO16" s="146"/>
      <c r="RRP16" s="146"/>
      <c r="RRQ16" s="146"/>
      <c r="RRR16" s="146"/>
      <c r="RRS16" s="146"/>
      <c r="RRT16" s="146"/>
      <c r="RRU16" s="146"/>
      <c r="RRV16" s="146"/>
      <c r="RRW16" s="146"/>
      <c r="RRX16" s="146"/>
      <c r="RRY16" s="146"/>
      <c r="RRZ16" s="146"/>
      <c r="RSA16" s="146"/>
      <c r="RSB16" s="146"/>
      <c r="RSC16" s="146"/>
      <c r="RSD16" s="146"/>
      <c r="RSE16" s="146"/>
      <c r="RSF16" s="146"/>
      <c r="RSG16" s="146"/>
      <c r="RSH16" s="146"/>
      <c r="RSI16" s="146"/>
      <c r="RSJ16" s="146"/>
      <c r="RSK16" s="146"/>
      <c r="RSL16" s="146"/>
      <c r="RSM16" s="146"/>
      <c r="RSN16" s="146"/>
      <c r="RSO16" s="146"/>
      <c r="RSP16" s="146"/>
      <c r="RSQ16" s="146"/>
      <c r="RSR16" s="146"/>
      <c r="RSS16" s="146"/>
      <c r="RST16" s="146"/>
      <c r="RSU16" s="146"/>
      <c r="RSV16" s="146"/>
      <c r="RSW16" s="146"/>
      <c r="RSX16" s="146"/>
      <c r="RSY16" s="146"/>
      <c r="RSZ16" s="146"/>
      <c r="RTA16" s="146"/>
      <c r="RTB16" s="146"/>
      <c r="RTC16" s="146"/>
      <c r="RTD16" s="146"/>
      <c r="RTE16" s="146"/>
      <c r="RTF16" s="146"/>
      <c r="RTG16" s="146"/>
      <c r="RTH16" s="146"/>
      <c r="RTI16" s="146"/>
      <c r="RTJ16" s="146"/>
      <c r="RTK16" s="146"/>
      <c r="RTL16" s="146"/>
      <c r="RTM16" s="146"/>
      <c r="RTN16" s="146"/>
      <c r="RTO16" s="146"/>
      <c r="RTP16" s="146"/>
      <c r="RTQ16" s="146"/>
      <c r="RTR16" s="146"/>
      <c r="RTS16" s="146"/>
      <c r="RTT16" s="146"/>
      <c r="RTU16" s="146"/>
      <c r="RTV16" s="146"/>
      <c r="RTW16" s="146"/>
      <c r="RTX16" s="146"/>
      <c r="RTY16" s="146"/>
      <c r="RTZ16" s="146"/>
      <c r="RUA16" s="146"/>
      <c r="RUB16" s="146"/>
      <c r="RUC16" s="146"/>
      <c r="RUD16" s="146"/>
      <c r="RUE16" s="146"/>
      <c r="RUF16" s="146"/>
      <c r="RUG16" s="146"/>
      <c r="RUH16" s="146"/>
      <c r="RUI16" s="146"/>
      <c r="RUJ16" s="146"/>
      <c r="RUK16" s="146"/>
      <c r="RUL16" s="146"/>
      <c r="RUM16" s="146"/>
      <c r="RUN16" s="146"/>
      <c r="RUO16" s="146"/>
      <c r="RUP16" s="146"/>
      <c r="RUQ16" s="146"/>
      <c r="RUR16" s="146"/>
      <c r="RUS16" s="146"/>
      <c r="RUT16" s="146"/>
      <c r="RUU16" s="146"/>
      <c r="RUV16" s="146"/>
      <c r="RUW16" s="146"/>
      <c r="RUX16" s="146"/>
      <c r="RUY16" s="146"/>
      <c r="RUZ16" s="146"/>
      <c r="RVA16" s="146"/>
      <c r="RVB16" s="146"/>
      <c r="RVC16" s="146"/>
      <c r="RVD16" s="146"/>
      <c r="RVE16" s="146"/>
      <c r="RVF16" s="146"/>
      <c r="RVG16" s="146"/>
      <c r="RVH16" s="146"/>
      <c r="RVI16" s="146"/>
      <c r="RVJ16" s="146"/>
      <c r="RVK16" s="146"/>
      <c r="RVL16" s="146"/>
      <c r="RVM16" s="146"/>
      <c r="RVN16" s="146"/>
      <c r="RVO16" s="146"/>
      <c r="RVP16" s="146"/>
      <c r="RVQ16" s="146"/>
      <c r="RVR16" s="146"/>
      <c r="RVS16" s="146"/>
      <c r="RVT16" s="146"/>
      <c r="RVU16" s="146"/>
      <c r="RVV16" s="146"/>
      <c r="RVW16" s="146"/>
      <c r="RVX16" s="146"/>
      <c r="RVY16" s="146"/>
      <c r="RVZ16" s="146"/>
      <c r="RWA16" s="146"/>
      <c r="RWB16" s="146"/>
      <c r="RWC16" s="146"/>
      <c r="RWD16" s="146"/>
      <c r="RWE16" s="146"/>
      <c r="RWF16" s="146"/>
      <c r="RWG16" s="146"/>
      <c r="RWH16" s="146"/>
      <c r="RWI16" s="146"/>
      <c r="RWJ16" s="146"/>
      <c r="RWK16" s="146"/>
      <c r="RWL16" s="146"/>
      <c r="RWM16" s="146"/>
      <c r="RWN16" s="146"/>
      <c r="RWO16" s="146"/>
      <c r="RWP16" s="146"/>
      <c r="RWQ16" s="146"/>
      <c r="RWR16" s="146"/>
      <c r="RWS16" s="146"/>
      <c r="RWT16" s="146"/>
      <c r="RWU16" s="146"/>
      <c r="RWV16" s="146"/>
      <c r="RWW16" s="146"/>
      <c r="RWX16" s="146"/>
      <c r="RWY16" s="146"/>
      <c r="RWZ16" s="146"/>
      <c r="RXA16" s="146"/>
      <c r="RXB16" s="146"/>
      <c r="RXC16" s="146"/>
      <c r="RXD16" s="146"/>
      <c r="RXE16" s="146"/>
      <c r="RXF16" s="146"/>
      <c r="RXG16" s="146"/>
      <c r="RXH16" s="146"/>
      <c r="RXI16" s="146"/>
      <c r="RXJ16" s="146"/>
      <c r="RXK16" s="146"/>
      <c r="RXL16" s="146"/>
      <c r="RXM16" s="146"/>
      <c r="RXN16" s="146"/>
      <c r="RXO16" s="146"/>
      <c r="RXP16" s="146"/>
      <c r="RXQ16" s="146"/>
      <c r="RXR16" s="146"/>
      <c r="RXS16" s="146"/>
      <c r="RXT16" s="146"/>
      <c r="RXU16" s="146"/>
      <c r="RXV16" s="146"/>
      <c r="RXW16" s="146"/>
      <c r="RXX16" s="146"/>
      <c r="RXY16" s="146"/>
      <c r="RXZ16" s="146"/>
      <c r="RYA16" s="146"/>
      <c r="RYB16" s="146"/>
      <c r="RYC16" s="146"/>
      <c r="RYD16" s="146"/>
      <c r="RYE16" s="146"/>
      <c r="RYF16" s="146"/>
      <c r="RYG16" s="146"/>
      <c r="RYH16" s="146"/>
      <c r="RYI16" s="146"/>
      <c r="RYJ16" s="146"/>
      <c r="RYK16" s="146"/>
      <c r="RYL16" s="146"/>
      <c r="RYM16" s="146"/>
      <c r="RYN16" s="146"/>
      <c r="RYO16" s="146"/>
      <c r="RYP16" s="146"/>
      <c r="RYQ16" s="146"/>
      <c r="RYR16" s="146"/>
      <c r="RYS16" s="146"/>
      <c r="RYT16" s="146"/>
      <c r="RYU16" s="146"/>
      <c r="RYV16" s="146"/>
      <c r="RYW16" s="146"/>
      <c r="RYX16" s="146"/>
      <c r="RYY16" s="146"/>
      <c r="RYZ16" s="146"/>
      <c r="RZA16" s="146"/>
      <c r="RZB16" s="146"/>
      <c r="RZC16" s="146"/>
      <c r="RZD16" s="146"/>
      <c r="RZE16" s="146"/>
      <c r="RZF16" s="146"/>
      <c r="RZG16" s="146"/>
      <c r="RZH16" s="146"/>
      <c r="RZI16" s="146"/>
      <c r="RZJ16" s="146"/>
      <c r="RZK16" s="146"/>
      <c r="RZL16" s="146"/>
      <c r="RZM16" s="146"/>
      <c r="RZN16" s="146"/>
      <c r="RZO16" s="146"/>
      <c r="RZP16" s="146"/>
      <c r="RZQ16" s="146"/>
      <c r="RZR16" s="146"/>
      <c r="RZS16" s="146"/>
      <c r="RZT16" s="146"/>
      <c r="RZU16" s="146"/>
      <c r="RZV16" s="146"/>
      <c r="RZW16" s="146"/>
      <c r="RZX16" s="146"/>
      <c r="RZY16" s="146"/>
      <c r="RZZ16" s="146"/>
      <c r="SAA16" s="146"/>
      <c r="SAB16" s="146"/>
      <c r="SAC16" s="146"/>
      <c r="SAD16" s="146"/>
      <c r="SAE16" s="146"/>
      <c r="SAF16" s="146"/>
      <c r="SAG16" s="146"/>
      <c r="SAH16" s="146"/>
      <c r="SAI16" s="146"/>
      <c r="SAJ16" s="146"/>
      <c r="SAK16" s="146"/>
      <c r="SAL16" s="146"/>
      <c r="SAM16" s="146"/>
      <c r="SAN16" s="146"/>
      <c r="SAO16" s="146"/>
      <c r="SAP16" s="146"/>
      <c r="SAQ16" s="146"/>
      <c r="SAR16" s="146"/>
      <c r="SAS16" s="146"/>
      <c r="SAT16" s="146"/>
      <c r="SAU16" s="146"/>
      <c r="SAV16" s="146"/>
      <c r="SAW16" s="146"/>
      <c r="SAX16" s="146"/>
      <c r="SAY16" s="146"/>
      <c r="SAZ16" s="146"/>
      <c r="SBA16" s="146"/>
      <c r="SBB16" s="146"/>
      <c r="SBC16" s="146"/>
      <c r="SBD16" s="146"/>
      <c r="SBE16" s="146"/>
      <c r="SBF16" s="146"/>
      <c r="SBG16" s="146"/>
      <c r="SBH16" s="146"/>
      <c r="SBI16" s="146"/>
      <c r="SBJ16" s="146"/>
      <c r="SBK16" s="146"/>
      <c r="SBL16" s="146"/>
      <c r="SBM16" s="146"/>
      <c r="SBN16" s="146"/>
      <c r="SBO16" s="146"/>
      <c r="SBP16" s="146"/>
      <c r="SBQ16" s="146"/>
      <c r="SBR16" s="146"/>
      <c r="SBS16" s="146"/>
      <c r="SBT16" s="146"/>
      <c r="SBU16" s="146"/>
      <c r="SBV16" s="146"/>
      <c r="SBW16" s="146"/>
      <c r="SBX16" s="146"/>
      <c r="SBY16" s="146"/>
      <c r="SBZ16" s="146"/>
      <c r="SCA16" s="146"/>
      <c r="SCB16" s="146"/>
      <c r="SCC16" s="146"/>
      <c r="SCD16" s="146"/>
      <c r="SCE16" s="146"/>
      <c r="SCF16" s="146"/>
      <c r="SCG16" s="146"/>
      <c r="SCH16" s="146"/>
      <c r="SCI16" s="146"/>
      <c r="SCJ16" s="146"/>
      <c r="SCK16" s="146"/>
      <c r="SCL16" s="146"/>
      <c r="SCM16" s="146"/>
      <c r="SCN16" s="146"/>
      <c r="SCO16" s="146"/>
      <c r="SCP16" s="146"/>
      <c r="SCQ16" s="146"/>
      <c r="SCR16" s="146"/>
      <c r="SCS16" s="146"/>
      <c r="SCT16" s="146"/>
      <c r="SCU16" s="146"/>
      <c r="SCV16" s="146"/>
      <c r="SCW16" s="146"/>
      <c r="SCX16" s="146"/>
      <c r="SCY16" s="146"/>
      <c r="SCZ16" s="146"/>
      <c r="SDA16" s="146"/>
      <c r="SDB16" s="146"/>
      <c r="SDC16" s="146"/>
      <c r="SDD16" s="146"/>
      <c r="SDE16" s="146"/>
      <c r="SDF16" s="146"/>
      <c r="SDG16" s="146"/>
      <c r="SDH16" s="146"/>
      <c r="SDI16" s="146"/>
      <c r="SDJ16" s="146"/>
      <c r="SDK16" s="146"/>
      <c r="SDL16" s="146"/>
      <c r="SDM16" s="146"/>
      <c r="SDN16" s="146"/>
      <c r="SDO16" s="146"/>
      <c r="SDP16" s="146"/>
      <c r="SDQ16" s="146"/>
      <c r="SDR16" s="146"/>
      <c r="SDS16" s="146"/>
      <c r="SDT16" s="146"/>
      <c r="SDU16" s="146"/>
      <c r="SDV16" s="146"/>
      <c r="SDW16" s="146"/>
      <c r="SDX16" s="146"/>
      <c r="SDY16" s="146"/>
      <c r="SDZ16" s="146"/>
      <c r="SEA16" s="146"/>
      <c r="SEB16" s="146"/>
      <c r="SEC16" s="146"/>
      <c r="SED16" s="146"/>
      <c r="SEE16" s="146"/>
      <c r="SEF16" s="146"/>
      <c r="SEG16" s="146"/>
      <c r="SEH16" s="146"/>
      <c r="SEI16" s="146"/>
      <c r="SEJ16" s="146"/>
      <c r="SEK16" s="146"/>
      <c r="SEL16" s="146"/>
      <c r="SEM16" s="146"/>
      <c r="SEN16" s="146"/>
      <c r="SEO16" s="146"/>
      <c r="SEP16" s="146"/>
      <c r="SEQ16" s="146"/>
      <c r="SER16" s="146"/>
      <c r="SES16" s="146"/>
      <c r="SET16" s="146"/>
      <c r="SEU16" s="146"/>
      <c r="SEV16" s="146"/>
      <c r="SEW16" s="146"/>
      <c r="SEX16" s="146"/>
      <c r="SEY16" s="146"/>
      <c r="SEZ16" s="146"/>
      <c r="SFA16" s="146"/>
      <c r="SFB16" s="146"/>
      <c r="SFC16" s="146"/>
      <c r="SFD16" s="146"/>
      <c r="SFE16" s="146"/>
      <c r="SFF16" s="146"/>
      <c r="SFG16" s="146"/>
      <c r="SFH16" s="146"/>
      <c r="SFI16" s="146"/>
      <c r="SFJ16" s="146"/>
      <c r="SFK16" s="146"/>
      <c r="SFL16" s="146"/>
      <c r="SFM16" s="146"/>
      <c r="SFN16" s="146"/>
      <c r="SFO16" s="146"/>
      <c r="SFP16" s="146"/>
      <c r="SFQ16" s="146"/>
      <c r="SFR16" s="146"/>
      <c r="SFS16" s="146"/>
      <c r="SFT16" s="146"/>
      <c r="SFU16" s="146"/>
      <c r="SFV16" s="146"/>
      <c r="SFW16" s="146"/>
      <c r="SFX16" s="146"/>
      <c r="SFY16" s="146"/>
      <c r="SFZ16" s="146"/>
      <c r="SGA16" s="146"/>
      <c r="SGB16" s="146"/>
      <c r="SGC16" s="146"/>
      <c r="SGD16" s="146"/>
      <c r="SGE16" s="146"/>
      <c r="SGF16" s="146"/>
      <c r="SGG16" s="146"/>
      <c r="SGH16" s="146"/>
      <c r="SGI16" s="146"/>
      <c r="SGJ16" s="146"/>
      <c r="SGK16" s="146"/>
      <c r="SGL16" s="146"/>
      <c r="SGM16" s="146"/>
      <c r="SGN16" s="146"/>
      <c r="SGO16" s="146"/>
      <c r="SGP16" s="146"/>
      <c r="SGQ16" s="146"/>
      <c r="SGR16" s="146"/>
      <c r="SGS16" s="146"/>
      <c r="SGT16" s="146"/>
      <c r="SGU16" s="146"/>
      <c r="SGV16" s="146"/>
      <c r="SGW16" s="146"/>
      <c r="SGX16" s="146"/>
      <c r="SGY16" s="146"/>
      <c r="SGZ16" s="146"/>
      <c r="SHA16" s="146"/>
      <c r="SHB16" s="146"/>
      <c r="SHC16" s="146"/>
      <c r="SHD16" s="146"/>
      <c r="SHE16" s="146"/>
      <c r="SHF16" s="146"/>
      <c r="SHG16" s="146"/>
      <c r="SHH16" s="146"/>
      <c r="SHI16" s="146"/>
      <c r="SHJ16" s="146"/>
      <c r="SHK16" s="146"/>
      <c r="SHL16" s="146"/>
      <c r="SHM16" s="146"/>
      <c r="SHN16" s="146"/>
      <c r="SHO16" s="146"/>
      <c r="SHP16" s="146"/>
      <c r="SHQ16" s="146"/>
      <c r="SHR16" s="146"/>
      <c r="SHS16" s="146"/>
      <c r="SHT16" s="146"/>
      <c r="SHU16" s="146"/>
      <c r="SHV16" s="146"/>
      <c r="SHW16" s="146"/>
      <c r="SHX16" s="146"/>
      <c r="SHY16" s="146"/>
      <c r="SHZ16" s="146"/>
      <c r="SIA16" s="146"/>
      <c r="SIB16" s="146"/>
      <c r="SIC16" s="146"/>
      <c r="SID16" s="146"/>
      <c r="SIE16" s="146"/>
      <c r="SIF16" s="146"/>
      <c r="SIG16" s="146"/>
      <c r="SIH16" s="146"/>
      <c r="SII16" s="146"/>
      <c r="SIJ16" s="146"/>
      <c r="SIK16" s="146"/>
      <c r="SIL16" s="146"/>
      <c r="SIM16" s="146"/>
      <c r="SIN16" s="146"/>
      <c r="SIO16" s="146"/>
      <c r="SIP16" s="146"/>
      <c r="SIQ16" s="146"/>
      <c r="SIR16" s="146"/>
      <c r="SIS16" s="146"/>
      <c r="SIT16" s="146"/>
      <c r="SIU16" s="146"/>
      <c r="SIV16" s="146"/>
      <c r="SIW16" s="146"/>
      <c r="SIX16" s="146"/>
      <c r="SIY16" s="146"/>
      <c r="SIZ16" s="146"/>
      <c r="SJA16" s="146"/>
      <c r="SJB16" s="146"/>
      <c r="SJC16" s="146"/>
      <c r="SJD16" s="146"/>
      <c r="SJE16" s="146"/>
      <c r="SJF16" s="146"/>
      <c r="SJG16" s="146"/>
      <c r="SJH16" s="146"/>
      <c r="SJI16" s="146"/>
      <c r="SJJ16" s="146"/>
      <c r="SJK16" s="146"/>
      <c r="SJL16" s="146"/>
      <c r="SJM16" s="146"/>
      <c r="SJN16" s="146"/>
      <c r="SJO16" s="146"/>
      <c r="SJP16" s="146"/>
      <c r="SJQ16" s="146"/>
      <c r="SJR16" s="146"/>
      <c r="SJS16" s="146"/>
      <c r="SJT16" s="146"/>
      <c r="SJU16" s="146"/>
      <c r="SJV16" s="146"/>
      <c r="SJW16" s="146"/>
      <c r="SJX16" s="146"/>
      <c r="SJY16" s="146"/>
      <c r="SJZ16" s="146"/>
      <c r="SKA16" s="146"/>
      <c r="SKB16" s="146"/>
      <c r="SKC16" s="146"/>
      <c r="SKD16" s="146"/>
      <c r="SKE16" s="146"/>
      <c r="SKF16" s="146"/>
      <c r="SKG16" s="146"/>
      <c r="SKH16" s="146"/>
      <c r="SKI16" s="146"/>
      <c r="SKJ16" s="146"/>
      <c r="SKK16" s="146"/>
      <c r="SKL16" s="146"/>
      <c r="SKM16" s="146"/>
      <c r="SKN16" s="146"/>
      <c r="SKO16" s="146"/>
      <c r="SKP16" s="146"/>
      <c r="SKQ16" s="146"/>
      <c r="SKR16" s="146"/>
      <c r="SKS16" s="146"/>
      <c r="SKT16" s="146"/>
      <c r="SKU16" s="146"/>
      <c r="SKV16" s="146"/>
      <c r="SKW16" s="146"/>
      <c r="SKX16" s="146"/>
      <c r="SKY16" s="146"/>
      <c r="SKZ16" s="146"/>
      <c r="SLA16" s="146"/>
      <c r="SLB16" s="146"/>
      <c r="SLC16" s="146"/>
      <c r="SLD16" s="146"/>
      <c r="SLE16" s="146"/>
      <c r="SLF16" s="146"/>
      <c r="SLG16" s="146"/>
      <c r="SLH16" s="146"/>
      <c r="SLI16" s="146"/>
      <c r="SLJ16" s="146"/>
      <c r="SLK16" s="146"/>
      <c r="SLL16" s="146"/>
      <c r="SLM16" s="146"/>
      <c r="SLN16" s="146"/>
      <c r="SLO16" s="146"/>
      <c r="SLP16" s="146"/>
      <c r="SLQ16" s="146"/>
      <c r="SLR16" s="146"/>
      <c r="SLS16" s="146"/>
      <c r="SLT16" s="146"/>
      <c r="SLU16" s="146"/>
      <c r="SLV16" s="146"/>
      <c r="SLW16" s="146"/>
      <c r="SLX16" s="146"/>
      <c r="SLY16" s="146"/>
      <c r="SLZ16" s="146"/>
      <c r="SMA16" s="146"/>
      <c r="SMB16" s="146"/>
      <c r="SMC16" s="146"/>
      <c r="SMD16" s="146"/>
      <c r="SME16" s="146"/>
      <c r="SMF16" s="146"/>
      <c r="SMG16" s="146"/>
      <c r="SMH16" s="146"/>
      <c r="SMI16" s="146"/>
      <c r="SMJ16" s="146"/>
      <c r="SMK16" s="146"/>
      <c r="SML16" s="146"/>
      <c r="SMM16" s="146"/>
      <c r="SMN16" s="146"/>
      <c r="SMO16" s="146"/>
      <c r="SMP16" s="146"/>
      <c r="SMQ16" s="146"/>
      <c r="SMR16" s="146"/>
      <c r="SMS16" s="146"/>
      <c r="SMT16" s="146"/>
      <c r="SMU16" s="146"/>
      <c r="SMV16" s="146"/>
      <c r="SMW16" s="146"/>
      <c r="SMX16" s="146"/>
      <c r="SMY16" s="146"/>
      <c r="SMZ16" s="146"/>
      <c r="SNA16" s="146"/>
      <c r="SNB16" s="146"/>
      <c r="SNC16" s="146"/>
      <c r="SND16" s="146"/>
      <c r="SNE16" s="146"/>
      <c r="SNF16" s="146"/>
      <c r="SNG16" s="146"/>
      <c r="SNH16" s="146"/>
      <c r="SNI16" s="146"/>
      <c r="SNJ16" s="146"/>
      <c r="SNK16" s="146"/>
      <c r="SNL16" s="146"/>
      <c r="SNM16" s="146"/>
      <c r="SNN16" s="146"/>
      <c r="SNO16" s="146"/>
      <c r="SNP16" s="146"/>
      <c r="SNQ16" s="146"/>
      <c r="SNR16" s="146"/>
      <c r="SNS16" s="146"/>
      <c r="SNT16" s="146"/>
      <c r="SNU16" s="146"/>
      <c r="SNV16" s="146"/>
      <c r="SNW16" s="146"/>
      <c r="SNX16" s="146"/>
      <c r="SNY16" s="146"/>
      <c r="SNZ16" s="146"/>
      <c r="SOA16" s="146"/>
      <c r="SOB16" s="146"/>
      <c r="SOC16" s="146"/>
      <c r="SOD16" s="146"/>
      <c r="SOE16" s="146"/>
      <c r="SOF16" s="146"/>
      <c r="SOG16" s="146"/>
      <c r="SOH16" s="146"/>
      <c r="SOI16" s="146"/>
      <c r="SOJ16" s="146"/>
      <c r="SOK16" s="146"/>
      <c r="SOL16" s="146"/>
      <c r="SOM16" s="146"/>
      <c r="SON16" s="146"/>
      <c r="SOO16" s="146"/>
      <c r="SOP16" s="146"/>
      <c r="SOQ16" s="146"/>
      <c r="SOR16" s="146"/>
      <c r="SOS16" s="146"/>
      <c r="SOT16" s="146"/>
      <c r="SOU16" s="146"/>
      <c r="SOV16" s="146"/>
      <c r="SOW16" s="146"/>
      <c r="SOX16" s="146"/>
      <c r="SOY16" s="146"/>
      <c r="SOZ16" s="146"/>
      <c r="SPA16" s="146"/>
      <c r="SPB16" s="146"/>
      <c r="SPC16" s="146"/>
      <c r="SPD16" s="146"/>
      <c r="SPE16" s="146"/>
      <c r="SPF16" s="146"/>
      <c r="SPG16" s="146"/>
      <c r="SPH16" s="146"/>
      <c r="SPI16" s="146"/>
      <c r="SPJ16" s="146"/>
      <c r="SPK16" s="146"/>
      <c r="SPL16" s="146"/>
      <c r="SPM16" s="146"/>
      <c r="SPN16" s="146"/>
      <c r="SPO16" s="146"/>
      <c r="SPP16" s="146"/>
      <c r="SPQ16" s="146"/>
      <c r="SPR16" s="146"/>
      <c r="SPS16" s="146"/>
      <c r="SPT16" s="146"/>
      <c r="SPU16" s="146"/>
      <c r="SPV16" s="146"/>
      <c r="SPW16" s="146"/>
      <c r="SPX16" s="146"/>
      <c r="SPY16" s="146"/>
      <c r="SPZ16" s="146"/>
      <c r="SQA16" s="146"/>
      <c r="SQB16" s="146"/>
      <c r="SQC16" s="146"/>
      <c r="SQD16" s="146"/>
      <c r="SQE16" s="146"/>
      <c r="SQF16" s="146"/>
      <c r="SQG16" s="146"/>
      <c r="SQH16" s="146"/>
      <c r="SQI16" s="146"/>
      <c r="SQJ16" s="146"/>
      <c r="SQK16" s="146"/>
      <c r="SQL16" s="146"/>
      <c r="SQM16" s="146"/>
      <c r="SQN16" s="146"/>
      <c r="SQO16" s="146"/>
      <c r="SQP16" s="146"/>
      <c r="SQQ16" s="146"/>
      <c r="SQR16" s="146"/>
      <c r="SQS16" s="146"/>
      <c r="SQT16" s="146"/>
      <c r="SQU16" s="146"/>
      <c r="SQV16" s="146"/>
      <c r="SQW16" s="146"/>
      <c r="SQX16" s="146"/>
      <c r="SQY16" s="146"/>
      <c r="SQZ16" s="146"/>
      <c r="SRA16" s="146"/>
      <c r="SRB16" s="146"/>
      <c r="SRC16" s="146"/>
      <c r="SRD16" s="146"/>
      <c r="SRE16" s="146"/>
      <c r="SRF16" s="146"/>
      <c r="SRG16" s="146"/>
      <c r="SRH16" s="146"/>
      <c r="SRI16" s="146"/>
      <c r="SRJ16" s="146"/>
      <c r="SRK16" s="146"/>
      <c r="SRL16" s="146"/>
      <c r="SRM16" s="146"/>
      <c r="SRN16" s="146"/>
      <c r="SRO16" s="146"/>
      <c r="SRP16" s="146"/>
      <c r="SRQ16" s="146"/>
      <c r="SRR16" s="146"/>
      <c r="SRS16" s="146"/>
      <c r="SRT16" s="146"/>
      <c r="SRU16" s="146"/>
      <c r="SRV16" s="146"/>
      <c r="SRW16" s="146"/>
      <c r="SRX16" s="146"/>
      <c r="SRY16" s="146"/>
      <c r="SRZ16" s="146"/>
      <c r="SSA16" s="146"/>
      <c r="SSB16" s="146"/>
      <c r="SSC16" s="146"/>
      <c r="SSD16" s="146"/>
      <c r="SSE16" s="146"/>
      <c r="SSF16" s="146"/>
      <c r="SSG16" s="146"/>
      <c r="SSH16" s="146"/>
      <c r="SSI16" s="146"/>
      <c r="SSJ16" s="146"/>
      <c r="SSK16" s="146"/>
      <c r="SSL16" s="146"/>
      <c r="SSM16" s="146"/>
      <c r="SSN16" s="146"/>
      <c r="SSO16" s="146"/>
      <c r="SSP16" s="146"/>
      <c r="SSQ16" s="146"/>
      <c r="SSR16" s="146"/>
      <c r="SSS16" s="146"/>
      <c r="SST16" s="146"/>
      <c r="SSU16" s="146"/>
      <c r="SSV16" s="146"/>
      <c r="SSW16" s="146"/>
      <c r="SSX16" s="146"/>
      <c r="SSY16" s="146"/>
      <c r="SSZ16" s="146"/>
      <c r="STA16" s="146"/>
      <c r="STB16" s="146"/>
      <c r="STC16" s="146"/>
      <c r="STD16" s="146"/>
      <c r="STE16" s="146"/>
      <c r="STF16" s="146"/>
      <c r="STG16" s="146"/>
      <c r="STH16" s="146"/>
      <c r="STI16" s="146"/>
      <c r="STJ16" s="146"/>
      <c r="STK16" s="146"/>
      <c r="STL16" s="146"/>
      <c r="STM16" s="146"/>
      <c r="STN16" s="146"/>
      <c r="STO16" s="146"/>
      <c r="STP16" s="146"/>
      <c r="STQ16" s="146"/>
      <c r="STR16" s="146"/>
      <c r="STS16" s="146"/>
      <c r="STT16" s="146"/>
      <c r="STU16" s="146"/>
      <c r="STV16" s="146"/>
      <c r="STW16" s="146"/>
      <c r="STX16" s="146"/>
      <c r="STY16" s="146"/>
      <c r="STZ16" s="146"/>
      <c r="SUA16" s="146"/>
      <c r="SUB16" s="146"/>
      <c r="SUC16" s="146"/>
      <c r="SUD16" s="146"/>
      <c r="SUE16" s="146"/>
      <c r="SUF16" s="146"/>
      <c r="SUG16" s="146"/>
      <c r="SUH16" s="146"/>
      <c r="SUI16" s="146"/>
      <c r="SUJ16" s="146"/>
      <c r="SUK16" s="146"/>
      <c r="SUL16" s="146"/>
      <c r="SUM16" s="146"/>
      <c r="SUN16" s="146"/>
      <c r="SUO16" s="146"/>
      <c r="SUP16" s="146"/>
      <c r="SUQ16" s="146"/>
      <c r="SUR16" s="146"/>
      <c r="SUS16" s="146"/>
      <c r="SUT16" s="146"/>
      <c r="SUU16" s="146"/>
      <c r="SUV16" s="146"/>
      <c r="SUW16" s="146"/>
      <c r="SUX16" s="146"/>
      <c r="SUY16" s="146"/>
      <c r="SUZ16" s="146"/>
      <c r="SVA16" s="146"/>
      <c r="SVB16" s="146"/>
      <c r="SVC16" s="146"/>
      <c r="SVD16" s="146"/>
      <c r="SVE16" s="146"/>
      <c r="SVF16" s="146"/>
      <c r="SVG16" s="146"/>
      <c r="SVH16" s="146"/>
      <c r="SVI16" s="146"/>
      <c r="SVJ16" s="146"/>
      <c r="SVK16" s="146"/>
      <c r="SVL16" s="146"/>
      <c r="SVM16" s="146"/>
      <c r="SVN16" s="146"/>
      <c r="SVO16" s="146"/>
      <c r="SVP16" s="146"/>
      <c r="SVQ16" s="146"/>
      <c r="SVR16" s="146"/>
      <c r="SVS16" s="146"/>
      <c r="SVT16" s="146"/>
      <c r="SVU16" s="146"/>
      <c r="SVV16" s="146"/>
      <c r="SVW16" s="146"/>
      <c r="SVX16" s="146"/>
      <c r="SVY16" s="146"/>
      <c r="SVZ16" s="146"/>
      <c r="SWA16" s="146"/>
      <c r="SWB16" s="146"/>
      <c r="SWC16" s="146"/>
      <c r="SWD16" s="146"/>
      <c r="SWE16" s="146"/>
      <c r="SWF16" s="146"/>
      <c r="SWG16" s="146"/>
      <c r="SWH16" s="146"/>
      <c r="SWI16" s="146"/>
      <c r="SWJ16" s="146"/>
      <c r="SWK16" s="146"/>
      <c r="SWL16" s="146"/>
      <c r="SWM16" s="146"/>
      <c r="SWN16" s="146"/>
      <c r="SWO16" s="146"/>
      <c r="SWP16" s="146"/>
      <c r="SWQ16" s="146"/>
      <c r="SWR16" s="146"/>
      <c r="SWS16" s="146"/>
      <c r="SWT16" s="146"/>
      <c r="SWU16" s="146"/>
      <c r="SWV16" s="146"/>
      <c r="SWW16" s="146"/>
      <c r="SWX16" s="146"/>
      <c r="SWY16" s="146"/>
      <c r="SWZ16" s="146"/>
      <c r="SXA16" s="146"/>
      <c r="SXB16" s="146"/>
      <c r="SXC16" s="146"/>
      <c r="SXD16" s="146"/>
      <c r="SXE16" s="146"/>
      <c r="SXF16" s="146"/>
      <c r="SXG16" s="146"/>
      <c r="SXH16" s="146"/>
      <c r="SXI16" s="146"/>
      <c r="SXJ16" s="146"/>
      <c r="SXK16" s="146"/>
      <c r="SXL16" s="146"/>
      <c r="SXM16" s="146"/>
      <c r="SXN16" s="146"/>
      <c r="SXO16" s="146"/>
      <c r="SXP16" s="146"/>
      <c r="SXQ16" s="146"/>
      <c r="SXR16" s="146"/>
      <c r="SXS16" s="146"/>
      <c r="SXT16" s="146"/>
      <c r="SXU16" s="146"/>
      <c r="SXV16" s="146"/>
      <c r="SXW16" s="146"/>
      <c r="SXX16" s="146"/>
      <c r="SXY16" s="146"/>
      <c r="SXZ16" s="146"/>
      <c r="SYA16" s="146"/>
      <c r="SYB16" s="146"/>
      <c r="SYC16" s="146"/>
      <c r="SYD16" s="146"/>
      <c r="SYE16" s="146"/>
      <c r="SYF16" s="146"/>
      <c r="SYG16" s="146"/>
      <c r="SYH16" s="146"/>
      <c r="SYI16" s="146"/>
      <c r="SYJ16" s="146"/>
      <c r="SYK16" s="146"/>
      <c r="SYL16" s="146"/>
      <c r="SYM16" s="146"/>
      <c r="SYN16" s="146"/>
      <c r="SYO16" s="146"/>
      <c r="SYP16" s="146"/>
      <c r="SYQ16" s="146"/>
      <c r="SYR16" s="146"/>
      <c r="SYS16" s="146"/>
      <c r="SYT16" s="146"/>
      <c r="SYU16" s="146"/>
      <c r="SYV16" s="146"/>
      <c r="SYW16" s="146"/>
      <c r="SYX16" s="146"/>
      <c r="SYY16" s="146"/>
      <c r="SYZ16" s="146"/>
      <c r="SZA16" s="146"/>
      <c r="SZB16" s="146"/>
      <c r="SZC16" s="146"/>
      <c r="SZD16" s="146"/>
      <c r="SZE16" s="146"/>
      <c r="SZF16" s="146"/>
      <c r="SZG16" s="146"/>
      <c r="SZH16" s="146"/>
      <c r="SZI16" s="146"/>
      <c r="SZJ16" s="146"/>
      <c r="SZK16" s="146"/>
      <c r="SZL16" s="146"/>
      <c r="SZM16" s="146"/>
      <c r="SZN16" s="146"/>
      <c r="SZO16" s="146"/>
      <c r="SZP16" s="146"/>
      <c r="SZQ16" s="146"/>
      <c r="SZR16" s="146"/>
      <c r="SZS16" s="146"/>
      <c r="SZT16" s="146"/>
      <c r="SZU16" s="146"/>
      <c r="SZV16" s="146"/>
      <c r="SZW16" s="146"/>
      <c r="SZX16" s="146"/>
      <c r="SZY16" s="146"/>
      <c r="SZZ16" s="146"/>
      <c r="TAA16" s="146"/>
      <c r="TAB16" s="146"/>
      <c r="TAC16" s="146"/>
      <c r="TAD16" s="146"/>
      <c r="TAE16" s="146"/>
      <c r="TAF16" s="146"/>
      <c r="TAG16" s="146"/>
      <c r="TAH16" s="146"/>
      <c r="TAI16" s="146"/>
      <c r="TAJ16" s="146"/>
      <c r="TAK16" s="146"/>
      <c r="TAL16" s="146"/>
      <c r="TAM16" s="146"/>
      <c r="TAN16" s="146"/>
      <c r="TAO16" s="146"/>
      <c r="TAP16" s="146"/>
      <c r="TAQ16" s="146"/>
      <c r="TAR16" s="146"/>
      <c r="TAS16" s="146"/>
      <c r="TAT16" s="146"/>
      <c r="TAU16" s="146"/>
      <c r="TAV16" s="146"/>
      <c r="TAW16" s="146"/>
      <c r="TAX16" s="146"/>
      <c r="TAY16" s="146"/>
      <c r="TAZ16" s="146"/>
      <c r="TBA16" s="146"/>
      <c r="TBB16" s="146"/>
      <c r="TBC16" s="146"/>
      <c r="TBD16" s="146"/>
      <c r="TBE16" s="146"/>
      <c r="TBF16" s="146"/>
      <c r="TBG16" s="146"/>
      <c r="TBH16" s="146"/>
      <c r="TBI16" s="146"/>
      <c r="TBJ16" s="146"/>
      <c r="TBK16" s="146"/>
      <c r="TBL16" s="146"/>
      <c r="TBM16" s="146"/>
      <c r="TBN16" s="146"/>
      <c r="TBO16" s="146"/>
      <c r="TBP16" s="146"/>
      <c r="TBQ16" s="146"/>
      <c r="TBR16" s="146"/>
      <c r="TBS16" s="146"/>
      <c r="TBT16" s="146"/>
      <c r="TBU16" s="146"/>
      <c r="TBV16" s="146"/>
      <c r="TBW16" s="146"/>
      <c r="TBX16" s="146"/>
      <c r="TBY16" s="146"/>
      <c r="TBZ16" s="146"/>
      <c r="TCA16" s="146"/>
      <c r="TCB16" s="146"/>
      <c r="TCC16" s="146"/>
      <c r="TCD16" s="146"/>
      <c r="TCE16" s="146"/>
      <c r="TCF16" s="146"/>
      <c r="TCG16" s="146"/>
      <c r="TCH16" s="146"/>
      <c r="TCI16" s="146"/>
      <c r="TCJ16" s="146"/>
      <c r="TCK16" s="146"/>
      <c r="TCL16" s="146"/>
      <c r="TCM16" s="146"/>
      <c r="TCN16" s="146"/>
      <c r="TCO16" s="146"/>
      <c r="TCP16" s="146"/>
      <c r="TCQ16" s="146"/>
      <c r="TCR16" s="146"/>
      <c r="TCS16" s="146"/>
      <c r="TCT16" s="146"/>
      <c r="TCU16" s="146"/>
      <c r="TCV16" s="146"/>
      <c r="TCW16" s="146"/>
      <c r="TCX16" s="146"/>
      <c r="TCY16" s="146"/>
      <c r="TCZ16" s="146"/>
      <c r="TDA16" s="146"/>
      <c r="TDB16" s="146"/>
      <c r="TDC16" s="146"/>
      <c r="TDD16" s="146"/>
      <c r="TDE16" s="146"/>
      <c r="TDF16" s="146"/>
      <c r="TDG16" s="146"/>
      <c r="TDH16" s="146"/>
      <c r="TDI16" s="146"/>
      <c r="TDJ16" s="146"/>
      <c r="TDK16" s="146"/>
      <c r="TDL16" s="146"/>
      <c r="TDM16" s="146"/>
      <c r="TDN16" s="146"/>
      <c r="TDO16" s="146"/>
      <c r="TDP16" s="146"/>
      <c r="TDQ16" s="146"/>
      <c r="TDR16" s="146"/>
      <c r="TDS16" s="146"/>
      <c r="TDT16" s="146"/>
      <c r="TDU16" s="146"/>
      <c r="TDV16" s="146"/>
      <c r="TDW16" s="146"/>
      <c r="TDX16" s="146"/>
      <c r="TDY16" s="146"/>
      <c r="TDZ16" s="146"/>
      <c r="TEA16" s="146"/>
      <c r="TEB16" s="146"/>
      <c r="TEC16" s="146"/>
      <c r="TED16" s="146"/>
      <c r="TEE16" s="146"/>
      <c r="TEF16" s="146"/>
      <c r="TEG16" s="146"/>
      <c r="TEH16" s="146"/>
      <c r="TEI16" s="146"/>
      <c r="TEJ16" s="146"/>
      <c r="TEK16" s="146"/>
      <c r="TEL16" s="146"/>
      <c r="TEM16" s="146"/>
      <c r="TEN16" s="146"/>
      <c r="TEO16" s="146"/>
      <c r="TEP16" s="146"/>
      <c r="TEQ16" s="146"/>
      <c r="TER16" s="146"/>
      <c r="TES16" s="146"/>
      <c r="TET16" s="146"/>
      <c r="TEU16" s="146"/>
      <c r="TEV16" s="146"/>
      <c r="TEW16" s="146"/>
      <c r="TEX16" s="146"/>
      <c r="TEY16" s="146"/>
      <c r="TEZ16" s="146"/>
      <c r="TFA16" s="146"/>
      <c r="TFB16" s="146"/>
      <c r="TFC16" s="146"/>
      <c r="TFD16" s="146"/>
      <c r="TFE16" s="146"/>
      <c r="TFF16" s="146"/>
      <c r="TFG16" s="146"/>
      <c r="TFH16" s="146"/>
      <c r="TFI16" s="146"/>
      <c r="TFJ16" s="146"/>
      <c r="TFK16" s="146"/>
      <c r="TFL16" s="146"/>
      <c r="TFM16" s="146"/>
      <c r="TFN16" s="146"/>
      <c r="TFO16" s="146"/>
      <c r="TFP16" s="146"/>
      <c r="TFQ16" s="146"/>
      <c r="TFR16" s="146"/>
      <c r="TFS16" s="146"/>
      <c r="TFT16" s="146"/>
      <c r="TFU16" s="146"/>
      <c r="TFV16" s="146"/>
      <c r="TFW16" s="146"/>
      <c r="TFX16" s="146"/>
      <c r="TFY16" s="146"/>
      <c r="TFZ16" s="146"/>
      <c r="TGA16" s="146"/>
      <c r="TGB16" s="146"/>
      <c r="TGC16" s="146"/>
      <c r="TGD16" s="146"/>
      <c r="TGE16" s="146"/>
      <c r="TGF16" s="146"/>
      <c r="TGG16" s="146"/>
      <c r="TGH16" s="146"/>
      <c r="TGI16" s="146"/>
      <c r="TGJ16" s="146"/>
      <c r="TGK16" s="146"/>
      <c r="TGL16" s="146"/>
      <c r="TGM16" s="146"/>
      <c r="TGN16" s="146"/>
      <c r="TGO16" s="146"/>
      <c r="TGP16" s="146"/>
      <c r="TGQ16" s="146"/>
      <c r="TGR16" s="146"/>
      <c r="TGS16" s="146"/>
      <c r="TGT16" s="146"/>
      <c r="TGU16" s="146"/>
      <c r="TGV16" s="146"/>
      <c r="TGW16" s="146"/>
      <c r="TGX16" s="146"/>
      <c r="TGY16" s="146"/>
      <c r="TGZ16" s="146"/>
      <c r="THA16" s="146"/>
      <c r="THB16" s="146"/>
      <c r="THC16" s="146"/>
      <c r="THD16" s="146"/>
      <c r="THE16" s="146"/>
      <c r="THF16" s="146"/>
      <c r="THG16" s="146"/>
      <c r="THH16" s="146"/>
      <c r="THI16" s="146"/>
      <c r="THJ16" s="146"/>
      <c r="THK16" s="146"/>
      <c r="THL16" s="146"/>
      <c r="THM16" s="146"/>
      <c r="THN16" s="146"/>
      <c r="THO16" s="146"/>
      <c r="THP16" s="146"/>
      <c r="THQ16" s="146"/>
      <c r="THR16" s="146"/>
      <c r="THS16" s="146"/>
      <c r="THT16" s="146"/>
      <c r="THU16" s="146"/>
      <c r="THV16" s="146"/>
      <c r="THW16" s="146"/>
      <c r="THX16" s="146"/>
      <c r="THY16" s="146"/>
      <c r="THZ16" s="146"/>
      <c r="TIA16" s="146"/>
      <c r="TIB16" s="146"/>
      <c r="TIC16" s="146"/>
      <c r="TID16" s="146"/>
      <c r="TIE16" s="146"/>
      <c r="TIF16" s="146"/>
      <c r="TIG16" s="146"/>
      <c r="TIH16" s="146"/>
      <c r="TII16" s="146"/>
      <c r="TIJ16" s="146"/>
      <c r="TIK16" s="146"/>
      <c r="TIL16" s="146"/>
      <c r="TIM16" s="146"/>
      <c r="TIN16" s="146"/>
      <c r="TIO16" s="146"/>
      <c r="TIP16" s="146"/>
      <c r="TIQ16" s="146"/>
      <c r="TIR16" s="146"/>
      <c r="TIS16" s="146"/>
      <c r="TIT16" s="146"/>
      <c r="TIU16" s="146"/>
      <c r="TIV16" s="146"/>
      <c r="TIW16" s="146"/>
      <c r="TIX16" s="146"/>
      <c r="TIY16" s="146"/>
      <c r="TIZ16" s="146"/>
      <c r="TJA16" s="146"/>
      <c r="TJB16" s="146"/>
      <c r="TJC16" s="146"/>
      <c r="TJD16" s="146"/>
      <c r="TJE16" s="146"/>
      <c r="TJF16" s="146"/>
      <c r="TJG16" s="146"/>
      <c r="TJH16" s="146"/>
      <c r="TJI16" s="146"/>
      <c r="TJJ16" s="146"/>
      <c r="TJK16" s="146"/>
      <c r="TJL16" s="146"/>
      <c r="TJM16" s="146"/>
      <c r="TJN16" s="146"/>
      <c r="TJO16" s="146"/>
      <c r="TJP16" s="146"/>
      <c r="TJQ16" s="146"/>
      <c r="TJR16" s="146"/>
      <c r="TJS16" s="146"/>
      <c r="TJT16" s="146"/>
      <c r="TJU16" s="146"/>
      <c r="TJV16" s="146"/>
      <c r="TJW16" s="146"/>
      <c r="TJX16" s="146"/>
      <c r="TJY16" s="146"/>
      <c r="TJZ16" s="146"/>
      <c r="TKA16" s="146"/>
      <c r="TKB16" s="146"/>
      <c r="TKC16" s="146"/>
      <c r="TKD16" s="146"/>
      <c r="TKE16" s="146"/>
      <c r="TKF16" s="146"/>
      <c r="TKG16" s="146"/>
      <c r="TKH16" s="146"/>
      <c r="TKI16" s="146"/>
      <c r="TKJ16" s="146"/>
      <c r="TKK16" s="146"/>
      <c r="TKL16" s="146"/>
      <c r="TKM16" s="146"/>
      <c r="TKN16" s="146"/>
      <c r="TKO16" s="146"/>
      <c r="TKP16" s="146"/>
      <c r="TKQ16" s="146"/>
      <c r="TKR16" s="146"/>
      <c r="TKS16" s="146"/>
      <c r="TKT16" s="146"/>
      <c r="TKU16" s="146"/>
      <c r="TKV16" s="146"/>
      <c r="TKW16" s="146"/>
      <c r="TKX16" s="146"/>
      <c r="TKY16" s="146"/>
      <c r="TKZ16" s="146"/>
      <c r="TLA16" s="146"/>
      <c r="TLB16" s="146"/>
      <c r="TLC16" s="146"/>
      <c r="TLD16" s="146"/>
      <c r="TLE16" s="146"/>
      <c r="TLF16" s="146"/>
      <c r="TLG16" s="146"/>
      <c r="TLH16" s="146"/>
      <c r="TLI16" s="146"/>
      <c r="TLJ16" s="146"/>
      <c r="TLK16" s="146"/>
      <c r="TLL16" s="146"/>
      <c r="TLM16" s="146"/>
      <c r="TLN16" s="146"/>
      <c r="TLO16" s="146"/>
      <c r="TLP16" s="146"/>
      <c r="TLQ16" s="146"/>
      <c r="TLR16" s="146"/>
      <c r="TLS16" s="146"/>
      <c r="TLT16" s="146"/>
      <c r="TLU16" s="146"/>
      <c r="TLV16" s="146"/>
      <c r="TLW16" s="146"/>
      <c r="TLX16" s="146"/>
      <c r="TLY16" s="146"/>
      <c r="TLZ16" s="146"/>
      <c r="TMA16" s="146"/>
      <c r="TMB16" s="146"/>
      <c r="TMC16" s="146"/>
      <c r="TMD16" s="146"/>
      <c r="TME16" s="146"/>
      <c r="TMF16" s="146"/>
      <c r="TMG16" s="146"/>
      <c r="TMH16" s="146"/>
      <c r="TMI16" s="146"/>
      <c r="TMJ16" s="146"/>
      <c r="TMK16" s="146"/>
      <c r="TML16" s="146"/>
      <c r="TMM16" s="146"/>
      <c r="TMN16" s="146"/>
      <c r="TMO16" s="146"/>
      <c r="TMP16" s="146"/>
      <c r="TMQ16" s="146"/>
      <c r="TMR16" s="146"/>
      <c r="TMS16" s="146"/>
      <c r="TMT16" s="146"/>
      <c r="TMU16" s="146"/>
      <c r="TMV16" s="146"/>
      <c r="TMW16" s="146"/>
      <c r="TMX16" s="146"/>
      <c r="TMY16" s="146"/>
      <c r="TMZ16" s="146"/>
      <c r="TNA16" s="146"/>
      <c r="TNB16" s="146"/>
      <c r="TNC16" s="146"/>
      <c r="TND16" s="146"/>
      <c r="TNE16" s="146"/>
      <c r="TNF16" s="146"/>
      <c r="TNG16" s="146"/>
      <c r="TNH16" s="146"/>
      <c r="TNI16" s="146"/>
      <c r="TNJ16" s="146"/>
      <c r="TNK16" s="146"/>
      <c r="TNL16" s="146"/>
      <c r="TNM16" s="146"/>
      <c r="TNN16" s="146"/>
      <c r="TNO16" s="146"/>
      <c r="TNP16" s="146"/>
      <c r="TNQ16" s="146"/>
      <c r="TNR16" s="146"/>
      <c r="TNS16" s="146"/>
      <c r="TNT16" s="146"/>
      <c r="TNU16" s="146"/>
      <c r="TNV16" s="146"/>
      <c r="TNW16" s="146"/>
      <c r="TNX16" s="146"/>
      <c r="TNY16" s="146"/>
      <c r="TNZ16" s="146"/>
      <c r="TOA16" s="146"/>
      <c r="TOB16" s="146"/>
      <c r="TOC16" s="146"/>
      <c r="TOD16" s="146"/>
      <c r="TOE16" s="146"/>
      <c r="TOF16" s="146"/>
      <c r="TOG16" s="146"/>
      <c r="TOH16" s="146"/>
      <c r="TOI16" s="146"/>
      <c r="TOJ16" s="146"/>
      <c r="TOK16" s="146"/>
      <c r="TOL16" s="146"/>
      <c r="TOM16" s="146"/>
      <c r="TON16" s="146"/>
      <c r="TOO16" s="146"/>
      <c r="TOP16" s="146"/>
      <c r="TOQ16" s="146"/>
      <c r="TOR16" s="146"/>
      <c r="TOS16" s="146"/>
      <c r="TOT16" s="146"/>
      <c r="TOU16" s="146"/>
      <c r="TOV16" s="146"/>
      <c r="TOW16" s="146"/>
      <c r="TOX16" s="146"/>
      <c r="TOY16" s="146"/>
      <c r="TOZ16" s="146"/>
      <c r="TPA16" s="146"/>
      <c r="TPB16" s="146"/>
      <c r="TPC16" s="146"/>
      <c r="TPD16" s="146"/>
      <c r="TPE16" s="146"/>
      <c r="TPF16" s="146"/>
      <c r="TPG16" s="146"/>
      <c r="TPH16" s="146"/>
      <c r="TPI16" s="146"/>
      <c r="TPJ16" s="146"/>
      <c r="TPK16" s="146"/>
      <c r="TPL16" s="146"/>
      <c r="TPM16" s="146"/>
      <c r="TPN16" s="146"/>
      <c r="TPO16" s="146"/>
      <c r="TPP16" s="146"/>
      <c r="TPQ16" s="146"/>
      <c r="TPR16" s="146"/>
      <c r="TPS16" s="146"/>
      <c r="TPT16" s="146"/>
      <c r="TPU16" s="146"/>
      <c r="TPV16" s="146"/>
      <c r="TPW16" s="146"/>
      <c r="TPX16" s="146"/>
      <c r="TPY16" s="146"/>
      <c r="TPZ16" s="146"/>
      <c r="TQA16" s="146"/>
      <c r="TQB16" s="146"/>
      <c r="TQC16" s="146"/>
      <c r="TQD16" s="146"/>
      <c r="TQE16" s="146"/>
      <c r="TQF16" s="146"/>
      <c r="TQG16" s="146"/>
      <c r="TQH16" s="146"/>
      <c r="TQI16" s="146"/>
      <c r="TQJ16" s="146"/>
      <c r="TQK16" s="146"/>
      <c r="TQL16" s="146"/>
      <c r="TQM16" s="146"/>
      <c r="TQN16" s="146"/>
      <c r="TQO16" s="146"/>
      <c r="TQP16" s="146"/>
      <c r="TQQ16" s="146"/>
      <c r="TQR16" s="146"/>
      <c r="TQS16" s="146"/>
      <c r="TQT16" s="146"/>
      <c r="TQU16" s="146"/>
      <c r="TQV16" s="146"/>
      <c r="TQW16" s="146"/>
      <c r="TQX16" s="146"/>
      <c r="TQY16" s="146"/>
      <c r="TQZ16" s="146"/>
      <c r="TRA16" s="146"/>
      <c r="TRB16" s="146"/>
      <c r="TRC16" s="146"/>
      <c r="TRD16" s="146"/>
      <c r="TRE16" s="146"/>
      <c r="TRF16" s="146"/>
      <c r="TRG16" s="146"/>
      <c r="TRH16" s="146"/>
      <c r="TRI16" s="146"/>
      <c r="TRJ16" s="146"/>
      <c r="TRK16" s="146"/>
      <c r="TRL16" s="146"/>
      <c r="TRM16" s="146"/>
      <c r="TRN16" s="146"/>
      <c r="TRO16" s="146"/>
      <c r="TRP16" s="146"/>
      <c r="TRQ16" s="146"/>
      <c r="TRR16" s="146"/>
      <c r="TRS16" s="146"/>
      <c r="TRT16" s="146"/>
      <c r="TRU16" s="146"/>
      <c r="TRV16" s="146"/>
      <c r="TRW16" s="146"/>
      <c r="TRX16" s="146"/>
      <c r="TRY16" s="146"/>
      <c r="TRZ16" s="146"/>
      <c r="TSA16" s="146"/>
      <c r="TSB16" s="146"/>
      <c r="TSC16" s="146"/>
      <c r="TSD16" s="146"/>
      <c r="TSE16" s="146"/>
      <c r="TSF16" s="146"/>
      <c r="TSG16" s="146"/>
      <c r="TSH16" s="146"/>
      <c r="TSI16" s="146"/>
      <c r="TSJ16" s="146"/>
      <c r="TSK16" s="146"/>
      <c r="TSL16" s="146"/>
      <c r="TSM16" s="146"/>
      <c r="TSN16" s="146"/>
      <c r="TSO16" s="146"/>
      <c r="TSP16" s="146"/>
      <c r="TSQ16" s="146"/>
      <c r="TSR16" s="146"/>
      <c r="TSS16" s="146"/>
      <c r="TST16" s="146"/>
      <c r="TSU16" s="146"/>
      <c r="TSV16" s="146"/>
      <c r="TSW16" s="146"/>
      <c r="TSX16" s="146"/>
      <c r="TSY16" s="146"/>
      <c r="TSZ16" s="146"/>
      <c r="TTA16" s="146"/>
      <c r="TTB16" s="146"/>
      <c r="TTC16" s="146"/>
      <c r="TTD16" s="146"/>
      <c r="TTE16" s="146"/>
      <c r="TTF16" s="146"/>
      <c r="TTG16" s="146"/>
      <c r="TTH16" s="146"/>
      <c r="TTI16" s="146"/>
      <c r="TTJ16" s="146"/>
      <c r="TTK16" s="146"/>
      <c r="TTL16" s="146"/>
      <c r="TTM16" s="146"/>
      <c r="TTN16" s="146"/>
      <c r="TTO16" s="146"/>
      <c r="TTP16" s="146"/>
      <c r="TTQ16" s="146"/>
      <c r="TTR16" s="146"/>
      <c r="TTS16" s="146"/>
      <c r="TTT16" s="146"/>
      <c r="TTU16" s="146"/>
      <c r="TTV16" s="146"/>
      <c r="TTW16" s="146"/>
      <c r="TTX16" s="146"/>
      <c r="TTY16" s="146"/>
      <c r="TTZ16" s="146"/>
      <c r="TUA16" s="146"/>
      <c r="TUB16" s="146"/>
      <c r="TUC16" s="146"/>
      <c r="TUD16" s="146"/>
      <c r="TUE16" s="146"/>
      <c r="TUF16" s="146"/>
      <c r="TUG16" s="146"/>
      <c r="TUH16" s="146"/>
      <c r="TUI16" s="146"/>
      <c r="TUJ16" s="146"/>
      <c r="TUK16" s="146"/>
      <c r="TUL16" s="146"/>
      <c r="TUM16" s="146"/>
      <c r="TUN16" s="146"/>
      <c r="TUO16" s="146"/>
      <c r="TUP16" s="146"/>
      <c r="TUQ16" s="146"/>
      <c r="TUR16" s="146"/>
      <c r="TUS16" s="146"/>
      <c r="TUT16" s="146"/>
      <c r="TUU16" s="146"/>
      <c r="TUV16" s="146"/>
      <c r="TUW16" s="146"/>
      <c r="TUX16" s="146"/>
      <c r="TUY16" s="146"/>
      <c r="TUZ16" s="146"/>
      <c r="TVA16" s="146"/>
      <c r="TVB16" s="146"/>
      <c r="TVC16" s="146"/>
      <c r="TVD16" s="146"/>
      <c r="TVE16" s="146"/>
      <c r="TVF16" s="146"/>
      <c r="TVG16" s="146"/>
      <c r="TVH16" s="146"/>
      <c r="TVI16" s="146"/>
      <c r="TVJ16" s="146"/>
      <c r="TVK16" s="146"/>
      <c r="TVL16" s="146"/>
      <c r="TVM16" s="146"/>
      <c r="TVN16" s="146"/>
      <c r="TVO16" s="146"/>
      <c r="TVP16" s="146"/>
      <c r="TVQ16" s="146"/>
      <c r="TVR16" s="146"/>
      <c r="TVS16" s="146"/>
      <c r="TVT16" s="146"/>
      <c r="TVU16" s="146"/>
      <c r="TVV16" s="146"/>
      <c r="TVW16" s="146"/>
      <c r="TVX16" s="146"/>
      <c r="TVY16" s="146"/>
      <c r="TVZ16" s="146"/>
      <c r="TWA16" s="146"/>
      <c r="TWB16" s="146"/>
      <c r="TWC16" s="146"/>
      <c r="TWD16" s="146"/>
      <c r="TWE16" s="146"/>
      <c r="TWF16" s="146"/>
      <c r="TWG16" s="146"/>
      <c r="TWH16" s="146"/>
      <c r="TWI16" s="146"/>
      <c r="TWJ16" s="146"/>
      <c r="TWK16" s="146"/>
      <c r="TWL16" s="146"/>
      <c r="TWM16" s="146"/>
      <c r="TWN16" s="146"/>
      <c r="TWO16" s="146"/>
      <c r="TWP16" s="146"/>
      <c r="TWQ16" s="146"/>
      <c r="TWR16" s="146"/>
      <c r="TWS16" s="146"/>
      <c r="TWT16" s="146"/>
      <c r="TWU16" s="146"/>
      <c r="TWV16" s="146"/>
      <c r="TWW16" s="146"/>
      <c r="TWX16" s="146"/>
      <c r="TWY16" s="146"/>
      <c r="TWZ16" s="146"/>
      <c r="TXA16" s="146"/>
      <c r="TXB16" s="146"/>
      <c r="TXC16" s="146"/>
      <c r="TXD16" s="146"/>
      <c r="TXE16" s="146"/>
      <c r="TXF16" s="146"/>
      <c r="TXG16" s="146"/>
      <c r="TXH16" s="146"/>
      <c r="TXI16" s="146"/>
      <c r="TXJ16" s="146"/>
      <c r="TXK16" s="146"/>
      <c r="TXL16" s="146"/>
      <c r="TXM16" s="146"/>
      <c r="TXN16" s="146"/>
      <c r="TXO16" s="146"/>
      <c r="TXP16" s="146"/>
      <c r="TXQ16" s="146"/>
      <c r="TXR16" s="146"/>
      <c r="TXS16" s="146"/>
      <c r="TXT16" s="146"/>
      <c r="TXU16" s="146"/>
      <c r="TXV16" s="146"/>
      <c r="TXW16" s="146"/>
      <c r="TXX16" s="146"/>
      <c r="TXY16" s="146"/>
      <c r="TXZ16" s="146"/>
      <c r="TYA16" s="146"/>
      <c r="TYB16" s="146"/>
      <c r="TYC16" s="146"/>
      <c r="TYD16" s="146"/>
      <c r="TYE16" s="146"/>
      <c r="TYF16" s="146"/>
      <c r="TYG16" s="146"/>
      <c r="TYH16" s="146"/>
      <c r="TYI16" s="146"/>
      <c r="TYJ16" s="146"/>
      <c r="TYK16" s="146"/>
      <c r="TYL16" s="146"/>
      <c r="TYM16" s="146"/>
      <c r="TYN16" s="146"/>
      <c r="TYO16" s="146"/>
      <c r="TYP16" s="146"/>
      <c r="TYQ16" s="146"/>
      <c r="TYR16" s="146"/>
      <c r="TYS16" s="146"/>
      <c r="TYT16" s="146"/>
      <c r="TYU16" s="146"/>
      <c r="TYV16" s="146"/>
      <c r="TYW16" s="146"/>
      <c r="TYX16" s="146"/>
      <c r="TYY16" s="146"/>
      <c r="TYZ16" s="146"/>
      <c r="TZA16" s="146"/>
      <c r="TZB16" s="146"/>
      <c r="TZC16" s="146"/>
      <c r="TZD16" s="146"/>
      <c r="TZE16" s="146"/>
      <c r="TZF16" s="146"/>
      <c r="TZG16" s="146"/>
      <c r="TZH16" s="146"/>
      <c r="TZI16" s="146"/>
      <c r="TZJ16" s="146"/>
      <c r="TZK16" s="146"/>
      <c r="TZL16" s="146"/>
      <c r="TZM16" s="146"/>
      <c r="TZN16" s="146"/>
      <c r="TZO16" s="146"/>
      <c r="TZP16" s="146"/>
      <c r="TZQ16" s="146"/>
      <c r="TZR16" s="146"/>
      <c r="TZS16" s="146"/>
      <c r="TZT16" s="146"/>
      <c r="TZU16" s="146"/>
      <c r="TZV16" s="146"/>
      <c r="TZW16" s="146"/>
      <c r="TZX16" s="146"/>
      <c r="TZY16" s="146"/>
      <c r="TZZ16" s="146"/>
      <c r="UAA16" s="146"/>
      <c r="UAB16" s="146"/>
      <c r="UAC16" s="146"/>
      <c r="UAD16" s="146"/>
      <c r="UAE16" s="146"/>
      <c r="UAF16" s="146"/>
      <c r="UAG16" s="146"/>
      <c r="UAH16" s="146"/>
      <c r="UAI16" s="146"/>
      <c r="UAJ16" s="146"/>
      <c r="UAK16" s="146"/>
      <c r="UAL16" s="146"/>
      <c r="UAM16" s="146"/>
      <c r="UAN16" s="146"/>
      <c r="UAO16" s="146"/>
      <c r="UAP16" s="146"/>
      <c r="UAQ16" s="146"/>
      <c r="UAR16" s="146"/>
      <c r="UAS16" s="146"/>
      <c r="UAT16" s="146"/>
      <c r="UAU16" s="146"/>
      <c r="UAV16" s="146"/>
      <c r="UAW16" s="146"/>
      <c r="UAX16" s="146"/>
      <c r="UAY16" s="146"/>
      <c r="UAZ16" s="146"/>
      <c r="UBA16" s="146"/>
      <c r="UBB16" s="146"/>
      <c r="UBC16" s="146"/>
      <c r="UBD16" s="146"/>
      <c r="UBE16" s="146"/>
      <c r="UBF16" s="146"/>
      <c r="UBG16" s="146"/>
      <c r="UBH16" s="146"/>
      <c r="UBI16" s="146"/>
      <c r="UBJ16" s="146"/>
      <c r="UBK16" s="146"/>
      <c r="UBL16" s="146"/>
      <c r="UBM16" s="146"/>
      <c r="UBN16" s="146"/>
      <c r="UBO16" s="146"/>
      <c r="UBP16" s="146"/>
      <c r="UBQ16" s="146"/>
      <c r="UBR16" s="146"/>
      <c r="UBS16" s="146"/>
      <c r="UBT16" s="146"/>
      <c r="UBU16" s="146"/>
      <c r="UBV16" s="146"/>
      <c r="UBW16" s="146"/>
      <c r="UBX16" s="146"/>
      <c r="UBY16" s="146"/>
      <c r="UBZ16" s="146"/>
      <c r="UCA16" s="146"/>
      <c r="UCB16" s="146"/>
      <c r="UCC16" s="146"/>
      <c r="UCD16" s="146"/>
      <c r="UCE16" s="146"/>
      <c r="UCF16" s="146"/>
      <c r="UCG16" s="146"/>
      <c r="UCH16" s="146"/>
      <c r="UCI16" s="146"/>
      <c r="UCJ16" s="146"/>
      <c r="UCK16" s="146"/>
      <c r="UCL16" s="146"/>
      <c r="UCM16" s="146"/>
      <c r="UCN16" s="146"/>
      <c r="UCO16" s="146"/>
      <c r="UCP16" s="146"/>
      <c r="UCQ16" s="146"/>
      <c r="UCR16" s="146"/>
      <c r="UCS16" s="146"/>
      <c r="UCT16" s="146"/>
      <c r="UCU16" s="146"/>
      <c r="UCV16" s="146"/>
      <c r="UCW16" s="146"/>
      <c r="UCX16" s="146"/>
      <c r="UCY16" s="146"/>
      <c r="UCZ16" s="146"/>
      <c r="UDA16" s="146"/>
      <c r="UDB16" s="146"/>
      <c r="UDC16" s="146"/>
      <c r="UDD16" s="146"/>
      <c r="UDE16" s="146"/>
      <c r="UDF16" s="146"/>
      <c r="UDG16" s="146"/>
      <c r="UDH16" s="146"/>
      <c r="UDI16" s="146"/>
      <c r="UDJ16" s="146"/>
      <c r="UDK16" s="146"/>
      <c r="UDL16" s="146"/>
      <c r="UDM16" s="146"/>
      <c r="UDN16" s="146"/>
      <c r="UDO16" s="146"/>
      <c r="UDP16" s="146"/>
      <c r="UDQ16" s="146"/>
      <c r="UDR16" s="146"/>
      <c r="UDS16" s="146"/>
      <c r="UDT16" s="146"/>
      <c r="UDU16" s="146"/>
      <c r="UDV16" s="146"/>
      <c r="UDW16" s="146"/>
      <c r="UDX16" s="146"/>
      <c r="UDY16" s="146"/>
      <c r="UDZ16" s="146"/>
      <c r="UEA16" s="146"/>
      <c r="UEB16" s="146"/>
      <c r="UEC16" s="146"/>
      <c r="UED16" s="146"/>
      <c r="UEE16" s="146"/>
      <c r="UEF16" s="146"/>
      <c r="UEG16" s="146"/>
      <c r="UEH16" s="146"/>
      <c r="UEI16" s="146"/>
      <c r="UEJ16" s="146"/>
      <c r="UEK16" s="146"/>
      <c r="UEL16" s="146"/>
      <c r="UEM16" s="146"/>
      <c r="UEN16" s="146"/>
      <c r="UEO16" s="146"/>
      <c r="UEP16" s="146"/>
      <c r="UEQ16" s="146"/>
      <c r="UER16" s="146"/>
      <c r="UES16" s="146"/>
      <c r="UET16" s="146"/>
      <c r="UEU16" s="146"/>
      <c r="UEV16" s="146"/>
      <c r="UEW16" s="146"/>
      <c r="UEX16" s="146"/>
      <c r="UEY16" s="146"/>
      <c r="UEZ16" s="146"/>
      <c r="UFA16" s="146"/>
      <c r="UFB16" s="146"/>
      <c r="UFC16" s="146"/>
      <c r="UFD16" s="146"/>
      <c r="UFE16" s="146"/>
      <c r="UFF16" s="146"/>
      <c r="UFG16" s="146"/>
      <c r="UFH16" s="146"/>
      <c r="UFI16" s="146"/>
      <c r="UFJ16" s="146"/>
      <c r="UFK16" s="146"/>
      <c r="UFL16" s="146"/>
      <c r="UFM16" s="146"/>
      <c r="UFN16" s="146"/>
      <c r="UFO16" s="146"/>
      <c r="UFP16" s="146"/>
      <c r="UFQ16" s="146"/>
      <c r="UFR16" s="146"/>
      <c r="UFS16" s="146"/>
      <c r="UFT16" s="146"/>
      <c r="UFU16" s="146"/>
      <c r="UFV16" s="146"/>
      <c r="UFW16" s="146"/>
      <c r="UFX16" s="146"/>
      <c r="UFY16" s="146"/>
      <c r="UFZ16" s="146"/>
      <c r="UGA16" s="146"/>
      <c r="UGB16" s="146"/>
      <c r="UGC16" s="146"/>
      <c r="UGD16" s="146"/>
      <c r="UGE16" s="146"/>
      <c r="UGF16" s="146"/>
      <c r="UGG16" s="146"/>
      <c r="UGH16" s="146"/>
      <c r="UGI16" s="146"/>
      <c r="UGJ16" s="146"/>
      <c r="UGK16" s="146"/>
      <c r="UGL16" s="146"/>
      <c r="UGM16" s="146"/>
      <c r="UGN16" s="146"/>
      <c r="UGO16" s="146"/>
      <c r="UGP16" s="146"/>
      <c r="UGQ16" s="146"/>
      <c r="UGR16" s="146"/>
      <c r="UGS16" s="146"/>
      <c r="UGT16" s="146"/>
      <c r="UGU16" s="146"/>
      <c r="UGV16" s="146"/>
      <c r="UGW16" s="146"/>
      <c r="UGX16" s="146"/>
      <c r="UGY16" s="146"/>
      <c r="UGZ16" s="146"/>
      <c r="UHA16" s="146"/>
      <c r="UHB16" s="146"/>
      <c r="UHC16" s="146"/>
      <c r="UHD16" s="146"/>
      <c r="UHE16" s="146"/>
      <c r="UHF16" s="146"/>
      <c r="UHG16" s="146"/>
      <c r="UHH16" s="146"/>
      <c r="UHI16" s="146"/>
      <c r="UHJ16" s="146"/>
      <c r="UHK16" s="146"/>
      <c r="UHL16" s="146"/>
      <c r="UHM16" s="146"/>
      <c r="UHN16" s="146"/>
      <c r="UHO16" s="146"/>
      <c r="UHP16" s="146"/>
      <c r="UHQ16" s="146"/>
      <c r="UHR16" s="146"/>
      <c r="UHS16" s="146"/>
      <c r="UHT16" s="146"/>
      <c r="UHU16" s="146"/>
      <c r="UHV16" s="146"/>
      <c r="UHW16" s="146"/>
      <c r="UHX16" s="146"/>
      <c r="UHY16" s="146"/>
      <c r="UHZ16" s="146"/>
      <c r="UIA16" s="146"/>
      <c r="UIB16" s="146"/>
      <c r="UIC16" s="146"/>
      <c r="UID16" s="146"/>
      <c r="UIE16" s="146"/>
      <c r="UIF16" s="146"/>
      <c r="UIG16" s="146"/>
      <c r="UIH16" s="146"/>
      <c r="UII16" s="146"/>
      <c r="UIJ16" s="146"/>
      <c r="UIK16" s="146"/>
      <c r="UIL16" s="146"/>
      <c r="UIM16" s="146"/>
      <c r="UIN16" s="146"/>
      <c r="UIO16" s="146"/>
      <c r="UIP16" s="146"/>
      <c r="UIQ16" s="146"/>
      <c r="UIR16" s="146"/>
      <c r="UIS16" s="146"/>
      <c r="UIT16" s="146"/>
      <c r="UIU16" s="146"/>
      <c r="UIV16" s="146"/>
      <c r="UIW16" s="146"/>
      <c r="UIX16" s="146"/>
      <c r="UIY16" s="146"/>
      <c r="UIZ16" s="146"/>
      <c r="UJA16" s="146"/>
      <c r="UJB16" s="146"/>
      <c r="UJC16" s="146"/>
      <c r="UJD16" s="146"/>
      <c r="UJE16" s="146"/>
      <c r="UJF16" s="146"/>
      <c r="UJG16" s="146"/>
      <c r="UJH16" s="146"/>
      <c r="UJI16" s="146"/>
      <c r="UJJ16" s="146"/>
      <c r="UJK16" s="146"/>
      <c r="UJL16" s="146"/>
      <c r="UJM16" s="146"/>
      <c r="UJN16" s="146"/>
      <c r="UJO16" s="146"/>
      <c r="UJP16" s="146"/>
      <c r="UJQ16" s="146"/>
      <c r="UJR16" s="146"/>
      <c r="UJS16" s="146"/>
      <c r="UJT16" s="146"/>
      <c r="UJU16" s="146"/>
      <c r="UJV16" s="146"/>
      <c r="UJW16" s="146"/>
      <c r="UJX16" s="146"/>
      <c r="UJY16" s="146"/>
      <c r="UJZ16" s="146"/>
      <c r="UKA16" s="146"/>
      <c r="UKB16" s="146"/>
      <c r="UKC16" s="146"/>
      <c r="UKD16" s="146"/>
      <c r="UKE16" s="146"/>
      <c r="UKF16" s="146"/>
      <c r="UKG16" s="146"/>
      <c r="UKH16" s="146"/>
      <c r="UKI16" s="146"/>
      <c r="UKJ16" s="146"/>
      <c r="UKK16" s="146"/>
      <c r="UKL16" s="146"/>
      <c r="UKM16" s="146"/>
      <c r="UKN16" s="146"/>
      <c r="UKO16" s="146"/>
      <c r="UKP16" s="146"/>
      <c r="UKQ16" s="146"/>
      <c r="UKR16" s="146"/>
      <c r="UKS16" s="146"/>
      <c r="UKT16" s="146"/>
      <c r="UKU16" s="146"/>
      <c r="UKV16" s="146"/>
      <c r="UKW16" s="146"/>
      <c r="UKX16" s="146"/>
      <c r="UKY16" s="146"/>
      <c r="UKZ16" s="146"/>
      <c r="ULA16" s="146"/>
      <c r="ULB16" s="146"/>
      <c r="ULC16" s="146"/>
      <c r="ULD16" s="146"/>
      <c r="ULE16" s="146"/>
      <c r="ULF16" s="146"/>
      <c r="ULG16" s="146"/>
      <c r="ULH16" s="146"/>
      <c r="ULI16" s="146"/>
      <c r="ULJ16" s="146"/>
      <c r="ULK16" s="146"/>
      <c r="ULL16" s="146"/>
      <c r="ULM16" s="146"/>
      <c r="ULN16" s="146"/>
      <c r="ULO16" s="146"/>
      <c r="ULP16" s="146"/>
      <c r="ULQ16" s="146"/>
      <c r="ULR16" s="146"/>
      <c r="ULS16" s="146"/>
      <c r="ULT16" s="146"/>
      <c r="ULU16" s="146"/>
      <c r="ULV16" s="146"/>
      <c r="ULW16" s="146"/>
      <c r="ULX16" s="146"/>
      <c r="ULY16" s="146"/>
      <c r="ULZ16" s="146"/>
      <c r="UMA16" s="146"/>
      <c r="UMB16" s="146"/>
      <c r="UMC16" s="146"/>
      <c r="UMD16" s="146"/>
      <c r="UME16" s="146"/>
      <c r="UMF16" s="146"/>
      <c r="UMG16" s="146"/>
      <c r="UMH16" s="146"/>
      <c r="UMI16" s="146"/>
      <c r="UMJ16" s="146"/>
      <c r="UMK16" s="146"/>
      <c r="UML16" s="146"/>
      <c r="UMM16" s="146"/>
      <c r="UMN16" s="146"/>
      <c r="UMO16" s="146"/>
      <c r="UMP16" s="146"/>
      <c r="UMQ16" s="146"/>
      <c r="UMR16" s="146"/>
      <c r="UMS16" s="146"/>
      <c r="UMT16" s="146"/>
      <c r="UMU16" s="146"/>
      <c r="UMV16" s="146"/>
      <c r="UMW16" s="146"/>
      <c r="UMX16" s="146"/>
      <c r="UMY16" s="146"/>
      <c r="UMZ16" s="146"/>
      <c r="UNA16" s="146"/>
      <c r="UNB16" s="146"/>
      <c r="UNC16" s="146"/>
      <c r="UND16" s="146"/>
      <c r="UNE16" s="146"/>
      <c r="UNF16" s="146"/>
      <c r="UNG16" s="146"/>
      <c r="UNH16" s="146"/>
      <c r="UNI16" s="146"/>
      <c r="UNJ16" s="146"/>
      <c r="UNK16" s="146"/>
      <c r="UNL16" s="146"/>
      <c r="UNM16" s="146"/>
      <c r="UNN16" s="146"/>
      <c r="UNO16" s="146"/>
      <c r="UNP16" s="146"/>
      <c r="UNQ16" s="146"/>
      <c r="UNR16" s="146"/>
      <c r="UNS16" s="146"/>
      <c r="UNT16" s="146"/>
      <c r="UNU16" s="146"/>
      <c r="UNV16" s="146"/>
      <c r="UNW16" s="146"/>
      <c r="UNX16" s="146"/>
      <c r="UNY16" s="146"/>
      <c r="UNZ16" s="146"/>
      <c r="UOA16" s="146"/>
      <c r="UOB16" s="146"/>
      <c r="UOC16" s="146"/>
      <c r="UOD16" s="146"/>
      <c r="UOE16" s="146"/>
      <c r="UOF16" s="146"/>
      <c r="UOG16" s="146"/>
      <c r="UOH16" s="146"/>
      <c r="UOI16" s="146"/>
      <c r="UOJ16" s="146"/>
      <c r="UOK16" s="146"/>
      <c r="UOL16" s="146"/>
      <c r="UOM16" s="146"/>
      <c r="UON16" s="146"/>
      <c r="UOO16" s="146"/>
      <c r="UOP16" s="146"/>
      <c r="UOQ16" s="146"/>
      <c r="UOR16" s="146"/>
      <c r="UOS16" s="146"/>
      <c r="UOT16" s="146"/>
      <c r="UOU16" s="146"/>
      <c r="UOV16" s="146"/>
      <c r="UOW16" s="146"/>
      <c r="UOX16" s="146"/>
      <c r="UOY16" s="146"/>
      <c r="UOZ16" s="146"/>
      <c r="UPA16" s="146"/>
      <c r="UPB16" s="146"/>
      <c r="UPC16" s="146"/>
      <c r="UPD16" s="146"/>
      <c r="UPE16" s="146"/>
      <c r="UPF16" s="146"/>
      <c r="UPG16" s="146"/>
      <c r="UPH16" s="146"/>
      <c r="UPI16" s="146"/>
      <c r="UPJ16" s="146"/>
      <c r="UPK16" s="146"/>
      <c r="UPL16" s="146"/>
      <c r="UPM16" s="146"/>
      <c r="UPN16" s="146"/>
      <c r="UPO16" s="146"/>
      <c r="UPP16" s="146"/>
      <c r="UPQ16" s="146"/>
      <c r="UPR16" s="146"/>
      <c r="UPS16" s="146"/>
      <c r="UPT16" s="146"/>
      <c r="UPU16" s="146"/>
      <c r="UPV16" s="146"/>
      <c r="UPW16" s="146"/>
      <c r="UPX16" s="146"/>
      <c r="UPY16" s="146"/>
      <c r="UPZ16" s="146"/>
      <c r="UQA16" s="146"/>
      <c r="UQB16" s="146"/>
      <c r="UQC16" s="146"/>
      <c r="UQD16" s="146"/>
      <c r="UQE16" s="146"/>
      <c r="UQF16" s="146"/>
      <c r="UQG16" s="146"/>
      <c r="UQH16" s="146"/>
      <c r="UQI16" s="146"/>
      <c r="UQJ16" s="146"/>
      <c r="UQK16" s="146"/>
      <c r="UQL16" s="146"/>
      <c r="UQM16" s="146"/>
      <c r="UQN16" s="146"/>
      <c r="UQO16" s="146"/>
      <c r="UQP16" s="146"/>
      <c r="UQQ16" s="146"/>
      <c r="UQR16" s="146"/>
      <c r="UQS16" s="146"/>
      <c r="UQT16" s="146"/>
      <c r="UQU16" s="146"/>
      <c r="UQV16" s="146"/>
      <c r="UQW16" s="146"/>
      <c r="UQX16" s="146"/>
      <c r="UQY16" s="146"/>
      <c r="UQZ16" s="146"/>
      <c r="URA16" s="146"/>
      <c r="URB16" s="146"/>
      <c r="URC16" s="146"/>
      <c r="URD16" s="146"/>
      <c r="URE16" s="146"/>
      <c r="URF16" s="146"/>
      <c r="URG16" s="146"/>
      <c r="URH16" s="146"/>
      <c r="URI16" s="146"/>
      <c r="URJ16" s="146"/>
      <c r="URK16" s="146"/>
      <c r="URL16" s="146"/>
      <c r="URM16" s="146"/>
      <c r="URN16" s="146"/>
      <c r="URO16" s="146"/>
      <c r="URP16" s="146"/>
      <c r="URQ16" s="146"/>
      <c r="URR16" s="146"/>
      <c r="URS16" s="146"/>
      <c r="URT16" s="146"/>
      <c r="URU16" s="146"/>
      <c r="URV16" s="146"/>
      <c r="URW16" s="146"/>
      <c r="URX16" s="146"/>
      <c r="URY16" s="146"/>
      <c r="URZ16" s="146"/>
      <c r="USA16" s="146"/>
      <c r="USB16" s="146"/>
      <c r="USC16" s="146"/>
      <c r="USD16" s="146"/>
      <c r="USE16" s="146"/>
      <c r="USF16" s="146"/>
      <c r="USG16" s="146"/>
      <c r="USH16" s="146"/>
      <c r="USI16" s="146"/>
      <c r="USJ16" s="146"/>
      <c r="USK16" s="146"/>
      <c r="USL16" s="146"/>
      <c r="USM16" s="146"/>
      <c r="USN16" s="146"/>
      <c r="USO16" s="146"/>
      <c r="USP16" s="146"/>
      <c r="USQ16" s="146"/>
      <c r="USR16" s="146"/>
      <c r="USS16" s="146"/>
      <c r="UST16" s="146"/>
      <c r="USU16" s="146"/>
      <c r="USV16" s="146"/>
      <c r="USW16" s="146"/>
      <c r="USX16" s="146"/>
      <c r="USY16" s="146"/>
      <c r="USZ16" s="146"/>
      <c r="UTA16" s="146"/>
      <c r="UTB16" s="146"/>
      <c r="UTC16" s="146"/>
      <c r="UTD16" s="146"/>
      <c r="UTE16" s="146"/>
      <c r="UTF16" s="146"/>
      <c r="UTG16" s="146"/>
      <c r="UTH16" s="146"/>
      <c r="UTI16" s="146"/>
      <c r="UTJ16" s="146"/>
      <c r="UTK16" s="146"/>
      <c r="UTL16" s="146"/>
      <c r="UTM16" s="146"/>
      <c r="UTN16" s="146"/>
      <c r="UTO16" s="146"/>
      <c r="UTP16" s="146"/>
      <c r="UTQ16" s="146"/>
      <c r="UTR16" s="146"/>
      <c r="UTS16" s="146"/>
      <c r="UTT16" s="146"/>
      <c r="UTU16" s="146"/>
      <c r="UTV16" s="146"/>
      <c r="UTW16" s="146"/>
      <c r="UTX16" s="146"/>
      <c r="UTY16" s="146"/>
      <c r="UTZ16" s="146"/>
      <c r="UUA16" s="146"/>
      <c r="UUB16" s="146"/>
      <c r="UUC16" s="146"/>
      <c r="UUD16" s="146"/>
      <c r="UUE16" s="146"/>
      <c r="UUF16" s="146"/>
      <c r="UUG16" s="146"/>
      <c r="UUH16" s="146"/>
      <c r="UUI16" s="146"/>
      <c r="UUJ16" s="146"/>
      <c r="UUK16" s="146"/>
      <c r="UUL16" s="146"/>
      <c r="UUM16" s="146"/>
      <c r="UUN16" s="146"/>
      <c r="UUO16" s="146"/>
      <c r="UUP16" s="146"/>
      <c r="UUQ16" s="146"/>
      <c r="UUR16" s="146"/>
      <c r="UUS16" s="146"/>
      <c r="UUT16" s="146"/>
      <c r="UUU16" s="146"/>
      <c r="UUV16" s="146"/>
      <c r="UUW16" s="146"/>
      <c r="UUX16" s="146"/>
      <c r="UUY16" s="146"/>
      <c r="UUZ16" s="146"/>
      <c r="UVA16" s="146"/>
      <c r="UVB16" s="146"/>
      <c r="UVC16" s="146"/>
      <c r="UVD16" s="146"/>
      <c r="UVE16" s="146"/>
      <c r="UVF16" s="146"/>
      <c r="UVG16" s="146"/>
      <c r="UVH16" s="146"/>
      <c r="UVI16" s="146"/>
      <c r="UVJ16" s="146"/>
      <c r="UVK16" s="146"/>
      <c r="UVL16" s="146"/>
      <c r="UVM16" s="146"/>
      <c r="UVN16" s="146"/>
      <c r="UVO16" s="146"/>
      <c r="UVP16" s="146"/>
      <c r="UVQ16" s="146"/>
      <c r="UVR16" s="146"/>
      <c r="UVS16" s="146"/>
      <c r="UVT16" s="146"/>
      <c r="UVU16" s="146"/>
      <c r="UVV16" s="146"/>
      <c r="UVW16" s="146"/>
      <c r="UVX16" s="146"/>
      <c r="UVY16" s="146"/>
      <c r="UVZ16" s="146"/>
      <c r="UWA16" s="146"/>
      <c r="UWB16" s="146"/>
      <c r="UWC16" s="146"/>
      <c r="UWD16" s="146"/>
      <c r="UWE16" s="146"/>
      <c r="UWF16" s="146"/>
      <c r="UWG16" s="146"/>
      <c r="UWH16" s="146"/>
      <c r="UWI16" s="146"/>
      <c r="UWJ16" s="146"/>
      <c r="UWK16" s="146"/>
      <c r="UWL16" s="146"/>
      <c r="UWM16" s="146"/>
      <c r="UWN16" s="146"/>
      <c r="UWO16" s="146"/>
      <c r="UWP16" s="146"/>
      <c r="UWQ16" s="146"/>
      <c r="UWR16" s="146"/>
      <c r="UWS16" s="146"/>
      <c r="UWT16" s="146"/>
      <c r="UWU16" s="146"/>
      <c r="UWV16" s="146"/>
      <c r="UWW16" s="146"/>
      <c r="UWX16" s="146"/>
      <c r="UWY16" s="146"/>
      <c r="UWZ16" s="146"/>
      <c r="UXA16" s="146"/>
      <c r="UXB16" s="146"/>
      <c r="UXC16" s="146"/>
      <c r="UXD16" s="146"/>
      <c r="UXE16" s="146"/>
      <c r="UXF16" s="146"/>
      <c r="UXG16" s="146"/>
      <c r="UXH16" s="146"/>
      <c r="UXI16" s="146"/>
      <c r="UXJ16" s="146"/>
      <c r="UXK16" s="146"/>
      <c r="UXL16" s="146"/>
      <c r="UXM16" s="146"/>
      <c r="UXN16" s="146"/>
      <c r="UXO16" s="146"/>
      <c r="UXP16" s="146"/>
      <c r="UXQ16" s="146"/>
      <c r="UXR16" s="146"/>
      <c r="UXS16" s="146"/>
      <c r="UXT16" s="146"/>
      <c r="UXU16" s="146"/>
      <c r="UXV16" s="146"/>
      <c r="UXW16" s="146"/>
      <c r="UXX16" s="146"/>
      <c r="UXY16" s="146"/>
      <c r="UXZ16" s="146"/>
      <c r="UYA16" s="146"/>
      <c r="UYB16" s="146"/>
      <c r="UYC16" s="146"/>
      <c r="UYD16" s="146"/>
      <c r="UYE16" s="146"/>
      <c r="UYF16" s="146"/>
      <c r="UYG16" s="146"/>
      <c r="UYH16" s="146"/>
      <c r="UYI16" s="146"/>
      <c r="UYJ16" s="146"/>
      <c r="UYK16" s="146"/>
      <c r="UYL16" s="146"/>
      <c r="UYM16" s="146"/>
      <c r="UYN16" s="146"/>
      <c r="UYO16" s="146"/>
      <c r="UYP16" s="146"/>
      <c r="UYQ16" s="146"/>
      <c r="UYR16" s="146"/>
      <c r="UYS16" s="146"/>
      <c r="UYT16" s="146"/>
      <c r="UYU16" s="146"/>
      <c r="UYV16" s="146"/>
      <c r="UYW16" s="146"/>
      <c r="UYX16" s="146"/>
      <c r="UYY16" s="146"/>
      <c r="UYZ16" s="146"/>
      <c r="UZA16" s="146"/>
      <c r="UZB16" s="146"/>
      <c r="UZC16" s="146"/>
      <c r="UZD16" s="146"/>
      <c r="UZE16" s="146"/>
      <c r="UZF16" s="146"/>
      <c r="UZG16" s="146"/>
      <c r="UZH16" s="146"/>
      <c r="UZI16" s="146"/>
      <c r="UZJ16" s="146"/>
      <c r="UZK16" s="146"/>
      <c r="UZL16" s="146"/>
      <c r="UZM16" s="146"/>
      <c r="UZN16" s="146"/>
      <c r="UZO16" s="146"/>
      <c r="UZP16" s="146"/>
      <c r="UZQ16" s="146"/>
      <c r="UZR16" s="146"/>
      <c r="UZS16" s="146"/>
      <c r="UZT16" s="146"/>
      <c r="UZU16" s="146"/>
      <c r="UZV16" s="146"/>
      <c r="UZW16" s="146"/>
      <c r="UZX16" s="146"/>
      <c r="UZY16" s="146"/>
      <c r="UZZ16" s="146"/>
      <c r="VAA16" s="146"/>
      <c r="VAB16" s="146"/>
      <c r="VAC16" s="146"/>
      <c r="VAD16" s="146"/>
      <c r="VAE16" s="146"/>
      <c r="VAF16" s="146"/>
      <c r="VAG16" s="146"/>
      <c r="VAH16" s="146"/>
      <c r="VAI16" s="146"/>
      <c r="VAJ16" s="146"/>
      <c r="VAK16" s="146"/>
      <c r="VAL16" s="146"/>
      <c r="VAM16" s="146"/>
      <c r="VAN16" s="146"/>
      <c r="VAO16" s="146"/>
      <c r="VAP16" s="146"/>
      <c r="VAQ16" s="146"/>
      <c r="VAR16" s="146"/>
      <c r="VAS16" s="146"/>
      <c r="VAT16" s="146"/>
      <c r="VAU16" s="146"/>
      <c r="VAV16" s="146"/>
      <c r="VAW16" s="146"/>
      <c r="VAX16" s="146"/>
      <c r="VAY16" s="146"/>
      <c r="VAZ16" s="146"/>
      <c r="VBA16" s="146"/>
      <c r="VBB16" s="146"/>
      <c r="VBC16" s="146"/>
      <c r="VBD16" s="146"/>
      <c r="VBE16" s="146"/>
      <c r="VBF16" s="146"/>
      <c r="VBG16" s="146"/>
      <c r="VBH16" s="146"/>
      <c r="VBI16" s="146"/>
      <c r="VBJ16" s="146"/>
      <c r="VBK16" s="146"/>
      <c r="VBL16" s="146"/>
      <c r="VBM16" s="146"/>
      <c r="VBN16" s="146"/>
      <c r="VBO16" s="146"/>
      <c r="VBP16" s="146"/>
      <c r="VBQ16" s="146"/>
      <c r="VBR16" s="146"/>
      <c r="VBS16" s="146"/>
      <c r="VBT16" s="146"/>
      <c r="VBU16" s="146"/>
      <c r="VBV16" s="146"/>
      <c r="VBW16" s="146"/>
      <c r="VBX16" s="146"/>
      <c r="VBY16" s="146"/>
      <c r="VBZ16" s="146"/>
      <c r="VCA16" s="146"/>
      <c r="VCB16" s="146"/>
      <c r="VCC16" s="146"/>
      <c r="VCD16" s="146"/>
      <c r="VCE16" s="146"/>
      <c r="VCF16" s="146"/>
      <c r="VCG16" s="146"/>
      <c r="VCH16" s="146"/>
      <c r="VCI16" s="146"/>
      <c r="VCJ16" s="146"/>
      <c r="VCK16" s="146"/>
      <c r="VCL16" s="146"/>
      <c r="VCM16" s="146"/>
      <c r="VCN16" s="146"/>
      <c r="VCO16" s="146"/>
      <c r="VCP16" s="146"/>
      <c r="VCQ16" s="146"/>
      <c r="VCR16" s="146"/>
      <c r="VCS16" s="146"/>
      <c r="VCT16" s="146"/>
      <c r="VCU16" s="146"/>
      <c r="VCV16" s="146"/>
      <c r="VCW16" s="146"/>
      <c r="VCX16" s="146"/>
      <c r="VCY16" s="146"/>
      <c r="VCZ16" s="146"/>
      <c r="VDA16" s="146"/>
      <c r="VDB16" s="146"/>
      <c r="VDC16" s="146"/>
      <c r="VDD16" s="146"/>
      <c r="VDE16" s="146"/>
      <c r="VDF16" s="146"/>
      <c r="VDG16" s="146"/>
      <c r="VDH16" s="146"/>
      <c r="VDI16" s="146"/>
      <c r="VDJ16" s="146"/>
      <c r="VDK16" s="146"/>
      <c r="VDL16" s="146"/>
      <c r="VDM16" s="146"/>
      <c r="VDN16" s="146"/>
      <c r="VDO16" s="146"/>
      <c r="VDP16" s="146"/>
      <c r="VDQ16" s="146"/>
      <c r="VDR16" s="146"/>
      <c r="VDS16" s="146"/>
      <c r="VDT16" s="146"/>
      <c r="VDU16" s="146"/>
      <c r="VDV16" s="146"/>
      <c r="VDW16" s="146"/>
      <c r="VDX16" s="146"/>
      <c r="VDY16" s="146"/>
      <c r="VDZ16" s="146"/>
      <c r="VEA16" s="146"/>
      <c r="VEB16" s="146"/>
      <c r="VEC16" s="146"/>
      <c r="VED16" s="146"/>
      <c r="VEE16" s="146"/>
      <c r="VEF16" s="146"/>
      <c r="VEG16" s="146"/>
      <c r="VEH16" s="146"/>
      <c r="VEI16" s="146"/>
      <c r="VEJ16" s="146"/>
      <c r="VEK16" s="146"/>
      <c r="VEL16" s="146"/>
      <c r="VEM16" s="146"/>
      <c r="VEN16" s="146"/>
      <c r="VEO16" s="146"/>
      <c r="VEP16" s="146"/>
      <c r="VEQ16" s="146"/>
      <c r="VER16" s="146"/>
      <c r="VES16" s="146"/>
      <c r="VET16" s="146"/>
      <c r="VEU16" s="146"/>
      <c r="VEV16" s="146"/>
      <c r="VEW16" s="146"/>
      <c r="VEX16" s="146"/>
      <c r="VEY16" s="146"/>
      <c r="VEZ16" s="146"/>
      <c r="VFA16" s="146"/>
      <c r="VFB16" s="146"/>
      <c r="VFC16" s="146"/>
      <c r="VFD16" s="146"/>
      <c r="VFE16" s="146"/>
      <c r="VFF16" s="146"/>
      <c r="VFG16" s="146"/>
      <c r="VFH16" s="146"/>
      <c r="VFI16" s="146"/>
      <c r="VFJ16" s="146"/>
      <c r="VFK16" s="146"/>
      <c r="VFL16" s="146"/>
      <c r="VFM16" s="146"/>
      <c r="VFN16" s="146"/>
      <c r="VFO16" s="146"/>
      <c r="VFP16" s="146"/>
      <c r="VFQ16" s="146"/>
      <c r="VFR16" s="146"/>
      <c r="VFS16" s="146"/>
      <c r="VFT16" s="146"/>
      <c r="VFU16" s="146"/>
      <c r="VFV16" s="146"/>
      <c r="VFW16" s="146"/>
      <c r="VFX16" s="146"/>
      <c r="VFY16" s="146"/>
      <c r="VFZ16" s="146"/>
      <c r="VGA16" s="146"/>
      <c r="VGB16" s="146"/>
      <c r="VGC16" s="146"/>
      <c r="VGD16" s="146"/>
      <c r="VGE16" s="146"/>
      <c r="VGF16" s="146"/>
      <c r="VGG16" s="146"/>
      <c r="VGH16" s="146"/>
      <c r="VGI16" s="146"/>
      <c r="VGJ16" s="146"/>
      <c r="VGK16" s="146"/>
      <c r="VGL16" s="146"/>
      <c r="VGM16" s="146"/>
      <c r="VGN16" s="146"/>
      <c r="VGO16" s="146"/>
      <c r="VGP16" s="146"/>
      <c r="VGQ16" s="146"/>
      <c r="VGR16" s="146"/>
      <c r="VGS16" s="146"/>
      <c r="VGT16" s="146"/>
      <c r="VGU16" s="146"/>
      <c r="VGV16" s="146"/>
      <c r="VGW16" s="146"/>
      <c r="VGX16" s="146"/>
      <c r="VGY16" s="146"/>
      <c r="VGZ16" s="146"/>
      <c r="VHA16" s="146"/>
      <c r="VHB16" s="146"/>
      <c r="VHC16" s="146"/>
      <c r="VHD16" s="146"/>
      <c r="VHE16" s="146"/>
      <c r="VHF16" s="146"/>
      <c r="VHG16" s="146"/>
      <c r="VHH16" s="146"/>
      <c r="VHI16" s="146"/>
      <c r="VHJ16" s="146"/>
      <c r="VHK16" s="146"/>
      <c r="VHL16" s="146"/>
      <c r="VHM16" s="146"/>
      <c r="VHN16" s="146"/>
      <c r="VHO16" s="146"/>
      <c r="VHP16" s="146"/>
      <c r="VHQ16" s="146"/>
      <c r="VHR16" s="146"/>
      <c r="VHS16" s="146"/>
      <c r="VHT16" s="146"/>
      <c r="VHU16" s="146"/>
      <c r="VHV16" s="146"/>
      <c r="VHW16" s="146"/>
      <c r="VHX16" s="146"/>
      <c r="VHY16" s="146"/>
      <c r="VHZ16" s="146"/>
      <c r="VIA16" s="146"/>
      <c r="VIB16" s="146"/>
      <c r="VIC16" s="146"/>
      <c r="VID16" s="146"/>
      <c r="VIE16" s="146"/>
      <c r="VIF16" s="146"/>
      <c r="VIG16" s="146"/>
      <c r="VIH16" s="146"/>
      <c r="VII16" s="146"/>
      <c r="VIJ16" s="146"/>
      <c r="VIK16" s="146"/>
      <c r="VIL16" s="146"/>
      <c r="VIM16" s="146"/>
      <c r="VIN16" s="146"/>
      <c r="VIO16" s="146"/>
      <c r="VIP16" s="146"/>
      <c r="VIQ16" s="146"/>
      <c r="VIR16" s="146"/>
      <c r="VIS16" s="146"/>
      <c r="VIT16" s="146"/>
      <c r="VIU16" s="146"/>
      <c r="VIV16" s="146"/>
      <c r="VIW16" s="146"/>
      <c r="VIX16" s="146"/>
      <c r="VIY16" s="146"/>
      <c r="VIZ16" s="146"/>
      <c r="VJA16" s="146"/>
      <c r="VJB16" s="146"/>
      <c r="VJC16" s="146"/>
      <c r="VJD16" s="146"/>
      <c r="VJE16" s="146"/>
      <c r="VJF16" s="146"/>
      <c r="VJG16" s="146"/>
      <c r="VJH16" s="146"/>
      <c r="VJI16" s="146"/>
      <c r="VJJ16" s="146"/>
      <c r="VJK16" s="146"/>
      <c r="VJL16" s="146"/>
      <c r="VJM16" s="146"/>
      <c r="VJN16" s="146"/>
      <c r="VJO16" s="146"/>
      <c r="VJP16" s="146"/>
      <c r="VJQ16" s="146"/>
      <c r="VJR16" s="146"/>
      <c r="VJS16" s="146"/>
      <c r="VJT16" s="146"/>
      <c r="VJU16" s="146"/>
      <c r="VJV16" s="146"/>
      <c r="VJW16" s="146"/>
      <c r="VJX16" s="146"/>
      <c r="VJY16" s="146"/>
      <c r="VJZ16" s="146"/>
      <c r="VKA16" s="146"/>
      <c r="VKB16" s="146"/>
      <c r="VKC16" s="146"/>
      <c r="VKD16" s="146"/>
      <c r="VKE16" s="146"/>
      <c r="VKF16" s="146"/>
      <c r="VKG16" s="146"/>
      <c r="VKH16" s="146"/>
      <c r="VKI16" s="146"/>
      <c r="VKJ16" s="146"/>
      <c r="VKK16" s="146"/>
      <c r="VKL16" s="146"/>
      <c r="VKM16" s="146"/>
      <c r="VKN16" s="146"/>
      <c r="VKO16" s="146"/>
      <c r="VKP16" s="146"/>
      <c r="VKQ16" s="146"/>
      <c r="VKR16" s="146"/>
      <c r="VKS16" s="146"/>
      <c r="VKT16" s="146"/>
      <c r="VKU16" s="146"/>
      <c r="VKV16" s="146"/>
      <c r="VKW16" s="146"/>
      <c r="VKX16" s="146"/>
      <c r="VKY16" s="146"/>
      <c r="VKZ16" s="146"/>
      <c r="VLA16" s="146"/>
      <c r="VLB16" s="146"/>
      <c r="VLC16" s="146"/>
      <c r="VLD16" s="146"/>
      <c r="VLE16" s="146"/>
      <c r="VLF16" s="146"/>
      <c r="VLG16" s="146"/>
      <c r="VLH16" s="146"/>
      <c r="VLI16" s="146"/>
      <c r="VLJ16" s="146"/>
      <c r="VLK16" s="146"/>
      <c r="VLL16" s="146"/>
      <c r="VLM16" s="146"/>
      <c r="VLN16" s="146"/>
      <c r="VLO16" s="146"/>
      <c r="VLP16" s="146"/>
      <c r="VLQ16" s="146"/>
      <c r="VLR16" s="146"/>
      <c r="VLS16" s="146"/>
      <c r="VLT16" s="146"/>
      <c r="VLU16" s="146"/>
      <c r="VLV16" s="146"/>
      <c r="VLW16" s="146"/>
      <c r="VLX16" s="146"/>
      <c r="VLY16" s="146"/>
      <c r="VLZ16" s="146"/>
      <c r="VMA16" s="146"/>
      <c r="VMB16" s="146"/>
      <c r="VMC16" s="146"/>
      <c r="VMD16" s="146"/>
      <c r="VME16" s="146"/>
      <c r="VMF16" s="146"/>
      <c r="VMG16" s="146"/>
      <c r="VMH16" s="146"/>
      <c r="VMI16" s="146"/>
      <c r="VMJ16" s="146"/>
      <c r="VMK16" s="146"/>
      <c r="VML16" s="146"/>
      <c r="VMM16" s="146"/>
      <c r="VMN16" s="146"/>
      <c r="VMO16" s="146"/>
      <c r="VMP16" s="146"/>
      <c r="VMQ16" s="146"/>
      <c r="VMR16" s="146"/>
      <c r="VMS16" s="146"/>
      <c r="VMT16" s="146"/>
      <c r="VMU16" s="146"/>
      <c r="VMV16" s="146"/>
      <c r="VMW16" s="146"/>
      <c r="VMX16" s="146"/>
      <c r="VMY16" s="146"/>
      <c r="VMZ16" s="146"/>
      <c r="VNA16" s="146"/>
      <c r="VNB16" s="146"/>
      <c r="VNC16" s="146"/>
      <c r="VND16" s="146"/>
      <c r="VNE16" s="146"/>
      <c r="VNF16" s="146"/>
      <c r="VNG16" s="146"/>
      <c r="VNH16" s="146"/>
      <c r="VNI16" s="146"/>
      <c r="VNJ16" s="146"/>
      <c r="VNK16" s="146"/>
      <c r="VNL16" s="146"/>
      <c r="VNM16" s="146"/>
      <c r="VNN16" s="146"/>
      <c r="VNO16" s="146"/>
      <c r="VNP16" s="146"/>
      <c r="VNQ16" s="146"/>
      <c r="VNR16" s="146"/>
      <c r="VNS16" s="146"/>
      <c r="VNT16" s="146"/>
      <c r="VNU16" s="146"/>
      <c r="VNV16" s="146"/>
      <c r="VNW16" s="146"/>
      <c r="VNX16" s="146"/>
      <c r="VNY16" s="146"/>
      <c r="VNZ16" s="146"/>
      <c r="VOA16" s="146"/>
      <c r="VOB16" s="146"/>
      <c r="VOC16" s="146"/>
      <c r="VOD16" s="146"/>
      <c r="VOE16" s="146"/>
      <c r="VOF16" s="146"/>
      <c r="VOG16" s="146"/>
      <c r="VOH16" s="146"/>
      <c r="VOI16" s="146"/>
      <c r="VOJ16" s="146"/>
      <c r="VOK16" s="146"/>
      <c r="VOL16" s="146"/>
      <c r="VOM16" s="146"/>
      <c r="VON16" s="146"/>
      <c r="VOO16" s="146"/>
      <c r="VOP16" s="146"/>
      <c r="VOQ16" s="146"/>
      <c r="VOR16" s="146"/>
      <c r="VOS16" s="146"/>
      <c r="VOT16" s="146"/>
      <c r="VOU16" s="146"/>
      <c r="VOV16" s="146"/>
      <c r="VOW16" s="146"/>
      <c r="VOX16" s="146"/>
      <c r="VOY16" s="146"/>
      <c r="VOZ16" s="146"/>
      <c r="VPA16" s="146"/>
      <c r="VPB16" s="146"/>
      <c r="VPC16" s="146"/>
      <c r="VPD16" s="146"/>
      <c r="VPE16" s="146"/>
      <c r="VPF16" s="146"/>
      <c r="VPG16" s="146"/>
      <c r="VPH16" s="146"/>
      <c r="VPI16" s="146"/>
      <c r="VPJ16" s="146"/>
      <c r="VPK16" s="146"/>
      <c r="VPL16" s="146"/>
      <c r="VPM16" s="146"/>
      <c r="VPN16" s="146"/>
      <c r="VPO16" s="146"/>
      <c r="VPP16" s="146"/>
      <c r="VPQ16" s="146"/>
      <c r="VPR16" s="146"/>
      <c r="VPS16" s="146"/>
      <c r="VPT16" s="146"/>
      <c r="VPU16" s="146"/>
      <c r="VPV16" s="146"/>
      <c r="VPW16" s="146"/>
      <c r="VPX16" s="146"/>
      <c r="VPY16" s="146"/>
      <c r="VPZ16" s="146"/>
      <c r="VQA16" s="146"/>
      <c r="VQB16" s="146"/>
      <c r="VQC16" s="146"/>
      <c r="VQD16" s="146"/>
      <c r="VQE16" s="146"/>
      <c r="VQF16" s="146"/>
      <c r="VQG16" s="146"/>
      <c r="VQH16" s="146"/>
      <c r="VQI16" s="146"/>
      <c r="VQJ16" s="146"/>
      <c r="VQK16" s="146"/>
      <c r="VQL16" s="146"/>
      <c r="VQM16" s="146"/>
      <c r="VQN16" s="146"/>
      <c r="VQO16" s="146"/>
      <c r="VQP16" s="146"/>
      <c r="VQQ16" s="146"/>
      <c r="VQR16" s="146"/>
      <c r="VQS16" s="146"/>
      <c r="VQT16" s="146"/>
      <c r="VQU16" s="146"/>
      <c r="VQV16" s="146"/>
      <c r="VQW16" s="146"/>
      <c r="VQX16" s="146"/>
      <c r="VQY16" s="146"/>
      <c r="VQZ16" s="146"/>
      <c r="VRA16" s="146"/>
      <c r="VRB16" s="146"/>
      <c r="VRC16" s="146"/>
      <c r="VRD16" s="146"/>
      <c r="VRE16" s="146"/>
      <c r="VRF16" s="146"/>
      <c r="VRG16" s="146"/>
      <c r="VRH16" s="146"/>
      <c r="VRI16" s="146"/>
      <c r="VRJ16" s="146"/>
      <c r="VRK16" s="146"/>
      <c r="VRL16" s="146"/>
      <c r="VRM16" s="146"/>
      <c r="VRN16" s="146"/>
      <c r="VRO16" s="146"/>
      <c r="VRP16" s="146"/>
      <c r="VRQ16" s="146"/>
      <c r="VRR16" s="146"/>
      <c r="VRS16" s="146"/>
      <c r="VRT16" s="146"/>
      <c r="VRU16" s="146"/>
      <c r="VRV16" s="146"/>
      <c r="VRW16" s="146"/>
      <c r="VRX16" s="146"/>
      <c r="VRY16" s="146"/>
      <c r="VRZ16" s="146"/>
      <c r="VSA16" s="146"/>
      <c r="VSB16" s="146"/>
      <c r="VSC16" s="146"/>
      <c r="VSD16" s="146"/>
      <c r="VSE16" s="146"/>
      <c r="VSF16" s="146"/>
      <c r="VSG16" s="146"/>
      <c r="VSH16" s="146"/>
      <c r="VSI16" s="146"/>
      <c r="VSJ16" s="146"/>
      <c r="VSK16" s="146"/>
      <c r="VSL16" s="146"/>
      <c r="VSM16" s="146"/>
      <c r="VSN16" s="146"/>
      <c r="VSO16" s="146"/>
      <c r="VSP16" s="146"/>
      <c r="VSQ16" s="146"/>
      <c r="VSR16" s="146"/>
      <c r="VSS16" s="146"/>
      <c r="VST16" s="146"/>
      <c r="VSU16" s="146"/>
      <c r="VSV16" s="146"/>
      <c r="VSW16" s="146"/>
      <c r="VSX16" s="146"/>
      <c r="VSY16" s="146"/>
      <c r="VSZ16" s="146"/>
      <c r="VTA16" s="146"/>
      <c r="VTB16" s="146"/>
      <c r="VTC16" s="146"/>
      <c r="VTD16" s="146"/>
      <c r="VTE16" s="146"/>
      <c r="VTF16" s="146"/>
      <c r="VTG16" s="146"/>
      <c r="VTH16" s="146"/>
      <c r="VTI16" s="146"/>
      <c r="VTJ16" s="146"/>
      <c r="VTK16" s="146"/>
      <c r="VTL16" s="146"/>
      <c r="VTM16" s="146"/>
      <c r="VTN16" s="146"/>
      <c r="VTO16" s="146"/>
      <c r="VTP16" s="146"/>
      <c r="VTQ16" s="146"/>
      <c r="VTR16" s="146"/>
      <c r="VTS16" s="146"/>
      <c r="VTT16" s="146"/>
      <c r="VTU16" s="146"/>
      <c r="VTV16" s="146"/>
      <c r="VTW16" s="146"/>
      <c r="VTX16" s="146"/>
      <c r="VTY16" s="146"/>
      <c r="VTZ16" s="146"/>
      <c r="VUA16" s="146"/>
      <c r="VUB16" s="146"/>
      <c r="VUC16" s="146"/>
      <c r="VUD16" s="146"/>
      <c r="VUE16" s="146"/>
      <c r="VUF16" s="146"/>
      <c r="VUG16" s="146"/>
      <c r="VUH16" s="146"/>
      <c r="VUI16" s="146"/>
      <c r="VUJ16" s="146"/>
      <c r="VUK16" s="146"/>
      <c r="VUL16" s="146"/>
      <c r="VUM16" s="146"/>
      <c r="VUN16" s="146"/>
      <c r="VUO16" s="146"/>
      <c r="VUP16" s="146"/>
      <c r="VUQ16" s="146"/>
      <c r="VUR16" s="146"/>
      <c r="VUS16" s="146"/>
      <c r="VUT16" s="146"/>
      <c r="VUU16" s="146"/>
      <c r="VUV16" s="146"/>
      <c r="VUW16" s="146"/>
      <c r="VUX16" s="146"/>
      <c r="VUY16" s="146"/>
      <c r="VUZ16" s="146"/>
      <c r="VVA16" s="146"/>
      <c r="VVB16" s="146"/>
      <c r="VVC16" s="146"/>
      <c r="VVD16" s="146"/>
      <c r="VVE16" s="146"/>
      <c r="VVF16" s="146"/>
      <c r="VVG16" s="146"/>
      <c r="VVH16" s="146"/>
      <c r="VVI16" s="146"/>
      <c r="VVJ16" s="146"/>
      <c r="VVK16" s="146"/>
      <c r="VVL16" s="146"/>
      <c r="VVM16" s="146"/>
      <c r="VVN16" s="146"/>
      <c r="VVO16" s="146"/>
      <c r="VVP16" s="146"/>
      <c r="VVQ16" s="146"/>
      <c r="VVR16" s="146"/>
      <c r="VVS16" s="146"/>
      <c r="VVT16" s="146"/>
      <c r="VVU16" s="146"/>
      <c r="VVV16" s="146"/>
      <c r="VVW16" s="146"/>
      <c r="VVX16" s="146"/>
      <c r="VVY16" s="146"/>
      <c r="VVZ16" s="146"/>
      <c r="VWA16" s="146"/>
      <c r="VWB16" s="146"/>
      <c r="VWC16" s="146"/>
      <c r="VWD16" s="146"/>
      <c r="VWE16" s="146"/>
      <c r="VWF16" s="146"/>
      <c r="VWG16" s="146"/>
      <c r="VWH16" s="146"/>
      <c r="VWI16" s="146"/>
      <c r="VWJ16" s="146"/>
      <c r="VWK16" s="146"/>
      <c r="VWL16" s="146"/>
      <c r="VWM16" s="146"/>
      <c r="VWN16" s="146"/>
      <c r="VWO16" s="146"/>
      <c r="VWP16" s="146"/>
      <c r="VWQ16" s="146"/>
      <c r="VWR16" s="146"/>
      <c r="VWS16" s="146"/>
      <c r="VWT16" s="146"/>
      <c r="VWU16" s="146"/>
      <c r="VWV16" s="146"/>
      <c r="VWW16" s="146"/>
      <c r="VWX16" s="146"/>
      <c r="VWY16" s="146"/>
      <c r="VWZ16" s="146"/>
      <c r="VXA16" s="146"/>
      <c r="VXB16" s="146"/>
      <c r="VXC16" s="146"/>
      <c r="VXD16" s="146"/>
      <c r="VXE16" s="146"/>
      <c r="VXF16" s="146"/>
      <c r="VXG16" s="146"/>
      <c r="VXH16" s="146"/>
      <c r="VXI16" s="146"/>
      <c r="VXJ16" s="146"/>
      <c r="VXK16" s="146"/>
      <c r="VXL16" s="146"/>
      <c r="VXM16" s="146"/>
      <c r="VXN16" s="146"/>
      <c r="VXO16" s="146"/>
      <c r="VXP16" s="146"/>
      <c r="VXQ16" s="146"/>
      <c r="VXR16" s="146"/>
      <c r="VXS16" s="146"/>
      <c r="VXT16" s="146"/>
      <c r="VXU16" s="146"/>
      <c r="VXV16" s="146"/>
      <c r="VXW16" s="146"/>
      <c r="VXX16" s="146"/>
      <c r="VXY16" s="146"/>
      <c r="VXZ16" s="146"/>
      <c r="VYA16" s="146"/>
      <c r="VYB16" s="146"/>
      <c r="VYC16" s="146"/>
      <c r="VYD16" s="146"/>
      <c r="VYE16" s="146"/>
      <c r="VYF16" s="146"/>
      <c r="VYG16" s="146"/>
      <c r="VYH16" s="146"/>
      <c r="VYI16" s="146"/>
      <c r="VYJ16" s="146"/>
      <c r="VYK16" s="146"/>
      <c r="VYL16" s="146"/>
      <c r="VYM16" s="146"/>
      <c r="VYN16" s="146"/>
      <c r="VYO16" s="146"/>
      <c r="VYP16" s="146"/>
      <c r="VYQ16" s="146"/>
      <c r="VYR16" s="146"/>
      <c r="VYS16" s="146"/>
      <c r="VYT16" s="146"/>
      <c r="VYU16" s="146"/>
      <c r="VYV16" s="146"/>
      <c r="VYW16" s="146"/>
      <c r="VYX16" s="146"/>
      <c r="VYY16" s="146"/>
      <c r="VYZ16" s="146"/>
      <c r="VZA16" s="146"/>
      <c r="VZB16" s="146"/>
      <c r="VZC16" s="146"/>
      <c r="VZD16" s="146"/>
      <c r="VZE16" s="146"/>
      <c r="VZF16" s="146"/>
      <c r="VZG16" s="146"/>
      <c r="VZH16" s="146"/>
      <c r="VZI16" s="146"/>
      <c r="VZJ16" s="146"/>
      <c r="VZK16" s="146"/>
      <c r="VZL16" s="146"/>
      <c r="VZM16" s="146"/>
      <c r="VZN16" s="146"/>
      <c r="VZO16" s="146"/>
      <c r="VZP16" s="146"/>
      <c r="VZQ16" s="146"/>
      <c r="VZR16" s="146"/>
      <c r="VZS16" s="146"/>
      <c r="VZT16" s="146"/>
      <c r="VZU16" s="146"/>
      <c r="VZV16" s="146"/>
      <c r="VZW16" s="146"/>
      <c r="VZX16" s="146"/>
      <c r="VZY16" s="146"/>
      <c r="VZZ16" s="146"/>
      <c r="WAA16" s="146"/>
      <c r="WAB16" s="146"/>
      <c r="WAC16" s="146"/>
      <c r="WAD16" s="146"/>
      <c r="WAE16" s="146"/>
      <c r="WAF16" s="146"/>
      <c r="WAG16" s="146"/>
      <c r="WAH16" s="146"/>
      <c r="WAI16" s="146"/>
      <c r="WAJ16" s="146"/>
      <c r="WAK16" s="146"/>
      <c r="WAL16" s="146"/>
      <c r="WAM16" s="146"/>
      <c r="WAN16" s="146"/>
      <c r="WAO16" s="146"/>
      <c r="WAP16" s="146"/>
      <c r="WAQ16" s="146"/>
      <c r="WAR16" s="146"/>
      <c r="WAS16" s="146"/>
      <c r="WAT16" s="146"/>
      <c r="WAU16" s="146"/>
      <c r="WAV16" s="146"/>
      <c r="WAW16" s="146"/>
      <c r="WAX16" s="146"/>
      <c r="WAY16" s="146"/>
      <c r="WAZ16" s="146"/>
      <c r="WBA16" s="146"/>
      <c r="WBB16" s="146"/>
      <c r="WBC16" s="146"/>
      <c r="WBD16" s="146"/>
      <c r="WBE16" s="146"/>
      <c r="WBF16" s="146"/>
      <c r="WBG16" s="146"/>
      <c r="WBH16" s="146"/>
      <c r="WBI16" s="146"/>
      <c r="WBJ16" s="146"/>
      <c r="WBK16" s="146"/>
      <c r="WBL16" s="146"/>
      <c r="WBM16" s="146"/>
      <c r="WBN16" s="146"/>
      <c r="WBO16" s="146"/>
      <c r="WBP16" s="146"/>
      <c r="WBQ16" s="146"/>
      <c r="WBR16" s="146"/>
      <c r="WBS16" s="146"/>
      <c r="WBT16" s="146"/>
      <c r="WBU16" s="146"/>
      <c r="WBV16" s="146"/>
      <c r="WBW16" s="146"/>
      <c r="WBX16" s="146"/>
      <c r="WBY16" s="146"/>
      <c r="WBZ16" s="146"/>
      <c r="WCA16" s="146"/>
      <c r="WCB16" s="146"/>
      <c r="WCC16" s="146"/>
      <c r="WCD16" s="146"/>
      <c r="WCE16" s="146"/>
      <c r="WCF16" s="146"/>
      <c r="WCG16" s="146"/>
      <c r="WCH16" s="146"/>
      <c r="WCI16" s="146"/>
      <c r="WCJ16" s="146"/>
      <c r="WCK16" s="146"/>
      <c r="WCL16" s="146"/>
      <c r="WCM16" s="146"/>
      <c r="WCN16" s="146"/>
      <c r="WCO16" s="146"/>
      <c r="WCP16" s="146"/>
      <c r="WCQ16" s="146"/>
      <c r="WCR16" s="146"/>
      <c r="WCS16" s="146"/>
      <c r="WCT16" s="146"/>
      <c r="WCU16" s="146"/>
      <c r="WCV16" s="146"/>
      <c r="WCW16" s="146"/>
      <c r="WCX16" s="146"/>
      <c r="WCY16" s="146"/>
      <c r="WCZ16" s="146"/>
      <c r="WDA16" s="146"/>
      <c r="WDB16" s="146"/>
      <c r="WDC16" s="146"/>
      <c r="WDD16" s="146"/>
      <c r="WDE16" s="146"/>
      <c r="WDF16" s="146"/>
      <c r="WDG16" s="146"/>
      <c r="WDH16" s="146"/>
      <c r="WDI16" s="146"/>
      <c r="WDJ16" s="146"/>
      <c r="WDK16" s="146"/>
      <c r="WDL16" s="146"/>
      <c r="WDM16" s="146"/>
      <c r="WDN16" s="146"/>
      <c r="WDO16" s="146"/>
      <c r="WDP16" s="146"/>
      <c r="WDQ16" s="146"/>
      <c r="WDR16" s="146"/>
      <c r="WDS16" s="146"/>
      <c r="WDT16" s="146"/>
      <c r="WDU16" s="146"/>
      <c r="WDV16" s="146"/>
      <c r="WDW16" s="146"/>
      <c r="WDX16" s="146"/>
      <c r="WDY16" s="146"/>
      <c r="WDZ16" s="146"/>
      <c r="WEA16" s="146"/>
      <c r="WEB16" s="146"/>
      <c r="WEC16" s="146"/>
      <c r="WED16" s="146"/>
      <c r="WEE16" s="146"/>
      <c r="WEF16" s="146"/>
      <c r="WEG16" s="146"/>
      <c r="WEH16" s="146"/>
      <c r="WEI16" s="146"/>
      <c r="WEJ16" s="146"/>
      <c r="WEK16" s="146"/>
      <c r="WEL16" s="146"/>
      <c r="WEM16" s="146"/>
      <c r="WEN16" s="146"/>
      <c r="WEO16" s="146"/>
      <c r="WEP16" s="146"/>
      <c r="WEQ16" s="146"/>
      <c r="WER16" s="146"/>
      <c r="WES16" s="146"/>
      <c r="WET16" s="146"/>
      <c r="WEU16" s="146"/>
      <c r="WEV16" s="146"/>
      <c r="WEW16" s="146"/>
      <c r="WEX16" s="146"/>
      <c r="WEY16" s="146"/>
      <c r="WEZ16" s="146"/>
      <c r="WFA16" s="146"/>
      <c r="WFB16" s="146"/>
      <c r="WFC16" s="146"/>
      <c r="WFD16" s="146"/>
      <c r="WFE16" s="146"/>
      <c r="WFF16" s="146"/>
      <c r="WFG16" s="146"/>
      <c r="WFH16" s="146"/>
      <c r="WFI16" s="146"/>
      <c r="WFJ16" s="146"/>
      <c r="WFK16" s="146"/>
      <c r="WFL16" s="146"/>
      <c r="WFM16" s="146"/>
      <c r="WFN16" s="146"/>
      <c r="WFO16" s="146"/>
      <c r="WFP16" s="146"/>
      <c r="WFQ16" s="146"/>
      <c r="WFR16" s="146"/>
      <c r="WFS16" s="146"/>
      <c r="WFT16" s="146"/>
      <c r="WFU16" s="146"/>
      <c r="WFV16" s="146"/>
      <c r="WFW16" s="146"/>
      <c r="WFX16" s="146"/>
      <c r="WFY16" s="146"/>
      <c r="WFZ16" s="146"/>
      <c r="WGA16" s="146"/>
      <c r="WGB16" s="146"/>
      <c r="WGC16" s="146"/>
      <c r="WGD16" s="146"/>
      <c r="WGE16" s="146"/>
      <c r="WGF16" s="146"/>
      <c r="WGG16" s="146"/>
      <c r="WGH16" s="146"/>
      <c r="WGI16" s="146"/>
      <c r="WGJ16" s="146"/>
      <c r="WGK16" s="146"/>
      <c r="WGL16" s="146"/>
      <c r="WGM16" s="146"/>
      <c r="WGN16" s="146"/>
      <c r="WGO16" s="146"/>
      <c r="WGP16" s="146"/>
      <c r="WGQ16" s="146"/>
      <c r="WGR16" s="146"/>
      <c r="WGS16" s="146"/>
      <c r="WGT16" s="146"/>
      <c r="WGU16" s="146"/>
      <c r="WGV16" s="146"/>
      <c r="WGW16" s="146"/>
      <c r="WGX16" s="146"/>
      <c r="WGY16" s="146"/>
      <c r="WGZ16" s="146"/>
      <c r="WHA16" s="146"/>
      <c r="WHB16" s="146"/>
      <c r="WHC16" s="146"/>
      <c r="WHD16" s="146"/>
      <c r="WHE16" s="146"/>
      <c r="WHF16" s="146"/>
      <c r="WHG16" s="146"/>
      <c r="WHH16" s="146"/>
      <c r="WHI16" s="146"/>
      <c r="WHJ16" s="146"/>
      <c r="WHK16" s="146"/>
      <c r="WHL16" s="146"/>
      <c r="WHM16" s="146"/>
      <c r="WHN16" s="146"/>
      <c r="WHO16" s="146"/>
      <c r="WHP16" s="146"/>
      <c r="WHQ16" s="146"/>
      <c r="WHR16" s="146"/>
      <c r="WHS16" s="146"/>
      <c r="WHT16" s="146"/>
      <c r="WHU16" s="146"/>
      <c r="WHV16" s="146"/>
      <c r="WHW16" s="146"/>
      <c r="WHX16" s="146"/>
      <c r="WHY16" s="146"/>
      <c r="WHZ16" s="146"/>
      <c r="WIA16" s="146"/>
      <c r="WIB16" s="146"/>
      <c r="WIC16" s="146"/>
      <c r="WID16" s="146"/>
      <c r="WIE16" s="146"/>
      <c r="WIF16" s="146"/>
      <c r="WIG16" s="146"/>
      <c r="WIH16" s="146"/>
      <c r="WII16" s="146"/>
      <c r="WIJ16" s="146"/>
      <c r="WIK16" s="146"/>
      <c r="WIL16" s="146"/>
      <c r="WIM16" s="146"/>
      <c r="WIN16" s="146"/>
      <c r="WIO16" s="146"/>
      <c r="WIP16" s="146"/>
      <c r="WIQ16" s="146"/>
      <c r="WIR16" s="146"/>
      <c r="WIS16" s="146"/>
      <c r="WIT16" s="146"/>
      <c r="WIU16" s="146"/>
      <c r="WIV16" s="146"/>
      <c r="WIW16" s="146"/>
      <c r="WIX16" s="146"/>
      <c r="WIY16" s="146"/>
      <c r="WIZ16" s="146"/>
      <c r="WJA16" s="146"/>
      <c r="WJB16" s="146"/>
      <c r="WJC16" s="146"/>
      <c r="WJD16" s="146"/>
      <c r="WJE16" s="146"/>
      <c r="WJF16" s="146"/>
      <c r="WJG16" s="146"/>
      <c r="WJH16" s="146"/>
      <c r="WJI16" s="146"/>
      <c r="WJJ16" s="146"/>
      <c r="WJK16" s="146"/>
      <c r="WJL16" s="146"/>
      <c r="WJM16" s="146"/>
      <c r="WJN16" s="146"/>
      <c r="WJO16" s="146"/>
      <c r="WJP16" s="146"/>
      <c r="WJQ16" s="146"/>
      <c r="WJR16" s="146"/>
      <c r="WJS16" s="146"/>
      <c r="WJT16" s="146"/>
      <c r="WJU16" s="146"/>
      <c r="WJV16" s="146"/>
      <c r="WJW16" s="146"/>
      <c r="WJX16" s="146"/>
      <c r="WJY16" s="146"/>
      <c r="WJZ16" s="146"/>
      <c r="WKA16" s="146"/>
      <c r="WKB16" s="146"/>
      <c r="WKC16" s="146"/>
      <c r="WKD16" s="146"/>
      <c r="WKE16" s="146"/>
      <c r="WKF16" s="146"/>
      <c r="WKG16" s="146"/>
      <c r="WKH16" s="146"/>
      <c r="WKI16" s="146"/>
      <c r="WKJ16" s="146"/>
      <c r="WKK16" s="146"/>
      <c r="WKL16" s="146"/>
      <c r="WKM16" s="146"/>
      <c r="WKN16" s="146"/>
      <c r="WKO16" s="146"/>
      <c r="WKP16" s="146"/>
      <c r="WKQ16" s="146"/>
      <c r="WKR16" s="146"/>
      <c r="WKS16" s="146"/>
      <c r="WKT16" s="146"/>
      <c r="WKU16" s="146"/>
      <c r="WKV16" s="146"/>
      <c r="WKW16" s="146"/>
      <c r="WKX16" s="146"/>
      <c r="WKY16" s="146"/>
      <c r="WKZ16" s="146"/>
      <c r="WLA16" s="146"/>
      <c r="WLB16" s="146"/>
      <c r="WLC16" s="146"/>
      <c r="WLD16" s="146"/>
      <c r="WLE16" s="146"/>
      <c r="WLF16" s="146"/>
      <c r="WLG16" s="146"/>
      <c r="WLH16" s="146"/>
      <c r="WLI16" s="146"/>
      <c r="WLJ16" s="146"/>
      <c r="WLK16" s="146"/>
      <c r="WLL16" s="146"/>
      <c r="WLM16" s="146"/>
      <c r="WLN16" s="146"/>
      <c r="WLO16" s="146"/>
      <c r="WLP16" s="146"/>
      <c r="WLQ16" s="146"/>
      <c r="WLR16" s="146"/>
      <c r="WLS16" s="146"/>
      <c r="WLT16" s="146"/>
      <c r="WLU16" s="146"/>
      <c r="WLV16" s="146"/>
      <c r="WLW16" s="146"/>
      <c r="WLX16" s="146"/>
      <c r="WLY16" s="146"/>
      <c r="WLZ16" s="146"/>
      <c r="WMA16" s="146"/>
      <c r="WMB16" s="146"/>
      <c r="WMC16" s="146"/>
      <c r="WMD16" s="146"/>
      <c r="WME16" s="146"/>
      <c r="WMF16" s="146"/>
      <c r="WMG16" s="146"/>
      <c r="WMH16" s="146"/>
      <c r="WMI16" s="146"/>
      <c r="WMJ16" s="146"/>
      <c r="WMK16" s="146"/>
      <c r="WML16" s="146"/>
      <c r="WMM16" s="146"/>
      <c r="WMN16" s="146"/>
      <c r="WMO16" s="146"/>
      <c r="WMP16" s="146"/>
      <c r="WMQ16" s="146"/>
      <c r="WMR16" s="146"/>
      <c r="WMS16" s="146"/>
      <c r="WMT16" s="146"/>
      <c r="WMU16" s="146"/>
      <c r="WMV16" s="146"/>
      <c r="WMW16" s="146"/>
      <c r="WMX16" s="146"/>
      <c r="WMY16" s="146"/>
      <c r="WMZ16" s="146"/>
      <c r="WNA16" s="146"/>
      <c r="WNB16" s="146"/>
      <c r="WNC16" s="146"/>
      <c r="WND16" s="146"/>
      <c r="WNE16" s="146"/>
      <c r="WNF16" s="146"/>
      <c r="WNG16" s="146"/>
      <c r="WNH16" s="146"/>
      <c r="WNI16" s="146"/>
      <c r="WNJ16" s="146"/>
      <c r="WNK16" s="146"/>
      <c r="WNL16" s="146"/>
      <c r="WNM16" s="146"/>
      <c r="WNN16" s="146"/>
      <c r="WNO16" s="146"/>
      <c r="WNP16" s="146"/>
      <c r="WNQ16" s="146"/>
      <c r="WNR16" s="146"/>
      <c r="WNS16" s="146"/>
      <c r="WNT16" s="146"/>
      <c r="WNU16" s="146"/>
      <c r="WNV16" s="146"/>
      <c r="WNW16" s="146"/>
      <c r="WNX16" s="146"/>
      <c r="WNY16" s="146"/>
      <c r="WNZ16" s="146"/>
      <c r="WOA16" s="146"/>
      <c r="WOB16" s="146"/>
      <c r="WOC16" s="146"/>
      <c r="WOD16" s="146"/>
      <c r="WOE16" s="146"/>
      <c r="WOF16" s="146"/>
      <c r="WOG16" s="146"/>
      <c r="WOH16" s="146"/>
      <c r="WOI16" s="146"/>
      <c r="WOJ16" s="146"/>
      <c r="WOK16" s="146"/>
      <c r="WOL16" s="146"/>
      <c r="WOM16" s="146"/>
      <c r="WON16" s="146"/>
      <c r="WOO16" s="146"/>
      <c r="WOP16" s="146"/>
      <c r="WOQ16" s="146"/>
      <c r="WOR16" s="146"/>
      <c r="WOS16" s="146"/>
      <c r="WOT16" s="146"/>
      <c r="WOU16" s="146"/>
      <c r="WOV16" s="146"/>
      <c r="WOW16" s="146"/>
      <c r="WOX16" s="146"/>
      <c r="WOY16" s="146"/>
      <c r="WOZ16" s="146"/>
      <c r="WPA16" s="146"/>
      <c r="WPB16" s="146"/>
      <c r="WPC16" s="146"/>
      <c r="WPD16" s="146"/>
      <c r="WPE16" s="146"/>
      <c r="WPF16" s="146"/>
      <c r="WPG16" s="146"/>
      <c r="WPH16" s="146"/>
      <c r="WPI16" s="146"/>
      <c r="WPJ16" s="146"/>
      <c r="WPK16" s="146"/>
      <c r="WPL16" s="146"/>
      <c r="WPM16" s="146"/>
      <c r="WPN16" s="146"/>
      <c r="WPO16" s="146"/>
      <c r="WPP16" s="146"/>
      <c r="WPQ16" s="146"/>
      <c r="WPR16" s="146"/>
      <c r="WPS16" s="146"/>
      <c r="WPT16" s="146"/>
      <c r="WPU16" s="146"/>
      <c r="WPV16" s="146"/>
      <c r="WPW16" s="146"/>
      <c r="WPX16" s="146"/>
      <c r="WPY16" s="146"/>
      <c r="WPZ16" s="146"/>
      <c r="WQA16" s="146"/>
      <c r="WQB16" s="146"/>
      <c r="WQC16" s="146"/>
      <c r="WQD16" s="146"/>
      <c r="WQE16" s="146"/>
      <c r="WQF16" s="146"/>
      <c r="WQG16" s="146"/>
      <c r="WQH16" s="146"/>
      <c r="WQI16" s="146"/>
      <c r="WQJ16" s="146"/>
      <c r="WQK16" s="146"/>
      <c r="WQL16" s="146"/>
      <c r="WQM16" s="146"/>
      <c r="WQN16" s="146"/>
      <c r="WQO16" s="146"/>
      <c r="WQP16" s="146"/>
      <c r="WQQ16" s="146"/>
      <c r="WQR16" s="146"/>
      <c r="WQS16" s="146"/>
      <c r="WQT16" s="146"/>
      <c r="WQU16" s="146"/>
      <c r="WQV16" s="146"/>
      <c r="WQW16" s="146"/>
      <c r="WQX16" s="146"/>
      <c r="WQY16" s="146"/>
      <c r="WQZ16" s="146"/>
      <c r="WRA16" s="146"/>
      <c r="WRB16" s="146"/>
      <c r="WRC16" s="146"/>
      <c r="WRD16" s="146"/>
      <c r="WRE16" s="146"/>
      <c r="WRF16" s="146"/>
      <c r="WRG16" s="146"/>
      <c r="WRH16" s="146"/>
      <c r="WRI16" s="146"/>
      <c r="WRJ16" s="146"/>
      <c r="WRK16" s="146"/>
      <c r="WRL16" s="146"/>
      <c r="WRM16" s="146"/>
      <c r="WRN16" s="146"/>
      <c r="WRO16" s="146"/>
      <c r="WRP16" s="146"/>
      <c r="WRQ16" s="146"/>
      <c r="WRR16" s="146"/>
      <c r="WRS16" s="146"/>
      <c r="WRT16" s="146"/>
      <c r="WRU16" s="146"/>
      <c r="WRV16" s="146"/>
      <c r="WRW16" s="146"/>
      <c r="WRX16" s="146"/>
      <c r="WRY16" s="146"/>
      <c r="WRZ16" s="146"/>
      <c r="WSA16" s="146"/>
      <c r="WSB16" s="146"/>
      <c r="WSC16" s="146"/>
      <c r="WSD16" s="146"/>
      <c r="WSE16" s="146"/>
      <c r="WSF16" s="146"/>
      <c r="WSG16" s="146"/>
      <c r="WSH16" s="146"/>
      <c r="WSI16" s="146"/>
      <c r="WSJ16" s="146"/>
      <c r="WSK16" s="146"/>
      <c r="WSL16" s="146"/>
      <c r="WSM16" s="146"/>
      <c r="WSN16" s="146"/>
      <c r="WSO16" s="146"/>
      <c r="WSP16" s="146"/>
      <c r="WSQ16" s="146"/>
      <c r="WSR16" s="146"/>
      <c r="WSS16" s="146"/>
      <c r="WST16" s="146"/>
      <c r="WSU16" s="146"/>
      <c r="WSV16" s="146"/>
      <c r="WSW16" s="146"/>
      <c r="WSX16" s="146"/>
      <c r="WSY16" s="146"/>
      <c r="WSZ16" s="146"/>
      <c r="WTA16" s="146"/>
      <c r="WTB16" s="146"/>
      <c r="WTC16" s="146"/>
      <c r="WTD16" s="146"/>
      <c r="WTE16" s="146"/>
      <c r="WTF16" s="146"/>
      <c r="WTG16" s="146"/>
      <c r="WTH16" s="146"/>
      <c r="WTI16" s="146"/>
      <c r="WTJ16" s="146"/>
      <c r="WTK16" s="146"/>
      <c r="WTL16" s="146"/>
      <c r="WTM16" s="146"/>
      <c r="WTN16" s="146"/>
      <c r="WTO16" s="146"/>
      <c r="WTP16" s="146"/>
      <c r="WTQ16" s="146"/>
      <c r="WTR16" s="146"/>
      <c r="WTS16" s="146"/>
      <c r="WTT16" s="146"/>
      <c r="WTU16" s="146"/>
      <c r="WTV16" s="146"/>
      <c r="WTW16" s="146"/>
      <c r="WTX16" s="146"/>
      <c r="WTY16" s="146"/>
      <c r="WTZ16" s="146"/>
      <c r="WUA16" s="146"/>
      <c r="WUB16" s="146"/>
      <c r="WUC16" s="146"/>
      <c r="WUD16" s="146"/>
      <c r="WUE16" s="146"/>
      <c r="WUF16" s="146"/>
      <c r="WUG16" s="146"/>
      <c r="WUH16" s="146"/>
      <c r="WUI16" s="146"/>
      <c r="WUJ16" s="146"/>
      <c r="WUK16" s="146"/>
      <c r="WUL16" s="146"/>
      <c r="WUM16" s="146"/>
      <c r="WUN16" s="146"/>
      <c r="WUO16" s="146"/>
      <c r="WUP16" s="146"/>
      <c r="WUQ16" s="146"/>
      <c r="WUR16" s="146"/>
      <c r="WUS16" s="146"/>
      <c r="WUT16" s="146"/>
      <c r="WUU16" s="146"/>
      <c r="WUV16" s="146"/>
      <c r="WUW16" s="146"/>
      <c r="WUX16" s="146"/>
      <c r="WUY16" s="146"/>
      <c r="WUZ16" s="146"/>
      <c r="WVA16" s="146"/>
      <c r="WVB16" s="146"/>
      <c r="WVC16" s="146"/>
      <c r="WVD16" s="146"/>
      <c r="WVE16" s="146"/>
      <c r="WVF16" s="146"/>
      <c r="WVG16" s="146"/>
      <c r="WVH16" s="146"/>
      <c r="WVI16" s="146"/>
      <c r="WVJ16" s="146"/>
      <c r="WVK16" s="146"/>
      <c r="WVL16" s="146"/>
      <c r="WVM16" s="146"/>
      <c r="WVN16" s="146"/>
      <c r="WVO16" s="146"/>
      <c r="WVP16" s="146"/>
      <c r="WVQ16" s="146"/>
      <c r="WVR16" s="146"/>
      <c r="WVS16" s="146"/>
      <c r="WVT16" s="146"/>
      <c r="WVU16" s="146"/>
      <c r="WVV16" s="146"/>
      <c r="WVW16" s="146"/>
      <c r="WVX16" s="146"/>
      <c r="WVY16" s="146"/>
      <c r="WVZ16" s="146"/>
      <c r="WWA16" s="146"/>
      <c r="WWB16" s="146"/>
      <c r="WWC16" s="146"/>
      <c r="WWD16" s="146"/>
      <c r="WWE16" s="146"/>
      <c r="WWF16" s="146"/>
      <c r="WWG16" s="146"/>
      <c r="WWH16" s="146"/>
      <c r="WWI16" s="146"/>
    </row>
    <row r="17" spans="1:16155" s="148" customFormat="1">
      <c r="A17" s="158" t="s">
        <v>88</v>
      </c>
      <c r="B17" s="162" t="s">
        <v>77</v>
      </c>
      <c r="C17" s="158" t="s">
        <v>74</v>
      </c>
      <c r="D17" s="158" t="s">
        <v>75</v>
      </c>
      <c r="E17" s="158" t="s">
        <v>75</v>
      </c>
      <c r="F17" s="158" t="s">
        <v>75</v>
      </c>
      <c r="G17" s="158" t="s">
        <v>75</v>
      </c>
      <c r="H17" s="160" t="s">
        <v>340</v>
      </c>
      <c r="I17" s="160" t="s">
        <v>340</v>
      </c>
      <c r="J17" s="160" t="s">
        <v>340</v>
      </c>
      <c r="K17" s="160" t="s">
        <v>340</v>
      </c>
      <c r="L17" s="160" t="s">
        <v>340</v>
      </c>
      <c r="M17" s="160" t="s">
        <v>340</v>
      </c>
      <c r="N17" s="160" t="s">
        <v>340</v>
      </c>
      <c r="O17" s="160" t="s">
        <v>340</v>
      </c>
      <c r="P17" s="160" t="s">
        <v>340</v>
      </c>
      <c r="X17" s="147"/>
      <c r="Y17" s="147"/>
      <c r="Z17" s="147"/>
      <c r="AA17" s="147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46"/>
      <c r="DO17" s="146"/>
      <c r="DP17" s="146"/>
      <c r="DQ17" s="146"/>
      <c r="DR17" s="146"/>
      <c r="DS17" s="146"/>
      <c r="DT17" s="146"/>
      <c r="DU17" s="146"/>
      <c r="DV17" s="146"/>
      <c r="DW17" s="146"/>
      <c r="DX17" s="146"/>
      <c r="DY17" s="146"/>
      <c r="DZ17" s="146"/>
      <c r="EA17" s="146"/>
      <c r="EB17" s="146"/>
      <c r="EC17" s="146"/>
      <c r="ED17" s="146"/>
      <c r="EE17" s="146"/>
      <c r="EF17" s="146"/>
      <c r="EG17" s="146"/>
      <c r="EH17" s="146"/>
      <c r="EI17" s="146"/>
      <c r="EJ17" s="146"/>
      <c r="EK17" s="146"/>
      <c r="EL17" s="146"/>
      <c r="EM17" s="146"/>
      <c r="EN17" s="146"/>
      <c r="EO17" s="146"/>
      <c r="EP17" s="146"/>
      <c r="EQ17" s="146"/>
      <c r="ER17" s="146"/>
      <c r="ES17" s="146"/>
      <c r="ET17" s="146"/>
      <c r="EU17" s="146"/>
      <c r="EV17" s="146"/>
      <c r="EW17" s="146"/>
      <c r="EX17" s="146"/>
      <c r="EY17" s="146"/>
      <c r="EZ17" s="146"/>
      <c r="FA17" s="146"/>
      <c r="FB17" s="146"/>
      <c r="FC17" s="146"/>
      <c r="FD17" s="146"/>
      <c r="FE17" s="146"/>
      <c r="FF17" s="146"/>
      <c r="FG17" s="146"/>
      <c r="FH17" s="146"/>
      <c r="FI17" s="146"/>
      <c r="FJ17" s="146"/>
      <c r="FK17" s="146"/>
      <c r="FL17" s="146"/>
      <c r="FM17" s="146"/>
      <c r="FN17" s="146"/>
      <c r="FO17" s="146"/>
      <c r="FP17" s="146"/>
      <c r="FQ17" s="146"/>
      <c r="FR17" s="146"/>
      <c r="FS17" s="146"/>
      <c r="FT17" s="146"/>
      <c r="FU17" s="146"/>
      <c r="FV17" s="146"/>
      <c r="FW17" s="146"/>
      <c r="FX17" s="146"/>
      <c r="FY17" s="146"/>
      <c r="FZ17" s="146"/>
      <c r="GA17" s="146"/>
      <c r="GB17" s="146"/>
      <c r="GC17" s="146"/>
      <c r="GD17" s="146"/>
      <c r="GE17" s="146"/>
      <c r="GF17" s="146"/>
      <c r="GG17" s="146"/>
      <c r="GH17" s="146"/>
      <c r="GI17" s="146"/>
      <c r="GJ17" s="146"/>
      <c r="GK17" s="146"/>
      <c r="GL17" s="146"/>
      <c r="GM17" s="146"/>
      <c r="GN17" s="146"/>
      <c r="GO17" s="146"/>
      <c r="GP17" s="146"/>
      <c r="GQ17" s="146"/>
      <c r="GR17" s="146"/>
      <c r="GS17" s="146"/>
      <c r="GT17" s="146"/>
      <c r="GU17" s="146"/>
      <c r="GV17" s="146"/>
      <c r="GW17" s="146"/>
      <c r="GX17" s="146"/>
      <c r="GY17" s="146"/>
      <c r="GZ17" s="146"/>
      <c r="HA17" s="146"/>
      <c r="HB17" s="146"/>
      <c r="HC17" s="146"/>
      <c r="HD17" s="146"/>
      <c r="HE17" s="146"/>
      <c r="HF17" s="146"/>
      <c r="HG17" s="146"/>
      <c r="HH17" s="146"/>
      <c r="HI17" s="146"/>
      <c r="HJ17" s="146"/>
      <c r="HK17" s="146"/>
      <c r="HL17" s="146"/>
      <c r="HM17" s="146"/>
      <c r="HN17" s="146"/>
      <c r="HO17" s="146"/>
      <c r="HP17" s="146"/>
      <c r="HQ17" s="146"/>
      <c r="HR17" s="146"/>
      <c r="HS17" s="146"/>
      <c r="HT17" s="146"/>
      <c r="HU17" s="146"/>
      <c r="HV17" s="146"/>
      <c r="HW17" s="146"/>
      <c r="HX17" s="146"/>
      <c r="HY17" s="146"/>
      <c r="HZ17" s="146"/>
      <c r="IA17" s="146"/>
      <c r="IB17" s="146"/>
      <c r="IC17" s="146"/>
      <c r="ID17" s="146"/>
      <c r="IE17" s="146"/>
      <c r="IF17" s="146"/>
      <c r="IG17" s="146"/>
      <c r="IH17" s="146"/>
      <c r="II17" s="146"/>
      <c r="IJ17" s="146"/>
      <c r="IK17" s="146"/>
      <c r="IL17" s="146"/>
      <c r="IM17" s="146"/>
      <c r="IN17" s="146"/>
      <c r="IO17" s="146"/>
      <c r="IP17" s="146"/>
      <c r="IQ17" s="146"/>
      <c r="IR17" s="146"/>
      <c r="IS17" s="146"/>
      <c r="IT17" s="146"/>
      <c r="IU17" s="146"/>
      <c r="IV17" s="146"/>
      <c r="IW17" s="146"/>
      <c r="IX17" s="146"/>
      <c r="IY17" s="146"/>
      <c r="IZ17" s="146"/>
      <c r="JA17" s="146"/>
      <c r="JB17" s="146"/>
      <c r="JC17" s="146"/>
      <c r="JD17" s="146"/>
      <c r="JE17" s="146"/>
      <c r="JF17" s="146"/>
      <c r="JG17" s="146"/>
      <c r="JH17" s="146"/>
      <c r="JI17" s="146"/>
      <c r="JJ17" s="146"/>
      <c r="JK17" s="146"/>
      <c r="JL17" s="146"/>
      <c r="JM17" s="146"/>
      <c r="JN17" s="146"/>
      <c r="JO17" s="146"/>
      <c r="JP17" s="146"/>
      <c r="JQ17" s="146"/>
      <c r="JR17" s="146"/>
      <c r="JS17" s="146"/>
      <c r="JT17" s="146"/>
      <c r="JU17" s="146"/>
      <c r="JV17" s="146"/>
      <c r="JW17" s="146"/>
      <c r="JX17" s="146"/>
      <c r="JY17" s="146"/>
      <c r="JZ17" s="146"/>
      <c r="KA17" s="146"/>
      <c r="KB17" s="146"/>
      <c r="KC17" s="146"/>
      <c r="KD17" s="146"/>
      <c r="KE17" s="146"/>
      <c r="KF17" s="146"/>
      <c r="KG17" s="146"/>
      <c r="KH17" s="146"/>
      <c r="KI17" s="146"/>
      <c r="KJ17" s="146"/>
      <c r="KK17" s="146"/>
      <c r="KL17" s="146"/>
      <c r="KM17" s="146"/>
      <c r="KN17" s="146"/>
      <c r="KO17" s="146"/>
      <c r="KP17" s="146"/>
      <c r="KQ17" s="146"/>
      <c r="KR17" s="146"/>
      <c r="KS17" s="146"/>
      <c r="KT17" s="146"/>
      <c r="KU17" s="146"/>
      <c r="KV17" s="146"/>
      <c r="KW17" s="146"/>
      <c r="KX17" s="146"/>
      <c r="KY17" s="146"/>
      <c r="KZ17" s="146"/>
      <c r="LA17" s="146"/>
      <c r="LB17" s="146"/>
      <c r="LC17" s="146"/>
      <c r="LD17" s="146"/>
      <c r="LE17" s="146"/>
      <c r="LF17" s="146"/>
      <c r="LG17" s="146"/>
      <c r="LH17" s="146"/>
      <c r="LI17" s="146"/>
      <c r="LJ17" s="146"/>
      <c r="LK17" s="146"/>
      <c r="LL17" s="146"/>
      <c r="LM17" s="146"/>
      <c r="LN17" s="146"/>
      <c r="LO17" s="146"/>
      <c r="LP17" s="146"/>
      <c r="LQ17" s="146"/>
      <c r="LR17" s="146"/>
      <c r="LS17" s="146"/>
      <c r="LT17" s="146"/>
      <c r="LU17" s="146"/>
      <c r="LV17" s="146"/>
      <c r="LW17" s="146"/>
      <c r="LX17" s="146"/>
      <c r="LY17" s="146"/>
      <c r="LZ17" s="146"/>
      <c r="MA17" s="146"/>
      <c r="MB17" s="146"/>
      <c r="MC17" s="146"/>
      <c r="MD17" s="146"/>
      <c r="ME17" s="146"/>
      <c r="MF17" s="146"/>
      <c r="MG17" s="146"/>
      <c r="MH17" s="146"/>
      <c r="MI17" s="146"/>
      <c r="MJ17" s="146"/>
      <c r="MK17" s="146"/>
      <c r="ML17" s="146"/>
      <c r="MM17" s="146"/>
      <c r="MN17" s="146"/>
      <c r="MO17" s="146"/>
      <c r="MP17" s="146"/>
      <c r="MQ17" s="146"/>
      <c r="MR17" s="146"/>
      <c r="MS17" s="146"/>
      <c r="MT17" s="146"/>
      <c r="MU17" s="146"/>
      <c r="MV17" s="146"/>
      <c r="MW17" s="146"/>
      <c r="MX17" s="146"/>
      <c r="MY17" s="146"/>
      <c r="MZ17" s="146"/>
      <c r="NA17" s="146"/>
      <c r="NB17" s="146"/>
      <c r="NC17" s="146"/>
      <c r="ND17" s="146"/>
      <c r="NE17" s="146"/>
      <c r="NF17" s="146"/>
      <c r="NG17" s="146"/>
      <c r="NH17" s="146"/>
      <c r="NI17" s="146"/>
      <c r="NJ17" s="146"/>
      <c r="NK17" s="146"/>
      <c r="NL17" s="146"/>
      <c r="NM17" s="146"/>
      <c r="NN17" s="146"/>
      <c r="NO17" s="146"/>
      <c r="NP17" s="146"/>
      <c r="NQ17" s="146"/>
      <c r="NR17" s="146"/>
      <c r="NS17" s="146"/>
      <c r="NT17" s="146"/>
      <c r="NU17" s="146"/>
      <c r="NV17" s="146"/>
      <c r="NW17" s="146"/>
      <c r="NX17" s="146"/>
      <c r="NY17" s="146"/>
      <c r="NZ17" s="146"/>
      <c r="OA17" s="146"/>
      <c r="OB17" s="146"/>
      <c r="OC17" s="146"/>
      <c r="OD17" s="146"/>
      <c r="OE17" s="146"/>
      <c r="OF17" s="146"/>
      <c r="OG17" s="146"/>
      <c r="OH17" s="146"/>
      <c r="OI17" s="146"/>
      <c r="OJ17" s="146"/>
      <c r="OK17" s="146"/>
      <c r="OL17" s="146"/>
      <c r="OM17" s="146"/>
      <c r="ON17" s="146"/>
      <c r="OO17" s="146"/>
      <c r="OP17" s="146"/>
      <c r="OQ17" s="146"/>
      <c r="OR17" s="146"/>
      <c r="OS17" s="146"/>
      <c r="OT17" s="146"/>
      <c r="OU17" s="146"/>
      <c r="OV17" s="146"/>
      <c r="OW17" s="146"/>
      <c r="OX17" s="146"/>
      <c r="OY17" s="146"/>
      <c r="OZ17" s="146"/>
      <c r="PA17" s="146"/>
      <c r="PB17" s="146"/>
      <c r="PC17" s="146"/>
      <c r="PD17" s="146"/>
      <c r="PE17" s="146"/>
      <c r="PF17" s="146"/>
      <c r="PG17" s="146"/>
      <c r="PH17" s="146"/>
      <c r="PI17" s="146"/>
      <c r="PJ17" s="146"/>
      <c r="PK17" s="146"/>
      <c r="PL17" s="146"/>
      <c r="PM17" s="146"/>
      <c r="PN17" s="146"/>
      <c r="PO17" s="146"/>
      <c r="PP17" s="146"/>
      <c r="PQ17" s="146"/>
      <c r="PR17" s="146"/>
      <c r="PS17" s="146"/>
      <c r="PT17" s="146"/>
      <c r="PU17" s="146"/>
      <c r="PV17" s="146"/>
      <c r="PW17" s="146"/>
      <c r="PX17" s="146"/>
      <c r="PY17" s="146"/>
      <c r="PZ17" s="146"/>
      <c r="QA17" s="146"/>
      <c r="QB17" s="146"/>
      <c r="QC17" s="146"/>
      <c r="QD17" s="146"/>
      <c r="QE17" s="146"/>
      <c r="QF17" s="146"/>
      <c r="QG17" s="146"/>
      <c r="QH17" s="146"/>
      <c r="QI17" s="146"/>
      <c r="QJ17" s="146"/>
      <c r="QK17" s="146"/>
      <c r="QL17" s="146"/>
      <c r="QM17" s="146"/>
      <c r="QN17" s="146"/>
      <c r="QO17" s="146"/>
      <c r="QP17" s="146"/>
      <c r="QQ17" s="146"/>
      <c r="QR17" s="146"/>
      <c r="QS17" s="146"/>
      <c r="QT17" s="146"/>
      <c r="QU17" s="146"/>
      <c r="QV17" s="146"/>
      <c r="QW17" s="146"/>
      <c r="QX17" s="146"/>
      <c r="QY17" s="146"/>
      <c r="QZ17" s="146"/>
      <c r="RA17" s="146"/>
      <c r="RB17" s="146"/>
      <c r="RC17" s="146"/>
      <c r="RD17" s="146"/>
      <c r="RE17" s="146"/>
      <c r="RF17" s="146"/>
      <c r="RG17" s="146"/>
      <c r="RH17" s="146"/>
      <c r="RI17" s="146"/>
      <c r="RJ17" s="146"/>
      <c r="RK17" s="146"/>
      <c r="RL17" s="146"/>
      <c r="RM17" s="146"/>
      <c r="RN17" s="146"/>
      <c r="RO17" s="146"/>
      <c r="RP17" s="146"/>
      <c r="RQ17" s="146"/>
      <c r="RR17" s="146"/>
      <c r="RS17" s="146"/>
      <c r="RT17" s="146"/>
      <c r="RU17" s="146"/>
      <c r="RV17" s="146"/>
      <c r="RW17" s="146"/>
      <c r="RX17" s="146"/>
      <c r="RY17" s="146"/>
      <c r="RZ17" s="146"/>
      <c r="SA17" s="146"/>
      <c r="SB17" s="146"/>
      <c r="SC17" s="146"/>
      <c r="SD17" s="146"/>
      <c r="SE17" s="146"/>
      <c r="SF17" s="146"/>
      <c r="SG17" s="146"/>
      <c r="SH17" s="146"/>
      <c r="SI17" s="146"/>
      <c r="SJ17" s="146"/>
      <c r="SK17" s="146"/>
      <c r="SL17" s="146"/>
      <c r="SM17" s="146"/>
      <c r="SN17" s="146"/>
      <c r="SO17" s="146"/>
      <c r="SP17" s="146"/>
      <c r="SQ17" s="146"/>
      <c r="SR17" s="146"/>
      <c r="SS17" s="146"/>
      <c r="ST17" s="146"/>
      <c r="SU17" s="146"/>
      <c r="SV17" s="146"/>
      <c r="SW17" s="146"/>
      <c r="SX17" s="146"/>
      <c r="SY17" s="146"/>
      <c r="SZ17" s="146"/>
      <c r="TA17" s="146"/>
      <c r="TB17" s="146"/>
      <c r="TC17" s="146"/>
      <c r="TD17" s="146"/>
      <c r="TE17" s="146"/>
      <c r="TF17" s="146"/>
      <c r="TG17" s="146"/>
      <c r="TH17" s="146"/>
      <c r="TI17" s="146"/>
      <c r="TJ17" s="146"/>
      <c r="TK17" s="146"/>
      <c r="TL17" s="146"/>
      <c r="TM17" s="146"/>
      <c r="TN17" s="146"/>
      <c r="TO17" s="146"/>
      <c r="TP17" s="146"/>
      <c r="TQ17" s="146"/>
      <c r="TR17" s="146"/>
      <c r="TS17" s="146"/>
      <c r="TT17" s="146"/>
      <c r="TU17" s="146"/>
      <c r="TV17" s="146"/>
      <c r="TW17" s="146"/>
      <c r="TX17" s="146"/>
      <c r="TY17" s="146"/>
      <c r="TZ17" s="146"/>
      <c r="UA17" s="146"/>
      <c r="UB17" s="146"/>
      <c r="UC17" s="146"/>
      <c r="UD17" s="146"/>
      <c r="UE17" s="146"/>
      <c r="UF17" s="146"/>
      <c r="UG17" s="146"/>
      <c r="UH17" s="146"/>
      <c r="UI17" s="146"/>
      <c r="UJ17" s="146"/>
      <c r="UK17" s="146"/>
      <c r="UL17" s="146"/>
      <c r="UM17" s="146"/>
      <c r="UN17" s="146"/>
      <c r="UO17" s="146"/>
      <c r="UP17" s="146"/>
      <c r="UQ17" s="146"/>
      <c r="UR17" s="146"/>
      <c r="US17" s="146"/>
      <c r="UT17" s="146"/>
      <c r="UU17" s="146"/>
      <c r="UV17" s="146"/>
      <c r="UW17" s="146"/>
      <c r="UX17" s="146"/>
      <c r="UY17" s="146"/>
      <c r="UZ17" s="146"/>
      <c r="VA17" s="146"/>
      <c r="VB17" s="146"/>
      <c r="VC17" s="146"/>
      <c r="VD17" s="146"/>
      <c r="VE17" s="146"/>
      <c r="VF17" s="146"/>
      <c r="VG17" s="146"/>
      <c r="VH17" s="146"/>
      <c r="VI17" s="146"/>
      <c r="VJ17" s="146"/>
      <c r="VK17" s="146"/>
      <c r="VL17" s="146"/>
      <c r="VM17" s="146"/>
      <c r="VN17" s="146"/>
      <c r="VO17" s="146"/>
      <c r="VP17" s="146"/>
      <c r="VQ17" s="146"/>
      <c r="VR17" s="146"/>
      <c r="VS17" s="146"/>
      <c r="VT17" s="146"/>
      <c r="VU17" s="146"/>
      <c r="VV17" s="146"/>
      <c r="VW17" s="146"/>
      <c r="VX17" s="146"/>
      <c r="VY17" s="146"/>
      <c r="VZ17" s="146"/>
      <c r="WA17" s="146"/>
      <c r="WB17" s="146"/>
      <c r="WC17" s="146"/>
      <c r="WD17" s="146"/>
      <c r="WE17" s="146"/>
      <c r="WF17" s="146"/>
      <c r="WG17" s="146"/>
      <c r="WH17" s="146"/>
      <c r="WI17" s="146"/>
      <c r="WJ17" s="146"/>
      <c r="WK17" s="146"/>
      <c r="WL17" s="146"/>
      <c r="WM17" s="146"/>
      <c r="WN17" s="146"/>
      <c r="WO17" s="146"/>
      <c r="WP17" s="146"/>
      <c r="WQ17" s="146"/>
      <c r="WR17" s="146"/>
      <c r="WS17" s="146"/>
      <c r="WT17" s="146"/>
      <c r="WU17" s="146"/>
      <c r="WV17" s="146"/>
      <c r="WW17" s="146"/>
      <c r="WX17" s="146"/>
      <c r="WY17" s="146"/>
      <c r="WZ17" s="146"/>
      <c r="XA17" s="146"/>
      <c r="XB17" s="146"/>
      <c r="XC17" s="146"/>
      <c r="XD17" s="146"/>
      <c r="XE17" s="146"/>
      <c r="XF17" s="146"/>
      <c r="XG17" s="146"/>
      <c r="XH17" s="146"/>
      <c r="XI17" s="146"/>
      <c r="XJ17" s="146"/>
      <c r="XK17" s="146"/>
      <c r="XL17" s="146"/>
      <c r="XM17" s="146"/>
      <c r="XN17" s="146"/>
      <c r="XO17" s="146"/>
      <c r="XP17" s="146"/>
      <c r="XQ17" s="146"/>
      <c r="XR17" s="146"/>
      <c r="XS17" s="146"/>
      <c r="XT17" s="146"/>
      <c r="XU17" s="146"/>
      <c r="XV17" s="146"/>
      <c r="XW17" s="146"/>
      <c r="XX17" s="146"/>
      <c r="XY17" s="146"/>
      <c r="XZ17" s="146"/>
      <c r="YA17" s="146"/>
      <c r="YB17" s="146"/>
      <c r="YC17" s="146"/>
      <c r="YD17" s="146"/>
      <c r="YE17" s="146"/>
      <c r="YF17" s="146"/>
      <c r="YG17" s="146"/>
      <c r="YH17" s="146"/>
      <c r="YI17" s="146"/>
      <c r="YJ17" s="146"/>
      <c r="YK17" s="146"/>
      <c r="YL17" s="146"/>
      <c r="YM17" s="146"/>
      <c r="YN17" s="146"/>
      <c r="YO17" s="146"/>
      <c r="YP17" s="146"/>
      <c r="YQ17" s="146"/>
      <c r="YR17" s="146"/>
      <c r="YS17" s="146"/>
      <c r="YT17" s="146"/>
      <c r="YU17" s="146"/>
      <c r="YV17" s="146"/>
      <c r="YW17" s="146"/>
      <c r="YX17" s="146"/>
      <c r="YY17" s="146"/>
      <c r="YZ17" s="146"/>
      <c r="ZA17" s="146"/>
      <c r="ZB17" s="146"/>
      <c r="ZC17" s="146"/>
      <c r="ZD17" s="146"/>
      <c r="ZE17" s="146"/>
      <c r="ZF17" s="146"/>
      <c r="ZG17" s="146"/>
      <c r="ZH17" s="146"/>
      <c r="ZI17" s="146"/>
      <c r="ZJ17" s="146"/>
      <c r="ZK17" s="146"/>
      <c r="ZL17" s="146"/>
      <c r="ZM17" s="146"/>
      <c r="ZN17" s="146"/>
      <c r="ZO17" s="146"/>
      <c r="ZP17" s="146"/>
      <c r="ZQ17" s="146"/>
      <c r="ZR17" s="146"/>
      <c r="ZS17" s="146"/>
      <c r="ZT17" s="146"/>
      <c r="ZU17" s="146"/>
      <c r="ZV17" s="146"/>
      <c r="ZW17" s="146"/>
      <c r="ZX17" s="146"/>
      <c r="ZY17" s="146"/>
      <c r="ZZ17" s="146"/>
      <c r="AAA17" s="146"/>
      <c r="AAB17" s="146"/>
      <c r="AAC17" s="146"/>
      <c r="AAD17" s="146"/>
      <c r="AAE17" s="146"/>
      <c r="AAF17" s="146"/>
      <c r="AAG17" s="146"/>
      <c r="AAH17" s="146"/>
      <c r="AAI17" s="146"/>
      <c r="AAJ17" s="146"/>
      <c r="AAK17" s="146"/>
      <c r="AAL17" s="146"/>
      <c r="AAM17" s="146"/>
      <c r="AAN17" s="146"/>
      <c r="AAO17" s="146"/>
      <c r="AAP17" s="146"/>
      <c r="AAQ17" s="146"/>
      <c r="AAR17" s="146"/>
      <c r="AAS17" s="146"/>
      <c r="AAT17" s="146"/>
      <c r="AAU17" s="146"/>
      <c r="AAV17" s="146"/>
      <c r="AAW17" s="146"/>
      <c r="AAX17" s="146"/>
      <c r="AAY17" s="146"/>
      <c r="AAZ17" s="146"/>
      <c r="ABA17" s="146"/>
      <c r="ABB17" s="146"/>
      <c r="ABC17" s="146"/>
      <c r="ABD17" s="146"/>
      <c r="ABE17" s="146"/>
      <c r="ABF17" s="146"/>
      <c r="ABG17" s="146"/>
      <c r="ABH17" s="146"/>
      <c r="ABI17" s="146"/>
      <c r="ABJ17" s="146"/>
      <c r="ABK17" s="146"/>
      <c r="ABL17" s="146"/>
      <c r="ABM17" s="146"/>
      <c r="ABN17" s="146"/>
      <c r="ABO17" s="146"/>
      <c r="ABP17" s="146"/>
      <c r="ABQ17" s="146"/>
      <c r="ABR17" s="146"/>
      <c r="ABS17" s="146"/>
      <c r="ABT17" s="146"/>
      <c r="ABU17" s="146"/>
      <c r="ABV17" s="146"/>
      <c r="ABW17" s="146"/>
      <c r="ABX17" s="146"/>
      <c r="ABY17" s="146"/>
      <c r="ABZ17" s="146"/>
      <c r="ACA17" s="146"/>
      <c r="ACB17" s="146"/>
      <c r="ACC17" s="146"/>
      <c r="ACD17" s="146"/>
      <c r="ACE17" s="146"/>
      <c r="ACF17" s="146"/>
      <c r="ACG17" s="146"/>
      <c r="ACH17" s="146"/>
      <c r="ACI17" s="146"/>
      <c r="ACJ17" s="146"/>
      <c r="ACK17" s="146"/>
      <c r="ACL17" s="146"/>
      <c r="ACM17" s="146"/>
      <c r="ACN17" s="146"/>
      <c r="ACO17" s="146"/>
      <c r="ACP17" s="146"/>
      <c r="ACQ17" s="146"/>
      <c r="ACR17" s="146"/>
      <c r="ACS17" s="146"/>
      <c r="ACT17" s="146"/>
      <c r="ACU17" s="146"/>
      <c r="ACV17" s="146"/>
      <c r="ACW17" s="146"/>
      <c r="ACX17" s="146"/>
      <c r="ACY17" s="146"/>
      <c r="ACZ17" s="146"/>
      <c r="ADA17" s="146"/>
      <c r="ADB17" s="146"/>
      <c r="ADC17" s="146"/>
      <c r="ADD17" s="146"/>
      <c r="ADE17" s="146"/>
      <c r="ADF17" s="146"/>
      <c r="ADG17" s="146"/>
      <c r="ADH17" s="146"/>
      <c r="ADI17" s="146"/>
      <c r="ADJ17" s="146"/>
      <c r="ADK17" s="146"/>
      <c r="ADL17" s="146"/>
      <c r="ADM17" s="146"/>
      <c r="ADN17" s="146"/>
      <c r="ADO17" s="146"/>
      <c r="ADP17" s="146"/>
      <c r="ADQ17" s="146"/>
      <c r="ADR17" s="146"/>
      <c r="ADS17" s="146"/>
      <c r="ADT17" s="146"/>
      <c r="ADU17" s="146"/>
      <c r="ADV17" s="146"/>
      <c r="ADW17" s="146"/>
      <c r="ADX17" s="146"/>
      <c r="ADY17" s="146"/>
      <c r="ADZ17" s="146"/>
      <c r="AEA17" s="146"/>
      <c r="AEB17" s="146"/>
      <c r="AEC17" s="146"/>
      <c r="AED17" s="146"/>
      <c r="AEE17" s="146"/>
      <c r="AEF17" s="146"/>
      <c r="AEG17" s="146"/>
      <c r="AEH17" s="146"/>
      <c r="AEI17" s="146"/>
      <c r="AEJ17" s="146"/>
      <c r="AEK17" s="146"/>
      <c r="AEL17" s="146"/>
      <c r="AEM17" s="146"/>
      <c r="AEN17" s="146"/>
      <c r="AEO17" s="146"/>
      <c r="AEP17" s="146"/>
      <c r="AEQ17" s="146"/>
      <c r="AER17" s="146"/>
      <c r="AES17" s="146"/>
      <c r="AET17" s="146"/>
      <c r="AEU17" s="146"/>
      <c r="AEV17" s="146"/>
      <c r="AEW17" s="146"/>
      <c r="AEX17" s="146"/>
      <c r="AEY17" s="146"/>
      <c r="AEZ17" s="146"/>
      <c r="AFA17" s="146"/>
      <c r="AFB17" s="146"/>
      <c r="AFC17" s="146"/>
      <c r="AFD17" s="146"/>
      <c r="AFE17" s="146"/>
      <c r="AFF17" s="146"/>
      <c r="AFG17" s="146"/>
      <c r="AFH17" s="146"/>
      <c r="AFI17" s="146"/>
      <c r="AFJ17" s="146"/>
      <c r="AFK17" s="146"/>
      <c r="AFL17" s="146"/>
      <c r="AFM17" s="146"/>
      <c r="AFN17" s="146"/>
      <c r="AFO17" s="146"/>
      <c r="AFP17" s="146"/>
      <c r="AFQ17" s="146"/>
      <c r="AFR17" s="146"/>
      <c r="AFS17" s="146"/>
      <c r="AFT17" s="146"/>
      <c r="AFU17" s="146"/>
      <c r="AFV17" s="146"/>
      <c r="AFW17" s="146"/>
      <c r="AFX17" s="146"/>
      <c r="AFY17" s="146"/>
      <c r="AFZ17" s="146"/>
      <c r="AGA17" s="146"/>
      <c r="AGB17" s="146"/>
      <c r="AGC17" s="146"/>
      <c r="AGD17" s="146"/>
      <c r="AGE17" s="146"/>
      <c r="AGF17" s="146"/>
      <c r="AGG17" s="146"/>
      <c r="AGH17" s="146"/>
      <c r="AGI17" s="146"/>
      <c r="AGJ17" s="146"/>
      <c r="AGK17" s="146"/>
      <c r="AGL17" s="146"/>
      <c r="AGM17" s="146"/>
      <c r="AGN17" s="146"/>
      <c r="AGO17" s="146"/>
      <c r="AGP17" s="146"/>
      <c r="AGQ17" s="146"/>
      <c r="AGR17" s="146"/>
      <c r="AGS17" s="146"/>
      <c r="AGT17" s="146"/>
      <c r="AGU17" s="146"/>
      <c r="AGV17" s="146"/>
      <c r="AGW17" s="146"/>
      <c r="AGX17" s="146"/>
      <c r="AGY17" s="146"/>
      <c r="AGZ17" s="146"/>
      <c r="AHA17" s="146"/>
      <c r="AHB17" s="146"/>
      <c r="AHC17" s="146"/>
      <c r="AHD17" s="146"/>
      <c r="AHE17" s="146"/>
      <c r="AHF17" s="146"/>
      <c r="AHG17" s="146"/>
      <c r="AHH17" s="146"/>
      <c r="AHI17" s="146"/>
      <c r="AHJ17" s="146"/>
      <c r="AHK17" s="146"/>
      <c r="AHL17" s="146"/>
      <c r="AHM17" s="146"/>
      <c r="AHN17" s="146"/>
      <c r="AHO17" s="146"/>
      <c r="AHP17" s="146"/>
      <c r="AHQ17" s="146"/>
      <c r="AHR17" s="146"/>
      <c r="AHS17" s="146"/>
      <c r="AHT17" s="146"/>
      <c r="AHU17" s="146"/>
      <c r="AHV17" s="146"/>
      <c r="AHW17" s="146"/>
      <c r="AHX17" s="146"/>
      <c r="AHY17" s="146"/>
      <c r="AHZ17" s="146"/>
      <c r="AIA17" s="146"/>
      <c r="AIB17" s="146"/>
      <c r="AIC17" s="146"/>
      <c r="AID17" s="146"/>
      <c r="AIE17" s="146"/>
      <c r="AIF17" s="146"/>
      <c r="AIG17" s="146"/>
      <c r="AIH17" s="146"/>
      <c r="AII17" s="146"/>
      <c r="AIJ17" s="146"/>
      <c r="AIK17" s="146"/>
      <c r="AIL17" s="146"/>
      <c r="AIM17" s="146"/>
      <c r="AIN17" s="146"/>
      <c r="AIO17" s="146"/>
      <c r="AIP17" s="146"/>
      <c r="AIQ17" s="146"/>
      <c r="AIR17" s="146"/>
      <c r="AIS17" s="146"/>
      <c r="AIT17" s="146"/>
      <c r="AIU17" s="146"/>
      <c r="AIV17" s="146"/>
      <c r="AIW17" s="146"/>
      <c r="AIX17" s="146"/>
      <c r="AIY17" s="146"/>
      <c r="AIZ17" s="146"/>
      <c r="AJA17" s="146"/>
      <c r="AJB17" s="146"/>
      <c r="AJC17" s="146"/>
      <c r="AJD17" s="146"/>
      <c r="AJE17" s="146"/>
      <c r="AJF17" s="146"/>
      <c r="AJG17" s="146"/>
      <c r="AJH17" s="146"/>
      <c r="AJI17" s="146"/>
      <c r="AJJ17" s="146"/>
      <c r="AJK17" s="146"/>
      <c r="AJL17" s="146"/>
      <c r="AJM17" s="146"/>
      <c r="AJN17" s="146"/>
      <c r="AJO17" s="146"/>
      <c r="AJP17" s="146"/>
      <c r="AJQ17" s="146"/>
      <c r="AJR17" s="146"/>
      <c r="AJS17" s="146"/>
      <c r="AJT17" s="146"/>
      <c r="AJU17" s="146"/>
      <c r="AJV17" s="146"/>
      <c r="AJW17" s="146"/>
      <c r="AJX17" s="146"/>
      <c r="AJY17" s="146"/>
      <c r="AJZ17" s="146"/>
      <c r="AKA17" s="146"/>
      <c r="AKB17" s="146"/>
      <c r="AKC17" s="146"/>
      <c r="AKD17" s="146"/>
      <c r="AKE17" s="146"/>
      <c r="AKF17" s="146"/>
      <c r="AKG17" s="146"/>
      <c r="AKH17" s="146"/>
      <c r="AKI17" s="146"/>
      <c r="AKJ17" s="146"/>
      <c r="AKK17" s="146"/>
      <c r="AKL17" s="146"/>
      <c r="AKM17" s="146"/>
      <c r="AKN17" s="146"/>
      <c r="AKO17" s="146"/>
      <c r="AKP17" s="146"/>
      <c r="AKQ17" s="146"/>
      <c r="AKR17" s="146"/>
      <c r="AKS17" s="146"/>
      <c r="AKT17" s="146"/>
      <c r="AKU17" s="146"/>
      <c r="AKV17" s="146"/>
      <c r="AKW17" s="146"/>
      <c r="AKX17" s="146"/>
      <c r="AKY17" s="146"/>
      <c r="AKZ17" s="146"/>
      <c r="ALA17" s="146"/>
      <c r="ALB17" s="146"/>
      <c r="ALC17" s="146"/>
      <c r="ALD17" s="146"/>
      <c r="ALE17" s="146"/>
      <c r="ALF17" s="146"/>
      <c r="ALG17" s="146"/>
      <c r="ALH17" s="146"/>
      <c r="ALI17" s="146"/>
      <c r="ALJ17" s="146"/>
      <c r="ALK17" s="146"/>
      <c r="ALL17" s="146"/>
      <c r="ALM17" s="146"/>
      <c r="ALN17" s="146"/>
      <c r="ALO17" s="146"/>
      <c r="ALP17" s="146"/>
      <c r="ALQ17" s="146"/>
      <c r="ALR17" s="146"/>
      <c r="ALS17" s="146"/>
      <c r="ALT17" s="146"/>
      <c r="ALU17" s="146"/>
      <c r="ALV17" s="146"/>
      <c r="ALW17" s="146"/>
      <c r="ALX17" s="146"/>
      <c r="ALY17" s="146"/>
      <c r="ALZ17" s="146"/>
      <c r="AMA17" s="146"/>
      <c r="AMB17" s="146"/>
      <c r="AMC17" s="146"/>
      <c r="AMD17" s="146"/>
      <c r="AME17" s="146"/>
      <c r="AMF17" s="146"/>
      <c r="AMG17" s="146"/>
      <c r="AMH17" s="146"/>
      <c r="AMI17" s="146"/>
      <c r="AMJ17" s="146"/>
      <c r="AMK17" s="146"/>
      <c r="AML17" s="146"/>
      <c r="AMM17" s="146"/>
      <c r="AMN17" s="146"/>
      <c r="AMO17" s="146"/>
      <c r="AMP17" s="146"/>
      <c r="AMQ17" s="146"/>
      <c r="AMR17" s="146"/>
      <c r="AMS17" s="146"/>
      <c r="AMT17" s="146"/>
      <c r="AMU17" s="146"/>
      <c r="AMV17" s="146"/>
      <c r="AMW17" s="146"/>
      <c r="AMX17" s="146"/>
      <c r="AMY17" s="146"/>
      <c r="AMZ17" s="146"/>
      <c r="ANA17" s="146"/>
      <c r="ANB17" s="146"/>
      <c r="ANC17" s="146"/>
      <c r="AND17" s="146"/>
      <c r="ANE17" s="146"/>
      <c r="ANF17" s="146"/>
      <c r="ANG17" s="146"/>
      <c r="ANH17" s="146"/>
      <c r="ANI17" s="146"/>
      <c r="ANJ17" s="146"/>
      <c r="ANK17" s="146"/>
      <c r="ANL17" s="146"/>
      <c r="ANM17" s="146"/>
      <c r="ANN17" s="146"/>
      <c r="ANO17" s="146"/>
      <c r="ANP17" s="146"/>
      <c r="ANQ17" s="146"/>
      <c r="ANR17" s="146"/>
      <c r="ANS17" s="146"/>
      <c r="ANT17" s="146"/>
      <c r="ANU17" s="146"/>
      <c r="ANV17" s="146"/>
      <c r="ANW17" s="146"/>
      <c r="ANX17" s="146"/>
      <c r="ANY17" s="146"/>
      <c r="ANZ17" s="146"/>
      <c r="AOA17" s="146"/>
      <c r="AOB17" s="146"/>
      <c r="AOC17" s="146"/>
      <c r="AOD17" s="146"/>
      <c r="AOE17" s="146"/>
      <c r="AOF17" s="146"/>
      <c r="AOG17" s="146"/>
      <c r="AOH17" s="146"/>
      <c r="AOI17" s="146"/>
      <c r="AOJ17" s="146"/>
      <c r="AOK17" s="146"/>
      <c r="AOL17" s="146"/>
      <c r="AOM17" s="146"/>
      <c r="AON17" s="146"/>
      <c r="AOO17" s="146"/>
      <c r="AOP17" s="146"/>
      <c r="AOQ17" s="146"/>
      <c r="AOR17" s="146"/>
      <c r="AOS17" s="146"/>
      <c r="AOT17" s="146"/>
      <c r="AOU17" s="146"/>
      <c r="AOV17" s="146"/>
      <c r="AOW17" s="146"/>
      <c r="AOX17" s="146"/>
      <c r="AOY17" s="146"/>
      <c r="AOZ17" s="146"/>
      <c r="APA17" s="146"/>
      <c r="APB17" s="146"/>
      <c r="APC17" s="146"/>
      <c r="APD17" s="146"/>
      <c r="APE17" s="146"/>
      <c r="APF17" s="146"/>
      <c r="APG17" s="146"/>
      <c r="APH17" s="146"/>
      <c r="API17" s="146"/>
      <c r="APJ17" s="146"/>
      <c r="APK17" s="146"/>
      <c r="APL17" s="146"/>
      <c r="APM17" s="146"/>
      <c r="APN17" s="146"/>
      <c r="APO17" s="146"/>
      <c r="APP17" s="146"/>
      <c r="APQ17" s="146"/>
      <c r="APR17" s="146"/>
      <c r="APS17" s="146"/>
      <c r="APT17" s="146"/>
      <c r="APU17" s="146"/>
      <c r="APV17" s="146"/>
      <c r="APW17" s="146"/>
      <c r="APX17" s="146"/>
      <c r="APY17" s="146"/>
      <c r="APZ17" s="146"/>
      <c r="AQA17" s="146"/>
      <c r="AQB17" s="146"/>
      <c r="AQC17" s="146"/>
      <c r="AQD17" s="146"/>
      <c r="AQE17" s="146"/>
      <c r="AQF17" s="146"/>
      <c r="AQG17" s="146"/>
      <c r="AQH17" s="146"/>
      <c r="AQI17" s="146"/>
      <c r="AQJ17" s="146"/>
      <c r="AQK17" s="146"/>
      <c r="AQL17" s="146"/>
      <c r="AQM17" s="146"/>
      <c r="AQN17" s="146"/>
      <c r="AQO17" s="146"/>
      <c r="AQP17" s="146"/>
      <c r="AQQ17" s="146"/>
      <c r="AQR17" s="146"/>
      <c r="AQS17" s="146"/>
      <c r="AQT17" s="146"/>
      <c r="AQU17" s="146"/>
      <c r="AQV17" s="146"/>
      <c r="AQW17" s="146"/>
      <c r="AQX17" s="146"/>
      <c r="AQY17" s="146"/>
      <c r="AQZ17" s="146"/>
      <c r="ARA17" s="146"/>
      <c r="ARB17" s="146"/>
      <c r="ARC17" s="146"/>
      <c r="ARD17" s="146"/>
      <c r="ARE17" s="146"/>
      <c r="ARF17" s="146"/>
      <c r="ARG17" s="146"/>
      <c r="ARH17" s="146"/>
      <c r="ARI17" s="146"/>
      <c r="ARJ17" s="146"/>
      <c r="ARK17" s="146"/>
      <c r="ARL17" s="146"/>
      <c r="ARM17" s="146"/>
      <c r="ARN17" s="146"/>
      <c r="ARO17" s="146"/>
      <c r="ARP17" s="146"/>
      <c r="ARQ17" s="146"/>
      <c r="ARR17" s="146"/>
      <c r="ARS17" s="146"/>
      <c r="ART17" s="146"/>
      <c r="ARU17" s="146"/>
      <c r="ARV17" s="146"/>
      <c r="ARW17" s="146"/>
      <c r="ARX17" s="146"/>
      <c r="ARY17" s="146"/>
      <c r="ARZ17" s="146"/>
      <c r="ASA17" s="146"/>
      <c r="ASB17" s="146"/>
      <c r="ASC17" s="146"/>
      <c r="ASD17" s="146"/>
      <c r="ASE17" s="146"/>
      <c r="ASF17" s="146"/>
      <c r="ASG17" s="146"/>
      <c r="ASH17" s="146"/>
      <c r="ASI17" s="146"/>
      <c r="ASJ17" s="146"/>
      <c r="ASK17" s="146"/>
      <c r="ASL17" s="146"/>
      <c r="ASM17" s="146"/>
      <c r="ASN17" s="146"/>
      <c r="ASO17" s="146"/>
      <c r="ASP17" s="146"/>
      <c r="ASQ17" s="146"/>
      <c r="ASR17" s="146"/>
      <c r="ASS17" s="146"/>
      <c r="AST17" s="146"/>
      <c r="ASU17" s="146"/>
      <c r="ASV17" s="146"/>
      <c r="ASW17" s="146"/>
      <c r="ASX17" s="146"/>
      <c r="ASY17" s="146"/>
      <c r="ASZ17" s="146"/>
      <c r="ATA17" s="146"/>
      <c r="ATB17" s="146"/>
      <c r="ATC17" s="146"/>
      <c r="ATD17" s="146"/>
      <c r="ATE17" s="146"/>
      <c r="ATF17" s="146"/>
      <c r="ATG17" s="146"/>
      <c r="ATH17" s="146"/>
      <c r="ATI17" s="146"/>
      <c r="ATJ17" s="146"/>
      <c r="ATK17" s="146"/>
      <c r="ATL17" s="146"/>
      <c r="ATM17" s="146"/>
      <c r="ATN17" s="146"/>
      <c r="ATO17" s="146"/>
      <c r="ATP17" s="146"/>
      <c r="ATQ17" s="146"/>
      <c r="ATR17" s="146"/>
      <c r="ATS17" s="146"/>
      <c r="ATT17" s="146"/>
      <c r="ATU17" s="146"/>
      <c r="ATV17" s="146"/>
      <c r="ATW17" s="146"/>
      <c r="ATX17" s="146"/>
      <c r="ATY17" s="146"/>
      <c r="ATZ17" s="146"/>
      <c r="AUA17" s="146"/>
      <c r="AUB17" s="146"/>
      <c r="AUC17" s="146"/>
      <c r="AUD17" s="146"/>
      <c r="AUE17" s="146"/>
      <c r="AUF17" s="146"/>
      <c r="AUG17" s="146"/>
      <c r="AUH17" s="146"/>
      <c r="AUI17" s="146"/>
      <c r="AUJ17" s="146"/>
      <c r="AUK17" s="146"/>
      <c r="AUL17" s="146"/>
      <c r="AUM17" s="146"/>
      <c r="AUN17" s="146"/>
      <c r="AUO17" s="146"/>
      <c r="AUP17" s="146"/>
      <c r="AUQ17" s="146"/>
      <c r="AUR17" s="146"/>
      <c r="AUS17" s="146"/>
      <c r="AUT17" s="146"/>
      <c r="AUU17" s="146"/>
      <c r="AUV17" s="146"/>
      <c r="AUW17" s="146"/>
      <c r="AUX17" s="146"/>
      <c r="AUY17" s="146"/>
      <c r="AUZ17" s="146"/>
      <c r="AVA17" s="146"/>
      <c r="AVB17" s="146"/>
      <c r="AVC17" s="146"/>
      <c r="AVD17" s="146"/>
      <c r="AVE17" s="146"/>
      <c r="AVF17" s="146"/>
      <c r="AVG17" s="146"/>
      <c r="AVH17" s="146"/>
      <c r="AVI17" s="146"/>
      <c r="AVJ17" s="146"/>
      <c r="AVK17" s="146"/>
      <c r="AVL17" s="146"/>
      <c r="AVM17" s="146"/>
      <c r="AVN17" s="146"/>
      <c r="AVO17" s="146"/>
      <c r="AVP17" s="146"/>
      <c r="AVQ17" s="146"/>
      <c r="AVR17" s="146"/>
      <c r="AVS17" s="146"/>
      <c r="AVT17" s="146"/>
      <c r="AVU17" s="146"/>
      <c r="AVV17" s="146"/>
      <c r="AVW17" s="146"/>
      <c r="AVX17" s="146"/>
      <c r="AVY17" s="146"/>
      <c r="AVZ17" s="146"/>
      <c r="AWA17" s="146"/>
      <c r="AWB17" s="146"/>
      <c r="AWC17" s="146"/>
      <c r="AWD17" s="146"/>
      <c r="AWE17" s="146"/>
      <c r="AWF17" s="146"/>
      <c r="AWG17" s="146"/>
      <c r="AWH17" s="146"/>
      <c r="AWI17" s="146"/>
      <c r="AWJ17" s="146"/>
      <c r="AWK17" s="146"/>
      <c r="AWL17" s="146"/>
      <c r="AWM17" s="146"/>
      <c r="AWN17" s="146"/>
      <c r="AWO17" s="146"/>
      <c r="AWP17" s="146"/>
      <c r="AWQ17" s="146"/>
      <c r="AWR17" s="146"/>
      <c r="AWS17" s="146"/>
      <c r="AWT17" s="146"/>
      <c r="AWU17" s="146"/>
      <c r="AWV17" s="146"/>
      <c r="AWW17" s="146"/>
      <c r="AWX17" s="146"/>
      <c r="AWY17" s="146"/>
      <c r="AWZ17" s="146"/>
      <c r="AXA17" s="146"/>
      <c r="AXB17" s="146"/>
      <c r="AXC17" s="146"/>
      <c r="AXD17" s="146"/>
      <c r="AXE17" s="146"/>
      <c r="AXF17" s="146"/>
      <c r="AXG17" s="146"/>
      <c r="AXH17" s="146"/>
      <c r="AXI17" s="146"/>
      <c r="AXJ17" s="146"/>
      <c r="AXK17" s="146"/>
      <c r="AXL17" s="146"/>
      <c r="AXM17" s="146"/>
      <c r="AXN17" s="146"/>
      <c r="AXO17" s="146"/>
      <c r="AXP17" s="146"/>
      <c r="AXQ17" s="146"/>
      <c r="AXR17" s="146"/>
      <c r="AXS17" s="146"/>
      <c r="AXT17" s="146"/>
      <c r="AXU17" s="146"/>
      <c r="AXV17" s="146"/>
      <c r="AXW17" s="146"/>
      <c r="AXX17" s="146"/>
      <c r="AXY17" s="146"/>
      <c r="AXZ17" s="146"/>
      <c r="AYA17" s="146"/>
      <c r="AYB17" s="146"/>
      <c r="AYC17" s="146"/>
      <c r="AYD17" s="146"/>
      <c r="AYE17" s="146"/>
      <c r="AYF17" s="146"/>
      <c r="AYG17" s="146"/>
      <c r="AYH17" s="146"/>
      <c r="AYI17" s="146"/>
      <c r="AYJ17" s="146"/>
      <c r="AYK17" s="146"/>
      <c r="AYL17" s="146"/>
      <c r="AYM17" s="146"/>
      <c r="AYN17" s="146"/>
      <c r="AYO17" s="146"/>
      <c r="AYP17" s="146"/>
      <c r="AYQ17" s="146"/>
      <c r="AYR17" s="146"/>
      <c r="AYS17" s="146"/>
      <c r="AYT17" s="146"/>
      <c r="AYU17" s="146"/>
      <c r="AYV17" s="146"/>
      <c r="AYW17" s="146"/>
      <c r="AYX17" s="146"/>
      <c r="AYY17" s="146"/>
      <c r="AYZ17" s="146"/>
      <c r="AZA17" s="146"/>
      <c r="AZB17" s="146"/>
      <c r="AZC17" s="146"/>
      <c r="AZD17" s="146"/>
      <c r="AZE17" s="146"/>
      <c r="AZF17" s="146"/>
      <c r="AZG17" s="146"/>
      <c r="AZH17" s="146"/>
      <c r="AZI17" s="146"/>
      <c r="AZJ17" s="146"/>
      <c r="AZK17" s="146"/>
      <c r="AZL17" s="146"/>
      <c r="AZM17" s="146"/>
      <c r="AZN17" s="146"/>
      <c r="AZO17" s="146"/>
      <c r="AZP17" s="146"/>
      <c r="AZQ17" s="146"/>
      <c r="AZR17" s="146"/>
      <c r="AZS17" s="146"/>
      <c r="AZT17" s="146"/>
      <c r="AZU17" s="146"/>
      <c r="AZV17" s="146"/>
      <c r="AZW17" s="146"/>
      <c r="AZX17" s="146"/>
      <c r="AZY17" s="146"/>
      <c r="AZZ17" s="146"/>
      <c r="BAA17" s="146"/>
      <c r="BAB17" s="146"/>
      <c r="BAC17" s="146"/>
      <c r="BAD17" s="146"/>
      <c r="BAE17" s="146"/>
      <c r="BAF17" s="146"/>
      <c r="BAG17" s="146"/>
      <c r="BAH17" s="146"/>
      <c r="BAI17" s="146"/>
      <c r="BAJ17" s="146"/>
      <c r="BAK17" s="146"/>
      <c r="BAL17" s="146"/>
      <c r="BAM17" s="146"/>
      <c r="BAN17" s="146"/>
      <c r="BAO17" s="146"/>
      <c r="BAP17" s="146"/>
      <c r="BAQ17" s="146"/>
      <c r="BAR17" s="146"/>
      <c r="BAS17" s="146"/>
      <c r="BAT17" s="146"/>
      <c r="BAU17" s="146"/>
      <c r="BAV17" s="146"/>
      <c r="BAW17" s="146"/>
      <c r="BAX17" s="146"/>
      <c r="BAY17" s="146"/>
      <c r="BAZ17" s="146"/>
      <c r="BBA17" s="146"/>
      <c r="BBB17" s="146"/>
      <c r="BBC17" s="146"/>
      <c r="BBD17" s="146"/>
      <c r="BBE17" s="146"/>
      <c r="BBF17" s="146"/>
      <c r="BBG17" s="146"/>
      <c r="BBH17" s="146"/>
      <c r="BBI17" s="146"/>
      <c r="BBJ17" s="146"/>
      <c r="BBK17" s="146"/>
      <c r="BBL17" s="146"/>
      <c r="BBM17" s="146"/>
      <c r="BBN17" s="146"/>
      <c r="BBO17" s="146"/>
      <c r="BBP17" s="146"/>
      <c r="BBQ17" s="146"/>
      <c r="BBR17" s="146"/>
      <c r="BBS17" s="146"/>
      <c r="BBT17" s="146"/>
      <c r="BBU17" s="146"/>
      <c r="BBV17" s="146"/>
      <c r="BBW17" s="146"/>
      <c r="BBX17" s="146"/>
      <c r="BBY17" s="146"/>
      <c r="BBZ17" s="146"/>
      <c r="BCA17" s="146"/>
      <c r="BCB17" s="146"/>
      <c r="BCC17" s="146"/>
      <c r="BCD17" s="146"/>
      <c r="BCE17" s="146"/>
      <c r="BCF17" s="146"/>
      <c r="BCG17" s="146"/>
      <c r="BCH17" s="146"/>
      <c r="BCI17" s="146"/>
      <c r="BCJ17" s="146"/>
      <c r="BCK17" s="146"/>
      <c r="BCL17" s="146"/>
      <c r="BCM17" s="146"/>
      <c r="BCN17" s="146"/>
      <c r="BCO17" s="146"/>
      <c r="BCP17" s="146"/>
      <c r="BCQ17" s="146"/>
      <c r="BCR17" s="146"/>
      <c r="BCS17" s="146"/>
      <c r="BCT17" s="146"/>
      <c r="BCU17" s="146"/>
      <c r="BCV17" s="146"/>
      <c r="BCW17" s="146"/>
      <c r="BCX17" s="146"/>
      <c r="BCY17" s="146"/>
      <c r="BCZ17" s="146"/>
      <c r="BDA17" s="146"/>
      <c r="BDB17" s="146"/>
      <c r="BDC17" s="146"/>
      <c r="BDD17" s="146"/>
      <c r="BDE17" s="146"/>
      <c r="BDF17" s="146"/>
      <c r="BDG17" s="146"/>
      <c r="BDH17" s="146"/>
      <c r="BDI17" s="146"/>
      <c r="BDJ17" s="146"/>
      <c r="BDK17" s="146"/>
      <c r="BDL17" s="146"/>
      <c r="BDM17" s="146"/>
      <c r="BDN17" s="146"/>
      <c r="BDO17" s="146"/>
      <c r="BDP17" s="146"/>
      <c r="BDQ17" s="146"/>
      <c r="BDR17" s="146"/>
      <c r="BDS17" s="146"/>
      <c r="BDT17" s="146"/>
      <c r="BDU17" s="146"/>
      <c r="BDV17" s="146"/>
      <c r="BDW17" s="146"/>
      <c r="BDX17" s="146"/>
      <c r="BDY17" s="146"/>
      <c r="BDZ17" s="146"/>
      <c r="BEA17" s="146"/>
      <c r="BEB17" s="146"/>
      <c r="BEC17" s="146"/>
      <c r="BED17" s="146"/>
      <c r="BEE17" s="146"/>
      <c r="BEF17" s="146"/>
      <c r="BEG17" s="146"/>
      <c r="BEH17" s="146"/>
      <c r="BEI17" s="146"/>
      <c r="BEJ17" s="146"/>
      <c r="BEK17" s="146"/>
      <c r="BEL17" s="146"/>
      <c r="BEM17" s="146"/>
      <c r="BEN17" s="146"/>
      <c r="BEO17" s="146"/>
      <c r="BEP17" s="146"/>
      <c r="BEQ17" s="146"/>
      <c r="BER17" s="146"/>
      <c r="BES17" s="146"/>
      <c r="BET17" s="146"/>
      <c r="BEU17" s="146"/>
      <c r="BEV17" s="146"/>
      <c r="BEW17" s="146"/>
      <c r="BEX17" s="146"/>
      <c r="BEY17" s="146"/>
      <c r="BEZ17" s="146"/>
      <c r="BFA17" s="146"/>
      <c r="BFB17" s="146"/>
      <c r="BFC17" s="146"/>
      <c r="BFD17" s="146"/>
      <c r="BFE17" s="146"/>
      <c r="BFF17" s="146"/>
      <c r="BFG17" s="146"/>
      <c r="BFH17" s="146"/>
      <c r="BFI17" s="146"/>
      <c r="BFJ17" s="146"/>
      <c r="BFK17" s="146"/>
      <c r="BFL17" s="146"/>
      <c r="BFM17" s="146"/>
      <c r="BFN17" s="146"/>
      <c r="BFO17" s="146"/>
      <c r="BFP17" s="146"/>
      <c r="BFQ17" s="146"/>
      <c r="BFR17" s="146"/>
      <c r="BFS17" s="146"/>
      <c r="BFT17" s="146"/>
      <c r="BFU17" s="146"/>
      <c r="BFV17" s="146"/>
      <c r="BFW17" s="146"/>
      <c r="BFX17" s="146"/>
      <c r="BFY17" s="146"/>
      <c r="BFZ17" s="146"/>
      <c r="BGA17" s="146"/>
      <c r="BGB17" s="146"/>
      <c r="BGC17" s="146"/>
      <c r="BGD17" s="146"/>
      <c r="BGE17" s="146"/>
      <c r="BGF17" s="146"/>
      <c r="BGG17" s="146"/>
      <c r="BGH17" s="146"/>
      <c r="BGI17" s="146"/>
      <c r="BGJ17" s="146"/>
      <c r="BGK17" s="146"/>
      <c r="BGL17" s="146"/>
      <c r="BGM17" s="146"/>
      <c r="BGN17" s="146"/>
      <c r="BGO17" s="146"/>
      <c r="BGP17" s="146"/>
      <c r="BGQ17" s="146"/>
      <c r="BGR17" s="146"/>
      <c r="BGS17" s="146"/>
      <c r="BGT17" s="146"/>
      <c r="BGU17" s="146"/>
      <c r="BGV17" s="146"/>
      <c r="BGW17" s="146"/>
      <c r="BGX17" s="146"/>
      <c r="BGY17" s="146"/>
      <c r="BGZ17" s="146"/>
      <c r="BHA17" s="146"/>
      <c r="BHB17" s="146"/>
      <c r="BHC17" s="146"/>
      <c r="BHD17" s="146"/>
      <c r="BHE17" s="146"/>
      <c r="BHF17" s="146"/>
      <c r="BHG17" s="146"/>
      <c r="BHH17" s="146"/>
      <c r="BHI17" s="146"/>
      <c r="BHJ17" s="146"/>
      <c r="BHK17" s="146"/>
      <c r="BHL17" s="146"/>
      <c r="BHM17" s="146"/>
      <c r="BHN17" s="146"/>
      <c r="BHO17" s="146"/>
      <c r="BHP17" s="146"/>
      <c r="BHQ17" s="146"/>
      <c r="BHR17" s="146"/>
      <c r="BHS17" s="146"/>
      <c r="BHT17" s="146"/>
      <c r="BHU17" s="146"/>
      <c r="BHV17" s="146"/>
      <c r="BHW17" s="146"/>
      <c r="BHX17" s="146"/>
      <c r="BHY17" s="146"/>
      <c r="BHZ17" s="146"/>
      <c r="BIA17" s="146"/>
      <c r="BIB17" s="146"/>
      <c r="BIC17" s="146"/>
      <c r="BID17" s="146"/>
      <c r="BIE17" s="146"/>
      <c r="BIF17" s="146"/>
      <c r="BIG17" s="146"/>
      <c r="BIH17" s="146"/>
      <c r="BII17" s="146"/>
      <c r="BIJ17" s="146"/>
      <c r="BIK17" s="146"/>
      <c r="BIL17" s="146"/>
      <c r="BIM17" s="146"/>
      <c r="BIN17" s="146"/>
      <c r="BIO17" s="146"/>
      <c r="BIP17" s="146"/>
      <c r="BIQ17" s="146"/>
      <c r="BIR17" s="146"/>
      <c r="BIS17" s="146"/>
      <c r="BIT17" s="146"/>
      <c r="BIU17" s="146"/>
      <c r="BIV17" s="146"/>
      <c r="BIW17" s="146"/>
      <c r="BIX17" s="146"/>
      <c r="BIY17" s="146"/>
      <c r="BIZ17" s="146"/>
      <c r="BJA17" s="146"/>
      <c r="BJB17" s="146"/>
      <c r="BJC17" s="146"/>
      <c r="BJD17" s="146"/>
      <c r="BJE17" s="146"/>
      <c r="BJF17" s="146"/>
      <c r="BJG17" s="146"/>
      <c r="BJH17" s="146"/>
      <c r="BJI17" s="146"/>
      <c r="BJJ17" s="146"/>
      <c r="BJK17" s="146"/>
      <c r="BJL17" s="146"/>
      <c r="BJM17" s="146"/>
      <c r="BJN17" s="146"/>
      <c r="BJO17" s="146"/>
      <c r="BJP17" s="146"/>
      <c r="BJQ17" s="146"/>
      <c r="BJR17" s="146"/>
      <c r="BJS17" s="146"/>
      <c r="BJT17" s="146"/>
      <c r="BJU17" s="146"/>
      <c r="BJV17" s="146"/>
      <c r="BJW17" s="146"/>
      <c r="BJX17" s="146"/>
      <c r="BJY17" s="146"/>
      <c r="BJZ17" s="146"/>
      <c r="BKA17" s="146"/>
      <c r="BKB17" s="146"/>
      <c r="BKC17" s="146"/>
      <c r="BKD17" s="146"/>
      <c r="BKE17" s="146"/>
      <c r="BKF17" s="146"/>
      <c r="BKG17" s="146"/>
      <c r="BKH17" s="146"/>
      <c r="BKI17" s="146"/>
      <c r="BKJ17" s="146"/>
      <c r="BKK17" s="146"/>
      <c r="BKL17" s="146"/>
      <c r="BKM17" s="146"/>
      <c r="BKN17" s="146"/>
      <c r="BKO17" s="146"/>
      <c r="BKP17" s="146"/>
      <c r="BKQ17" s="146"/>
      <c r="BKR17" s="146"/>
      <c r="BKS17" s="146"/>
      <c r="BKT17" s="146"/>
      <c r="BKU17" s="146"/>
      <c r="BKV17" s="146"/>
      <c r="BKW17" s="146"/>
      <c r="BKX17" s="146"/>
      <c r="BKY17" s="146"/>
      <c r="BKZ17" s="146"/>
      <c r="BLA17" s="146"/>
      <c r="BLB17" s="146"/>
      <c r="BLC17" s="146"/>
      <c r="BLD17" s="146"/>
      <c r="BLE17" s="146"/>
      <c r="BLF17" s="146"/>
      <c r="BLG17" s="146"/>
      <c r="BLH17" s="146"/>
      <c r="BLI17" s="146"/>
      <c r="BLJ17" s="146"/>
      <c r="BLK17" s="146"/>
      <c r="BLL17" s="146"/>
      <c r="BLM17" s="146"/>
      <c r="BLN17" s="146"/>
      <c r="BLO17" s="146"/>
      <c r="BLP17" s="146"/>
      <c r="BLQ17" s="146"/>
      <c r="BLR17" s="146"/>
      <c r="BLS17" s="146"/>
      <c r="BLT17" s="146"/>
      <c r="BLU17" s="146"/>
      <c r="BLV17" s="146"/>
      <c r="BLW17" s="146"/>
      <c r="BLX17" s="146"/>
      <c r="BLY17" s="146"/>
      <c r="BLZ17" s="146"/>
      <c r="BMA17" s="146"/>
      <c r="BMB17" s="146"/>
      <c r="BMC17" s="146"/>
      <c r="BMD17" s="146"/>
      <c r="BME17" s="146"/>
      <c r="BMF17" s="146"/>
      <c r="BMG17" s="146"/>
      <c r="BMH17" s="146"/>
      <c r="BMI17" s="146"/>
      <c r="BMJ17" s="146"/>
      <c r="BMK17" s="146"/>
      <c r="BML17" s="146"/>
      <c r="BMM17" s="146"/>
      <c r="BMN17" s="146"/>
      <c r="BMO17" s="146"/>
      <c r="BMP17" s="146"/>
      <c r="BMQ17" s="146"/>
      <c r="BMR17" s="146"/>
      <c r="BMS17" s="146"/>
      <c r="BMT17" s="146"/>
      <c r="BMU17" s="146"/>
      <c r="BMV17" s="146"/>
      <c r="BMW17" s="146"/>
      <c r="BMX17" s="146"/>
      <c r="BMY17" s="146"/>
      <c r="BMZ17" s="146"/>
      <c r="BNA17" s="146"/>
      <c r="BNB17" s="146"/>
      <c r="BNC17" s="146"/>
      <c r="BND17" s="146"/>
      <c r="BNE17" s="146"/>
      <c r="BNF17" s="146"/>
      <c r="BNG17" s="146"/>
      <c r="BNH17" s="146"/>
      <c r="BNI17" s="146"/>
      <c r="BNJ17" s="146"/>
      <c r="BNK17" s="146"/>
      <c r="BNL17" s="146"/>
      <c r="BNM17" s="146"/>
      <c r="BNN17" s="146"/>
      <c r="BNO17" s="146"/>
      <c r="BNP17" s="146"/>
      <c r="BNQ17" s="146"/>
      <c r="BNR17" s="146"/>
      <c r="BNS17" s="146"/>
      <c r="BNT17" s="146"/>
      <c r="BNU17" s="146"/>
      <c r="BNV17" s="146"/>
      <c r="BNW17" s="146"/>
      <c r="BNX17" s="146"/>
      <c r="BNY17" s="146"/>
      <c r="BNZ17" s="146"/>
      <c r="BOA17" s="146"/>
      <c r="BOB17" s="146"/>
      <c r="BOC17" s="146"/>
      <c r="BOD17" s="146"/>
      <c r="BOE17" s="146"/>
      <c r="BOF17" s="146"/>
      <c r="BOG17" s="146"/>
      <c r="BOH17" s="146"/>
      <c r="BOI17" s="146"/>
      <c r="BOJ17" s="146"/>
      <c r="BOK17" s="146"/>
      <c r="BOL17" s="146"/>
      <c r="BOM17" s="146"/>
      <c r="BON17" s="146"/>
      <c r="BOO17" s="146"/>
      <c r="BOP17" s="146"/>
      <c r="BOQ17" s="146"/>
      <c r="BOR17" s="146"/>
      <c r="BOS17" s="146"/>
      <c r="BOT17" s="146"/>
      <c r="BOU17" s="146"/>
      <c r="BOV17" s="146"/>
      <c r="BOW17" s="146"/>
      <c r="BOX17" s="146"/>
      <c r="BOY17" s="146"/>
      <c r="BOZ17" s="146"/>
      <c r="BPA17" s="146"/>
      <c r="BPB17" s="146"/>
      <c r="BPC17" s="146"/>
      <c r="BPD17" s="146"/>
      <c r="BPE17" s="146"/>
      <c r="BPF17" s="146"/>
      <c r="BPG17" s="146"/>
      <c r="BPH17" s="146"/>
      <c r="BPI17" s="146"/>
      <c r="BPJ17" s="146"/>
      <c r="BPK17" s="146"/>
      <c r="BPL17" s="146"/>
      <c r="BPM17" s="146"/>
      <c r="BPN17" s="146"/>
      <c r="BPO17" s="146"/>
      <c r="BPP17" s="146"/>
      <c r="BPQ17" s="146"/>
      <c r="BPR17" s="146"/>
      <c r="BPS17" s="146"/>
      <c r="BPT17" s="146"/>
      <c r="BPU17" s="146"/>
      <c r="BPV17" s="146"/>
      <c r="BPW17" s="146"/>
      <c r="BPX17" s="146"/>
      <c r="BPY17" s="146"/>
      <c r="BPZ17" s="146"/>
      <c r="BQA17" s="146"/>
      <c r="BQB17" s="146"/>
      <c r="BQC17" s="146"/>
      <c r="BQD17" s="146"/>
      <c r="BQE17" s="146"/>
      <c r="BQF17" s="146"/>
      <c r="BQG17" s="146"/>
      <c r="BQH17" s="146"/>
      <c r="BQI17" s="146"/>
      <c r="BQJ17" s="146"/>
      <c r="BQK17" s="146"/>
      <c r="BQL17" s="146"/>
      <c r="BQM17" s="146"/>
      <c r="BQN17" s="146"/>
      <c r="BQO17" s="146"/>
      <c r="BQP17" s="146"/>
      <c r="BQQ17" s="146"/>
      <c r="BQR17" s="146"/>
      <c r="BQS17" s="146"/>
      <c r="BQT17" s="146"/>
      <c r="BQU17" s="146"/>
      <c r="BQV17" s="146"/>
      <c r="BQW17" s="146"/>
      <c r="BQX17" s="146"/>
      <c r="BQY17" s="146"/>
      <c r="BQZ17" s="146"/>
      <c r="BRA17" s="146"/>
      <c r="BRB17" s="146"/>
      <c r="BRC17" s="146"/>
      <c r="BRD17" s="146"/>
      <c r="BRE17" s="146"/>
      <c r="BRF17" s="146"/>
      <c r="BRG17" s="146"/>
      <c r="BRH17" s="146"/>
      <c r="BRI17" s="146"/>
      <c r="BRJ17" s="146"/>
      <c r="BRK17" s="146"/>
      <c r="BRL17" s="146"/>
      <c r="BRM17" s="146"/>
      <c r="BRN17" s="146"/>
      <c r="BRO17" s="146"/>
      <c r="BRP17" s="146"/>
      <c r="BRQ17" s="146"/>
      <c r="BRR17" s="146"/>
      <c r="BRS17" s="146"/>
      <c r="BRT17" s="146"/>
      <c r="BRU17" s="146"/>
      <c r="BRV17" s="146"/>
      <c r="BRW17" s="146"/>
      <c r="BRX17" s="146"/>
      <c r="BRY17" s="146"/>
      <c r="BRZ17" s="146"/>
      <c r="BSA17" s="146"/>
      <c r="BSB17" s="146"/>
      <c r="BSC17" s="146"/>
      <c r="BSD17" s="146"/>
      <c r="BSE17" s="146"/>
      <c r="BSF17" s="146"/>
      <c r="BSG17" s="146"/>
      <c r="BSH17" s="146"/>
      <c r="BSI17" s="146"/>
      <c r="BSJ17" s="146"/>
      <c r="BSK17" s="146"/>
      <c r="BSL17" s="146"/>
      <c r="BSM17" s="146"/>
      <c r="BSN17" s="146"/>
      <c r="BSO17" s="146"/>
      <c r="BSP17" s="146"/>
      <c r="BSQ17" s="146"/>
      <c r="BSR17" s="146"/>
      <c r="BSS17" s="146"/>
      <c r="BST17" s="146"/>
      <c r="BSU17" s="146"/>
      <c r="BSV17" s="146"/>
      <c r="BSW17" s="146"/>
      <c r="BSX17" s="146"/>
      <c r="BSY17" s="146"/>
      <c r="BSZ17" s="146"/>
      <c r="BTA17" s="146"/>
      <c r="BTB17" s="146"/>
      <c r="BTC17" s="146"/>
      <c r="BTD17" s="146"/>
      <c r="BTE17" s="146"/>
      <c r="BTF17" s="146"/>
      <c r="BTG17" s="146"/>
      <c r="BTH17" s="146"/>
      <c r="BTI17" s="146"/>
      <c r="BTJ17" s="146"/>
      <c r="BTK17" s="146"/>
      <c r="BTL17" s="146"/>
      <c r="BTM17" s="146"/>
      <c r="BTN17" s="146"/>
      <c r="BTO17" s="146"/>
      <c r="BTP17" s="146"/>
      <c r="BTQ17" s="146"/>
      <c r="BTR17" s="146"/>
      <c r="BTS17" s="146"/>
      <c r="BTT17" s="146"/>
      <c r="BTU17" s="146"/>
      <c r="BTV17" s="146"/>
      <c r="BTW17" s="146"/>
      <c r="BTX17" s="146"/>
      <c r="BTY17" s="146"/>
      <c r="BTZ17" s="146"/>
      <c r="BUA17" s="146"/>
      <c r="BUB17" s="146"/>
      <c r="BUC17" s="146"/>
      <c r="BUD17" s="146"/>
      <c r="BUE17" s="146"/>
      <c r="BUF17" s="146"/>
      <c r="BUG17" s="146"/>
      <c r="BUH17" s="146"/>
      <c r="BUI17" s="146"/>
      <c r="BUJ17" s="146"/>
      <c r="BUK17" s="146"/>
      <c r="BUL17" s="146"/>
      <c r="BUM17" s="146"/>
      <c r="BUN17" s="146"/>
      <c r="BUO17" s="146"/>
      <c r="BUP17" s="146"/>
      <c r="BUQ17" s="146"/>
      <c r="BUR17" s="146"/>
      <c r="BUS17" s="146"/>
      <c r="BUT17" s="146"/>
      <c r="BUU17" s="146"/>
      <c r="BUV17" s="146"/>
      <c r="BUW17" s="146"/>
      <c r="BUX17" s="146"/>
      <c r="BUY17" s="146"/>
      <c r="BUZ17" s="146"/>
      <c r="BVA17" s="146"/>
      <c r="BVB17" s="146"/>
      <c r="BVC17" s="146"/>
      <c r="BVD17" s="146"/>
      <c r="BVE17" s="146"/>
      <c r="BVF17" s="146"/>
      <c r="BVG17" s="146"/>
      <c r="BVH17" s="146"/>
      <c r="BVI17" s="146"/>
      <c r="BVJ17" s="146"/>
      <c r="BVK17" s="146"/>
      <c r="BVL17" s="146"/>
      <c r="BVM17" s="146"/>
      <c r="BVN17" s="146"/>
      <c r="BVO17" s="146"/>
      <c r="BVP17" s="146"/>
      <c r="BVQ17" s="146"/>
      <c r="BVR17" s="146"/>
      <c r="BVS17" s="146"/>
      <c r="BVT17" s="146"/>
      <c r="BVU17" s="146"/>
      <c r="BVV17" s="146"/>
      <c r="BVW17" s="146"/>
      <c r="BVX17" s="146"/>
      <c r="BVY17" s="146"/>
      <c r="BVZ17" s="146"/>
      <c r="BWA17" s="146"/>
      <c r="BWB17" s="146"/>
      <c r="BWC17" s="146"/>
      <c r="BWD17" s="146"/>
      <c r="BWE17" s="146"/>
      <c r="BWF17" s="146"/>
      <c r="BWG17" s="146"/>
      <c r="BWH17" s="146"/>
      <c r="BWI17" s="146"/>
      <c r="BWJ17" s="146"/>
      <c r="BWK17" s="146"/>
      <c r="BWL17" s="146"/>
      <c r="BWM17" s="146"/>
      <c r="BWN17" s="146"/>
      <c r="BWO17" s="146"/>
      <c r="BWP17" s="146"/>
      <c r="BWQ17" s="146"/>
      <c r="BWR17" s="146"/>
      <c r="BWS17" s="146"/>
      <c r="BWT17" s="146"/>
      <c r="BWU17" s="146"/>
      <c r="BWV17" s="146"/>
      <c r="BWW17" s="146"/>
      <c r="BWX17" s="146"/>
      <c r="BWY17" s="146"/>
      <c r="BWZ17" s="146"/>
      <c r="BXA17" s="146"/>
      <c r="BXB17" s="146"/>
      <c r="BXC17" s="146"/>
      <c r="BXD17" s="146"/>
      <c r="BXE17" s="146"/>
      <c r="BXF17" s="146"/>
      <c r="BXG17" s="146"/>
      <c r="BXH17" s="146"/>
      <c r="BXI17" s="146"/>
      <c r="BXJ17" s="146"/>
      <c r="BXK17" s="146"/>
      <c r="BXL17" s="146"/>
      <c r="BXM17" s="146"/>
      <c r="BXN17" s="146"/>
      <c r="BXO17" s="146"/>
      <c r="BXP17" s="146"/>
      <c r="BXQ17" s="146"/>
      <c r="BXR17" s="146"/>
      <c r="BXS17" s="146"/>
      <c r="BXT17" s="146"/>
      <c r="BXU17" s="146"/>
      <c r="BXV17" s="146"/>
      <c r="BXW17" s="146"/>
      <c r="BXX17" s="146"/>
      <c r="BXY17" s="146"/>
      <c r="BXZ17" s="146"/>
      <c r="BYA17" s="146"/>
      <c r="BYB17" s="146"/>
      <c r="BYC17" s="146"/>
      <c r="BYD17" s="146"/>
      <c r="BYE17" s="146"/>
      <c r="BYF17" s="146"/>
      <c r="BYG17" s="146"/>
      <c r="BYH17" s="146"/>
      <c r="BYI17" s="146"/>
      <c r="BYJ17" s="146"/>
      <c r="BYK17" s="146"/>
      <c r="BYL17" s="146"/>
      <c r="BYM17" s="146"/>
      <c r="BYN17" s="146"/>
      <c r="BYO17" s="146"/>
      <c r="BYP17" s="146"/>
      <c r="BYQ17" s="146"/>
      <c r="BYR17" s="146"/>
      <c r="BYS17" s="146"/>
      <c r="BYT17" s="146"/>
      <c r="BYU17" s="146"/>
      <c r="BYV17" s="146"/>
      <c r="BYW17" s="146"/>
      <c r="BYX17" s="146"/>
      <c r="BYY17" s="146"/>
      <c r="BYZ17" s="146"/>
      <c r="BZA17" s="146"/>
      <c r="BZB17" s="146"/>
      <c r="BZC17" s="146"/>
      <c r="BZD17" s="146"/>
      <c r="BZE17" s="146"/>
      <c r="BZF17" s="146"/>
      <c r="BZG17" s="146"/>
      <c r="BZH17" s="146"/>
      <c r="BZI17" s="146"/>
      <c r="BZJ17" s="146"/>
      <c r="BZK17" s="146"/>
      <c r="BZL17" s="146"/>
      <c r="BZM17" s="146"/>
      <c r="BZN17" s="146"/>
      <c r="BZO17" s="146"/>
      <c r="BZP17" s="146"/>
      <c r="BZQ17" s="146"/>
      <c r="BZR17" s="146"/>
      <c r="BZS17" s="146"/>
      <c r="BZT17" s="146"/>
      <c r="BZU17" s="146"/>
      <c r="BZV17" s="146"/>
      <c r="BZW17" s="146"/>
      <c r="BZX17" s="146"/>
      <c r="BZY17" s="146"/>
      <c r="BZZ17" s="146"/>
      <c r="CAA17" s="146"/>
      <c r="CAB17" s="146"/>
      <c r="CAC17" s="146"/>
      <c r="CAD17" s="146"/>
      <c r="CAE17" s="146"/>
      <c r="CAF17" s="146"/>
      <c r="CAG17" s="146"/>
      <c r="CAH17" s="146"/>
      <c r="CAI17" s="146"/>
      <c r="CAJ17" s="146"/>
      <c r="CAK17" s="146"/>
      <c r="CAL17" s="146"/>
      <c r="CAM17" s="146"/>
      <c r="CAN17" s="146"/>
      <c r="CAO17" s="146"/>
      <c r="CAP17" s="146"/>
      <c r="CAQ17" s="146"/>
      <c r="CAR17" s="146"/>
      <c r="CAS17" s="146"/>
      <c r="CAT17" s="146"/>
      <c r="CAU17" s="146"/>
      <c r="CAV17" s="146"/>
      <c r="CAW17" s="146"/>
      <c r="CAX17" s="146"/>
      <c r="CAY17" s="146"/>
      <c r="CAZ17" s="146"/>
      <c r="CBA17" s="146"/>
      <c r="CBB17" s="146"/>
      <c r="CBC17" s="146"/>
      <c r="CBD17" s="146"/>
      <c r="CBE17" s="146"/>
      <c r="CBF17" s="146"/>
      <c r="CBG17" s="146"/>
      <c r="CBH17" s="146"/>
      <c r="CBI17" s="146"/>
      <c r="CBJ17" s="146"/>
      <c r="CBK17" s="146"/>
      <c r="CBL17" s="146"/>
      <c r="CBM17" s="146"/>
      <c r="CBN17" s="146"/>
      <c r="CBO17" s="146"/>
      <c r="CBP17" s="146"/>
      <c r="CBQ17" s="146"/>
      <c r="CBR17" s="146"/>
      <c r="CBS17" s="146"/>
      <c r="CBT17" s="146"/>
      <c r="CBU17" s="146"/>
      <c r="CBV17" s="146"/>
      <c r="CBW17" s="146"/>
      <c r="CBX17" s="146"/>
      <c r="CBY17" s="146"/>
      <c r="CBZ17" s="146"/>
      <c r="CCA17" s="146"/>
      <c r="CCB17" s="146"/>
      <c r="CCC17" s="146"/>
      <c r="CCD17" s="146"/>
      <c r="CCE17" s="146"/>
      <c r="CCF17" s="146"/>
      <c r="CCG17" s="146"/>
      <c r="CCH17" s="146"/>
      <c r="CCI17" s="146"/>
      <c r="CCJ17" s="146"/>
      <c r="CCK17" s="146"/>
      <c r="CCL17" s="146"/>
      <c r="CCM17" s="146"/>
      <c r="CCN17" s="146"/>
      <c r="CCO17" s="146"/>
      <c r="CCP17" s="146"/>
      <c r="CCQ17" s="146"/>
      <c r="CCR17" s="146"/>
      <c r="CCS17" s="146"/>
      <c r="CCT17" s="146"/>
      <c r="CCU17" s="146"/>
      <c r="CCV17" s="146"/>
      <c r="CCW17" s="146"/>
      <c r="CCX17" s="146"/>
      <c r="CCY17" s="146"/>
      <c r="CCZ17" s="146"/>
      <c r="CDA17" s="146"/>
      <c r="CDB17" s="146"/>
      <c r="CDC17" s="146"/>
      <c r="CDD17" s="146"/>
      <c r="CDE17" s="146"/>
      <c r="CDF17" s="146"/>
      <c r="CDG17" s="146"/>
      <c r="CDH17" s="146"/>
      <c r="CDI17" s="146"/>
      <c r="CDJ17" s="146"/>
      <c r="CDK17" s="146"/>
      <c r="CDL17" s="146"/>
      <c r="CDM17" s="146"/>
      <c r="CDN17" s="146"/>
      <c r="CDO17" s="146"/>
      <c r="CDP17" s="146"/>
      <c r="CDQ17" s="146"/>
      <c r="CDR17" s="146"/>
      <c r="CDS17" s="146"/>
      <c r="CDT17" s="146"/>
      <c r="CDU17" s="146"/>
      <c r="CDV17" s="146"/>
      <c r="CDW17" s="146"/>
      <c r="CDX17" s="146"/>
      <c r="CDY17" s="146"/>
      <c r="CDZ17" s="146"/>
      <c r="CEA17" s="146"/>
      <c r="CEB17" s="146"/>
      <c r="CEC17" s="146"/>
      <c r="CED17" s="146"/>
      <c r="CEE17" s="146"/>
      <c r="CEF17" s="146"/>
      <c r="CEG17" s="146"/>
      <c r="CEH17" s="146"/>
      <c r="CEI17" s="146"/>
      <c r="CEJ17" s="146"/>
      <c r="CEK17" s="146"/>
      <c r="CEL17" s="146"/>
      <c r="CEM17" s="146"/>
      <c r="CEN17" s="146"/>
      <c r="CEO17" s="146"/>
      <c r="CEP17" s="146"/>
      <c r="CEQ17" s="146"/>
      <c r="CER17" s="146"/>
      <c r="CES17" s="146"/>
      <c r="CET17" s="146"/>
      <c r="CEU17" s="146"/>
      <c r="CEV17" s="146"/>
      <c r="CEW17" s="146"/>
      <c r="CEX17" s="146"/>
      <c r="CEY17" s="146"/>
      <c r="CEZ17" s="146"/>
      <c r="CFA17" s="146"/>
      <c r="CFB17" s="146"/>
      <c r="CFC17" s="146"/>
      <c r="CFD17" s="146"/>
      <c r="CFE17" s="146"/>
      <c r="CFF17" s="146"/>
      <c r="CFG17" s="146"/>
      <c r="CFH17" s="146"/>
      <c r="CFI17" s="146"/>
      <c r="CFJ17" s="146"/>
      <c r="CFK17" s="146"/>
      <c r="CFL17" s="146"/>
      <c r="CFM17" s="146"/>
      <c r="CFN17" s="146"/>
      <c r="CFO17" s="146"/>
      <c r="CFP17" s="146"/>
      <c r="CFQ17" s="146"/>
      <c r="CFR17" s="146"/>
      <c r="CFS17" s="146"/>
      <c r="CFT17" s="146"/>
      <c r="CFU17" s="146"/>
      <c r="CFV17" s="146"/>
      <c r="CFW17" s="146"/>
      <c r="CFX17" s="146"/>
      <c r="CFY17" s="146"/>
      <c r="CFZ17" s="146"/>
      <c r="CGA17" s="146"/>
      <c r="CGB17" s="146"/>
      <c r="CGC17" s="146"/>
      <c r="CGD17" s="146"/>
      <c r="CGE17" s="146"/>
      <c r="CGF17" s="146"/>
      <c r="CGG17" s="146"/>
      <c r="CGH17" s="146"/>
      <c r="CGI17" s="146"/>
      <c r="CGJ17" s="146"/>
      <c r="CGK17" s="146"/>
      <c r="CGL17" s="146"/>
      <c r="CGM17" s="146"/>
      <c r="CGN17" s="146"/>
      <c r="CGO17" s="146"/>
      <c r="CGP17" s="146"/>
      <c r="CGQ17" s="146"/>
      <c r="CGR17" s="146"/>
      <c r="CGS17" s="146"/>
      <c r="CGT17" s="146"/>
      <c r="CGU17" s="146"/>
      <c r="CGV17" s="146"/>
      <c r="CGW17" s="146"/>
      <c r="CGX17" s="146"/>
      <c r="CGY17" s="146"/>
      <c r="CGZ17" s="146"/>
      <c r="CHA17" s="146"/>
      <c r="CHB17" s="146"/>
      <c r="CHC17" s="146"/>
      <c r="CHD17" s="146"/>
      <c r="CHE17" s="146"/>
      <c r="CHF17" s="146"/>
      <c r="CHG17" s="146"/>
      <c r="CHH17" s="146"/>
      <c r="CHI17" s="146"/>
      <c r="CHJ17" s="146"/>
      <c r="CHK17" s="146"/>
      <c r="CHL17" s="146"/>
      <c r="CHM17" s="146"/>
      <c r="CHN17" s="146"/>
      <c r="CHO17" s="146"/>
      <c r="CHP17" s="146"/>
      <c r="CHQ17" s="146"/>
      <c r="CHR17" s="146"/>
      <c r="CHS17" s="146"/>
      <c r="CHT17" s="146"/>
      <c r="CHU17" s="146"/>
      <c r="CHV17" s="146"/>
      <c r="CHW17" s="146"/>
      <c r="CHX17" s="146"/>
      <c r="CHY17" s="146"/>
      <c r="CHZ17" s="146"/>
      <c r="CIA17" s="146"/>
      <c r="CIB17" s="146"/>
      <c r="CIC17" s="146"/>
      <c r="CID17" s="146"/>
      <c r="CIE17" s="146"/>
      <c r="CIF17" s="146"/>
      <c r="CIG17" s="146"/>
      <c r="CIH17" s="146"/>
      <c r="CII17" s="146"/>
      <c r="CIJ17" s="146"/>
      <c r="CIK17" s="146"/>
      <c r="CIL17" s="146"/>
      <c r="CIM17" s="146"/>
      <c r="CIN17" s="146"/>
      <c r="CIO17" s="146"/>
      <c r="CIP17" s="146"/>
      <c r="CIQ17" s="146"/>
      <c r="CIR17" s="146"/>
      <c r="CIS17" s="146"/>
      <c r="CIT17" s="146"/>
      <c r="CIU17" s="146"/>
      <c r="CIV17" s="146"/>
      <c r="CIW17" s="146"/>
      <c r="CIX17" s="146"/>
      <c r="CIY17" s="146"/>
      <c r="CIZ17" s="146"/>
      <c r="CJA17" s="146"/>
      <c r="CJB17" s="146"/>
      <c r="CJC17" s="146"/>
      <c r="CJD17" s="146"/>
      <c r="CJE17" s="146"/>
      <c r="CJF17" s="146"/>
      <c r="CJG17" s="146"/>
      <c r="CJH17" s="146"/>
      <c r="CJI17" s="146"/>
      <c r="CJJ17" s="146"/>
      <c r="CJK17" s="146"/>
      <c r="CJL17" s="146"/>
      <c r="CJM17" s="146"/>
      <c r="CJN17" s="146"/>
      <c r="CJO17" s="146"/>
      <c r="CJP17" s="146"/>
      <c r="CJQ17" s="146"/>
      <c r="CJR17" s="146"/>
      <c r="CJS17" s="146"/>
      <c r="CJT17" s="146"/>
      <c r="CJU17" s="146"/>
      <c r="CJV17" s="146"/>
      <c r="CJW17" s="146"/>
      <c r="CJX17" s="146"/>
      <c r="CJY17" s="146"/>
      <c r="CJZ17" s="146"/>
      <c r="CKA17" s="146"/>
      <c r="CKB17" s="146"/>
      <c r="CKC17" s="146"/>
      <c r="CKD17" s="146"/>
      <c r="CKE17" s="146"/>
      <c r="CKF17" s="146"/>
      <c r="CKG17" s="146"/>
      <c r="CKH17" s="146"/>
      <c r="CKI17" s="146"/>
      <c r="CKJ17" s="146"/>
      <c r="CKK17" s="146"/>
      <c r="CKL17" s="146"/>
      <c r="CKM17" s="146"/>
      <c r="CKN17" s="146"/>
      <c r="CKO17" s="146"/>
      <c r="CKP17" s="146"/>
      <c r="CKQ17" s="146"/>
      <c r="CKR17" s="146"/>
      <c r="CKS17" s="146"/>
      <c r="CKT17" s="146"/>
      <c r="CKU17" s="146"/>
      <c r="CKV17" s="146"/>
      <c r="CKW17" s="146"/>
      <c r="CKX17" s="146"/>
      <c r="CKY17" s="146"/>
      <c r="CKZ17" s="146"/>
      <c r="CLA17" s="146"/>
      <c r="CLB17" s="146"/>
      <c r="CLC17" s="146"/>
      <c r="CLD17" s="146"/>
      <c r="CLE17" s="146"/>
      <c r="CLF17" s="146"/>
      <c r="CLG17" s="146"/>
      <c r="CLH17" s="146"/>
      <c r="CLI17" s="146"/>
      <c r="CLJ17" s="146"/>
      <c r="CLK17" s="146"/>
      <c r="CLL17" s="146"/>
      <c r="CLM17" s="146"/>
      <c r="CLN17" s="146"/>
      <c r="CLO17" s="146"/>
      <c r="CLP17" s="146"/>
      <c r="CLQ17" s="146"/>
      <c r="CLR17" s="146"/>
      <c r="CLS17" s="146"/>
      <c r="CLT17" s="146"/>
      <c r="CLU17" s="146"/>
      <c r="CLV17" s="146"/>
      <c r="CLW17" s="146"/>
      <c r="CLX17" s="146"/>
      <c r="CLY17" s="146"/>
      <c r="CLZ17" s="146"/>
      <c r="CMA17" s="146"/>
      <c r="CMB17" s="146"/>
      <c r="CMC17" s="146"/>
      <c r="CMD17" s="146"/>
      <c r="CME17" s="146"/>
      <c r="CMF17" s="146"/>
      <c r="CMG17" s="146"/>
      <c r="CMH17" s="146"/>
      <c r="CMI17" s="146"/>
      <c r="CMJ17" s="146"/>
      <c r="CMK17" s="146"/>
      <c r="CML17" s="146"/>
      <c r="CMM17" s="146"/>
      <c r="CMN17" s="146"/>
      <c r="CMO17" s="146"/>
      <c r="CMP17" s="146"/>
      <c r="CMQ17" s="146"/>
      <c r="CMR17" s="146"/>
      <c r="CMS17" s="146"/>
      <c r="CMT17" s="146"/>
      <c r="CMU17" s="146"/>
      <c r="CMV17" s="146"/>
      <c r="CMW17" s="146"/>
      <c r="CMX17" s="146"/>
      <c r="CMY17" s="146"/>
      <c r="CMZ17" s="146"/>
      <c r="CNA17" s="146"/>
      <c r="CNB17" s="146"/>
      <c r="CNC17" s="146"/>
      <c r="CND17" s="146"/>
      <c r="CNE17" s="146"/>
      <c r="CNF17" s="146"/>
      <c r="CNG17" s="146"/>
      <c r="CNH17" s="146"/>
      <c r="CNI17" s="146"/>
      <c r="CNJ17" s="146"/>
      <c r="CNK17" s="146"/>
      <c r="CNL17" s="146"/>
      <c r="CNM17" s="146"/>
      <c r="CNN17" s="146"/>
      <c r="CNO17" s="146"/>
      <c r="CNP17" s="146"/>
      <c r="CNQ17" s="146"/>
      <c r="CNR17" s="146"/>
      <c r="CNS17" s="146"/>
      <c r="CNT17" s="146"/>
      <c r="CNU17" s="146"/>
      <c r="CNV17" s="146"/>
      <c r="CNW17" s="146"/>
      <c r="CNX17" s="146"/>
      <c r="CNY17" s="146"/>
      <c r="CNZ17" s="146"/>
      <c r="COA17" s="146"/>
      <c r="COB17" s="146"/>
      <c r="COC17" s="146"/>
      <c r="COD17" s="146"/>
      <c r="COE17" s="146"/>
      <c r="COF17" s="146"/>
      <c r="COG17" s="146"/>
      <c r="COH17" s="146"/>
      <c r="COI17" s="146"/>
      <c r="COJ17" s="146"/>
      <c r="COK17" s="146"/>
      <c r="COL17" s="146"/>
      <c r="COM17" s="146"/>
      <c r="CON17" s="146"/>
      <c r="COO17" s="146"/>
      <c r="COP17" s="146"/>
      <c r="COQ17" s="146"/>
      <c r="COR17" s="146"/>
      <c r="COS17" s="146"/>
      <c r="COT17" s="146"/>
      <c r="COU17" s="146"/>
      <c r="COV17" s="146"/>
      <c r="COW17" s="146"/>
      <c r="COX17" s="146"/>
      <c r="COY17" s="146"/>
      <c r="COZ17" s="146"/>
      <c r="CPA17" s="146"/>
      <c r="CPB17" s="146"/>
      <c r="CPC17" s="146"/>
      <c r="CPD17" s="146"/>
      <c r="CPE17" s="146"/>
      <c r="CPF17" s="146"/>
      <c r="CPG17" s="146"/>
      <c r="CPH17" s="146"/>
      <c r="CPI17" s="146"/>
      <c r="CPJ17" s="146"/>
      <c r="CPK17" s="146"/>
      <c r="CPL17" s="146"/>
      <c r="CPM17" s="146"/>
      <c r="CPN17" s="146"/>
      <c r="CPO17" s="146"/>
      <c r="CPP17" s="146"/>
      <c r="CPQ17" s="146"/>
      <c r="CPR17" s="146"/>
      <c r="CPS17" s="146"/>
      <c r="CPT17" s="146"/>
      <c r="CPU17" s="146"/>
      <c r="CPV17" s="146"/>
      <c r="CPW17" s="146"/>
      <c r="CPX17" s="146"/>
      <c r="CPY17" s="146"/>
      <c r="CPZ17" s="146"/>
      <c r="CQA17" s="146"/>
      <c r="CQB17" s="146"/>
      <c r="CQC17" s="146"/>
      <c r="CQD17" s="146"/>
      <c r="CQE17" s="146"/>
      <c r="CQF17" s="146"/>
      <c r="CQG17" s="146"/>
      <c r="CQH17" s="146"/>
      <c r="CQI17" s="146"/>
      <c r="CQJ17" s="146"/>
      <c r="CQK17" s="146"/>
      <c r="CQL17" s="146"/>
      <c r="CQM17" s="146"/>
      <c r="CQN17" s="146"/>
      <c r="CQO17" s="146"/>
      <c r="CQP17" s="146"/>
      <c r="CQQ17" s="146"/>
      <c r="CQR17" s="146"/>
      <c r="CQS17" s="146"/>
      <c r="CQT17" s="146"/>
      <c r="CQU17" s="146"/>
      <c r="CQV17" s="146"/>
      <c r="CQW17" s="146"/>
      <c r="CQX17" s="146"/>
      <c r="CQY17" s="146"/>
      <c r="CQZ17" s="146"/>
      <c r="CRA17" s="146"/>
      <c r="CRB17" s="146"/>
      <c r="CRC17" s="146"/>
      <c r="CRD17" s="146"/>
      <c r="CRE17" s="146"/>
      <c r="CRF17" s="146"/>
      <c r="CRG17" s="146"/>
      <c r="CRH17" s="146"/>
      <c r="CRI17" s="146"/>
      <c r="CRJ17" s="146"/>
      <c r="CRK17" s="146"/>
      <c r="CRL17" s="146"/>
      <c r="CRM17" s="146"/>
      <c r="CRN17" s="146"/>
      <c r="CRO17" s="146"/>
      <c r="CRP17" s="146"/>
      <c r="CRQ17" s="146"/>
      <c r="CRR17" s="146"/>
      <c r="CRS17" s="146"/>
      <c r="CRT17" s="146"/>
      <c r="CRU17" s="146"/>
      <c r="CRV17" s="146"/>
      <c r="CRW17" s="146"/>
      <c r="CRX17" s="146"/>
      <c r="CRY17" s="146"/>
      <c r="CRZ17" s="146"/>
      <c r="CSA17" s="146"/>
      <c r="CSB17" s="146"/>
      <c r="CSC17" s="146"/>
      <c r="CSD17" s="146"/>
      <c r="CSE17" s="146"/>
      <c r="CSF17" s="146"/>
      <c r="CSG17" s="146"/>
      <c r="CSH17" s="146"/>
      <c r="CSI17" s="146"/>
      <c r="CSJ17" s="146"/>
      <c r="CSK17" s="146"/>
      <c r="CSL17" s="146"/>
      <c r="CSM17" s="146"/>
      <c r="CSN17" s="146"/>
      <c r="CSO17" s="146"/>
      <c r="CSP17" s="146"/>
      <c r="CSQ17" s="146"/>
      <c r="CSR17" s="146"/>
      <c r="CSS17" s="146"/>
      <c r="CST17" s="146"/>
      <c r="CSU17" s="146"/>
      <c r="CSV17" s="146"/>
      <c r="CSW17" s="146"/>
      <c r="CSX17" s="146"/>
      <c r="CSY17" s="146"/>
      <c r="CSZ17" s="146"/>
      <c r="CTA17" s="146"/>
      <c r="CTB17" s="146"/>
      <c r="CTC17" s="146"/>
      <c r="CTD17" s="146"/>
      <c r="CTE17" s="146"/>
      <c r="CTF17" s="146"/>
      <c r="CTG17" s="146"/>
      <c r="CTH17" s="146"/>
      <c r="CTI17" s="146"/>
      <c r="CTJ17" s="146"/>
      <c r="CTK17" s="146"/>
      <c r="CTL17" s="146"/>
      <c r="CTM17" s="146"/>
      <c r="CTN17" s="146"/>
      <c r="CTO17" s="146"/>
      <c r="CTP17" s="146"/>
      <c r="CTQ17" s="146"/>
      <c r="CTR17" s="146"/>
      <c r="CTS17" s="146"/>
      <c r="CTT17" s="146"/>
      <c r="CTU17" s="146"/>
      <c r="CTV17" s="146"/>
      <c r="CTW17" s="146"/>
      <c r="CTX17" s="146"/>
      <c r="CTY17" s="146"/>
      <c r="CTZ17" s="146"/>
      <c r="CUA17" s="146"/>
      <c r="CUB17" s="146"/>
      <c r="CUC17" s="146"/>
      <c r="CUD17" s="146"/>
      <c r="CUE17" s="146"/>
      <c r="CUF17" s="146"/>
      <c r="CUG17" s="146"/>
      <c r="CUH17" s="146"/>
      <c r="CUI17" s="146"/>
      <c r="CUJ17" s="146"/>
      <c r="CUK17" s="146"/>
      <c r="CUL17" s="146"/>
      <c r="CUM17" s="146"/>
      <c r="CUN17" s="146"/>
      <c r="CUO17" s="146"/>
      <c r="CUP17" s="146"/>
      <c r="CUQ17" s="146"/>
      <c r="CUR17" s="146"/>
      <c r="CUS17" s="146"/>
      <c r="CUT17" s="146"/>
      <c r="CUU17" s="146"/>
      <c r="CUV17" s="146"/>
      <c r="CUW17" s="146"/>
      <c r="CUX17" s="146"/>
      <c r="CUY17" s="146"/>
      <c r="CUZ17" s="146"/>
      <c r="CVA17" s="146"/>
      <c r="CVB17" s="146"/>
      <c r="CVC17" s="146"/>
      <c r="CVD17" s="146"/>
      <c r="CVE17" s="146"/>
      <c r="CVF17" s="146"/>
      <c r="CVG17" s="146"/>
      <c r="CVH17" s="146"/>
      <c r="CVI17" s="146"/>
      <c r="CVJ17" s="146"/>
      <c r="CVK17" s="146"/>
      <c r="CVL17" s="146"/>
      <c r="CVM17" s="146"/>
      <c r="CVN17" s="146"/>
      <c r="CVO17" s="146"/>
      <c r="CVP17" s="146"/>
      <c r="CVQ17" s="146"/>
      <c r="CVR17" s="146"/>
      <c r="CVS17" s="146"/>
      <c r="CVT17" s="146"/>
      <c r="CVU17" s="146"/>
      <c r="CVV17" s="146"/>
      <c r="CVW17" s="146"/>
      <c r="CVX17" s="146"/>
      <c r="CVY17" s="146"/>
      <c r="CVZ17" s="146"/>
      <c r="CWA17" s="146"/>
      <c r="CWB17" s="146"/>
      <c r="CWC17" s="146"/>
      <c r="CWD17" s="146"/>
      <c r="CWE17" s="146"/>
      <c r="CWF17" s="146"/>
      <c r="CWG17" s="146"/>
      <c r="CWH17" s="146"/>
      <c r="CWI17" s="146"/>
      <c r="CWJ17" s="146"/>
      <c r="CWK17" s="146"/>
      <c r="CWL17" s="146"/>
      <c r="CWM17" s="146"/>
      <c r="CWN17" s="146"/>
      <c r="CWO17" s="146"/>
      <c r="CWP17" s="146"/>
      <c r="CWQ17" s="146"/>
      <c r="CWR17" s="146"/>
      <c r="CWS17" s="146"/>
      <c r="CWT17" s="146"/>
      <c r="CWU17" s="146"/>
      <c r="CWV17" s="146"/>
      <c r="CWW17" s="146"/>
      <c r="CWX17" s="146"/>
      <c r="CWY17" s="146"/>
      <c r="CWZ17" s="146"/>
      <c r="CXA17" s="146"/>
      <c r="CXB17" s="146"/>
      <c r="CXC17" s="146"/>
      <c r="CXD17" s="146"/>
      <c r="CXE17" s="146"/>
      <c r="CXF17" s="146"/>
      <c r="CXG17" s="146"/>
      <c r="CXH17" s="146"/>
      <c r="CXI17" s="146"/>
      <c r="CXJ17" s="146"/>
      <c r="CXK17" s="146"/>
      <c r="CXL17" s="146"/>
      <c r="CXM17" s="146"/>
      <c r="CXN17" s="146"/>
      <c r="CXO17" s="146"/>
      <c r="CXP17" s="146"/>
      <c r="CXQ17" s="146"/>
      <c r="CXR17" s="146"/>
      <c r="CXS17" s="146"/>
      <c r="CXT17" s="146"/>
      <c r="CXU17" s="146"/>
      <c r="CXV17" s="146"/>
      <c r="CXW17" s="146"/>
      <c r="CXX17" s="146"/>
      <c r="CXY17" s="146"/>
      <c r="CXZ17" s="146"/>
      <c r="CYA17" s="146"/>
      <c r="CYB17" s="146"/>
      <c r="CYC17" s="146"/>
      <c r="CYD17" s="146"/>
      <c r="CYE17" s="146"/>
      <c r="CYF17" s="146"/>
      <c r="CYG17" s="146"/>
      <c r="CYH17" s="146"/>
      <c r="CYI17" s="146"/>
      <c r="CYJ17" s="146"/>
      <c r="CYK17" s="146"/>
      <c r="CYL17" s="146"/>
      <c r="CYM17" s="146"/>
      <c r="CYN17" s="146"/>
      <c r="CYO17" s="146"/>
      <c r="CYP17" s="146"/>
      <c r="CYQ17" s="146"/>
      <c r="CYR17" s="146"/>
      <c r="CYS17" s="146"/>
      <c r="CYT17" s="146"/>
      <c r="CYU17" s="146"/>
      <c r="CYV17" s="146"/>
      <c r="CYW17" s="146"/>
      <c r="CYX17" s="146"/>
      <c r="CYY17" s="146"/>
      <c r="CYZ17" s="146"/>
      <c r="CZA17" s="146"/>
      <c r="CZB17" s="146"/>
      <c r="CZC17" s="146"/>
      <c r="CZD17" s="146"/>
      <c r="CZE17" s="146"/>
      <c r="CZF17" s="146"/>
      <c r="CZG17" s="146"/>
      <c r="CZH17" s="146"/>
      <c r="CZI17" s="146"/>
      <c r="CZJ17" s="146"/>
      <c r="CZK17" s="146"/>
      <c r="CZL17" s="146"/>
      <c r="CZM17" s="146"/>
      <c r="CZN17" s="146"/>
      <c r="CZO17" s="146"/>
      <c r="CZP17" s="146"/>
      <c r="CZQ17" s="146"/>
      <c r="CZR17" s="146"/>
      <c r="CZS17" s="146"/>
      <c r="CZT17" s="146"/>
      <c r="CZU17" s="146"/>
      <c r="CZV17" s="146"/>
      <c r="CZW17" s="146"/>
      <c r="CZX17" s="146"/>
      <c r="CZY17" s="146"/>
      <c r="CZZ17" s="146"/>
      <c r="DAA17" s="146"/>
      <c r="DAB17" s="146"/>
      <c r="DAC17" s="146"/>
      <c r="DAD17" s="146"/>
      <c r="DAE17" s="146"/>
      <c r="DAF17" s="146"/>
      <c r="DAG17" s="146"/>
      <c r="DAH17" s="146"/>
      <c r="DAI17" s="146"/>
      <c r="DAJ17" s="146"/>
      <c r="DAK17" s="146"/>
      <c r="DAL17" s="146"/>
      <c r="DAM17" s="146"/>
      <c r="DAN17" s="146"/>
      <c r="DAO17" s="146"/>
      <c r="DAP17" s="146"/>
      <c r="DAQ17" s="146"/>
      <c r="DAR17" s="146"/>
      <c r="DAS17" s="146"/>
      <c r="DAT17" s="146"/>
      <c r="DAU17" s="146"/>
      <c r="DAV17" s="146"/>
      <c r="DAW17" s="146"/>
      <c r="DAX17" s="146"/>
      <c r="DAY17" s="146"/>
      <c r="DAZ17" s="146"/>
      <c r="DBA17" s="146"/>
      <c r="DBB17" s="146"/>
      <c r="DBC17" s="146"/>
      <c r="DBD17" s="146"/>
      <c r="DBE17" s="146"/>
      <c r="DBF17" s="146"/>
      <c r="DBG17" s="146"/>
      <c r="DBH17" s="146"/>
      <c r="DBI17" s="146"/>
      <c r="DBJ17" s="146"/>
      <c r="DBK17" s="146"/>
      <c r="DBL17" s="146"/>
      <c r="DBM17" s="146"/>
      <c r="DBN17" s="146"/>
      <c r="DBO17" s="146"/>
      <c r="DBP17" s="146"/>
      <c r="DBQ17" s="146"/>
      <c r="DBR17" s="146"/>
      <c r="DBS17" s="146"/>
      <c r="DBT17" s="146"/>
      <c r="DBU17" s="146"/>
      <c r="DBV17" s="146"/>
      <c r="DBW17" s="146"/>
      <c r="DBX17" s="146"/>
      <c r="DBY17" s="146"/>
      <c r="DBZ17" s="146"/>
      <c r="DCA17" s="146"/>
      <c r="DCB17" s="146"/>
      <c r="DCC17" s="146"/>
      <c r="DCD17" s="146"/>
      <c r="DCE17" s="146"/>
      <c r="DCF17" s="146"/>
      <c r="DCG17" s="146"/>
      <c r="DCH17" s="146"/>
      <c r="DCI17" s="146"/>
      <c r="DCJ17" s="146"/>
      <c r="DCK17" s="146"/>
      <c r="DCL17" s="146"/>
      <c r="DCM17" s="146"/>
      <c r="DCN17" s="146"/>
      <c r="DCO17" s="146"/>
      <c r="DCP17" s="146"/>
      <c r="DCQ17" s="146"/>
      <c r="DCR17" s="146"/>
      <c r="DCS17" s="146"/>
      <c r="DCT17" s="146"/>
      <c r="DCU17" s="146"/>
      <c r="DCV17" s="146"/>
      <c r="DCW17" s="146"/>
      <c r="DCX17" s="146"/>
      <c r="DCY17" s="146"/>
      <c r="DCZ17" s="146"/>
      <c r="DDA17" s="146"/>
      <c r="DDB17" s="146"/>
      <c r="DDC17" s="146"/>
      <c r="DDD17" s="146"/>
      <c r="DDE17" s="146"/>
      <c r="DDF17" s="146"/>
      <c r="DDG17" s="146"/>
      <c r="DDH17" s="146"/>
      <c r="DDI17" s="146"/>
      <c r="DDJ17" s="146"/>
      <c r="DDK17" s="146"/>
      <c r="DDL17" s="146"/>
      <c r="DDM17" s="146"/>
      <c r="DDN17" s="146"/>
      <c r="DDO17" s="146"/>
      <c r="DDP17" s="146"/>
      <c r="DDQ17" s="146"/>
      <c r="DDR17" s="146"/>
      <c r="DDS17" s="146"/>
      <c r="DDT17" s="146"/>
      <c r="DDU17" s="146"/>
      <c r="DDV17" s="146"/>
      <c r="DDW17" s="146"/>
      <c r="DDX17" s="146"/>
      <c r="DDY17" s="146"/>
      <c r="DDZ17" s="146"/>
      <c r="DEA17" s="146"/>
      <c r="DEB17" s="146"/>
      <c r="DEC17" s="146"/>
      <c r="DED17" s="146"/>
      <c r="DEE17" s="146"/>
      <c r="DEF17" s="146"/>
      <c r="DEG17" s="146"/>
      <c r="DEH17" s="146"/>
      <c r="DEI17" s="146"/>
      <c r="DEJ17" s="146"/>
      <c r="DEK17" s="146"/>
      <c r="DEL17" s="146"/>
      <c r="DEM17" s="146"/>
      <c r="DEN17" s="146"/>
      <c r="DEO17" s="146"/>
      <c r="DEP17" s="146"/>
      <c r="DEQ17" s="146"/>
      <c r="DER17" s="146"/>
      <c r="DES17" s="146"/>
      <c r="DET17" s="146"/>
      <c r="DEU17" s="146"/>
      <c r="DEV17" s="146"/>
      <c r="DEW17" s="146"/>
      <c r="DEX17" s="146"/>
      <c r="DEY17" s="146"/>
      <c r="DEZ17" s="146"/>
      <c r="DFA17" s="146"/>
      <c r="DFB17" s="146"/>
      <c r="DFC17" s="146"/>
      <c r="DFD17" s="146"/>
      <c r="DFE17" s="146"/>
      <c r="DFF17" s="146"/>
      <c r="DFG17" s="146"/>
      <c r="DFH17" s="146"/>
      <c r="DFI17" s="146"/>
      <c r="DFJ17" s="146"/>
      <c r="DFK17" s="146"/>
      <c r="DFL17" s="146"/>
      <c r="DFM17" s="146"/>
      <c r="DFN17" s="146"/>
      <c r="DFO17" s="146"/>
      <c r="DFP17" s="146"/>
      <c r="DFQ17" s="146"/>
      <c r="DFR17" s="146"/>
      <c r="DFS17" s="146"/>
      <c r="DFT17" s="146"/>
      <c r="DFU17" s="146"/>
      <c r="DFV17" s="146"/>
      <c r="DFW17" s="146"/>
      <c r="DFX17" s="146"/>
      <c r="DFY17" s="146"/>
      <c r="DFZ17" s="146"/>
      <c r="DGA17" s="146"/>
      <c r="DGB17" s="146"/>
      <c r="DGC17" s="146"/>
      <c r="DGD17" s="146"/>
      <c r="DGE17" s="146"/>
      <c r="DGF17" s="146"/>
      <c r="DGG17" s="146"/>
      <c r="DGH17" s="146"/>
      <c r="DGI17" s="146"/>
      <c r="DGJ17" s="146"/>
      <c r="DGK17" s="146"/>
      <c r="DGL17" s="146"/>
      <c r="DGM17" s="146"/>
      <c r="DGN17" s="146"/>
      <c r="DGO17" s="146"/>
      <c r="DGP17" s="146"/>
      <c r="DGQ17" s="146"/>
      <c r="DGR17" s="146"/>
      <c r="DGS17" s="146"/>
      <c r="DGT17" s="146"/>
      <c r="DGU17" s="146"/>
      <c r="DGV17" s="146"/>
      <c r="DGW17" s="146"/>
      <c r="DGX17" s="146"/>
      <c r="DGY17" s="146"/>
      <c r="DGZ17" s="146"/>
      <c r="DHA17" s="146"/>
      <c r="DHB17" s="146"/>
      <c r="DHC17" s="146"/>
      <c r="DHD17" s="146"/>
      <c r="DHE17" s="146"/>
      <c r="DHF17" s="146"/>
      <c r="DHG17" s="146"/>
      <c r="DHH17" s="146"/>
      <c r="DHI17" s="146"/>
      <c r="DHJ17" s="146"/>
      <c r="DHK17" s="146"/>
      <c r="DHL17" s="146"/>
      <c r="DHM17" s="146"/>
      <c r="DHN17" s="146"/>
      <c r="DHO17" s="146"/>
      <c r="DHP17" s="146"/>
      <c r="DHQ17" s="146"/>
      <c r="DHR17" s="146"/>
      <c r="DHS17" s="146"/>
      <c r="DHT17" s="146"/>
      <c r="DHU17" s="146"/>
      <c r="DHV17" s="146"/>
      <c r="DHW17" s="146"/>
      <c r="DHX17" s="146"/>
      <c r="DHY17" s="146"/>
      <c r="DHZ17" s="146"/>
      <c r="DIA17" s="146"/>
      <c r="DIB17" s="146"/>
      <c r="DIC17" s="146"/>
      <c r="DID17" s="146"/>
      <c r="DIE17" s="146"/>
      <c r="DIF17" s="146"/>
      <c r="DIG17" s="146"/>
      <c r="DIH17" s="146"/>
      <c r="DII17" s="146"/>
      <c r="DIJ17" s="146"/>
      <c r="DIK17" s="146"/>
      <c r="DIL17" s="146"/>
      <c r="DIM17" s="146"/>
      <c r="DIN17" s="146"/>
      <c r="DIO17" s="146"/>
      <c r="DIP17" s="146"/>
      <c r="DIQ17" s="146"/>
      <c r="DIR17" s="146"/>
      <c r="DIS17" s="146"/>
      <c r="DIT17" s="146"/>
      <c r="DIU17" s="146"/>
      <c r="DIV17" s="146"/>
      <c r="DIW17" s="146"/>
      <c r="DIX17" s="146"/>
      <c r="DIY17" s="146"/>
      <c r="DIZ17" s="146"/>
      <c r="DJA17" s="146"/>
      <c r="DJB17" s="146"/>
      <c r="DJC17" s="146"/>
      <c r="DJD17" s="146"/>
      <c r="DJE17" s="146"/>
      <c r="DJF17" s="146"/>
      <c r="DJG17" s="146"/>
      <c r="DJH17" s="146"/>
      <c r="DJI17" s="146"/>
      <c r="DJJ17" s="146"/>
      <c r="DJK17" s="146"/>
      <c r="DJL17" s="146"/>
      <c r="DJM17" s="146"/>
      <c r="DJN17" s="146"/>
      <c r="DJO17" s="146"/>
      <c r="DJP17" s="146"/>
      <c r="DJQ17" s="146"/>
      <c r="DJR17" s="146"/>
      <c r="DJS17" s="146"/>
      <c r="DJT17" s="146"/>
      <c r="DJU17" s="146"/>
      <c r="DJV17" s="146"/>
      <c r="DJW17" s="146"/>
      <c r="DJX17" s="146"/>
      <c r="DJY17" s="146"/>
      <c r="DJZ17" s="146"/>
      <c r="DKA17" s="146"/>
      <c r="DKB17" s="146"/>
      <c r="DKC17" s="146"/>
      <c r="DKD17" s="146"/>
      <c r="DKE17" s="146"/>
      <c r="DKF17" s="146"/>
      <c r="DKG17" s="146"/>
      <c r="DKH17" s="146"/>
      <c r="DKI17" s="146"/>
      <c r="DKJ17" s="146"/>
      <c r="DKK17" s="146"/>
      <c r="DKL17" s="146"/>
      <c r="DKM17" s="146"/>
      <c r="DKN17" s="146"/>
      <c r="DKO17" s="146"/>
      <c r="DKP17" s="146"/>
      <c r="DKQ17" s="146"/>
      <c r="DKR17" s="146"/>
      <c r="DKS17" s="146"/>
      <c r="DKT17" s="146"/>
      <c r="DKU17" s="146"/>
      <c r="DKV17" s="146"/>
      <c r="DKW17" s="146"/>
      <c r="DKX17" s="146"/>
      <c r="DKY17" s="146"/>
      <c r="DKZ17" s="146"/>
      <c r="DLA17" s="146"/>
      <c r="DLB17" s="146"/>
      <c r="DLC17" s="146"/>
      <c r="DLD17" s="146"/>
      <c r="DLE17" s="146"/>
      <c r="DLF17" s="146"/>
      <c r="DLG17" s="146"/>
      <c r="DLH17" s="146"/>
      <c r="DLI17" s="146"/>
      <c r="DLJ17" s="146"/>
      <c r="DLK17" s="146"/>
      <c r="DLL17" s="146"/>
      <c r="DLM17" s="146"/>
      <c r="DLN17" s="146"/>
      <c r="DLO17" s="146"/>
      <c r="DLP17" s="146"/>
      <c r="DLQ17" s="146"/>
      <c r="DLR17" s="146"/>
      <c r="DLS17" s="146"/>
      <c r="DLT17" s="146"/>
      <c r="DLU17" s="146"/>
      <c r="DLV17" s="146"/>
      <c r="DLW17" s="146"/>
      <c r="DLX17" s="146"/>
      <c r="DLY17" s="146"/>
      <c r="DLZ17" s="146"/>
      <c r="DMA17" s="146"/>
      <c r="DMB17" s="146"/>
      <c r="DMC17" s="146"/>
      <c r="DMD17" s="146"/>
      <c r="DME17" s="146"/>
      <c r="DMF17" s="146"/>
      <c r="DMG17" s="146"/>
      <c r="DMH17" s="146"/>
      <c r="DMI17" s="146"/>
      <c r="DMJ17" s="146"/>
      <c r="DMK17" s="146"/>
      <c r="DML17" s="146"/>
      <c r="DMM17" s="146"/>
      <c r="DMN17" s="146"/>
      <c r="DMO17" s="146"/>
      <c r="DMP17" s="146"/>
      <c r="DMQ17" s="146"/>
      <c r="DMR17" s="146"/>
      <c r="DMS17" s="146"/>
      <c r="DMT17" s="146"/>
      <c r="DMU17" s="146"/>
      <c r="DMV17" s="146"/>
      <c r="DMW17" s="146"/>
      <c r="DMX17" s="146"/>
      <c r="DMY17" s="146"/>
      <c r="DMZ17" s="146"/>
      <c r="DNA17" s="146"/>
      <c r="DNB17" s="146"/>
      <c r="DNC17" s="146"/>
      <c r="DND17" s="146"/>
      <c r="DNE17" s="146"/>
      <c r="DNF17" s="146"/>
      <c r="DNG17" s="146"/>
      <c r="DNH17" s="146"/>
      <c r="DNI17" s="146"/>
      <c r="DNJ17" s="146"/>
      <c r="DNK17" s="146"/>
      <c r="DNL17" s="146"/>
      <c r="DNM17" s="146"/>
      <c r="DNN17" s="146"/>
      <c r="DNO17" s="146"/>
      <c r="DNP17" s="146"/>
      <c r="DNQ17" s="146"/>
      <c r="DNR17" s="146"/>
      <c r="DNS17" s="146"/>
      <c r="DNT17" s="146"/>
      <c r="DNU17" s="146"/>
      <c r="DNV17" s="146"/>
      <c r="DNW17" s="146"/>
      <c r="DNX17" s="146"/>
      <c r="DNY17" s="146"/>
      <c r="DNZ17" s="146"/>
      <c r="DOA17" s="146"/>
      <c r="DOB17" s="146"/>
      <c r="DOC17" s="146"/>
      <c r="DOD17" s="146"/>
      <c r="DOE17" s="146"/>
      <c r="DOF17" s="146"/>
      <c r="DOG17" s="146"/>
      <c r="DOH17" s="146"/>
      <c r="DOI17" s="146"/>
      <c r="DOJ17" s="146"/>
      <c r="DOK17" s="146"/>
      <c r="DOL17" s="146"/>
      <c r="DOM17" s="146"/>
      <c r="DON17" s="146"/>
      <c r="DOO17" s="146"/>
      <c r="DOP17" s="146"/>
      <c r="DOQ17" s="146"/>
      <c r="DOR17" s="146"/>
      <c r="DOS17" s="146"/>
      <c r="DOT17" s="146"/>
      <c r="DOU17" s="146"/>
      <c r="DOV17" s="146"/>
      <c r="DOW17" s="146"/>
      <c r="DOX17" s="146"/>
      <c r="DOY17" s="146"/>
      <c r="DOZ17" s="146"/>
      <c r="DPA17" s="146"/>
      <c r="DPB17" s="146"/>
      <c r="DPC17" s="146"/>
      <c r="DPD17" s="146"/>
      <c r="DPE17" s="146"/>
      <c r="DPF17" s="146"/>
      <c r="DPG17" s="146"/>
      <c r="DPH17" s="146"/>
      <c r="DPI17" s="146"/>
      <c r="DPJ17" s="146"/>
      <c r="DPK17" s="146"/>
      <c r="DPL17" s="146"/>
      <c r="DPM17" s="146"/>
      <c r="DPN17" s="146"/>
      <c r="DPO17" s="146"/>
      <c r="DPP17" s="146"/>
      <c r="DPQ17" s="146"/>
      <c r="DPR17" s="146"/>
      <c r="DPS17" s="146"/>
      <c r="DPT17" s="146"/>
      <c r="DPU17" s="146"/>
      <c r="DPV17" s="146"/>
      <c r="DPW17" s="146"/>
      <c r="DPX17" s="146"/>
      <c r="DPY17" s="146"/>
      <c r="DPZ17" s="146"/>
      <c r="DQA17" s="146"/>
      <c r="DQB17" s="146"/>
      <c r="DQC17" s="146"/>
      <c r="DQD17" s="146"/>
      <c r="DQE17" s="146"/>
      <c r="DQF17" s="146"/>
      <c r="DQG17" s="146"/>
      <c r="DQH17" s="146"/>
      <c r="DQI17" s="146"/>
      <c r="DQJ17" s="146"/>
      <c r="DQK17" s="146"/>
      <c r="DQL17" s="146"/>
      <c r="DQM17" s="146"/>
      <c r="DQN17" s="146"/>
      <c r="DQO17" s="146"/>
      <c r="DQP17" s="146"/>
      <c r="DQQ17" s="146"/>
      <c r="DQR17" s="146"/>
      <c r="DQS17" s="146"/>
      <c r="DQT17" s="146"/>
      <c r="DQU17" s="146"/>
      <c r="DQV17" s="146"/>
      <c r="DQW17" s="146"/>
      <c r="DQX17" s="146"/>
      <c r="DQY17" s="146"/>
      <c r="DQZ17" s="146"/>
      <c r="DRA17" s="146"/>
      <c r="DRB17" s="146"/>
      <c r="DRC17" s="146"/>
      <c r="DRD17" s="146"/>
      <c r="DRE17" s="146"/>
      <c r="DRF17" s="146"/>
      <c r="DRG17" s="146"/>
      <c r="DRH17" s="146"/>
      <c r="DRI17" s="146"/>
      <c r="DRJ17" s="146"/>
      <c r="DRK17" s="146"/>
      <c r="DRL17" s="146"/>
      <c r="DRM17" s="146"/>
      <c r="DRN17" s="146"/>
      <c r="DRO17" s="146"/>
      <c r="DRP17" s="146"/>
      <c r="DRQ17" s="146"/>
      <c r="DRR17" s="146"/>
      <c r="DRS17" s="146"/>
      <c r="DRT17" s="146"/>
      <c r="DRU17" s="146"/>
      <c r="DRV17" s="146"/>
      <c r="DRW17" s="146"/>
      <c r="DRX17" s="146"/>
      <c r="DRY17" s="146"/>
      <c r="DRZ17" s="146"/>
      <c r="DSA17" s="146"/>
      <c r="DSB17" s="146"/>
      <c r="DSC17" s="146"/>
      <c r="DSD17" s="146"/>
      <c r="DSE17" s="146"/>
      <c r="DSF17" s="146"/>
      <c r="DSG17" s="146"/>
      <c r="DSH17" s="146"/>
      <c r="DSI17" s="146"/>
      <c r="DSJ17" s="146"/>
      <c r="DSK17" s="146"/>
      <c r="DSL17" s="146"/>
      <c r="DSM17" s="146"/>
      <c r="DSN17" s="146"/>
      <c r="DSO17" s="146"/>
      <c r="DSP17" s="146"/>
      <c r="DSQ17" s="146"/>
      <c r="DSR17" s="146"/>
      <c r="DSS17" s="146"/>
      <c r="DST17" s="146"/>
      <c r="DSU17" s="146"/>
      <c r="DSV17" s="146"/>
      <c r="DSW17" s="146"/>
      <c r="DSX17" s="146"/>
      <c r="DSY17" s="146"/>
      <c r="DSZ17" s="146"/>
      <c r="DTA17" s="146"/>
      <c r="DTB17" s="146"/>
      <c r="DTC17" s="146"/>
      <c r="DTD17" s="146"/>
      <c r="DTE17" s="146"/>
      <c r="DTF17" s="146"/>
      <c r="DTG17" s="146"/>
      <c r="DTH17" s="146"/>
      <c r="DTI17" s="146"/>
      <c r="DTJ17" s="146"/>
      <c r="DTK17" s="146"/>
      <c r="DTL17" s="146"/>
      <c r="DTM17" s="146"/>
      <c r="DTN17" s="146"/>
      <c r="DTO17" s="146"/>
      <c r="DTP17" s="146"/>
      <c r="DTQ17" s="146"/>
      <c r="DTR17" s="146"/>
      <c r="DTS17" s="146"/>
      <c r="DTT17" s="146"/>
      <c r="DTU17" s="146"/>
      <c r="DTV17" s="146"/>
      <c r="DTW17" s="146"/>
      <c r="DTX17" s="146"/>
      <c r="DTY17" s="146"/>
      <c r="DTZ17" s="146"/>
      <c r="DUA17" s="146"/>
      <c r="DUB17" s="146"/>
      <c r="DUC17" s="146"/>
      <c r="DUD17" s="146"/>
      <c r="DUE17" s="146"/>
      <c r="DUF17" s="146"/>
      <c r="DUG17" s="146"/>
      <c r="DUH17" s="146"/>
      <c r="DUI17" s="146"/>
      <c r="DUJ17" s="146"/>
      <c r="DUK17" s="146"/>
      <c r="DUL17" s="146"/>
      <c r="DUM17" s="146"/>
      <c r="DUN17" s="146"/>
      <c r="DUO17" s="146"/>
      <c r="DUP17" s="146"/>
      <c r="DUQ17" s="146"/>
      <c r="DUR17" s="146"/>
      <c r="DUS17" s="146"/>
      <c r="DUT17" s="146"/>
      <c r="DUU17" s="146"/>
      <c r="DUV17" s="146"/>
      <c r="DUW17" s="146"/>
      <c r="DUX17" s="146"/>
      <c r="DUY17" s="146"/>
      <c r="DUZ17" s="146"/>
      <c r="DVA17" s="146"/>
      <c r="DVB17" s="146"/>
      <c r="DVC17" s="146"/>
      <c r="DVD17" s="146"/>
      <c r="DVE17" s="146"/>
      <c r="DVF17" s="146"/>
      <c r="DVG17" s="146"/>
      <c r="DVH17" s="146"/>
      <c r="DVI17" s="146"/>
      <c r="DVJ17" s="146"/>
      <c r="DVK17" s="146"/>
      <c r="DVL17" s="146"/>
      <c r="DVM17" s="146"/>
      <c r="DVN17" s="146"/>
      <c r="DVO17" s="146"/>
      <c r="DVP17" s="146"/>
      <c r="DVQ17" s="146"/>
      <c r="DVR17" s="146"/>
      <c r="DVS17" s="146"/>
      <c r="DVT17" s="146"/>
      <c r="DVU17" s="146"/>
      <c r="DVV17" s="146"/>
      <c r="DVW17" s="146"/>
      <c r="DVX17" s="146"/>
      <c r="DVY17" s="146"/>
      <c r="DVZ17" s="146"/>
      <c r="DWA17" s="146"/>
      <c r="DWB17" s="146"/>
      <c r="DWC17" s="146"/>
      <c r="DWD17" s="146"/>
      <c r="DWE17" s="146"/>
      <c r="DWF17" s="146"/>
      <c r="DWG17" s="146"/>
      <c r="DWH17" s="146"/>
      <c r="DWI17" s="146"/>
      <c r="DWJ17" s="146"/>
      <c r="DWK17" s="146"/>
      <c r="DWL17" s="146"/>
      <c r="DWM17" s="146"/>
      <c r="DWN17" s="146"/>
      <c r="DWO17" s="146"/>
      <c r="DWP17" s="146"/>
      <c r="DWQ17" s="146"/>
      <c r="DWR17" s="146"/>
      <c r="DWS17" s="146"/>
      <c r="DWT17" s="146"/>
      <c r="DWU17" s="146"/>
      <c r="DWV17" s="146"/>
      <c r="DWW17" s="146"/>
      <c r="DWX17" s="146"/>
      <c r="DWY17" s="146"/>
      <c r="DWZ17" s="146"/>
      <c r="DXA17" s="146"/>
      <c r="DXB17" s="146"/>
      <c r="DXC17" s="146"/>
      <c r="DXD17" s="146"/>
      <c r="DXE17" s="146"/>
      <c r="DXF17" s="146"/>
      <c r="DXG17" s="146"/>
      <c r="DXH17" s="146"/>
      <c r="DXI17" s="146"/>
      <c r="DXJ17" s="146"/>
      <c r="DXK17" s="146"/>
      <c r="DXL17" s="146"/>
      <c r="DXM17" s="146"/>
      <c r="DXN17" s="146"/>
      <c r="DXO17" s="146"/>
      <c r="DXP17" s="146"/>
      <c r="DXQ17" s="146"/>
      <c r="DXR17" s="146"/>
      <c r="DXS17" s="146"/>
      <c r="DXT17" s="146"/>
      <c r="DXU17" s="146"/>
      <c r="DXV17" s="146"/>
      <c r="DXW17" s="146"/>
      <c r="DXX17" s="146"/>
      <c r="DXY17" s="146"/>
      <c r="DXZ17" s="146"/>
      <c r="DYA17" s="146"/>
      <c r="DYB17" s="146"/>
      <c r="DYC17" s="146"/>
      <c r="DYD17" s="146"/>
      <c r="DYE17" s="146"/>
      <c r="DYF17" s="146"/>
      <c r="DYG17" s="146"/>
      <c r="DYH17" s="146"/>
      <c r="DYI17" s="146"/>
      <c r="DYJ17" s="146"/>
      <c r="DYK17" s="146"/>
      <c r="DYL17" s="146"/>
      <c r="DYM17" s="146"/>
      <c r="DYN17" s="146"/>
      <c r="DYO17" s="146"/>
      <c r="DYP17" s="146"/>
      <c r="DYQ17" s="146"/>
      <c r="DYR17" s="146"/>
      <c r="DYS17" s="146"/>
      <c r="DYT17" s="146"/>
      <c r="DYU17" s="146"/>
      <c r="DYV17" s="146"/>
      <c r="DYW17" s="146"/>
      <c r="DYX17" s="146"/>
      <c r="DYY17" s="146"/>
      <c r="DYZ17" s="146"/>
      <c r="DZA17" s="146"/>
      <c r="DZB17" s="146"/>
      <c r="DZC17" s="146"/>
      <c r="DZD17" s="146"/>
      <c r="DZE17" s="146"/>
      <c r="DZF17" s="146"/>
      <c r="DZG17" s="146"/>
      <c r="DZH17" s="146"/>
      <c r="DZI17" s="146"/>
      <c r="DZJ17" s="146"/>
      <c r="DZK17" s="146"/>
      <c r="DZL17" s="146"/>
      <c r="DZM17" s="146"/>
      <c r="DZN17" s="146"/>
      <c r="DZO17" s="146"/>
      <c r="DZP17" s="146"/>
      <c r="DZQ17" s="146"/>
      <c r="DZR17" s="146"/>
      <c r="DZS17" s="146"/>
      <c r="DZT17" s="146"/>
      <c r="DZU17" s="146"/>
      <c r="DZV17" s="146"/>
      <c r="DZW17" s="146"/>
      <c r="DZX17" s="146"/>
      <c r="DZY17" s="146"/>
      <c r="DZZ17" s="146"/>
      <c r="EAA17" s="146"/>
      <c r="EAB17" s="146"/>
      <c r="EAC17" s="146"/>
      <c r="EAD17" s="146"/>
      <c r="EAE17" s="146"/>
      <c r="EAF17" s="146"/>
      <c r="EAG17" s="146"/>
      <c r="EAH17" s="146"/>
      <c r="EAI17" s="146"/>
      <c r="EAJ17" s="146"/>
      <c r="EAK17" s="146"/>
      <c r="EAL17" s="146"/>
      <c r="EAM17" s="146"/>
      <c r="EAN17" s="146"/>
      <c r="EAO17" s="146"/>
      <c r="EAP17" s="146"/>
      <c r="EAQ17" s="146"/>
      <c r="EAR17" s="146"/>
      <c r="EAS17" s="146"/>
      <c r="EAT17" s="146"/>
      <c r="EAU17" s="146"/>
      <c r="EAV17" s="146"/>
      <c r="EAW17" s="146"/>
      <c r="EAX17" s="146"/>
      <c r="EAY17" s="146"/>
      <c r="EAZ17" s="146"/>
      <c r="EBA17" s="146"/>
      <c r="EBB17" s="146"/>
      <c r="EBC17" s="146"/>
      <c r="EBD17" s="146"/>
      <c r="EBE17" s="146"/>
      <c r="EBF17" s="146"/>
      <c r="EBG17" s="146"/>
      <c r="EBH17" s="146"/>
      <c r="EBI17" s="146"/>
      <c r="EBJ17" s="146"/>
      <c r="EBK17" s="146"/>
      <c r="EBL17" s="146"/>
      <c r="EBM17" s="146"/>
      <c r="EBN17" s="146"/>
      <c r="EBO17" s="146"/>
      <c r="EBP17" s="146"/>
      <c r="EBQ17" s="146"/>
      <c r="EBR17" s="146"/>
      <c r="EBS17" s="146"/>
      <c r="EBT17" s="146"/>
      <c r="EBU17" s="146"/>
      <c r="EBV17" s="146"/>
      <c r="EBW17" s="146"/>
      <c r="EBX17" s="146"/>
      <c r="EBY17" s="146"/>
      <c r="EBZ17" s="146"/>
      <c r="ECA17" s="146"/>
      <c r="ECB17" s="146"/>
      <c r="ECC17" s="146"/>
      <c r="ECD17" s="146"/>
      <c r="ECE17" s="146"/>
      <c r="ECF17" s="146"/>
      <c r="ECG17" s="146"/>
      <c r="ECH17" s="146"/>
      <c r="ECI17" s="146"/>
      <c r="ECJ17" s="146"/>
      <c r="ECK17" s="146"/>
      <c r="ECL17" s="146"/>
      <c r="ECM17" s="146"/>
      <c r="ECN17" s="146"/>
      <c r="ECO17" s="146"/>
      <c r="ECP17" s="146"/>
      <c r="ECQ17" s="146"/>
      <c r="ECR17" s="146"/>
      <c r="ECS17" s="146"/>
      <c r="ECT17" s="146"/>
      <c r="ECU17" s="146"/>
      <c r="ECV17" s="146"/>
      <c r="ECW17" s="146"/>
      <c r="ECX17" s="146"/>
      <c r="ECY17" s="146"/>
      <c r="ECZ17" s="146"/>
      <c r="EDA17" s="146"/>
      <c r="EDB17" s="146"/>
      <c r="EDC17" s="146"/>
      <c r="EDD17" s="146"/>
      <c r="EDE17" s="146"/>
      <c r="EDF17" s="146"/>
      <c r="EDG17" s="146"/>
      <c r="EDH17" s="146"/>
      <c r="EDI17" s="146"/>
      <c r="EDJ17" s="146"/>
      <c r="EDK17" s="146"/>
      <c r="EDL17" s="146"/>
      <c r="EDM17" s="146"/>
      <c r="EDN17" s="146"/>
      <c r="EDO17" s="146"/>
      <c r="EDP17" s="146"/>
      <c r="EDQ17" s="146"/>
      <c r="EDR17" s="146"/>
      <c r="EDS17" s="146"/>
      <c r="EDT17" s="146"/>
      <c r="EDU17" s="146"/>
      <c r="EDV17" s="146"/>
      <c r="EDW17" s="146"/>
      <c r="EDX17" s="146"/>
      <c r="EDY17" s="146"/>
      <c r="EDZ17" s="146"/>
      <c r="EEA17" s="146"/>
      <c r="EEB17" s="146"/>
      <c r="EEC17" s="146"/>
      <c r="EED17" s="146"/>
      <c r="EEE17" s="146"/>
      <c r="EEF17" s="146"/>
      <c r="EEG17" s="146"/>
      <c r="EEH17" s="146"/>
      <c r="EEI17" s="146"/>
      <c r="EEJ17" s="146"/>
      <c r="EEK17" s="146"/>
      <c r="EEL17" s="146"/>
      <c r="EEM17" s="146"/>
      <c r="EEN17" s="146"/>
      <c r="EEO17" s="146"/>
      <c r="EEP17" s="146"/>
      <c r="EEQ17" s="146"/>
      <c r="EER17" s="146"/>
      <c r="EES17" s="146"/>
      <c r="EET17" s="146"/>
      <c r="EEU17" s="146"/>
      <c r="EEV17" s="146"/>
      <c r="EEW17" s="146"/>
      <c r="EEX17" s="146"/>
      <c r="EEY17" s="146"/>
      <c r="EEZ17" s="146"/>
      <c r="EFA17" s="146"/>
      <c r="EFB17" s="146"/>
      <c r="EFC17" s="146"/>
      <c r="EFD17" s="146"/>
      <c r="EFE17" s="146"/>
      <c r="EFF17" s="146"/>
      <c r="EFG17" s="146"/>
      <c r="EFH17" s="146"/>
      <c r="EFI17" s="146"/>
      <c r="EFJ17" s="146"/>
      <c r="EFK17" s="146"/>
      <c r="EFL17" s="146"/>
      <c r="EFM17" s="146"/>
      <c r="EFN17" s="146"/>
      <c r="EFO17" s="146"/>
      <c r="EFP17" s="146"/>
      <c r="EFQ17" s="146"/>
      <c r="EFR17" s="146"/>
      <c r="EFS17" s="146"/>
      <c r="EFT17" s="146"/>
      <c r="EFU17" s="146"/>
      <c r="EFV17" s="146"/>
      <c r="EFW17" s="146"/>
      <c r="EFX17" s="146"/>
      <c r="EFY17" s="146"/>
      <c r="EFZ17" s="146"/>
      <c r="EGA17" s="146"/>
      <c r="EGB17" s="146"/>
      <c r="EGC17" s="146"/>
      <c r="EGD17" s="146"/>
      <c r="EGE17" s="146"/>
      <c r="EGF17" s="146"/>
      <c r="EGG17" s="146"/>
      <c r="EGH17" s="146"/>
      <c r="EGI17" s="146"/>
      <c r="EGJ17" s="146"/>
      <c r="EGK17" s="146"/>
      <c r="EGL17" s="146"/>
      <c r="EGM17" s="146"/>
      <c r="EGN17" s="146"/>
      <c r="EGO17" s="146"/>
      <c r="EGP17" s="146"/>
      <c r="EGQ17" s="146"/>
      <c r="EGR17" s="146"/>
      <c r="EGS17" s="146"/>
      <c r="EGT17" s="146"/>
      <c r="EGU17" s="146"/>
      <c r="EGV17" s="146"/>
      <c r="EGW17" s="146"/>
      <c r="EGX17" s="146"/>
      <c r="EGY17" s="146"/>
      <c r="EGZ17" s="146"/>
      <c r="EHA17" s="146"/>
      <c r="EHB17" s="146"/>
      <c r="EHC17" s="146"/>
      <c r="EHD17" s="146"/>
      <c r="EHE17" s="146"/>
      <c r="EHF17" s="146"/>
      <c r="EHG17" s="146"/>
      <c r="EHH17" s="146"/>
      <c r="EHI17" s="146"/>
      <c r="EHJ17" s="146"/>
      <c r="EHK17" s="146"/>
      <c r="EHL17" s="146"/>
      <c r="EHM17" s="146"/>
      <c r="EHN17" s="146"/>
      <c r="EHO17" s="146"/>
      <c r="EHP17" s="146"/>
      <c r="EHQ17" s="146"/>
      <c r="EHR17" s="146"/>
      <c r="EHS17" s="146"/>
      <c r="EHT17" s="146"/>
      <c r="EHU17" s="146"/>
      <c r="EHV17" s="146"/>
      <c r="EHW17" s="146"/>
      <c r="EHX17" s="146"/>
      <c r="EHY17" s="146"/>
      <c r="EHZ17" s="146"/>
      <c r="EIA17" s="146"/>
      <c r="EIB17" s="146"/>
      <c r="EIC17" s="146"/>
      <c r="EID17" s="146"/>
      <c r="EIE17" s="146"/>
      <c r="EIF17" s="146"/>
      <c r="EIG17" s="146"/>
      <c r="EIH17" s="146"/>
      <c r="EII17" s="146"/>
      <c r="EIJ17" s="146"/>
      <c r="EIK17" s="146"/>
      <c r="EIL17" s="146"/>
      <c r="EIM17" s="146"/>
      <c r="EIN17" s="146"/>
      <c r="EIO17" s="146"/>
      <c r="EIP17" s="146"/>
      <c r="EIQ17" s="146"/>
      <c r="EIR17" s="146"/>
      <c r="EIS17" s="146"/>
      <c r="EIT17" s="146"/>
      <c r="EIU17" s="146"/>
      <c r="EIV17" s="146"/>
      <c r="EIW17" s="146"/>
      <c r="EIX17" s="146"/>
      <c r="EIY17" s="146"/>
      <c r="EIZ17" s="146"/>
      <c r="EJA17" s="146"/>
      <c r="EJB17" s="146"/>
      <c r="EJC17" s="146"/>
      <c r="EJD17" s="146"/>
      <c r="EJE17" s="146"/>
      <c r="EJF17" s="146"/>
      <c r="EJG17" s="146"/>
      <c r="EJH17" s="146"/>
      <c r="EJI17" s="146"/>
      <c r="EJJ17" s="146"/>
      <c r="EJK17" s="146"/>
      <c r="EJL17" s="146"/>
      <c r="EJM17" s="146"/>
      <c r="EJN17" s="146"/>
      <c r="EJO17" s="146"/>
      <c r="EJP17" s="146"/>
      <c r="EJQ17" s="146"/>
      <c r="EJR17" s="146"/>
      <c r="EJS17" s="146"/>
      <c r="EJT17" s="146"/>
      <c r="EJU17" s="146"/>
      <c r="EJV17" s="146"/>
      <c r="EJW17" s="146"/>
      <c r="EJX17" s="146"/>
      <c r="EJY17" s="146"/>
      <c r="EJZ17" s="146"/>
      <c r="EKA17" s="146"/>
      <c r="EKB17" s="146"/>
      <c r="EKC17" s="146"/>
      <c r="EKD17" s="146"/>
      <c r="EKE17" s="146"/>
      <c r="EKF17" s="146"/>
      <c r="EKG17" s="146"/>
      <c r="EKH17" s="146"/>
      <c r="EKI17" s="146"/>
      <c r="EKJ17" s="146"/>
      <c r="EKK17" s="146"/>
      <c r="EKL17" s="146"/>
      <c r="EKM17" s="146"/>
      <c r="EKN17" s="146"/>
      <c r="EKO17" s="146"/>
      <c r="EKP17" s="146"/>
      <c r="EKQ17" s="146"/>
      <c r="EKR17" s="146"/>
      <c r="EKS17" s="146"/>
      <c r="EKT17" s="146"/>
      <c r="EKU17" s="146"/>
      <c r="EKV17" s="146"/>
      <c r="EKW17" s="146"/>
      <c r="EKX17" s="146"/>
      <c r="EKY17" s="146"/>
      <c r="EKZ17" s="146"/>
      <c r="ELA17" s="146"/>
      <c r="ELB17" s="146"/>
      <c r="ELC17" s="146"/>
      <c r="ELD17" s="146"/>
      <c r="ELE17" s="146"/>
      <c r="ELF17" s="146"/>
      <c r="ELG17" s="146"/>
      <c r="ELH17" s="146"/>
      <c r="ELI17" s="146"/>
      <c r="ELJ17" s="146"/>
      <c r="ELK17" s="146"/>
      <c r="ELL17" s="146"/>
      <c r="ELM17" s="146"/>
      <c r="ELN17" s="146"/>
      <c r="ELO17" s="146"/>
      <c r="ELP17" s="146"/>
      <c r="ELQ17" s="146"/>
      <c r="ELR17" s="146"/>
      <c r="ELS17" s="146"/>
      <c r="ELT17" s="146"/>
      <c r="ELU17" s="146"/>
      <c r="ELV17" s="146"/>
      <c r="ELW17" s="146"/>
      <c r="ELX17" s="146"/>
      <c r="ELY17" s="146"/>
      <c r="ELZ17" s="146"/>
      <c r="EMA17" s="146"/>
      <c r="EMB17" s="146"/>
      <c r="EMC17" s="146"/>
      <c r="EMD17" s="146"/>
      <c r="EME17" s="146"/>
      <c r="EMF17" s="146"/>
      <c r="EMG17" s="146"/>
      <c r="EMH17" s="146"/>
      <c r="EMI17" s="146"/>
      <c r="EMJ17" s="146"/>
      <c r="EMK17" s="146"/>
      <c r="EML17" s="146"/>
      <c r="EMM17" s="146"/>
      <c r="EMN17" s="146"/>
      <c r="EMO17" s="146"/>
      <c r="EMP17" s="146"/>
      <c r="EMQ17" s="146"/>
      <c r="EMR17" s="146"/>
      <c r="EMS17" s="146"/>
      <c r="EMT17" s="146"/>
      <c r="EMU17" s="146"/>
      <c r="EMV17" s="146"/>
      <c r="EMW17" s="146"/>
      <c r="EMX17" s="146"/>
      <c r="EMY17" s="146"/>
      <c r="EMZ17" s="146"/>
      <c r="ENA17" s="146"/>
      <c r="ENB17" s="146"/>
      <c r="ENC17" s="146"/>
      <c r="END17" s="146"/>
      <c r="ENE17" s="146"/>
      <c r="ENF17" s="146"/>
      <c r="ENG17" s="146"/>
      <c r="ENH17" s="146"/>
      <c r="ENI17" s="146"/>
      <c r="ENJ17" s="146"/>
      <c r="ENK17" s="146"/>
      <c r="ENL17" s="146"/>
      <c r="ENM17" s="146"/>
      <c r="ENN17" s="146"/>
      <c r="ENO17" s="146"/>
      <c r="ENP17" s="146"/>
      <c r="ENQ17" s="146"/>
      <c r="ENR17" s="146"/>
      <c r="ENS17" s="146"/>
      <c r="ENT17" s="146"/>
      <c r="ENU17" s="146"/>
      <c r="ENV17" s="146"/>
      <c r="ENW17" s="146"/>
      <c r="ENX17" s="146"/>
      <c r="ENY17" s="146"/>
      <c r="ENZ17" s="146"/>
      <c r="EOA17" s="146"/>
      <c r="EOB17" s="146"/>
      <c r="EOC17" s="146"/>
      <c r="EOD17" s="146"/>
      <c r="EOE17" s="146"/>
      <c r="EOF17" s="146"/>
      <c r="EOG17" s="146"/>
      <c r="EOH17" s="146"/>
      <c r="EOI17" s="146"/>
      <c r="EOJ17" s="146"/>
      <c r="EOK17" s="146"/>
      <c r="EOL17" s="146"/>
      <c r="EOM17" s="146"/>
      <c r="EON17" s="146"/>
      <c r="EOO17" s="146"/>
      <c r="EOP17" s="146"/>
      <c r="EOQ17" s="146"/>
      <c r="EOR17" s="146"/>
      <c r="EOS17" s="146"/>
      <c r="EOT17" s="146"/>
      <c r="EOU17" s="146"/>
      <c r="EOV17" s="146"/>
      <c r="EOW17" s="146"/>
      <c r="EOX17" s="146"/>
      <c r="EOY17" s="146"/>
      <c r="EOZ17" s="146"/>
      <c r="EPA17" s="146"/>
      <c r="EPB17" s="146"/>
      <c r="EPC17" s="146"/>
      <c r="EPD17" s="146"/>
      <c r="EPE17" s="146"/>
      <c r="EPF17" s="146"/>
      <c r="EPG17" s="146"/>
      <c r="EPH17" s="146"/>
      <c r="EPI17" s="146"/>
      <c r="EPJ17" s="146"/>
      <c r="EPK17" s="146"/>
      <c r="EPL17" s="146"/>
      <c r="EPM17" s="146"/>
      <c r="EPN17" s="146"/>
      <c r="EPO17" s="146"/>
      <c r="EPP17" s="146"/>
      <c r="EPQ17" s="146"/>
      <c r="EPR17" s="146"/>
      <c r="EPS17" s="146"/>
      <c r="EPT17" s="146"/>
      <c r="EPU17" s="146"/>
      <c r="EPV17" s="146"/>
      <c r="EPW17" s="146"/>
      <c r="EPX17" s="146"/>
      <c r="EPY17" s="146"/>
      <c r="EPZ17" s="146"/>
      <c r="EQA17" s="146"/>
      <c r="EQB17" s="146"/>
      <c r="EQC17" s="146"/>
      <c r="EQD17" s="146"/>
      <c r="EQE17" s="146"/>
      <c r="EQF17" s="146"/>
      <c r="EQG17" s="146"/>
      <c r="EQH17" s="146"/>
      <c r="EQI17" s="146"/>
      <c r="EQJ17" s="146"/>
      <c r="EQK17" s="146"/>
      <c r="EQL17" s="146"/>
      <c r="EQM17" s="146"/>
      <c r="EQN17" s="146"/>
      <c r="EQO17" s="146"/>
      <c r="EQP17" s="146"/>
      <c r="EQQ17" s="146"/>
      <c r="EQR17" s="146"/>
      <c r="EQS17" s="146"/>
      <c r="EQT17" s="146"/>
      <c r="EQU17" s="146"/>
      <c r="EQV17" s="146"/>
      <c r="EQW17" s="146"/>
      <c r="EQX17" s="146"/>
      <c r="EQY17" s="146"/>
      <c r="EQZ17" s="146"/>
      <c r="ERA17" s="146"/>
      <c r="ERB17" s="146"/>
      <c r="ERC17" s="146"/>
      <c r="ERD17" s="146"/>
      <c r="ERE17" s="146"/>
      <c r="ERF17" s="146"/>
      <c r="ERG17" s="146"/>
      <c r="ERH17" s="146"/>
      <c r="ERI17" s="146"/>
      <c r="ERJ17" s="146"/>
      <c r="ERK17" s="146"/>
      <c r="ERL17" s="146"/>
      <c r="ERM17" s="146"/>
      <c r="ERN17" s="146"/>
      <c r="ERO17" s="146"/>
      <c r="ERP17" s="146"/>
      <c r="ERQ17" s="146"/>
      <c r="ERR17" s="146"/>
      <c r="ERS17" s="146"/>
      <c r="ERT17" s="146"/>
      <c r="ERU17" s="146"/>
      <c r="ERV17" s="146"/>
      <c r="ERW17" s="146"/>
      <c r="ERX17" s="146"/>
      <c r="ERY17" s="146"/>
      <c r="ERZ17" s="146"/>
      <c r="ESA17" s="146"/>
      <c r="ESB17" s="146"/>
      <c r="ESC17" s="146"/>
      <c r="ESD17" s="146"/>
      <c r="ESE17" s="146"/>
      <c r="ESF17" s="146"/>
      <c r="ESG17" s="146"/>
      <c r="ESH17" s="146"/>
      <c r="ESI17" s="146"/>
      <c r="ESJ17" s="146"/>
      <c r="ESK17" s="146"/>
      <c r="ESL17" s="146"/>
      <c r="ESM17" s="146"/>
      <c r="ESN17" s="146"/>
      <c r="ESO17" s="146"/>
      <c r="ESP17" s="146"/>
      <c r="ESQ17" s="146"/>
      <c r="ESR17" s="146"/>
      <c r="ESS17" s="146"/>
      <c r="EST17" s="146"/>
      <c r="ESU17" s="146"/>
      <c r="ESV17" s="146"/>
      <c r="ESW17" s="146"/>
      <c r="ESX17" s="146"/>
      <c r="ESY17" s="146"/>
      <c r="ESZ17" s="146"/>
      <c r="ETA17" s="146"/>
      <c r="ETB17" s="146"/>
      <c r="ETC17" s="146"/>
      <c r="ETD17" s="146"/>
      <c r="ETE17" s="146"/>
      <c r="ETF17" s="146"/>
      <c r="ETG17" s="146"/>
      <c r="ETH17" s="146"/>
      <c r="ETI17" s="146"/>
      <c r="ETJ17" s="146"/>
      <c r="ETK17" s="146"/>
      <c r="ETL17" s="146"/>
      <c r="ETM17" s="146"/>
      <c r="ETN17" s="146"/>
      <c r="ETO17" s="146"/>
      <c r="ETP17" s="146"/>
      <c r="ETQ17" s="146"/>
      <c r="ETR17" s="146"/>
      <c r="ETS17" s="146"/>
      <c r="ETT17" s="146"/>
      <c r="ETU17" s="146"/>
      <c r="ETV17" s="146"/>
      <c r="ETW17" s="146"/>
      <c r="ETX17" s="146"/>
      <c r="ETY17" s="146"/>
      <c r="ETZ17" s="146"/>
      <c r="EUA17" s="146"/>
      <c r="EUB17" s="146"/>
      <c r="EUC17" s="146"/>
      <c r="EUD17" s="146"/>
      <c r="EUE17" s="146"/>
      <c r="EUF17" s="146"/>
      <c r="EUG17" s="146"/>
      <c r="EUH17" s="146"/>
      <c r="EUI17" s="146"/>
      <c r="EUJ17" s="146"/>
      <c r="EUK17" s="146"/>
      <c r="EUL17" s="146"/>
      <c r="EUM17" s="146"/>
      <c r="EUN17" s="146"/>
      <c r="EUO17" s="146"/>
      <c r="EUP17" s="146"/>
      <c r="EUQ17" s="146"/>
      <c r="EUR17" s="146"/>
      <c r="EUS17" s="146"/>
      <c r="EUT17" s="146"/>
      <c r="EUU17" s="146"/>
      <c r="EUV17" s="146"/>
      <c r="EUW17" s="146"/>
      <c r="EUX17" s="146"/>
      <c r="EUY17" s="146"/>
      <c r="EUZ17" s="146"/>
      <c r="EVA17" s="146"/>
      <c r="EVB17" s="146"/>
      <c r="EVC17" s="146"/>
      <c r="EVD17" s="146"/>
      <c r="EVE17" s="146"/>
      <c r="EVF17" s="146"/>
      <c r="EVG17" s="146"/>
      <c r="EVH17" s="146"/>
      <c r="EVI17" s="146"/>
      <c r="EVJ17" s="146"/>
      <c r="EVK17" s="146"/>
      <c r="EVL17" s="146"/>
      <c r="EVM17" s="146"/>
      <c r="EVN17" s="146"/>
      <c r="EVO17" s="146"/>
      <c r="EVP17" s="146"/>
      <c r="EVQ17" s="146"/>
      <c r="EVR17" s="146"/>
      <c r="EVS17" s="146"/>
      <c r="EVT17" s="146"/>
      <c r="EVU17" s="146"/>
      <c r="EVV17" s="146"/>
      <c r="EVW17" s="146"/>
      <c r="EVX17" s="146"/>
      <c r="EVY17" s="146"/>
      <c r="EVZ17" s="146"/>
      <c r="EWA17" s="146"/>
      <c r="EWB17" s="146"/>
      <c r="EWC17" s="146"/>
      <c r="EWD17" s="146"/>
      <c r="EWE17" s="146"/>
      <c r="EWF17" s="146"/>
      <c r="EWG17" s="146"/>
      <c r="EWH17" s="146"/>
      <c r="EWI17" s="146"/>
      <c r="EWJ17" s="146"/>
      <c r="EWK17" s="146"/>
      <c r="EWL17" s="146"/>
      <c r="EWM17" s="146"/>
      <c r="EWN17" s="146"/>
      <c r="EWO17" s="146"/>
      <c r="EWP17" s="146"/>
      <c r="EWQ17" s="146"/>
      <c r="EWR17" s="146"/>
      <c r="EWS17" s="146"/>
      <c r="EWT17" s="146"/>
      <c r="EWU17" s="146"/>
      <c r="EWV17" s="146"/>
      <c r="EWW17" s="146"/>
      <c r="EWX17" s="146"/>
      <c r="EWY17" s="146"/>
      <c r="EWZ17" s="146"/>
      <c r="EXA17" s="146"/>
      <c r="EXB17" s="146"/>
      <c r="EXC17" s="146"/>
      <c r="EXD17" s="146"/>
      <c r="EXE17" s="146"/>
      <c r="EXF17" s="146"/>
      <c r="EXG17" s="146"/>
      <c r="EXH17" s="146"/>
      <c r="EXI17" s="146"/>
      <c r="EXJ17" s="146"/>
      <c r="EXK17" s="146"/>
      <c r="EXL17" s="146"/>
      <c r="EXM17" s="146"/>
      <c r="EXN17" s="146"/>
      <c r="EXO17" s="146"/>
      <c r="EXP17" s="146"/>
      <c r="EXQ17" s="146"/>
      <c r="EXR17" s="146"/>
      <c r="EXS17" s="146"/>
      <c r="EXT17" s="146"/>
      <c r="EXU17" s="146"/>
      <c r="EXV17" s="146"/>
      <c r="EXW17" s="146"/>
      <c r="EXX17" s="146"/>
      <c r="EXY17" s="146"/>
      <c r="EXZ17" s="146"/>
      <c r="EYA17" s="146"/>
      <c r="EYB17" s="146"/>
      <c r="EYC17" s="146"/>
      <c r="EYD17" s="146"/>
      <c r="EYE17" s="146"/>
      <c r="EYF17" s="146"/>
      <c r="EYG17" s="146"/>
      <c r="EYH17" s="146"/>
      <c r="EYI17" s="146"/>
      <c r="EYJ17" s="146"/>
      <c r="EYK17" s="146"/>
      <c r="EYL17" s="146"/>
      <c r="EYM17" s="146"/>
      <c r="EYN17" s="146"/>
      <c r="EYO17" s="146"/>
      <c r="EYP17" s="146"/>
      <c r="EYQ17" s="146"/>
      <c r="EYR17" s="146"/>
      <c r="EYS17" s="146"/>
      <c r="EYT17" s="146"/>
      <c r="EYU17" s="146"/>
      <c r="EYV17" s="146"/>
      <c r="EYW17" s="146"/>
      <c r="EYX17" s="146"/>
      <c r="EYY17" s="146"/>
      <c r="EYZ17" s="146"/>
      <c r="EZA17" s="146"/>
      <c r="EZB17" s="146"/>
      <c r="EZC17" s="146"/>
      <c r="EZD17" s="146"/>
      <c r="EZE17" s="146"/>
      <c r="EZF17" s="146"/>
      <c r="EZG17" s="146"/>
      <c r="EZH17" s="146"/>
      <c r="EZI17" s="146"/>
      <c r="EZJ17" s="146"/>
      <c r="EZK17" s="146"/>
      <c r="EZL17" s="146"/>
      <c r="EZM17" s="146"/>
      <c r="EZN17" s="146"/>
      <c r="EZO17" s="146"/>
      <c r="EZP17" s="146"/>
      <c r="EZQ17" s="146"/>
      <c r="EZR17" s="146"/>
      <c r="EZS17" s="146"/>
      <c r="EZT17" s="146"/>
      <c r="EZU17" s="146"/>
      <c r="EZV17" s="146"/>
      <c r="EZW17" s="146"/>
      <c r="EZX17" s="146"/>
      <c r="EZY17" s="146"/>
      <c r="EZZ17" s="146"/>
      <c r="FAA17" s="146"/>
      <c r="FAB17" s="146"/>
      <c r="FAC17" s="146"/>
      <c r="FAD17" s="146"/>
      <c r="FAE17" s="146"/>
      <c r="FAF17" s="146"/>
      <c r="FAG17" s="146"/>
      <c r="FAH17" s="146"/>
      <c r="FAI17" s="146"/>
      <c r="FAJ17" s="146"/>
      <c r="FAK17" s="146"/>
      <c r="FAL17" s="146"/>
      <c r="FAM17" s="146"/>
      <c r="FAN17" s="146"/>
      <c r="FAO17" s="146"/>
      <c r="FAP17" s="146"/>
      <c r="FAQ17" s="146"/>
      <c r="FAR17" s="146"/>
      <c r="FAS17" s="146"/>
      <c r="FAT17" s="146"/>
      <c r="FAU17" s="146"/>
      <c r="FAV17" s="146"/>
      <c r="FAW17" s="146"/>
      <c r="FAX17" s="146"/>
      <c r="FAY17" s="146"/>
      <c r="FAZ17" s="146"/>
      <c r="FBA17" s="146"/>
      <c r="FBB17" s="146"/>
      <c r="FBC17" s="146"/>
      <c r="FBD17" s="146"/>
      <c r="FBE17" s="146"/>
      <c r="FBF17" s="146"/>
      <c r="FBG17" s="146"/>
      <c r="FBH17" s="146"/>
      <c r="FBI17" s="146"/>
      <c r="FBJ17" s="146"/>
      <c r="FBK17" s="146"/>
      <c r="FBL17" s="146"/>
      <c r="FBM17" s="146"/>
      <c r="FBN17" s="146"/>
      <c r="FBO17" s="146"/>
      <c r="FBP17" s="146"/>
      <c r="FBQ17" s="146"/>
      <c r="FBR17" s="146"/>
      <c r="FBS17" s="146"/>
      <c r="FBT17" s="146"/>
      <c r="FBU17" s="146"/>
      <c r="FBV17" s="146"/>
      <c r="FBW17" s="146"/>
      <c r="FBX17" s="146"/>
      <c r="FBY17" s="146"/>
      <c r="FBZ17" s="146"/>
      <c r="FCA17" s="146"/>
      <c r="FCB17" s="146"/>
      <c r="FCC17" s="146"/>
      <c r="FCD17" s="146"/>
      <c r="FCE17" s="146"/>
      <c r="FCF17" s="146"/>
      <c r="FCG17" s="146"/>
      <c r="FCH17" s="146"/>
      <c r="FCI17" s="146"/>
      <c r="FCJ17" s="146"/>
      <c r="FCK17" s="146"/>
      <c r="FCL17" s="146"/>
      <c r="FCM17" s="146"/>
      <c r="FCN17" s="146"/>
      <c r="FCO17" s="146"/>
      <c r="FCP17" s="146"/>
      <c r="FCQ17" s="146"/>
      <c r="FCR17" s="146"/>
      <c r="FCS17" s="146"/>
      <c r="FCT17" s="146"/>
      <c r="FCU17" s="146"/>
      <c r="FCV17" s="146"/>
      <c r="FCW17" s="146"/>
      <c r="FCX17" s="146"/>
      <c r="FCY17" s="146"/>
      <c r="FCZ17" s="146"/>
      <c r="FDA17" s="146"/>
      <c r="FDB17" s="146"/>
      <c r="FDC17" s="146"/>
      <c r="FDD17" s="146"/>
      <c r="FDE17" s="146"/>
      <c r="FDF17" s="146"/>
      <c r="FDG17" s="146"/>
      <c r="FDH17" s="146"/>
      <c r="FDI17" s="146"/>
      <c r="FDJ17" s="146"/>
      <c r="FDK17" s="146"/>
      <c r="FDL17" s="146"/>
      <c r="FDM17" s="146"/>
      <c r="FDN17" s="146"/>
      <c r="FDO17" s="146"/>
      <c r="FDP17" s="146"/>
      <c r="FDQ17" s="146"/>
      <c r="FDR17" s="146"/>
      <c r="FDS17" s="146"/>
      <c r="FDT17" s="146"/>
      <c r="FDU17" s="146"/>
      <c r="FDV17" s="146"/>
      <c r="FDW17" s="146"/>
      <c r="FDX17" s="146"/>
      <c r="FDY17" s="146"/>
      <c r="FDZ17" s="146"/>
      <c r="FEA17" s="146"/>
      <c r="FEB17" s="146"/>
      <c r="FEC17" s="146"/>
      <c r="FED17" s="146"/>
      <c r="FEE17" s="146"/>
      <c r="FEF17" s="146"/>
      <c r="FEG17" s="146"/>
      <c r="FEH17" s="146"/>
      <c r="FEI17" s="146"/>
      <c r="FEJ17" s="146"/>
      <c r="FEK17" s="146"/>
      <c r="FEL17" s="146"/>
      <c r="FEM17" s="146"/>
      <c r="FEN17" s="146"/>
      <c r="FEO17" s="146"/>
      <c r="FEP17" s="146"/>
      <c r="FEQ17" s="146"/>
      <c r="FER17" s="146"/>
      <c r="FES17" s="146"/>
      <c r="FET17" s="146"/>
      <c r="FEU17" s="146"/>
      <c r="FEV17" s="146"/>
      <c r="FEW17" s="146"/>
      <c r="FEX17" s="146"/>
      <c r="FEY17" s="146"/>
      <c r="FEZ17" s="146"/>
      <c r="FFA17" s="146"/>
      <c r="FFB17" s="146"/>
      <c r="FFC17" s="146"/>
      <c r="FFD17" s="146"/>
      <c r="FFE17" s="146"/>
      <c r="FFF17" s="146"/>
      <c r="FFG17" s="146"/>
      <c r="FFH17" s="146"/>
      <c r="FFI17" s="146"/>
      <c r="FFJ17" s="146"/>
      <c r="FFK17" s="146"/>
      <c r="FFL17" s="146"/>
      <c r="FFM17" s="146"/>
      <c r="FFN17" s="146"/>
      <c r="FFO17" s="146"/>
      <c r="FFP17" s="146"/>
      <c r="FFQ17" s="146"/>
      <c r="FFR17" s="146"/>
      <c r="FFS17" s="146"/>
      <c r="FFT17" s="146"/>
      <c r="FFU17" s="146"/>
      <c r="FFV17" s="146"/>
      <c r="FFW17" s="146"/>
      <c r="FFX17" s="146"/>
      <c r="FFY17" s="146"/>
      <c r="FFZ17" s="146"/>
      <c r="FGA17" s="146"/>
      <c r="FGB17" s="146"/>
      <c r="FGC17" s="146"/>
      <c r="FGD17" s="146"/>
      <c r="FGE17" s="146"/>
      <c r="FGF17" s="146"/>
      <c r="FGG17" s="146"/>
      <c r="FGH17" s="146"/>
      <c r="FGI17" s="146"/>
      <c r="FGJ17" s="146"/>
      <c r="FGK17" s="146"/>
      <c r="FGL17" s="146"/>
      <c r="FGM17" s="146"/>
      <c r="FGN17" s="146"/>
      <c r="FGO17" s="146"/>
      <c r="FGP17" s="146"/>
      <c r="FGQ17" s="146"/>
      <c r="FGR17" s="146"/>
      <c r="FGS17" s="146"/>
      <c r="FGT17" s="146"/>
      <c r="FGU17" s="146"/>
      <c r="FGV17" s="146"/>
      <c r="FGW17" s="146"/>
      <c r="FGX17" s="146"/>
      <c r="FGY17" s="146"/>
      <c r="FGZ17" s="146"/>
      <c r="FHA17" s="146"/>
      <c r="FHB17" s="146"/>
      <c r="FHC17" s="146"/>
      <c r="FHD17" s="146"/>
      <c r="FHE17" s="146"/>
      <c r="FHF17" s="146"/>
      <c r="FHG17" s="146"/>
      <c r="FHH17" s="146"/>
      <c r="FHI17" s="146"/>
      <c r="FHJ17" s="146"/>
      <c r="FHK17" s="146"/>
      <c r="FHL17" s="146"/>
      <c r="FHM17" s="146"/>
      <c r="FHN17" s="146"/>
      <c r="FHO17" s="146"/>
      <c r="FHP17" s="146"/>
      <c r="FHQ17" s="146"/>
      <c r="FHR17" s="146"/>
      <c r="FHS17" s="146"/>
      <c r="FHT17" s="146"/>
      <c r="FHU17" s="146"/>
      <c r="FHV17" s="146"/>
      <c r="FHW17" s="146"/>
      <c r="FHX17" s="146"/>
      <c r="FHY17" s="146"/>
      <c r="FHZ17" s="146"/>
      <c r="FIA17" s="146"/>
      <c r="FIB17" s="146"/>
      <c r="FIC17" s="146"/>
      <c r="FID17" s="146"/>
      <c r="FIE17" s="146"/>
      <c r="FIF17" s="146"/>
      <c r="FIG17" s="146"/>
      <c r="FIH17" s="146"/>
      <c r="FII17" s="146"/>
      <c r="FIJ17" s="146"/>
      <c r="FIK17" s="146"/>
      <c r="FIL17" s="146"/>
      <c r="FIM17" s="146"/>
      <c r="FIN17" s="146"/>
      <c r="FIO17" s="146"/>
      <c r="FIP17" s="146"/>
      <c r="FIQ17" s="146"/>
      <c r="FIR17" s="146"/>
      <c r="FIS17" s="146"/>
      <c r="FIT17" s="146"/>
      <c r="FIU17" s="146"/>
      <c r="FIV17" s="146"/>
      <c r="FIW17" s="146"/>
      <c r="FIX17" s="146"/>
      <c r="FIY17" s="146"/>
      <c r="FIZ17" s="146"/>
      <c r="FJA17" s="146"/>
      <c r="FJB17" s="146"/>
      <c r="FJC17" s="146"/>
      <c r="FJD17" s="146"/>
      <c r="FJE17" s="146"/>
      <c r="FJF17" s="146"/>
      <c r="FJG17" s="146"/>
      <c r="FJH17" s="146"/>
      <c r="FJI17" s="146"/>
      <c r="FJJ17" s="146"/>
      <c r="FJK17" s="146"/>
      <c r="FJL17" s="146"/>
      <c r="FJM17" s="146"/>
      <c r="FJN17" s="146"/>
      <c r="FJO17" s="146"/>
      <c r="FJP17" s="146"/>
      <c r="FJQ17" s="146"/>
      <c r="FJR17" s="146"/>
      <c r="FJS17" s="146"/>
      <c r="FJT17" s="146"/>
      <c r="FJU17" s="146"/>
      <c r="FJV17" s="146"/>
      <c r="FJW17" s="146"/>
      <c r="FJX17" s="146"/>
      <c r="FJY17" s="146"/>
      <c r="FJZ17" s="146"/>
      <c r="FKA17" s="146"/>
      <c r="FKB17" s="146"/>
      <c r="FKC17" s="146"/>
      <c r="FKD17" s="146"/>
      <c r="FKE17" s="146"/>
      <c r="FKF17" s="146"/>
      <c r="FKG17" s="146"/>
      <c r="FKH17" s="146"/>
      <c r="FKI17" s="146"/>
      <c r="FKJ17" s="146"/>
      <c r="FKK17" s="146"/>
      <c r="FKL17" s="146"/>
      <c r="FKM17" s="146"/>
      <c r="FKN17" s="146"/>
      <c r="FKO17" s="146"/>
      <c r="FKP17" s="146"/>
      <c r="FKQ17" s="146"/>
      <c r="FKR17" s="146"/>
      <c r="FKS17" s="146"/>
      <c r="FKT17" s="146"/>
      <c r="FKU17" s="146"/>
      <c r="FKV17" s="146"/>
      <c r="FKW17" s="146"/>
      <c r="FKX17" s="146"/>
      <c r="FKY17" s="146"/>
      <c r="FKZ17" s="146"/>
      <c r="FLA17" s="146"/>
      <c r="FLB17" s="146"/>
      <c r="FLC17" s="146"/>
      <c r="FLD17" s="146"/>
      <c r="FLE17" s="146"/>
      <c r="FLF17" s="146"/>
      <c r="FLG17" s="146"/>
      <c r="FLH17" s="146"/>
      <c r="FLI17" s="146"/>
      <c r="FLJ17" s="146"/>
      <c r="FLK17" s="146"/>
      <c r="FLL17" s="146"/>
      <c r="FLM17" s="146"/>
      <c r="FLN17" s="146"/>
      <c r="FLO17" s="146"/>
      <c r="FLP17" s="146"/>
      <c r="FLQ17" s="146"/>
      <c r="FLR17" s="146"/>
      <c r="FLS17" s="146"/>
      <c r="FLT17" s="146"/>
      <c r="FLU17" s="146"/>
      <c r="FLV17" s="146"/>
      <c r="FLW17" s="146"/>
      <c r="FLX17" s="146"/>
      <c r="FLY17" s="146"/>
      <c r="FLZ17" s="146"/>
      <c r="FMA17" s="146"/>
      <c r="FMB17" s="146"/>
      <c r="FMC17" s="146"/>
      <c r="FMD17" s="146"/>
      <c r="FME17" s="146"/>
      <c r="FMF17" s="146"/>
      <c r="FMG17" s="146"/>
      <c r="FMH17" s="146"/>
      <c r="FMI17" s="146"/>
      <c r="FMJ17" s="146"/>
      <c r="FMK17" s="146"/>
      <c r="FML17" s="146"/>
      <c r="FMM17" s="146"/>
      <c r="FMN17" s="146"/>
      <c r="FMO17" s="146"/>
      <c r="FMP17" s="146"/>
      <c r="FMQ17" s="146"/>
      <c r="FMR17" s="146"/>
      <c r="FMS17" s="146"/>
      <c r="FMT17" s="146"/>
      <c r="FMU17" s="146"/>
      <c r="FMV17" s="146"/>
      <c r="FMW17" s="146"/>
      <c r="FMX17" s="146"/>
      <c r="FMY17" s="146"/>
      <c r="FMZ17" s="146"/>
      <c r="FNA17" s="146"/>
      <c r="FNB17" s="146"/>
      <c r="FNC17" s="146"/>
      <c r="FND17" s="146"/>
      <c r="FNE17" s="146"/>
      <c r="FNF17" s="146"/>
      <c r="FNG17" s="146"/>
      <c r="FNH17" s="146"/>
      <c r="FNI17" s="146"/>
      <c r="FNJ17" s="146"/>
      <c r="FNK17" s="146"/>
      <c r="FNL17" s="146"/>
      <c r="FNM17" s="146"/>
      <c r="FNN17" s="146"/>
      <c r="FNO17" s="146"/>
      <c r="FNP17" s="146"/>
      <c r="FNQ17" s="146"/>
      <c r="FNR17" s="146"/>
      <c r="FNS17" s="146"/>
      <c r="FNT17" s="146"/>
      <c r="FNU17" s="146"/>
      <c r="FNV17" s="146"/>
      <c r="FNW17" s="146"/>
      <c r="FNX17" s="146"/>
      <c r="FNY17" s="146"/>
      <c r="FNZ17" s="146"/>
      <c r="FOA17" s="146"/>
      <c r="FOB17" s="146"/>
      <c r="FOC17" s="146"/>
      <c r="FOD17" s="146"/>
      <c r="FOE17" s="146"/>
      <c r="FOF17" s="146"/>
      <c r="FOG17" s="146"/>
      <c r="FOH17" s="146"/>
      <c r="FOI17" s="146"/>
      <c r="FOJ17" s="146"/>
      <c r="FOK17" s="146"/>
      <c r="FOL17" s="146"/>
      <c r="FOM17" s="146"/>
      <c r="FON17" s="146"/>
      <c r="FOO17" s="146"/>
      <c r="FOP17" s="146"/>
      <c r="FOQ17" s="146"/>
      <c r="FOR17" s="146"/>
      <c r="FOS17" s="146"/>
      <c r="FOT17" s="146"/>
      <c r="FOU17" s="146"/>
      <c r="FOV17" s="146"/>
      <c r="FOW17" s="146"/>
      <c r="FOX17" s="146"/>
      <c r="FOY17" s="146"/>
      <c r="FOZ17" s="146"/>
      <c r="FPA17" s="146"/>
      <c r="FPB17" s="146"/>
      <c r="FPC17" s="146"/>
      <c r="FPD17" s="146"/>
      <c r="FPE17" s="146"/>
      <c r="FPF17" s="146"/>
      <c r="FPG17" s="146"/>
      <c r="FPH17" s="146"/>
      <c r="FPI17" s="146"/>
      <c r="FPJ17" s="146"/>
      <c r="FPK17" s="146"/>
      <c r="FPL17" s="146"/>
      <c r="FPM17" s="146"/>
      <c r="FPN17" s="146"/>
      <c r="FPO17" s="146"/>
      <c r="FPP17" s="146"/>
      <c r="FPQ17" s="146"/>
      <c r="FPR17" s="146"/>
      <c r="FPS17" s="146"/>
      <c r="FPT17" s="146"/>
      <c r="FPU17" s="146"/>
      <c r="FPV17" s="146"/>
      <c r="FPW17" s="146"/>
      <c r="FPX17" s="146"/>
      <c r="FPY17" s="146"/>
      <c r="FPZ17" s="146"/>
      <c r="FQA17" s="146"/>
      <c r="FQB17" s="146"/>
      <c r="FQC17" s="146"/>
      <c r="FQD17" s="146"/>
      <c r="FQE17" s="146"/>
      <c r="FQF17" s="146"/>
      <c r="FQG17" s="146"/>
      <c r="FQH17" s="146"/>
      <c r="FQI17" s="146"/>
      <c r="FQJ17" s="146"/>
      <c r="FQK17" s="146"/>
      <c r="FQL17" s="146"/>
      <c r="FQM17" s="146"/>
      <c r="FQN17" s="146"/>
      <c r="FQO17" s="146"/>
      <c r="FQP17" s="146"/>
      <c r="FQQ17" s="146"/>
      <c r="FQR17" s="146"/>
      <c r="FQS17" s="146"/>
      <c r="FQT17" s="146"/>
      <c r="FQU17" s="146"/>
      <c r="FQV17" s="146"/>
      <c r="FQW17" s="146"/>
      <c r="FQX17" s="146"/>
      <c r="FQY17" s="146"/>
      <c r="FQZ17" s="146"/>
      <c r="FRA17" s="146"/>
      <c r="FRB17" s="146"/>
      <c r="FRC17" s="146"/>
      <c r="FRD17" s="146"/>
      <c r="FRE17" s="146"/>
      <c r="FRF17" s="146"/>
      <c r="FRG17" s="146"/>
      <c r="FRH17" s="146"/>
      <c r="FRI17" s="146"/>
      <c r="FRJ17" s="146"/>
      <c r="FRK17" s="146"/>
      <c r="FRL17" s="146"/>
      <c r="FRM17" s="146"/>
      <c r="FRN17" s="146"/>
      <c r="FRO17" s="146"/>
      <c r="FRP17" s="146"/>
      <c r="FRQ17" s="146"/>
      <c r="FRR17" s="146"/>
      <c r="FRS17" s="146"/>
      <c r="FRT17" s="146"/>
      <c r="FRU17" s="146"/>
      <c r="FRV17" s="146"/>
      <c r="FRW17" s="146"/>
      <c r="FRX17" s="146"/>
      <c r="FRY17" s="146"/>
      <c r="FRZ17" s="146"/>
      <c r="FSA17" s="146"/>
      <c r="FSB17" s="146"/>
      <c r="FSC17" s="146"/>
      <c r="FSD17" s="146"/>
      <c r="FSE17" s="146"/>
      <c r="FSF17" s="146"/>
      <c r="FSG17" s="146"/>
      <c r="FSH17" s="146"/>
      <c r="FSI17" s="146"/>
      <c r="FSJ17" s="146"/>
      <c r="FSK17" s="146"/>
      <c r="FSL17" s="146"/>
      <c r="FSM17" s="146"/>
      <c r="FSN17" s="146"/>
      <c r="FSO17" s="146"/>
      <c r="FSP17" s="146"/>
      <c r="FSQ17" s="146"/>
      <c r="FSR17" s="146"/>
      <c r="FSS17" s="146"/>
      <c r="FST17" s="146"/>
      <c r="FSU17" s="146"/>
      <c r="FSV17" s="146"/>
      <c r="FSW17" s="146"/>
      <c r="FSX17" s="146"/>
      <c r="FSY17" s="146"/>
      <c r="FSZ17" s="146"/>
      <c r="FTA17" s="146"/>
      <c r="FTB17" s="146"/>
      <c r="FTC17" s="146"/>
      <c r="FTD17" s="146"/>
      <c r="FTE17" s="146"/>
      <c r="FTF17" s="146"/>
      <c r="FTG17" s="146"/>
      <c r="FTH17" s="146"/>
      <c r="FTI17" s="146"/>
      <c r="FTJ17" s="146"/>
      <c r="FTK17" s="146"/>
      <c r="FTL17" s="146"/>
      <c r="FTM17" s="146"/>
      <c r="FTN17" s="146"/>
      <c r="FTO17" s="146"/>
      <c r="FTP17" s="146"/>
      <c r="FTQ17" s="146"/>
      <c r="FTR17" s="146"/>
      <c r="FTS17" s="146"/>
      <c r="FTT17" s="146"/>
      <c r="FTU17" s="146"/>
      <c r="FTV17" s="146"/>
      <c r="FTW17" s="146"/>
      <c r="FTX17" s="146"/>
      <c r="FTY17" s="146"/>
      <c r="FTZ17" s="146"/>
      <c r="FUA17" s="146"/>
      <c r="FUB17" s="146"/>
      <c r="FUC17" s="146"/>
      <c r="FUD17" s="146"/>
      <c r="FUE17" s="146"/>
      <c r="FUF17" s="146"/>
      <c r="FUG17" s="146"/>
      <c r="FUH17" s="146"/>
      <c r="FUI17" s="146"/>
      <c r="FUJ17" s="146"/>
      <c r="FUK17" s="146"/>
      <c r="FUL17" s="146"/>
      <c r="FUM17" s="146"/>
      <c r="FUN17" s="146"/>
      <c r="FUO17" s="146"/>
      <c r="FUP17" s="146"/>
      <c r="FUQ17" s="146"/>
      <c r="FUR17" s="146"/>
      <c r="FUS17" s="146"/>
      <c r="FUT17" s="146"/>
      <c r="FUU17" s="146"/>
      <c r="FUV17" s="146"/>
      <c r="FUW17" s="146"/>
      <c r="FUX17" s="146"/>
      <c r="FUY17" s="146"/>
      <c r="FUZ17" s="146"/>
      <c r="FVA17" s="146"/>
      <c r="FVB17" s="146"/>
      <c r="FVC17" s="146"/>
      <c r="FVD17" s="146"/>
      <c r="FVE17" s="146"/>
      <c r="FVF17" s="146"/>
      <c r="FVG17" s="146"/>
      <c r="FVH17" s="146"/>
      <c r="FVI17" s="146"/>
      <c r="FVJ17" s="146"/>
      <c r="FVK17" s="146"/>
      <c r="FVL17" s="146"/>
      <c r="FVM17" s="146"/>
      <c r="FVN17" s="146"/>
      <c r="FVO17" s="146"/>
      <c r="FVP17" s="146"/>
      <c r="FVQ17" s="146"/>
      <c r="FVR17" s="146"/>
      <c r="FVS17" s="146"/>
      <c r="FVT17" s="146"/>
      <c r="FVU17" s="146"/>
      <c r="FVV17" s="146"/>
      <c r="FVW17" s="146"/>
      <c r="FVX17" s="146"/>
      <c r="FVY17" s="146"/>
      <c r="FVZ17" s="146"/>
      <c r="FWA17" s="146"/>
      <c r="FWB17" s="146"/>
      <c r="FWC17" s="146"/>
      <c r="FWD17" s="146"/>
      <c r="FWE17" s="146"/>
      <c r="FWF17" s="146"/>
      <c r="FWG17" s="146"/>
      <c r="FWH17" s="146"/>
      <c r="FWI17" s="146"/>
      <c r="FWJ17" s="146"/>
      <c r="FWK17" s="146"/>
      <c r="FWL17" s="146"/>
      <c r="FWM17" s="146"/>
      <c r="FWN17" s="146"/>
      <c r="FWO17" s="146"/>
      <c r="FWP17" s="146"/>
      <c r="FWQ17" s="146"/>
      <c r="FWR17" s="146"/>
      <c r="FWS17" s="146"/>
      <c r="FWT17" s="146"/>
      <c r="FWU17" s="146"/>
      <c r="FWV17" s="146"/>
      <c r="FWW17" s="146"/>
      <c r="FWX17" s="146"/>
      <c r="FWY17" s="146"/>
      <c r="FWZ17" s="146"/>
      <c r="FXA17" s="146"/>
      <c r="FXB17" s="146"/>
      <c r="FXC17" s="146"/>
      <c r="FXD17" s="146"/>
      <c r="FXE17" s="146"/>
      <c r="FXF17" s="146"/>
      <c r="FXG17" s="146"/>
      <c r="FXH17" s="146"/>
      <c r="FXI17" s="146"/>
      <c r="FXJ17" s="146"/>
      <c r="FXK17" s="146"/>
      <c r="FXL17" s="146"/>
      <c r="FXM17" s="146"/>
      <c r="FXN17" s="146"/>
      <c r="FXO17" s="146"/>
      <c r="FXP17" s="146"/>
      <c r="FXQ17" s="146"/>
      <c r="FXR17" s="146"/>
      <c r="FXS17" s="146"/>
      <c r="FXT17" s="146"/>
      <c r="FXU17" s="146"/>
      <c r="FXV17" s="146"/>
      <c r="FXW17" s="146"/>
      <c r="FXX17" s="146"/>
      <c r="FXY17" s="146"/>
      <c r="FXZ17" s="146"/>
      <c r="FYA17" s="146"/>
      <c r="FYB17" s="146"/>
      <c r="FYC17" s="146"/>
      <c r="FYD17" s="146"/>
      <c r="FYE17" s="146"/>
      <c r="FYF17" s="146"/>
      <c r="FYG17" s="146"/>
      <c r="FYH17" s="146"/>
      <c r="FYI17" s="146"/>
      <c r="FYJ17" s="146"/>
      <c r="FYK17" s="146"/>
      <c r="FYL17" s="146"/>
      <c r="FYM17" s="146"/>
      <c r="FYN17" s="146"/>
      <c r="FYO17" s="146"/>
      <c r="FYP17" s="146"/>
      <c r="FYQ17" s="146"/>
      <c r="FYR17" s="146"/>
      <c r="FYS17" s="146"/>
      <c r="FYT17" s="146"/>
      <c r="FYU17" s="146"/>
      <c r="FYV17" s="146"/>
      <c r="FYW17" s="146"/>
      <c r="FYX17" s="146"/>
      <c r="FYY17" s="146"/>
      <c r="FYZ17" s="146"/>
      <c r="FZA17" s="146"/>
      <c r="FZB17" s="146"/>
      <c r="FZC17" s="146"/>
      <c r="FZD17" s="146"/>
      <c r="FZE17" s="146"/>
      <c r="FZF17" s="146"/>
      <c r="FZG17" s="146"/>
      <c r="FZH17" s="146"/>
      <c r="FZI17" s="146"/>
      <c r="FZJ17" s="146"/>
      <c r="FZK17" s="146"/>
      <c r="FZL17" s="146"/>
      <c r="FZM17" s="146"/>
      <c r="FZN17" s="146"/>
      <c r="FZO17" s="146"/>
      <c r="FZP17" s="146"/>
      <c r="FZQ17" s="146"/>
      <c r="FZR17" s="146"/>
      <c r="FZS17" s="146"/>
      <c r="FZT17" s="146"/>
      <c r="FZU17" s="146"/>
      <c r="FZV17" s="146"/>
      <c r="FZW17" s="146"/>
      <c r="FZX17" s="146"/>
      <c r="FZY17" s="146"/>
      <c r="FZZ17" s="146"/>
      <c r="GAA17" s="146"/>
      <c r="GAB17" s="146"/>
      <c r="GAC17" s="146"/>
      <c r="GAD17" s="146"/>
      <c r="GAE17" s="146"/>
      <c r="GAF17" s="146"/>
      <c r="GAG17" s="146"/>
      <c r="GAH17" s="146"/>
      <c r="GAI17" s="146"/>
      <c r="GAJ17" s="146"/>
      <c r="GAK17" s="146"/>
      <c r="GAL17" s="146"/>
      <c r="GAM17" s="146"/>
      <c r="GAN17" s="146"/>
      <c r="GAO17" s="146"/>
      <c r="GAP17" s="146"/>
      <c r="GAQ17" s="146"/>
      <c r="GAR17" s="146"/>
      <c r="GAS17" s="146"/>
      <c r="GAT17" s="146"/>
      <c r="GAU17" s="146"/>
      <c r="GAV17" s="146"/>
      <c r="GAW17" s="146"/>
      <c r="GAX17" s="146"/>
      <c r="GAY17" s="146"/>
      <c r="GAZ17" s="146"/>
      <c r="GBA17" s="146"/>
      <c r="GBB17" s="146"/>
      <c r="GBC17" s="146"/>
      <c r="GBD17" s="146"/>
      <c r="GBE17" s="146"/>
      <c r="GBF17" s="146"/>
      <c r="GBG17" s="146"/>
      <c r="GBH17" s="146"/>
      <c r="GBI17" s="146"/>
      <c r="GBJ17" s="146"/>
      <c r="GBK17" s="146"/>
      <c r="GBL17" s="146"/>
      <c r="GBM17" s="146"/>
      <c r="GBN17" s="146"/>
      <c r="GBO17" s="146"/>
      <c r="GBP17" s="146"/>
      <c r="GBQ17" s="146"/>
      <c r="GBR17" s="146"/>
      <c r="GBS17" s="146"/>
      <c r="GBT17" s="146"/>
      <c r="GBU17" s="146"/>
      <c r="GBV17" s="146"/>
      <c r="GBW17" s="146"/>
      <c r="GBX17" s="146"/>
      <c r="GBY17" s="146"/>
      <c r="GBZ17" s="146"/>
      <c r="GCA17" s="146"/>
      <c r="GCB17" s="146"/>
      <c r="GCC17" s="146"/>
      <c r="GCD17" s="146"/>
      <c r="GCE17" s="146"/>
      <c r="GCF17" s="146"/>
      <c r="GCG17" s="146"/>
      <c r="GCH17" s="146"/>
      <c r="GCI17" s="146"/>
      <c r="GCJ17" s="146"/>
      <c r="GCK17" s="146"/>
      <c r="GCL17" s="146"/>
      <c r="GCM17" s="146"/>
      <c r="GCN17" s="146"/>
      <c r="GCO17" s="146"/>
      <c r="GCP17" s="146"/>
      <c r="GCQ17" s="146"/>
      <c r="GCR17" s="146"/>
      <c r="GCS17" s="146"/>
      <c r="GCT17" s="146"/>
      <c r="GCU17" s="146"/>
      <c r="GCV17" s="146"/>
      <c r="GCW17" s="146"/>
      <c r="GCX17" s="146"/>
      <c r="GCY17" s="146"/>
      <c r="GCZ17" s="146"/>
      <c r="GDA17" s="146"/>
      <c r="GDB17" s="146"/>
      <c r="GDC17" s="146"/>
      <c r="GDD17" s="146"/>
      <c r="GDE17" s="146"/>
      <c r="GDF17" s="146"/>
      <c r="GDG17" s="146"/>
      <c r="GDH17" s="146"/>
      <c r="GDI17" s="146"/>
      <c r="GDJ17" s="146"/>
      <c r="GDK17" s="146"/>
      <c r="GDL17" s="146"/>
      <c r="GDM17" s="146"/>
      <c r="GDN17" s="146"/>
      <c r="GDO17" s="146"/>
      <c r="GDP17" s="146"/>
      <c r="GDQ17" s="146"/>
      <c r="GDR17" s="146"/>
      <c r="GDS17" s="146"/>
      <c r="GDT17" s="146"/>
      <c r="GDU17" s="146"/>
      <c r="GDV17" s="146"/>
      <c r="GDW17" s="146"/>
      <c r="GDX17" s="146"/>
      <c r="GDY17" s="146"/>
      <c r="GDZ17" s="146"/>
      <c r="GEA17" s="146"/>
      <c r="GEB17" s="146"/>
      <c r="GEC17" s="146"/>
      <c r="GED17" s="146"/>
      <c r="GEE17" s="146"/>
      <c r="GEF17" s="146"/>
      <c r="GEG17" s="146"/>
      <c r="GEH17" s="146"/>
      <c r="GEI17" s="146"/>
      <c r="GEJ17" s="146"/>
      <c r="GEK17" s="146"/>
      <c r="GEL17" s="146"/>
      <c r="GEM17" s="146"/>
      <c r="GEN17" s="146"/>
      <c r="GEO17" s="146"/>
      <c r="GEP17" s="146"/>
      <c r="GEQ17" s="146"/>
      <c r="GER17" s="146"/>
      <c r="GES17" s="146"/>
      <c r="GET17" s="146"/>
      <c r="GEU17" s="146"/>
      <c r="GEV17" s="146"/>
      <c r="GEW17" s="146"/>
      <c r="GEX17" s="146"/>
      <c r="GEY17" s="146"/>
      <c r="GEZ17" s="146"/>
      <c r="GFA17" s="146"/>
      <c r="GFB17" s="146"/>
      <c r="GFC17" s="146"/>
      <c r="GFD17" s="146"/>
      <c r="GFE17" s="146"/>
      <c r="GFF17" s="146"/>
      <c r="GFG17" s="146"/>
      <c r="GFH17" s="146"/>
      <c r="GFI17" s="146"/>
      <c r="GFJ17" s="146"/>
      <c r="GFK17" s="146"/>
      <c r="GFL17" s="146"/>
      <c r="GFM17" s="146"/>
      <c r="GFN17" s="146"/>
      <c r="GFO17" s="146"/>
      <c r="GFP17" s="146"/>
      <c r="GFQ17" s="146"/>
      <c r="GFR17" s="146"/>
      <c r="GFS17" s="146"/>
      <c r="GFT17" s="146"/>
      <c r="GFU17" s="146"/>
      <c r="GFV17" s="146"/>
      <c r="GFW17" s="146"/>
      <c r="GFX17" s="146"/>
      <c r="GFY17" s="146"/>
      <c r="GFZ17" s="146"/>
      <c r="GGA17" s="146"/>
      <c r="GGB17" s="146"/>
      <c r="GGC17" s="146"/>
      <c r="GGD17" s="146"/>
      <c r="GGE17" s="146"/>
      <c r="GGF17" s="146"/>
      <c r="GGG17" s="146"/>
      <c r="GGH17" s="146"/>
      <c r="GGI17" s="146"/>
      <c r="GGJ17" s="146"/>
      <c r="GGK17" s="146"/>
      <c r="GGL17" s="146"/>
      <c r="GGM17" s="146"/>
      <c r="GGN17" s="146"/>
      <c r="GGO17" s="146"/>
      <c r="GGP17" s="146"/>
      <c r="GGQ17" s="146"/>
      <c r="GGR17" s="146"/>
      <c r="GGS17" s="146"/>
      <c r="GGT17" s="146"/>
      <c r="GGU17" s="146"/>
      <c r="GGV17" s="146"/>
      <c r="GGW17" s="146"/>
      <c r="GGX17" s="146"/>
      <c r="GGY17" s="146"/>
      <c r="GGZ17" s="146"/>
      <c r="GHA17" s="146"/>
      <c r="GHB17" s="146"/>
      <c r="GHC17" s="146"/>
      <c r="GHD17" s="146"/>
      <c r="GHE17" s="146"/>
      <c r="GHF17" s="146"/>
      <c r="GHG17" s="146"/>
      <c r="GHH17" s="146"/>
      <c r="GHI17" s="146"/>
      <c r="GHJ17" s="146"/>
      <c r="GHK17" s="146"/>
      <c r="GHL17" s="146"/>
      <c r="GHM17" s="146"/>
      <c r="GHN17" s="146"/>
      <c r="GHO17" s="146"/>
      <c r="GHP17" s="146"/>
      <c r="GHQ17" s="146"/>
      <c r="GHR17" s="146"/>
      <c r="GHS17" s="146"/>
      <c r="GHT17" s="146"/>
      <c r="GHU17" s="146"/>
      <c r="GHV17" s="146"/>
      <c r="GHW17" s="146"/>
      <c r="GHX17" s="146"/>
      <c r="GHY17" s="146"/>
      <c r="GHZ17" s="146"/>
      <c r="GIA17" s="146"/>
      <c r="GIB17" s="146"/>
      <c r="GIC17" s="146"/>
      <c r="GID17" s="146"/>
      <c r="GIE17" s="146"/>
      <c r="GIF17" s="146"/>
      <c r="GIG17" s="146"/>
      <c r="GIH17" s="146"/>
      <c r="GII17" s="146"/>
      <c r="GIJ17" s="146"/>
      <c r="GIK17" s="146"/>
      <c r="GIL17" s="146"/>
      <c r="GIM17" s="146"/>
      <c r="GIN17" s="146"/>
      <c r="GIO17" s="146"/>
      <c r="GIP17" s="146"/>
      <c r="GIQ17" s="146"/>
      <c r="GIR17" s="146"/>
      <c r="GIS17" s="146"/>
      <c r="GIT17" s="146"/>
      <c r="GIU17" s="146"/>
      <c r="GIV17" s="146"/>
      <c r="GIW17" s="146"/>
      <c r="GIX17" s="146"/>
      <c r="GIY17" s="146"/>
      <c r="GIZ17" s="146"/>
      <c r="GJA17" s="146"/>
      <c r="GJB17" s="146"/>
      <c r="GJC17" s="146"/>
      <c r="GJD17" s="146"/>
      <c r="GJE17" s="146"/>
      <c r="GJF17" s="146"/>
      <c r="GJG17" s="146"/>
      <c r="GJH17" s="146"/>
      <c r="GJI17" s="146"/>
      <c r="GJJ17" s="146"/>
      <c r="GJK17" s="146"/>
      <c r="GJL17" s="146"/>
      <c r="GJM17" s="146"/>
      <c r="GJN17" s="146"/>
      <c r="GJO17" s="146"/>
      <c r="GJP17" s="146"/>
      <c r="GJQ17" s="146"/>
      <c r="GJR17" s="146"/>
      <c r="GJS17" s="146"/>
      <c r="GJT17" s="146"/>
      <c r="GJU17" s="146"/>
      <c r="GJV17" s="146"/>
      <c r="GJW17" s="146"/>
      <c r="GJX17" s="146"/>
      <c r="GJY17" s="146"/>
      <c r="GJZ17" s="146"/>
      <c r="GKA17" s="146"/>
      <c r="GKB17" s="146"/>
      <c r="GKC17" s="146"/>
      <c r="GKD17" s="146"/>
      <c r="GKE17" s="146"/>
      <c r="GKF17" s="146"/>
      <c r="GKG17" s="146"/>
      <c r="GKH17" s="146"/>
      <c r="GKI17" s="146"/>
      <c r="GKJ17" s="146"/>
      <c r="GKK17" s="146"/>
      <c r="GKL17" s="146"/>
      <c r="GKM17" s="146"/>
      <c r="GKN17" s="146"/>
      <c r="GKO17" s="146"/>
      <c r="GKP17" s="146"/>
      <c r="GKQ17" s="146"/>
      <c r="GKR17" s="146"/>
      <c r="GKS17" s="146"/>
      <c r="GKT17" s="146"/>
      <c r="GKU17" s="146"/>
      <c r="GKV17" s="146"/>
      <c r="GKW17" s="146"/>
      <c r="GKX17" s="146"/>
      <c r="GKY17" s="146"/>
      <c r="GKZ17" s="146"/>
      <c r="GLA17" s="146"/>
      <c r="GLB17" s="146"/>
      <c r="GLC17" s="146"/>
      <c r="GLD17" s="146"/>
      <c r="GLE17" s="146"/>
      <c r="GLF17" s="146"/>
      <c r="GLG17" s="146"/>
      <c r="GLH17" s="146"/>
      <c r="GLI17" s="146"/>
      <c r="GLJ17" s="146"/>
      <c r="GLK17" s="146"/>
      <c r="GLL17" s="146"/>
      <c r="GLM17" s="146"/>
      <c r="GLN17" s="146"/>
      <c r="GLO17" s="146"/>
      <c r="GLP17" s="146"/>
      <c r="GLQ17" s="146"/>
      <c r="GLR17" s="146"/>
      <c r="GLS17" s="146"/>
      <c r="GLT17" s="146"/>
      <c r="GLU17" s="146"/>
      <c r="GLV17" s="146"/>
      <c r="GLW17" s="146"/>
      <c r="GLX17" s="146"/>
      <c r="GLY17" s="146"/>
      <c r="GLZ17" s="146"/>
      <c r="GMA17" s="146"/>
      <c r="GMB17" s="146"/>
      <c r="GMC17" s="146"/>
      <c r="GMD17" s="146"/>
      <c r="GME17" s="146"/>
      <c r="GMF17" s="146"/>
      <c r="GMG17" s="146"/>
      <c r="GMH17" s="146"/>
      <c r="GMI17" s="146"/>
      <c r="GMJ17" s="146"/>
      <c r="GMK17" s="146"/>
      <c r="GML17" s="146"/>
      <c r="GMM17" s="146"/>
      <c r="GMN17" s="146"/>
      <c r="GMO17" s="146"/>
      <c r="GMP17" s="146"/>
      <c r="GMQ17" s="146"/>
      <c r="GMR17" s="146"/>
      <c r="GMS17" s="146"/>
      <c r="GMT17" s="146"/>
      <c r="GMU17" s="146"/>
      <c r="GMV17" s="146"/>
      <c r="GMW17" s="146"/>
      <c r="GMX17" s="146"/>
      <c r="GMY17" s="146"/>
      <c r="GMZ17" s="146"/>
      <c r="GNA17" s="146"/>
      <c r="GNB17" s="146"/>
      <c r="GNC17" s="146"/>
      <c r="GND17" s="146"/>
      <c r="GNE17" s="146"/>
      <c r="GNF17" s="146"/>
      <c r="GNG17" s="146"/>
      <c r="GNH17" s="146"/>
      <c r="GNI17" s="146"/>
      <c r="GNJ17" s="146"/>
      <c r="GNK17" s="146"/>
      <c r="GNL17" s="146"/>
      <c r="GNM17" s="146"/>
      <c r="GNN17" s="146"/>
      <c r="GNO17" s="146"/>
      <c r="GNP17" s="146"/>
      <c r="GNQ17" s="146"/>
      <c r="GNR17" s="146"/>
      <c r="GNS17" s="146"/>
      <c r="GNT17" s="146"/>
      <c r="GNU17" s="146"/>
      <c r="GNV17" s="146"/>
      <c r="GNW17" s="146"/>
      <c r="GNX17" s="146"/>
      <c r="GNY17" s="146"/>
      <c r="GNZ17" s="146"/>
      <c r="GOA17" s="146"/>
      <c r="GOB17" s="146"/>
      <c r="GOC17" s="146"/>
      <c r="GOD17" s="146"/>
      <c r="GOE17" s="146"/>
      <c r="GOF17" s="146"/>
      <c r="GOG17" s="146"/>
      <c r="GOH17" s="146"/>
      <c r="GOI17" s="146"/>
      <c r="GOJ17" s="146"/>
      <c r="GOK17" s="146"/>
      <c r="GOL17" s="146"/>
      <c r="GOM17" s="146"/>
      <c r="GON17" s="146"/>
      <c r="GOO17" s="146"/>
      <c r="GOP17" s="146"/>
      <c r="GOQ17" s="146"/>
      <c r="GOR17" s="146"/>
      <c r="GOS17" s="146"/>
      <c r="GOT17" s="146"/>
      <c r="GOU17" s="146"/>
      <c r="GOV17" s="146"/>
      <c r="GOW17" s="146"/>
      <c r="GOX17" s="146"/>
      <c r="GOY17" s="146"/>
      <c r="GOZ17" s="146"/>
      <c r="GPA17" s="146"/>
      <c r="GPB17" s="146"/>
      <c r="GPC17" s="146"/>
      <c r="GPD17" s="146"/>
      <c r="GPE17" s="146"/>
      <c r="GPF17" s="146"/>
      <c r="GPG17" s="146"/>
      <c r="GPH17" s="146"/>
      <c r="GPI17" s="146"/>
      <c r="GPJ17" s="146"/>
      <c r="GPK17" s="146"/>
      <c r="GPL17" s="146"/>
      <c r="GPM17" s="146"/>
      <c r="GPN17" s="146"/>
      <c r="GPO17" s="146"/>
      <c r="GPP17" s="146"/>
      <c r="GPQ17" s="146"/>
      <c r="GPR17" s="146"/>
      <c r="GPS17" s="146"/>
      <c r="GPT17" s="146"/>
      <c r="GPU17" s="146"/>
      <c r="GPV17" s="146"/>
      <c r="GPW17" s="146"/>
      <c r="GPX17" s="146"/>
      <c r="GPY17" s="146"/>
      <c r="GPZ17" s="146"/>
      <c r="GQA17" s="146"/>
      <c r="GQB17" s="146"/>
      <c r="GQC17" s="146"/>
      <c r="GQD17" s="146"/>
      <c r="GQE17" s="146"/>
      <c r="GQF17" s="146"/>
      <c r="GQG17" s="146"/>
      <c r="GQH17" s="146"/>
      <c r="GQI17" s="146"/>
      <c r="GQJ17" s="146"/>
      <c r="GQK17" s="146"/>
      <c r="GQL17" s="146"/>
      <c r="GQM17" s="146"/>
      <c r="GQN17" s="146"/>
      <c r="GQO17" s="146"/>
      <c r="GQP17" s="146"/>
      <c r="GQQ17" s="146"/>
      <c r="GQR17" s="146"/>
      <c r="GQS17" s="146"/>
      <c r="GQT17" s="146"/>
      <c r="GQU17" s="146"/>
      <c r="GQV17" s="146"/>
      <c r="GQW17" s="146"/>
      <c r="GQX17" s="146"/>
      <c r="GQY17" s="146"/>
      <c r="GQZ17" s="146"/>
      <c r="GRA17" s="146"/>
      <c r="GRB17" s="146"/>
      <c r="GRC17" s="146"/>
      <c r="GRD17" s="146"/>
      <c r="GRE17" s="146"/>
      <c r="GRF17" s="146"/>
      <c r="GRG17" s="146"/>
      <c r="GRH17" s="146"/>
      <c r="GRI17" s="146"/>
      <c r="GRJ17" s="146"/>
      <c r="GRK17" s="146"/>
      <c r="GRL17" s="146"/>
      <c r="GRM17" s="146"/>
      <c r="GRN17" s="146"/>
      <c r="GRO17" s="146"/>
      <c r="GRP17" s="146"/>
      <c r="GRQ17" s="146"/>
      <c r="GRR17" s="146"/>
      <c r="GRS17" s="146"/>
      <c r="GRT17" s="146"/>
      <c r="GRU17" s="146"/>
      <c r="GRV17" s="146"/>
      <c r="GRW17" s="146"/>
      <c r="GRX17" s="146"/>
      <c r="GRY17" s="146"/>
      <c r="GRZ17" s="146"/>
      <c r="GSA17" s="146"/>
      <c r="GSB17" s="146"/>
      <c r="GSC17" s="146"/>
      <c r="GSD17" s="146"/>
      <c r="GSE17" s="146"/>
      <c r="GSF17" s="146"/>
      <c r="GSG17" s="146"/>
      <c r="GSH17" s="146"/>
      <c r="GSI17" s="146"/>
      <c r="GSJ17" s="146"/>
      <c r="GSK17" s="146"/>
      <c r="GSL17" s="146"/>
      <c r="GSM17" s="146"/>
      <c r="GSN17" s="146"/>
      <c r="GSO17" s="146"/>
      <c r="GSP17" s="146"/>
      <c r="GSQ17" s="146"/>
      <c r="GSR17" s="146"/>
      <c r="GSS17" s="146"/>
      <c r="GST17" s="146"/>
      <c r="GSU17" s="146"/>
      <c r="GSV17" s="146"/>
      <c r="GSW17" s="146"/>
      <c r="GSX17" s="146"/>
      <c r="GSY17" s="146"/>
      <c r="GSZ17" s="146"/>
      <c r="GTA17" s="146"/>
      <c r="GTB17" s="146"/>
      <c r="GTC17" s="146"/>
      <c r="GTD17" s="146"/>
      <c r="GTE17" s="146"/>
      <c r="GTF17" s="146"/>
      <c r="GTG17" s="146"/>
      <c r="GTH17" s="146"/>
      <c r="GTI17" s="146"/>
      <c r="GTJ17" s="146"/>
      <c r="GTK17" s="146"/>
      <c r="GTL17" s="146"/>
      <c r="GTM17" s="146"/>
      <c r="GTN17" s="146"/>
      <c r="GTO17" s="146"/>
      <c r="GTP17" s="146"/>
      <c r="GTQ17" s="146"/>
      <c r="GTR17" s="146"/>
      <c r="GTS17" s="146"/>
      <c r="GTT17" s="146"/>
      <c r="GTU17" s="146"/>
      <c r="GTV17" s="146"/>
      <c r="GTW17" s="146"/>
      <c r="GTX17" s="146"/>
      <c r="GTY17" s="146"/>
      <c r="GTZ17" s="146"/>
      <c r="GUA17" s="146"/>
      <c r="GUB17" s="146"/>
      <c r="GUC17" s="146"/>
      <c r="GUD17" s="146"/>
      <c r="GUE17" s="146"/>
      <c r="GUF17" s="146"/>
      <c r="GUG17" s="146"/>
      <c r="GUH17" s="146"/>
      <c r="GUI17" s="146"/>
      <c r="GUJ17" s="146"/>
      <c r="GUK17" s="146"/>
      <c r="GUL17" s="146"/>
      <c r="GUM17" s="146"/>
      <c r="GUN17" s="146"/>
      <c r="GUO17" s="146"/>
      <c r="GUP17" s="146"/>
      <c r="GUQ17" s="146"/>
      <c r="GUR17" s="146"/>
      <c r="GUS17" s="146"/>
      <c r="GUT17" s="146"/>
      <c r="GUU17" s="146"/>
      <c r="GUV17" s="146"/>
      <c r="GUW17" s="146"/>
      <c r="GUX17" s="146"/>
      <c r="GUY17" s="146"/>
      <c r="GUZ17" s="146"/>
      <c r="GVA17" s="146"/>
      <c r="GVB17" s="146"/>
      <c r="GVC17" s="146"/>
      <c r="GVD17" s="146"/>
      <c r="GVE17" s="146"/>
      <c r="GVF17" s="146"/>
      <c r="GVG17" s="146"/>
      <c r="GVH17" s="146"/>
      <c r="GVI17" s="146"/>
      <c r="GVJ17" s="146"/>
      <c r="GVK17" s="146"/>
      <c r="GVL17" s="146"/>
      <c r="GVM17" s="146"/>
      <c r="GVN17" s="146"/>
      <c r="GVO17" s="146"/>
      <c r="GVP17" s="146"/>
      <c r="GVQ17" s="146"/>
      <c r="GVR17" s="146"/>
      <c r="GVS17" s="146"/>
      <c r="GVT17" s="146"/>
      <c r="GVU17" s="146"/>
      <c r="GVV17" s="146"/>
      <c r="GVW17" s="146"/>
      <c r="GVX17" s="146"/>
      <c r="GVY17" s="146"/>
      <c r="GVZ17" s="146"/>
      <c r="GWA17" s="146"/>
      <c r="GWB17" s="146"/>
      <c r="GWC17" s="146"/>
      <c r="GWD17" s="146"/>
      <c r="GWE17" s="146"/>
      <c r="GWF17" s="146"/>
      <c r="GWG17" s="146"/>
      <c r="GWH17" s="146"/>
      <c r="GWI17" s="146"/>
      <c r="GWJ17" s="146"/>
      <c r="GWK17" s="146"/>
      <c r="GWL17" s="146"/>
      <c r="GWM17" s="146"/>
      <c r="GWN17" s="146"/>
      <c r="GWO17" s="146"/>
      <c r="GWP17" s="146"/>
      <c r="GWQ17" s="146"/>
      <c r="GWR17" s="146"/>
      <c r="GWS17" s="146"/>
      <c r="GWT17" s="146"/>
      <c r="GWU17" s="146"/>
      <c r="GWV17" s="146"/>
      <c r="GWW17" s="146"/>
      <c r="GWX17" s="146"/>
      <c r="GWY17" s="146"/>
      <c r="GWZ17" s="146"/>
      <c r="GXA17" s="146"/>
      <c r="GXB17" s="146"/>
      <c r="GXC17" s="146"/>
      <c r="GXD17" s="146"/>
      <c r="GXE17" s="146"/>
      <c r="GXF17" s="146"/>
      <c r="GXG17" s="146"/>
      <c r="GXH17" s="146"/>
      <c r="GXI17" s="146"/>
      <c r="GXJ17" s="146"/>
      <c r="GXK17" s="146"/>
      <c r="GXL17" s="146"/>
      <c r="GXM17" s="146"/>
      <c r="GXN17" s="146"/>
      <c r="GXO17" s="146"/>
      <c r="GXP17" s="146"/>
      <c r="GXQ17" s="146"/>
      <c r="GXR17" s="146"/>
      <c r="GXS17" s="146"/>
      <c r="GXT17" s="146"/>
      <c r="GXU17" s="146"/>
      <c r="GXV17" s="146"/>
      <c r="GXW17" s="146"/>
      <c r="GXX17" s="146"/>
      <c r="GXY17" s="146"/>
      <c r="GXZ17" s="146"/>
      <c r="GYA17" s="146"/>
      <c r="GYB17" s="146"/>
      <c r="GYC17" s="146"/>
      <c r="GYD17" s="146"/>
      <c r="GYE17" s="146"/>
      <c r="GYF17" s="146"/>
      <c r="GYG17" s="146"/>
      <c r="GYH17" s="146"/>
      <c r="GYI17" s="146"/>
      <c r="GYJ17" s="146"/>
      <c r="GYK17" s="146"/>
      <c r="GYL17" s="146"/>
      <c r="GYM17" s="146"/>
      <c r="GYN17" s="146"/>
      <c r="GYO17" s="146"/>
      <c r="GYP17" s="146"/>
      <c r="GYQ17" s="146"/>
      <c r="GYR17" s="146"/>
      <c r="GYS17" s="146"/>
      <c r="GYT17" s="146"/>
      <c r="GYU17" s="146"/>
      <c r="GYV17" s="146"/>
      <c r="GYW17" s="146"/>
      <c r="GYX17" s="146"/>
      <c r="GYY17" s="146"/>
      <c r="GYZ17" s="146"/>
      <c r="GZA17" s="146"/>
      <c r="GZB17" s="146"/>
      <c r="GZC17" s="146"/>
      <c r="GZD17" s="146"/>
      <c r="GZE17" s="146"/>
      <c r="GZF17" s="146"/>
      <c r="GZG17" s="146"/>
      <c r="GZH17" s="146"/>
      <c r="GZI17" s="146"/>
      <c r="GZJ17" s="146"/>
      <c r="GZK17" s="146"/>
      <c r="GZL17" s="146"/>
      <c r="GZM17" s="146"/>
      <c r="GZN17" s="146"/>
      <c r="GZO17" s="146"/>
      <c r="GZP17" s="146"/>
      <c r="GZQ17" s="146"/>
      <c r="GZR17" s="146"/>
      <c r="GZS17" s="146"/>
      <c r="GZT17" s="146"/>
      <c r="GZU17" s="146"/>
      <c r="GZV17" s="146"/>
      <c r="GZW17" s="146"/>
      <c r="GZX17" s="146"/>
      <c r="GZY17" s="146"/>
      <c r="GZZ17" s="146"/>
      <c r="HAA17" s="146"/>
      <c r="HAB17" s="146"/>
      <c r="HAC17" s="146"/>
      <c r="HAD17" s="146"/>
      <c r="HAE17" s="146"/>
      <c r="HAF17" s="146"/>
      <c r="HAG17" s="146"/>
      <c r="HAH17" s="146"/>
      <c r="HAI17" s="146"/>
      <c r="HAJ17" s="146"/>
      <c r="HAK17" s="146"/>
      <c r="HAL17" s="146"/>
      <c r="HAM17" s="146"/>
      <c r="HAN17" s="146"/>
      <c r="HAO17" s="146"/>
      <c r="HAP17" s="146"/>
      <c r="HAQ17" s="146"/>
      <c r="HAR17" s="146"/>
      <c r="HAS17" s="146"/>
      <c r="HAT17" s="146"/>
      <c r="HAU17" s="146"/>
      <c r="HAV17" s="146"/>
      <c r="HAW17" s="146"/>
      <c r="HAX17" s="146"/>
      <c r="HAY17" s="146"/>
      <c r="HAZ17" s="146"/>
      <c r="HBA17" s="146"/>
      <c r="HBB17" s="146"/>
      <c r="HBC17" s="146"/>
      <c r="HBD17" s="146"/>
      <c r="HBE17" s="146"/>
      <c r="HBF17" s="146"/>
      <c r="HBG17" s="146"/>
      <c r="HBH17" s="146"/>
      <c r="HBI17" s="146"/>
      <c r="HBJ17" s="146"/>
      <c r="HBK17" s="146"/>
      <c r="HBL17" s="146"/>
      <c r="HBM17" s="146"/>
      <c r="HBN17" s="146"/>
      <c r="HBO17" s="146"/>
      <c r="HBP17" s="146"/>
      <c r="HBQ17" s="146"/>
      <c r="HBR17" s="146"/>
      <c r="HBS17" s="146"/>
      <c r="HBT17" s="146"/>
      <c r="HBU17" s="146"/>
      <c r="HBV17" s="146"/>
      <c r="HBW17" s="146"/>
      <c r="HBX17" s="146"/>
      <c r="HBY17" s="146"/>
      <c r="HBZ17" s="146"/>
      <c r="HCA17" s="146"/>
      <c r="HCB17" s="146"/>
      <c r="HCC17" s="146"/>
      <c r="HCD17" s="146"/>
      <c r="HCE17" s="146"/>
      <c r="HCF17" s="146"/>
      <c r="HCG17" s="146"/>
      <c r="HCH17" s="146"/>
      <c r="HCI17" s="146"/>
      <c r="HCJ17" s="146"/>
      <c r="HCK17" s="146"/>
      <c r="HCL17" s="146"/>
      <c r="HCM17" s="146"/>
      <c r="HCN17" s="146"/>
      <c r="HCO17" s="146"/>
      <c r="HCP17" s="146"/>
      <c r="HCQ17" s="146"/>
      <c r="HCR17" s="146"/>
      <c r="HCS17" s="146"/>
      <c r="HCT17" s="146"/>
      <c r="HCU17" s="146"/>
      <c r="HCV17" s="146"/>
      <c r="HCW17" s="146"/>
      <c r="HCX17" s="146"/>
      <c r="HCY17" s="146"/>
      <c r="HCZ17" s="146"/>
      <c r="HDA17" s="146"/>
      <c r="HDB17" s="146"/>
      <c r="HDC17" s="146"/>
      <c r="HDD17" s="146"/>
      <c r="HDE17" s="146"/>
      <c r="HDF17" s="146"/>
      <c r="HDG17" s="146"/>
      <c r="HDH17" s="146"/>
      <c r="HDI17" s="146"/>
      <c r="HDJ17" s="146"/>
      <c r="HDK17" s="146"/>
      <c r="HDL17" s="146"/>
      <c r="HDM17" s="146"/>
      <c r="HDN17" s="146"/>
      <c r="HDO17" s="146"/>
      <c r="HDP17" s="146"/>
      <c r="HDQ17" s="146"/>
      <c r="HDR17" s="146"/>
      <c r="HDS17" s="146"/>
      <c r="HDT17" s="146"/>
      <c r="HDU17" s="146"/>
      <c r="HDV17" s="146"/>
      <c r="HDW17" s="146"/>
      <c r="HDX17" s="146"/>
      <c r="HDY17" s="146"/>
      <c r="HDZ17" s="146"/>
      <c r="HEA17" s="146"/>
      <c r="HEB17" s="146"/>
      <c r="HEC17" s="146"/>
      <c r="HED17" s="146"/>
      <c r="HEE17" s="146"/>
      <c r="HEF17" s="146"/>
      <c r="HEG17" s="146"/>
      <c r="HEH17" s="146"/>
      <c r="HEI17" s="146"/>
      <c r="HEJ17" s="146"/>
      <c r="HEK17" s="146"/>
      <c r="HEL17" s="146"/>
      <c r="HEM17" s="146"/>
      <c r="HEN17" s="146"/>
      <c r="HEO17" s="146"/>
      <c r="HEP17" s="146"/>
      <c r="HEQ17" s="146"/>
      <c r="HER17" s="146"/>
      <c r="HES17" s="146"/>
      <c r="HET17" s="146"/>
      <c r="HEU17" s="146"/>
      <c r="HEV17" s="146"/>
      <c r="HEW17" s="146"/>
      <c r="HEX17" s="146"/>
      <c r="HEY17" s="146"/>
      <c r="HEZ17" s="146"/>
      <c r="HFA17" s="146"/>
      <c r="HFB17" s="146"/>
      <c r="HFC17" s="146"/>
      <c r="HFD17" s="146"/>
      <c r="HFE17" s="146"/>
      <c r="HFF17" s="146"/>
      <c r="HFG17" s="146"/>
      <c r="HFH17" s="146"/>
      <c r="HFI17" s="146"/>
      <c r="HFJ17" s="146"/>
      <c r="HFK17" s="146"/>
      <c r="HFL17" s="146"/>
      <c r="HFM17" s="146"/>
      <c r="HFN17" s="146"/>
      <c r="HFO17" s="146"/>
      <c r="HFP17" s="146"/>
      <c r="HFQ17" s="146"/>
      <c r="HFR17" s="146"/>
      <c r="HFS17" s="146"/>
      <c r="HFT17" s="146"/>
      <c r="HFU17" s="146"/>
      <c r="HFV17" s="146"/>
      <c r="HFW17" s="146"/>
      <c r="HFX17" s="146"/>
      <c r="HFY17" s="146"/>
      <c r="HFZ17" s="146"/>
      <c r="HGA17" s="146"/>
      <c r="HGB17" s="146"/>
      <c r="HGC17" s="146"/>
      <c r="HGD17" s="146"/>
      <c r="HGE17" s="146"/>
      <c r="HGF17" s="146"/>
      <c r="HGG17" s="146"/>
      <c r="HGH17" s="146"/>
      <c r="HGI17" s="146"/>
      <c r="HGJ17" s="146"/>
      <c r="HGK17" s="146"/>
      <c r="HGL17" s="146"/>
      <c r="HGM17" s="146"/>
      <c r="HGN17" s="146"/>
      <c r="HGO17" s="146"/>
      <c r="HGP17" s="146"/>
      <c r="HGQ17" s="146"/>
      <c r="HGR17" s="146"/>
      <c r="HGS17" s="146"/>
      <c r="HGT17" s="146"/>
      <c r="HGU17" s="146"/>
      <c r="HGV17" s="146"/>
      <c r="HGW17" s="146"/>
      <c r="HGX17" s="146"/>
      <c r="HGY17" s="146"/>
      <c r="HGZ17" s="146"/>
      <c r="HHA17" s="146"/>
      <c r="HHB17" s="146"/>
      <c r="HHC17" s="146"/>
      <c r="HHD17" s="146"/>
      <c r="HHE17" s="146"/>
      <c r="HHF17" s="146"/>
      <c r="HHG17" s="146"/>
      <c r="HHH17" s="146"/>
      <c r="HHI17" s="146"/>
      <c r="HHJ17" s="146"/>
      <c r="HHK17" s="146"/>
      <c r="HHL17" s="146"/>
      <c r="HHM17" s="146"/>
      <c r="HHN17" s="146"/>
      <c r="HHO17" s="146"/>
      <c r="HHP17" s="146"/>
      <c r="HHQ17" s="146"/>
      <c r="HHR17" s="146"/>
      <c r="HHS17" s="146"/>
      <c r="HHT17" s="146"/>
      <c r="HHU17" s="146"/>
      <c r="HHV17" s="146"/>
      <c r="HHW17" s="146"/>
      <c r="HHX17" s="146"/>
      <c r="HHY17" s="146"/>
      <c r="HHZ17" s="146"/>
      <c r="HIA17" s="146"/>
      <c r="HIB17" s="146"/>
      <c r="HIC17" s="146"/>
      <c r="HID17" s="146"/>
      <c r="HIE17" s="146"/>
      <c r="HIF17" s="146"/>
      <c r="HIG17" s="146"/>
      <c r="HIH17" s="146"/>
      <c r="HII17" s="146"/>
      <c r="HIJ17" s="146"/>
      <c r="HIK17" s="146"/>
      <c r="HIL17" s="146"/>
      <c r="HIM17" s="146"/>
      <c r="HIN17" s="146"/>
      <c r="HIO17" s="146"/>
      <c r="HIP17" s="146"/>
      <c r="HIQ17" s="146"/>
      <c r="HIR17" s="146"/>
      <c r="HIS17" s="146"/>
      <c r="HIT17" s="146"/>
      <c r="HIU17" s="146"/>
      <c r="HIV17" s="146"/>
      <c r="HIW17" s="146"/>
      <c r="HIX17" s="146"/>
      <c r="HIY17" s="146"/>
      <c r="HIZ17" s="146"/>
      <c r="HJA17" s="146"/>
      <c r="HJB17" s="146"/>
      <c r="HJC17" s="146"/>
      <c r="HJD17" s="146"/>
      <c r="HJE17" s="146"/>
      <c r="HJF17" s="146"/>
      <c r="HJG17" s="146"/>
      <c r="HJH17" s="146"/>
      <c r="HJI17" s="146"/>
      <c r="HJJ17" s="146"/>
      <c r="HJK17" s="146"/>
      <c r="HJL17" s="146"/>
      <c r="HJM17" s="146"/>
      <c r="HJN17" s="146"/>
      <c r="HJO17" s="146"/>
      <c r="HJP17" s="146"/>
      <c r="HJQ17" s="146"/>
      <c r="HJR17" s="146"/>
      <c r="HJS17" s="146"/>
      <c r="HJT17" s="146"/>
      <c r="HJU17" s="146"/>
      <c r="HJV17" s="146"/>
      <c r="HJW17" s="146"/>
      <c r="HJX17" s="146"/>
      <c r="HJY17" s="146"/>
      <c r="HJZ17" s="146"/>
      <c r="HKA17" s="146"/>
      <c r="HKB17" s="146"/>
      <c r="HKC17" s="146"/>
      <c r="HKD17" s="146"/>
      <c r="HKE17" s="146"/>
      <c r="HKF17" s="146"/>
      <c r="HKG17" s="146"/>
      <c r="HKH17" s="146"/>
      <c r="HKI17" s="146"/>
      <c r="HKJ17" s="146"/>
      <c r="HKK17" s="146"/>
      <c r="HKL17" s="146"/>
      <c r="HKM17" s="146"/>
      <c r="HKN17" s="146"/>
      <c r="HKO17" s="146"/>
      <c r="HKP17" s="146"/>
      <c r="HKQ17" s="146"/>
      <c r="HKR17" s="146"/>
      <c r="HKS17" s="146"/>
      <c r="HKT17" s="146"/>
      <c r="HKU17" s="146"/>
      <c r="HKV17" s="146"/>
      <c r="HKW17" s="146"/>
      <c r="HKX17" s="146"/>
      <c r="HKY17" s="146"/>
      <c r="HKZ17" s="146"/>
      <c r="HLA17" s="146"/>
      <c r="HLB17" s="146"/>
      <c r="HLC17" s="146"/>
      <c r="HLD17" s="146"/>
      <c r="HLE17" s="146"/>
      <c r="HLF17" s="146"/>
      <c r="HLG17" s="146"/>
      <c r="HLH17" s="146"/>
      <c r="HLI17" s="146"/>
      <c r="HLJ17" s="146"/>
      <c r="HLK17" s="146"/>
      <c r="HLL17" s="146"/>
      <c r="HLM17" s="146"/>
      <c r="HLN17" s="146"/>
      <c r="HLO17" s="146"/>
      <c r="HLP17" s="146"/>
      <c r="HLQ17" s="146"/>
      <c r="HLR17" s="146"/>
      <c r="HLS17" s="146"/>
      <c r="HLT17" s="146"/>
      <c r="HLU17" s="146"/>
      <c r="HLV17" s="146"/>
      <c r="HLW17" s="146"/>
      <c r="HLX17" s="146"/>
      <c r="HLY17" s="146"/>
      <c r="HLZ17" s="146"/>
      <c r="HMA17" s="146"/>
      <c r="HMB17" s="146"/>
      <c r="HMC17" s="146"/>
      <c r="HMD17" s="146"/>
      <c r="HME17" s="146"/>
      <c r="HMF17" s="146"/>
      <c r="HMG17" s="146"/>
      <c r="HMH17" s="146"/>
      <c r="HMI17" s="146"/>
      <c r="HMJ17" s="146"/>
      <c r="HMK17" s="146"/>
      <c r="HML17" s="146"/>
      <c r="HMM17" s="146"/>
      <c r="HMN17" s="146"/>
      <c r="HMO17" s="146"/>
      <c r="HMP17" s="146"/>
      <c r="HMQ17" s="146"/>
      <c r="HMR17" s="146"/>
      <c r="HMS17" s="146"/>
      <c r="HMT17" s="146"/>
      <c r="HMU17" s="146"/>
      <c r="HMV17" s="146"/>
      <c r="HMW17" s="146"/>
      <c r="HMX17" s="146"/>
      <c r="HMY17" s="146"/>
      <c r="HMZ17" s="146"/>
      <c r="HNA17" s="146"/>
      <c r="HNB17" s="146"/>
      <c r="HNC17" s="146"/>
      <c r="HND17" s="146"/>
      <c r="HNE17" s="146"/>
      <c r="HNF17" s="146"/>
      <c r="HNG17" s="146"/>
      <c r="HNH17" s="146"/>
      <c r="HNI17" s="146"/>
      <c r="HNJ17" s="146"/>
      <c r="HNK17" s="146"/>
      <c r="HNL17" s="146"/>
      <c r="HNM17" s="146"/>
      <c r="HNN17" s="146"/>
      <c r="HNO17" s="146"/>
      <c r="HNP17" s="146"/>
      <c r="HNQ17" s="146"/>
      <c r="HNR17" s="146"/>
      <c r="HNS17" s="146"/>
      <c r="HNT17" s="146"/>
      <c r="HNU17" s="146"/>
      <c r="HNV17" s="146"/>
      <c r="HNW17" s="146"/>
      <c r="HNX17" s="146"/>
      <c r="HNY17" s="146"/>
      <c r="HNZ17" s="146"/>
      <c r="HOA17" s="146"/>
      <c r="HOB17" s="146"/>
      <c r="HOC17" s="146"/>
      <c r="HOD17" s="146"/>
      <c r="HOE17" s="146"/>
      <c r="HOF17" s="146"/>
      <c r="HOG17" s="146"/>
      <c r="HOH17" s="146"/>
      <c r="HOI17" s="146"/>
      <c r="HOJ17" s="146"/>
      <c r="HOK17" s="146"/>
      <c r="HOL17" s="146"/>
      <c r="HOM17" s="146"/>
      <c r="HON17" s="146"/>
      <c r="HOO17" s="146"/>
      <c r="HOP17" s="146"/>
      <c r="HOQ17" s="146"/>
      <c r="HOR17" s="146"/>
      <c r="HOS17" s="146"/>
      <c r="HOT17" s="146"/>
      <c r="HOU17" s="146"/>
      <c r="HOV17" s="146"/>
      <c r="HOW17" s="146"/>
      <c r="HOX17" s="146"/>
      <c r="HOY17" s="146"/>
      <c r="HOZ17" s="146"/>
      <c r="HPA17" s="146"/>
      <c r="HPB17" s="146"/>
      <c r="HPC17" s="146"/>
      <c r="HPD17" s="146"/>
      <c r="HPE17" s="146"/>
      <c r="HPF17" s="146"/>
      <c r="HPG17" s="146"/>
      <c r="HPH17" s="146"/>
      <c r="HPI17" s="146"/>
      <c r="HPJ17" s="146"/>
      <c r="HPK17" s="146"/>
      <c r="HPL17" s="146"/>
      <c r="HPM17" s="146"/>
      <c r="HPN17" s="146"/>
      <c r="HPO17" s="146"/>
      <c r="HPP17" s="146"/>
      <c r="HPQ17" s="146"/>
      <c r="HPR17" s="146"/>
      <c r="HPS17" s="146"/>
      <c r="HPT17" s="146"/>
      <c r="HPU17" s="146"/>
      <c r="HPV17" s="146"/>
      <c r="HPW17" s="146"/>
      <c r="HPX17" s="146"/>
      <c r="HPY17" s="146"/>
      <c r="HPZ17" s="146"/>
      <c r="HQA17" s="146"/>
      <c r="HQB17" s="146"/>
      <c r="HQC17" s="146"/>
      <c r="HQD17" s="146"/>
      <c r="HQE17" s="146"/>
      <c r="HQF17" s="146"/>
      <c r="HQG17" s="146"/>
      <c r="HQH17" s="146"/>
      <c r="HQI17" s="146"/>
      <c r="HQJ17" s="146"/>
      <c r="HQK17" s="146"/>
      <c r="HQL17" s="146"/>
      <c r="HQM17" s="146"/>
      <c r="HQN17" s="146"/>
      <c r="HQO17" s="146"/>
      <c r="HQP17" s="146"/>
      <c r="HQQ17" s="146"/>
      <c r="HQR17" s="146"/>
      <c r="HQS17" s="146"/>
      <c r="HQT17" s="146"/>
      <c r="HQU17" s="146"/>
      <c r="HQV17" s="146"/>
      <c r="HQW17" s="146"/>
      <c r="HQX17" s="146"/>
      <c r="HQY17" s="146"/>
      <c r="HQZ17" s="146"/>
      <c r="HRA17" s="146"/>
      <c r="HRB17" s="146"/>
      <c r="HRC17" s="146"/>
      <c r="HRD17" s="146"/>
      <c r="HRE17" s="146"/>
      <c r="HRF17" s="146"/>
      <c r="HRG17" s="146"/>
      <c r="HRH17" s="146"/>
      <c r="HRI17" s="146"/>
      <c r="HRJ17" s="146"/>
      <c r="HRK17" s="146"/>
      <c r="HRL17" s="146"/>
      <c r="HRM17" s="146"/>
      <c r="HRN17" s="146"/>
      <c r="HRO17" s="146"/>
      <c r="HRP17" s="146"/>
      <c r="HRQ17" s="146"/>
      <c r="HRR17" s="146"/>
      <c r="HRS17" s="146"/>
      <c r="HRT17" s="146"/>
      <c r="HRU17" s="146"/>
      <c r="HRV17" s="146"/>
      <c r="HRW17" s="146"/>
      <c r="HRX17" s="146"/>
      <c r="HRY17" s="146"/>
      <c r="HRZ17" s="146"/>
      <c r="HSA17" s="146"/>
      <c r="HSB17" s="146"/>
      <c r="HSC17" s="146"/>
      <c r="HSD17" s="146"/>
      <c r="HSE17" s="146"/>
      <c r="HSF17" s="146"/>
      <c r="HSG17" s="146"/>
      <c r="HSH17" s="146"/>
      <c r="HSI17" s="146"/>
      <c r="HSJ17" s="146"/>
      <c r="HSK17" s="146"/>
      <c r="HSL17" s="146"/>
      <c r="HSM17" s="146"/>
      <c r="HSN17" s="146"/>
      <c r="HSO17" s="146"/>
      <c r="HSP17" s="146"/>
      <c r="HSQ17" s="146"/>
      <c r="HSR17" s="146"/>
      <c r="HSS17" s="146"/>
      <c r="HST17" s="146"/>
      <c r="HSU17" s="146"/>
      <c r="HSV17" s="146"/>
      <c r="HSW17" s="146"/>
      <c r="HSX17" s="146"/>
      <c r="HSY17" s="146"/>
      <c r="HSZ17" s="146"/>
      <c r="HTA17" s="146"/>
      <c r="HTB17" s="146"/>
      <c r="HTC17" s="146"/>
      <c r="HTD17" s="146"/>
      <c r="HTE17" s="146"/>
      <c r="HTF17" s="146"/>
      <c r="HTG17" s="146"/>
      <c r="HTH17" s="146"/>
      <c r="HTI17" s="146"/>
      <c r="HTJ17" s="146"/>
      <c r="HTK17" s="146"/>
      <c r="HTL17" s="146"/>
      <c r="HTM17" s="146"/>
      <c r="HTN17" s="146"/>
      <c r="HTO17" s="146"/>
      <c r="HTP17" s="146"/>
      <c r="HTQ17" s="146"/>
      <c r="HTR17" s="146"/>
      <c r="HTS17" s="146"/>
      <c r="HTT17" s="146"/>
      <c r="HTU17" s="146"/>
      <c r="HTV17" s="146"/>
      <c r="HTW17" s="146"/>
      <c r="HTX17" s="146"/>
      <c r="HTY17" s="146"/>
      <c r="HTZ17" s="146"/>
      <c r="HUA17" s="146"/>
      <c r="HUB17" s="146"/>
      <c r="HUC17" s="146"/>
      <c r="HUD17" s="146"/>
      <c r="HUE17" s="146"/>
      <c r="HUF17" s="146"/>
      <c r="HUG17" s="146"/>
      <c r="HUH17" s="146"/>
      <c r="HUI17" s="146"/>
      <c r="HUJ17" s="146"/>
      <c r="HUK17" s="146"/>
      <c r="HUL17" s="146"/>
      <c r="HUM17" s="146"/>
      <c r="HUN17" s="146"/>
      <c r="HUO17" s="146"/>
      <c r="HUP17" s="146"/>
      <c r="HUQ17" s="146"/>
      <c r="HUR17" s="146"/>
      <c r="HUS17" s="146"/>
      <c r="HUT17" s="146"/>
      <c r="HUU17" s="146"/>
      <c r="HUV17" s="146"/>
      <c r="HUW17" s="146"/>
      <c r="HUX17" s="146"/>
      <c r="HUY17" s="146"/>
      <c r="HUZ17" s="146"/>
      <c r="HVA17" s="146"/>
      <c r="HVB17" s="146"/>
      <c r="HVC17" s="146"/>
      <c r="HVD17" s="146"/>
      <c r="HVE17" s="146"/>
      <c r="HVF17" s="146"/>
      <c r="HVG17" s="146"/>
      <c r="HVH17" s="146"/>
      <c r="HVI17" s="146"/>
      <c r="HVJ17" s="146"/>
      <c r="HVK17" s="146"/>
      <c r="HVL17" s="146"/>
      <c r="HVM17" s="146"/>
      <c r="HVN17" s="146"/>
      <c r="HVO17" s="146"/>
      <c r="HVP17" s="146"/>
      <c r="HVQ17" s="146"/>
      <c r="HVR17" s="146"/>
      <c r="HVS17" s="146"/>
      <c r="HVT17" s="146"/>
      <c r="HVU17" s="146"/>
      <c r="HVV17" s="146"/>
      <c r="HVW17" s="146"/>
      <c r="HVX17" s="146"/>
      <c r="HVY17" s="146"/>
      <c r="HVZ17" s="146"/>
      <c r="HWA17" s="146"/>
      <c r="HWB17" s="146"/>
      <c r="HWC17" s="146"/>
      <c r="HWD17" s="146"/>
      <c r="HWE17" s="146"/>
      <c r="HWF17" s="146"/>
      <c r="HWG17" s="146"/>
      <c r="HWH17" s="146"/>
      <c r="HWI17" s="146"/>
      <c r="HWJ17" s="146"/>
      <c r="HWK17" s="146"/>
      <c r="HWL17" s="146"/>
      <c r="HWM17" s="146"/>
      <c r="HWN17" s="146"/>
      <c r="HWO17" s="146"/>
      <c r="HWP17" s="146"/>
      <c r="HWQ17" s="146"/>
      <c r="HWR17" s="146"/>
      <c r="HWS17" s="146"/>
      <c r="HWT17" s="146"/>
      <c r="HWU17" s="146"/>
      <c r="HWV17" s="146"/>
      <c r="HWW17" s="146"/>
      <c r="HWX17" s="146"/>
      <c r="HWY17" s="146"/>
      <c r="HWZ17" s="146"/>
      <c r="HXA17" s="146"/>
      <c r="HXB17" s="146"/>
      <c r="HXC17" s="146"/>
      <c r="HXD17" s="146"/>
      <c r="HXE17" s="146"/>
      <c r="HXF17" s="146"/>
      <c r="HXG17" s="146"/>
      <c r="HXH17" s="146"/>
      <c r="HXI17" s="146"/>
      <c r="HXJ17" s="146"/>
      <c r="HXK17" s="146"/>
      <c r="HXL17" s="146"/>
      <c r="HXM17" s="146"/>
      <c r="HXN17" s="146"/>
      <c r="HXO17" s="146"/>
      <c r="HXP17" s="146"/>
      <c r="HXQ17" s="146"/>
      <c r="HXR17" s="146"/>
      <c r="HXS17" s="146"/>
      <c r="HXT17" s="146"/>
      <c r="HXU17" s="146"/>
      <c r="HXV17" s="146"/>
      <c r="HXW17" s="146"/>
      <c r="HXX17" s="146"/>
      <c r="HXY17" s="146"/>
      <c r="HXZ17" s="146"/>
      <c r="HYA17" s="146"/>
      <c r="HYB17" s="146"/>
      <c r="HYC17" s="146"/>
      <c r="HYD17" s="146"/>
      <c r="HYE17" s="146"/>
      <c r="HYF17" s="146"/>
      <c r="HYG17" s="146"/>
      <c r="HYH17" s="146"/>
      <c r="HYI17" s="146"/>
      <c r="HYJ17" s="146"/>
      <c r="HYK17" s="146"/>
      <c r="HYL17" s="146"/>
      <c r="HYM17" s="146"/>
      <c r="HYN17" s="146"/>
      <c r="HYO17" s="146"/>
      <c r="HYP17" s="146"/>
      <c r="HYQ17" s="146"/>
      <c r="HYR17" s="146"/>
      <c r="HYS17" s="146"/>
      <c r="HYT17" s="146"/>
      <c r="HYU17" s="146"/>
      <c r="HYV17" s="146"/>
      <c r="HYW17" s="146"/>
      <c r="HYX17" s="146"/>
      <c r="HYY17" s="146"/>
      <c r="HYZ17" s="146"/>
      <c r="HZA17" s="146"/>
      <c r="HZB17" s="146"/>
      <c r="HZC17" s="146"/>
      <c r="HZD17" s="146"/>
      <c r="HZE17" s="146"/>
      <c r="HZF17" s="146"/>
      <c r="HZG17" s="146"/>
      <c r="HZH17" s="146"/>
      <c r="HZI17" s="146"/>
      <c r="HZJ17" s="146"/>
      <c r="HZK17" s="146"/>
      <c r="HZL17" s="146"/>
      <c r="HZM17" s="146"/>
      <c r="HZN17" s="146"/>
      <c r="HZO17" s="146"/>
      <c r="HZP17" s="146"/>
      <c r="HZQ17" s="146"/>
      <c r="HZR17" s="146"/>
      <c r="HZS17" s="146"/>
      <c r="HZT17" s="146"/>
      <c r="HZU17" s="146"/>
      <c r="HZV17" s="146"/>
      <c r="HZW17" s="146"/>
      <c r="HZX17" s="146"/>
      <c r="HZY17" s="146"/>
      <c r="HZZ17" s="146"/>
      <c r="IAA17" s="146"/>
      <c r="IAB17" s="146"/>
      <c r="IAC17" s="146"/>
      <c r="IAD17" s="146"/>
      <c r="IAE17" s="146"/>
      <c r="IAF17" s="146"/>
      <c r="IAG17" s="146"/>
      <c r="IAH17" s="146"/>
      <c r="IAI17" s="146"/>
      <c r="IAJ17" s="146"/>
      <c r="IAK17" s="146"/>
      <c r="IAL17" s="146"/>
      <c r="IAM17" s="146"/>
      <c r="IAN17" s="146"/>
      <c r="IAO17" s="146"/>
      <c r="IAP17" s="146"/>
      <c r="IAQ17" s="146"/>
      <c r="IAR17" s="146"/>
      <c r="IAS17" s="146"/>
      <c r="IAT17" s="146"/>
      <c r="IAU17" s="146"/>
      <c r="IAV17" s="146"/>
      <c r="IAW17" s="146"/>
      <c r="IAX17" s="146"/>
      <c r="IAY17" s="146"/>
      <c r="IAZ17" s="146"/>
      <c r="IBA17" s="146"/>
      <c r="IBB17" s="146"/>
      <c r="IBC17" s="146"/>
      <c r="IBD17" s="146"/>
      <c r="IBE17" s="146"/>
      <c r="IBF17" s="146"/>
      <c r="IBG17" s="146"/>
      <c r="IBH17" s="146"/>
      <c r="IBI17" s="146"/>
      <c r="IBJ17" s="146"/>
      <c r="IBK17" s="146"/>
      <c r="IBL17" s="146"/>
      <c r="IBM17" s="146"/>
      <c r="IBN17" s="146"/>
      <c r="IBO17" s="146"/>
      <c r="IBP17" s="146"/>
      <c r="IBQ17" s="146"/>
      <c r="IBR17" s="146"/>
      <c r="IBS17" s="146"/>
      <c r="IBT17" s="146"/>
      <c r="IBU17" s="146"/>
      <c r="IBV17" s="146"/>
      <c r="IBW17" s="146"/>
      <c r="IBX17" s="146"/>
      <c r="IBY17" s="146"/>
      <c r="IBZ17" s="146"/>
      <c r="ICA17" s="146"/>
      <c r="ICB17" s="146"/>
      <c r="ICC17" s="146"/>
      <c r="ICD17" s="146"/>
      <c r="ICE17" s="146"/>
      <c r="ICF17" s="146"/>
      <c r="ICG17" s="146"/>
      <c r="ICH17" s="146"/>
      <c r="ICI17" s="146"/>
      <c r="ICJ17" s="146"/>
      <c r="ICK17" s="146"/>
      <c r="ICL17" s="146"/>
      <c r="ICM17" s="146"/>
      <c r="ICN17" s="146"/>
      <c r="ICO17" s="146"/>
      <c r="ICP17" s="146"/>
      <c r="ICQ17" s="146"/>
      <c r="ICR17" s="146"/>
      <c r="ICS17" s="146"/>
      <c r="ICT17" s="146"/>
      <c r="ICU17" s="146"/>
      <c r="ICV17" s="146"/>
      <c r="ICW17" s="146"/>
      <c r="ICX17" s="146"/>
      <c r="ICY17" s="146"/>
      <c r="ICZ17" s="146"/>
      <c r="IDA17" s="146"/>
      <c r="IDB17" s="146"/>
      <c r="IDC17" s="146"/>
      <c r="IDD17" s="146"/>
      <c r="IDE17" s="146"/>
      <c r="IDF17" s="146"/>
      <c r="IDG17" s="146"/>
      <c r="IDH17" s="146"/>
      <c r="IDI17" s="146"/>
      <c r="IDJ17" s="146"/>
      <c r="IDK17" s="146"/>
      <c r="IDL17" s="146"/>
      <c r="IDM17" s="146"/>
      <c r="IDN17" s="146"/>
      <c r="IDO17" s="146"/>
      <c r="IDP17" s="146"/>
      <c r="IDQ17" s="146"/>
      <c r="IDR17" s="146"/>
      <c r="IDS17" s="146"/>
      <c r="IDT17" s="146"/>
      <c r="IDU17" s="146"/>
      <c r="IDV17" s="146"/>
      <c r="IDW17" s="146"/>
      <c r="IDX17" s="146"/>
      <c r="IDY17" s="146"/>
      <c r="IDZ17" s="146"/>
      <c r="IEA17" s="146"/>
      <c r="IEB17" s="146"/>
      <c r="IEC17" s="146"/>
      <c r="IED17" s="146"/>
      <c r="IEE17" s="146"/>
      <c r="IEF17" s="146"/>
      <c r="IEG17" s="146"/>
      <c r="IEH17" s="146"/>
      <c r="IEI17" s="146"/>
      <c r="IEJ17" s="146"/>
      <c r="IEK17" s="146"/>
      <c r="IEL17" s="146"/>
      <c r="IEM17" s="146"/>
      <c r="IEN17" s="146"/>
      <c r="IEO17" s="146"/>
      <c r="IEP17" s="146"/>
      <c r="IEQ17" s="146"/>
      <c r="IER17" s="146"/>
      <c r="IES17" s="146"/>
      <c r="IET17" s="146"/>
      <c r="IEU17" s="146"/>
      <c r="IEV17" s="146"/>
      <c r="IEW17" s="146"/>
      <c r="IEX17" s="146"/>
      <c r="IEY17" s="146"/>
      <c r="IEZ17" s="146"/>
      <c r="IFA17" s="146"/>
      <c r="IFB17" s="146"/>
      <c r="IFC17" s="146"/>
      <c r="IFD17" s="146"/>
      <c r="IFE17" s="146"/>
      <c r="IFF17" s="146"/>
      <c r="IFG17" s="146"/>
      <c r="IFH17" s="146"/>
      <c r="IFI17" s="146"/>
      <c r="IFJ17" s="146"/>
      <c r="IFK17" s="146"/>
      <c r="IFL17" s="146"/>
      <c r="IFM17" s="146"/>
      <c r="IFN17" s="146"/>
      <c r="IFO17" s="146"/>
      <c r="IFP17" s="146"/>
      <c r="IFQ17" s="146"/>
      <c r="IFR17" s="146"/>
      <c r="IFS17" s="146"/>
      <c r="IFT17" s="146"/>
      <c r="IFU17" s="146"/>
      <c r="IFV17" s="146"/>
      <c r="IFW17" s="146"/>
      <c r="IFX17" s="146"/>
      <c r="IFY17" s="146"/>
      <c r="IFZ17" s="146"/>
      <c r="IGA17" s="146"/>
      <c r="IGB17" s="146"/>
      <c r="IGC17" s="146"/>
      <c r="IGD17" s="146"/>
      <c r="IGE17" s="146"/>
      <c r="IGF17" s="146"/>
      <c r="IGG17" s="146"/>
      <c r="IGH17" s="146"/>
      <c r="IGI17" s="146"/>
      <c r="IGJ17" s="146"/>
      <c r="IGK17" s="146"/>
      <c r="IGL17" s="146"/>
      <c r="IGM17" s="146"/>
      <c r="IGN17" s="146"/>
      <c r="IGO17" s="146"/>
      <c r="IGP17" s="146"/>
      <c r="IGQ17" s="146"/>
      <c r="IGR17" s="146"/>
      <c r="IGS17" s="146"/>
      <c r="IGT17" s="146"/>
      <c r="IGU17" s="146"/>
      <c r="IGV17" s="146"/>
      <c r="IGW17" s="146"/>
      <c r="IGX17" s="146"/>
      <c r="IGY17" s="146"/>
      <c r="IGZ17" s="146"/>
      <c r="IHA17" s="146"/>
      <c r="IHB17" s="146"/>
      <c r="IHC17" s="146"/>
      <c r="IHD17" s="146"/>
      <c r="IHE17" s="146"/>
      <c r="IHF17" s="146"/>
      <c r="IHG17" s="146"/>
      <c r="IHH17" s="146"/>
      <c r="IHI17" s="146"/>
      <c r="IHJ17" s="146"/>
      <c r="IHK17" s="146"/>
      <c r="IHL17" s="146"/>
      <c r="IHM17" s="146"/>
      <c r="IHN17" s="146"/>
      <c r="IHO17" s="146"/>
      <c r="IHP17" s="146"/>
      <c r="IHQ17" s="146"/>
      <c r="IHR17" s="146"/>
      <c r="IHS17" s="146"/>
      <c r="IHT17" s="146"/>
      <c r="IHU17" s="146"/>
      <c r="IHV17" s="146"/>
      <c r="IHW17" s="146"/>
      <c r="IHX17" s="146"/>
      <c r="IHY17" s="146"/>
      <c r="IHZ17" s="146"/>
      <c r="IIA17" s="146"/>
      <c r="IIB17" s="146"/>
      <c r="IIC17" s="146"/>
      <c r="IID17" s="146"/>
      <c r="IIE17" s="146"/>
      <c r="IIF17" s="146"/>
      <c r="IIG17" s="146"/>
      <c r="IIH17" s="146"/>
      <c r="III17" s="146"/>
      <c r="IIJ17" s="146"/>
      <c r="IIK17" s="146"/>
      <c r="IIL17" s="146"/>
      <c r="IIM17" s="146"/>
      <c r="IIN17" s="146"/>
      <c r="IIO17" s="146"/>
      <c r="IIP17" s="146"/>
      <c r="IIQ17" s="146"/>
      <c r="IIR17" s="146"/>
      <c r="IIS17" s="146"/>
      <c r="IIT17" s="146"/>
      <c r="IIU17" s="146"/>
      <c r="IIV17" s="146"/>
      <c r="IIW17" s="146"/>
      <c r="IIX17" s="146"/>
      <c r="IIY17" s="146"/>
      <c r="IIZ17" s="146"/>
      <c r="IJA17" s="146"/>
      <c r="IJB17" s="146"/>
      <c r="IJC17" s="146"/>
      <c r="IJD17" s="146"/>
      <c r="IJE17" s="146"/>
      <c r="IJF17" s="146"/>
      <c r="IJG17" s="146"/>
      <c r="IJH17" s="146"/>
      <c r="IJI17" s="146"/>
      <c r="IJJ17" s="146"/>
      <c r="IJK17" s="146"/>
      <c r="IJL17" s="146"/>
      <c r="IJM17" s="146"/>
      <c r="IJN17" s="146"/>
      <c r="IJO17" s="146"/>
      <c r="IJP17" s="146"/>
      <c r="IJQ17" s="146"/>
      <c r="IJR17" s="146"/>
      <c r="IJS17" s="146"/>
      <c r="IJT17" s="146"/>
      <c r="IJU17" s="146"/>
      <c r="IJV17" s="146"/>
      <c r="IJW17" s="146"/>
      <c r="IJX17" s="146"/>
      <c r="IJY17" s="146"/>
      <c r="IJZ17" s="146"/>
      <c r="IKA17" s="146"/>
      <c r="IKB17" s="146"/>
      <c r="IKC17" s="146"/>
      <c r="IKD17" s="146"/>
      <c r="IKE17" s="146"/>
      <c r="IKF17" s="146"/>
      <c r="IKG17" s="146"/>
      <c r="IKH17" s="146"/>
      <c r="IKI17" s="146"/>
      <c r="IKJ17" s="146"/>
      <c r="IKK17" s="146"/>
      <c r="IKL17" s="146"/>
      <c r="IKM17" s="146"/>
      <c r="IKN17" s="146"/>
      <c r="IKO17" s="146"/>
      <c r="IKP17" s="146"/>
      <c r="IKQ17" s="146"/>
      <c r="IKR17" s="146"/>
      <c r="IKS17" s="146"/>
      <c r="IKT17" s="146"/>
      <c r="IKU17" s="146"/>
      <c r="IKV17" s="146"/>
      <c r="IKW17" s="146"/>
      <c r="IKX17" s="146"/>
      <c r="IKY17" s="146"/>
      <c r="IKZ17" s="146"/>
      <c r="ILA17" s="146"/>
      <c r="ILB17" s="146"/>
      <c r="ILC17" s="146"/>
      <c r="ILD17" s="146"/>
      <c r="ILE17" s="146"/>
      <c r="ILF17" s="146"/>
      <c r="ILG17" s="146"/>
      <c r="ILH17" s="146"/>
      <c r="ILI17" s="146"/>
      <c r="ILJ17" s="146"/>
      <c r="ILK17" s="146"/>
      <c r="ILL17" s="146"/>
      <c r="ILM17" s="146"/>
      <c r="ILN17" s="146"/>
      <c r="ILO17" s="146"/>
      <c r="ILP17" s="146"/>
      <c r="ILQ17" s="146"/>
      <c r="ILR17" s="146"/>
      <c r="ILS17" s="146"/>
      <c r="ILT17" s="146"/>
      <c r="ILU17" s="146"/>
      <c r="ILV17" s="146"/>
      <c r="ILW17" s="146"/>
      <c r="ILX17" s="146"/>
      <c r="ILY17" s="146"/>
      <c r="ILZ17" s="146"/>
      <c r="IMA17" s="146"/>
      <c r="IMB17" s="146"/>
      <c r="IMC17" s="146"/>
      <c r="IMD17" s="146"/>
      <c r="IME17" s="146"/>
      <c r="IMF17" s="146"/>
      <c r="IMG17" s="146"/>
      <c r="IMH17" s="146"/>
      <c r="IMI17" s="146"/>
      <c r="IMJ17" s="146"/>
      <c r="IMK17" s="146"/>
      <c r="IML17" s="146"/>
      <c r="IMM17" s="146"/>
      <c r="IMN17" s="146"/>
      <c r="IMO17" s="146"/>
      <c r="IMP17" s="146"/>
      <c r="IMQ17" s="146"/>
      <c r="IMR17" s="146"/>
      <c r="IMS17" s="146"/>
      <c r="IMT17" s="146"/>
      <c r="IMU17" s="146"/>
      <c r="IMV17" s="146"/>
      <c r="IMW17" s="146"/>
      <c r="IMX17" s="146"/>
      <c r="IMY17" s="146"/>
      <c r="IMZ17" s="146"/>
      <c r="INA17" s="146"/>
      <c r="INB17" s="146"/>
      <c r="INC17" s="146"/>
      <c r="IND17" s="146"/>
      <c r="INE17" s="146"/>
      <c r="INF17" s="146"/>
      <c r="ING17" s="146"/>
      <c r="INH17" s="146"/>
      <c r="INI17" s="146"/>
      <c r="INJ17" s="146"/>
      <c r="INK17" s="146"/>
      <c r="INL17" s="146"/>
      <c r="INM17" s="146"/>
      <c r="INN17" s="146"/>
      <c r="INO17" s="146"/>
      <c r="INP17" s="146"/>
      <c r="INQ17" s="146"/>
      <c r="INR17" s="146"/>
      <c r="INS17" s="146"/>
      <c r="INT17" s="146"/>
      <c r="INU17" s="146"/>
      <c r="INV17" s="146"/>
      <c r="INW17" s="146"/>
      <c r="INX17" s="146"/>
      <c r="INY17" s="146"/>
      <c r="INZ17" s="146"/>
      <c r="IOA17" s="146"/>
      <c r="IOB17" s="146"/>
      <c r="IOC17" s="146"/>
      <c r="IOD17" s="146"/>
      <c r="IOE17" s="146"/>
      <c r="IOF17" s="146"/>
      <c r="IOG17" s="146"/>
      <c r="IOH17" s="146"/>
      <c r="IOI17" s="146"/>
      <c r="IOJ17" s="146"/>
      <c r="IOK17" s="146"/>
      <c r="IOL17" s="146"/>
      <c r="IOM17" s="146"/>
      <c r="ION17" s="146"/>
      <c r="IOO17" s="146"/>
      <c r="IOP17" s="146"/>
      <c r="IOQ17" s="146"/>
      <c r="IOR17" s="146"/>
      <c r="IOS17" s="146"/>
      <c r="IOT17" s="146"/>
      <c r="IOU17" s="146"/>
      <c r="IOV17" s="146"/>
      <c r="IOW17" s="146"/>
      <c r="IOX17" s="146"/>
      <c r="IOY17" s="146"/>
      <c r="IOZ17" s="146"/>
      <c r="IPA17" s="146"/>
      <c r="IPB17" s="146"/>
      <c r="IPC17" s="146"/>
      <c r="IPD17" s="146"/>
      <c r="IPE17" s="146"/>
      <c r="IPF17" s="146"/>
      <c r="IPG17" s="146"/>
      <c r="IPH17" s="146"/>
      <c r="IPI17" s="146"/>
      <c r="IPJ17" s="146"/>
      <c r="IPK17" s="146"/>
      <c r="IPL17" s="146"/>
      <c r="IPM17" s="146"/>
      <c r="IPN17" s="146"/>
      <c r="IPO17" s="146"/>
      <c r="IPP17" s="146"/>
      <c r="IPQ17" s="146"/>
      <c r="IPR17" s="146"/>
      <c r="IPS17" s="146"/>
      <c r="IPT17" s="146"/>
      <c r="IPU17" s="146"/>
      <c r="IPV17" s="146"/>
      <c r="IPW17" s="146"/>
      <c r="IPX17" s="146"/>
      <c r="IPY17" s="146"/>
      <c r="IPZ17" s="146"/>
      <c r="IQA17" s="146"/>
      <c r="IQB17" s="146"/>
      <c r="IQC17" s="146"/>
      <c r="IQD17" s="146"/>
      <c r="IQE17" s="146"/>
      <c r="IQF17" s="146"/>
      <c r="IQG17" s="146"/>
      <c r="IQH17" s="146"/>
      <c r="IQI17" s="146"/>
      <c r="IQJ17" s="146"/>
      <c r="IQK17" s="146"/>
      <c r="IQL17" s="146"/>
      <c r="IQM17" s="146"/>
      <c r="IQN17" s="146"/>
      <c r="IQO17" s="146"/>
      <c r="IQP17" s="146"/>
      <c r="IQQ17" s="146"/>
      <c r="IQR17" s="146"/>
      <c r="IQS17" s="146"/>
      <c r="IQT17" s="146"/>
      <c r="IQU17" s="146"/>
      <c r="IQV17" s="146"/>
      <c r="IQW17" s="146"/>
      <c r="IQX17" s="146"/>
      <c r="IQY17" s="146"/>
      <c r="IQZ17" s="146"/>
      <c r="IRA17" s="146"/>
      <c r="IRB17" s="146"/>
      <c r="IRC17" s="146"/>
      <c r="IRD17" s="146"/>
      <c r="IRE17" s="146"/>
      <c r="IRF17" s="146"/>
      <c r="IRG17" s="146"/>
      <c r="IRH17" s="146"/>
      <c r="IRI17" s="146"/>
      <c r="IRJ17" s="146"/>
      <c r="IRK17" s="146"/>
      <c r="IRL17" s="146"/>
      <c r="IRM17" s="146"/>
      <c r="IRN17" s="146"/>
      <c r="IRO17" s="146"/>
      <c r="IRP17" s="146"/>
      <c r="IRQ17" s="146"/>
      <c r="IRR17" s="146"/>
      <c r="IRS17" s="146"/>
      <c r="IRT17" s="146"/>
      <c r="IRU17" s="146"/>
      <c r="IRV17" s="146"/>
      <c r="IRW17" s="146"/>
      <c r="IRX17" s="146"/>
      <c r="IRY17" s="146"/>
      <c r="IRZ17" s="146"/>
      <c r="ISA17" s="146"/>
      <c r="ISB17" s="146"/>
      <c r="ISC17" s="146"/>
      <c r="ISD17" s="146"/>
      <c r="ISE17" s="146"/>
      <c r="ISF17" s="146"/>
      <c r="ISG17" s="146"/>
      <c r="ISH17" s="146"/>
      <c r="ISI17" s="146"/>
      <c r="ISJ17" s="146"/>
      <c r="ISK17" s="146"/>
      <c r="ISL17" s="146"/>
      <c r="ISM17" s="146"/>
      <c r="ISN17" s="146"/>
      <c r="ISO17" s="146"/>
      <c r="ISP17" s="146"/>
      <c r="ISQ17" s="146"/>
      <c r="ISR17" s="146"/>
      <c r="ISS17" s="146"/>
      <c r="IST17" s="146"/>
      <c r="ISU17" s="146"/>
      <c r="ISV17" s="146"/>
      <c r="ISW17" s="146"/>
      <c r="ISX17" s="146"/>
      <c r="ISY17" s="146"/>
      <c r="ISZ17" s="146"/>
      <c r="ITA17" s="146"/>
      <c r="ITB17" s="146"/>
      <c r="ITC17" s="146"/>
      <c r="ITD17" s="146"/>
      <c r="ITE17" s="146"/>
      <c r="ITF17" s="146"/>
      <c r="ITG17" s="146"/>
      <c r="ITH17" s="146"/>
      <c r="ITI17" s="146"/>
      <c r="ITJ17" s="146"/>
      <c r="ITK17" s="146"/>
      <c r="ITL17" s="146"/>
      <c r="ITM17" s="146"/>
      <c r="ITN17" s="146"/>
      <c r="ITO17" s="146"/>
      <c r="ITP17" s="146"/>
      <c r="ITQ17" s="146"/>
      <c r="ITR17" s="146"/>
      <c r="ITS17" s="146"/>
      <c r="ITT17" s="146"/>
      <c r="ITU17" s="146"/>
      <c r="ITV17" s="146"/>
      <c r="ITW17" s="146"/>
      <c r="ITX17" s="146"/>
      <c r="ITY17" s="146"/>
      <c r="ITZ17" s="146"/>
      <c r="IUA17" s="146"/>
      <c r="IUB17" s="146"/>
      <c r="IUC17" s="146"/>
      <c r="IUD17" s="146"/>
      <c r="IUE17" s="146"/>
      <c r="IUF17" s="146"/>
      <c r="IUG17" s="146"/>
      <c r="IUH17" s="146"/>
      <c r="IUI17" s="146"/>
      <c r="IUJ17" s="146"/>
      <c r="IUK17" s="146"/>
      <c r="IUL17" s="146"/>
      <c r="IUM17" s="146"/>
      <c r="IUN17" s="146"/>
      <c r="IUO17" s="146"/>
      <c r="IUP17" s="146"/>
      <c r="IUQ17" s="146"/>
      <c r="IUR17" s="146"/>
      <c r="IUS17" s="146"/>
      <c r="IUT17" s="146"/>
      <c r="IUU17" s="146"/>
      <c r="IUV17" s="146"/>
      <c r="IUW17" s="146"/>
      <c r="IUX17" s="146"/>
      <c r="IUY17" s="146"/>
      <c r="IUZ17" s="146"/>
      <c r="IVA17" s="146"/>
      <c r="IVB17" s="146"/>
      <c r="IVC17" s="146"/>
      <c r="IVD17" s="146"/>
      <c r="IVE17" s="146"/>
      <c r="IVF17" s="146"/>
      <c r="IVG17" s="146"/>
      <c r="IVH17" s="146"/>
      <c r="IVI17" s="146"/>
      <c r="IVJ17" s="146"/>
      <c r="IVK17" s="146"/>
      <c r="IVL17" s="146"/>
      <c r="IVM17" s="146"/>
      <c r="IVN17" s="146"/>
      <c r="IVO17" s="146"/>
      <c r="IVP17" s="146"/>
      <c r="IVQ17" s="146"/>
      <c r="IVR17" s="146"/>
      <c r="IVS17" s="146"/>
      <c r="IVT17" s="146"/>
      <c r="IVU17" s="146"/>
      <c r="IVV17" s="146"/>
      <c r="IVW17" s="146"/>
      <c r="IVX17" s="146"/>
      <c r="IVY17" s="146"/>
      <c r="IVZ17" s="146"/>
      <c r="IWA17" s="146"/>
      <c r="IWB17" s="146"/>
      <c r="IWC17" s="146"/>
      <c r="IWD17" s="146"/>
      <c r="IWE17" s="146"/>
      <c r="IWF17" s="146"/>
      <c r="IWG17" s="146"/>
      <c r="IWH17" s="146"/>
      <c r="IWI17" s="146"/>
      <c r="IWJ17" s="146"/>
      <c r="IWK17" s="146"/>
      <c r="IWL17" s="146"/>
      <c r="IWM17" s="146"/>
      <c r="IWN17" s="146"/>
      <c r="IWO17" s="146"/>
      <c r="IWP17" s="146"/>
      <c r="IWQ17" s="146"/>
      <c r="IWR17" s="146"/>
      <c r="IWS17" s="146"/>
      <c r="IWT17" s="146"/>
      <c r="IWU17" s="146"/>
      <c r="IWV17" s="146"/>
      <c r="IWW17" s="146"/>
      <c r="IWX17" s="146"/>
      <c r="IWY17" s="146"/>
      <c r="IWZ17" s="146"/>
      <c r="IXA17" s="146"/>
      <c r="IXB17" s="146"/>
      <c r="IXC17" s="146"/>
      <c r="IXD17" s="146"/>
      <c r="IXE17" s="146"/>
      <c r="IXF17" s="146"/>
      <c r="IXG17" s="146"/>
      <c r="IXH17" s="146"/>
      <c r="IXI17" s="146"/>
      <c r="IXJ17" s="146"/>
      <c r="IXK17" s="146"/>
      <c r="IXL17" s="146"/>
      <c r="IXM17" s="146"/>
      <c r="IXN17" s="146"/>
      <c r="IXO17" s="146"/>
      <c r="IXP17" s="146"/>
      <c r="IXQ17" s="146"/>
      <c r="IXR17" s="146"/>
      <c r="IXS17" s="146"/>
      <c r="IXT17" s="146"/>
      <c r="IXU17" s="146"/>
      <c r="IXV17" s="146"/>
      <c r="IXW17" s="146"/>
      <c r="IXX17" s="146"/>
      <c r="IXY17" s="146"/>
      <c r="IXZ17" s="146"/>
      <c r="IYA17" s="146"/>
      <c r="IYB17" s="146"/>
      <c r="IYC17" s="146"/>
      <c r="IYD17" s="146"/>
      <c r="IYE17" s="146"/>
      <c r="IYF17" s="146"/>
      <c r="IYG17" s="146"/>
      <c r="IYH17" s="146"/>
      <c r="IYI17" s="146"/>
      <c r="IYJ17" s="146"/>
      <c r="IYK17" s="146"/>
      <c r="IYL17" s="146"/>
      <c r="IYM17" s="146"/>
      <c r="IYN17" s="146"/>
      <c r="IYO17" s="146"/>
      <c r="IYP17" s="146"/>
      <c r="IYQ17" s="146"/>
      <c r="IYR17" s="146"/>
      <c r="IYS17" s="146"/>
      <c r="IYT17" s="146"/>
      <c r="IYU17" s="146"/>
      <c r="IYV17" s="146"/>
      <c r="IYW17" s="146"/>
      <c r="IYX17" s="146"/>
      <c r="IYY17" s="146"/>
      <c r="IYZ17" s="146"/>
      <c r="IZA17" s="146"/>
      <c r="IZB17" s="146"/>
      <c r="IZC17" s="146"/>
      <c r="IZD17" s="146"/>
      <c r="IZE17" s="146"/>
      <c r="IZF17" s="146"/>
      <c r="IZG17" s="146"/>
      <c r="IZH17" s="146"/>
      <c r="IZI17" s="146"/>
      <c r="IZJ17" s="146"/>
      <c r="IZK17" s="146"/>
      <c r="IZL17" s="146"/>
      <c r="IZM17" s="146"/>
      <c r="IZN17" s="146"/>
      <c r="IZO17" s="146"/>
      <c r="IZP17" s="146"/>
      <c r="IZQ17" s="146"/>
      <c r="IZR17" s="146"/>
      <c r="IZS17" s="146"/>
      <c r="IZT17" s="146"/>
      <c r="IZU17" s="146"/>
      <c r="IZV17" s="146"/>
      <c r="IZW17" s="146"/>
      <c r="IZX17" s="146"/>
      <c r="IZY17" s="146"/>
      <c r="IZZ17" s="146"/>
      <c r="JAA17" s="146"/>
      <c r="JAB17" s="146"/>
      <c r="JAC17" s="146"/>
      <c r="JAD17" s="146"/>
      <c r="JAE17" s="146"/>
      <c r="JAF17" s="146"/>
      <c r="JAG17" s="146"/>
      <c r="JAH17" s="146"/>
      <c r="JAI17" s="146"/>
      <c r="JAJ17" s="146"/>
      <c r="JAK17" s="146"/>
      <c r="JAL17" s="146"/>
      <c r="JAM17" s="146"/>
      <c r="JAN17" s="146"/>
      <c r="JAO17" s="146"/>
      <c r="JAP17" s="146"/>
      <c r="JAQ17" s="146"/>
      <c r="JAR17" s="146"/>
      <c r="JAS17" s="146"/>
      <c r="JAT17" s="146"/>
      <c r="JAU17" s="146"/>
      <c r="JAV17" s="146"/>
      <c r="JAW17" s="146"/>
      <c r="JAX17" s="146"/>
      <c r="JAY17" s="146"/>
      <c r="JAZ17" s="146"/>
      <c r="JBA17" s="146"/>
      <c r="JBB17" s="146"/>
      <c r="JBC17" s="146"/>
      <c r="JBD17" s="146"/>
      <c r="JBE17" s="146"/>
      <c r="JBF17" s="146"/>
      <c r="JBG17" s="146"/>
      <c r="JBH17" s="146"/>
      <c r="JBI17" s="146"/>
      <c r="JBJ17" s="146"/>
      <c r="JBK17" s="146"/>
      <c r="JBL17" s="146"/>
      <c r="JBM17" s="146"/>
      <c r="JBN17" s="146"/>
      <c r="JBO17" s="146"/>
      <c r="JBP17" s="146"/>
      <c r="JBQ17" s="146"/>
      <c r="JBR17" s="146"/>
      <c r="JBS17" s="146"/>
      <c r="JBT17" s="146"/>
      <c r="JBU17" s="146"/>
      <c r="JBV17" s="146"/>
      <c r="JBW17" s="146"/>
      <c r="JBX17" s="146"/>
      <c r="JBY17" s="146"/>
      <c r="JBZ17" s="146"/>
      <c r="JCA17" s="146"/>
      <c r="JCB17" s="146"/>
      <c r="JCC17" s="146"/>
      <c r="JCD17" s="146"/>
      <c r="JCE17" s="146"/>
      <c r="JCF17" s="146"/>
      <c r="JCG17" s="146"/>
      <c r="JCH17" s="146"/>
      <c r="JCI17" s="146"/>
      <c r="JCJ17" s="146"/>
      <c r="JCK17" s="146"/>
      <c r="JCL17" s="146"/>
      <c r="JCM17" s="146"/>
      <c r="JCN17" s="146"/>
      <c r="JCO17" s="146"/>
      <c r="JCP17" s="146"/>
      <c r="JCQ17" s="146"/>
      <c r="JCR17" s="146"/>
      <c r="JCS17" s="146"/>
      <c r="JCT17" s="146"/>
      <c r="JCU17" s="146"/>
      <c r="JCV17" s="146"/>
      <c r="JCW17" s="146"/>
      <c r="JCX17" s="146"/>
      <c r="JCY17" s="146"/>
      <c r="JCZ17" s="146"/>
      <c r="JDA17" s="146"/>
      <c r="JDB17" s="146"/>
      <c r="JDC17" s="146"/>
      <c r="JDD17" s="146"/>
      <c r="JDE17" s="146"/>
      <c r="JDF17" s="146"/>
      <c r="JDG17" s="146"/>
      <c r="JDH17" s="146"/>
      <c r="JDI17" s="146"/>
      <c r="JDJ17" s="146"/>
      <c r="JDK17" s="146"/>
      <c r="JDL17" s="146"/>
      <c r="JDM17" s="146"/>
      <c r="JDN17" s="146"/>
      <c r="JDO17" s="146"/>
      <c r="JDP17" s="146"/>
      <c r="JDQ17" s="146"/>
      <c r="JDR17" s="146"/>
      <c r="JDS17" s="146"/>
      <c r="JDT17" s="146"/>
      <c r="JDU17" s="146"/>
      <c r="JDV17" s="146"/>
      <c r="JDW17" s="146"/>
      <c r="JDX17" s="146"/>
      <c r="JDY17" s="146"/>
      <c r="JDZ17" s="146"/>
      <c r="JEA17" s="146"/>
      <c r="JEB17" s="146"/>
      <c r="JEC17" s="146"/>
      <c r="JED17" s="146"/>
      <c r="JEE17" s="146"/>
      <c r="JEF17" s="146"/>
      <c r="JEG17" s="146"/>
      <c r="JEH17" s="146"/>
      <c r="JEI17" s="146"/>
      <c r="JEJ17" s="146"/>
      <c r="JEK17" s="146"/>
      <c r="JEL17" s="146"/>
      <c r="JEM17" s="146"/>
      <c r="JEN17" s="146"/>
      <c r="JEO17" s="146"/>
      <c r="JEP17" s="146"/>
      <c r="JEQ17" s="146"/>
      <c r="JER17" s="146"/>
      <c r="JES17" s="146"/>
      <c r="JET17" s="146"/>
      <c r="JEU17" s="146"/>
      <c r="JEV17" s="146"/>
      <c r="JEW17" s="146"/>
      <c r="JEX17" s="146"/>
      <c r="JEY17" s="146"/>
      <c r="JEZ17" s="146"/>
      <c r="JFA17" s="146"/>
      <c r="JFB17" s="146"/>
      <c r="JFC17" s="146"/>
      <c r="JFD17" s="146"/>
      <c r="JFE17" s="146"/>
      <c r="JFF17" s="146"/>
      <c r="JFG17" s="146"/>
      <c r="JFH17" s="146"/>
      <c r="JFI17" s="146"/>
      <c r="JFJ17" s="146"/>
      <c r="JFK17" s="146"/>
      <c r="JFL17" s="146"/>
      <c r="JFM17" s="146"/>
      <c r="JFN17" s="146"/>
      <c r="JFO17" s="146"/>
      <c r="JFP17" s="146"/>
      <c r="JFQ17" s="146"/>
      <c r="JFR17" s="146"/>
      <c r="JFS17" s="146"/>
      <c r="JFT17" s="146"/>
      <c r="JFU17" s="146"/>
      <c r="JFV17" s="146"/>
      <c r="JFW17" s="146"/>
      <c r="JFX17" s="146"/>
      <c r="JFY17" s="146"/>
      <c r="JFZ17" s="146"/>
      <c r="JGA17" s="146"/>
      <c r="JGB17" s="146"/>
      <c r="JGC17" s="146"/>
      <c r="JGD17" s="146"/>
      <c r="JGE17" s="146"/>
      <c r="JGF17" s="146"/>
      <c r="JGG17" s="146"/>
      <c r="JGH17" s="146"/>
      <c r="JGI17" s="146"/>
      <c r="JGJ17" s="146"/>
      <c r="JGK17" s="146"/>
      <c r="JGL17" s="146"/>
      <c r="JGM17" s="146"/>
      <c r="JGN17" s="146"/>
      <c r="JGO17" s="146"/>
      <c r="JGP17" s="146"/>
      <c r="JGQ17" s="146"/>
      <c r="JGR17" s="146"/>
      <c r="JGS17" s="146"/>
      <c r="JGT17" s="146"/>
      <c r="JGU17" s="146"/>
      <c r="JGV17" s="146"/>
      <c r="JGW17" s="146"/>
      <c r="JGX17" s="146"/>
      <c r="JGY17" s="146"/>
      <c r="JGZ17" s="146"/>
      <c r="JHA17" s="146"/>
      <c r="JHB17" s="146"/>
      <c r="JHC17" s="146"/>
      <c r="JHD17" s="146"/>
      <c r="JHE17" s="146"/>
      <c r="JHF17" s="146"/>
      <c r="JHG17" s="146"/>
      <c r="JHH17" s="146"/>
      <c r="JHI17" s="146"/>
      <c r="JHJ17" s="146"/>
      <c r="JHK17" s="146"/>
      <c r="JHL17" s="146"/>
      <c r="JHM17" s="146"/>
      <c r="JHN17" s="146"/>
      <c r="JHO17" s="146"/>
      <c r="JHP17" s="146"/>
      <c r="JHQ17" s="146"/>
      <c r="JHR17" s="146"/>
      <c r="JHS17" s="146"/>
      <c r="JHT17" s="146"/>
      <c r="JHU17" s="146"/>
      <c r="JHV17" s="146"/>
      <c r="JHW17" s="146"/>
      <c r="JHX17" s="146"/>
      <c r="JHY17" s="146"/>
      <c r="JHZ17" s="146"/>
      <c r="JIA17" s="146"/>
      <c r="JIB17" s="146"/>
      <c r="JIC17" s="146"/>
      <c r="JID17" s="146"/>
      <c r="JIE17" s="146"/>
      <c r="JIF17" s="146"/>
      <c r="JIG17" s="146"/>
      <c r="JIH17" s="146"/>
      <c r="JII17" s="146"/>
      <c r="JIJ17" s="146"/>
      <c r="JIK17" s="146"/>
      <c r="JIL17" s="146"/>
      <c r="JIM17" s="146"/>
      <c r="JIN17" s="146"/>
      <c r="JIO17" s="146"/>
      <c r="JIP17" s="146"/>
      <c r="JIQ17" s="146"/>
      <c r="JIR17" s="146"/>
      <c r="JIS17" s="146"/>
      <c r="JIT17" s="146"/>
      <c r="JIU17" s="146"/>
      <c r="JIV17" s="146"/>
      <c r="JIW17" s="146"/>
      <c r="JIX17" s="146"/>
      <c r="JIY17" s="146"/>
      <c r="JIZ17" s="146"/>
      <c r="JJA17" s="146"/>
      <c r="JJB17" s="146"/>
      <c r="JJC17" s="146"/>
      <c r="JJD17" s="146"/>
      <c r="JJE17" s="146"/>
      <c r="JJF17" s="146"/>
      <c r="JJG17" s="146"/>
      <c r="JJH17" s="146"/>
      <c r="JJI17" s="146"/>
      <c r="JJJ17" s="146"/>
      <c r="JJK17" s="146"/>
      <c r="JJL17" s="146"/>
      <c r="JJM17" s="146"/>
      <c r="JJN17" s="146"/>
      <c r="JJO17" s="146"/>
      <c r="JJP17" s="146"/>
      <c r="JJQ17" s="146"/>
      <c r="JJR17" s="146"/>
      <c r="JJS17" s="146"/>
      <c r="JJT17" s="146"/>
      <c r="JJU17" s="146"/>
      <c r="JJV17" s="146"/>
      <c r="JJW17" s="146"/>
      <c r="JJX17" s="146"/>
      <c r="JJY17" s="146"/>
      <c r="JJZ17" s="146"/>
      <c r="JKA17" s="146"/>
      <c r="JKB17" s="146"/>
      <c r="JKC17" s="146"/>
      <c r="JKD17" s="146"/>
      <c r="JKE17" s="146"/>
      <c r="JKF17" s="146"/>
      <c r="JKG17" s="146"/>
      <c r="JKH17" s="146"/>
      <c r="JKI17" s="146"/>
      <c r="JKJ17" s="146"/>
      <c r="JKK17" s="146"/>
      <c r="JKL17" s="146"/>
      <c r="JKM17" s="146"/>
      <c r="JKN17" s="146"/>
      <c r="JKO17" s="146"/>
      <c r="JKP17" s="146"/>
      <c r="JKQ17" s="146"/>
      <c r="JKR17" s="146"/>
      <c r="JKS17" s="146"/>
      <c r="JKT17" s="146"/>
      <c r="JKU17" s="146"/>
      <c r="JKV17" s="146"/>
      <c r="JKW17" s="146"/>
      <c r="JKX17" s="146"/>
      <c r="JKY17" s="146"/>
      <c r="JKZ17" s="146"/>
      <c r="JLA17" s="146"/>
      <c r="JLB17" s="146"/>
      <c r="JLC17" s="146"/>
      <c r="JLD17" s="146"/>
      <c r="JLE17" s="146"/>
      <c r="JLF17" s="146"/>
      <c r="JLG17" s="146"/>
      <c r="JLH17" s="146"/>
      <c r="JLI17" s="146"/>
      <c r="JLJ17" s="146"/>
      <c r="JLK17" s="146"/>
      <c r="JLL17" s="146"/>
      <c r="JLM17" s="146"/>
      <c r="JLN17" s="146"/>
      <c r="JLO17" s="146"/>
      <c r="JLP17" s="146"/>
      <c r="JLQ17" s="146"/>
      <c r="JLR17" s="146"/>
      <c r="JLS17" s="146"/>
      <c r="JLT17" s="146"/>
      <c r="JLU17" s="146"/>
      <c r="JLV17" s="146"/>
      <c r="JLW17" s="146"/>
      <c r="JLX17" s="146"/>
      <c r="JLY17" s="146"/>
      <c r="JLZ17" s="146"/>
      <c r="JMA17" s="146"/>
      <c r="JMB17" s="146"/>
      <c r="JMC17" s="146"/>
      <c r="JMD17" s="146"/>
      <c r="JME17" s="146"/>
      <c r="JMF17" s="146"/>
      <c r="JMG17" s="146"/>
      <c r="JMH17" s="146"/>
      <c r="JMI17" s="146"/>
      <c r="JMJ17" s="146"/>
      <c r="JMK17" s="146"/>
      <c r="JML17" s="146"/>
      <c r="JMM17" s="146"/>
      <c r="JMN17" s="146"/>
      <c r="JMO17" s="146"/>
      <c r="JMP17" s="146"/>
      <c r="JMQ17" s="146"/>
      <c r="JMR17" s="146"/>
      <c r="JMS17" s="146"/>
      <c r="JMT17" s="146"/>
      <c r="JMU17" s="146"/>
      <c r="JMV17" s="146"/>
      <c r="JMW17" s="146"/>
      <c r="JMX17" s="146"/>
      <c r="JMY17" s="146"/>
      <c r="JMZ17" s="146"/>
      <c r="JNA17" s="146"/>
      <c r="JNB17" s="146"/>
      <c r="JNC17" s="146"/>
      <c r="JND17" s="146"/>
      <c r="JNE17" s="146"/>
      <c r="JNF17" s="146"/>
      <c r="JNG17" s="146"/>
      <c r="JNH17" s="146"/>
      <c r="JNI17" s="146"/>
      <c r="JNJ17" s="146"/>
      <c r="JNK17" s="146"/>
      <c r="JNL17" s="146"/>
      <c r="JNM17" s="146"/>
      <c r="JNN17" s="146"/>
      <c r="JNO17" s="146"/>
      <c r="JNP17" s="146"/>
      <c r="JNQ17" s="146"/>
      <c r="JNR17" s="146"/>
      <c r="JNS17" s="146"/>
      <c r="JNT17" s="146"/>
      <c r="JNU17" s="146"/>
      <c r="JNV17" s="146"/>
      <c r="JNW17" s="146"/>
      <c r="JNX17" s="146"/>
      <c r="JNY17" s="146"/>
      <c r="JNZ17" s="146"/>
      <c r="JOA17" s="146"/>
      <c r="JOB17" s="146"/>
      <c r="JOC17" s="146"/>
      <c r="JOD17" s="146"/>
      <c r="JOE17" s="146"/>
      <c r="JOF17" s="146"/>
      <c r="JOG17" s="146"/>
      <c r="JOH17" s="146"/>
      <c r="JOI17" s="146"/>
      <c r="JOJ17" s="146"/>
      <c r="JOK17" s="146"/>
      <c r="JOL17" s="146"/>
      <c r="JOM17" s="146"/>
      <c r="JON17" s="146"/>
      <c r="JOO17" s="146"/>
      <c r="JOP17" s="146"/>
      <c r="JOQ17" s="146"/>
      <c r="JOR17" s="146"/>
      <c r="JOS17" s="146"/>
      <c r="JOT17" s="146"/>
      <c r="JOU17" s="146"/>
      <c r="JOV17" s="146"/>
      <c r="JOW17" s="146"/>
      <c r="JOX17" s="146"/>
      <c r="JOY17" s="146"/>
      <c r="JOZ17" s="146"/>
      <c r="JPA17" s="146"/>
      <c r="JPB17" s="146"/>
      <c r="JPC17" s="146"/>
      <c r="JPD17" s="146"/>
      <c r="JPE17" s="146"/>
      <c r="JPF17" s="146"/>
      <c r="JPG17" s="146"/>
      <c r="JPH17" s="146"/>
      <c r="JPI17" s="146"/>
      <c r="JPJ17" s="146"/>
      <c r="JPK17" s="146"/>
      <c r="JPL17" s="146"/>
      <c r="JPM17" s="146"/>
      <c r="JPN17" s="146"/>
      <c r="JPO17" s="146"/>
      <c r="JPP17" s="146"/>
      <c r="JPQ17" s="146"/>
      <c r="JPR17" s="146"/>
      <c r="JPS17" s="146"/>
      <c r="JPT17" s="146"/>
      <c r="JPU17" s="146"/>
      <c r="JPV17" s="146"/>
      <c r="JPW17" s="146"/>
      <c r="JPX17" s="146"/>
      <c r="JPY17" s="146"/>
      <c r="JPZ17" s="146"/>
      <c r="JQA17" s="146"/>
      <c r="JQB17" s="146"/>
      <c r="JQC17" s="146"/>
      <c r="JQD17" s="146"/>
      <c r="JQE17" s="146"/>
      <c r="JQF17" s="146"/>
      <c r="JQG17" s="146"/>
      <c r="JQH17" s="146"/>
      <c r="JQI17" s="146"/>
      <c r="JQJ17" s="146"/>
      <c r="JQK17" s="146"/>
      <c r="JQL17" s="146"/>
      <c r="JQM17" s="146"/>
      <c r="JQN17" s="146"/>
      <c r="JQO17" s="146"/>
      <c r="JQP17" s="146"/>
      <c r="JQQ17" s="146"/>
      <c r="JQR17" s="146"/>
      <c r="JQS17" s="146"/>
      <c r="JQT17" s="146"/>
      <c r="JQU17" s="146"/>
      <c r="JQV17" s="146"/>
      <c r="JQW17" s="146"/>
      <c r="JQX17" s="146"/>
      <c r="JQY17" s="146"/>
      <c r="JQZ17" s="146"/>
      <c r="JRA17" s="146"/>
      <c r="JRB17" s="146"/>
      <c r="JRC17" s="146"/>
      <c r="JRD17" s="146"/>
      <c r="JRE17" s="146"/>
      <c r="JRF17" s="146"/>
      <c r="JRG17" s="146"/>
      <c r="JRH17" s="146"/>
      <c r="JRI17" s="146"/>
      <c r="JRJ17" s="146"/>
      <c r="JRK17" s="146"/>
      <c r="JRL17" s="146"/>
      <c r="JRM17" s="146"/>
      <c r="JRN17" s="146"/>
      <c r="JRO17" s="146"/>
      <c r="JRP17" s="146"/>
      <c r="JRQ17" s="146"/>
      <c r="JRR17" s="146"/>
      <c r="JRS17" s="146"/>
      <c r="JRT17" s="146"/>
      <c r="JRU17" s="146"/>
      <c r="JRV17" s="146"/>
      <c r="JRW17" s="146"/>
      <c r="JRX17" s="146"/>
      <c r="JRY17" s="146"/>
      <c r="JRZ17" s="146"/>
      <c r="JSA17" s="146"/>
      <c r="JSB17" s="146"/>
      <c r="JSC17" s="146"/>
      <c r="JSD17" s="146"/>
      <c r="JSE17" s="146"/>
      <c r="JSF17" s="146"/>
      <c r="JSG17" s="146"/>
      <c r="JSH17" s="146"/>
      <c r="JSI17" s="146"/>
      <c r="JSJ17" s="146"/>
      <c r="JSK17" s="146"/>
      <c r="JSL17" s="146"/>
      <c r="JSM17" s="146"/>
      <c r="JSN17" s="146"/>
      <c r="JSO17" s="146"/>
      <c r="JSP17" s="146"/>
      <c r="JSQ17" s="146"/>
      <c r="JSR17" s="146"/>
      <c r="JSS17" s="146"/>
      <c r="JST17" s="146"/>
      <c r="JSU17" s="146"/>
      <c r="JSV17" s="146"/>
      <c r="JSW17" s="146"/>
      <c r="JSX17" s="146"/>
      <c r="JSY17" s="146"/>
      <c r="JSZ17" s="146"/>
      <c r="JTA17" s="146"/>
      <c r="JTB17" s="146"/>
      <c r="JTC17" s="146"/>
      <c r="JTD17" s="146"/>
      <c r="JTE17" s="146"/>
      <c r="JTF17" s="146"/>
      <c r="JTG17" s="146"/>
      <c r="JTH17" s="146"/>
      <c r="JTI17" s="146"/>
      <c r="JTJ17" s="146"/>
      <c r="JTK17" s="146"/>
      <c r="JTL17" s="146"/>
      <c r="JTM17" s="146"/>
      <c r="JTN17" s="146"/>
      <c r="JTO17" s="146"/>
      <c r="JTP17" s="146"/>
      <c r="JTQ17" s="146"/>
      <c r="JTR17" s="146"/>
      <c r="JTS17" s="146"/>
      <c r="JTT17" s="146"/>
      <c r="JTU17" s="146"/>
      <c r="JTV17" s="146"/>
      <c r="JTW17" s="146"/>
      <c r="JTX17" s="146"/>
      <c r="JTY17" s="146"/>
      <c r="JTZ17" s="146"/>
      <c r="JUA17" s="146"/>
      <c r="JUB17" s="146"/>
      <c r="JUC17" s="146"/>
      <c r="JUD17" s="146"/>
      <c r="JUE17" s="146"/>
      <c r="JUF17" s="146"/>
      <c r="JUG17" s="146"/>
      <c r="JUH17" s="146"/>
      <c r="JUI17" s="146"/>
      <c r="JUJ17" s="146"/>
      <c r="JUK17" s="146"/>
      <c r="JUL17" s="146"/>
      <c r="JUM17" s="146"/>
      <c r="JUN17" s="146"/>
      <c r="JUO17" s="146"/>
      <c r="JUP17" s="146"/>
      <c r="JUQ17" s="146"/>
      <c r="JUR17" s="146"/>
      <c r="JUS17" s="146"/>
      <c r="JUT17" s="146"/>
      <c r="JUU17" s="146"/>
      <c r="JUV17" s="146"/>
      <c r="JUW17" s="146"/>
      <c r="JUX17" s="146"/>
      <c r="JUY17" s="146"/>
      <c r="JUZ17" s="146"/>
      <c r="JVA17" s="146"/>
      <c r="JVB17" s="146"/>
      <c r="JVC17" s="146"/>
      <c r="JVD17" s="146"/>
      <c r="JVE17" s="146"/>
      <c r="JVF17" s="146"/>
      <c r="JVG17" s="146"/>
      <c r="JVH17" s="146"/>
      <c r="JVI17" s="146"/>
      <c r="JVJ17" s="146"/>
      <c r="JVK17" s="146"/>
      <c r="JVL17" s="146"/>
      <c r="JVM17" s="146"/>
      <c r="JVN17" s="146"/>
      <c r="JVO17" s="146"/>
      <c r="JVP17" s="146"/>
      <c r="JVQ17" s="146"/>
      <c r="JVR17" s="146"/>
      <c r="JVS17" s="146"/>
      <c r="JVT17" s="146"/>
      <c r="JVU17" s="146"/>
      <c r="JVV17" s="146"/>
      <c r="JVW17" s="146"/>
      <c r="JVX17" s="146"/>
      <c r="JVY17" s="146"/>
      <c r="JVZ17" s="146"/>
      <c r="JWA17" s="146"/>
      <c r="JWB17" s="146"/>
      <c r="JWC17" s="146"/>
      <c r="JWD17" s="146"/>
      <c r="JWE17" s="146"/>
      <c r="JWF17" s="146"/>
      <c r="JWG17" s="146"/>
      <c r="JWH17" s="146"/>
      <c r="JWI17" s="146"/>
      <c r="JWJ17" s="146"/>
      <c r="JWK17" s="146"/>
      <c r="JWL17" s="146"/>
      <c r="JWM17" s="146"/>
      <c r="JWN17" s="146"/>
      <c r="JWO17" s="146"/>
      <c r="JWP17" s="146"/>
      <c r="JWQ17" s="146"/>
      <c r="JWR17" s="146"/>
      <c r="JWS17" s="146"/>
      <c r="JWT17" s="146"/>
      <c r="JWU17" s="146"/>
      <c r="JWV17" s="146"/>
      <c r="JWW17" s="146"/>
      <c r="JWX17" s="146"/>
      <c r="JWY17" s="146"/>
      <c r="JWZ17" s="146"/>
      <c r="JXA17" s="146"/>
      <c r="JXB17" s="146"/>
      <c r="JXC17" s="146"/>
      <c r="JXD17" s="146"/>
      <c r="JXE17" s="146"/>
      <c r="JXF17" s="146"/>
      <c r="JXG17" s="146"/>
      <c r="JXH17" s="146"/>
      <c r="JXI17" s="146"/>
      <c r="JXJ17" s="146"/>
      <c r="JXK17" s="146"/>
      <c r="JXL17" s="146"/>
      <c r="JXM17" s="146"/>
      <c r="JXN17" s="146"/>
      <c r="JXO17" s="146"/>
      <c r="JXP17" s="146"/>
      <c r="JXQ17" s="146"/>
      <c r="JXR17" s="146"/>
      <c r="JXS17" s="146"/>
      <c r="JXT17" s="146"/>
      <c r="JXU17" s="146"/>
      <c r="JXV17" s="146"/>
      <c r="JXW17" s="146"/>
      <c r="JXX17" s="146"/>
      <c r="JXY17" s="146"/>
      <c r="JXZ17" s="146"/>
      <c r="JYA17" s="146"/>
      <c r="JYB17" s="146"/>
      <c r="JYC17" s="146"/>
      <c r="JYD17" s="146"/>
      <c r="JYE17" s="146"/>
      <c r="JYF17" s="146"/>
      <c r="JYG17" s="146"/>
      <c r="JYH17" s="146"/>
      <c r="JYI17" s="146"/>
      <c r="JYJ17" s="146"/>
      <c r="JYK17" s="146"/>
      <c r="JYL17" s="146"/>
      <c r="JYM17" s="146"/>
      <c r="JYN17" s="146"/>
      <c r="JYO17" s="146"/>
      <c r="JYP17" s="146"/>
      <c r="JYQ17" s="146"/>
      <c r="JYR17" s="146"/>
      <c r="JYS17" s="146"/>
      <c r="JYT17" s="146"/>
      <c r="JYU17" s="146"/>
      <c r="JYV17" s="146"/>
      <c r="JYW17" s="146"/>
      <c r="JYX17" s="146"/>
      <c r="JYY17" s="146"/>
      <c r="JYZ17" s="146"/>
      <c r="JZA17" s="146"/>
      <c r="JZB17" s="146"/>
      <c r="JZC17" s="146"/>
      <c r="JZD17" s="146"/>
      <c r="JZE17" s="146"/>
      <c r="JZF17" s="146"/>
      <c r="JZG17" s="146"/>
      <c r="JZH17" s="146"/>
      <c r="JZI17" s="146"/>
      <c r="JZJ17" s="146"/>
      <c r="JZK17" s="146"/>
      <c r="JZL17" s="146"/>
      <c r="JZM17" s="146"/>
      <c r="JZN17" s="146"/>
      <c r="JZO17" s="146"/>
      <c r="JZP17" s="146"/>
      <c r="JZQ17" s="146"/>
      <c r="JZR17" s="146"/>
      <c r="JZS17" s="146"/>
      <c r="JZT17" s="146"/>
      <c r="JZU17" s="146"/>
      <c r="JZV17" s="146"/>
      <c r="JZW17" s="146"/>
      <c r="JZX17" s="146"/>
      <c r="JZY17" s="146"/>
      <c r="JZZ17" s="146"/>
      <c r="KAA17" s="146"/>
      <c r="KAB17" s="146"/>
      <c r="KAC17" s="146"/>
      <c r="KAD17" s="146"/>
      <c r="KAE17" s="146"/>
      <c r="KAF17" s="146"/>
      <c r="KAG17" s="146"/>
      <c r="KAH17" s="146"/>
      <c r="KAI17" s="146"/>
      <c r="KAJ17" s="146"/>
      <c r="KAK17" s="146"/>
      <c r="KAL17" s="146"/>
      <c r="KAM17" s="146"/>
      <c r="KAN17" s="146"/>
      <c r="KAO17" s="146"/>
      <c r="KAP17" s="146"/>
      <c r="KAQ17" s="146"/>
      <c r="KAR17" s="146"/>
      <c r="KAS17" s="146"/>
      <c r="KAT17" s="146"/>
      <c r="KAU17" s="146"/>
      <c r="KAV17" s="146"/>
      <c r="KAW17" s="146"/>
      <c r="KAX17" s="146"/>
      <c r="KAY17" s="146"/>
      <c r="KAZ17" s="146"/>
      <c r="KBA17" s="146"/>
      <c r="KBB17" s="146"/>
      <c r="KBC17" s="146"/>
      <c r="KBD17" s="146"/>
      <c r="KBE17" s="146"/>
      <c r="KBF17" s="146"/>
      <c r="KBG17" s="146"/>
      <c r="KBH17" s="146"/>
      <c r="KBI17" s="146"/>
      <c r="KBJ17" s="146"/>
      <c r="KBK17" s="146"/>
      <c r="KBL17" s="146"/>
      <c r="KBM17" s="146"/>
      <c r="KBN17" s="146"/>
      <c r="KBO17" s="146"/>
      <c r="KBP17" s="146"/>
      <c r="KBQ17" s="146"/>
      <c r="KBR17" s="146"/>
      <c r="KBS17" s="146"/>
      <c r="KBT17" s="146"/>
      <c r="KBU17" s="146"/>
      <c r="KBV17" s="146"/>
      <c r="KBW17" s="146"/>
      <c r="KBX17" s="146"/>
      <c r="KBY17" s="146"/>
      <c r="KBZ17" s="146"/>
      <c r="KCA17" s="146"/>
      <c r="KCB17" s="146"/>
      <c r="KCC17" s="146"/>
      <c r="KCD17" s="146"/>
      <c r="KCE17" s="146"/>
      <c r="KCF17" s="146"/>
      <c r="KCG17" s="146"/>
      <c r="KCH17" s="146"/>
      <c r="KCI17" s="146"/>
      <c r="KCJ17" s="146"/>
      <c r="KCK17" s="146"/>
      <c r="KCL17" s="146"/>
      <c r="KCM17" s="146"/>
      <c r="KCN17" s="146"/>
      <c r="KCO17" s="146"/>
      <c r="KCP17" s="146"/>
      <c r="KCQ17" s="146"/>
      <c r="KCR17" s="146"/>
      <c r="KCS17" s="146"/>
      <c r="KCT17" s="146"/>
      <c r="KCU17" s="146"/>
      <c r="KCV17" s="146"/>
      <c r="KCW17" s="146"/>
      <c r="KCX17" s="146"/>
      <c r="KCY17" s="146"/>
      <c r="KCZ17" s="146"/>
      <c r="KDA17" s="146"/>
      <c r="KDB17" s="146"/>
      <c r="KDC17" s="146"/>
      <c r="KDD17" s="146"/>
      <c r="KDE17" s="146"/>
      <c r="KDF17" s="146"/>
      <c r="KDG17" s="146"/>
      <c r="KDH17" s="146"/>
      <c r="KDI17" s="146"/>
      <c r="KDJ17" s="146"/>
      <c r="KDK17" s="146"/>
      <c r="KDL17" s="146"/>
      <c r="KDM17" s="146"/>
      <c r="KDN17" s="146"/>
      <c r="KDO17" s="146"/>
      <c r="KDP17" s="146"/>
      <c r="KDQ17" s="146"/>
      <c r="KDR17" s="146"/>
      <c r="KDS17" s="146"/>
      <c r="KDT17" s="146"/>
      <c r="KDU17" s="146"/>
      <c r="KDV17" s="146"/>
      <c r="KDW17" s="146"/>
      <c r="KDX17" s="146"/>
      <c r="KDY17" s="146"/>
      <c r="KDZ17" s="146"/>
      <c r="KEA17" s="146"/>
      <c r="KEB17" s="146"/>
      <c r="KEC17" s="146"/>
      <c r="KED17" s="146"/>
      <c r="KEE17" s="146"/>
      <c r="KEF17" s="146"/>
      <c r="KEG17" s="146"/>
      <c r="KEH17" s="146"/>
      <c r="KEI17" s="146"/>
      <c r="KEJ17" s="146"/>
      <c r="KEK17" s="146"/>
      <c r="KEL17" s="146"/>
      <c r="KEM17" s="146"/>
      <c r="KEN17" s="146"/>
      <c r="KEO17" s="146"/>
      <c r="KEP17" s="146"/>
      <c r="KEQ17" s="146"/>
      <c r="KER17" s="146"/>
      <c r="KES17" s="146"/>
      <c r="KET17" s="146"/>
      <c r="KEU17" s="146"/>
      <c r="KEV17" s="146"/>
      <c r="KEW17" s="146"/>
      <c r="KEX17" s="146"/>
      <c r="KEY17" s="146"/>
      <c r="KEZ17" s="146"/>
      <c r="KFA17" s="146"/>
      <c r="KFB17" s="146"/>
      <c r="KFC17" s="146"/>
      <c r="KFD17" s="146"/>
      <c r="KFE17" s="146"/>
      <c r="KFF17" s="146"/>
      <c r="KFG17" s="146"/>
      <c r="KFH17" s="146"/>
      <c r="KFI17" s="146"/>
      <c r="KFJ17" s="146"/>
      <c r="KFK17" s="146"/>
      <c r="KFL17" s="146"/>
      <c r="KFM17" s="146"/>
      <c r="KFN17" s="146"/>
      <c r="KFO17" s="146"/>
      <c r="KFP17" s="146"/>
      <c r="KFQ17" s="146"/>
      <c r="KFR17" s="146"/>
      <c r="KFS17" s="146"/>
      <c r="KFT17" s="146"/>
      <c r="KFU17" s="146"/>
      <c r="KFV17" s="146"/>
      <c r="KFW17" s="146"/>
      <c r="KFX17" s="146"/>
      <c r="KFY17" s="146"/>
      <c r="KFZ17" s="146"/>
      <c r="KGA17" s="146"/>
      <c r="KGB17" s="146"/>
      <c r="KGC17" s="146"/>
      <c r="KGD17" s="146"/>
      <c r="KGE17" s="146"/>
      <c r="KGF17" s="146"/>
      <c r="KGG17" s="146"/>
      <c r="KGH17" s="146"/>
      <c r="KGI17" s="146"/>
      <c r="KGJ17" s="146"/>
      <c r="KGK17" s="146"/>
      <c r="KGL17" s="146"/>
      <c r="KGM17" s="146"/>
      <c r="KGN17" s="146"/>
      <c r="KGO17" s="146"/>
      <c r="KGP17" s="146"/>
      <c r="KGQ17" s="146"/>
      <c r="KGR17" s="146"/>
      <c r="KGS17" s="146"/>
      <c r="KGT17" s="146"/>
      <c r="KGU17" s="146"/>
      <c r="KGV17" s="146"/>
      <c r="KGW17" s="146"/>
      <c r="KGX17" s="146"/>
      <c r="KGY17" s="146"/>
      <c r="KGZ17" s="146"/>
      <c r="KHA17" s="146"/>
      <c r="KHB17" s="146"/>
      <c r="KHC17" s="146"/>
      <c r="KHD17" s="146"/>
      <c r="KHE17" s="146"/>
      <c r="KHF17" s="146"/>
      <c r="KHG17" s="146"/>
      <c r="KHH17" s="146"/>
      <c r="KHI17" s="146"/>
      <c r="KHJ17" s="146"/>
      <c r="KHK17" s="146"/>
      <c r="KHL17" s="146"/>
      <c r="KHM17" s="146"/>
      <c r="KHN17" s="146"/>
      <c r="KHO17" s="146"/>
      <c r="KHP17" s="146"/>
      <c r="KHQ17" s="146"/>
      <c r="KHR17" s="146"/>
      <c r="KHS17" s="146"/>
      <c r="KHT17" s="146"/>
      <c r="KHU17" s="146"/>
      <c r="KHV17" s="146"/>
      <c r="KHW17" s="146"/>
      <c r="KHX17" s="146"/>
      <c r="KHY17" s="146"/>
      <c r="KHZ17" s="146"/>
      <c r="KIA17" s="146"/>
      <c r="KIB17" s="146"/>
      <c r="KIC17" s="146"/>
      <c r="KID17" s="146"/>
      <c r="KIE17" s="146"/>
      <c r="KIF17" s="146"/>
      <c r="KIG17" s="146"/>
      <c r="KIH17" s="146"/>
      <c r="KII17" s="146"/>
      <c r="KIJ17" s="146"/>
      <c r="KIK17" s="146"/>
      <c r="KIL17" s="146"/>
      <c r="KIM17" s="146"/>
      <c r="KIN17" s="146"/>
      <c r="KIO17" s="146"/>
      <c r="KIP17" s="146"/>
      <c r="KIQ17" s="146"/>
      <c r="KIR17" s="146"/>
      <c r="KIS17" s="146"/>
      <c r="KIT17" s="146"/>
      <c r="KIU17" s="146"/>
      <c r="KIV17" s="146"/>
      <c r="KIW17" s="146"/>
      <c r="KIX17" s="146"/>
      <c r="KIY17" s="146"/>
      <c r="KIZ17" s="146"/>
      <c r="KJA17" s="146"/>
      <c r="KJB17" s="146"/>
      <c r="KJC17" s="146"/>
      <c r="KJD17" s="146"/>
      <c r="KJE17" s="146"/>
      <c r="KJF17" s="146"/>
      <c r="KJG17" s="146"/>
      <c r="KJH17" s="146"/>
      <c r="KJI17" s="146"/>
      <c r="KJJ17" s="146"/>
      <c r="KJK17" s="146"/>
      <c r="KJL17" s="146"/>
      <c r="KJM17" s="146"/>
      <c r="KJN17" s="146"/>
      <c r="KJO17" s="146"/>
      <c r="KJP17" s="146"/>
      <c r="KJQ17" s="146"/>
      <c r="KJR17" s="146"/>
      <c r="KJS17" s="146"/>
      <c r="KJT17" s="146"/>
      <c r="KJU17" s="146"/>
      <c r="KJV17" s="146"/>
      <c r="KJW17" s="146"/>
      <c r="KJX17" s="146"/>
      <c r="KJY17" s="146"/>
      <c r="KJZ17" s="146"/>
      <c r="KKA17" s="146"/>
      <c r="KKB17" s="146"/>
      <c r="KKC17" s="146"/>
      <c r="KKD17" s="146"/>
      <c r="KKE17" s="146"/>
      <c r="KKF17" s="146"/>
      <c r="KKG17" s="146"/>
      <c r="KKH17" s="146"/>
      <c r="KKI17" s="146"/>
      <c r="KKJ17" s="146"/>
      <c r="KKK17" s="146"/>
      <c r="KKL17" s="146"/>
      <c r="KKM17" s="146"/>
      <c r="KKN17" s="146"/>
      <c r="KKO17" s="146"/>
      <c r="KKP17" s="146"/>
      <c r="KKQ17" s="146"/>
      <c r="KKR17" s="146"/>
      <c r="KKS17" s="146"/>
      <c r="KKT17" s="146"/>
      <c r="KKU17" s="146"/>
      <c r="KKV17" s="146"/>
      <c r="KKW17" s="146"/>
      <c r="KKX17" s="146"/>
      <c r="KKY17" s="146"/>
      <c r="KKZ17" s="146"/>
      <c r="KLA17" s="146"/>
      <c r="KLB17" s="146"/>
      <c r="KLC17" s="146"/>
      <c r="KLD17" s="146"/>
      <c r="KLE17" s="146"/>
      <c r="KLF17" s="146"/>
      <c r="KLG17" s="146"/>
      <c r="KLH17" s="146"/>
      <c r="KLI17" s="146"/>
      <c r="KLJ17" s="146"/>
      <c r="KLK17" s="146"/>
      <c r="KLL17" s="146"/>
      <c r="KLM17" s="146"/>
      <c r="KLN17" s="146"/>
      <c r="KLO17" s="146"/>
      <c r="KLP17" s="146"/>
      <c r="KLQ17" s="146"/>
      <c r="KLR17" s="146"/>
      <c r="KLS17" s="146"/>
      <c r="KLT17" s="146"/>
      <c r="KLU17" s="146"/>
      <c r="KLV17" s="146"/>
      <c r="KLW17" s="146"/>
      <c r="KLX17" s="146"/>
      <c r="KLY17" s="146"/>
      <c r="KLZ17" s="146"/>
      <c r="KMA17" s="146"/>
      <c r="KMB17" s="146"/>
      <c r="KMC17" s="146"/>
      <c r="KMD17" s="146"/>
      <c r="KME17" s="146"/>
      <c r="KMF17" s="146"/>
      <c r="KMG17" s="146"/>
      <c r="KMH17" s="146"/>
      <c r="KMI17" s="146"/>
      <c r="KMJ17" s="146"/>
      <c r="KMK17" s="146"/>
      <c r="KML17" s="146"/>
      <c r="KMM17" s="146"/>
      <c r="KMN17" s="146"/>
      <c r="KMO17" s="146"/>
      <c r="KMP17" s="146"/>
      <c r="KMQ17" s="146"/>
      <c r="KMR17" s="146"/>
      <c r="KMS17" s="146"/>
      <c r="KMT17" s="146"/>
      <c r="KMU17" s="146"/>
      <c r="KMV17" s="146"/>
      <c r="KMW17" s="146"/>
      <c r="KMX17" s="146"/>
      <c r="KMY17" s="146"/>
      <c r="KMZ17" s="146"/>
      <c r="KNA17" s="146"/>
      <c r="KNB17" s="146"/>
      <c r="KNC17" s="146"/>
      <c r="KND17" s="146"/>
      <c r="KNE17" s="146"/>
      <c r="KNF17" s="146"/>
      <c r="KNG17" s="146"/>
      <c r="KNH17" s="146"/>
      <c r="KNI17" s="146"/>
      <c r="KNJ17" s="146"/>
      <c r="KNK17" s="146"/>
      <c r="KNL17" s="146"/>
      <c r="KNM17" s="146"/>
      <c r="KNN17" s="146"/>
      <c r="KNO17" s="146"/>
      <c r="KNP17" s="146"/>
      <c r="KNQ17" s="146"/>
      <c r="KNR17" s="146"/>
      <c r="KNS17" s="146"/>
      <c r="KNT17" s="146"/>
      <c r="KNU17" s="146"/>
      <c r="KNV17" s="146"/>
      <c r="KNW17" s="146"/>
      <c r="KNX17" s="146"/>
      <c r="KNY17" s="146"/>
      <c r="KNZ17" s="146"/>
      <c r="KOA17" s="146"/>
      <c r="KOB17" s="146"/>
      <c r="KOC17" s="146"/>
      <c r="KOD17" s="146"/>
      <c r="KOE17" s="146"/>
      <c r="KOF17" s="146"/>
      <c r="KOG17" s="146"/>
      <c r="KOH17" s="146"/>
      <c r="KOI17" s="146"/>
      <c r="KOJ17" s="146"/>
      <c r="KOK17" s="146"/>
      <c r="KOL17" s="146"/>
      <c r="KOM17" s="146"/>
      <c r="KON17" s="146"/>
      <c r="KOO17" s="146"/>
      <c r="KOP17" s="146"/>
      <c r="KOQ17" s="146"/>
      <c r="KOR17" s="146"/>
      <c r="KOS17" s="146"/>
      <c r="KOT17" s="146"/>
      <c r="KOU17" s="146"/>
      <c r="KOV17" s="146"/>
      <c r="KOW17" s="146"/>
      <c r="KOX17" s="146"/>
      <c r="KOY17" s="146"/>
      <c r="KOZ17" s="146"/>
      <c r="KPA17" s="146"/>
      <c r="KPB17" s="146"/>
      <c r="KPC17" s="146"/>
      <c r="KPD17" s="146"/>
      <c r="KPE17" s="146"/>
      <c r="KPF17" s="146"/>
      <c r="KPG17" s="146"/>
      <c r="KPH17" s="146"/>
      <c r="KPI17" s="146"/>
      <c r="KPJ17" s="146"/>
      <c r="KPK17" s="146"/>
      <c r="KPL17" s="146"/>
      <c r="KPM17" s="146"/>
      <c r="KPN17" s="146"/>
      <c r="KPO17" s="146"/>
      <c r="KPP17" s="146"/>
      <c r="KPQ17" s="146"/>
      <c r="KPR17" s="146"/>
      <c r="KPS17" s="146"/>
      <c r="KPT17" s="146"/>
      <c r="KPU17" s="146"/>
      <c r="KPV17" s="146"/>
      <c r="KPW17" s="146"/>
      <c r="KPX17" s="146"/>
      <c r="KPY17" s="146"/>
      <c r="KPZ17" s="146"/>
      <c r="KQA17" s="146"/>
      <c r="KQB17" s="146"/>
      <c r="KQC17" s="146"/>
      <c r="KQD17" s="146"/>
      <c r="KQE17" s="146"/>
      <c r="KQF17" s="146"/>
      <c r="KQG17" s="146"/>
      <c r="KQH17" s="146"/>
      <c r="KQI17" s="146"/>
      <c r="KQJ17" s="146"/>
      <c r="KQK17" s="146"/>
      <c r="KQL17" s="146"/>
      <c r="KQM17" s="146"/>
      <c r="KQN17" s="146"/>
      <c r="KQO17" s="146"/>
      <c r="KQP17" s="146"/>
      <c r="KQQ17" s="146"/>
      <c r="KQR17" s="146"/>
      <c r="KQS17" s="146"/>
      <c r="KQT17" s="146"/>
      <c r="KQU17" s="146"/>
      <c r="KQV17" s="146"/>
      <c r="KQW17" s="146"/>
      <c r="KQX17" s="146"/>
      <c r="KQY17" s="146"/>
      <c r="KQZ17" s="146"/>
      <c r="KRA17" s="146"/>
      <c r="KRB17" s="146"/>
      <c r="KRC17" s="146"/>
      <c r="KRD17" s="146"/>
      <c r="KRE17" s="146"/>
      <c r="KRF17" s="146"/>
      <c r="KRG17" s="146"/>
      <c r="KRH17" s="146"/>
      <c r="KRI17" s="146"/>
      <c r="KRJ17" s="146"/>
      <c r="KRK17" s="146"/>
      <c r="KRL17" s="146"/>
      <c r="KRM17" s="146"/>
      <c r="KRN17" s="146"/>
      <c r="KRO17" s="146"/>
      <c r="KRP17" s="146"/>
      <c r="KRQ17" s="146"/>
      <c r="KRR17" s="146"/>
      <c r="KRS17" s="146"/>
      <c r="KRT17" s="146"/>
      <c r="KRU17" s="146"/>
      <c r="KRV17" s="146"/>
      <c r="KRW17" s="146"/>
      <c r="KRX17" s="146"/>
      <c r="KRY17" s="146"/>
      <c r="KRZ17" s="146"/>
      <c r="KSA17" s="146"/>
      <c r="KSB17" s="146"/>
      <c r="KSC17" s="146"/>
      <c r="KSD17" s="146"/>
      <c r="KSE17" s="146"/>
      <c r="KSF17" s="146"/>
      <c r="KSG17" s="146"/>
      <c r="KSH17" s="146"/>
      <c r="KSI17" s="146"/>
      <c r="KSJ17" s="146"/>
      <c r="KSK17" s="146"/>
      <c r="KSL17" s="146"/>
      <c r="KSM17" s="146"/>
      <c r="KSN17" s="146"/>
      <c r="KSO17" s="146"/>
      <c r="KSP17" s="146"/>
      <c r="KSQ17" s="146"/>
      <c r="KSR17" s="146"/>
      <c r="KSS17" s="146"/>
      <c r="KST17" s="146"/>
      <c r="KSU17" s="146"/>
      <c r="KSV17" s="146"/>
      <c r="KSW17" s="146"/>
      <c r="KSX17" s="146"/>
      <c r="KSY17" s="146"/>
      <c r="KSZ17" s="146"/>
      <c r="KTA17" s="146"/>
      <c r="KTB17" s="146"/>
      <c r="KTC17" s="146"/>
      <c r="KTD17" s="146"/>
      <c r="KTE17" s="146"/>
      <c r="KTF17" s="146"/>
      <c r="KTG17" s="146"/>
      <c r="KTH17" s="146"/>
      <c r="KTI17" s="146"/>
      <c r="KTJ17" s="146"/>
      <c r="KTK17" s="146"/>
      <c r="KTL17" s="146"/>
      <c r="KTM17" s="146"/>
      <c r="KTN17" s="146"/>
      <c r="KTO17" s="146"/>
      <c r="KTP17" s="146"/>
      <c r="KTQ17" s="146"/>
      <c r="KTR17" s="146"/>
      <c r="KTS17" s="146"/>
      <c r="KTT17" s="146"/>
      <c r="KTU17" s="146"/>
      <c r="KTV17" s="146"/>
      <c r="KTW17" s="146"/>
      <c r="KTX17" s="146"/>
      <c r="KTY17" s="146"/>
      <c r="KTZ17" s="146"/>
      <c r="KUA17" s="146"/>
      <c r="KUB17" s="146"/>
      <c r="KUC17" s="146"/>
      <c r="KUD17" s="146"/>
      <c r="KUE17" s="146"/>
      <c r="KUF17" s="146"/>
      <c r="KUG17" s="146"/>
      <c r="KUH17" s="146"/>
      <c r="KUI17" s="146"/>
      <c r="KUJ17" s="146"/>
      <c r="KUK17" s="146"/>
      <c r="KUL17" s="146"/>
      <c r="KUM17" s="146"/>
      <c r="KUN17" s="146"/>
      <c r="KUO17" s="146"/>
      <c r="KUP17" s="146"/>
      <c r="KUQ17" s="146"/>
      <c r="KUR17" s="146"/>
      <c r="KUS17" s="146"/>
      <c r="KUT17" s="146"/>
      <c r="KUU17" s="146"/>
      <c r="KUV17" s="146"/>
      <c r="KUW17" s="146"/>
      <c r="KUX17" s="146"/>
      <c r="KUY17" s="146"/>
      <c r="KUZ17" s="146"/>
      <c r="KVA17" s="146"/>
      <c r="KVB17" s="146"/>
      <c r="KVC17" s="146"/>
      <c r="KVD17" s="146"/>
      <c r="KVE17" s="146"/>
      <c r="KVF17" s="146"/>
      <c r="KVG17" s="146"/>
      <c r="KVH17" s="146"/>
      <c r="KVI17" s="146"/>
      <c r="KVJ17" s="146"/>
      <c r="KVK17" s="146"/>
      <c r="KVL17" s="146"/>
      <c r="KVM17" s="146"/>
      <c r="KVN17" s="146"/>
      <c r="KVO17" s="146"/>
      <c r="KVP17" s="146"/>
      <c r="KVQ17" s="146"/>
      <c r="KVR17" s="146"/>
      <c r="KVS17" s="146"/>
      <c r="KVT17" s="146"/>
      <c r="KVU17" s="146"/>
      <c r="KVV17" s="146"/>
      <c r="KVW17" s="146"/>
      <c r="KVX17" s="146"/>
      <c r="KVY17" s="146"/>
      <c r="KVZ17" s="146"/>
      <c r="KWA17" s="146"/>
      <c r="KWB17" s="146"/>
      <c r="KWC17" s="146"/>
      <c r="KWD17" s="146"/>
      <c r="KWE17" s="146"/>
      <c r="KWF17" s="146"/>
      <c r="KWG17" s="146"/>
      <c r="KWH17" s="146"/>
      <c r="KWI17" s="146"/>
      <c r="KWJ17" s="146"/>
      <c r="KWK17" s="146"/>
      <c r="KWL17" s="146"/>
      <c r="KWM17" s="146"/>
      <c r="KWN17" s="146"/>
      <c r="KWO17" s="146"/>
      <c r="KWP17" s="146"/>
      <c r="KWQ17" s="146"/>
      <c r="KWR17" s="146"/>
      <c r="KWS17" s="146"/>
      <c r="KWT17" s="146"/>
      <c r="KWU17" s="146"/>
      <c r="KWV17" s="146"/>
      <c r="KWW17" s="146"/>
      <c r="KWX17" s="146"/>
      <c r="KWY17" s="146"/>
      <c r="KWZ17" s="146"/>
      <c r="KXA17" s="146"/>
      <c r="KXB17" s="146"/>
      <c r="KXC17" s="146"/>
      <c r="KXD17" s="146"/>
      <c r="KXE17" s="146"/>
      <c r="KXF17" s="146"/>
      <c r="KXG17" s="146"/>
      <c r="KXH17" s="146"/>
      <c r="KXI17" s="146"/>
      <c r="KXJ17" s="146"/>
      <c r="KXK17" s="146"/>
      <c r="KXL17" s="146"/>
      <c r="KXM17" s="146"/>
      <c r="KXN17" s="146"/>
      <c r="KXO17" s="146"/>
      <c r="KXP17" s="146"/>
      <c r="KXQ17" s="146"/>
      <c r="KXR17" s="146"/>
      <c r="KXS17" s="146"/>
      <c r="KXT17" s="146"/>
      <c r="KXU17" s="146"/>
      <c r="KXV17" s="146"/>
      <c r="KXW17" s="146"/>
      <c r="KXX17" s="146"/>
      <c r="KXY17" s="146"/>
      <c r="KXZ17" s="146"/>
      <c r="KYA17" s="146"/>
      <c r="KYB17" s="146"/>
      <c r="KYC17" s="146"/>
      <c r="KYD17" s="146"/>
      <c r="KYE17" s="146"/>
      <c r="KYF17" s="146"/>
      <c r="KYG17" s="146"/>
      <c r="KYH17" s="146"/>
      <c r="KYI17" s="146"/>
      <c r="KYJ17" s="146"/>
      <c r="KYK17" s="146"/>
      <c r="KYL17" s="146"/>
      <c r="KYM17" s="146"/>
      <c r="KYN17" s="146"/>
      <c r="KYO17" s="146"/>
      <c r="KYP17" s="146"/>
      <c r="KYQ17" s="146"/>
      <c r="KYR17" s="146"/>
      <c r="KYS17" s="146"/>
      <c r="KYT17" s="146"/>
      <c r="KYU17" s="146"/>
      <c r="KYV17" s="146"/>
      <c r="KYW17" s="146"/>
      <c r="KYX17" s="146"/>
      <c r="KYY17" s="146"/>
      <c r="KYZ17" s="146"/>
      <c r="KZA17" s="146"/>
      <c r="KZB17" s="146"/>
      <c r="KZC17" s="146"/>
      <c r="KZD17" s="146"/>
      <c r="KZE17" s="146"/>
      <c r="KZF17" s="146"/>
      <c r="KZG17" s="146"/>
      <c r="KZH17" s="146"/>
      <c r="KZI17" s="146"/>
      <c r="KZJ17" s="146"/>
      <c r="KZK17" s="146"/>
      <c r="KZL17" s="146"/>
      <c r="KZM17" s="146"/>
      <c r="KZN17" s="146"/>
      <c r="KZO17" s="146"/>
      <c r="KZP17" s="146"/>
      <c r="KZQ17" s="146"/>
      <c r="KZR17" s="146"/>
      <c r="KZS17" s="146"/>
      <c r="KZT17" s="146"/>
      <c r="KZU17" s="146"/>
      <c r="KZV17" s="146"/>
      <c r="KZW17" s="146"/>
      <c r="KZX17" s="146"/>
      <c r="KZY17" s="146"/>
      <c r="KZZ17" s="146"/>
      <c r="LAA17" s="146"/>
      <c r="LAB17" s="146"/>
      <c r="LAC17" s="146"/>
      <c r="LAD17" s="146"/>
      <c r="LAE17" s="146"/>
      <c r="LAF17" s="146"/>
      <c r="LAG17" s="146"/>
      <c r="LAH17" s="146"/>
      <c r="LAI17" s="146"/>
      <c r="LAJ17" s="146"/>
      <c r="LAK17" s="146"/>
      <c r="LAL17" s="146"/>
      <c r="LAM17" s="146"/>
      <c r="LAN17" s="146"/>
      <c r="LAO17" s="146"/>
      <c r="LAP17" s="146"/>
      <c r="LAQ17" s="146"/>
      <c r="LAR17" s="146"/>
      <c r="LAS17" s="146"/>
      <c r="LAT17" s="146"/>
      <c r="LAU17" s="146"/>
      <c r="LAV17" s="146"/>
      <c r="LAW17" s="146"/>
      <c r="LAX17" s="146"/>
      <c r="LAY17" s="146"/>
      <c r="LAZ17" s="146"/>
      <c r="LBA17" s="146"/>
      <c r="LBB17" s="146"/>
      <c r="LBC17" s="146"/>
      <c r="LBD17" s="146"/>
      <c r="LBE17" s="146"/>
      <c r="LBF17" s="146"/>
      <c r="LBG17" s="146"/>
      <c r="LBH17" s="146"/>
      <c r="LBI17" s="146"/>
      <c r="LBJ17" s="146"/>
      <c r="LBK17" s="146"/>
      <c r="LBL17" s="146"/>
      <c r="LBM17" s="146"/>
      <c r="LBN17" s="146"/>
      <c r="LBO17" s="146"/>
      <c r="LBP17" s="146"/>
      <c r="LBQ17" s="146"/>
      <c r="LBR17" s="146"/>
      <c r="LBS17" s="146"/>
      <c r="LBT17" s="146"/>
      <c r="LBU17" s="146"/>
      <c r="LBV17" s="146"/>
      <c r="LBW17" s="146"/>
      <c r="LBX17" s="146"/>
      <c r="LBY17" s="146"/>
      <c r="LBZ17" s="146"/>
      <c r="LCA17" s="146"/>
      <c r="LCB17" s="146"/>
      <c r="LCC17" s="146"/>
      <c r="LCD17" s="146"/>
      <c r="LCE17" s="146"/>
      <c r="LCF17" s="146"/>
      <c r="LCG17" s="146"/>
      <c r="LCH17" s="146"/>
      <c r="LCI17" s="146"/>
      <c r="LCJ17" s="146"/>
      <c r="LCK17" s="146"/>
      <c r="LCL17" s="146"/>
      <c r="LCM17" s="146"/>
      <c r="LCN17" s="146"/>
      <c r="LCO17" s="146"/>
      <c r="LCP17" s="146"/>
      <c r="LCQ17" s="146"/>
      <c r="LCR17" s="146"/>
      <c r="LCS17" s="146"/>
      <c r="LCT17" s="146"/>
      <c r="LCU17" s="146"/>
      <c r="LCV17" s="146"/>
      <c r="LCW17" s="146"/>
      <c r="LCX17" s="146"/>
      <c r="LCY17" s="146"/>
      <c r="LCZ17" s="146"/>
      <c r="LDA17" s="146"/>
      <c r="LDB17" s="146"/>
      <c r="LDC17" s="146"/>
      <c r="LDD17" s="146"/>
      <c r="LDE17" s="146"/>
      <c r="LDF17" s="146"/>
      <c r="LDG17" s="146"/>
      <c r="LDH17" s="146"/>
      <c r="LDI17" s="146"/>
      <c r="LDJ17" s="146"/>
      <c r="LDK17" s="146"/>
      <c r="LDL17" s="146"/>
      <c r="LDM17" s="146"/>
      <c r="LDN17" s="146"/>
      <c r="LDO17" s="146"/>
      <c r="LDP17" s="146"/>
      <c r="LDQ17" s="146"/>
      <c r="LDR17" s="146"/>
      <c r="LDS17" s="146"/>
      <c r="LDT17" s="146"/>
      <c r="LDU17" s="146"/>
      <c r="LDV17" s="146"/>
      <c r="LDW17" s="146"/>
      <c r="LDX17" s="146"/>
      <c r="LDY17" s="146"/>
      <c r="LDZ17" s="146"/>
      <c r="LEA17" s="146"/>
      <c r="LEB17" s="146"/>
      <c r="LEC17" s="146"/>
      <c r="LED17" s="146"/>
      <c r="LEE17" s="146"/>
      <c r="LEF17" s="146"/>
      <c r="LEG17" s="146"/>
      <c r="LEH17" s="146"/>
      <c r="LEI17" s="146"/>
      <c r="LEJ17" s="146"/>
      <c r="LEK17" s="146"/>
      <c r="LEL17" s="146"/>
      <c r="LEM17" s="146"/>
      <c r="LEN17" s="146"/>
      <c r="LEO17" s="146"/>
      <c r="LEP17" s="146"/>
      <c r="LEQ17" s="146"/>
      <c r="LER17" s="146"/>
      <c r="LES17" s="146"/>
      <c r="LET17" s="146"/>
      <c r="LEU17" s="146"/>
      <c r="LEV17" s="146"/>
      <c r="LEW17" s="146"/>
      <c r="LEX17" s="146"/>
      <c r="LEY17" s="146"/>
      <c r="LEZ17" s="146"/>
      <c r="LFA17" s="146"/>
      <c r="LFB17" s="146"/>
      <c r="LFC17" s="146"/>
      <c r="LFD17" s="146"/>
      <c r="LFE17" s="146"/>
      <c r="LFF17" s="146"/>
      <c r="LFG17" s="146"/>
      <c r="LFH17" s="146"/>
      <c r="LFI17" s="146"/>
      <c r="LFJ17" s="146"/>
      <c r="LFK17" s="146"/>
      <c r="LFL17" s="146"/>
      <c r="LFM17" s="146"/>
      <c r="LFN17" s="146"/>
      <c r="LFO17" s="146"/>
      <c r="LFP17" s="146"/>
      <c r="LFQ17" s="146"/>
      <c r="LFR17" s="146"/>
      <c r="LFS17" s="146"/>
      <c r="LFT17" s="146"/>
      <c r="LFU17" s="146"/>
      <c r="LFV17" s="146"/>
      <c r="LFW17" s="146"/>
      <c r="LFX17" s="146"/>
      <c r="LFY17" s="146"/>
      <c r="LFZ17" s="146"/>
      <c r="LGA17" s="146"/>
      <c r="LGB17" s="146"/>
      <c r="LGC17" s="146"/>
      <c r="LGD17" s="146"/>
      <c r="LGE17" s="146"/>
      <c r="LGF17" s="146"/>
      <c r="LGG17" s="146"/>
      <c r="LGH17" s="146"/>
      <c r="LGI17" s="146"/>
      <c r="LGJ17" s="146"/>
      <c r="LGK17" s="146"/>
      <c r="LGL17" s="146"/>
      <c r="LGM17" s="146"/>
      <c r="LGN17" s="146"/>
      <c r="LGO17" s="146"/>
      <c r="LGP17" s="146"/>
      <c r="LGQ17" s="146"/>
      <c r="LGR17" s="146"/>
      <c r="LGS17" s="146"/>
      <c r="LGT17" s="146"/>
      <c r="LGU17" s="146"/>
      <c r="LGV17" s="146"/>
      <c r="LGW17" s="146"/>
      <c r="LGX17" s="146"/>
      <c r="LGY17" s="146"/>
      <c r="LGZ17" s="146"/>
      <c r="LHA17" s="146"/>
      <c r="LHB17" s="146"/>
      <c r="LHC17" s="146"/>
      <c r="LHD17" s="146"/>
      <c r="LHE17" s="146"/>
      <c r="LHF17" s="146"/>
      <c r="LHG17" s="146"/>
      <c r="LHH17" s="146"/>
      <c r="LHI17" s="146"/>
      <c r="LHJ17" s="146"/>
      <c r="LHK17" s="146"/>
      <c r="LHL17" s="146"/>
      <c r="LHM17" s="146"/>
      <c r="LHN17" s="146"/>
      <c r="LHO17" s="146"/>
      <c r="LHP17" s="146"/>
      <c r="LHQ17" s="146"/>
      <c r="LHR17" s="146"/>
      <c r="LHS17" s="146"/>
      <c r="LHT17" s="146"/>
      <c r="LHU17" s="146"/>
      <c r="LHV17" s="146"/>
      <c r="LHW17" s="146"/>
      <c r="LHX17" s="146"/>
      <c r="LHY17" s="146"/>
      <c r="LHZ17" s="146"/>
      <c r="LIA17" s="146"/>
      <c r="LIB17" s="146"/>
      <c r="LIC17" s="146"/>
      <c r="LID17" s="146"/>
      <c r="LIE17" s="146"/>
      <c r="LIF17" s="146"/>
      <c r="LIG17" s="146"/>
      <c r="LIH17" s="146"/>
      <c r="LII17" s="146"/>
      <c r="LIJ17" s="146"/>
      <c r="LIK17" s="146"/>
      <c r="LIL17" s="146"/>
      <c r="LIM17" s="146"/>
      <c r="LIN17" s="146"/>
      <c r="LIO17" s="146"/>
      <c r="LIP17" s="146"/>
      <c r="LIQ17" s="146"/>
      <c r="LIR17" s="146"/>
      <c r="LIS17" s="146"/>
      <c r="LIT17" s="146"/>
      <c r="LIU17" s="146"/>
      <c r="LIV17" s="146"/>
      <c r="LIW17" s="146"/>
      <c r="LIX17" s="146"/>
      <c r="LIY17" s="146"/>
      <c r="LIZ17" s="146"/>
      <c r="LJA17" s="146"/>
      <c r="LJB17" s="146"/>
      <c r="LJC17" s="146"/>
      <c r="LJD17" s="146"/>
      <c r="LJE17" s="146"/>
      <c r="LJF17" s="146"/>
      <c r="LJG17" s="146"/>
      <c r="LJH17" s="146"/>
      <c r="LJI17" s="146"/>
      <c r="LJJ17" s="146"/>
      <c r="LJK17" s="146"/>
      <c r="LJL17" s="146"/>
      <c r="LJM17" s="146"/>
      <c r="LJN17" s="146"/>
      <c r="LJO17" s="146"/>
      <c r="LJP17" s="146"/>
      <c r="LJQ17" s="146"/>
      <c r="LJR17" s="146"/>
      <c r="LJS17" s="146"/>
      <c r="LJT17" s="146"/>
      <c r="LJU17" s="146"/>
      <c r="LJV17" s="146"/>
      <c r="LJW17" s="146"/>
      <c r="LJX17" s="146"/>
      <c r="LJY17" s="146"/>
      <c r="LJZ17" s="146"/>
      <c r="LKA17" s="146"/>
      <c r="LKB17" s="146"/>
      <c r="LKC17" s="146"/>
      <c r="LKD17" s="146"/>
      <c r="LKE17" s="146"/>
      <c r="LKF17" s="146"/>
      <c r="LKG17" s="146"/>
      <c r="LKH17" s="146"/>
      <c r="LKI17" s="146"/>
      <c r="LKJ17" s="146"/>
      <c r="LKK17" s="146"/>
      <c r="LKL17" s="146"/>
      <c r="LKM17" s="146"/>
      <c r="LKN17" s="146"/>
      <c r="LKO17" s="146"/>
      <c r="LKP17" s="146"/>
      <c r="LKQ17" s="146"/>
      <c r="LKR17" s="146"/>
      <c r="LKS17" s="146"/>
      <c r="LKT17" s="146"/>
      <c r="LKU17" s="146"/>
      <c r="LKV17" s="146"/>
      <c r="LKW17" s="146"/>
      <c r="LKX17" s="146"/>
      <c r="LKY17" s="146"/>
      <c r="LKZ17" s="146"/>
      <c r="LLA17" s="146"/>
      <c r="LLB17" s="146"/>
      <c r="LLC17" s="146"/>
      <c r="LLD17" s="146"/>
      <c r="LLE17" s="146"/>
      <c r="LLF17" s="146"/>
      <c r="LLG17" s="146"/>
      <c r="LLH17" s="146"/>
      <c r="LLI17" s="146"/>
      <c r="LLJ17" s="146"/>
      <c r="LLK17" s="146"/>
      <c r="LLL17" s="146"/>
      <c r="LLM17" s="146"/>
      <c r="LLN17" s="146"/>
      <c r="LLO17" s="146"/>
      <c r="LLP17" s="146"/>
      <c r="LLQ17" s="146"/>
      <c r="LLR17" s="146"/>
      <c r="LLS17" s="146"/>
      <c r="LLT17" s="146"/>
      <c r="LLU17" s="146"/>
      <c r="LLV17" s="146"/>
      <c r="LLW17" s="146"/>
      <c r="LLX17" s="146"/>
      <c r="LLY17" s="146"/>
      <c r="LLZ17" s="146"/>
      <c r="LMA17" s="146"/>
      <c r="LMB17" s="146"/>
      <c r="LMC17" s="146"/>
      <c r="LMD17" s="146"/>
      <c r="LME17" s="146"/>
      <c r="LMF17" s="146"/>
      <c r="LMG17" s="146"/>
      <c r="LMH17" s="146"/>
      <c r="LMI17" s="146"/>
      <c r="LMJ17" s="146"/>
      <c r="LMK17" s="146"/>
      <c r="LML17" s="146"/>
      <c r="LMM17" s="146"/>
      <c r="LMN17" s="146"/>
      <c r="LMO17" s="146"/>
      <c r="LMP17" s="146"/>
      <c r="LMQ17" s="146"/>
      <c r="LMR17" s="146"/>
      <c r="LMS17" s="146"/>
      <c r="LMT17" s="146"/>
      <c r="LMU17" s="146"/>
      <c r="LMV17" s="146"/>
      <c r="LMW17" s="146"/>
      <c r="LMX17" s="146"/>
      <c r="LMY17" s="146"/>
      <c r="LMZ17" s="146"/>
      <c r="LNA17" s="146"/>
      <c r="LNB17" s="146"/>
      <c r="LNC17" s="146"/>
      <c r="LND17" s="146"/>
      <c r="LNE17" s="146"/>
      <c r="LNF17" s="146"/>
      <c r="LNG17" s="146"/>
      <c r="LNH17" s="146"/>
      <c r="LNI17" s="146"/>
      <c r="LNJ17" s="146"/>
      <c r="LNK17" s="146"/>
      <c r="LNL17" s="146"/>
      <c r="LNM17" s="146"/>
      <c r="LNN17" s="146"/>
      <c r="LNO17" s="146"/>
      <c r="LNP17" s="146"/>
      <c r="LNQ17" s="146"/>
      <c r="LNR17" s="146"/>
      <c r="LNS17" s="146"/>
      <c r="LNT17" s="146"/>
      <c r="LNU17" s="146"/>
      <c r="LNV17" s="146"/>
      <c r="LNW17" s="146"/>
      <c r="LNX17" s="146"/>
      <c r="LNY17" s="146"/>
      <c r="LNZ17" s="146"/>
      <c r="LOA17" s="146"/>
      <c r="LOB17" s="146"/>
      <c r="LOC17" s="146"/>
      <c r="LOD17" s="146"/>
      <c r="LOE17" s="146"/>
      <c r="LOF17" s="146"/>
      <c r="LOG17" s="146"/>
      <c r="LOH17" s="146"/>
      <c r="LOI17" s="146"/>
      <c r="LOJ17" s="146"/>
      <c r="LOK17" s="146"/>
      <c r="LOL17" s="146"/>
      <c r="LOM17" s="146"/>
      <c r="LON17" s="146"/>
      <c r="LOO17" s="146"/>
      <c r="LOP17" s="146"/>
      <c r="LOQ17" s="146"/>
      <c r="LOR17" s="146"/>
      <c r="LOS17" s="146"/>
      <c r="LOT17" s="146"/>
      <c r="LOU17" s="146"/>
      <c r="LOV17" s="146"/>
      <c r="LOW17" s="146"/>
      <c r="LOX17" s="146"/>
      <c r="LOY17" s="146"/>
      <c r="LOZ17" s="146"/>
      <c r="LPA17" s="146"/>
      <c r="LPB17" s="146"/>
      <c r="LPC17" s="146"/>
      <c r="LPD17" s="146"/>
      <c r="LPE17" s="146"/>
      <c r="LPF17" s="146"/>
      <c r="LPG17" s="146"/>
      <c r="LPH17" s="146"/>
      <c r="LPI17" s="146"/>
      <c r="LPJ17" s="146"/>
      <c r="LPK17" s="146"/>
      <c r="LPL17" s="146"/>
      <c r="LPM17" s="146"/>
      <c r="LPN17" s="146"/>
      <c r="LPO17" s="146"/>
      <c r="LPP17" s="146"/>
      <c r="LPQ17" s="146"/>
      <c r="LPR17" s="146"/>
      <c r="LPS17" s="146"/>
      <c r="LPT17" s="146"/>
      <c r="LPU17" s="146"/>
      <c r="LPV17" s="146"/>
      <c r="LPW17" s="146"/>
      <c r="LPX17" s="146"/>
      <c r="LPY17" s="146"/>
      <c r="LPZ17" s="146"/>
      <c r="LQA17" s="146"/>
      <c r="LQB17" s="146"/>
      <c r="LQC17" s="146"/>
      <c r="LQD17" s="146"/>
      <c r="LQE17" s="146"/>
      <c r="LQF17" s="146"/>
      <c r="LQG17" s="146"/>
      <c r="LQH17" s="146"/>
      <c r="LQI17" s="146"/>
      <c r="LQJ17" s="146"/>
      <c r="LQK17" s="146"/>
      <c r="LQL17" s="146"/>
      <c r="LQM17" s="146"/>
      <c r="LQN17" s="146"/>
      <c r="LQO17" s="146"/>
      <c r="LQP17" s="146"/>
      <c r="LQQ17" s="146"/>
      <c r="LQR17" s="146"/>
      <c r="LQS17" s="146"/>
      <c r="LQT17" s="146"/>
      <c r="LQU17" s="146"/>
      <c r="LQV17" s="146"/>
      <c r="LQW17" s="146"/>
      <c r="LQX17" s="146"/>
      <c r="LQY17" s="146"/>
      <c r="LQZ17" s="146"/>
      <c r="LRA17" s="146"/>
      <c r="LRB17" s="146"/>
      <c r="LRC17" s="146"/>
      <c r="LRD17" s="146"/>
      <c r="LRE17" s="146"/>
      <c r="LRF17" s="146"/>
      <c r="LRG17" s="146"/>
      <c r="LRH17" s="146"/>
      <c r="LRI17" s="146"/>
      <c r="LRJ17" s="146"/>
      <c r="LRK17" s="146"/>
      <c r="LRL17" s="146"/>
      <c r="LRM17" s="146"/>
      <c r="LRN17" s="146"/>
      <c r="LRO17" s="146"/>
      <c r="LRP17" s="146"/>
      <c r="LRQ17" s="146"/>
      <c r="LRR17" s="146"/>
      <c r="LRS17" s="146"/>
      <c r="LRT17" s="146"/>
      <c r="LRU17" s="146"/>
      <c r="LRV17" s="146"/>
      <c r="LRW17" s="146"/>
      <c r="LRX17" s="146"/>
      <c r="LRY17" s="146"/>
      <c r="LRZ17" s="146"/>
      <c r="LSA17" s="146"/>
      <c r="LSB17" s="146"/>
      <c r="LSC17" s="146"/>
      <c r="LSD17" s="146"/>
      <c r="LSE17" s="146"/>
      <c r="LSF17" s="146"/>
      <c r="LSG17" s="146"/>
      <c r="LSH17" s="146"/>
      <c r="LSI17" s="146"/>
      <c r="LSJ17" s="146"/>
      <c r="LSK17" s="146"/>
      <c r="LSL17" s="146"/>
      <c r="LSM17" s="146"/>
      <c r="LSN17" s="146"/>
      <c r="LSO17" s="146"/>
      <c r="LSP17" s="146"/>
      <c r="LSQ17" s="146"/>
      <c r="LSR17" s="146"/>
      <c r="LSS17" s="146"/>
      <c r="LST17" s="146"/>
      <c r="LSU17" s="146"/>
      <c r="LSV17" s="146"/>
      <c r="LSW17" s="146"/>
      <c r="LSX17" s="146"/>
      <c r="LSY17" s="146"/>
      <c r="LSZ17" s="146"/>
      <c r="LTA17" s="146"/>
      <c r="LTB17" s="146"/>
      <c r="LTC17" s="146"/>
      <c r="LTD17" s="146"/>
      <c r="LTE17" s="146"/>
      <c r="LTF17" s="146"/>
      <c r="LTG17" s="146"/>
      <c r="LTH17" s="146"/>
      <c r="LTI17" s="146"/>
      <c r="LTJ17" s="146"/>
      <c r="LTK17" s="146"/>
      <c r="LTL17" s="146"/>
      <c r="LTM17" s="146"/>
      <c r="LTN17" s="146"/>
      <c r="LTO17" s="146"/>
      <c r="LTP17" s="146"/>
      <c r="LTQ17" s="146"/>
      <c r="LTR17" s="146"/>
      <c r="LTS17" s="146"/>
      <c r="LTT17" s="146"/>
      <c r="LTU17" s="146"/>
      <c r="LTV17" s="146"/>
      <c r="LTW17" s="146"/>
      <c r="LTX17" s="146"/>
      <c r="LTY17" s="146"/>
      <c r="LTZ17" s="146"/>
      <c r="LUA17" s="146"/>
      <c r="LUB17" s="146"/>
      <c r="LUC17" s="146"/>
      <c r="LUD17" s="146"/>
      <c r="LUE17" s="146"/>
      <c r="LUF17" s="146"/>
      <c r="LUG17" s="146"/>
      <c r="LUH17" s="146"/>
      <c r="LUI17" s="146"/>
      <c r="LUJ17" s="146"/>
      <c r="LUK17" s="146"/>
      <c r="LUL17" s="146"/>
      <c r="LUM17" s="146"/>
      <c r="LUN17" s="146"/>
      <c r="LUO17" s="146"/>
      <c r="LUP17" s="146"/>
      <c r="LUQ17" s="146"/>
      <c r="LUR17" s="146"/>
      <c r="LUS17" s="146"/>
      <c r="LUT17" s="146"/>
      <c r="LUU17" s="146"/>
      <c r="LUV17" s="146"/>
      <c r="LUW17" s="146"/>
      <c r="LUX17" s="146"/>
      <c r="LUY17" s="146"/>
      <c r="LUZ17" s="146"/>
      <c r="LVA17" s="146"/>
      <c r="LVB17" s="146"/>
      <c r="LVC17" s="146"/>
      <c r="LVD17" s="146"/>
      <c r="LVE17" s="146"/>
      <c r="LVF17" s="146"/>
      <c r="LVG17" s="146"/>
      <c r="LVH17" s="146"/>
      <c r="LVI17" s="146"/>
      <c r="LVJ17" s="146"/>
      <c r="LVK17" s="146"/>
      <c r="LVL17" s="146"/>
      <c r="LVM17" s="146"/>
      <c r="LVN17" s="146"/>
      <c r="LVO17" s="146"/>
      <c r="LVP17" s="146"/>
      <c r="LVQ17" s="146"/>
      <c r="LVR17" s="146"/>
      <c r="LVS17" s="146"/>
      <c r="LVT17" s="146"/>
      <c r="LVU17" s="146"/>
      <c r="LVV17" s="146"/>
      <c r="LVW17" s="146"/>
      <c r="LVX17" s="146"/>
      <c r="LVY17" s="146"/>
      <c r="LVZ17" s="146"/>
      <c r="LWA17" s="146"/>
      <c r="LWB17" s="146"/>
      <c r="LWC17" s="146"/>
      <c r="LWD17" s="146"/>
      <c r="LWE17" s="146"/>
      <c r="LWF17" s="146"/>
      <c r="LWG17" s="146"/>
      <c r="LWH17" s="146"/>
      <c r="LWI17" s="146"/>
      <c r="LWJ17" s="146"/>
      <c r="LWK17" s="146"/>
      <c r="LWL17" s="146"/>
      <c r="LWM17" s="146"/>
      <c r="LWN17" s="146"/>
      <c r="LWO17" s="146"/>
      <c r="LWP17" s="146"/>
      <c r="LWQ17" s="146"/>
      <c r="LWR17" s="146"/>
      <c r="LWS17" s="146"/>
      <c r="LWT17" s="146"/>
      <c r="LWU17" s="146"/>
      <c r="LWV17" s="146"/>
      <c r="LWW17" s="146"/>
      <c r="LWX17" s="146"/>
      <c r="LWY17" s="146"/>
      <c r="LWZ17" s="146"/>
      <c r="LXA17" s="146"/>
      <c r="LXB17" s="146"/>
      <c r="LXC17" s="146"/>
      <c r="LXD17" s="146"/>
      <c r="LXE17" s="146"/>
      <c r="LXF17" s="146"/>
      <c r="LXG17" s="146"/>
      <c r="LXH17" s="146"/>
      <c r="LXI17" s="146"/>
      <c r="LXJ17" s="146"/>
      <c r="LXK17" s="146"/>
      <c r="LXL17" s="146"/>
      <c r="LXM17" s="146"/>
      <c r="LXN17" s="146"/>
      <c r="LXO17" s="146"/>
      <c r="LXP17" s="146"/>
      <c r="LXQ17" s="146"/>
      <c r="LXR17" s="146"/>
      <c r="LXS17" s="146"/>
      <c r="LXT17" s="146"/>
      <c r="LXU17" s="146"/>
      <c r="LXV17" s="146"/>
      <c r="LXW17" s="146"/>
      <c r="LXX17" s="146"/>
      <c r="LXY17" s="146"/>
      <c r="LXZ17" s="146"/>
      <c r="LYA17" s="146"/>
      <c r="LYB17" s="146"/>
      <c r="LYC17" s="146"/>
      <c r="LYD17" s="146"/>
      <c r="LYE17" s="146"/>
      <c r="LYF17" s="146"/>
      <c r="LYG17" s="146"/>
      <c r="LYH17" s="146"/>
      <c r="LYI17" s="146"/>
      <c r="LYJ17" s="146"/>
      <c r="LYK17" s="146"/>
      <c r="LYL17" s="146"/>
      <c r="LYM17" s="146"/>
      <c r="LYN17" s="146"/>
      <c r="LYO17" s="146"/>
      <c r="LYP17" s="146"/>
      <c r="LYQ17" s="146"/>
      <c r="LYR17" s="146"/>
      <c r="LYS17" s="146"/>
      <c r="LYT17" s="146"/>
      <c r="LYU17" s="146"/>
      <c r="LYV17" s="146"/>
      <c r="LYW17" s="146"/>
      <c r="LYX17" s="146"/>
      <c r="LYY17" s="146"/>
      <c r="LYZ17" s="146"/>
      <c r="LZA17" s="146"/>
      <c r="LZB17" s="146"/>
      <c r="LZC17" s="146"/>
      <c r="LZD17" s="146"/>
      <c r="LZE17" s="146"/>
      <c r="LZF17" s="146"/>
      <c r="LZG17" s="146"/>
      <c r="LZH17" s="146"/>
      <c r="LZI17" s="146"/>
      <c r="LZJ17" s="146"/>
      <c r="LZK17" s="146"/>
      <c r="LZL17" s="146"/>
      <c r="LZM17" s="146"/>
      <c r="LZN17" s="146"/>
      <c r="LZO17" s="146"/>
      <c r="LZP17" s="146"/>
      <c r="LZQ17" s="146"/>
      <c r="LZR17" s="146"/>
      <c r="LZS17" s="146"/>
      <c r="LZT17" s="146"/>
      <c r="LZU17" s="146"/>
      <c r="LZV17" s="146"/>
      <c r="LZW17" s="146"/>
      <c r="LZX17" s="146"/>
      <c r="LZY17" s="146"/>
      <c r="LZZ17" s="146"/>
      <c r="MAA17" s="146"/>
      <c r="MAB17" s="146"/>
      <c r="MAC17" s="146"/>
      <c r="MAD17" s="146"/>
      <c r="MAE17" s="146"/>
      <c r="MAF17" s="146"/>
      <c r="MAG17" s="146"/>
      <c r="MAH17" s="146"/>
      <c r="MAI17" s="146"/>
      <c r="MAJ17" s="146"/>
      <c r="MAK17" s="146"/>
      <c r="MAL17" s="146"/>
      <c r="MAM17" s="146"/>
      <c r="MAN17" s="146"/>
      <c r="MAO17" s="146"/>
      <c r="MAP17" s="146"/>
      <c r="MAQ17" s="146"/>
      <c r="MAR17" s="146"/>
      <c r="MAS17" s="146"/>
      <c r="MAT17" s="146"/>
      <c r="MAU17" s="146"/>
      <c r="MAV17" s="146"/>
      <c r="MAW17" s="146"/>
      <c r="MAX17" s="146"/>
      <c r="MAY17" s="146"/>
      <c r="MAZ17" s="146"/>
      <c r="MBA17" s="146"/>
      <c r="MBB17" s="146"/>
      <c r="MBC17" s="146"/>
      <c r="MBD17" s="146"/>
      <c r="MBE17" s="146"/>
      <c r="MBF17" s="146"/>
      <c r="MBG17" s="146"/>
      <c r="MBH17" s="146"/>
      <c r="MBI17" s="146"/>
      <c r="MBJ17" s="146"/>
      <c r="MBK17" s="146"/>
      <c r="MBL17" s="146"/>
      <c r="MBM17" s="146"/>
      <c r="MBN17" s="146"/>
      <c r="MBO17" s="146"/>
      <c r="MBP17" s="146"/>
      <c r="MBQ17" s="146"/>
      <c r="MBR17" s="146"/>
      <c r="MBS17" s="146"/>
      <c r="MBT17" s="146"/>
      <c r="MBU17" s="146"/>
      <c r="MBV17" s="146"/>
      <c r="MBW17" s="146"/>
      <c r="MBX17" s="146"/>
      <c r="MBY17" s="146"/>
      <c r="MBZ17" s="146"/>
      <c r="MCA17" s="146"/>
      <c r="MCB17" s="146"/>
      <c r="MCC17" s="146"/>
      <c r="MCD17" s="146"/>
      <c r="MCE17" s="146"/>
      <c r="MCF17" s="146"/>
      <c r="MCG17" s="146"/>
      <c r="MCH17" s="146"/>
      <c r="MCI17" s="146"/>
      <c r="MCJ17" s="146"/>
      <c r="MCK17" s="146"/>
      <c r="MCL17" s="146"/>
      <c r="MCM17" s="146"/>
      <c r="MCN17" s="146"/>
      <c r="MCO17" s="146"/>
      <c r="MCP17" s="146"/>
      <c r="MCQ17" s="146"/>
      <c r="MCR17" s="146"/>
      <c r="MCS17" s="146"/>
      <c r="MCT17" s="146"/>
      <c r="MCU17" s="146"/>
      <c r="MCV17" s="146"/>
      <c r="MCW17" s="146"/>
      <c r="MCX17" s="146"/>
      <c r="MCY17" s="146"/>
      <c r="MCZ17" s="146"/>
      <c r="MDA17" s="146"/>
      <c r="MDB17" s="146"/>
      <c r="MDC17" s="146"/>
      <c r="MDD17" s="146"/>
      <c r="MDE17" s="146"/>
      <c r="MDF17" s="146"/>
      <c r="MDG17" s="146"/>
      <c r="MDH17" s="146"/>
      <c r="MDI17" s="146"/>
      <c r="MDJ17" s="146"/>
      <c r="MDK17" s="146"/>
      <c r="MDL17" s="146"/>
      <c r="MDM17" s="146"/>
      <c r="MDN17" s="146"/>
      <c r="MDO17" s="146"/>
      <c r="MDP17" s="146"/>
      <c r="MDQ17" s="146"/>
      <c r="MDR17" s="146"/>
      <c r="MDS17" s="146"/>
      <c r="MDT17" s="146"/>
      <c r="MDU17" s="146"/>
      <c r="MDV17" s="146"/>
      <c r="MDW17" s="146"/>
      <c r="MDX17" s="146"/>
      <c r="MDY17" s="146"/>
      <c r="MDZ17" s="146"/>
      <c r="MEA17" s="146"/>
      <c r="MEB17" s="146"/>
      <c r="MEC17" s="146"/>
      <c r="MED17" s="146"/>
      <c r="MEE17" s="146"/>
      <c r="MEF17" s="146"/>
      <c r="MEG17" s="146"/>
      <c r="MEH17" s="146"/>
      <c r="MEI17" s="146"/>
      <c r="MEJ17" s="146"/>
      <c r="MEK17" s="146"/>
      <c r="MEL17" s="146"/>
      <c r="MEM17" s="146"/>
      <c r="MEN17" s="146"/>
      <c r="MEO17" s="146"/>
      <c r="MEP17" s="146"/>
      <c r="MEQ17" s="146"/>
      <c r="MER17" s="146"/>
      <c r="MES17" s="146"/>
      <c r="MET17" s="146"/>
      <c r="MEU17" s="146"/>
      <c r="MEV17" s="146"/>
      <c r="MEW17" s="146"/>
      <c r="MEX17" s="146"/>
      <c r="MEY17" s="146"/>
      <c r="MEZ17" s="146"/>
      <c r="MFA17" s="146"/>
      <c r="MFB17" s="146"/>
      <c r="MFC17" s="146"/>
      <c r="MFD17" s="146"/>
      <c r="MFE17" s="146"/>
      <c r="MFF17" s="146"/>
      <c r="MFG17" s="146"/>
      <c r="MFH17" s="146"/>
      <c r="MFI17" s="146"/>
      <c r="MFJ17" s="146"/>
      <c r="MFK17" s="146"/>
      <c r="MFL17" s="146"/>
      <c r="MFM17" s="146"/>
      <c r="MFN17" s="146"/>
      <c r="MFO17" s="146"/>
      <c r="MFP17" s="146"/>
      <c r="MFQ17" s="146"/>
      <c r="MFR17" s="146"/>
      <c r="MFS17" s="146"/>
      <c r="MFT17" s="146"/>
      <c r="MFU17" s="146"/>
      <c r="MFV17" s="146"/>
      <c r="MFW17" s="146"/>
      <c r="MFX17" s="146"/>
      <c r="MFY17" s="146"/>
      <c r="MFZ17" s="146"/>
      <c r="MGA17" s="146"/>
      <c r="MGB17" s="146"/>
      <c r="MGC17" s="146"/>
      <c r="MGD17" s="146"/>
      <c r="MGE17" s="146"/>
      <c r="MGF17" s="146"/>
      <c r="MGG17" s="146"/>
      <c r="MGH17" s="146"/>
      <c r="MGI17" s="146"/>
      <c r="MGJ17" s="146"/>
      <c r="MGK17" s="146"/>
      <c r="MGL17" s="146"/>
      <c r="MGM17" s="146"/>
      <c r="MGN17" s="146"/>
      <c r="MGO17" s="146"/>
      <c r="MGP17" s="146"/>
      <c r="MGQ17" s="146"/>
      <c r="MGR17" s="146"/>
      <c r="MGS17" s="146"/>
      <c r="MGT17" s="146"/>
      <c r="MGU17" s="146"/>
      <c r="MGV17" s="146"/>
      <c r="MGW17" s="146"/>
      <c r="MGX17" s="146"/>
      <c r="MGY17" s="146"/>
      <c r="MGZ17" s="146"/>
      <c r="MHA17" s="146"/>
      <c r="MHB17" s="146"/>
      <c r="MHC17" s="146"/>
      <c r="MHD17" s="146"/>
      <c r="MHE17" s="146"/>
      <c r="MHF17" s="146"/>
      <c r="MHG17" s="146"/>
      <c r="MHH17" s="146"/>
      <c r="MHI17" s="146"/>
      <c r="MHJ17" s="146"/>
      <c r="MHK17" s="146"/>
      <c r="MHL17" s="146"/>
      <c r="MHM17" s="146"/>
      <c r="MHN17" s="146"/>
      <c r="MHO17" s="146"/>
      <c r="MHP17" s="146"/>
      <c r="MHQ17" s="146"/>
      <c r="MHR17" s="146"/>
      <c r="MHS17" s="146"/>
      <c r="MHT17" s="146"/>
      <c r="MHU17" s="146"/>
      <c r="MHV17" s="146"/>
      <c r="MHW17" s="146"/>
      <c r="MHX17" s="146"/>
      <c r="MHY17" s="146"/>
      <c r="MHZ17" s="146"/>
      <c r="MIA17" s="146"/>
      <c r="MIB17" s="146"/>
      <c r="MIC17" s="146"/>
      <c r="MID17" s="146"/>
      <c r="MIE17" s="146"/>
      <c r="MIF17" s="146"/>
      <c r="MIG17" s="146"/>
      <c r="MIH17" s="146"/>
      <c r="MII17" s="146"/>
      <c r="MIJ17" s="146"/>
      <c r="MIK17" s="146"/>
      <c r="MIL17" s="146"/>
      <c r="MIM17" s="146"/>
      <c r="MIN17" s="146"/>
      <c r="MIO17" s="146"/>
      <c r="MIP17" s="146"/>
      <c r="MIQ17" s="146"/>
      <c r="MIR17" s="146"/>
      <c r="MIS17" s="146"/>
      <c r="MIT17" s="146"/>
      <c r="MIU17" s="146"/>
      <c r="MIV17" s="146"/>
      <c r="MIW17" s="146"/>
      <c r="MIX17" s="146"/>
      <c r="MIY17" s="146"/>
      <c r="MIZ17" s="146"/>
      <c r="MJA17" s="146"/>
      <c r="MJB17" s="146"/>
      <c r="MJC17" s="146"/>
      <c r="MJD17" s="146"/>
      <c r="MJE17" s="146"/>
      <c r="MJF17" s="146"/>
      <c r="MJG17" s="146"/>
      <c r="MJH17" s="146"/>
      <c r="MJI17" s="146"/>
      <c r="MJJ17" s="146"/>
      <c r="MJK17" s="146"/>
      <c r="MJL17" s="146"/>
      <c r="MJM17" s="146"/>
      <c r="MJN17" s="146"/>
      <c r="MJO17" s="146"/>
      <c r="MJP17" s="146"/>
      <c r="MJQ17" s="146"/>
      <c r="MJR17" s="146"/>
      <c r="MJS17" s="146"/>
      <c r="MJT17" s="146"/>
      <c r="MJU17" s="146"/>
      <c r="MJV17" s="146"/>
      <c r="MJW17" s="146"/>
      <c r="MJX17" s="146"/>
      <c r="MJY17" s="146"/>
      <c r="MJZ17" s="146"/>
      <c r="MKA17" s="146"/>
      <c r="MKB17" s="146"/>
      <c r="MKC17" s="146"/>
      <c r="MKD17" s="146"/>
      <c r="MKE17" s="146"/>
      <c r="MKF17" s="146"/>
      <c r="MKG17" s="146"/>
      <c r="MKH17" s="146"/>
      <c r="MKI17" s="146"/>
      <c r="MKJ17" s="146"/>
      <c r="MKK17" s="146"/>
      <c r="MKL17" s="146"/>
      <c r="MKM17" s="146"/>
      <c r="MKN17" s="146"/>
      <c r="MKO17" s="146"/>
      <c r="MKP17" s="146"/>
      <c r="MKQ17" s="146"/>
      <c r="MKR17" s="146"/>
      <c r="MKS17" s="146"/>
      <c r="MKT17" s="146"/>
      <c r="MKU17" s="146"/>
      <c r="MKV17" s="146"/>
      <c r="MKW17" s="146"/>
      <c r="MKX17" s="146"/>
      <c r="MKY17" s="146"/>
      <c r="MKZ17" s="146"/>
      <c r="MLA17" s="146"/>
      <c r="MLB17" s="146"/>
      <c r="MLC17" s="146"/>
      <c r="MLD17" s="146"/>
      <c r="MLE17" s="146"/>
      <c r="MLF17" s="146"/>
      <c r="MLG17" s="146"/>
      <c r="MLH17" s="146"/>
      <c r="MLI17" s="146"/>
      <c r="MLJ17" s="146"/>
      <c r="MLK17" s="146"/>
      <c r="MLL17" s="146"/>
      <c r="MLM17" s="146"/>
      <c r="MLN17" s="146"/>
      <c r="MLO17" s="146"/>
      <c r="MLP17" s="146"/>
      <c r="MLQ17" s="146"/>
      <c r="MLR17" s="146"/>
      <c r="MLS17" s="146"/>
      <c r="MLT17" s="146"/>
      <c r="MLU17" s="146"/>
      <c r="MLV17" s="146"/>
      <c r="MLW17" s="146"/>
      <c r="MLX17" s="146"/>
      <c r="MLY17" s="146"/>
      <c r="MLZ17" s="146"/>
      <c r="MMA17" s="146"/>
      <c r="MMB17" s="146"/>
      <c r="MMC17" s="146"/>
      <c r="MMD17" s="146"/>
      <c r="MME17" s="146"/>
      <c r="MMF17" s="146"/>
      <c r="MMG17" s="146"/>
      <c r="MMH17" s="146"/>
      <c r="MMI17" s="146"/>
      <c r="MMJ17" s="146"/>
      <c r="MMK17" s="146"/>
      <c r="MML17" s="146"/>
      <c r="MMM17" s="146"/>
      <c r="MMN17" s="146"/>
      <c r="MMO17" s="146"/>
      <c r="MMP17" s="146"/>
      <c r="MMQ17" s="146"/>
      <c r="MMR17" s="146"/>
      <c r="MMS17" s="146"/>
      <c r="MMT17" s="146"/>
      <c r="MMU17" s="146"/>
      <c r="MMV17" s="146"/>
      <c r="MMW17" s="146"/>
      <c r="MMX17" s="146"/>
      <c r="MMY17" s="146"/>
      <c r="MMZ17" s="146"/>
      <c r="MNA17" s="146"/>
      <c r="MNB17" s="146"/>
      <c r="MNC17" s="146"/>
      <c r="MND17" s="146"/>
      <c r="MNE17" s="146"/>
      <c r="MNF17" s="146"/>
      <c r="MNG17" s="146"/>
      <c r="MNH17" s="146"/>
      <c r="MNI17" s="146"/>
      <c r="MNJ17" s="146"/>
      <c r="MNK17" s="146"/>
      <c r="MNL17" s="146"/>
      <c r="MNM17" s="146"/>
      <c r="MNN17" s="146"/>
      <c r="MNO17" s="146"/>
      <c r="MNP17" s="146"/>
      <c r="MNQ17" s="146"/>
      <c r="MNR17" s="146"/>
      <c r="MNS17" s="146"/>
      <c r="MNT17" s="146"/>
      <c r="MNU17" s="146"/>
      <c r="MNV17" s="146"/>
      <c r="MNW17" s="146"/>
      <c r="MNX17" s="146"/>
      <c r="MNY17" s="146"/>
      <c r="MNZ17" s="146"/>
      <c r="MOA17" s="146"/>
      <c r="MOB17" s="146"/>
      <c r="MOC17" s="146"/>
      <c r="MOD17" s="146"/>
      <c r="MOE17" s="146"/>
      <c r="MOF17" s="146"/>
      <c r="MOG17" s="146"/>
      <c r="MOH17" s="146"/>
      <c r="MOI17" s="146"/>
      <c r="MOJ17" s="146"/>
      <c r="MOK17" s="146"/>
      <c r="MOL17" s="146"/>
      <c r="MOM17" s="146"/>
      <c r="MON17" s="146"/>
      <c r="MOO17" s="146"/>
      <c r="MOP17" s="146"/>
      <c r="MOQ17" s="146"/>
      <c r="MOR17" s="146"/>
      <c r="MOS17" s="146"/>
      <c r="MOT17" s="146"/>
      <c r="MOU17" s="146"/>
      <c r="MOV17" s="146"/>
      <c r="MOW17" s="146"/>
      <c r="MOX17" s="146"/>
      <c r="MOY17" s="146"/>
      <c r="MOZ17" s="146"/>
      <c r="MPA17" s="146"/>
      <c r="MPB17" s="146"/>
      <c r="MPC17" s="146"/>
      <c r="MPD17" s="146"/>
      <c r="MPE17" s="146"/>
      <c r="MPF17" s="146"/>
      <c r="MPG17" s="146"/>
      <c r="MPH17" s="146"/>
      <c r="MPI17" s="146"/>
      <c r="MPJ17" s="146"/>
      <c r="MPK17" s="146"/>
      <c r="MPL17" s="146"/>
      <c r="MPM17" s="146"/>
      <c r="MPN17" s="146"/>
      <c r="MPO17" s="146"/>
      <c r="MPP17" s="146"/>
      <c r="MPQ17" s="146"/>
      <c r="MPR17" s="146"/>
      <c r="MPS17" s="146"/>
      <c r="MPT17" s="146"/>
      <c r="MPU17" s="146"/>
      <c r="MPV17" s="146"/>
      <c r="MPW17" s="146"/>
      <c r="MPX17" s="146"/>
      <c r="MPY17" s="146"/>
      <c r="MPZ17" s="146"/>
      <c r="MQA17" s="146"/>
      <c r="MQB17" s="146"/>
      <c r="MQC17" s="146"/>
      <c r="MQD17" s="146"/>
      <c r="MQE17" s="146"/>
      <c r="MQF17" s="146"/>
      <c r="MQG17" s="146"/>
      <c r="MQH17" s="146"/>
      <c r="MQI17" s="146"/>
      <c r="MQJ17" s="146"/>
      <c r="MQK17" s="146"/>
      <c r="MQL17" s="146"/>
      <c r="MQM17" s="146"/>
      <c r="MQN17" s="146"/>
      <c r="MQO17" s="146"/>
      <c r="MQP17" s="146"/>
      <c r="MQQ17" s="146"/>
      <c r="MQR17" s="146"/>
      <c r="MQS17" s="146"/>
      <c r="MQT17" s="146"/>
      <c r="MQU17" s="146"/>
      <c r="MQV17" s="146"/>
      <c r="MQW17" s="146"/>
      <c r="MQX17" s="146"/>
      <c r="MQY17" s="146"/>
      <c r="MQZ17" s="146"/>
      <c r="MRA17" s="146"/>
      <c r="MRB17" s="146"/>
      <c r="MRC17" s="146"/>
      <c r="MRD17" s="146"/>
      <c r="MRE17" s="146"/>
      <c r="MRF17" s="146"/>
      <c r="MRG17" s="146"/>
      <c r="MRH17" s="146"/>
      <c r="MRI17" s="146"/>
      <c r="MRJ17" s="146"/>
      <c r="MRK17" s="146"/>
      <c r="MRL17" s="146"/>
      <c r="MRM17" s="146"/>
      <c r="MRN17" s="146"/>
      <c r="MRO17" s="146"/>
      <c r="MRP17" s="146"/>
      <c r="MRQ17" s="146"/>
      <c r="MRR17" s="146"/>
      <c r="MRS17" s="146"/>
      <c r="MRT17" s="146"/>
      <c r="MRU17" s="146"/>
      <c r="MRV17" s="146"/>
      <c r="MRW17" s="146"/>
      <c r="MRX17" s="146"/>
      <c r="MRY17" s="146"/>
      <c r="MRZ17" s="146"/>
      <c r="MSA17" s="146"/>
      <c r="MSB17" s="146"/>
      <c r="MSC17" s="146"/>
      <c r="MSD17" s="146"/>
      <c r="MSE17" s="146"/>
      <c r="MSF17" s="146"/>
      <c r="MSG17" s="146"/>
      <c r="MSH17" s="146"/>
      <c r="MSI17" s="146"/>
      <c r="MSJ17" s="146"/>
      <c r="MSK17" s="146"/>
      <c r="MSL17" s="146"/>
      <c r="MSM17" s="146"/>
      <c r="MSN17" s="146"/>
      <c r="MSO17" s="146"/>
      <c r="MSP17" s="146"/>
      <c r="MSQ17" s="146"/>
      <c r="MSR17" s="146"/>
      <c r="MSS17" s="146"/>
      <c r="MST17" s="146"/>
      <c r="MSU17" s="146"/>
      <c r="MSV17" s="146"/>
      <c r="MSW17" s="146"/>
      <c r="MSX17" s="146"/>
      <c r="MSY17" s="146"/>
      <c r="MSZ17" s="146"/>
      <c r="MTA17" s="146"/>
      <c r="MTB17" s="146"/>
      <c r="MTC17" s="146"/>
      <c r="MTD17" s="146"/>
      <c r="MTE17" s="146"/>
      <c r="MTF17" s="146"/>
      <c r="MTG17" s="146"/>
      <c r="MTH17" s="146"/>
      <c r="MTI17" s="146"/>
      <c r="MTJ17" s="146"/>
      <c r="MTK17" s="146"/>
      <c r="MTL17" s="146"/>
      <c r="MTM17" s="146"/>
      <c r="MTN17" s="146"/>
      <c r="MTO17" s="146"/>
      <c r="MTP17" s="146"/>
      <c r="MTQ17" s="146"/>
      <c r="MTR17" s="146"/>
      <c r="MTS17" s="146"/>
      <c r="MTT17" s="146"/>
      <c r="MTU17" s="146"/>
      <c r="MTV17" s="146"/>
      <c r="MTW17" s="146"/>
      <c r="MTX17" s="146"/>
      <c r="MTY17" s="146"/>
      <c r="MTZ17" s="146"/>
      <c r="MUA17" s="146"/>
      <c r="MUB17" s="146"/>
      <c r="MUC17" s="146"/>
      <c r="MUD17" s="146"/>
      <c r="MUE17" s="146"/>
      <c r="MUF17" s="146"/>
      <c r="MUG17" s="146"/>
      <c r="MUH17" s="146"/>
      <c r="MUI17" s="146"/>
      <c r="MUJ17" s="146"/>
      <c r="MUK17" s="146"/>
      <c r="MUL17" s="146"/>
      <c r="MUM17" s="146"/>
      <c r="MUN17" s="146"/>
      <c r="MUO17" s="146"/>
      <c r="MUP17" s="146"/>
      <c r="MUQ17" s="146"/>
      <c r="MUR17" s="146"/>
      <c r="MUS17" s="146"/>
      <c r="MUT17" s="146"/>
      <c r="MUU17" s="146"/>
      <c r="MUV17" s="146"/>
      <c r="MUW17" s="146"/>
      <c r="MUX17" s="146"/>
      <c r="MUY17" s="146"/>
      <c r="MUZ17" s="146"/>
      <c r="MVA17" s="146"/>
      <c r="MVB17" s="146"/>
      <c r="MVC17" s="146"/>
      <c r="MVD17" s="146"/>
      <c r="MVE17" s="146"/>
      <c r="MVF17" s="146"/>
      <c r="MVG17" s="146"/>
      <c r="MVH17" s="146"/>
      <c r="MVI17" s="146"/>
      <c r="MVJ17" s="146"/>
      <c r="MVK17" s="146"/>
      <c r="MVL17" s="146"/>
      <c r="MVM17" s="146"/>
      <c r="MVN17" s="146"/>
      <c r="MVO17" s="146"/>
      <c r="MVP17" s="146"/>
      <c r="MVQ17" s="146"/>
      <c r="MVR17" s="146"/>
      <c r="MVS17" s="146"/>
      <c r="MVT17" s="146"/>
      <c r="MVU17" s="146"/>
      <c r="MVV17" s="146"/>
      <c r="MVW17" s="146"/>
      <c r="MVX17" s="146"/>
      <c r="MVY17" s="146"/>
      <c r="MVZ17" s="146"/>
      <c r="MWA17" s="146"/>
      <c r="MWB17" s="146"/>
      <c r="MWC17" s="146"/>
      <c r="MWD17" s="146"/>
      <c r="MWE17" s="146"/>
      <c r="MWF17" s="146"/>
      <c r="MWG17" s="146"/>
      <c r="MWH17" s="146"/>
      <c r="MWI17" s="146"/>
      <c r="MWJ17" s="146"/>
      <c r="MWK17" s="146"/>
      <c r="MWL17" s="146"/>
      <c r="MWM17" s="146"/>
      <c r="MWN17" s="146"/>
      <c r="MWO17" s="146"/>
      <c r="MWP17" s="146"/>
      <c r="MWQ17" s="146"/>
      <c r="MWR17" s="146"/>
      <c r="MWS17" s="146"/>
      <c r="MWT17" s="146"/>
      <c r="MWU17" s="146"/>
      <c r="MWV17" s="146"/>
      <c r="MWW17" s="146"/>
      <c r="MWX17" s="146"/>
      <c r="MWY17" s="146"/>
      <c r="MWZ17" s="146"/>
      <c r="MXA17" s="146"/>
      <c r="MXB17" s="146"/>
      <c r="MXC17" s="146"/>
      <c r="MXD17" s="146"/>
      <c r="MXE17" s="146"/>
      <c r="MXF17" s="146"/>
      <c r="MXG17" s="146"/>
      <c r="MXH17" s="146"/>
      <c r="MXI17" s="146"/>
      <c r="MXJ17" s="146"/>
      <c r="MXK17" s="146"/>
      <c r="MXL17" s="146"/>
      <c r="MXM17" s="146"/>
      <c r="MXN17" s="146"/>
      <c r="MXO17" s="146"/>
      <c r="MXP17" s="146"/>
      <c r="MXQ17" s="146"/>
      <c r="MXR17" s="146"/>
      <c r="MXS17" s="146"/>
      <c r="MXT17" s="146"/>
      <c r="MXU17" s="146"/>
      <c r="MXV17" s="146"/>
      <c r="MXW17" s="146"/>
      <c r="MXX17" s="146"/>
      <c r="MXY17" s="146"/>
      <c r="MXZ17" s="146"/>
      <c r="MYA17" s="146"/>
      <c r="MYB17" s="146"/>
      <c r="MYC17" s="146"/>
      <c r="MYD17" s="146"/>
      <c r="MYE17" s="146"/>
      <c r="MYF17" s="146"/>
      <c r="MYG17" s="146"/>
      <c r="MYH17" s="146"/>
      <c r="MYI17" s="146"/>
      <c r="MYJ17" s="146"/>
      <c r="MYK17" s="146"/>
      <c r="MYL17" s="146"/>
      <c r="MYM17" s="146"/>
      <c r="MYN17" s="146"/>
      <c r="MYO17" s="146"/>
      <c r="MYP17" s="146"/>
      <c r="MYQ17" s="146"/>
      <c r="MYR17" s="146"/>
      <c r="MYS17" s="146"/>
      <c r="MYT17" s="146"/>
      <c r="MYU17" s="146"/>
      <c r="MYV17" s="146"/>
      <c r="MYW17" s="146"/>
      <c r="MYX17" s="146"/>
      <c r="MYY17" s="146"/>
      <c r="MYZ17" s="146"/>
      <c r="MZA17" s="146"/>
      <c r="MZB17" s="146"/>
      <c r="MZC17" s="146"/>
      <c r="MZD17" s="146"/>
      <c r="MZE17" s="146"/>
      <c r="MZF17" s="146"/>
      <c r="MZG17" s="146"/>
      <c r="MZH17" s="146"/>
      <c r="MZI17" s="146"/>
      <c r="MZJ17" s="146"/>
      <c r="MZK17" s="146"/>
      <c r="MZL17" s="146"/>
      <c r="MZM17" s="146"/>
      <c r="MZN17" s="146"/>
      <c r="MZO17" s="146"/>
      <c r="MZP17" s="146"/>
      <c r="MZQ17" s="146"/>
      <c r="MZR17" s="146"/>
      <c r="MZS17" s="146"/>
      <c r="MZT17" s="146"/>
      <c r="MZU17" s="146"/>
      <c r="MZV17" s="146"/>
      <c r="MZW17" s="146"/>
      <c r="MZX17" s="146"/>
      <c r="MZY17" s="146"/>
      <c r="MZZ17" s="146"/>
      <c r="NAA17" s="146"/>
      <c r="NAB17" s="146"/>
      <c r="NAC17" s="146"/>
      <c r="NAD17" s="146"/>
      <c r="NAE17" s="146"/>
      <c r="NAF17" s="146"/>
      <c r="NAG17" s="146"/>
      <c r="NAH17" s="146"/>
      <c r="NAI17" s="146"/>
      <c r="NAJ17" s="146"/>
      <c r="NAK17" s="146"/>
      <c r="NAL17" s="146"/>
      <c r="NAM17" s="146"/>
      <c r="NAN17" s="146"/>
      <c r="NAO17" s="146"/>
      <c r="NAP17" s="146"/>
      <c r="NAQ17" s="146"/>
      <c r="NAR17" s="146"/>
      <c r="NAS17" s="146"/>
      <c r="NAT17" s="146"/>
      <c r="NAU17" s="146"/>
      <c r="NAV17" s="146"/>
      <c r="NAW17" s="146"/>
      <c r="NAX17" s="146"/>
      <c r="NAY17" s="146"/>
      <c r="NAZ17" s="146"/>
      <c r="NBA17" s="146"/>
      <c r="NBB17" s="146"/>
      <c r="NBC17" s="146"/>
      <c r="NBD17" s="146"/>
      <c r="NBE17" s="146"/>
      <c r="NBF17" s="146"/>
      <c r="NBG17" s="146"/>
      <c r="NBH17" s="146"/>
      <c r="NBI17" s="146"/>
      <c r="NBJ17" s="146"/>
      <c r="NBK17" s="146"/>
      <c r="NBL17" s="146"/>
      <c r="NBM17" s="146"/>
      <c r="NBN17" s="146"/>
      <c r="NBO17" s="146"/>
      <c r="NBP17" s="146"/>
      <c r="NBQ17" s="146"/>
      <c r="NBR17" s="146"/>
      <c r="NBS17" s="146"/>
      <c r="NBT17" s="146"/>
      <c r="NBU17" s="146"/>
      <c r="NBV17" s="146"/>
      <c r="NBW17" s="146"/>
      <c r="NBX17" s="146"/>
      <c r="NBY17" s="146"/>
      <c r="NBZ17" s="146"/>
      <c r="NCA17" s="146"/>
      <c r="NCB17" s="146"/>
      <c r="NCC17" s="146"/>
      <c r="NCD17" s="146"/>
      <c r="NCE17" s="146"/>
      <c r="NCF17" s="146"/>
      <c r="NCG17" s="146"/>
      <c r="NCH17" s="146"/>
      <c r="NCI17" s="146"/>
      <c r="NCJ17" s="146"/>
      <c r="NCK17" s="146"/>
      <c r="NCL17" s="146"/>
      <c r="NCM17" s="146"/>
      <c r="NCN17" s="146"/>
      <c r="NCO17" s="146"/>
      <c r="NCP17" s="146"/>
      <c r="NCQ17" s="146"/>
      <c r="NCR17" s="146"/>
      <c r="NCS17" s="146"/>
      <c r="NCT17" s="146"/>
      <c r="NCU17" s="146"/>
      <c r="NCV17" s="146"/>
      <c r="NCW17" s="146"/>
      <c r="NCX17" s="146"/>
      <c r="NCY17" s="146"/>
      <c r="NCZ17" s="146"/>
      <c r="NDA17" s="146"/>
      <c r="NDB17" s="146"/>
      <c r="NDC17" s="146"/>
      <c r="NDD17" s="146"/>
      <c r="NDE17" s="146"/>
      <c r="NDF17" s="146"/>
      <c r="NDG17" s="146"/>
      <c r="NDH17" s="146"/>
      <c r="NDI17" s="146"/>
      <c r="NDJ17" s="146"/>
      <c r="NDK17" s="146"/>
      <c r="NDL17" s="146"/>
      <c r="NDM17" s="146"/>
      <c r="NDN17" s="146"/>
      <c r="NDO17" s="146"/>
      <c r="NDP17" s="146"/>
      <c r="NDQ17" s="146"/>
      <c r="NDR17" s="146"/>
      <c r="NDS17" s="146"/>
      <c r="NDT17" s="146"/>
      <c r="NDU17" s="146"/>
      <c r="NDV17" s="146"/>
      <c r="NDW17" s="146"/>
      <c r="NDX17" s="146"/>
      <c r="NDY17" s="146"/>
      <c r="NDZ17" s="146"/>
      <c r="NEA17" s="146"/>
      <c r="NEB17" s="146"/>
      <c r="NEC17" s="146"/>
      <c r="NED17" s="146"/>
      <c r="NEE17" s="146"/>
      <c r="NEF17" s="146"/>
      <c r="NEG17" s="146"/>
      <c r="NEH17" s="146"/>
      <c r="NEI17" s="146"/>
      <c r="NEJ17" s="146"/>
      <c r="NEK17" s="146"/>
      <c r="NEL17" s="146"/>
      <c r="NEM17" s="146"/>
      <c r="NEN17" s="146"/>
      <c r="NEO17" s="146"/>
      <c r="NEP17" s="146"/>
      <c r="NEQ17" s="146"/>
      <c r="NER17" s="146"/>
      <c r="NES17" s="146"/>
      <c r="NET17" s="146"/>
      <c r="NEU17" s="146"/>
      <c r="NEV17" s="146"/>
      <c r="NEW17" s="146"/>
      <c r="NEX17" s="146"/>
      <c r="NEY17" s="146"/>
      <c r="NEZ17" s="146"/>
      <c r="NFA17" s="146"/>
      <c r="NFB17" s="146"/>
      <c r="NFC17" s="146"/>
      <c r="NFD17" s="146"/>
      <c r="NFE17" s="146"/>
      <c r="NFF17" s="146"/>
      <c r="NFG17" s="146"/>
      <c r="NFH17" s="146"/>
      <c r="NFI17" s="146"/>
      <c r="NFJ17" s="146"/>
      <c r="NFK17" s="146"/>
      <c r="NFL17" s="146"/>
      <c r="NFM17" s="146"/>
      <c r="NFN17" s="146"/>
      <c r="NFO17" s="146"/>
      <c r="NFP17" s="146"/>
      <c r="NFQ17" s="146"/>
      <c r="NFR17" s="146"/>
      <c r="NFS17" s="146"/>
      <c r="NFT17" s="146"/>
      <c r="NFU17" s="146"/>
      <c r="NFV17" s="146"/>
      <c r="NFW17" s="146"/>
      <c r="NFX17" s="146"/>
      <c r="NFY17" s="146"/>
      <c r="NFZ17" s="146"/>
      <c r="NGA17" s="146"/>
      <c r="NGB17" s="146"/>
      <c r="NGC17" s="146"/>
      <c r="NGD17" s="146"/>
      <c r="NGE17" s="146"/>
      <c r="NGF17" s="146"/>
      <c r="NGG17" s="146"/>
      <c r="NGH17" s="146"/>
      <c r="NGI17" s="146"/>
      <c r="NGJ17" s="146"/>
      <c r="NGK17" s="146"/>
      <c r="NGL17" s="146"/>
      <c r="NGM17" s="146"/>
      <c r="NGN17" s="146"/>
      <c r="NGO17" s="146"/>
      <c r="NGP17" s="146"/>
      <c r="NGQ17" s="146"/>
      <c r="NGR17" s="146"/>
      <c r="NGS17" s="146"/>
      <c r="NGT17" s="146"/>
      <c r="NGU17" s="146"/>
      <c r="NGV17" s="146"/>
      <c r="NGW17" s="146"/>
      <c r="NGX17" s="146"/>
      <c r="NGY17" s="146"/>
      <c r="NGZ17" s="146"/>
      <c r="NHA17" s="146"/>
      <c r="NHB17" s="146"/>
      <c r="NHC17" s="146"/>
      <c r="NHD17" s="146"/>
      <c r="NHE17" s="146"/>
      <c r="NHF17" s="146"/>
      <c r="NHG17" s="146"/>
      <c r="NHH17" s="146"/>
      <c r="NHI17" s="146"/>
      <c r="NHJ17" s="146"/>
      <c r="NHK17" s="146"/>
      <c r="NHL17" s="146"/>
      <c r="NHM17" s="146"/>
      <c r="NHN17" s="146"/>
      <c r="NHO17" s="146"/>
      <c r="NHP17" s="146"/>
      <c r="NHQ17" s="146"/>
      <c r="NHR17" s="146"/>
      <c r="NHS17" s="146"/>
      <c r="NHT17" s="146"/>
      <c r="NHU17" s="146"/>
      <c r="NHV17" s="146"/>
      <c r="NHW17" s="146"/>
      <c r="NHX17" s="146"/>
      <c r="NHY17" s="146"/>
      <c r="NHZ17" s="146"/>
      <c r="NIA17" s="146"/>
      <c r="NIB17" s="146"/>
      <c r="NIC17" s="146"/>
      <c r="NID17" s="146"/>
      <c r="NIE17" s="146"/>
      <c r="NIF17" s="146"/>
      <c r="NIG17" s="146"/>
      <c r="NIH17" s="146"/>
      <c r="NII17" s="146"/>
      <c r="NIJ17" s="146"/>
      <c r="NIK17" s="146"/>
      <c r="NIL17" s="146"/>
      <c r="NIM17" s="146"/>
      <c r="NIN17" s="146"/>
      <c r="NIO17" s="146"/>
      <c r="NIP17" s="146"/>
      <c r="NIQ17" s="146"/>
      <c r="NIR17" s="146"/>
      <c r="NIS17" s="146"/>
      <c r="NIT17" s="146"/>
      <c r="NIU17" s="146"/>
      <c r="NIV17" s="146"/>
      <c r="NIW17" s="146"/>
      <c r="NIX17" s="146"/>
      <c r="NIY17" s="146"/>
      <c r="NIZ17" s="146"/>
      <c r="NJA17" s="146"/>
      <c r="NJB17" s="146"/>
      <c r="NJC17" s="146"/>
      <c r="NJD17" s="146"/>
      <c r="NJE17" s="146"/>
      <c r="NJF17" s="146"/>
      <c r="NJG17" s="146"/>
      <c r="NJH17" s="146"/>
      <c r="NJI17" s="146"/>
      <c r="NJJ17" s="146"/>
      <c r="NJK17" s="146"/>
      <c r="NJL17" s="146"/>
      <c r="NJM17" s="146"/>
      <c r="NJN17" s="146"/>
      <c r="NJO17" s="146"/>
      <c r="NJP17" s="146"/>
      <c r="NJQ17" s="146"/>
      <c r="NJR17" s="146"/>
      <c r="NJS17" s="146"/>
      <c r="NJT17" s="146"/>
      <c r="NJU17" s="146"/>
      <c r="NJV17" s="146"/>
      <c r="NJW17" s="146"/>
      <c r="NJX17" s="146"/>
      <c r="NJY17" s="146"/>
      <c r="NJZ17" s="146"/>
      <c r="NKA17" s="146"/>
      <c r="NKB17" s="146"/>
      <c r="NKC17" s="146"/>
      <c r="NKD17" s="146"/>
      <c r="NKE17" s="146"/>
      <c r="NKF17" s="146"/>
      <c r="NKG17" s="146"/>
      <c r="NKH17" s="146"/>
      <c r="NKI17" s="146"/>
      <c r="NKJ17" s="146"/>
      <c r="NKK17" s="146"/>
      <c r="NKL17" s="146"/>
      <c r="NKM17" s="146"/>
      <c r="NKN17" s="146"/>
      <c r="NKO17" s="146"/>
      <c r="NKP17" s="146"/>
      <c r="NKQ17" s="146"/>
      <c r="NKR17" s="146"/>
      <c r="NKS17" s="146"/>
      <c r="NKT17" s="146"/>
      <c r="NKU17" s="146"/>
      <c r="NKV17" s="146"/>
      <c r="NKW17" s="146"/>
      <c r="NKX17" s="146"/>
      <c r="NKY17" s="146"/>
      <c r="NKZ17" s="146"/>
      <c r="NLA17" s="146"/>
      <c r="NLB17" s="146"/>
      <c r="NLC17" s="146"/>
      <c r="NLD17" s="146"/>
      <c r="NLE17" s="146"/>
      <c r="NLF17" s="146"/>
      <c r="NLG17" s="146"/>
      <c r="NLH17" s="146"/>
      <c r="NLI17" s="146"/>
      <c r="NLJ17" s="146"/>
      <c r="NLK17" s="146"/>
      <c r="NLL17" s="146"/>
      <c r="NLM17" s="146"/>
      <c r="NLN17" s="146"/>
      <c r="NLO17" s="146"/>
      <c r="NLP17" s="146"/>
      <c r="NLQ17" s="146"/>
      <c r="NLR17" s="146"/>
      <c r="NLS17" s="146"/>
      <c r="NLT17" s="146"/>
      <c r="NLU17" s="146"/>
      <c r="NLV17" s="146"/>
      <c r="NLW17" s="146"/>
      <c r="NLX17" s="146"/>
      <c r="NLY17" s="146"/>
      <c r="NLZ17" s="146"/>
      <c r="NMA17" s="146"/>
      <c r="NMB17" s="146"/>
      <c r="NMC17" s="146"/>
      <c r="NMD17" s="146"/>
      <c r="NME17" s="146"/>
      <c r="NMF17" s="146"/>
      <c r="NMG17" s="146"/>
      <c r="NMH17" s="146"/>
      <c r="NMI17" s="146"/>
      <c r="NMJ17" s="146"/>
      <c r="NMK17" s="146"/>
      <c r="NML17" s="146"/>
      <c r="NMM17" s="146"/>
      <c r="NMN17" s="146"/>
      <c r="NMO17" s="146"/>
      <c r="NMP17" s="146"/>
      <c r="NMQ17" s="146"/>
      <c r="NMR17" s="146"/>
      <c r="NMS17" s="146"/>
      <c r="NMT17" s="146"/>
      <c r="NMU17" s="146"/>
      <c r="NMV17" s="146"/>
      <c r="NMW17" s="146"/>
      <c r="NMX17" s="146"/>
      <c r="NMY17" s="146"/>
      <c r="NMZ17" s="146"/>
      <c r="NNA17" s="146"/>
      <c r="NNB17" s="146"/>
      <c r="NNC17" s="146"/>
      <c r="NND17" s="146"/>
      <c r="NNE17" s="146"/>
      <c r="NNF17" s="146"/>
      <c r="NNG17" s="146"/>
      <c r="NNH17" s="146"/>
      <c r="NNI17" s="146"/>
      <c r="NNJ17" s="146"/>
      <c r="NNK17" s="146"/>
      <c r="NNL17" s="146"/>
      <c r="NNM17" s="146"/>
      <c r="NNN17" s="146"/>
      <c r="NNO17" s="146"/>
      <c r="NNP17" s="146"/>
      <c r="NNQ17" s="146"/>
      <c r="NNR17" s="146"/>
      <c r="NNS17" s="146"/>
      <c r="NNT17" s="146"/>
      <c r="NNU17" s="146"/>
      <c r="NNV17" s="146"/>
      <c r="NNW17" s="146"/>
      <c r="NNX17" s="146"/>
      <c r="NNY17" s="146"/>
      <c r="NNZ17" s="146"/>
      <c r="NOA17" s="146"/>
      <c r="NOB17" s="146"/>
      <c r="NOC17" s="146"/>
      <c r="NOD17" s="146"/>
      <c r="NOE17" s="146"/>
      <c r="NOF17" s="146"/>
      <c r="NOG17" s="146"/>
      <c r="NOH17" s="146"/>
      <c r="NOI17" s="146"/>
      <c r="NOJ17" s="146"/>
      <c r="NOK17" s="146"/>
      <c r="NOL17" s="146"/>
      <c r="NOM17" s="146"/>
      <c r="NON17" s="146"/>
      <c r="NOO17" s="146"/>
      <c r="NOP17" s="146"/>
      <c r="NOQ17" s="146"/>
      <c r="NOR17" s="146"/>
      <c r="NOS17" s="146"/>
      <c r="NOT17" s="146"/>
      <c r="NOU17" s="146"/>
      <c r="NOV17" s="146"/>
      <c r="NOW17" s="146"/>
      <c r="NOX17" s="146"/>
      <c r="NOY17" s="146"/>
      <c r="NOZ17" s="146"/>
      <c r="NPA17" s="146"/>
      <c r="NPB17" s="146"/>
      <c r="NPC17" s="146"/>
      <c r="NPD17" s="146"/>
      <c r="NPE17" s="146"/>
      <c r="NPF17" s="146"/>
      <c r="NPG17" s="146"/>
      <c r="NPH17" s="146"/>
      <c r="NPI17" s="146"/>
      <c r="NPJ17" s="146"/>
      <c r="NPK17" s="146"/>
      <c r="NPL17" s="146"/>
      <c r="NPM17" s="146"/>
      <c r="NPN17" s="146"/>
      <c r="NPO17" s="146"/>
      <c r="NPP17" s="146"/>
      <c r="NPQ17" s="146"/>
      <c r="NPR17" s="146"/>
      <c r="NPS17" s="146"/>
      <c r="NPT17" s="146"/>
      <c r="NPU17" s="146"/>
      <c r="NPV17" s="146"/>
      <c r="NPW17" s="146"/>
      <c r="NPX17" s="146"/>
      <c r="NPY17" s="146"/>
      <c r="NPZ17" s="146"/>
      <c r="NQA17" s="146"/>
      <c r="NQB17" s="146"/>
      <c r="NQC17" s="146"/>
      <c r="NQD17" s="146"/>
      <c r="NQE17" s="146"/>
      <c r="NQF17" s="146"/>
      <c r="NQG17" s="146"/>
      <c r="NQH17" s="146"/>
      <c r="NQI17" s="146"/>
      <c r="NQJ17" s="146"/>
      <c r="NQK17" s="146"/>
      <c r="NQL17" s="146"/>
      <c r="NQM17" s="146"/>
      <c r="NQN17" s="146"/>
      <c r="NQO17" s="146"/>
      <c r="NQP17" s="146"/>
      <c r="NQQ17" s="146"/>
      <c r="NQR17" s="146"/>
      <c r="NQS17" s="146"/>
      <c r="NQT17" s="146"/>
      <c r="NQU17" s="146"/>
      <c r="NQV17" s="146"/>
      <c r="NQW17" s="146"/>
      <c r="NQX17" s="146"/>
      <c r="NQY17" s="146"/>
      <c r="NQZ17" s="146"/>
      <c r="NRA17" s="146"/>
      <c r="NRB17" s="146"/>
      <c r="NRC17" s="146"/>
      <c r="NRD17" s="146"/>
      <c r="NRE17" s="146"/>
      <c r="NRF17" s="146"/>
      <c r="NRG17" s="146"/>
      <c r="NRH17" s="146"/>
      <c r="NRI17" s="146"/>
      <c r="NRJ17" s="146"/>
      <c r="NRK17" s="146"/>
      <c r="NRL17" s="146"/>
      <c r="NRM17" s="146"/>
      <c r="NRN17" s="146"/>
      <c r="NRO17" s="146"/>
      <c r="NRP17" s="146"/>
      <c r="NRQ17" s="146"/>
      <c r="NRR17" s="146"/>
      <c r="NRS17" s="146"/>
      <c r="NRT17" s="146"/>
      <c r="NRU17" s="146"/>
      <c r="NRV17" s="146"/>
      <c r="NRW17" s="146"/>
      <c r="NRX17" s="146"/>
      <c r="NRY17" s="146"/>
      <c r="NRZ17" s="146"/>
      <c r="NSA17" s="146"/>
      <c r="NSB17" s="146"/>
      <c r="NSC17" s="146"/>
      <c r="NSD17" s="146"/>
      <c r="NSE17" s="146"/>
      <c r="NSF17" s="146"/>
      <c r="NSG17" s="146"/>
      <c r="NSH17" s="146"/>
      <c r="NSI17" s="146"/>
      <c r="NSJ17" s="146"/>
      <c r="NSK17" s="146"/>
      <c r="NSL17" s="146"/>
      <c r="NSM17" s="146"/>
      <c r="NSN17" s="146"/>
      <c r="NSO17" s="146"/>
      <c r="NSP17" s="146"/>
      <c r="NSQ17" s="146"/>
      <c r="NSR17" s="146"/>
      <c r="NSS17" s="146"/>
      <c r="NST17" s="146"/>
      <c r="NSU17" s="146"/>
      <c r="NSV17" s="146"/>
      <c r="NSW17" s="146"/>
      <c r="NSX17" s="146"/>
      <c r="NSY17" s="146"/>
      <c r="NSZ17" s="146"/>
      <c r="NTA17" s="146"/>
      <c r="NTB17" s="146"/>
      <c r="NTC17" s="146"/>
      <c r="NTD17" s="146"/>
      <c r="NTE17" s="146"/>
      <c r="NTF17" s="146"/>
      <c r="NTG17" s="146"/>
      <c r="NTH17" s="146"/>
      <c r="NTI17" s="146"/>
      <c r="NTJ17" s="146"/>
      <c r="NTK17" s="146"/>
      <c r="NTL17" s="146"/>
      <c r="NTM17" s="146"/>
      <c r="NTN17" s="146"/>
      <c r="NTO17" s="146"/>
      <c r="NTP17" s="146"/>
      <c r="NTQ17" s="146"/>
      <c r="NTR17" s="146"/>
      <c r="NTS17" s="146"/>
      <c r="NTT17" s="146"/>
      <c r="NTU17" s="146"/>
      <c r="NTV17" s="146"/>
      <c r="NTW17" s="146"/>
      <c r="NTX17" s="146"/>
      <c r="NTY17" s="146"/>
      <c r="NTZ17" s="146"/>
      <c r="NUA17" s="146"/>
      <c r="NUB17" s="146"/>
      <c r="NUC17" s="146"/>
      <c r="NUD17" s="146"/>
      <c r="NUE17" s="146"/>
      <c r="NUF17" s="146"/>
      <c r="NUG17" s="146"/>
      <c r="NUH17" s="146"/>
      <c r="NUI17" s="146"/>
      <c r="NUJ17" s="146"/>
      <c r="NUK17" s="146"/>
      <c r="NUL17" s="146"/>
      <c r="NUM17" s="146"/>
      <c r="NUN17" s="146"/>
      <c r="NUO17" s="146"/>
      <c r="NUP17" s="146"/>
      <c r="NUQ17" s="146"/>
      <c r="NUR17" s="146"/>
      <c r="NUS17" s="146"/>
      <c r="NUT17" s="146"/>
      <c r="NUU17" s="146"/>
      <c r="NUV17" s="146"/>
      <c r="NUW17" s="146"/>
      <c r="NUX17" s="146"/>
      <c r="NUY17" s="146"/>
      <c r="NUZ17" s="146"/>
      <c r="NVA17" s="146"/>
      <c r="NVB17" s="146"/>
      <c r="NVC17" s="146"/>
      <c r="NVD17" s="146"/>
      <c r="NVE17" s="146"/>
      <c r="NVF17" s="146"/>
      <c r="NVG17" s="146"/>
      <c r="NVH17" s="146"/>
      <c r="NVI17" s="146"/>
      <c r="NVJ17" s="146"/>
      <c r="NVK17" s="146"/>
      <c r="NVL17" s="146"/>
      <c r="NVM17" s="146"/>
      <c r="NVN17" s="146"/>
      <c r="NVO17" s="146"/>
      <c r="NVP17" s="146"/>
      <c r="NVQ17" s="146"/>
      <c r="NVR17" s="146"/>
      <c r="NVS17" s="146"/>
      <c r="NVT17" s="146"/>
      <c r="NVU17" s="146"/>
      <c r="NVV17" s="146"/>
      <c r="NVW17" s="146"/>
      <c r="NVX17" s="146"/>
      <c r="NVY17" s="146"/>
      <c r="NVZ17" s="146"/>
      <c r="NWA17" s="146"/>
      <c r="NWB17" s="146"/>
      <c r="NWC17" s="146"/>
      <c r="NWD17" s="146"/>
      <c r="NWE17" s="146"/>
      <c r="NWF17" s="146"/>
      <c r="NWG17" s="146"/>
      <c r="NWH17" s="146"/>
      <c r="NWI17" s="146"/>
      <c r="NWJ17" s="146"/>
      <c r="NWK17" s="146"/>
      <c r="NWL17" s="146"/>
      <c r="NWM17" s="146"/>
      <c r="NWN17" s="146"/>
      <c r="NWO17" s="146"/>
      <c r="NWP17" s="146"/>
      <c r="NWQ17" s="146"/>
      <c r="NWR17" s="146"/>
      <c r="NWS17" s="146"/>
      <c r="NWT17" s="146"/>
      <c r="NWU17" s="146"/>
      <c r="NWV17" s="146"/>
      <c r="NWW17" s="146"/>
      <c r="NWX17" s="146"/>
      <c r="NWY17" s="146"/>
      <c r="NWZ17" s="146"/>
      <c r="NXA17" s="146"/>
      <c r="NXB17" s="146"/>
      <c r="NXC17" s="146"/>
      <c r="NXD17" s="146"/>
      <c r="NXE17" s="146"/>
      <c r="NXF17" s="146"/>
      <c r="NXG17" s="146"/>
      <c r="NXH17" s="146"/>
      <c r="NXI17" s="146"/>
      <c r="NXJ17" s="146"/>
      <c r="NXK17" s="146"/>
      <c r="NXL17" s="146"/>
      <c r="NXM17" s="146"/>
      <c r="NXN17" s="146"/>
      <c r="NXO17" s="146"/>
      <c r="NXP17" s="146"/>
      <c r="NXQ17" s="146"/>
      <c r="NXR17" s="146"/>
      <c r="NXS17" s="146"/>
      <c r="NXT17" s="146"/>
      <c r="NXU17" s="146"/>
      <c r="NXV17" s="146"/>
      <c r="NXW17" s="146"/>
      <c r="NXX17" s="146"/>
      <c r="NXY17" s="146"/>
      <c r="NXZ17" s="146"/>
      <c r="NYA17" s="146"/>
      <c r="NYB17" s="146"/>
      <c r="NYC17" s="146"/>
      <c r="NYD17" s="146"/>
      <c r="NYE17" s="146"/>
      <c r="NYF17" s="146"/>
      <c r="NYG17" s="146"/>
      <c r="NYH17" s="146"/>
      <c r="NYI17" s="146"/>
      <c r="NYJ17" s="146"/>
      <c r="NYK17" s="146"/>
      <c r="NYL17" s="146"/>
      <c r="NYM17" s="146"/>
      <c r="NYN17" s="146"/>
      <c r="NYO17" s="146"/>
      <c r="NYP17" s="146"/>
      <c r="NYQ17" s="146"/>
      <c r="NYR17" s="146"/>
      <c r="NYS17" s="146"/>
      <c r="NYT17" s="146"/>
      <c r="NYU17" s="146"/>
      <c r="NYV17" s="146"/>
      <c r="NYW17" s="146"/>
      <c r="NYX17" s="146"/>
      <c r="NYY17" s="146"/>
      <c r="NYZ17" s="146"/>
      <c r="NZA17" s="146"/>
      <c r="NZB17" s="146"/>
      <c r="NZC17" s="146"/>
      <c r="NZD17" s="146"/>
      <c r="NZE17" s="146"/>
      <c r="NZF17" s="146"/>
      <c r="NZG17" s="146"/>
      <c r="NZH17" s="146"/>
      <c r="NZI17" s="146"/>
      <c r="NZJ17" s="146"/>
      <c r="NZK17" s="146"/>
      <c r="NZL17" s="146"/>
      <c r="NZM17" s="146"/>
      <c r="NZN17" s="146"/>
      <c r="NZO17" s="146"/>
      <c r="NZP17" s="146"/>
      <c r="NZQ17" s="146"/>
      <c r="NZR17" s="146"/>
      <c r="NZS17" s="146"/>
      <c r="NZT17" s="146"/>
      <c r="NZU17" s="146"/>
      <c r="NZV17" s="146"/>
      <c r="NZW17" s="146"/>
      <c r="NZX17" s="146"/>
      <c r="NZY17" s="146"/>
      <c r="NZZ17" s="146"/>
      <c r="OAA17" s="146"/>
      <c r="OAB17" s="146"/>
      <c r="OAC17" s="146"/>
      <c r="OAD17" s="146"/>
      <c r="OAE17" s="146"/>
      <c r="OAF17" s="146"/>
      <c r="OAG17" s="146"/>
      <c r="OAH17" s="146"/>
      <c r="OAI17" s="146"/>
      <c r="OAJ17" s="146"/>
      <c r="OAK17" s="146"/>
      <c r="OAL17" s="146"/>
      <c r="OAM17" s="146"/>
      <c r="OAN17" s="146"/>
      <c r="OAO17" s="146"/>
      <c r="OAP17" s="146"/>
      <c r="OAQ17" s="146"/>
      <c r="OAR17" s="146"/>
      <c r="OAS17" s="146"/>
      <c r="OAT17" s="146"/>
      <c r="OAU17" s="146"/>
      <c r="OAV17" s="146"/>
      <c r="OAW17" s="146"/>
      <c r="OAX17" s="146"/>
      <c r="OAY17" s="146"/>
      <c r="OAZ17" s="146"/>
      <c r="OBA17" s="146"/>
      <c r="OBB17" s="146"/>
      <c r="OBC17" s="146"/>
      <c r="OBD17" s="146"/>
      <c r="OBE17" s="146"/>
      <c r="OBF17" s="146"/>
      <c r="OBG17" s="146"/>
      <c r="OBH17" s="146"/>
      <c r="OBI17" s="146"/>
      <c r="OBJ17" s="146"/>
      <c r="OBK17" s="146"/>
      <c r="OBL17" s="146"/>
      <c r="OBM17" s="146"/>
      <c r="OBN17" s="146"/>
      <c r="OBO17" s="146"/>
      <c r="OBP17" s="146"/>
      <c r="OBQ17" s="146"/>
      <c r="OBR17" s="146"/>
      <c r="OBS17" s="146"/>
      <c r="OBT17" s="146"/>
      <c r="OBU17" s="146"/>
      <c r="OBV17" s="146"/>
      <c r="OBW17" s="146"/>
      <c r="OBX17" s="146"/>
      <c r="OBY17" s="146"/>
      <c r="OBZ17" s="146"/>
      <c r="OCA17" s="146"/>
      <c r="OCB17" s="146"/>
      <c r="OCC17" s="146"/>
      <c r="OCD17" s="146"/>
      <c r="OCE17" s="146"/>
      <c r="OCF17" s="146"/>
      <c r="OCG17" s="146"/>
      <c r="OCH17" s="146"/>
      <c r="OCI17" s="146"/>
      <c r="OCJ17" s="146"/>
      <c r="OCK17" s="146"/>
      <c r="OCL17" s="146"/>
      <c r="OCM17" s="146"/>
      <c r="OCN17" s="146"/>
      <c r="OCO17" s="146"/>
      <c r="OCP17" s="146"/>
      <c r="OCQ17" s="146"/>
      <c r="OCR17" s="146"/>
      <c r="OCS17" s="146"/>
      <c r="OCT17" s="146"/>
      <c r="OCU17" s="146"/>
      <c r="OCV17" s="146"/>
      <c r="OCW17" s="146"/>
      <c r="OCX17" s="146"/>
      <c r="OCY17" s="146"/>
      <c r="OCZ17" s="146"/>
      <c r="ODA17" s="146"/>
      <c r="ODB17" s="146"/>
      <c r="ODC17" s="146"/>
      <c r="ODD17" s="146"/>
      <c r="ODE17" s="146"/>
      <c r="ODF17" s="146"/>
      <c r="ODG17" s="146"/>
      <c r="ODH17" s="146"/>
      <c r="ODI17" s="146"/>
      <c r="ODJ17" s="146"/>
      <c r="ODK17" s="146"/>
      <c r="ODL17" s="146"/>
      <c r="ODM17" s="146"/>
      <c r="ODN17" s="146"/>
      <c r="ODO17" s="146"/>
      <c r="ODP17" s="146"/>
      <c r="ODQ17" s="146"/>
      <c r="ODR17" s="146"/>
      <c r="ODS17" s="146"/>
      <c r="ODT17" s="146"/>
      <c r="ODU17" s="146"/>
      <c r="ODV17" s="146"/>
      <c r="ODW17" s="146"/>
      <c r="ODX17" s="146"/>
      <c r="ODY17" s="146"/>
      <c r="ODZ17" s="146"/>
      <c r="OEA17" s="146"/>
      <c r="OEB17" s="146"/>
      <c r="OEC17" s="146"/>
      <c r="OED17" s="146"/>
      <c r="OEE17" s="146"/>
      <c r="OEF17" s="146"/>
      <c r="OEG17" s="146"/>
      <c r="OEH17" s="146"/>
      <c r="OEI17" s="146"/>
      <c r="OEJ17" s="146"/>
      <c r="OEK17" s="146"/>
      <c r="OEL17" s="146"/>
      <c r="OEM17" s="146"/>
      <c r="OEN17" s="146"/>
      <c r="OEO17" s="146"/>
      <c r="OEP17" s="146"/>
      <c r="OEQ17" s="146"/>
      <c r="OER17" s="146"/>
      <c r="OES17" s="146"/>
      <c r="OET17" s="146"/>
      <c r="OEU17" s="146"/>
      <c r="OEV17" s="146"/>
      <c r="OEW17" s="146"/>
      <c r="OEX17" s="146"/>
      <c r="OEY17" s="146"/>
      <c r="OEZ17" s="146"/>
      <c r="OFA17" s="146"/>
      <c r="OFB17" s="146"/>
      <c r="OFC17" s="146"/>
      <c r="OFD17" s="146"/>
      <c r="OFE17" s="146"/>
      <c r="OFF17" s="146"/>
      <c r="OFG17" s="146"/>
      <c r="OFH17" s="146"/>
      <c r="OFI17" s="146"/>
      <c r="OFJ17" s="146"/>
      <c r="OFK17" s="146"/>
      <c r="OFL17" s="146"/>
      <c r="OFM17" s="146"/>
      <c r="OFN17" s="146"/>
      <c r="OFO17" s="146"/>
      <c r="OFP17" s="146"/>
      <c r="OFQ17" s="146"/>
      <c r="OFR17" s="146"/>
      <c r="OFS17" s="146"/>
      <c r="OFT17" s="146"/>
      <c r="OFU17" s="146"/>
      <c r="OFV17" s="146"/>
      <c r="OFW17" s="146"/>
      <c r="OFX17" s="146"/>
      <c r="OFY17" s="146"/>
      <c r="OFZ17" s="146"/>
      <c r="OGA17" s="146"/>
      <c r="OGB17" s="146"/>
      <c r="OGC17" s="146"/>
      <c r="OGD17" s="146"/>
      <c r="OGE17" s="146"/>
      <c r="OGF17" s="146"/>
      <c r="OGG17" s="146"/>
      <c r="OGH17" s="146"/>
      <c r="OGI17" s="146"/>
      <c r="OGJ17" s="146"/>
      <c r="OGK17" s="146"/>
      <c r="OGL17" s="146"/>
      <c r="OGM17" s="146"/>
      <c r="OGN17" s="146"/>
      <c r="OGO17" s="146"/>
      <c r="OGP17" s="146"/>
      <c r="OGQ17" s="146"/>
      <c r="OGR17" s="146"/>
      <c r="OGS17" s="146"/>
      <c r="OGT17" s="146"/>
      <c r="OGU17" s="146"/>
      <c r="OGV17" s="146"/>
      <c r="OGW17" s="146"/>
      <c r="OGX17" s="146"/>
      <c r="OGY17" s="146"/>
      <c r="OGZ17" s="146"/>
      <c r="OHA17" s="146"/>
      <c r="OHB17" s="146"/>
      <c r="OHC17" s="146"/>
      <c r="OHD17" s="146"/>
      <c r="OHE17" s="146"/>
      <c r="OHF17" s="146"/>
      <c r="OHG17" s="146"/>
      <c r="OHH17" s="146"/>
      <c r="OHI17" s="146"/>
      <c r="OHJ17" s="146"/>
      <c r="OHK17" s="146"/>
      <c r="OHL17" s="146"/>
      <c r="OHM17" s="146"/>
      <c r="OHN17" s="146"/>
      <c r="OHO17" s="146"/>
      <c r="OHP17" s="146"/>
      <c r="OHQ17" s="146"/>
      <c r="OHR17" s="146"/>
      <c r="OHS17" s="146"/>
      <c r="OHT17" s="146"/>
      <c r="OHU17" s="146"/>
      <c r="OHV17" s="146"/>
      <c r="OHW17" s="146"/>
      <c r="OHX17" s="146"/>
      <c r="OHY17" s="146"/>
      <c r="OHZ17" s="146"/>
      <c r="OIA17" s="146"/>
      <c r="OIB17" s="146"/>
      <c r="OIC17" s="146"/>
      <c r="OID17" s="146"/>
      <c r="OIE17" s="146"/>
      <c r="OIF17" s="146"/>
      <c r="OIG17" s="146"/>
      <c r="OIH17" s="146"/>
      <c r="OII17" s="146"/>
      <c r="OIJ17" s="146"/>
      <c r="OIK17" s="146"/>
      <c r="OIL17" s="146"/>
      <c r="OIM17" s="146"/>
      <c r="OIN17" s="146"/>
      <c r="OIO17" s="146"/>
      <c r="OIP17" s="146"/>
      <c r="OIQ17" s="146"/>
      <c r="OIR17" s="146"/>
      <c r="OIS17" s="146"/>
      <c r="OIT17" s="146"/>
      <c r="OIU17" s="146"/>
      <c r="OIV17" s="146"/>
      <c r="OIW17" s="146"/>
      <c r="OIX17" s="146"/>
      <c r="OIY17" s="146"/>
      <c r="OIZ17" s="146"/>
      <c r="OJA17" s="146"/>
      <c r="OJB17" s="146"/>
      <c r="OJC17" s="146"/>
      <c r="OJD17" s="146"/>
      <c r="OJE17" s="146"/>
      <c r="OJF17" s="146"/>
      <c r="OJG17" s="146"/>
      <c r="OJH17" s="146"/>
      <c r="OJI17" s="146"/>
      <c r="OJJ17" s="146"/>
      <c r="OJK17" s="146"/>
      <c r="OJL17" s="146"/>
      <c r="OJM17" s="146"/>
      <c r="OJN17" s="146"/>
      <c r="OJO17" s="146"/>
      <c r="OJP17" s="146"/>
      <c r="OJQ17" s="146"/>
      <c r="OJR17" s="146"/>
      <c r="OJS17" s="146"/>
      <c r="OJT17" s="146"/>
      <c r="OJU17" s="146"/>
      <c r="OJV17" s="146"/>
      <c r="OJW17" s="146"/>
      <c r="OJX17" s="146"/>
      <c r="OJY17" s="146"/>
      <c r="OJZ17" s="146"/>
      <c r="OKA17" s="146"/>
      <c r="OKB17" s="146"/>
      <c r="OKC17" s="146"/>
      <c r="OKD17" s="146"/>
      <c r="OKE17" s="146"/>
      <c r="OKF17" s="146"/>
      <c r="OKG17" s="146"/>
      <c r="OKH17" s="146"/>
      <c r="OKI17" s="146"/>
      <c r="OKJ17" s="146"/>
      <c r="OKK17" s="146"/>
      <c r="OKL17" s="146"/>
      <c r="OKM17" s="146"/>
      <c r="OKN17" s="146"/>
      <c r="OKO17" s="146"/>
      <c r="OKP17" s="146"/>
      <c r="OKQ17" s="146"/>
      <c r="OKR17" s="146"/>
      <c r="OKS17" s="146"/>
      <c r="OKT17" s="146"/>
      <c r="OKU17" s="146"/>
      <c r="OKV17" s="146"/>
      <c r="OKW17" s="146"/>
      <c r="OKX17" s="146"/>
      <c r="OKY17" s="146"/>
      <c r="OKZ17" s="146"/>
      <c r="OLA17" s="146"/>
      <c r="OLB17" s="146"/>
      <c r="OLC17" s="146"/>
      <c r="OLD17" s="146"/>
      <c r="OLE17" s="146"/>
      <c r="OLF17" s="146"/>
      <c r="OLG17" s="146"/>
      <c r="OLH17" s="146"/>
      <c r="OLI17" s="146"/>
      <c r="OLJ17" s="146"/>
      <c r="OLK17" s="146"/>
      <c r="OLL17" s="146"/>
      <c r="OLM17" s="146"/>
      <c r="OLN17" s="146"/>
      <c r="OLO17" s="146"/>
      <c r="OLP17" s="146"/>
      <c r="OLQ17" s="146"/>
      <c r="OLR17" s="146"/>
      <c r="OLS17" s="146"/>
      <c r="OLT17" s="146"/>
      <c r="OLU17" s="146"/>
      <c r="OLV17" s="146"/>
      <c r="OLW17" s="146"/>
      <c r="OLX17" s="146"/>
      <c r="OLY17" s="146"/>
      <c r="OLZ17" s="146"/>
      <c r="OMA17" s="146"/>
      <c r="OMB17" s="146"/>
      <c r="OMC17" s="146"/>
      <c r="OMD17" s="146"/>
      <c r="OME17" s="146"/>
      <c r="OMF17" s="146"/>
      <c r="OMG17" s="146"/>
      <c r="OMH17" s="146"/>
      <c r="OMI17" s="146"/>
      <c r="OMJ17" s="146"/>
      <c r="OMK17" s="146"/>
      <c r="OML17" s="146"/>
      <c r="OMM17" s="146"/>
      <c r="OMN17" s="146"/>
      <c r="OMO17" s="146"/>
      <c r="OMP17" s="146"/>
      <c r="OMQ17" s="146"/>
      <c r="OMR17" s="146"/>
      <c r="OMS17" s="146"/>
      <c r="OMT17" s="146"/>
      <c r="OMU17" s="146"/>
      <c r="OMV17" s="146"/>
      <c r="OMW17" s="146"/>
      <c r="OMX17" s="146"/>
      <c r="OMY17" s="146"/>
      <c r="OMZ17" s="146"/>
      <c r="ONA17" s="146"/>
      <c r="ONB17" s="146"/>
      <c r="ONC17" s="146"/>
      <c r="OND17" s="146"/>
      <c r="ONE17" s="146"/>
      <c r="ONF17" s="146"/>
      <c r="ONG17" s="146"/>
      <c r="ONH17" s="146"/>
      <c r="ONI17" s="146"/>
      <c r="ONJ17" s="146"/>
      <c r="ONK17" s="146"/>
      <c r="ONL17" s="146"/>
      <c r="ONM17" s="146"/>
      <c r="ONN17" s="146"/>
      <c r="ONO17" s="146"/>
      <c r="ONP17" s="146"/>
      <c r="ONQ17" s="146"/>
      <c r="ONR17" s="146"/>
      <c r="ONS17" s="146"/>
      <c r="ONT17" s="146"/>
      <c r="ONU17" s="146"/>
      <c r="ONV17" s="146"/>
      <c r="ONW17" s="146"/>
      <c r="ONX17" s="146"/>
      <c r="ONY17" s="146"/>
      <c r="ONZ17" s="146"/>
      <c r="OOA17" s="146"/>
      <c r="OOB17" s="146"/>
      <c r="OOC17" s="146"/>
      <c r="OOD17" s="146"/>
      <c r="OOE17" s="146"/>
      <c r="OOF17" s="146"/>
      <c r="OOG17" s="146"/>
      <c r="OOH17" s="146"/>
      <c r="OOI17" s="146"/>
      <c r="OOJ17" s="146"/>
      <c r="OOK17" s="146"/>
      <c r="OOL17" s="146"/>
      <c r="OOM17" s="146"/>
      <c r="OON17" s="146"/>
      <c r="OOO17" s="146"/>
      <c r="OOP17" s="146"/>
      <c r="OOQ17" s="146"/>
      <c r="OOR17" s="146"/>
      <c r="OOS17" s="146"/>
      <c r="OOT17" s="146"/>
      <c r="OOU17" s="146"/>
      <c r="OOV17" s="146"/>
      <c r="OOW17" s="146"/>
      <c r="OOX17" s="146"/>
      <c r="OOY17" s="146"/>
      <c r="OOZ17" s="146"/>
      <c r="OPA17" s="146"/>
      <c r="OPB17" s="146"/>
      <c r="OPC17" s="146"/>
      <c r="OPD17" s="146"/>
      <c r="OPE17" s="146"/>
      <c r="OPF17" s="146"/>
      <c r="OPG17" s="146"/>
      <c r="OPH17" s="146"/>
      <c r="OPI17" s="146"/>
      <c r="OPJ17" s="146"/>
      <c r="OPK17" s="146"/>
      <c r="OPL17" s="146"/>
      <c r="OPM17" s="146"/>
      <c r="OPN17" s="146"/>
      <c r="OPO17" s="146"/>
      <c r="OPP17" s="146"/>
      <c r="OPQ17" s="146"/>
      <c r="OPR17" s="146"/>
      <c r="OPS17" s="146"/>
      <c r="OPT17" s="146"/>
      <c r="OPU17" s="146"/>
      <c r="OPV17" s="146"/>
      <c r="OPW17" s="146"/>
      <c r="OPX17" s="146"/>
      <c r="OPY17" s="146"/>
      <c r="OPZ17" s="146"/>
      <c r="OQA17" s="146"/>
      <c r="OQB17" s="146"/>
      <c r="OQC17" s="146"/>
      <c r="OQD17" s="146"/>
      <c r="OQE17" s="146"/>
      <c r="OQF17" s="146"/>
      <c r="OQG17" s="146"/>
      <c r="OQH17" s="146"/>
      <c r="OQI17" s="146"/>
      <c r="OQJ17" s="146"/>
      <c r="OQK17" s="146"/>
      <c r="OQL17" s="146"/>
      <c r="OQM17" s="146"/>
      <c r="OQN17" s="146"/>
      <c r="OQO17" s="146"/>
      <c r="OQP17" s="146"/>
      <c r="OQQ17" s="146"/>
      <c r="OQR17" s="146"/>
      <c r="OQS17" s="146"/>
      <c r="OQT17" s="146"/>
      <c r="OQU17" s="146"/>
      <c r="OQV17" s="146"/>
      <c r="OQW17" s="146"/>
      <c r="OQX17" s="146"/>
      <c r="OQY17" s="146"/>
      <c r="OQZ17" s="146"/>
      <c r="ORA17" s="146"/>
      <c r="ORB17" s="146"/>
      <c r="ORC17" s="146"/>
      <c r="ORD17" s="146"/>
      <c r="ORE17" s="146"/>
      <c r="ORF17" s="146"/>
      <c r="ORG17" s="146"/>
      <c r="ORH17" s="146"/>
      <c r="ORI17" s="146"/>
      <c r="ORJ17" s="146"/>
      <c r="ORK17" s="146"/>
      <c r="ORL17" s="146"/>
      <c r="ORM17" s="146"/>
      <c r="ORN17" s="146"/>
      <c r="ORO17" s="146"/>
      <c r="ORP17" s="146"/>
      <c r="ORQ17" s="146"/>
      <c r="ORR17" s="146"/>
      <c r="ORS17" s="146"/>
      <c r="ORT17" s="146"/>
      <c r="ORU17" s="146"/>
      <c r="ORV17" s="146"/>
      <c r="ORW17" s="146"/>
      <c r="ORX17" s="146"/>
      <c r="ORY17" s="146"/>
      <c r="ORZ17" s="146"/>
      <c r="OSA17" s="146"/>
      <c r="OSB17" s="146"/>
      <c r="OSC17" s="146"/>
      <c r="OSD17" s="146"/>
      <c r="OSE17" s="146"/>
      <c r="OSF17" s="146"/>
      <c r="OSG17" s="146"/>
      <c r="OSH17" s="146"/>
      <c r="OSI17" s="146"/>
      <c r="OSJ17" s="146"/>
      <c r="OSK17" s="146"/>
      <c r="OSL17" s="146"/>
      <c r="OSM17" s="146"/>
      <c r="OSN17" s="146"/>
      <c r="OSO17" s="146"/>
      <c r="OSP17" s="146"/>
      <c r="OSQ17" s="146"/>
      <c r="OSR17" s="146"/>
      <c r="OSS17" s="146"/>
      <c r="OST17" s="146"/>
      <c r="OSU17" s="146"/>
      <c r="OSV17" s="146"/>
      <c r="OSW17" s="146"/>
      <c r="OSX17" s="146"/>
      <c r="OSY17" s="146"/>
      <c r="OSZ17" s="146"/>
      <c r="OTA17" s="146"/>
      <c r="OTB17" s="146"/>
      <c r="OTC17" s="146"/>
      <c r="OTD17" s="146"/>
      <c r="OTE17" s="146"/>
      <c r="OTF17" s="146"/>
      <c r="OTG17" s="146"/>
      <c r="OTH17" s="146"/>
      <c r="OTI17" s="146"/>
      <c r="OTJ17" s="146"/>
      <c r="OTK17" s="146"/>
      <c r="OTL17" s="146"/>
      <c r="OTM17" s="146"/>
      <c r="OTN17" s="146"/>
      <c r="OTO17" s="146"/>
      <c r="OTP17" s="146"/>
      <c r="OTQ17" s="146"/>
      <c r="OTR17" s="146"/>
      <c r="OTS17" s="146"/>
      <c r="OTT17" s="146"/>
      <c r="OTU17" s="146"/>
      <c r="OTV17" s="146"/>
      <c r="OTW17" s="146"/>
      <c r="OTX17" s="146"/>
      <c r="OTY17" s="146"/>
      <c r="OTZ17" s="146"/>
      <c r="OUA17" s="146"/>
      <c r="OUB17" s="146"/>
      <c r="OUC17" s="146"/>
      <c r="OUD17" s="146"/>
      <c r="OUE17" s="146"/>
      <c r="OUF17" s="146"/>
      <c r="OUG17" s="146"/>
      <c r="OUH17" s="146"/>
      <c r="OUI17" s="146"/>
      <c r="OUJ17" s="146"/>
      <c r="OUK17" s="146"/>
      <c r="OUL17" s="146"/>
      <c r="OUM17" s="146"/>
      <c r="OUN17" s="146"/>
      <c r="OUO17" s="146"/>
      <c r="OUP17" s="146"/>
      <c r="OUQ17" s="146"/>
      <c r="OUR17" s="146"/>
      <c r="OUS17" s="146"/>
      <c r="OUT17" s="146"/>
      <c r="OUU17" s="146"/>
      <c r="OUV17" s="146"/>
      <c r="OUW17" s="146"/>
      <c r="OUX17" s="146"/>
      <c r="OUY17" s="146"/>
      <c r="OUZ17" s="146"/>
      <c r="OVA17" s="146"/>
      <c r="OVB17" s="146"/>
      <c r="OVC17" s="146"/>
      <c r="OVD17" s="146"/>
      <c r="OVE17" s="146"/>
      <c r="OVF17" s="146"/>
      <c r="OVG17" s="146"/>
      <c r="OVH17" s="146"/>
      <c r="OVI17" s="146"/>
      <c r="OVJ17" s="146"/>
      <c r="OVK17" s="146"/>
      <c r="OVL17" s="146"/>
      <c r="OVM17" s="146"/>
      <c r="OVN17" s="146"/>
      <c r="OVO17" s="146"/>
      <c r="OVP17" s="146"/>
      <c r="OVQ17" s="146"/>
      <c r="OVR17" s="146"/>
      <c r="OVS17" s="146"/>
      <c r="OVT17" s="146"/>
      <c r="OVU17" s="146"/>
      <c r="OVV17" s="146"/>
      <c r="OVW17" s="146"/>
      <c r="OVX17" s="146"/>
      <c r="OVY17" s="146"/>
      <c r="OVZ17" s="146"/>
      <c r="OWA17" s="146"/>
      <c r="OWB17" s="146"/>
      <c r="OWC17" s="146"/>
      <c r="OWD17" s="146"/>
      <c r="OWE17" s="146"/>
      <c r="OWF17" s="146"/>
      <c r="OWG17" s="146"/>
      <c r="OWH17" s="146"/>
      <c r="OWI17" s="146"/>
      <c r="OWJ17" s="146"/>
      <c r="OWK17" s="146"/>
      <c r="OWL17" s="146"/>
      <c r="OWM17" s="146"/>
      <c r="OWN17" s="146"/>
      <c r="OWO17" s="146"/>
      <c r="OWP17" s="146"/>
      <c r="OWQ17" s="146"/>
      <c r="OWR17" s="146"/>
      <c r="OWS17" s="146"/>
      <c r="OWT17" s="146"/>
      <c r="OWU17" s="146"/>
      <c r="OWV17" s="146"/>
      <c r="OWW17" s="146"/>
      <c r="OWX17" s="146"/>
      <c r="OWY17" s="146"/>
      <c r="OWZ17" s="146"/>
      <c r="OXA17" s="146"/>
      <c r="OXB17" s="146"/>
      <c r="OXC17" s="146"/>
      <c r="OXD17" s="146"/>
      <c r="OXE17" s="146"/>
      <c r="OXF17" s="146"/>
      <c r="OXG17" s="146"/>
      <c r="OXH17" s="146"/>
      <c r="OXI17" s="146"/>
      <c r="OXJ17" s="146"/>
      <c r="OXK17" s="146"/>
      <c r="OXL17" s="146"/>
      <c r="OXM17" s="146"/>
      <c r="OXN17" s="146"/>
      <c r="OXO17" s="146"/>
      <c r="OXP17" s="146"/>
      <c r="OXQ17" s="146"/>
      <c r="OXR17" s="146"/>
      <c r="OXS17" s="146"/>
      <c r="OXT17" s="146"/>
      <c r="OXU17" s="146"/>
      <c r="OXV17" s="146"/>
      <c r="OXW17" s="146"/>
      <c r="OXX17" s="146"/>
      <c r="OXY17" s="146"/>
      <c r="OXZ17" s="146"/>
      <c r="OYA17" s="146"/>
      <c r="OYB17" s="146"/>
      <c r="OYC17" s="146"/>
      <c r="OYD17" s="146"/>
      <c r="OYE17" s="146"/>
      <c r="OYF17" s="146"/>
      <c r="OYG17" s="146"/>
      <c r="OYH17" s="146"/>
      <c r="OYI17" s="146"/>
      <c r="OYJ17" s="146"/>
      <c r="OYK17" s="146"/>
      <c r="OYL17" s="146"/>
      <c r="OYM17" s="146"/>
      <c r="OYN17" s="146"/>
      <c r="OYO17" s="146"/>
      <c r="OYP17" s="146"/>
      <c r="OYQ17" s="146"/>
      <c r="OYR17" s="146"/>
      <c r="OYS17" s="146"/>
      <c r="OYT17" s="146"/>
      <c r="OYU17" s="146"/>
      <c r="OYV17" s="146"/>
      <c r="OYW17" s="146"/>
      <c r="OYX17" s="146"/>
      <c r="OYY17" s="146"/>
      <c r="OYZ17" s="146"/>
      <c r="OZA17" s="146"/>
      <c r="OZB17" s="146"/>
      <c r="OZC17" s="146"/>
      <c r="OZD17" s="146"/>
      <c r="OZE17" s="146"/>
      <c r="OZF17" s="146"/>
      <c r="OZG17" s="146"/>
      <c r="OZH17" s="146"/>
      <c r="OZI17" s="146"/>
      <c r="OZJ17" s="146"/>
      <c r="OZK17" s="146"/>
      <c r="OZL17" s="146"/>
      <c r="OZM17" s="146"/>
      <c r="OZN17" s="146"/>
      <c r="OZO17" s="146"/>
      <c r="OZP17" s="146"/>
      <c r="OZQ17" s="146"/>
      <c r="OZR17" s="146"/>
      <c r="OZS17" s="146"/>
      <c r="OZT17" s="146"/>
      <c r="OZU17" s="146"/>
      <c r="OZV17" s="146"/>
      <c r="OZW17" s="146"/>
      <c r="OZX17" s="146"/>
      <c r="OZY17" s="146"/>
      <c r="OZZ17" s="146"/>
      <c r="PAA17" s="146"/>
      <c r="PAB17" s="146"/>
      <c r="PAC17" s="146"/>
      <c r="PAD17" s="146"/>
      <c r="PAE17" s="146"/>
      <c r="PAF17" s="146"/>
      <c r="PAG17" s="146"/>
      <c r="PAH17" s="146"/>
      <c r="PAI17" s="146"/>
      <c r="PAJ17" s="146"/>
      <c r="PAK17" s="146"/>
      <c r="PAL17" s="146"/>
      <c r="PAM17" s="146"/>
      <c r="PAN17" s="146"/>
      <c r="PAO17" s="146"/>
      <c r="PAP17" s="146"/>
      <c r="PAQ17" s="146"/>
      <c r="PAR17" s="146"/>
      <c r="PAS17" s="146"/>
      <c r="PAT17" s="146"/>
      <c r="PAU17" s="146"/>
      <c r="PAV17" s="146"/>
      <c r="PAW17" s="146"/>
      <c r="PAX17" s="146"/>
      <c r="PAY17" s="146"/>
      <c r="PAZ17" s="146"/>
      <c r="PBA17" s="146"/>
      <c r="PBB17" s="146"/>
      <c r="PBC17" s="146"/>
      <c r="PBD17" s="146"/>
      <c r="PBE17" s="146"/>
      <c r="PBF17" s="146"/>
      <c r="PBG17" s="146"/>
      <c r="PBH17" s="146"/>
      <c r="PBI17" s="146"/>
      <c r="PBJ17" s="146"/>
      <c r="PBK17" s="146"/>
      <c r="PBL17" s="146"/>
      <c r="PBM17" s="146"/>
      <c r="PBN17" s="146"/>
      <c r="PBO17" s="146"/>
      <c r="PBP17" s="146"/>
      <c r="PBQ17" s="146"/>
      <c r="PBR17" s="146"/>
      <c r="PBS17" s="146"/>
      <c r="PBT17" s="146"/>
      <c r="PBU17" s="146"/>
      <c r="PBV17" s="146"/>
      <c r="PBW17" s="146"/>
      <c r="PBX17" s="146"/>
      <c r="PBY17" s="146"/>
      <c r="PBZ17" s="146"/>
      <c r="PCA17" s="146"/>
      <c r="PCB17" s="146"/>
      <c r="PCC17" s="146"/>
      <c r="PCD17" s="146"/>
      <c r="PCE17" s="146"/>
      <c r="PCF17" s="146"/>
      <c r="PCG17" s="146"/>
      <c r="PCH17" s="146"/>
      <c r="PCI17" s="146"/>
      <c r="PCJ17" s="146"/>
      <c r="PCK17" s="146"/>
      <c r="PCL17" s="146"/>
      <c r="PCM17" s="146"/>
      <c r="PCN17" s="146"/>
      <c r="PCO17" s="146"/>
      <c r="PCP17" s="146"/>
      <c r="PCQ17" s="146"/>
      <c r="PCR17" s="146"/>
      <c r="PCS17" s="146"/>
      <c r="PCT17" s="146"/>
      <c r="PCU17" s="146"/>
      <c r="PCV17" s="146"/>
      <c r="PCW17" s="146"/>
      <c r="PCX17" s="146"/>
      <c r="PCY17" s="146"/>
      <c r="PCZ17" s="146"/>
      <c r="PDA17" s="146"/>
      <c r="PDB17" s="146"/>
      <c r="PDC17" s="146"/>
      <c r="PDD17" s="146"/>
      <c r="PDE17" s="146"/>
      <c r="PDF17" s="146"/>
      <c r="PDG17" s="146"/>
      <c r="PDH17" s="146"/>
      <c r="PDI17" s="146"/>
      <c r="PDJ17" s="146"/>
      <c r="PDK17" s="146"/>
      <c r="PDL17" s="146"/>
      <c r="PDM17" s="146"/>
      <c r="PDN17" s="146"/>
      <c r="PDO17" s="146"/>
      <c r="PDP17" s="146"/>
      <c r="PDQ17" s="146"/>
      <c r="PDR17" s="146"/>
      <c r="PDS17" s="146"/>
      <c r="PDT17" s="146"/>
      <c r="PDU17" s="146"/>
      <c r="PDV17" s="146"/>
      <c r="PDW17" s="146"/>
      <c r="PDX17" s="146"/>
      <c r="PDY17" s="146"/>
      <c r="PDZ17" s="146"/>
      <c r="PEA17" s="146"/>
      <c r="PEB17" s="146"/>
      <c r="PEC17" s="146"/>
      <c r="PED17" s="146"/>
      <c r="PEE17" s="146"/>
      <c r="PEF17" s="146"/>
      <c r="PEG17" s="146"/>
      <c r="PEH17" s="146"/>
      <c r="PEI17" s="146"/>
      <c r="PEJ17" s="146"/>
      <c r="PEK17" s="146"/>
      <c r="PEL17" s="146"/>
      <c r="PEM17" s="146"/>
      <c r="PEN17" s="146"/>
      <c r="PEO17" s="146"/>
      <c r="PEP17" s="146"/>
      <c r="PEQ17" s="146"/>
      <c r="PER17" s="146"/>
      <c r="PES17" s="146"/>
      <c r="PET17" s="146"/>
      <c r="PEU17" s="146"/>
      <c r="PEV17" s="146"/>
      <c r="PEW17" s="146"/>
      <c r="PEX17" s="146"/>
      <c r="PEY17" s="146"/>
      <c r="PEZ17" s="146"/>
      <c r="PFA17" s="146"/>
      <c r="PFB17" s="146"/>
      <c r="PFC17" s="146"/>
      <c r="PFD17" s="146"/>
      <c r="PFE17" s="146"/>
      <c r="PFF17" s="146"/>
      <c r="PFG17" s="146"/>
      <c r="PFH17" s="146"/>
      <c r="PFI17" s="146"/>
      <c r="PFJ17" s="146"/>
      <c r="PFK17" s="146"/>
      <c r="PFL17" s="146"/>
      <c r="PFM17" s="146"/>
      <c r="PFN17" s="146"/>
      <c r="PFO17" s="146"/>
      <c r="PFP17" s="146"/>
      <c r="PFQ17" s="146"/>
      <c r="PFR17" s="146"/>
      <c r="PFS17" s="146"/>
      <c r="PFT17" s="146"/>
      <c r="PFU17" s="146"/>
      <c r="PFV17" s="146"/>
      <c r="PFW17" s="146"/>
      <c r="PFX17" s="146"/>
      <c r="PFY17" s="146"/>
      <c r="PFZ17" s="146"/>
      <c r="PGA17" s="146"/>
      <c r="PGB17" s="146"/>
      <c r="PGC17" s="146"/>
      <c r="PGD17" s="146"/>
      <c r="PGE17" s="146"/>
      <c r="PGF17" s="146"/>
      <c r="PGG17" s="146"/>
      <c r="PGH17" s="146"/>
      <c r="PGI17" s="146"/>
      <c r="PGJ17" s="146"/>
      <c r="PGK17" s="146"/>
      <c r="PGL17" s="146"/>
      <c r="PGM17" s="146"/>
      <c r="PGN17" s="146"/>
      <c r="PGO17" s="146"/>
      <c r="PGP17" s="146"/>
      <c r="PGQ17" s="146"/>
      <c r="PGR17" s="146"/>
      <c r="PGS17" s="146"/>
      <c r="PGT17" s="146"/>
      <c r="PGU17" s="146"/>
      <c r="PGV17" s="146"/>
      <c r="PGW17" s="146"/>
      <c r="PGX17" s="146"/>
      <c r="PGY17" s="146"/>
      <c r="PGZ17" s="146"/>
      <c r="PHA17" s="146"/>
      <c r="PHB17" s="146"/>
      <c r="PHC17" s="146"/>
      <c r="PHD17" s="146"/>
      <c r="PHE17" s="146"/>
      <c r="PHF17" s="146"/>
      <c r="PHG17" s="146"/>
      <c r="PHH17" s="146"/>
      <c r="PHI17" s="146"/>
      <c r="PHJ17" s="146"/>
      <c r="PHK17" s="146"/>
      <c r="PHL17" s="146"/>
      <c r="PHM17" s="146"/>
      <c r="PHN17" s="146"/>
      <c r="PHO17" s="146"/>
      <c r="PHP17" s="146"/>
      <c r="PHQ17" s="146"/>
      <c r="PHR17" s="146"/>
      <c r="PHS17" s="146"/>
      <c r="PHT17" s="146"/>
      <c r="PHU17" s="146"/>
      <c r="PHV17" s="146"/>
      <c r="PHW17" s="146"/>
      <c r="PHX17" s="146"/>
      <c r="PHY17" s="146"/>
      <c r="PHZ17" s="146"/>
      <c r="PIA17" s="146"/>
      <c r="PIB17" s="146"/>
      <c r="PIC17" s="146"/>
      <c r="PID17" s="146"/>
      <c r="PIE17" s="146"/>
      <c r="PIF17" s="146"/>
      <c r="PIG17" s="146"/>
      <c r="PIH17" s="146"/>
      <c r="PII17" s="146"/>
      <c r="PIJ17" s="146"/>
      <c r="PIK17" s="146"/>
      <c r="PIL17" s="146"/>
      <c r="PIM17" s="146"/>
      <c r="PIN17" s="146"/>
      <c r="PIO17" s="146"/>
      <c r="PIP17" s="146"/>
      <c r="PIQ17" s="146"/>
      <c r="PIR17" s="146"/>
      <c r="PIS17" s="146"/>
      <c r="PIT17" s="146"/>
      <c r="PIU17" s="146"/>
      <c r="PIV17" s="146"/>
      <c r="PIW17" s="146"/>
      <c r="PIX17" s="146"/>
      <c r="PIY17" s="146"/>
      <c r="PIZ17" s="146"/>
      <c r="PJA17" s="146"/>
      <c r="PJB17" s="146"/>
      <c r="PJC17" s="146"/>
      <c r="PJD17" s="146"/>
      <c r="PJE17" s="146"/>
      <c r="PJF17" s="146"/>
      <c r="PJG17" s="146"/>
      <c r="PJH17" s="146"/>
      <c r="PJI17" s="146"/>
      <c r="PJJ17" s="146"/>
      <c r="PJK17" s="146"/>
      <c r="PJL17" s="146"/>
      <c r="PJM17" s="146"/>
      <c r="PJN17" s="146"/>
      <c r="PJO17" s="146"/>
      <c r="PJP17" s="146"/>
      <c r="PJQ17" s="146"/>
      <c r="PJR17" s="146"/>
      <c r="PJS17" s="146"/>
      <c r="PJT17" s="146"/>
      <c r="PJU17" s="146"/>
      <c r="PJV17" s="146"/>
      <c r="PJW17" s="146"/>
      <c r="PJX17" s="146"/>
      <c r="PJY17" s="146"/>
      <c r="PJZ17" s="146"/>
      <c r="PKA17" s="146"/>
      <c r="PKB17" s="146"/>
      <c r="PKC17" s="146"/>
      <c r="PKD17" s="146"/>
      <c r="PKE17" s="146"/>
      <c r="PKF17" s="146"/>
      <c r="PKG17" s="146"/>
      <c r="PKH17" s="146"/>
      <c r="PKI17" s="146"/>
      <c r="PKJ17" s="146"/>
      <c r="PKK17" s="146"/>
      <c r="PKL17" s="146"/>
      <c r="PKM17" s="146"/>
      <c r="PKN17" s="146"/>
      <c r="PKO17" s="146"/>
      <c r="PKP17" s="146"/>
      <c r="PKQ17" s="146"/>
      <c r="PKR17" s="146"/>
      <c r="PKS17" s="146"/>
      <c r="PKT17" s="146"/>
      <c r="PKU17" s="146"/>
      <c r="PKV17" s="146"/>
      <c r="PKW17" s="146"/>
      <c r="PKX17" s="146"/>
      <c r="PKY17" s="146"/>
      <c r="PKZ17" s="146"/>
      <c r="PLA17" s="146"/>
      <c r="PLB17" s="146"/>
      <c r="PLC17" s="146"/>
      <c r="PLD17" s="146"/>
      <c r="PLE17" s="146"/>
      <c r="PLF17" s="146"/>
      <c r="PLG17" s="146"/>
      <c r="PLH17" s="146"/>
      <c r="PLI17" s="146"/>
      <c r="PLJ17" s="146"/>
      <c r="PLK17" s="146"/>
      <c r="PLL17" s="146"/>
      <c r="PLM17" s="146"/>
      <c r="PLN17" s="146"/>
      <c r="PLO17" s="146"/>
      <c r="PLP17" s="146"/>
      <c r="PLQ17" s="146"/>
      <c r="PLR17" s="146"/>
      <c r="PLS17" s="146"/>
      <c r="PLT17" s="146"/>
      <c r="PLU17" s="146"/>
      <c r="PLV17" s="146"/>
      <c r="PLW17" s="146"/>
      <c r="PLX17" s="146"/>
      <c r="PLY17" s="146"/>
      <c r="PLZ17" s="146"/>
      <c r="PMA17" s="146"/>
      <c r="PMB17" s="146"/>
      <c r="PMC17" s="146"/>
      <c r="PMD17" s="146"/>
      <c r="PME17" s="146"/>
      <c r="PMF17" s="146"/>
      <c r="PMG17" s="146"/>
      <c r="PMH17" s="146"/>
      <c r="PMI17" s="146"/>
      <c r="PMJ17" s="146"/>
      <c r="PMK17" s="146"/>
      <c r="PML17" s="146"/>
      <c r="PMM17" s="146"/>
      <c r="PMN17" s="146"/>
      <c r="PMO17" s="146"/>
      <c r="PMP17" s="146"/>
      <c r="PMQ17" s="146"/>
      <c r="PMR17" s="146"/>
      <c r="PMS17" s="146"/>
      <c r="PMT17" s="146"/>
      <c r="PMU17" s="146"/>
      <c r="PMV17" s="146"/>
      <c r="PMW17" s="146"/>
      <c r="PMX17" s="146"/>
      <c r="PMY17" s="146"/>
      <c r="PMZ17" s="146"/>
      <c r="PNA17" s="146"/>
      <c r="PNB17" s="146"/>
      <c r="PNC17" s="146"/>
      <c r="PND17" s="146"/>
      <c r="PNE17" s="146"/>
      <c r="PNF17" s="146"/>
      <c r="PNG17" s="146"/>
      <c r="PNH17" s="146"/>
      <c r="PNI17" s="146"/>
      <c r="PNJ17" s="146"/>
      <c r="PNK17" s="146"/>
      <c r="PNL17" s="146"/>
      <c r="PNM17" s="146"/>
      <c r="PNN17" s="146"/>
      <c r="PNO17" s="146"/>
      <c r="PNP17" s="146"/>
      <c r="PNQ17" s="146"/>
      <c r="PNR17" s="146"/>
      <c r="PNS17" s="146"/>
      <c r="PNT17" s="146"/>
      <c r="PNU17" s="146"/>
      <c r="PNV17" s="146"/>
      <c r="PNW17" s="146"/>
      <c r="PNX17" s="146"/>
      <c r="PNY17" s="146"/>
      <c r="PNZ17" s="146"/>
      <c r="POA17" s="146"/>
      <c r="POB17" s="146"/>
      <c r="POC17" s="146"/>
      <c r="POD17" s="146"/>
      <c r="POE17" s="146"/>
      <c r="POF17" s="146"/>
      <c r="POG17" s="146"/>
      <c r="POH17" s="146"/>
      <c r="POI17" s="146"/>
      <c r="POJ17" s="146"/>
      <c r="POK17" s="146"/>
      <c r="POL17" s="146"/>
      <c r="POM17" s="146"/>
      <c r="PON17" s="146"/>
      <c r="POO17" s="146"/>
      <c r="POP17" s="146"/>
      <c r="POQ17" s="146"/>
      <c r="POR17" s="146"/>
      <c r="POS17" s="146"/>
      <c r="POT17" s="146"/>
      <c r="POU17" s="146"/>
      <c r="POV17" s="146"/>
      <c r="POW17" s="146"/>
      <c r="POX17" s="146"/>
      <c r="POY17" s="146"/>
      <c r="POZ17" s="146"/>
      <c r="PPA17" s="146"/>
      <c r="PPB17" s="146"/>
      <c r="PPC17" s="146"/>
      <c r="PPD17" s="146"/>
      <c r="PPE17" s="146"/>
      <c r="PPF17" s="146"/>
      <c r="PPG17" s="146"/>
      <c r="PPH17" s="146"/>
      <c r="PPI17" s="146"/>
      <c r="PPJ17" s="146"/>
      <c r="PPK17" s="146"/>
      <c r="PPL17" s="146"/>
      <c r="PPM17" s="146"/>
      <c r="PPN17" s="146"/>
      <c r="PPO17" s="146"/>
      <c r="PPP17" s="146"/>
      <c r="PPQ17" s="146"/>
      <c r="PPR17" s="146"/>
      <c r="PPS17" s="146"/>
      <c r="PPT17" s="146"/>
      <c r="PPU17" s="146"/>
      <c r="PPV17" s="146"/>
      <c r="PPW17" s="146"/>
      <c r="PPX17" s="146"/>
      <c r="PPY17" s="146"/>
      <c r="PPZ17" s="146"/>
      <c r="PQA17" s="146"/>
      <c r="PQB17" s="146"/>
      <c r="PQC17" s="146"/>
      <c r="PQD17" s="146"/>
      <c r="PQE17" s="146"/>
      <c r="PQF17" s="146"/>
      <c r="PQG17" s="146"/>
      <c r="PQH17" s="146"/>
      <c r="PQI17" s="146"/>
      <c r="PQJ17" s="146"/>
      <c r="PQK17" s="146"/>
      <c r="PQL17" s="146"/>
      <c r="PQM17" s="146"/>
      <c r="PQN17" s="146"/>
      <c r="PQO17" s="146"/>
      <c r="PQP17" s="146"/>
      <c r="PQQ17" s="146"/>
      <c r="PQR17" s="146"/>
      <c r="PQS17" s="146"/>
      <c r="PQT17" s="146"/>
      <c r="PQU17" s="146"/>
      <c r="PQV17" s="146"/>
      <c r="PQW17" s="146"/>
      <c r="PQX17" s="146"/>
      <c r="PQY17" s="146"/>
      <c r="PQZ17" s="146"/>
      <c r="PRA17" s="146"/>
      <c r="PRB17" s="146"/>
      <c r="PRC17" s="146"/>
      <c r="PRD17" s="146"/>
      <c r="PRE17" s="146"/>
      <c r="PRF17" s="146"/>
      <c r="PRG17" s="146"/>
      <c r="PRH17" s="146"/>
      <c r="PRI17" s="146"/>
      <c r="PRJ17" s="146"/>
      <c r="PRK17" s="146"/>
      <c r="PRL17" s="146"/>
      <c r="PRM17" s="146"/>
      <c r="PRN17" s="146"/>
      <c r="PRO17" s="146"/>
      <c r="PRP17" s="146"/>
      <c r="PRQ17" s="146"/>
      <c r="PRR17" s="146"/>
      <c r="PRS17" s="146"/>
      <c r="PRT17" s="146"/>
      <c r="PRU17" s="146"/>
      <c r="PRV17" s="146"/>
      <c r="PRW17" s="146"/>
      <c r="PRX17" s="146"/>
      <c r="PRY17" s="146"/>
      <c r="PRZ17" s="146"/>
      <c r="PSA17" s="146"/>
      <c r="PSB17" s="146"/>
      <c r="PSC17" s="146"/>
      <c r="PSD17" s="146"/>
      <c r="PSE17" s="146"/>
      <c r="PSF17" s="146"/>
      <c r="PSG17" s="146"/>
      <c r="PSH17" s="146"/>
      <c r="PSI17" s="146"/>
      <c r="PSJ17" s="146"/>
      <c r="PSK17" s="146"/>
      <c r="PSL17" s="146"/>
      <c r="PSM17" s="146"/>
      <c r="PSN17" s="146"/>
      <c r="PSO17" s="146"/>
      <c r="PSP17" s="146"/>
      <c r="PSQ17" s="146"/>
      <c r="PSR17" s="146"/>
      <c r="PSS17" s="146"/>
      <c r="PST17" s="146"/>
      <c r="PSU17" s="146"/>
      <c r="PSV17" s="146"/>
      <c r="PSW17" s="146"/>
      <c r="PSX17" s="146"/>
      <c r="PSY17" s="146"/>
      <c r="PSZ17" s="146"/>
      <c r="PTA17" s="146"/>
      <c r="PTB17" s="146"/>
      <c r="PTC17" s="146"/>
      <c r="PTD17" s="146"/>
      <c r="PTE17" s="146"/>
      <c r="PTF17" s="146"/>
      <c r="PTG17" s="146"/>
      <c r="PTH17" s="146"/>
      <c r="PTI17" s="146"/>
      <c r="PTJ17" s="146"/>
      <c r="PTK17" s="146"/>
      <c r="PTL17" s="146"/>
      <c r="PTM17" s="146"/>
      <c r="PTN17" s="146"/>
      <c r="PTO17" s="146"/>
      <c r="PTP17" s="146"/>
      <c r="PTQ17" s="146"/>
      <c r="PTR17" s="146"/>
      <c r="PTS17" s="146"/>
      <c r="PTT17" s="146"/>
      <c r="PTU17" s="146"/>
      <c r="PTV17" s="146"/>
      <c r="PTW17" s="146"/>
      <c r="PTX17" s="146"/>
      <c r="PTY17" s="146"/>
      <c r="PTZ17" s="146"/>
      <c r="PUA17" s="146"/>
      <c r="PUB17" s="146"/>
      <c r="PUC17" s="146"/>
      <c r="PUD17" s="146"/>
      <c r="PUE17" s="146"/>
      <c r="PUF17" s="146"/>
      <c r="PUG17" s="146"/>
      <c r="PUH17" s="146"/>
      <c r="PUI17" s="146"/>
      <c r="PUJ17" s="146"/>
      <c r="PUK17" s="146"/>
      <c r="PUL17" s="146"/>
      <c r="PUM17" s="146"/>
      <c r="PUN17" s="146"/>
      <c r="PUO17" s="146"/>
      <c r="PUP17" s="146"/>
      <c r="PUQ17" s="146"/>
      <c r="PUR17" s="146"/>
      <c r="PUS17" s="146"/>
      <c r="PUT17" s="146"/>
      <c r="PUU17" s="146"/>
      <c r="PUV17" s="146"/>
      <c r="PUW17" s="146"/>
      <c r="PUX17" s="146"/>
      <c r="PUY17" s="146"/>
      <c r="PUZ17" s="146"/>
      <c r="PVA17" s="146"/>
      <c r="PVB17" s="146"/>
      <c r="PVC17" s="146"/>
      <c r="PVD17" s="146"/>
      <c r="PVE17" s="146"/>
      <c r="PVF17" s="146"/>
      <c r="PVG17" s="146"/>
      <c r="PVH17" s="146"/>
      <c r="PVI17" s="146"/>
      <c r="PVJ17" s="146"/>
      <c r="PVK17" s="146"/>
      <c r="PVL17" s="146"/>
      <c r="PVM17" s="146"/>
      <c r="PVN17" s="146"/>
      <c r="PVO17" s="146"/>
      <c r="PVP17" s="146"/>
      <c r="PVQ17" s="146"/>
      <c r="PVR17" s="146"/>
      <c r="PVS17" s="146"/>
      <c r="PVT17" s="146"/>
      <c r="PVU17" s="146"/>
      <c r="PVV17" s="146"/>
      <c r="PVW17" s="146"/>
      <c r="PVX17" s="146"/>
      <c r="PVY17" s="146"/>
      <c r="PVZ17" s="146"/>
      <c r="PWA17" s="146"/>
      <c r="PWB17" s="146"/>
      <c r="PWC17" s="146"/>
      <c r="PWD17" s="146"/>
      <c r="PWE17" s="146"/>
      <c r="PWF17" s="146"/>
      <c r="PWG17" s="146"/>
      <c r="PWH17" s="146"/>
      <c r="PWI17" s="146"/>
      <c r="PWJ17" s="146"/>
      <c r="PWK17" s="146"/>
      <c r="PWL17" s="146"/>
      <c r="PWM17" s="146"/>
      <c r="PWN17" s="146"/>
      <c r="PWO17" s="146"/>
      <c r="PWP17" s="146"/>
      <c r="PWQ17" s="146"/>
      <c r="PWR17" s="146"/>
      <c r="PWS17" s="146"/>
      <c r="PWT17" s="146"/>
      <c r="PWU17" s="146"/>
      <c r="PWV17" s="146"/>
      <c r="PWW17" s="146"/>
      <c r="PWX17" s="146"/>
      <c r="PWY17" s="146"/>
      <c r="PWZ17" s="146"/>
      <c r="PXA17" s="146"/>
      <c r="PXB17" s="146"/>
      <c r="PXC17" s="146"/>
      <c r="PXD17" s="146"/>
      <c r="PXE17" s="146"/>
      <c r="PXF17" s="146"/>
      <c r="PXG17" s="146"/>
      <c r="PXH17" s="146"/>
      <c r="PXI17" s="146"/>
      <c r="PXJ17" s="146"/>
      <c r="PXK17" s="146"/>
      <c r="PXL17" s="146"/>
      <c r="PXM17" s="146"/>
      <c r="PXN17" s="146"/>
      <c r="PXO17" s="146"/>
      <c r="PXP17" s="146"/>
      <c r="PXQ17" s="146"/>
      <c r="PXR17" s="146"/>
      <c r="PXS17" s="146"/>
      <c r="PXT17" s="146"/>
      <c r="PXU17" s="146"/>
      <c r="PXV17" s="146"/>
      <c r="PXW17" s="146"/>
      <c r="PXX17" s="146"/>
      <c r="PXY17" s="146"/>
      <c r="PXZ17" s="146"/>
      <c r="PYA17" s="146"/>
      <c r="PYB17" s="146"/>
      <c r="PYC17" s="146"/>
      <c r="PYD17" s="146"/>
      <c r="PYE17" s="146"/>
      <c r="PYF17" s="146"/>
      <c r="PYG17" s="146"/>
      <c r="PYH17" s="146"/>
      <c r="PYI17" s="146"/>
      <c r="PYJ17" s="146"/>
      <c r="PYK17" s="146"/>
      <c r="PYL17" s="146"/>
      <c r="PYM17" s="146"/>
      <c r="PYN17" s="146"/>
      <c r="PYO17" s="146"/>
      <c r="PYP17" s="146"/>
      <c r="PYQ17" s="146"/>
      <c r="PYR17" s="146"/>
      <c r="PYS17" s="146"/>
      <c r="PYT17" s="146"/>
      <c r="PYU17" s="146"/>
      <c r="PYV17" s="146"/>
      <c r="PYW17" s="146"/>
      <c r="PYX17" s="146"/>
      <c r="PYY17" s="146"/>
      <c r="PYZ17" s="146"/>
      <c r="PZA17" s="146"/>
      <c r="PZB17" s="146"/>
      <c r="PZC17" s="146"/>
      <c r="PZD17" s="146"/>
      <c r="PZE17" s="146"/>
      <c r="PZF17" s="146"/>
      <c r="PZG17" s="146"/>
      <c r="PZH17" s="146"/>
      <c r="PZI17" s="146"/>
      <c r="PZJ17" s="146"/>
      <c r="PZK17" s="146"/>
      <c r="PZL17" s="146"/>
      <c r="PZM17" s="146"/>
      <c r="PZN17" s="146"/>
      <c r="PZO17" s="146"/>
      <c r="PZP17" s="146"/>
      <c r="PZQ17" s="146"/>
      <c r="PZR17" s="146"/>
      <c r="PZS17" s="146"/>
      <c r="PZT17" s="146"/>
      <c r="PZU17" s="146"/>
      <c r="PZV17" s="146"/>
      <c r="PZW17" s="146"/>
      <c r="PZX17" s="146"/>
      <c r="PZY17" s="146"/>
      <c r="PZZ17" s="146"/>
      <c r="QAA17" s="146"/>
      <c r="QAB17" s="146"/>
      <c r="QAC17" s="146"/>
      <c r="QAD17" s="146"/>
      <c r="QAE17" s="146"/>
      <c r="QAF17" s="146"/>
      <c r="QAG17" s="146"/>
      <c r="QAH17" s="146"/>
      <c r="QAI17" s="146"/>
      <c r="QAJ17" s="146"/>
      <c r="QAK17" s="146"/>
      <c r="QAL17" s="146"/>
      <c r="QAM17" s="146"/>
      <c r="QAN17" s="146"/>
      <c r="QAO17" s="146"/>
      <c r="QAP17" s="146"/>
      <c r="QAQ17" s="146"/>
      <c r="QAR17" s="146"/>
      <c r="QAS17" s="146"/>
      <c r="QAT17" s="146"/>
      <c r="QAU17" s="146"/>
      <c r="QAV17" s="146"/>
      <c r="QAW17" s="146"/>
      <c r="QAX17" s="146"/>
      <c r="QAY17" s="146"/>
      <c r="QAZ17" s="146"/>
      <c r="QBA17" s="146"/>
      <c r="QBB17" s="146"/>
      <c r="QBC17" s="146"/>
      <c r="QBD17" s="146"/>
      <c r="QBE17" s="146"/>
      <c r="QBF17" s="146"/>
      <c r="QBG17" s="146"/>
      <c r="QBH17" s="146"/>
      <c r="QBI17" s="146"/>
      <c r="QBJ17" s="146"/>
      <c r="QBK17" s="146"/>
      <c r="QBL17" s="146"/>
      <c r="QBM17" s="146"/>
      <c r="QBN17" s="146"/>
      <c r="QBO17" s="146"/>
      <c r="QBP17" s="146"/>
      <c r="QBQ17" s="146"/>
      <c r="QBR17" s="146"/>
      <c r="QBS17" s="146"/>
      <c r="QBT17" s="146"/>
      <c r="QBU17" s="146"/>
      <c r="QBV17" s="146"/>
      <c r="QBW17" s="146"/>
      <c r="QBX17" s="146"/>
      <c r="QBY17" s="146"/>
      <c r="QBZ17" s="146"/>
      <c r="QCA17" s="146"/>
      <c r="QCB17" s="146"/>
      <c r="QCC17" s="146"/>
      <c r="QCD17" s="146"/>
      <c r="QCE17" s="146"/>
      <c r="QCF17" s="146"/>
      <c r="QCG17" s="146"/>
      <c r="QCH17" s="146"/>
      <c r="QCI17" s="146"/>
      <c r="QCJ17" s="146"/>
      <c r="QCK17" s="146"/>
      <c r="QCL17" s="146"/>
      <c r="QCM17" s="146"/>
      <c r="QCN17" s="146"/>
      <c r="QCO17" s="146"/>
      <c r="QCP17" s="146"/>
      <c r="QCQ17" s="146"/>
      <c r="QCR17" s="146"/>
      <c r="QCS17" s="146"/>
      <c r="QCT17" s="146"/>
      <c r="QCU17" s="146"/>
      <c r="QCV17" s="146"/>
      <c r="QCW17" s="146"/>
      <c r="QCX17" s="146"/>
      <c r="QCY17" s="146"/>
      <c r="QCZ17" s="146"/>
      <c r="QDA17" s="146"/>
      <c r="QDB17" s="146"/>
      <c r="QDC17" s="146"/>
      <c r="QDD17" s="146"/>
      <c r="QDE17" s="146"/>
      <c r="QDF17" s="146"/>
      <c r="QDG17" s="146"/>
      <c r="QDH17" s="146"/>
      <c r="QDI17" s="146"/>
      <c r="QDJ17" s="146"/>
      <c r="QDK17" s="146"/>
      <c r="QDL17" s="146"/>
      <c r="QDM17" s="146"/>
      <c r="QDN17" s="146"/>
      <c r="QDO17" s="146"/>
      <c r="QDP17" s="146"/>
      <c r="QDQ17" s="146"/>
      <c r="QDR17" s="146"/>
      <c r="QDS17" s="146"/>
      <c r="QDT17" s="146"/>
      <c r="QDU17" s="146"/>
      <c r="QDV17" s="146"/>
      <c r="QDW17" s="146"/>
      <c r="QDX17" s="146"/>
      <c r="QDY17" s="146"/>
      <c r="QDZ17" s="146"/>
      <c r="QEA17" s="146"/>
      <c r="QEB17" s="146"/>
      <c r="QEC17" s="146"/>
      <c r="QED17" s="146"/>
      <c r="QEE17" s="146"/>
      <c r="QEF17" s="146"/>
      <c r="QEG17" s="146"/>
      <c r="QEH17" s="146"/>
      <c r="QEI17" s="146"/>
      <c r="QEJ17" s="146"/>
      <c r="QEK17" s="146"/>
      <c r="QEL17" s="146"/>
      <c r="QEM17" s="146"/>
      <c r="QEN17" s="146"/>
      <c r="QEO17" s="146"/>
      <c r="QEP17" s="146"/>
      <c r="QEQ17" s="146"/>
      <c r="QER17" s="146"/>
      <c r="QES17" s="146"/>
      <c r="QET17" s="146"/>
      <c r="QEU17" s="146"/>
      <c r="QEV17" s="146"/>
      <c r="QEW17" s="146"/>
      <c r="QEX17" s="146"/>
      <c r="QEY17" s="146"/>
      <c r="QEZ17" s="146"/>
      <c r="QFA17" s="146"/>
      <c r="QFB17" s="146"/>
      <c r="QFC17" s="146"/>
      <c r="QFD17" s="146"/>
      <c r="QFE17" s="146"/>
      <c r="QFF17" s="146"/>
      <c r="QFG17" s="146"/>
      <c r="QFH17" s="146"/>
      <c r="QFI17" s="146"/>
      <c r="QFJ17" s="146"/>
      <c r="QFK17" s="146"/>
      <c r="QFL17" s="146"/>
      <c r="QFM17" s="146"/>
      <c r="QFN17" s="146"/>
      <c r="QFO17" s="146"/>
      <c r="QFP17" s="146"/>
      <c r="QFQ17" s="146"/>
      <c r="QFR17" s="146"/>
      <c r="QFS17" s="146"/>
      <c r="QFT17" s="146"/>
      <c r="QFU17" s="146"/>
      <c r="QFV17" s="146"/>
      <c r="QFW17" s="146"/>
      <c r="QFX17" s="146"/>
      <c r="QFY17" s="146"/>
      <c r="QFZ17" s="146"/>
      <c r="QGA17" s="146"/>
      <c r="QGB17" s="146"/>
      <c r="QGC17" s="146"/>
      <c r="QGD17" s="146"/>
      <c r="QGE17" s="146"/>
      <c r="QGF17" s="146"/>
      <c r="QGG17" s="146"/>
      <c r="QGH17" s="146"/>
      <c r="QGI17" s="146"/>
      <c r="QGJ17" s="146"/>
      <c r="QGK17" s="146"/>
      <c r="QGL17" s="146"/>
      <c r="QGM17" s="146"/>
      <c r="QGN17" s="146"/>
      <c r="QGO17" s="146"/>
      <c r="QGP17" s="146"/>
      <c r="QGQ17" s="146"/>
      <c r="QGR17" s="146"/>
      <c r="QGS17" s="146"/>
      <c r="QGT17" s="146"/>
      <c r="QGU17" s="146"/>
      <c r="QGV17" s="146"/>
      <c r="QGW17" s="146"/>
      <c r="QGX17" s="146"/>
      <c r="QGY17" s="146"/>
      <c r="QGZ17" s="146"/>
      <c r="QHA17" s="146"/>
      <c r="QHB17" s="146"/>
      <c r="QHC17" s="146"/>
      <c r="QHD17" s="146"/>
      <c r="QHE17" s="146"/>
      <c r="QHF17" s="146"/>
      <c r="QHG17" s="146"/>
      <c r="QHH17" s="146"/>
      <c r="QHI17" s="146"/>
      <c r="QHJ17" s="146"/>
      <c r="QHK17" s="146"/>
      <c r="QHL17" s="146"/>
      <c r="QHM17" s="146"/>
      <c r="QHN17" s="146"/>
      <c r="QHO17" s="146"/>
      <c r="QHP17" s="146"/>
      <c r="QHQ17" s="146"/>
      <c r="QHR17" s="146"/>
      <c r="QHS17" s="146"/>
      <c r="QHT17" s="146"/>
      <c r="QHU17" s="146"/>
      <c r="QHV17" s="146"/>
      <c r="QHW17" s="146"/>
      <c r="QHX17" s="146"/>
      <c r="QHY17" s="146"/>
      <c r="QHZ17" s="146"/>
      <c r="QIA17" s="146"/>
      <c r="QIB17" s="146"/>
      <c r="QIC17" s="146"/>
      <c r="QID17" s="146"/>
      <c r="QIE17" s="146"/>
      <c r="QIF17" s="146"/>
      <c r="QIG17" s="146"/>
      <c r="QIH17" s="146"/>
      <c r="QII17" s="146"/>
      <c r="QIJ17" s="146"/>
      <c r="QIK17" s="146"/>
      <c r="QIL17" s="146"/>
      <c r="QIM17" s="146"/>
      <c r="QIN17" s="146"/>
      <c r="QIO17" s="146"/>
      <c r="QIP17" s="146"/>
      <c r="QIQ17" s="146"/>
      <c r="QIR17" s="146"/>
      <c r="QIS17" s="146"/>
      <c r="QIT17" s="146"/>
      <c r="QIU17" s="146"/>
      <c r="QIV17" s="146"/>
      <c r="QIW17" s="146"/>
      <c r="QIX17" s="146"/>
      <c r="QIY17" s="146"/>
      <c r="QIZ17" s="146"/>
      <c r="QJA17" s="146"/>
      <c r="QJB17" s="146"/>
      <c r="QJC17" s="146"/>
      <c r="QJD17" s="146"/>
      <c r="QJE17" s="146"/>
      <c r="QJF17" s="146"/>
      <c r="QJG17" s="146"/>
      <c r="QJH17" s="146"/>
      <c r="QJI17" s="146"/>
      <c r="QJJ17" s="146"/>
      <c r="QJK17" s="146"/>
      <c r="QJL17" s="146"/>
      <c r="QJM17" s="146"/>
      <c r="QJN17" s="146"/>
      <c r="QJO17" s="146"/>
      <c r="QJP17" s="146"/>
      <c r="QJQ17" s="146"/>
      <c r="QJR17" s="146"/>
      <c r="QJS17" s="146"/>
      <c r="QJT17" s="146"/>
      <c r="QJU17" s="146"/>
      <c r="QJV17" s="146"/>
      <c r="QJW17" s="146"/>
      <c r="QJX17" s="146"/>
      <c r="QJY17" s="146"/>
      <c r="QJZ17" s="146"/>
      <c r="QKA17" s="146"/>
      <c r="QKB17" s="146"/>
      <c r="QKC17" s="146"/>
      <c r="QKD17" s="146"/>
      <c r="QKE17" s="146"/>
      <c r="QKF17" s="146"/>
      <c r="QKG17" s="146"/>
      <c r="QKH17" s="146"/>
      <c r="QKI17" s="146"/>
      <c r="QKJ17" s="146"/>
      <c r="QKK17" s="146"/>
      <c r="QKL17" s="146"/>
      <c r="QKM17" s="146"/>
      <c r="QKN17" s="146"/>
      <c r="QKO17" s="146"/>
      <c r="QKP17" s="146"/>
      <c r="QKQ17" s="146"/>
      <c r="QKR17" s="146"/>
      <c r="QKS17" s="146"/>
      <c r="QKT17" s="146"/>
      <c r="QKU17" s="146"/>
      <c r="QKV17" s="146"/>
      <c r="QKW17" s="146"/>
      <c r="QKX17" s="146"/>
      <c r="QKY17" s="146"/>
      <c r="QKZ17" s="146"/>
      <c r="QLA17" s="146"/>
      <c r="QLB17" s="146"/>
      <c r="QLC17" s="146"/>
      <c r="QLD17" s="146"/>
      <c r="QLE17" s="146"/>
      <c r="QLF17" s="146"/>
      <c r="QLG17" s="146"/>
      <c r="QLH17" s="146"/>
      <c r="QLI17" s="146"/>
      <c r="QLJ17" s="146"/>
      <c r="QLK17" s="146"/>
      <c r="QLL17" s="146"/>
      <c r="QLM17" s="146"/>
      <c r="QLN17" s="146"/>
      <c r="QLO17" s="146"/>
      <c r="QLP17" s="146"/>
      <c r="QLQ17" s="146"/>
      <c r="QLR17" s="146"/>
      <c r="QLS17" s="146"/>
      <c r="QLT17" s="146"/>
      <c r="QLU17" s="146"/>
      <c r="QLV17" s="146"/>
      <c r="QLW17" s="146"/>
      <c r="QLX17" s="146"/>
      <c r="QLY17" s="146"/>
      <c r="QLZ17" s="146"/>
      <c r="QMA17" s="146"/>
      <c r="QMB17" s="146"/>
      <c r="QMC17" s="146"/>
      <c r="QMD17" s="146"/>
      <c r="QME17" s="146"/>
      <c r="QMF17" s="146"/>
      <c r="QMG17" s="146"/>
      <c r="QMH17" s="146"/>
      <c r="QMI17" s="146"/>
      <c r="QMJ17" s="146"/>
      <c r="QMK17" s="146"/>
      <c r="QML17" s="146"/>
      <c r="QMM17" s="146"/>
      <c r="QMN17" s="146"/>
      <c r="QMO17" s="146"/>
      <c r="QMP17" s="146"/>
      <c r="QMQ17" s="146"/>
      <c r="QMR17" s="146"/>
      <c r="QMS17" s="146"/>
      <c r="QMT17" s="146"/>
      <c r="QMU17" s="146"/>
      <c r="QMV17" s="146"/>
      <c r="QMW17" s="146"/>
      <c r="QMX17" s="146"/>
      <c r="QMY17" s="146"/>
      <c r="QMZ17" s="146"/>
      <c r="QNA17" s="146"/>
      <c r="QNB17" s="146"/>
      <c r="QNC17" s="146"/>
      <c r="QND17" s="146"/>
      <c r="QNE17" s="146"/>
      <c r="QNF17" s="146"/>
      <c r="QNG17" s="146"/>
      <c r="QNH17" s="146"/>
      <c r="QNI17" s="146"/>
      <c r="QNJ17" s="146"/>
      <c r="QNK17" s="146"/>
      <c r="QNL17" s="146"/>
      <c r="QNM17" s="146"/>
      <c r="QNN17" s="146"/>
      <c r="QNO17" s="146"/>
      <c r="QNP17" s="146"/>
      <c r="QNQ17" s="146"/>
      <c r="QNR17" s="146"/>
      <c r="QNS17" s="146"/>
      <c r="QNT17" s="146"/>
      <c r="QNU17" s="146"/>
      <c r="QNV17" s="146"/>
      <c r="QNW17" s="146"/>
      <c r="QNX17" s="146"/>
      <c r="QNY17" s="146"/>
      <c r="QNZ17" s="146"/>
      <c r="QOA17" s="146"/>
      <c r="QOB17" s="146"/>
      <c r="QOC17" s="146"/>
      <c r="QOD17" s="146"/>
      <c r="QOE17" s="146"/>
      <c r="QOF17" s="146"/>
      <c r="QOG17" s="146"/>
      <c r="QOH17" s="146"/>
      <c r="QOI17" s="146"/>
      <c r="QOJ17" s="146"/>
      <c r="QOK17" s="146"/>
      <c r="QOL17" s="146"/>
      <c r="QOM17" s="146"/>
      <c r="QON17" s="146"/>
      <c r="QOO17" s="146"/>
      <c r="QOP17" s="146"/>
      <c r="QOQ17" s="146"/>
      <c r="QOR17" s="146"/>
      <c r="QOS17" s="146"/>
      <c r="QOT17" s="146"/>
      <c r="QOU17" s="146"/>
      <c r="QOV17" s="146"/>
      <c r="QOW17" s="146"/>
      <c r="QOX17" s="146"/>
      <c r="QOY17" s="146"/>
      <c r="QOZ17" s="146"/>
      <c r="QPA17" s="146"/>
      <c r="QPB17" s="146"/>
      <c r="QPC17" s="146"/>
      <c r="QPD17" s="146"/>
      <c r="QPE17" s="146"/>
      <c r="QPF17" s="146"/>
      <c r="QPG17" s="146"/>
      <c r="QPH17" s="146"/>
      <c r="QPI17" s="146"/>
      <c r="QPJ17" s="146"/>
      <c r="QPK17" s="146"/>
      <c r="QPL17" s="146"/>
      <c r="QPM17" s="146"/>
      <c r="QPN17" s="146"/>
      <c r="QPO17" s="146"/>
      <c r="QPP17" s="146"/>
      <c r="QPQ17" s="146"/>
      <c r="QPR17" s="146"/>
      <c r="QPS17" s="146"/>
      <c r="QPT17" s="146"/>
      <c r="QPU17" s="146"/>
      <c r="QPV17" s="146"/>
      <c r="QPW17" s="146"/>
      <c r="QPX17" s="146"/>
      <c r="QPY17" s="146"/>
      <c r="QPZ17" s="146"/>
      <c r="QQA17" s="146"/>
      <c r="QQB17" s="146"/>
      <c r="QQC17" s="146"/>
      <c r="QQD17" s="146"/>
      <c r="QQE17" s="146"/>
      <c r="QQF17" s="146"/>
      <c r="QQG17" s="146"/>
      <c r="QQH17" s="146"/>
      <c r="QQI17" s="146"/>
      <c r="QQJ17" s="146"/>
      <c r="QQK17" s="146"/>
      <c r="QQL17" s="146"/>
      <c r="QQM17" s="146"/>
      <c r="QQN17" s="146"/>
      <c r="QQO17" s="146"/>
      <c r="QQP17" s="146"/>
      <c r="QQQ17" s="146"/>
      <c r="QQR17" s="146"/>
      <c r="QQS17" s="146"/>
      <c r="QQT17" s="146"/>
      <c r="QQU17" s="146"/>
      <c r="QQV17" s="146"/>
      <c r="QQW17" s="146"/>
      <c r="QQX17" s="146"/>
      <c r="QQY17" s="146"/>
      <c r="QQZ17" s="146"/>
      <c r="QRA17" s="146"/>
      <c r="QRB17" s="146"/>
      <c r="QRC17" s="146"/>
      <c r="QRD17" s="146"/>
      <c r="QRE17" s="146"/>
      <c r="QRF17" s="146"/>
      <c r="QRG17" s="146"/>
      <c r="QRH17" s="146"/>
      <c r="QRI17" s="146"/>
      <c r="QRJ17" s="146"/>
      <c r="QRK17" s="146"/>
      <c r="QRL17" s="146"/>
      <c r="QRM17" s="146"/>
      <c r="QRN17" s="146"/>
      <c r="QRO17" s="146"/>
      <c r="QRP17" s="146"/>
      <c r="QRQ17" s="146"/>
      <c r="QRR17" s="146"/>
      <c r="QRS17" s="146"/>
      <c r="QRT17" s="146"/>
      <c r="QRU17" s="146"/>
      <c r="QRV17" s="146"/>
      <c r="QRW17" s="146"/>
      <c r="QRX17" s="146"/>
      <c r="QRY17" s="146"/>
      <c r="QRZ17" s="146"/>
      <c r="QSA17" s="146"/>
      <c r="QSB17" s="146"/>
      <c r="QSC17" s="146"/>
      <c r="QSD17" s="146"/>
      <c r="QSE17" s="146"/>
      <c r="QSF17" s="146"/>
      <c r="QSG17" s="146"/>
      <c r="QSH17" s="146"/>
      <c r="QSI17" s="146"/>
      <c r="QSJ17" s="146"/>
      <c r="QSK17" s="146"/>
      <c r="QSL17" s="146"/>
      <c r="QSM17" s="146"/>
      <c r="QSN17" s="146"/>
      <c r="QSO17" s="146"/>
      <c r="QSP17" s="146"/>
      <c r="QSQ17" s="146"/>
      <c r="QSR17" s="146"/>
      <c r="QSS17" s="146"/>
      <c r="QST17" s="146"/>
      <c r="QSU17" s="146"/>
      <c r="QSV17" s="146"/>
      <c r="QSW17" s="146"/>
      <c r="QSX17" s="146"/>
      <c r="QSY17" s="146"/>
      <c r="QSZ17" s="146"/>
      <c r="QTA17" s="146"/>
      <c r="QTB17" s="146"/>
      <c r="QTC17" s="146"/>
      <c r="QTD17" s="146"/>
      <c r="QTE17" s="146"/>
      <c r="QTF17" s="146"/>
      <c r="QTG17" s="146"/>
      <c r="QTH17" s="146"/>
      <c r="QTI17" s="146"/>
      <c r="QTJ17" s="146"/>
      <c r="QTK17" s="146"/>
      <c r="QTL17" s="146"/>
      <c r="QTM17" s="146"/>
      <c r="QTN17" s="146"/>
      <c r="QTO17" s="146"/>
      <c r="QTP17" s="146"/>
      <c r="QTQ17" s="146"/>
      <c r="QTR17" s="146"/>
      <c r="QTS17" s="146"/>
      <c r="QTT17" s="146"/>
      <c r="QTU17" s="146"/>
      <c r="QTV17" s="146"/>
      <c r="QTW17" s="146"/>
      <c r="QTX17" s="146"/>
      <c r="QTY17" s="146"/>
      <c r="QTZ17" s="146"/>
      <c r="QUA17" s="146"/>
      <c r="QUB17" s="146"/>
      <c r="QUC17" s="146"/>
      <c r="QUD17" s="146"/>
      <c r="QUE17" s="146"/>
      <c r="QUF17" s="146"/>
      <c r="QUG17" s="146"/>
      <c r="QUH17" s="146"/>
      <c r="QUI17" s="146"/>
      <c r="QUJ17" s="146"/>
      <c r="QUK17" s="146"/>
      <c r="QUL17" s="146"/>
      <c r="QUM17" s="146"/>
      <c r="QUN17" s="146"/>
      <c r="QUO17" s="146"/>
      <c r="QUP17" s="146"/>
      <c r="QUQ17" s="146"/>
      <c r="QUR17" s="146"/>
      <c r="QUS17" s="146"/>
      <c r="QUT17" s="146"/>
      <c r="QUU17" s="146"/>
      <c r="QUV17" s="146"/>
      <c r="QUW17" s="146"/>
      <c r="QUX17" s="146"/>
      <c r="QUY17" s="146"/>
      <c r="QUZ17" s="146"/>
      <c r="QVA17" s="146"/>
      <c r="QVB17" s="146"/>
      <c r="QVC17" s="146"/>
      <c r="QVD17" s="146"/>
      <c r="QVE17" s="146"/>
      <c r="QVF17" s="146"/>
      <c r="QVG17" s="146"/>
      <c r="QVH17" s="146"/>
      <c r="QVI17" s="146"/>
      <c r="QVJ17" s="146"/>
      <c r="QVK17" s="146"/>
      <c r="QVL17" s="146"/>
      <c r="QVM17" s="146"/>
      <c r="QVN17" s="146"/>
      <c r="QVO17" s="146"/>
      <c r="QVP17" s="146"/>
      <c r="QVQ17" s="146"/>
      <c r="QVR17" s="146"/>
      <c r="QVS17" s="146"/>
      <c r="QVT17" s="146"/>
      <c r="QVU17" s="146"/>
      <c r="QVV17" s="146"/>
      <c r="QVW17" s="146"/>
      <c r="QVX17" s="146"/>
      <c r="QVY17" s="146"/>
      <c r="QVZ17" s="146"/>
      <c r="QWA17" s="146"/>
      <c r="QWB17" s="146"/>
      <c r="QWC17" s="146"/>
      <c r="QWD17" s="146"/>
      <c r="QWE17" s="146"/>
      <c r="QWF17" s="146"/>
      <c r="QWG17" s="146"/>
      <c r="QWH17" s="146"/>
      <c r="QWI17" s="146"/>
      <c r="QWJ17" s="146"/>
      <c r="QWK17" s="146"/>
      <c r="QWL17" s="146"/>
      <c r="QWM17" s="146"/>
      <c r="QWN17" s="146"/>
      <c r="QWO17" s="146"/>
      <c r="QWP17" s="146"/>
      <c r="QWQ17" s="146"/>
      <c r="QWR17" s="146"/>
      <c r="QWS17" s="146"/>
      <c r="QWT17" s="146"/>
      <c r="QWU17" s="146"/>
      <c r="QWV17" s="146"/>
      <c r="QWW17" s="146"/>
      <c r="QWX17" s="146"/>
      <c r="QWY17" s="146"/>
      <c r="QWZ17" s="146"/>
      <c r="QXA17" s="146"/>
      <c r="QXB17" s="146"/>
      <c r="QXC17" s="146"/>
      <c r="QXD17" s="146"/>
      <c r="QXE17" s="146"/>
      <c r="QXF17" s="146"/>
      <c r="QXG17" s="146"/>
      <c r="QXH17" s="146"/>
      <c r="QXI17" s="146"/>
      <c r="QXJ17" s="146"/>
      <c r="QXK17" s="146"/>
      <c r="QXL17" s="146"/>
      <c r="QXM17" s="146"/>
      <c r="QXN17" s="146"/>
      <c r="QXO17" s="146"/>
      <c r="QXP17" s="146"/>
      <c r="QXQ17" s="146"/>
      <c r="QXR17" s="146"/>
      <c r="QXS17" s="146"/>
      <c r="QXT17" s="146"/>
      <c r="QXU17" s="146"/>
      <c r="QXV17" s="146"/>
      <c r="QXW17" s="146"/>
      <c r="QXX17" s="146"/>
      <c r="QXY17" s="146"/>
      <c r="QXZ17" s="146"/>
      <c r="QYA17" s="146"/>
      <c r="QYB17" s="146"/>
      <c r="QYC17" s="146"/>
      <c r="QYD17" s="146"/>
      <c r="QYE17" s="146"/>
      <c r="QYF17" s="146"/>
      <c r="QYG17" s="146"/>
      <c r="QYH17" s="146"/>
      <c r="QYI17" s="146"/>
      <c r="QYJ17" s="146"/>
      <c r="QYK17" s="146"/>
      <c r="QYL17" s="146"/>
      <c r="QYM17" s="146"/>
      <c r="QYN17" s="146"/>
      <c r="QYO17" s="146"/>
      <c r="QYP17" s="146"/>
      <c r="QYQ17" s="146"/>
      <c r="QYR17" s="146"/>
      <c r="QYS17" s="146"/>
      <c r="QYT17" s="146"/>
      <c r="QYU17" s="146"/>
      <c r="QYV17" s="146"/>
      <c r="QYW17" s="146"/>
      <c r="QYX17" s="146"/>
      <c r="QYY17" s="146"/>
      <c r="QYZ17" s="146"/>
      <c r="QZA17" s="146"/>
      <c r="QZB17" s="146"/>
      <c r="QZC17" s="146"/>
      <c r="QZD17" s="146"/>
      <c r="QZE17" s="146"/>
      <c r="QZF17" s="146"/>
      <c r="QZG17" s="146"/>
      <c r="QZH17" s="146"/>
      <c r="QZI17" s="146"/>
      <c r="QZJ17" s="146"/>
      <c r="QZK17" s="146"/>
      <c r="QZL17" s="146"/>
      <c r="QZM17" s="146"/>
      <c r="QZN17" s="146"/>
      <c r="QZO17" s="146"/>
      <c r="QZP17" s="146"/>
      <c r="QZQ17" s="146"/>
      <c r="QZR17" s="146"/>
      <c r="QZS17" s="146"/>
      <c r="QZT17" s="146"/>
      <c r="QZU17" s="146"/>
      <c r="QZV17" s="146"/>
      <c r="QZW17" s="146"/>
      <c r="QZX17" s="146"/>
      <c r="QZY17" s="146"/>
      <c r="QZZ17" s="146"/>
      <c r="RAA17" s="146"/>
      <c r="RAB17" s="146"/>
      <c r="RAC17" s="146"/>
      <c r="RAD17" s="146"/>
      <c r="RAE17" s="146"/>
      <c r="RAF17" s="146"/>
      <c r="RAG17" s="146"/>
      <c r="RAH17" s="146"/>
      <c r="RAI17" s="146"/>
      <c r="RAJ17" s="146"/>
      <c r="RAK17" s="146"/>
      <c r="RAL17" s="146"/>
      <c r="RAM17" s="146"/>
      <c r="RAN17" s="146"/>
      <c r="RAO17" s="146"/>
      <c r="RAP17" s="146"/>
      <c r="RAQ17" s="146"/>
      <c r="RAR17" s="146"/>
      <c r="RAS17" s="146"/>
      <c r="RAT17" s="146"/>
      <c r="RAU17" s="146"/>
      <c r="RAV17" s="146"/>
      <c r="RAW17" s="146"/>
      <c r="RAX17" s="146"/>
      <c r="RAY17" s="146"/>
      <c r="RAZ17" s="146"/>
      <c r="RBA17" s="146"/>
      <c r="RBB17" s="146"/>
      <c r="RBC17" s="146"/>
      <c r="RBD17" s="146"/>
      <c r="RBE17" s="146"/>
      <c r="RBF17" s="146"/>
      <c r="RBG17" s="146"/>
      <c r="RBH17" s="146"/>
      <c r="RBI17" s="146"/>
      <c r="RBJ17" s="146"/>
      <c r="RBK17" s="146"/>
      <c r="RBL17" s="146"/>
      <c r="RBM17" s="146"/>
      <c r="RBN17" s="146"/>
      <c r="RBO17" s="146"/>
      <c r="RBP17" s="146"/>
      <c r="RBQ17" s="146"/>
      <c r="RBR17" s="146"/>
      <c r="RBS17" s="146"/>
      <c r="RBT17" s="146"/>
      <c r="RBU17" s="146"/>
      <c r="RBV17" s="146"/>
      <c r="RBW17" s="146"/>
      <c r="RBX17" s="146"/>
      <c r="RBY17" s="146"/>
      <c r="RBZ17" s="146"/>
      <c r="RCA17" s="146"/>
      <c r="RCB17" s="146"/>
      <c r="RCC17" s="146"/>
      <c r="RCD17" s="146"/>
      <c r="RCE17" s="146"/>
      <c r="RCF17" s="146"/>
      <c r="RCG17" s="146"/>
      <c r="RCH17" s="146"/>
      <c r="RCI17" s="146"/>
      <c r="RCJ17" s="146"/>
      <c r="RCK17" s="146"/>
      <c r="RCL17" s="146"/>
      <c r="RCM17" s="146"/>
      <c r="RCN17" s="146"/>
      <c r="RCO17" s="146"/>
      <c r="RCP17" s="146"/>
      <c r="RCQ17" s="146"/>
      <c r="RCR17" s="146"/>
      <c r="RCS17" s="146"/>
      <c r="RCT17" s="146"/>
      <c r="RCU17" s="146"/>
      <c r="RCV17" s="146"/>
      <c r="RCW17" s="146"/>
      <c r="RCX17" s="146"/>
      <c r="RCY17" s="146"/>
      <c r="RCZ17" s="146"/>
      <c r="RDA17" s="146"/>
      <c r="RDB17" s="146"/>
      <c r="RDC17" s="146"/>
      <c r="RDD17" s="146"/>
      <c r="RDE17" s="146"/>
      <c r="RDF17" s="146"/>
      <c r="RDG17" s="146"/>
      <c r="RDH17" s="146"/>
      <c r="RDI17" s="146"/>
      <c r="RDJ17" s="146"/>
      <c r="RDK17" s="146"/>
      <c r="RDL17" s="146"/>
      <c r="RDM17" s="146"/>
      <c r="RDN17" s="146"/>
      <c r="RDO17" s="146"/>
      <c r="RDP17" s="146"/>
      <c r="RDQ17" s="146"/>
      <c r="RDR17" s="146"/>
      <c r="RDS17" s="146"/>
      <c r="RDT17" s="146"/>
      <c r="RDU17" s="146"/>
      <c r="RDV17" s="146"/>
      <c r="RDW17" s="146"/>
      <c r="RDX17" s="146"/>
      <c r="RDY17" s="146"/>
      <c r="RDZ17" s="146"/>
      <c r="REA17" s="146"/>
      <c r="REB17" s="146"/>
      <c r="REC17" s="146"/>
      <c r="RED17" s="146"/>
      <c r="REE17" s="146"/>
      <c r="REF17" s="146"/>
      <c r="REG17" s="146"/>
      <c r="REH17" s="146"/>
      <c r="REI17" s="146"/>
      <c r="REJ17" s="146"/>
      <c r="REK17" s="146"/>
      <c r="REL17" s="146"/>
      <c r="REM17" s="146"/>
      <c r="REN17" s="146"/>
      <c r="REO17" s="146"/>
      <c r="REP17" s="146"/>
      <c r="REQ17" s="146"/>
      <c r="RER17" s="146"/>
      <c r="RES17" s="146"/>
      <c r="RET17" s="146"/>
      <c r="REU17" s="146"/>
      <c r="REV17" s="146"/>
      <c r="REW17" s="146"/>
      <c r="REX17" s="146"/>
      <c r="REY17" s="146"/>
      <c r="REZ17" s="146"/>
      <c r="RFA17" s="146"/>
      <c r="RFB17" s="146"/>
      <c r="RFC17" s="146"/>
      <c r="RFD17" s="146"/>
      <c r="RFE17" s="146"/>
      <c r="RFF17" s="146"/>
      <c r="RFG17" s="146"/>
      <c r="RFH17" s="146"/>
      <c r="RFI17" s="146"/>
      <c r="RFJ17" s="146"/>
      <c r="RFK17" s="146"/>
      <c r="RFL17" s="146"/>
      <c r="RFM17" s="146"/>
      <c r="RFN17" s="146"/>
      <c r="RFO17" s="146"/>
      <c r="RFP17" s="146"/>
      <c r="RFQ17" s="146"/>
      <c r="RFR17" s="146"/>
      <c r="RFS17" s="146"/>
      <c r="RFT17" s="146"/>
      <c r="RFU17" s="146"/>
      <c r="RFV17" s="146"/>
      <c r="RFW17" s="146"/>
      <c r="RFX17" s="146"/>
      <c r="RFY17" s="146"/>
      <c r="RFZ17" s="146"/>
      <c r="RGA17" s="146"/>
      <c r="RGB17" s="146"/>
      <c r="RGC17" s="146"/>
      <c r="RGD17" s="146"/>
      <c r="RGE17" s="146"/>
      <c r="RGF17" s="146"/>
      <c r="RGG17" s="146"/>
      <c r="RGH17" s="146"/>
      <c r="RGI17" s="146"/>
      <c r="RGJ17" s="146"/>
      <c r="RGK17" s="146"/>
      <c r="RGL17" s="146"/>
      <c r="RGM17" s="146"/>
      <c r="RGN17" s="146"/>
      <c r="RGO17" s="146"/>
      <c r="RGP17" s="146"/>
      <c r="RGQ17" s="146"/>
      <c r="RGR17" s="146"/>
      <c r="RGS17" s="146"/>
      <c r="RGT17" s="146"/>
      <c r="RGU17" s="146"/>
      <c r="RGV17" s="146"/>
      <c r="RGW17" s="146"/>
      <c r="RGX17" s="146"/>
      <c r="RGY17" s="146"/>
      <c r="RGZ17" s="146"/>
      <c r="RHA17" s="146"/>
      <c r="RHB17" s="146"/>
      <c r="RHC17" s="146"/>
      <c r="RHD17" s="146"/>
      <c r="RHE17" s="146"/>
      <c r="RHF17" s="146"/>
      <c r="RHG17" s="146"/>
      <c r="RHH17" s="146"/>
      <c r="RHI17" s="146"/>
      <c r="RHJ17" s="146"/>
      <c r="RHK17" s="146"/>
      <c r="RHL17" s="146"/>
      <c r="RHM17" s="146"/>
      <c r="RHN17" s="146"/>
      <c r="RHO17" s="146"/>
      <c r="RHP17" s="146"/>
      <c r="RHQ17" s="146"/>
      <c r="RHR17" s="146"/>
      <c r="RHS17" s="146"/>
      <c r="RHT17" s="146"/>
      <c r="RHU17" s="146"/>
      <c r="RHV17" s="146"/>
      <c r="RHW17" s="146"/>
      <c r="RHX17" s="146"/>
      <c r="RHY17" s="146"/>
      <c r="RHZ17" s="146"/>
      <c r="RIA17" s="146"/>
      <c r="RIB17" s="146"/>
      <c r="RIC17" s="146"/>
      <c r="RID17" s="146"/>
      <c r="RIE17" s="146"/>
      <c r="RIF17" s="146"/>
      <c r="RIG17" s="146"/>
      <c r="RIH17" s="146"/>
      <c r="RII17" s="146"/>
      <c r="RIJ17" s="146"/>
      <c r="RIK17" s="146"/>
      <c r="RIL17" s="146"/>
      <c r="RIM17" s="146"/>
      <c r="RIN17" s="146"/>
      <c r="RIO17" s="146"/>
      <c r="RIP17" s="146"/>
      <c r="RIQ17" s="146"/>
      <c r="RIR17" s="146"/>
      <c r="RIS17" s="146"/>
      <c r="RIT17" s="146"/>
      <c r="RIU17" s="146"/>
      <c r="RIV17" s="146"/>
      <c r="RIW17" s="146"/>
      <c r="RIX17" s="146"/>
      <c r="RIY17" s="146"/>
      <c r="RIZ17" s="146"/>
      <c r="RJA17" s="146"/>
      <c r="RJB17" s="146"/>
      <c r="RJC17" s="146"/>
      <c r="RJD17" s="146"/>
      <c r="RJE17" s="146"/>
      <c r="RJF17" s="146"/>
      <c r="RJG17" s="146"/>
      <c r="RJH17" s="146"/>
      <c r="RJI17" s="146"/>
      <c r="RJJ17" s="146"/>
      <c r="RJK17" s="146"/>
      <c r="RJL17" s="146"/>
      <c r="RJM17" s="146"/>
      <c r="RJN17" s="146"/>
      <c r="RJO17" s="146"/>
      <c r="RJP17" s="146"/>
      <c r="RJQ17" s="146"/>
      <c r="RJR17" s="146"/>
      <c r="RJS17" s="146"/>
      <c r="RJT17" s="146"/>
      <c r="RJU17" s="146"/>
      <c r="RJV17" s="146"/>
      <c r="RJW17" s="146"/>
      <c r="RJX17" s="146"/>
      <c r="RJY17" s="146"/>
      <c r="RJZ17" s="146"/>
      <c r="RKA17" s="146"/>
      <c r="RKB17" s="146"/>
      <c r="RKC17" s="146"/>
      <c r="RKD17" s="146"/>
      <c r="RKE17" s="146"/>
      <c r="RKF17" s="146"/>
      <c r="RKG17" s="146"/>
      <c r="RKH17" s="146"/>
      <c r="RKI17" s="146"/>
      <c r="RKJ17" s="146"/>
      <c r="RKK17" s="146"/>
      <c r="RKL17" s="146"/>
      <c r="RKM17" s="146"/>
      <c r="RKN17" s="146"/>
      <c r="RKO17" s="146"/>
      <c r="RKP17" s="146"/>
      <c r="RKQ17" s="146"/>
      <c r="RKR17" s="146"/>
      <c r="RKS17" s="146"/>
      <c r="RKT17" s="146"/>
      <c r="RKU17" s="146"/>
      <c r="RKV17" s="146"/>
      <c r="RKW17" s="146"/>
      <c r="RKX17" s="146"/>
      <c r="RKY17" s="146"/>
      <c r="RKZ17" s="146"/>
      <c r="RLA17" s="146"/>
      <c r="RLB17" s="146"/>
      <c r="RLC17" s="146"/>
      <c r="RLD17" s="146"/>
      <c r="RLE17" s="146"/>
      <c r="RLF17" s="146"/>
      <c r="RLG17" s="146"/>
      <c r="RLH17" s="146"/>
      <c r="RLI17" s="146"/>
      <c r="RLJ17" s="146"/>
      <c r="RLK17" s="146"/>
      <c r="RLL17" s="146"/>
      <c r="RLM17" s="146"/>
      <c r="RLN17" s="146"/>
      <c r="RLO17" s="146"/>
      <c r="RLP17" s="146"/>
      <c r="RLQ17" s="146"/>
      <c r="RLR17" s="146"/>
      <c r="RLS17" s="146"/>
      <c r="RLT17" s="146"/>
      <c r="RLU17" s="146"/>
      <c r="RLV17" s="146"/>
      <c r="RLW17" s="146"/>
      <c r="RLX17" s="146"/>
      <c r="RLY17" s="146"/>
      <c r="RLZ17" s="146"/>
      <c r="RMA17" s="146"/>
      <c r="RMB17" s="146"/>
      <c r="RMC17" s="146"/>
      <c r="RMD17" s="146"/>
      <c r="RME17" s="146"/>
      <c r="RMF17" s="146"/>
      <c r="RMG17" s="146"/>
      <c r="RMH17" s="146"/>
      <c r="RMI17" s="146"/>
      <c r="RMJ17" s="146"/>
      <c r="RMK17" s="146"/>
      <c r="RML17" s="146"/>
      <c r="RMM17" s="146"/>
      <c r="RMN17" s="146"/>
      <c r="RMO17" s="146"/>
      <c r="RMP17" s="146"/>
      <c r="RMQ17" s="146"/>
      <c r="RMR17" s="146"/>
      <c r="RMS17" s="146"/>
      <c r="RMT17" s="146"/>
      <c r="RMU17" s="146"/>
      <c r="RMV17" s="146"/>
      <c r="RMW17" s="146"/>
      <c r="RMX17" s="146"/>
      <c r="RMY17" s="146"/>
      <c r="RMZ17" s="146"/>
      <c r="RNA17" s="146"/>
      <c r="RNB17" s="146"/>
      <c r="RNC17" s="146"/>
      <c r="RND17" s="146"/>
      <c r="RNE17" s="146"/>
      <c r="RNF17" s="146"/>
      <c r="RNG17" s="146"/>
      <c r="RNH17" s="146"/>
      <c r="RNI17" s="146"/>
      <c r="RNJ17" s="146"/>
      <c r="RNK17" s="146"/>
      <c r="RNL17" s="146"/>
      <c r="RNM17" s="146"/>
      <c r="RNN17" s="146"/>
      <c r="RNO17" s="146"/>
      <c r="RNP17" s="146"/>
      <c r="RNQ17" s="146"/>
      <c r="RNR17" s="146"/>
      <c r="RNS17" s="146"/>
      <c r="RNT17" s="146"/>
      <c r="RNU17" s="146"/>
      <c r="RNV17" s="146"/>
      <c r="RNW17" s="146"/>
      <c r="RNX17" s="146"/>
      <c r="RNY17" s="146"/>
      <c r="RNZ17" s="146"/>
      <c r="ROA17" s="146"/>
      <c r="ROB17" s="146"/>
      <c r="ROC17" s="146"/>
      <c r="ROD17" s="146"/>
      <c r="ROE17" s="146"/>
      <c r="ROF17" s="146"/>
      <c r="ROG17" s="146"/>
      <c r="ROH17" s="146"/>
      <c r="ROI17" s="146"/>
      <c r="ROJ17" s="146"/>
      <c r="ROK17" s="146"/>
      <c r="ROL17" s="146"/>
      <c r="ROM17" s="146"/>
      <c r="RON17" s="146"/>
      <c r="ROO17" s="146"/>
      <c r="ROP17" s="146"/>
      <c r="ROQ17" s="146"/>
      <c r="ROR17" s="146"/>
      <c r="ROS17" s="146"/>
      <c r="ROT17" s="146"/>
      <c r="ROU17" s="146"/>
      <c r="ROV17" s="146"/>
      <c r="ROW17" s="146"/>
      <c r="ROX17" s="146"/>
      <c r="ROY17" s="146"/>
      <c r="ROZ17" s="146"/>
      <c r="RPA17" s="146"/>
      <c r="RPB17" s="146"/>
      <c r="RPC17" s="146"/>
      <c r="RPD17" s="146"/>
      <c r="RPE17" s="146"/>
      <c r="RPF17" s="146"/>
      <c r="RPG17" s="146"/>
      <c r="RPH17" s="146"/>
      <c r="RPI17" s="146"/>
      <c r="RPJ17" s="146"/>
      <c r="RPK17" s="146"/>
      <c r="RPL17" s="146"/>
      <c r="RPM17" s="146"/>
      <c r="RPN17" s="146"/>
      <c r="RPO17" s="146"/>
      <c r="RPP17" s="146"/>
      <c r="RPQ17" s="146"/>
      <c r="RPR17" s="146"/>
      <c r="RPS17" s="146"/>
      <c r="RPT17" s="146"/>
      <c r="RPU17" s="146"/>
      <c r="RPV17" s="146"/>
      <c r="RPW17" s="146"/>
      <c r="RPX17" s="146"/>
      <c r="RPY17" s="146"/>
      <c r="RPZ17" s="146"/>
      <c r="RQA17" s="146"/>
      <c r="RQB17" s="146"/>
      <c r="RQC17" s="146"/>
      <c r="RQD17" s="146"/>
      <c r="RQE17" s="146"/>
      <c r="RQF17" s="146"/>
      <c r="RQG17" s="146"/>
      <c r="RQH17" s="146"/>
      <c r="RQI17" s="146"/>
      <c r="RQJ17" s="146"/>
      <c r="RQK17" s="146"/>
      <c r="RQL17" s="146"/>
      <c r="RQM17" s="146"/>
      <c r="RQN17" s="146"/>
      <c r="RQO17" s="146"/>
      <c r="RQP17" s="146"/>
      <c r="RQQ17" s="146"/>
      <c r="RQR17" s="146"/>
      <c r="RQS17" s="146"/>
      <c r="RQT17" s="146"/>
      <c r="RQU17" s="146"/>
      <c r="RQV17" s="146"/>
      <c r="RQW17" s="146"/>
      <c r="RQX17" s="146"/>
      <c r="RQY17" s="146"/>
      <c r="RQZ17" s="146"/>
      <c r="RRA17" s="146"/>
      <c r="RRB17" s="146"/>
      <c r="RRC17" s="146"/>
      <c r="RRD17" s="146"/>
      <c r="RRE17" s="146"/>
      <c r="RRF17" s="146"/>
      <c r="RRG17" s="146"/>
      <c r="RRH17" s="146"/>
      <c r="RRI17" s="146"/>
      <c r="RRJ17" s="146"/>
      <c r="RRK17" s="146"/>
      <c r="RRL17" s="146"/>
      <c r="RRM17" s="146"/>
      <c r="RRN17" s="146"/>
      <c r="RRO17" s="146"/>
      <c r="RRP17" s="146"/>
      <c r="RRQ17" s="146"/>
      <c r="RRR17" s="146"/>
      <c r="RRS17" s="146"/>
      <c r="RRT17" s="146"/>
      <c r="RRU17" s="146"/>
      <c r="RRV17" s="146"/>
      <c r="RRW17" s="146"/>
      <c r="RRX17" s="146"/>
      <c r="RRY17" s="146"/>
      <c r="RRZ17" s="146"/>
      <c r="RSA17" s="146"/>
      <c r="RSB17" s="146"/>
      <c r="RSC17" s="146"/>
      <c r="RSD17" s="146"/>
      <c r="RSE17" s="146"/>
      <c r="RSF17" s="146"/>
      <c r="RSG17" s="146"/>
      <c r="RSH17" s="146"/>
      <c r="RSI17" s="146"/>
      <c r="RSJ17" s="146"/>
      <c r="RSK17" s="146"/>
      <c r="RSL17" s="146"/>
      <c r="RSM17" s="146"/>
      <c r="RSN17" s="146"/>
      <c r="RSO17" s="146"/>
      <c r="RSP17" s="146"/>
      <c r="RSQ17" s="146"/>
      <c r="RSR17" s="146"/>
      <c r="RSS17" s="146"/>
      <c r="RST17" s="146"/>
      <c r="RSU17" s="146"/>
      <c r="RSV17" s="146"/>
      <c r="RSW17" s="146"/>
      <c r="RSX17" s="146"/>
      <c r="RSY17" s="146"/>
      <c r="RSZ17" s="146"/>
      <c r="RTA17" s="146"/>
      <c r="RTB17" s="146"/>
      <c r="RTC17" s="146"/>
      <c r="RTD17" s="146"/>
      <c r="RTE17" s="146"/>
      <c r="RTF17" s="146"/>
      <c r="RTG17" s="146"/>
      <c r="RTH17" s="146"/>
      <c r="RTI17" s="146"/>
      <c r="RTJ17" s="146"/>
      <c r="RTK17" s="146"/>
      <c r="RTL17" s="146"/>
      <c r="RTM17" s="146"/>
      <c r="RTN17" s="146"/>
      <c r="RTO17" s="146"/>
      <c r="RTP17" s="146"/>
      <c r="RTQ17" s="146"/>
      <c r="RTR17" s="146"/>
      <c r="RTS17" s="146"/>
      <c r="RTT17" s="146"/>
      <c r="RTU17" s="146"/>
      <c r="RTV17" s="146"/>
      <c r="RTW17" s="146"/>
      <c r="RTX17" s="146"/>
      <c r="RTY17" s="146"/>
      <c r="RTZ17" s="146"/>
      <c r="RUA17" s="146"/>
      <c r="RUB17" s="146"/>
      <c r="RUC17" s="146"/>
      <c r="RUD17" s="146"/>
      <c r="RUE17" s="146"/>
      <c r="RUF17" s="146"/>
      <c r="RUG17" s="146"/>
      <c r="RUH17" s="146"/>
      <c r="RUI17" s="146"/>
      <c r="RUJ17" s="146"/>
      <c r="RUK17" s="146"/>
      <c r="RUL17" s="146"/>
      <c r="RUM17" s="146"/>
      <c r="RUN17" s="146"/>
      <c r="RUO17" s="146"/>
      <c r="RUP17" s="146"/>
      <c r="RUQ17" s="146"/>
      <c r="RUR17" s="146"/>
      <c r="RUS17" s="146"/>
      <c r="RUT17" s="146"/>
      <c r="RUU17" s="146"/>
      <c r="RUV17" s="146"/>
      <c r="RUW17" s="146"/>
      <c r="RUX17" s="146"/>
      <c r="RUY17" s="146"/>
      <c r="RUZ17" s="146"/>
      <c r="RVA17" s="146"/>
      <c r="RVB17" s="146"/>
      <c r="RVC17" s="146"/>
      <c r="RVD17" s="146"/>
      <c r="RVE17" s="146"/>
      <c r="RVF17" s="146"/>
      <c r="RVG17" s="146"/>
      <c r="RVH17" s="146"/>
      <c r="RVI17" s="146"/>
      <c r="RVJ17" s="146"/>
      <c r="RVK17" s="146"/>
      <c r="RVL17" s="146"/>
      <c r="RVM17" s="146"/>
      <c r="RVN17" s="146"/>
      <c r="RVO17" s="146"/>
      <c r="RVP17" s="146"/>
      <c r="RVQ17" s="146"/>
      <c r="RVR17" s="146"/>
      <c r="RVS17" s="146"/>
      <c r="RVT17" s="146"/>
      <c r="RVU17" s="146"/>
      <c r="RVV17" s="146"/>
      <c r="RVW17" s="146"/>
      <c r="RVX17" s="146"/>
      <c r="RVY17" s="146"/>
      <c r="RVZ17" s="146"/>
      <c r="RWA17" s="146"/>
      <c r="RWB17" s="146"/>
      <c r="RWC17" s="146"/>
      <c r="RWD17" s="146"/>
      <c r="RWE17" s="146"/>
      <c r="RWF17" s="146"/>
      <c r="RWG17" s="146"/>
      <c r="RWH17" s="146"/>
      <c r="RWI17" s="146"/>
      <c r="RWJ17" s="146"/>
      <c r="RWK17" s="146"/>
      <c r="RWL17" s="146"/>
      <c r="RWM17" s="146"/>
      <c r="RWN17" s="146"/>
      <c r="RWO17" s="146"/>
      <c r="RWP17" s="146"/>
      <c r="RWQ17" s="146"/>
      <c r="RWR17" s="146"/>
      <c r="RWS17" s="146"/>
      <c r="RWT17" s="146"/>
      <c r="RWU17" s="146"/>
      <c r="RWV17" s="146"/>
      <c r="RWW17" s="146"/>
      <c r="RWX17" s="146"/>
      <c r="RWY17" s="146"/>
      <c r="RWZ17" s="146"/>
      <c r="RXA17" s="146"/>
      <c r="RXB17" s="146"/>
      <c r="RXC17" s="146"/>
      <c r="RXD17" s="146"/>
      <c r="RXE17" s="146"/>
      <c r="RXF17" s="146"/>
      <c r="RXG17" s="146"/>
      <c r="RXH17" s="146"/>
      <c r="RXI17" s="146"/>
      <c r="RXJ17" s="146"/>
      <c r="RXK17" s="146"/>
      <c r="RXL17" s="146"/>
      <c r="RXM17" s="146"/>
      <c r="RXN17" s="146"/>
      <c r="RXO17" s="146"/>
      <c r="RXP17" s="146"/>
      <c r="RXQ17" s="146"/>
      <c r="RXR17" s="146"/>
      <c r="RXS17" s="146"/>
      <c r="RXT17" s="146"/>
      <c r="RXU17" s="146"/>
      <c r="RXV17" s="146"/>
      <c r="RXW17" s="146"/>
      <c r="RXX17" s="146"/>
      <c r="RXY17" s="146"/>
      <c r="RXZ17" s="146"/>
      <c r="RYA17" s="146"/>
      <c r="RYB17" s="146"/>
      <c r="RYC17" s="146"/>
      <c r="RYD17" s="146"/>
      <c r="RYE17" s="146"/>
      <c r="RYF17" s="146"/>
      <c r="RYG17" s="146"/>
      <c r="RYH17" s="146"/>
      <c r="RYI17" s="146"/>
      <c r="RYJ17" s="146"/>
      <c r="RYK17" s="146"/>
      <c r="RYL17" s="146"/>
      <c r="RYM17" s="146"/>
      <c r="RYN17" s="146"/>
      <c r="RYO17" s="146"/>
      <c r="RYP17" s="146"/>
      <c r="RYQ17" s="146"/>
      <c r="RYR17" s="146"/>
      <c r="RYS17" s="146"/>
      <c r="RYT17" s="146"/>
      <c r="RYU17" s="146"/>
      <c r="RYV17" s="146"/>
      <c r="RYW17" s="146"/>
      <c r="RYX17" s="146"/>
      <c r="RYY17" s="146"/>
      <c r="RYZ17" s="146"/>
      <c r="RZA17" s="146"/>
      <c r="RZB17" s="146"/>
      <c r="RZC17" s="146"/>
      <c r="RZD17" s="146"/>
      <c r="RZE17" s="146"/>
      <c r="RZF17" s="146"/>
      <c r="RZG17" s="146"/>
      <c r="RZH17" s="146"/>
      <c r="RZI17" s="146"/>
      <c r="RZJ17" s="146"/>
      <c r="RZK17" s="146"/>
      <c r="RZL17" s="146"/>
      <c r="RZM17" s="146"/>
      <c r="RZN17" s="146"/>
      <c r="RZO17" s="146"/>
      <c r="RZP17" s="146"/>
      <c r="RZQ17" s="146"/>
      <c r="RZR17" s="146"/>
      <c r="RZS17" s="146"/>
      <c r="RZT17" s="146"/>
      <c r="RZU17" s="146"/>
      <c r="RZV17" s="146"/>
      <c r="RZW17" s="146"/>
      <c r="RZX17" s="146"/>
      <c r="RZY17" s="146"/>
      <c r="RZZ17" s="146"/>
      <c r="SAA17" s="146"/>
      <c r="SAB17" s="146"/>
      <c r="SAC17" s="146"/>
      <c r="SAD17" s="146"/>
      <c r="SAE17" s="146"/>
      <c r="SAF17" s="146"/>
      <c r="SAG17" s="146"/>
      <c r="SAH17" s="146"/>
      <c r="SAI17" s="146"/>
      <c r="SAJ17" s="146"/>
      <c r="SAK17" s="146"/>
      <c r="SAL17" s="146"/>
      <c r="SAM17" s="146"/>
      <c r="SAN17" s="146"/>
      <c r="SAO17" s="146"/>
      <c r="SAP17" s="146"/>
      <c r="SAQ17" s="146"/>
      <c r="SAR17" s="146"/>
      <c r="SAS17" s="146"/>
      <c r="SAT17" s="146"/>
      <c r="SAU17" s="146"/>
      <c r="SAV17" s="146"/>
      <c r="SAW17" s="146"/>
      <c r="SAX17" s="146"/>
      <c r="SAY17" s="146"/>
      <c r="SAZ17" s="146"/>
      <c r="SBA17" s="146"/>
      <c r="SBB17" s="146"/>
      <c r="SBC17" s="146"/>
      <c r="SBD17" s="146"/>
      <c r="SBE17" s="146"/>
      <c r="SBF17" s="146"/>
      <c r="SBG17" s="146"/>
      <c r="SBH17" s="146"/>
      <c r="SBI17" s="146"/>
      <c r="SBJ17" s="146"/>
      <c r="SBK17" s="146"/>
      <c r="SBL17" s="146"/>
      <c r="SBM17" s="146"/>
      <c r="SBN17" s="146"/>
      <c r="SBO17" s="146"/>
      <c r="SBP17" s="146"/>
      <c r="SBQ17" s="146"/>
      <c r="SBR17" s="146"/>
      <c r="SBS17" s="146"/>
      <c r="SBT17" s="146"/>
      <c r="SBU17" s="146"/>
      <c r="SBV17" s="146"/>
      <c r="SBW17" s="146"/>
      <c r="SBX17" s="146"/>
      <c r="SBY17" s="146"/>
      <c r="SBZ17" s="146"/>
      <c r="SCA17" s="146"/>
      <c r="SCB17" s="146"/>
      <c r="SCC17" s="146"/>
      <c r="SCD17" s="146"/>
      <c r="SCE17" s="146"/>
      <c r="SCF17" s="146"/>
      <c r="SCG17" s="146"/>
      <c r="SCH17" s="146"/>
      <c r="SCI17" s="146"/>
      <c r="SCJ17" s="146"/>
      <c r="SCK17" s="146"/>
      <c r="SCL17" s="146"/>
      <c r="SCM17" s="146"/>
      <c r="SCN17" s="146"/>
      <c r="SCO17" s="146"/>
      <c r="SCP17" s="146"/>
      <c r="SCQ17" s="146"/>
      <c r="SCR17" s="146"/>
      <c r="SCS17" s="146"/>
      <c r="SCT17" s="146"/>
      <c r="SCU17" s="146"/>
      <c r="SCV17" s="146"/>
      <c r="SCW17" s="146"/>
      <c r="SCX17" s="146"/>
      <c r="SCY17" s="146"/>
      <c r="SCZ17" s="146"/>
      <c r="SDA17" s="146"/>
      <c r="SDB17" s="146"/>
      <c r="SDC17" s="146"/>
      <c r="SDD17" s="146"/>
      <c r="SDE17" s="146"/>
      <c r="SDF17" s="146"/>
      <c r="SDG17" s="146"/>
      <c r="SDH17" s="146"/>
      <c r="SDI17" s="146"/>
      <c r="SDJ17" s="146"/>
      <c r="SDK17" s="146"/>
      <c r="SDL17" s="146"/>
      <c r="SDM17" s="146"/>
      <c r="SDN17" s="146"/>
      <c r="SDO17" s="146"/>
      <c r="SDP17" s="146"/>
      <c r="SDQ17" s="146"/>
      <c r="SDR17" s="146"/>
      <c r="SDS17" s="146"/>
      <c r="SDT17" s="146"/>
      <c r="SDU17" s="146"/>
      <c r="SDV17" s="146"/>
      <c r="SDW17" s="146"/>
      <c r="SDX17" s="146"/>
      <c r="SDY17" s="146"/>
      <c r="SDZ17" s="146"/>
      <c r="SEA17" s="146"/>
      <c r="SEB17" s="146"/>
      <c r="SEC17" s="146"/>
      <c r="SED17" s="146"/>
      <c r="SEE17" s="146"/>
      <c r="SEF17" s="146"/>
      <c r="SEG17" s="146"/>
      <c r="SEH17" s="146"/>
      <c r="SEI17" s="146"/>
      <c r="SEJ17" s="146"/>
      <c r="SEK17" s="146"/>
      <c r="SEL17" s="146"/>
      <c r="SEM17" s="146"/>
      <c r="SEN17" s="146"/>
      <c r="SEO17" s="146"/>
      <c r="SEP17" s="146"/>
      <c r="SEQ17" s="146"/>
      <c r="SER17" s="146"/>
      <c r="SES17" s="146"/>
      <c r="SET17" s="146"/>
      <c r="SEU17" s="146"/>
      <c r="SEV17" s="146"/>
      <c r="SEW17" s="146"/>
      <c r="SEX17" s="146"/>
      <c r="SEY17" s="146"/>
      <c r="SEZ17" s="146"/>
      <c r="SFA17" s="146"/>
      <c r="SFB17" s="146"/>
      <c r="SFC17" s="146"/>
      <c r="SFD17" s="146"/>
      <c r="SFE17" s="146"/>
      <c r="SFF17" s="146"/>
      <c r="SFG17" s="146"/>
      <c r="SFH17" s="146"/>
      <c r="SFI17" s="146"/>
      <c r="SFJ17" s="146"/>
      <c r="SFK17" s="146"/>
      <c r="SFL17" s="146"/>
      <c r="SFM17" s="146"/>
      <c r="SFN17" s="146"/>
      <c r="SFO17" s="146"/>
      <c r="SFP17" s="146"/>
      <c r="SFQ17" s="146"/>
      <c r="SFR17" s="146"/>
      <c r="SFS17" s="146"/>
      <c r="SFT17" s="146"/>
      <c r="SFU17" s="146"/>
      <c r="SFV17" s="146"/>
      <c r="SFW17" s="146"/>
      <c r="SFX17" s="146"/>
      <c r="SFY17" s="146"/>
      <c r="SFZ17" s="146"/>
      <c r="SGA17" s="146"/>
      <c r="SGB17" s="146"/>
      <c r="SGC17" s="146"/>
      <c r="SGD17" s="146"/>
      <c r="SGE17" s="146"/>
      <c r="SGF17" s="146"/>
      <c r="SGG17" s="146"/>
      <c r="SGH17" s="146"/>
      <c r="SGI17" s="146"/>
      <c r="SGJ17" s="146"/>
      <c r="SGK17" s="146"/>
      <c r="SGL17" s="146"/>
      <c r="SGM17" s="146"/>
      <c r="SGN17" s="146"/>
      <c r="SGO17" s="146"/>
      <c r="SGP17" s="146"/>
      <c r="SGQ17" s="146"/>
      <c r="SGR17" s="146"/>
      <c r="SGS17" s="146"/>
      <c r="SGT17" s="146"/>
      <c r="SGU17" s="146"/>
      <c r="SGV17" s="146"/>
      <c r="SGW17" s="146"/>
      <c r="SGX17" s="146"/>
      <c r="SGY17" s="146"/>
      <c r="SGZ17" s="146"/>
      <c r="SHA17" s="146"/>
      <c r="SHB17" s="146"/>
      <c r="SHC17" s="146"/>
      <c r="SHD17" s="146"/>
      <c r="SHE17" s="146"/>
      <c r="SHF17" s="146"/>
      <c r="SHG17" s="146"/>
      <c r="SHH17" s="146"/>
      <c r="SHI17" s="146"/>
      <c r="SHJ17" s="146"/>
      <c r="SHK17" s="146"/>
      <c r="SHL17" s="146"/>
      <c r="SHM17" s="146"/>
      <c r="SHN17" s="146"/>
      <c r="SHO17" s="146"/>
      <c r="SHP17" s="146"/>
      <c r="SHQ17" s="146"/>
      <c r="SHR17" s="146"/>
      <c r="SHS17" s="146"/>
      <c r="SHT17" s="146"/>
      <c r="SHU17" s="146"/>
      <c r="SHV17" s="146"/>
      <c r="SHW17" s="146"/>
      <c r="SHX17" s="146"/>
      <c r="SHY17" s="146"/>
      <c r="SHZ17" s="146"/>
      <c r="SIA17" s="146"/>
      <c r="SIB17" s="146"/>
      <c r="SIC17" s="146"/>
      <c r="SID17" s="146"/>
      <c r="SIE17" s="146"/>
      <c r="SIF17" s="146"/>
      <c r="SIG17" s="146"/>
      <c r="SIH17" s="146"/>
      <c r="SII17" s="146"/>
      <c r="SIJ17" s="146"/>
      <c r="SIK17" s="146"/>
      <c r="SIL17" s="146"/>
      <c r="SIM17" s="146"/>
      <c r="SIN17" s="146"/>
      <c r="SIO17" s="146"/>
      <c r="SIP17" s="146"/>
      <c r="SIQ17" s="146"/>
      <c r="SIR17" s="146"/>
      <c r="SIS17" s="146"/>
      <c r="SIT17" s="146"/>
      <c r="SIU17" s="146"/>
      <c r="SIV17" s="146"/>
      <c r="SIW17" s="146"/>
      <c r="SIX17" s="146"/>
      <c r="SIY17" s="146"/>
      <c r="SIZ17" s="146"/>
      <c r="SJA17" s="146"/>
      <c r="SJB17" s="146"/>
      <c r="SJC17" s="146"/>
      <c r="SJD17" s="146"/>
      <c r="SJE17" s="146"/>
      <c r="SJF17" s="146"/>
      <c r="SJG17" s="146"/>
      <c r="SJH17" s="146"/>
      <c r="SJI17" s="146"/>
      <c r="SJJ17" s="146"/>
      <c r="SJK17" s="146"/>
      <c r="SJL17" s="146"/>
      <c r="SJM17" s="146"/>
      <c r="SJN17" s="146"/>
      <c r="SJO17" s="146"/>
      <c r="SJP17" s="146"/>
      <c r="SJQ17" s="146"/>
      <c r="SJR17" s="146"/>
      <c r="SJS17" s="146"/>
      <c r="SJT17" s="146"/>
      <c r="SJU17" s="146"/>
      <c r="SJV17" s="146"/>
      <c r="SJW17" s="146"/>
      <c r="SJX17" s="146"/>
      <c r="SJY17" s="146"/>
      <c r="SJZ17" s="146"/>
      <c r="SKA17" s="146"/>
      <c r="SKB17" s="146"/>
      <c r="SKC17" s="146"/>
      <c r="SKD17" s="146"/>
      <c r="SKE17" s="146"/>
      <c r="SKF17" s="146"/>
      <c r="SKG17" s="146"/>
      <c r="SKH17" s="146"/>
      <c r="SKI17" s="146"/>
      <c r="SKJ17" s="146"/>
      <c r="SKK17" s="146"/>
      <c r="SKL17" s="146"/>
      <c r="SKM17" s="146"/>
      <c r="SKN17" s="146"/>
      <c r="SKO17" s="146"/>
      <c r="SKP17" s="146"/>
      <c r="SKQ17" s="146"/>
      <c r="SKR17" s="146"/>
      <c r="SKS17" s="146"/>
      <c r="SKT17" s="146"/>
      <c r="SKU17" s="146"/>
      <c r="SKV17" s="146"/>
      <c r="SKW17" s="146"/>
      <c r="SKX17" s="146"/>
      <c r="SKY17" s="146"/>
      <c r="SKZ17" s="146"/>
      <c r="SLA17" s="146"/>
      <c r="SLB17" s="146"/>
      <c r="SLC17" s="146"/>
      <c r="SLD17" s="146"/>
      <c r="SLE17" s="146"/>
      <c r="SLF17" s="146"/>
      <c r="SLG17" s="146"/>
      <c r="SLH17" s="146"/>
      <c r="SLI17" s="146"/>
      <c r="SLJ17" s="146"/>
      <c r="SLK17" s="146"/>
      <c r="SLL17" s="146"/>
      <c r="SLM17" s="146"/>
      <c r="SLN17" s="146"/>
      <c r="SLO17" s="146"/>
      <c r="SLP17" s="146"/>
      <c r="SLQ17" s="146"/>
      <c r="SLR17" s="146"/>
      <c r="SLS17" s="146"/>
      <c r="SLT17" s="146"/>
      <c r="SLU17" s="146"/>
      <c r="SLV17" s="146"/>
      <c r="SLW17" s="146"/>
      <c r="SLX17" s="146"/>
      <c r="SLY17" s="146"/>
      <c r="SLZ17" s="146"/>
      <c r="SMA17" s="146"/>
      <c r="SMB17" s="146"/>
      <c r="SMC17" s="146"/>
      <c r="SMD17" s="146"/>
      <c r="SME17" s="146"/>
      <c r="SMF17" s="146"/>
      <c r="SMG17" s="146"/>
      <c r="SMH17" s="146"/>
      <c r="SMI17" s="146"/>
      <c r="SMJ17" s="146"/>
      <c r="SMK17" s="146"/>
      <c r="SML17" s="146"/>
      <c r="SMM17" s="146"/>
      <c r="SMN17" s="146"/>
      <c r="SMO17" s="146"/>
      <c r="SMP17" s="146"/>
      <c r="SMQ17" s="146"/>
      <c r="SMR17" s="146"/>
      <c r="SMS17" s="146"/>
      <c r="SMT17" s="146"/>
      <c r="SMU17" s="146"/>
      <c r="SMV17" s="146"/>
      <c r="SMW17" s="146"/>
      <c r="SMX17" s="146"/>
      <c r="SMY17" s="146"/>
      <c r="SMZ17" s="146"/>
      <c r="SNA17" s="146"/>
      <c r="SNB17" s="146"/>
      <c r="SNC17" s="146"/>
      <c r="SND17" s="146"/>
      <c r="SNE17" s="146"/>
      <c r="SNF17" s="146"/>
      <c r="SNG17" s="146"/>
      <c r="SNH17" s="146"/>
      <c r="SNI17" s="146"/>
      <c r="SNJ17" s="146"/>
      <c r="SNK17" s="146"/>
      <c r="SNL17" s="146"/>
      <c r="SNM17" s="146"/>
      <c r="SNN17" s="146"/>
      <c r="SNO17" s="146"/>
      <c r="SNP17" s="146"/>
      <c r="SNQ17" s="146"/>
      <c r="SNR17" s="146"/>
      <c r="SNS17" s="146"/>
      <c r="SNT17" s="146"/>
      <c r="SNU17" s="146"/>
      <c r="SNV17" s="146"/>
      <c r="SNW17" s="146"/>
      <c r="SNX17" s="146"/>
      <c r="SNY17" s="146"/>
      <c r="SNZ17" s="146"/>
      <c r="SOA17" s="146"/>
      <c r="SOB17" s="146"/>
      <c r="SOC17" s="146"/>
      <c r="SOD17" s="146"/>
      <c r="SOE17" s="146"/>
      <c r="SOF17" s="146"/>
      <c r="SOG17" s="146"/>
      <c r="SOH17" s="146"/>
      <c r="SOI17" s="146"/>
      <c r="SOJ17" s="146"/>
      <c r="SOK17" s="146"/>
      <c r="SOL17" s="146"/>
      <c r="SOM17" s="146"/>
      <c r="SON17" s="146"/>
      <c r="SOO17" s="146"/>
      <c r="SOP17" s="146"/>
      <c r="SOQ17" s="146"/>
      <c r="SOR17" s="146"/>
      <c r="SOS17" s="146"/>
      <c r="SOT17" s="146"/>
      <c r="SOU17" s="146"/>
      <c r="SOV17" s="146"/>
      <c r="SOW17" s="146"/>
      <c r="SOX17" s="146"/>
      <c r="SOY17" s="146"/>
      <c r="SOZ17" s="146"/>
      <c r="SPA17" s="146"/>
      <c r="SPB17" s="146"/>
      <c r="SPC17" s="146"/>
      <c r="SPD17" s="146"/>
      <c r="SPE17" s="146"/>
      <c r="SPF17" s="146"/>
      <c r="SPG17" s="146"/>
      <c r="SPH17" s="146"/>
      <c r="SPI17" s="146"/>
      <c r="SPJ17" s="146"/>
      <c r="SPK17" s="146"/>
      <c r="SPL17" s="146"/>
      <c r="SPM17" s="146"/>
      <c r="SPN17" s="146"/>
      <c r="SPO17" s="146"/>
      <c r="SPP17" s="146"/>
      <c r="SPQ17" s="146"/>
      <c r="SPR17" s="146"/>
      <c r="SPS17" s="146"/>
      <c r="SPT17" s="146"/>
      <c r="SPU17" s="146"/>
      <c r="SPV17" s="146"/>
      <c r="SPW17" s="146"/>
      <c r="SPX17" s="146"/>
      <c r="SPY17" s="146"/>
      <c r="SPZ17" s="146"/>
      <c r="SQA17" s="146"/>
      <c r="SQB17" s="146"/>
      <c r="SQC17" s="146"/>
      <c r="SQD17" s="146"/>
      <c r="SQE17" s="146"/>
      <c r="SQF17" s="146"/>
      <c r="SQG17" s="146"/>
      <c r="SQH17" s="146"/>
      <c r="SQI17" s="146"/>
      <c r="SQJ17" s="146"/>
      <c r="SQK17" s="146"/>
      <c r="SQL17" s="146"/>
      <c r="SQM17" s="146"/>
      <c r="SQN17" s="146"/>
      <c r="SQO17" s="146"/>
      <c r="SQP17" s="146"/>
      <c r="SQQ17" s="146"/>
      <c r="SQR17" s="146"/>
      <c r="SQS17" s="146"/>
      <c r="SQT17" s="146"/>
      <c r="SQU17" s="146"/>
      <c r="SQV17" s="146"/>
      <c r="SQW17" s="146"/>
      <c r="SQX17" s="146"/>
      <c r="SQY17" s="146"/>
      <c r="SQZ17" s="146"/>
      <c r="SRA17" s="146"/>
      <c r="SRB17" s="146"/>
      <c r="SRC17" s="146"/>
      <c r="SRD17" s="146"/>
      <c r="SRE17" s="146"/>
      <c r="SRF17" s="146"/>
      <c r="SRG17" s="146"/>
      <c r="SRH17" s="146"/>
      <c r="SRI17" s="146"/>
      <c r="SRJ17" s="146"/>
      <c r="SRK17" s="146"/>
      <c r="SRL17" s="146"/>
      <c r="SRM17" s="146"/>
      <c r="SRN17" s="146"/>
      <c r="SRO17" s="146"/>
      <c r="SRP17" s="146"/>
      <c r="SRQ17" s="146"/>
      <c r="SRR17" s="146"/>
      <c r="SRS17" s="146"/>
      <c r="SRT17" s="146"/>
      <c r="SRU17" s="146"/>
      <c r="SRV17" s="146"/>
      <c r="SRW17" s="146"/>
      <c r="SRX17" s="146"/>
      <c r="SRY17" s="146"/>
      <c r="SRZ17" s="146"/>
      <c r="SSA17" s="146"/>
      <c r="SSB17" s="146"/>
      <c r="SSC17" s="146"/>
      <c r="SSD17" s="146"/>
      <c r="SSE17" s="146"/>
      <c r="SSF17" s="146"/>
      <c r="SSG17" s="146"/>
      <c r="SSH17" s="146"/>
      <c r="SSI17" s="146"/>
      <c r="SSJ17" s="146"/>
      <c r="SSK17" s="146"/>
      <c r="SSL17" s="146"/>
      <c r="SSM17" s="146"/>
      <c r="SSN17" s="146"/>
      <c r="SSO17" s="146"/>
      <c r="SSP17" s="146"/>
      <c r="SSQ17" s="146"/>
      <c r="SSR17" s="146"/>
      <c r="SSS17" s="146"/>
      <c r="SST17" s="146"/>
      <c r="SSU17" s="146"/>
      <c r="SSV17" s="146"/>
      <c r="SSW17" s="146"/>
      <c r="SSX17" s="146"/>
      <c r="SSY17" s="146"/>
      <c r="SSZ17" s="146"/>
      <c r="STA17" s="146"/>
      <c r="STB17" s="146"/>
      <c r="STC17" s="146"/>
      <c r="STD17" s="146"/>
      <c r="STE17" s="146"/>
      <c r="STF17" s="146"/>
      <c r="STG17" s="146"/>
      <c r="STH17" s="146"/>
      <c r="STI17" s="146"/>
      <c r="STJ17" s="146"/>
      <c r="STK17" s="146"/>
      <c r="STL17" s="146"/>
      <c r="STM17" s="146"/>
      <c r="STN17" s="146"/>
      <c r="STO17" s="146"/>
      <c r="STP17" s="146"/>
      <c r="STQ17" s="146"/>
      <c r="STR17" s="146"/>
      <c r="STS17" s="146"/>
      <c r="STT17" s="146"/>
      <c r="STU17" s="146"/>
      <c r="STV17" s="146"/>
      <c r="STW17" s="146"/>
      <c r="STX17" s="146"/>
      <c r="STY17" s="146"/>
      <c r="STZ17" s="146"/>
      <c r="SUA17" s="146"/>
      <c r="SUB17" s="146"/>
      <c r="SUC17" s="146"/>
      <c r="SUD17" s="146"/>
      <c r="SUE17" s="146"/>
      <c r="SUF17" s="146"/>
      <c r="SUG17" s="146"/>
      <c r="SUH17" s="146"/>
      <c r="SUI17" s="146"/>
      <c r="SUJ17" s="146"/>
      <c r="SUK17" s="146"/>
      <c r="SUL17" s="146"/>
      <c r="SUM17" s="146"/>
      <c r="SUN17" s="146"/>
      <c r="SUO17" s="146"/>
      <c r="SUP17" s="146"/>
      <c r="SUQ17" s="146"/>
      <c r="SUR17" s="146"/>
      <c r="SUS17" s="146"/>
      <c r="SUT17" s="146"/>
      <c r="SUU17" s="146"/>
      <c r="SUV17" s="146"/>
      <c r="SUW17" s="146"/>
      <c r="SUX17" s="146"/>
      <c r="SUY17" s="146"/>
      <c r="SUZ17" s="146"/>
      <c r="SVA17" s="146"/>
      <c r="SVB17" s="146"/>
      <c r="SVC17" s="146"/>
      <c r="SVD17" s="146"/>
      <c r="SVE17" s="146"/>
      <c r="SVF17" s="146"/>
      <c r="SVG17" s="146"/>
      <c r="SVH17" s="146"/>
      <c r="SVI17" s="146"/>
      <c r="SVJ17" s="146"/>
      <c r="SVK17" s="146"/>
      <c r="SVL17" s="146"/>
      <c r="SVM17" s="146"/>
      <c r="SVN17" s="146"/>
      <c r="SVO17" s="146"/>
      <c r="SVP17" s="146"/>
      <c r="SVQ17" s="146"/>
      <c r="SVR17" s="146"/>
      <c r="SVS17" s="146"/>
      <c r="SVT17" s="146"/>
      <c r="SVU17" s="146"/>
      <c r="SVV17" s="146"/>
      <c r="SVW17" s="146"/>
      <c r="SVX17" s="146"/>
      <c r="SVY17" s="146"/>
      <c r="SVZ17" s="146"/>
      <c r="SWA17" s="146"/>
      <c r="SWB17" s="146"/>
      <c r="SWC17" s="146"/>
      <c r="SWD17" s="146"/>
      <c r="SWE17" s="146"/>
      <c r="SWF17" s="146"/>
      <c r="SWG17" s="146"/>
      <c r="SWH17" s="146"/>
      <c r="SWI17" s="146"/>
      <c r="SWJ17" s="146"/>
      <c r="SWK17" s="146"/>
      <c r="SWL17" s="146"/>
      <c r="SWM17" s="146"/>
      <c r="SWN17" s="146"/>
      <c r="SWO17" s="146"/>
      <c r="SWP17" s="146"/>
      <c r="SWQ17" s="146"/>
      <c r="SWR17" s="146"/>
      <c r="SWS17" s="146"/>
      <c r="SWT17" s="146"/>
      <c r="SWU17" s="146"/>
      <c r="SWV17" s="146"/>
      <c r="SWW17" s="146"/>
      <c r="SWX17" s="146"/>
      <c r="SWY17" s="146"/>
      <c r="SWZ17" s="146"/>
      <c r="SXA17" s="146"/>
      <c r="SXB17" s="146"/>
      <c r="SXC17" s="146"/>
      <c r="SXD17" s="146"/>
      <c r="SXE17" s="146"/>
      <c r="SXF17" s="146"/>
      <c r="SXG17" s="146"/>
      <c r="SXH17" s="146"/>
      <c r="SXI17" s="146"/>
      <c r="SXJ17" s="146"/>
      <c r="SXK17" s="146"/>
      <c r="SXL17" s="146"/>
      <c r="SXM17" s="146"/>
      <c r="SXN17" s="146"/>
      <c r="SXO17" s="146"/>
      <c r="SXP17" s="146"/>
      <c r="SXQ17" s="146"/>
      <c r="SXR17" s="146"/>
      <c r="SXS17" s="146"/>
      <c r="SXT17" s="146"/>
      <c r="SXU17" s="146"/>
      <c r="SXV17" s="146"/>
      <c r="SXW17" s="146"/>
      <c r="SXX17" s="146"/>
      <c r="SXY17" s="146"/>
      <c r="SXZ17" s="146"/>
      <c r="SYA17" s="146"/>
      <c r="SYB17" s="146"/>
      <c r="SYC17" s="146"/>
      <c r="SYD17" s="146"/>
      <c r="SYE17" s="146"/>
      <c r="SYF17" s="146"/>
      <c r="SYG17" s="146"/>
      <c r="SYH17" s="146"/>
      <c r="SYI17" s="146"/>
      <c r="SYJ17" s="146"/>
      <c r="SYK17" s="146"/>
      <c r="SYL17" s="146"/>
      <c r="SYM17" s="146"/>
      <c r="SYN17" s="146"/>
      <c r="SYO17" s="146"/>
      <c r="SYP17" s="146"/>
      <c r="SYQ17" s="146"/>
      <c r="SYR17" s="146"/>
      <c r="SYS17" s="146"/>
      <c r="SYT17" s="146"/>
      <c r="SYU17" s="146"/>
      <c r="SYV17" s="146"/>
      <c r="SYW17" s="146"/>
      <c r="SYX17" s="146"/>
      <c r="SYY17" s="146"/>
      <c r="SYZ17" s="146"/>
      <c r="SZA17" s="146"/>
      <c r="SZB17" s="146"/>
      <c r="SZC17" s="146"/>
      <c r="SZD17" s="146"/>
      <c r="SZE17" s="146"/>
      <c r="SZF17" s="146"/>
      <c r="SZG17" s="146"/>
      <c r="SZH17" s="146"/>
      <c r="SZI17" s="146"/>
      <c r="SZJ17" s="146"/>
      <c r="SZK17" s="146"/>
      <c r="SZL17" s="146"/>
      <c r="SZM17" s="146"/>
      <c r="SZN17" s="146"/>
      <c r="SZO17" s="146"/>
      <c r="SZP17" s="146"/>
      <c r="SZQ17" s="146"/>
      <c r="SZR17" s="146"/>
      <c r="SZS17" s="146"/>
      <c r="SZT17" s="146"/>
      <c r="SZU17" s="146"/>
      <c r="SZV17" s="146"/>
      <c r="SZW17" s="146"/>
      <c r="SZX17" s="146"/>
      <c r="SZY17" s="146"/>
      <c r="SZZ17" s="146"/>
      <c r="TAA17" s="146"/>
      <c r="TAB17" s="146"/>
      <c r="TAC17" s="146"/>
      <c r="TAD17" s="146"/>
      <c r="TAE17" s="146"/>
      <c r="TAF17" s="146"/>
      <c r="TAG17" s="146"/>
      <c r="TAH17" s="146"/>
      <c r="TAI17" s="146"/>
      <c r="TAJ17" s="146"/>
      <c r="TAK17" s="146"/>
      <c r="TAL17" s="146"/>
      <c r="TAM17" s="146"/>
      <c r="TAN17" s="146"/>
      <c r="TAO17" s="146"/>
      <c r="TAP17" s="146"/>
      <c r="TAQ17" s="146"/>
      <c r="TAR17" s="146"/>
      <c r="TAS17" s="146"/>
      <c r="TAT17" s="146"/>
      <c r="TAU17" s="146"/>
      <c r="TAV17" s="146"/>
      <c r="TAW17" s="146"/>
      <c r="TAX17" s="146"/>
      <c r="TAY17" s="146"/>
      <c r="TAZ17" s="146"/>
      <c r="TBA17" s="146"/>
      <c r="TBB17" s="146"/>
      <c r="TBC17" s="146"/>
      <c r="TBD17" s="146"/>
      <c r="TBE17" s="146"/>
      <c r="TBF17" s="146"/>
      <c r="TBG17" s="146"/>
      <c r="TBH17" s="146"/>
      <c r="TBI17" s="146"/>
      <c r="TBJ17" s="146"/>
      <c r="TBK17" s="146"/>
      <c r="TBL17" s="146"/>
      <c r="TBM17" s="146"/>
      <c r="TBN17" s="146"/>
      <c r="TBO17" s="146"/>
      <c r="TBP17" s="146"/>
      <c r="TBQ17" s="146"/>
      <c r="TBR17" s="146"/>
      <c r="TBS17" s="146"/>
      <c r="TBT17" s="146"/>
      <c r="TBU17" s="146"/>
      <c r="TBV17" s="146"/>
      <c r="TBW17" s="146"/>
      <c r="TBX17" s="146"/>
      <c r="TBY17" s="146"/>
      <c r="TBZ17" s="146"/>
      <c r="TCA17" s="146"/>
      <c r="TCB17" s="146"/>
      <c r="TCC17" s="146"/>
      <c r="TCD17" s="146"/>
      <c r="TCE17" s="146"/>
      <c r="TCF17" s="146"/>
      <c r="TCG17" s="146"/>
      <c r="TCH17" s="146"/>
      <c r="TCI17" s="146"/>
      <c r="TCJ17" s="146"/>
      <c r="TCK17" s="146"/>
      <c r="TCL17" s="146"/>
      <c r="TCM17" s="146"/>
      <c r="TCN17" s="146"/>
      <c r="TCO17" s="146"/>
      <c r="TCP17" s="146"/>
      <c r="TCQ17" s="146"/>
      <c r="TCR17" s="146"/>
      <c r="TCS17" s="146"/>
      <c r="TCT17" s="146"/>
      <c r="TCU17" s="146"/>
      <c r="TCV17" s="146"/>
      <c r="TCW17" s="146"/>
      <c r="TCX17" s="146"/>
      <c r="TCY17" s="146"/>
      <c r="TCZ17" s="146"/>
      <c r="TDA17" s="146"/>
      <c r="TDB17" s="146"/>
      <c r="TDC17" s="146"/>
      <c r="TDD17" s="146"/>
      <c r="TDE17" s="146"/>
      <c r="TDF17" s="146"/>
      <c r="TDG17" s="146"/>
      <c r="TDH17" s="146"/>
      <c r="TDI17" s="146"/>
      <c r="TDJ17" s="146"/>
      <c r="TDK17" s="146"/>
      <c r="TDL17" s="146"/>
      <c r="TDM17" s="146"/>
      <c r="TDN17" s="146"/>
      <c r="TDO17" s="146"/>
      <c r="TDP17" s="146"/>
      <c r="TDQ17" s="146"/>
      <c r="TDR17" s="146"/>
      <c r="TDS17" s="146"/>
      <c r="TDT17" s="146"/>
      <c r="TDU17" s="146"/>
      <c r="TDV17" s="146"/>
      <c r="TDW17" s="146"/>
      <c r="TDX17" s="146"/>
      <c r="TDY17" s="146"/>
      <c r="TDZ17" s="146"/>
      <c r="TEA17" s="146"/>
      <c r="TEB17" s="146"/>
      <c r="TEC17" s="146"/>
      <c r="TED17" s="146"/>
      <c r="TEE17" s="146"/>
      <c r="TEF17" s="146"/>
      <c r="TEG17" s="146"/>
      <c r="TEH17" s="146"/>
      <c r="TEI17" s="146"/>
      <c r="TEJ17" s="146"/>
      <c r="TEK17" s="146"/>
      <c r="TEL17" s="146"/>
      <c r="TEM17" s="146"/>
      <c r="TEN17" s="146"/>
      <c r="TEO17" s="146"/>
      <c r="TEP17" s="146"/>
      <c r="TEQ17" s="146"/>
      <c r="TER17" s="146"/>
      <c r="TES17" s="146"/>
      <c r="TET17" s="146"/>
      <c r="TEU17" s="146"/>
      <c r="TEV17" s="146"/>
      <c r="TEW17" s="146"/>
      <c r="TEX17" s="146"/>
      <c r="TEY17" s="146"/>
      <c r="TEZ17" s="146"/>
      <c r="TFA17" s="146"/>
      <c r="TFB17" s="146"/>
      <c r="TFC17" s="146"/>
      <c r="TFD17" s="146"/>
      <c r="TFE17" s="146"/>
      <c r="TFF17" s="146"/>
      <c r="TFG17" s="146"/>
      <c r="TFH17" s="146"/>
      <c r="TFI17" s="146"/>
      <c r="TFJ17" s="146"/>
      <c r="TFK17" s="146"/>
      <c r="TFL17" s="146"/>
      <c r="TFM17" s="146"/>
      <c r="TFN17" s="146"/>
      <c r="TFO17" s="146"/>
      <c r="TFP17" s="146"/>
      <c r="TFQ17" s="146"/>
      <c r="TFR17" s="146"/>
      <c r="TFS17" s="146"/>
      <c r="TFT17" s="146"/>
      <c r="TFU17" s="146"/>
      <c r="TFV17" s="146"/>
      <c r="TFW17" s="146"/>
      <c r="TFX17" s="146"/>
      <c r="TFY17" s="146"/>
      <c r="TFZ17" s="146"/>
      <c r="TGA17" s="146"/>
      <c r="TGB17" s="146"/>
      <c r="TGC17" s="146"/>
      <c r="TGD17" s="146"/>
      <c r="TGE17" s="146"/>
      <c r="TGF17" s="146"/>
      <c r="TGG17" s="146"/>
      <c r="TGH17" s="146"/>
      <c r="TGI17" s="146"/>
      <c r="TGJ17" s="146"/>
      <c r="TGK17" s="146"/>
      <c r="TGL17" s="146"/>
      <c r="TGM17" s="146"/>
      <c r="TGN17" s="146"/>
      <c r="TGO17" s="146"/>
      <c r="TGP17" s="146"/>
      <c r="TGQ17" s="146"/>
      <c r="TGR17" s="146"/>
      <c r="TGS17" s="146"/>
      <c r="TGT17" s="146"/>
      <c r="TGU17" s="146"/>
      <c r="TGV17" s="146"/>
      <c r="TGW17" s="146"/>
      <c r="TGX17" s="146"/>
      <c r="TGY17" s="146"/>
      <c r="TGZ17" s="146"/>
      <c r="THA17" s="146"/>
      <c r="THB17" s="146"/>
      <c r="THC17" s="146"/>
      <c r="THD17" s="146"/>
      <c r="THE17" s="146"/>
      <c r="THF17" s="146"/>
      <c r="THG17" s="146"/>
      <c r="THH17" s="146"/>
      <c r="THI17" s="146"/>
      <c r="THJ17" s="146"/>
      <c r="THK17" s="146"/>
      <c r="THL17" s="146"/>
      <c r="THM17" s="146"/>
      <c r="THN17" s="146"/>
      <c r="THO17" s="146"/>
      <c r="THP17" s="146"/>
      <c r="THQ17" s="146"/>
      <c r="THR17" s="146"/>
      <c r="THS17" s="146"/>
      <c r="THT17" s="146"/>
      <c r="THU17" s="146"/>
      <c r="THV17" s="146"/>
      <c r="THW17" s="146"/>
      <c r="THX17" s="146"/>
      <c r="THY17" s="146"/>
      <c r="THZ17" s="146"/>
      <c r="TIA17" s="146"/>
      <c r="TIB17" s="146"/>
      <c r="TIC17" s="146"/>
      <c r="TID17" s="146"/>
      <c r="TIE17" s="146"/>
      <c r="TIF17" s="146"/>
      <c r="TIG17" s="146"/>
      <c r="TIH17" s="146"/>
      <c r="TII17" s="146"/>
      <c r="TIJ17" s="146"/>
      <c r="TIK17" s="146"/>
      <c r="TIL17" s="146"/>
      <c r="TIM17" s="146"/>
      <c r="TIN17" s="146"/>
      <c r="TIO17" s="146"/>
      <c r="TIP17" s="146"/>
      <c r="TIQ17" s="146"/>
      <c r="TIR17" s="146"/>
      <c r="TIS17" s="146"/>
      <c r="TIT17" s="146"/>
      <c r="TIU17" s="146"/>
      <c r="TIV17" s="146"/>
      <c r="TIW17" s="146"/>
      <c r="TIX17" s="146"/>
      <c r="TIY17" s="146"/>
      <c r="TIZ17" s="146"/>
      <c r="TJA17" s="146"/>
      <c r="TJB17" s="146"/>
      <c r="TJC17" s="146"/>
      <c r="TJD17" s="146"/>
      <c r="TJE17" s="146"/>
      <c r="TJF17" s="146"/>
      <c r="TJG17" s="146"/>
      <c r="TJH17" s="146"/>
      <c r="TJI17" s="146"/>
      <c r="TJJ17" s="146"/>
      <c r="TJK17" s="146"/>
      <c r="TJL17" s="146"/>
      <c r="TJM17" s="146"/>
      <c r="TJN17" s="146"/>
      <c r="TJO17" s="146"/>
      <c r="TJP17" s="146"/>
      <c r="TJQ17" s="146"/>
      <c r="TJR17" s="146"/>
      <c r="TJS17" s="146"/>
      <c r="TJT17" s="146"/>
      <c r="TJU17" s="146"/>
      <c r="TJV17" s="146"/>
      <c r="TJW17" s="146"/>
      <c r="TJX17" s="146"/>
      <c r="TJY17" s="146"/>
      <c r="TJZ17" s="146"/>
      <c r="TKA17" s="146"/>
      <c r="TKB17" s="146"/>
      <c r="TKC17" s="146"/>
      <c r="TKD17" s="146"/>
      <c r="TKE17" s="146"/>
      <c r="TKF17" s="146"/>
      <c r="TKG17" s="146"/>
      <c r="TKH17" s="146"/>
      <c r="TKI17" s="146"/>
      <c r="TKJ17" s="146"/>
      <c r="TKK17" s="146"/>
      <c r="TKL17" s="146"/>
      <c r="TKM17" s="146"/>
      <c r="TKN17" s="146"/>
      <c r="TKO17" s="146"/>
      <c r="TKP17" s="146"/>
      <c r="TKQ17" s="146"/>
      <c r="TKR17" s="146"/>
      <c r="TKS17" s="146"/>
      <c r="TKT17" s="146"/>
      <c r="TKU17" s="146"/>
      <c r="TKV17" s="146"/>
      <c r="TKW17" s="146"/>
      <c r="TKX17" s="146"/>
      <c r="TKY17" s="146"/>
      <c r="TKZ17" s="146"/>
      <c r="TLA17" s="146"/>
      <c r="TLB17" s="146"/>
      <c r="TLC17" s="146"/>
      <c r="TLD17" s="146"/>
      <c r="TLE17" s="146"/>
      <c r="TLF17" s="146"/>
      <c r="TLG17" s="146"/>
      <c r="TLH17" s="146"/>
      <c r="TLI17" s="146"/>
      <c r="TLJ17" s="146"/>
      <c r="TLK17" s="146"/>
      <c r="TLL17" s="146"/>
      <c r="TLM17" s="146"/>
      <c r="TLN17" s="146"/>
      <c r="TLO17" s="146"/>
      <c r="TLP17" s="146"/>
      <c r="TLQ17" s="146"/>
      <c r="TLR17" s="146"/>
      <c r="TLS17" s="146"/>
      <c r="TLT17" s="146"/>
      <c r="TLU17" s="146"/>
      <c r="TLV17" s="146"/>
      <c r="TLW17" s="146"/>
      <c r="TLX17" s="146"/>
      <c r="TLY17" s="146"/>
      <c r="TLZ17" s="146"/>
      <c r="TMA17" s="146"/>
      <c r="TMB17" s="146"/>
      <c r="TMC17" s="146"/>
      <c r="TMD17" s="146"/>
      <c r="TME17" s="146"/>
      <c r="TMF17" s="146"/>
      <c r="TMG17" s="146"/>
      <c r="TMH17" s="146"/>
      <c r="TMI17" s="146"/>
      <c r="TMJ17" s="146"/>
      <c r="TMK17" s="146"/>
      <c r="TML17" s="146"/>
      <c r="TMM17" s="146"/>
      <c r="TMN17" s="146"/>
      <c r="TMO17" s="146"/>
      <c r="TMP17" s="146"/>
      <c r="TMQ17" s="146"/>
      <c r="TMR17" s="146"/>
      <c r="TMS17" s="146"/>
      <c r="TMT17" s="146"/>
      <c r="TMU17" s="146"/>
      <c r="TMV17" s="146"/>
      <c r="TMW17" s="146"/>
      <c r="TMX17" s="146"/>
      <c r="TMY17" s="146"/>
      <c r="TMZ17" s="146"/>
      <c r="TNA17" s="146"/>
      <c r="TNB17" s="146"/>
      <c r="TNC17" s="146"/>
      <c r="TND17" s="146"/>
      <c r="TNE17" s="146"/>
      <c r="TNF17" s="146"/>
      <c r="TNG17" s="146"/>
      <c r="TNH17" s="146"/>
      <c r="TNI17" s="146"/>
      <c r="TNJ17" s="146"/>
      <c r="TNK17" s="146"/>
      <c r="TNL17" s="146"/>
      <c r="TNM17" s="146"/>
      <c r="TNN17" s="146"/>
      <c r="TNO17" s="146"/>
      <c r="TNP17" s="146"/>
      <c r="TNQ17" s="146"/>
      <c r="TNR17" s="146"/>
      <c r="TNS17" s="146"/>
      <c r="TNT17" s="146"/>
      <c r="TNU17" s="146"/>
      <c r="TNV17" s="146"/>
      <c r="TNW17" s="146"/>
      <c r="TNX17" s="146"/>
      <c r="TNY17" s="146"/>
      <c r="TNZ17" s="146"/>
      <c r="TOA17" s="146"/>
      <c r="TOB17" s="146"/>
      <c r="TOC17" s="146"/>
      <c r="TOD17" s="146"/>
      <c r="TOE17" s="146"/>
      <c r="TOF17" s="146"/>
      <c r="TOG17" s="146"/>
      <c r="TOH17" s="146"/>
      <c r="TOI17" s="146"/>
      <c r="TOJ17" s="146"/>
      <c r="TOK17" s="146"/>
      <c r="TOL17" s="146"/>
      <c r="TOM17" s="146"/>
      <c r="TON17" s="146"/>
      <c r="TOO17" s="146"/>
      <c r="TOP17" s="146"/>
      <c r="TOQ17" s="146"/>
      <c r="TOR17" s="146"/>
      <c r="TOS17" s="146"/>
      <c r="TOT17" s="146"/>
      <c r="TOU17" s="146"/>
      <c r="TOV17" s="146"/>
      <c r="TOW17" s="146"/>
      <c r="TOX17" s="146"/>
      <c r="TOY17" s="146"/>
      <c r="TOZ17" s="146"/>
      <c r="TPA17" s="146"/>
      <c r="TPB17" s="146"/>
      <c r="TPC17" s="146"/>
      <c r="TPD17" s="146"/>
      <c r="TPE17" s="146"/>
      <c r="TPF17" s="146"/>
      <c r="TPG17" s="146"/>
      <c r="TPH17" s="146"/>
      <c r="TPI17" s="146"/>
      <c r="TPJ17" s="146"/>
      <c r="TPK17" s="146"/>
      <c r="TPL17" s="146"/>
      <c r="TPM17" s="146"/>
      <c r="TPN17" s="146"/>
      <c r="TPO17" s="146"/>
      <c r="TPP17" s="146"/>
      <c r="TPQ17" s="146"/>
      <c r="TPR17" s="146"/>
      <c r="TPS17" s="146"/>
      <c r="TPT17" s="146"/>
      <c r="TPU17" s="146"/>
      <c r="TPV17" s="146"/>
      <c r="TPW17" s="146"/>
      <c r="TPX17" s="146"/>
      <c r="TPY17" s="146"/>
      <c r="TPZ17" s="146"/>
      <c r="TQA17" s="146"/>
      <c r="TQB17" s="146"/>
      <c r="TQC17" s="146"/>
      <c r="TQD17" s="146"/>
      <c r="TQE17" s="146"/>
      <c r="TQF17" s="146"/>
      <c r="TQG17" s="146"/>
      <c r="TQH17" s="146"/>
      <c r="TQI17" s="146"/>
      <c r="TQJ17" s="146"/>
      <c r="TQK17" s="146"/>
      <c r="TQL17" s="146"/>
      <c r="TQM17" s="146"/>
      <c r="TQN17" s="146"/>
      <c r="TQO17" s="146"/>
      <c r="TQP17" s="146"/>
      <c r="TQQ17" s="146"/>
      <c r="TQR17" s="146"/>
      <c r="TQS17" s="146"/>
      <c r="TQT17" s="146"/>
      <c r="TQU17" s="146"/>
      <c r="TQV17" s="146"/>
      <c r="TQW17" s="146"/>
      <c r="TQX17" s="146"/>
      <c r="TQY17" s="146"/>
      <c r="TQZ17" s="146"/>
      <c r="TRA17" s="146"/>
      <c r="TRB17" s="146"/>
      <c r="TRC17" s="146"/>
      <c r="TRD17" s="146"/>
      <c r="TRE17" s="146"/>
      <c r="TRF17" s="146"/>
      <c r="TRG17" s="146"/>
      <c r="TRH17" s="146"/>
      <c r="TRI17" s="146"/>
      <c r="TRJ17" s="146"/>
      <c r="TRK17" s="146"/>
      <c r="TRL17" s="146"/>
      <c r="TRM17" s="146"/>
      <c r="TRN17" s="146"/>
      <c r="TRO17" s="146"/>
      <c r="TRP17" s="146"/>
      <c r="TRQ17" s="146"/>
      <c r="TRR17" s="146"/>
      <c r="TRS17" s="146"/>
      <c r="TRT17" s="146"/>
      <c r="TRU17" s="146"/>
      <c r="TRV17" s="146"/>
      <c r="TRW17" s="146"/>
      <c r="TRX17" s="146"/>
      <c r="TRY17" s="146"/>
      <c r="TRZ17" s="146"/>
      <c r="TSA17" s="146"/>
      <c r="TSB17" s="146"/>
      <c r="TSC17" s="146"/>
      <c r="TSD17" s="146"/>
      <c r="TSE17" s="146"/>
      <c r="TSF17" s="146"/>
      <c r="TSG17" s="146"/>
      <c r="TSH17" s="146"/>
      <c r="TSI17" s="146"/>
      <c r="TSJ17" s="146"/>
      <c r="TSK17" s="146"/>
      <c r="TSL17" s="146"/>
      <c r="TSM17" s="146"/>
      <c r="TSN17" s="146"/>
      <c r="TSO17" s="146"/>
      <c r="TSP17" s="146"/>
      <c r="TSQ17" s="146"/>
      <c r="TSR17" s="146"/>
      <c r="TSS17" s="146"/>
      <c r="TST17" s="146"/>
      <c r="TSU17" s="146"/>
      <c r="TSV17" s="146"/>
      <c r="TSW17" s="146"/>
      <c r="TSX17" s="146"/>
      <c r="TSY17" s="146"/>
      <c r="TSZ17" s="146"/>
      <c r="TTA17" s="146"/>
      <c r="TTB17" s="146"/>
      <c r="TTC17" s="146"/>
      <c r="TTD17" s="146"/>
      <c r="TTE17" s="146"/>
      <c r="TTF17" s="146"/>
      <c r="TTG17" s="146"/>
      <c r="TTH17" s="146"/>
      <c r="TTI17" s="146"/>
      <c r="TTJ17" s="146"/>
      <c r="TTK17" s="146"/>
      <c r="TTL17" s="146"/>
      <c r="TTM17" s="146"/>
      <c r="TTN17" s="146"/>
      <c r="TTO17" s="146"/>
      <c r="TTP17" s="146"/>
      <c r="TTQ17" s="146"/>
      <c r="TTR17" s="146"/>
      <c r="TTS17" s="146"/>
      <c r="TTT17" s="146"/>
      <c r="TTU17" s="146"/>
      <c r="TTV17" s="146"/>
      <c r="TTW17" s="146"/>
      <c r="TTX17" s="146"/>
      <c r="TTY17" s="146"/>
      <c r="TTZ17" s="146"/>
      <c r="TUA17" s="146"/>
      <c r="TUB17" s="146"/>
      <c r="TUC17" s="146"/>
      <c r="TUD17" s="146"/>
      <c r="TUE17" s="146"/>
      <c r="TUF17" s="146"/>
      <c r="TUG17" s="146"/>
      <c r="TUH17" s="146"/>
      <c r="TUI17" s="146"/>
      <c r="TUJ17" s="146"/>
      <c r="TUK17" s="146"/>
      <c r="TUL17" s="146"/>
      <c r="TUM17" s="146"/>
      <c r="TUN17" s="146"/>
      <c r="TUO17" s="146"/>
      <c r="TUP17" s="146"/>
      <c r="TUQ17" s="146"/>
      <c r="TUR17" s="146"/>
      <c r="TUS17" s="146"/>
      <c r="TUT17" s="146"/>
      <c r="TUU17" s="146"/>
      <c r="TUV17" s="146"/>
      <c r="TUW17" s="146"/>
      <c r="TUX17" s="146"/>
      <c r="TUY17" s="146"/>
      <c r="TUZ17" s="146"/>
      <c r="TVA17" s="146"/>
      <c r="TVB17" s="146"/>
      <c r="TVC17" s="146"/>
      <c r="TVD17" s="146"/>
      <c r="TVE17" s="146"/>
      <c r="TVF17" s="146"/>
      <c r="TVG17" s="146"/>
      <c r="TVH17" s="146"/>
      <c r="TVI17" s="146"/>
      <c r="TVJ17" s="146"/>
      <c r="TVK17" s="146"/>
      <c r="TVL17" s="146"/>
      <c r="TVM17" s="146"/>
      <c r="TVN17" s="146"/>
      <c r="TVO17" s="146"/>
      <c r="TVP17" s="146"/>
      <c r="TVQ17" s="146"/>
      <c r="TVR17" s="146"/>
      <c r="TVS17" s="146"/>
      <c r="TVT17" s="146"/>
      <c r="TVU17" s="146"/>
      <c r="TVV17" s="146"/>
      <c r="TVW17" s="146"/>
      <c r="TVX17" s="146"/>
      <c r="TVY17" s="146"/>
      <c r="TVZ17" s="146"/>
      <c r="TWA17" s="146"/>
      <c r="TWB17" s="146"/>
      <c r="TWC17" s="146"/>
      <c r="TWD17" s="146"/>
      <c r="TWE17" s="146"/>
      <c r="TWF17" s="146"/>
      <c r="TWG17" s="146"/>
      <c r="TWH17" s="146"/>
      <c r="TWI17" s="146"/>
      <c r="TWJ17" s="146"/>
      <c r="TWK17" s="146"/>
      <c r="TWL17" s="146"/>
      <c r="TWM17" s="146"/>
      <c r="TWN17" s="146"/>
      <c r="TWO17" s="146"/>
      <c r="TWP17" s="146"/>
      <c r="TWQ17" s="146"/>
      <c r="TWR17" s="146"/>
      <c r="TWS17" s="146"/>
      <c r="TWT17" s="146"/>
      <c r="TWU17" s="146"/>
      <c r="TWV17" s="146"/>
      <c r="TWW17" s="146"/>
      <c r="TWX17" s="146"/>
      <c r="TWY17" s="146"/>
      <c r="TWZ17" s="146"/>
      <c r="TXA17" s="146"/>
      <c r="TXB17" s="146"/>
      <c r="TXC17" s="146"/>
      <c r="TXD17" s="146"/>
      <c r="TXE17" s="146"/>
      <c r="TXF17" s="146"/>
      <c r="TXG17" s="146"/>
      <c r="TXH17" s="146"/>
      <c r="TXI17" s="146"/>
      <c r="TXJ17" s="146"/>
      <c r="TXK17" s="146"/>
      <c r="TXL17" s="146"/>
      <c r="TXM17" s="146"/>
      <c r="TXN17" s="146"/>
      <c r="TXO17" s="146"/>
      <c r="TXP17" s="146"/>
      <c r="TXQ17" s="146"/>
      <c r="TXR17" s="146"/>
      <c r="TXS17" s="146"/>
      <c r="TXT17" s="146"/>
      <c r="TXU17" s="146"/>
      <c r="TXV17" s="146"/>
      <c r="TXW17" s="146"/>
      <c r="TXX17" s="146"/>
      <c r="TXY17" s="146"/>
      <c r="TXZ17" s="146"/>
      <c r="TYA17" s="146"/>
      <c r="TYB17" s="146"/>
      <c r="TYC17" s="146"/>
      <c r="TYD17" s="146"/>
      <c r="TYE17" s="146"/>
      <c r="TYF17" s="146"/>
      <c r="TYG17" s="146"/>
      <c r="TYH17" s="146"/>
      <c r="TYI17" s="146"/>
      <c r="TYJ17" s="146"/>
      <c r="TYK17" s="146"/>
      <c r="TYL17" s="146"/>
      <c r="TYM17" s="146"/>
      <c r="TYN17" s="146"/>
      <c r="TYO17" s="146"/>
      <c r="TYP17" s="146"/>
      <c r="TYQ17" s="146"/>
      <c r="TYR17" s="146"/>
      <c r="TYS17" s="146"/>
      <c r="TYT17" s="146"/>
      <c r="TYU17" s="146"/>
      <c r="TYV17" s="146"/>
      <c r="TYW17" s="146"/>
      <c r="TYX17" s="146"/>
      <c r="TYY17" s="146"/>
      <c r="TYZ17" s="146"/>
      <c r="TZA17" s="146"/>
      <c r="TZB17" s="146"/>
      <c r="TZC17" s="146"/>
      <c r="TZD17" s="146"/>
      <c r="TZE17" s="146"/>
      <c r="TZF17" s="146"/>
      <c r="TZG17" s="146"/>
      <c r="TZH17" s="146"/>
      <c r="TZI17" s="146"/>
      <c r="TZJ17" s="146"/>
      <c r="TZK17" s="146"/>
      <c r="TZL17" s="146"/>
      <c r="TZM17" s="146"/>
      <c r="TZN17" s="146"/>
      <c r="TZO17" s="146"/>
      <c r="TZP17" s="146"/>
      <c r="TZQ17" s="146"/>
      <c r="TZR17" s="146"/>
      <c r="TZS17" s="146"/>
      <c r="TZT17" s="146"/>
      <c r="TZU17" s="146"/>
      <c r="TZV17" s="146"/>
      <c r="TZW17" s="146"/>
      <c r="TZX17" s="146"/>
      <c r="TZY17" s="146"/>
      <c r="TZZ17" s="146"/>
      <c r="UAA17" s="146"/>
      <c r="UAB17" s="146"/>
      <c r="UAC17" s="146"/>
      <c r="UAD17" s="146"/>
      <c r="UAE17" s="146"/>
      <c r="UAF17" s="146"/>
      <c r="UAG17" s="146"/>
      <c r="UAH17" s="146"/>
      <c r="UAI17" s="146"/>
      <c r="UAJ17" s="146"/>
      <c r="UAK17" s="146"/>
      <c r="UAL17" s="146"/>
      <c r="UAM17" s="146"/>
      <c r="UAN17" s="146"/>
      <c r="UAO17" s="146"/>
      <c r="UAP17" s="146"/>
      <c r="UAQ17" s="146"/>
      <c r="UAR17" s="146"/>
      <c r="UAS17" s="146"/>
      <c r="UAT17" s="146"/>
      <c r="UAU17" s="146"/>
      <c r="UAV17" s="146"/>
      <c r="UAW17" s="146"/>
      <c r="UAX17" s="146"/>
      <c r="UAY17" s="146"/>
      <c r="UAZ17" s="146"/>
      <c r="UBA17" s="146"/>
      <c r="UBB17" s="146"/>
      <c r="UBC17" s="146"/>
      <c r="UBD17" s="146"/>
      <c r="UBE17" s="146"/>
      <c r="UBF17" s="146"/>
      <c r="UBG17" s="146"/>
      <c r="UBH17" s="146"/>
      <c r="UBI17" s="146"/>
      <c r="UBJ17" s="146"/>
      <c r="UBK17" s="146"/>
      <c r="UBL17" s="146"/>
      <c r="UBM17" s="146"/>
      <c r="UBN17" s="146"/>
      <c r="UBO17" s="146"/>
      <c r="UBP17" s="146"/>
      <c r="UBQ17" s="146"/>
      <c r="UBR17" s="146"/>
      <c r="UBS17" s="146"/>
      <c r="UBT17" s="146"/>
      <c r="UBU17" s="146"/>
      <c r="UBV17" s="146"/>
      <c r="UBW17" s="146"/>
      <c r="UBX17" s="146"/>
      <c r="UBY17" s="146"/>
      <c r="UBZ17" s="146"/>
      <c r="UCA17" s="146"/>
      <c r="UCB17" s="146"/>
      <c r="UCC17" s="146"/>
      <c r="UCD17" s="146"/>
      <c r="UCE17" s="146"/>
      <c r="UCF17" s="146"/>
      <c r="UCG17" s="146"/>
      <c r="UCH17" s="146"/>
      <c r="UCI17" s="146"/>
      <c r="UCJ17" s="146"/>
      <c r="UCK17" s="146"/>
      <c r="UCL17" s="146"/>
      <c r="UCM17" s="146"/>
      <c r="UCN17" s="146"/>
      <c r="UCO17" s="146"/>
      <c r="UCP17" s="146"/>
      <c r="UCQ17" s="146"/>
      <c r="UCR17" s="146"/>
      <c r="UCS17" s="146"/>
      <c r="UCT17" s="146"/>
      <c r="UCU17" s="146"/>
      <c r="UCV17" s="146"/>
      <c r="UCW17" s="146"/>
      <c r="UCX17" s="146"/>
      <c r="UCY17" s="146"/>
      <c r="UCZ17" s="146"/>
      <c r="UDA17" s="146"/>
      <c r="UDB17" s="146"/>
      <c r="UDC17" s="146"/>
      <c r="UDD17" s="146"/>
      <c r="UDE17" s="146"/>
      <c r="UDF17" s="146"/>
      <c r="UDG17" s="146"/>
      <c r="UDH17" s="146"/>
      <c r="UDI17" s="146"/>
      <c r="UDJ17" s="146"/>
      <c r="UDK17" s="146"/>
      <c r="UDL17" s="146"/>
      <c r="UDM17" s="146"/>
      <c r="UDN17" s="146"/>
      <c r="UDO17" s="146"/>
      <c r="UDP17" s="146"/>
      <c r="UDQ17" s="146"/>
      <c r="UDR17" s="146"/>
      <c r="UDS17" s="146"/>
      <c r="UDT17" s="146"/>
      <c r="UDU17" s="146"/>
      <c r="UDV17" s="146"/>
      <c r="UDW17" s="146"/>
      <c r="UDX17" s="146"/>
      <c r="UDY17" s="146"/>
      <c r="UDZ17" s="146"/>
      <c r="UEA17" s="146"/>
      <c r="UEB17" s="146"/>
      <c r="UEC17" s="146"/>
      <c r="UED17" s="146"/>
      <c r="UEE17" s="146"/>
      <c r="UEF17" s="146"/>
      <c r="UEG17" s="146"/>
      <c r="UEH17" s="146"/>
      <c r="UEI17" s="146"/>
      <c r="UEJ17" s="146"/>
      <c r="UEK17" s="146"/>
      <c r="UEL17" s="146"/>
      <c r="UEM17" s="146"/>
      <c r="UEN17" s="146"/>
      <c r="UEO17" s="146"/>
      <c r="UEP17" s="146"/>
      <c r="UEQ17" s="146"/>
      <c r="UER17" s="146"/>
      <c r="UES17" s="146"/>
      <c r="UET17" s="146"/>
      <c r="UEU17" s="146"/>
      <c r="UEV17" s="146"/>
      <c r="UEW17" s="146"/>
      <c r="UEX17" s="146"/>
      <c r="UEY17" s="146"/>
      <c r="UEZ17" s="146"/>
      <c r="UFA17" s="146"/>
      <c r="UFB17" s="146"/>
      <c r="UFC17" s="146"/>
      <c r="UFD17" s="146"/>
      <c r="UFE17" s="146"/>
      <c r="UFF17" s="146"/>
      <c r="UFG17" s="146"/>
      <c r="UFH17" s="146"/>
      <c r="UFI17" s="146"/>
      <c r="UFJ17" s="146"/>
      <c r="UFK17" s="146"/>
      <c r="UFL17" s="146"/>
      <c r="UFM17" s="146"/>
      <c r="UFN17" s="146"/>
      <c r="UFO17" s="146"/>
      <c r="UFP17" s="146"/>
      <c r="UFQ17" s="146"/>
      <c r="UFR17" s="146"/>
      <c r="UFS17" s="146"/>
      <c r="UFT17" s="146"/>
      <c r="UFU17" s="146"/>
      <c r="UFV17" s="146"/>
      <c r="UFW17" s="146"/>
      <c r="UFX17" s="146"/>
      <c r="UFY17" s="146"/>
      <c r="UFZ17" s="146"/>
      <c r="UGA17" s="146"/>
      <c r="UGB17" s="146"/>
      <c r="UGC17" s="146"/>
      <c r="UGD17" s="146"/>
      <c r="UGE17" s="146"/>
      <c r="UGF17" s="146"/>
      <c r="UGG17" s="146"/>
      <c r="UGH17" s="146"/>
      <c r="UGI17" s="146"/>
      <c r="UGJ17" s="146"/>
      <c r="UGK17" s="146"/>
      <c r="UGL17" s="146"/>
      <c r="UGM17" s="146"/>
      <c r="UGN17" s="146"/>
      <c r="UGO17" s="146"/>
      <c r="UGP17" s="146"/>
      <c r="UGQ17" s="146"/>
      <c r="UGR17" s="146"/>
      <c r="UGS17" s="146"/>
      <c r="UGT17" s="146"/>
      <c r="UGU17" s="146"/>
      <c r="UGV17" s="146"/>
      <c r="UGW17" s="146"/>
      <c r="UGX17" s="146"/>
      <c r="UGY17" s="146"/>
      <c r="UGZ17" s="146"/>
      <c r="UHA17" s="146"/>
      <c r="UHB17" s="146"/>
      <c r="UHC17" s="146"/>
      <c r="UHD17" s="146"/>
      <c r="UHE17" s="146"/>
      <c r="UHF17" s="146"/>
      <c r="UHG17" s="146"/>
      <c r="UHH17" s="146"/>
      <c r="UHI17" s="146"/>
      <c r="UHJ17" s="146"/>
      <c r="UHK17" s="146"/>
      <c r="UHL17" s="146"/>
      <c r="UHM17" s="146"/>
      <c r="UHN17" s="146"/>
      <c r="UHO17" s="146"/>
      <c r="UHP17" s="146"/>
      <c r="UHQ17" s="146"/>
      <c r="UHR17" s="146"/>
      <c r="UHS17" s="146"/>
      <c r="UHT17" s="146"/>
      <c r="UHU17" s="146"/>
      <c r="UHV17" s="146"/>
      <c r="UHW17" s="146"/>
      <c r="UHX17" s="146"/>
      <c r="UHY17" s="146"/>
      <c r="UHZ17" s="146"/>
      <c r="UIA17" s="146"/>
      <c r="UIB17" s="146"/>
      <c r="UIC17" s="146"/>
      <c r="UID17" s="146"/>
      <c r="UIE17" s="146"/>
      <c r="UIF17" s="146"/>
      <c r="UIG17" s="146"/>
      <c r="UIH17" s="146"/>
      <c r="UII17" s="146"/>
      <c r="UIJ17" s="146"/>
      <c r="UIK17" s="146"/>
      <c r="UIL17" s="146"/>
      <c r="UIM17" s="146"/>
      <c r="UIN17" s="146"/>
      <c r="UIO17" s="146"/>
      <c r="UIP17" s="146"/>
      <c r="UIQ17" s="146"/>
      <c r="UIR17" s="146"/>
      <c r="UIS17" s="146"/>
      <c r="UIT17" s="146"/>
      <c r="UIU17" s="146"/>
      <c r="UIV17" s="146"/>
      <c r="UIW17" s="146"/>
      <c r="UIX17" s="146"/>
      <c r="UIY17" s="146"/>
      <c r="UIZ17" s="146"/>
      <c r="UJA17" s="146"/>
      <c r="UJB17" s="146"/>
      <c r="UJC17" s="146"/>
      <c r="UJD17" s="146"/>
      <c r="UJE17" s="146"/>
      <c r="UJF17" s="146"/>
      <c r="UJG17" s="146"/>
      <c r="UJH17" s="146"/>
      <c r="UJI17" s="146"/>
      <c r="UJJ17" s="146"/>
      <c r="UJK17" s="146"/>
      <c r="UJL17" s="146"/>
      <c r="UJM17" s="146"/>
      <c r="UJN17" s="146"/>
      <c r="UJO17" s="146"/>
      <c r="UJP17" s="146"/>
      <c r="UJQ17" s="146"/>
      <c r="UJR17" s="146"/>
      <c r="UJS17" s="146"/>
      <c r="UJT17" s="146"/>
      <c r="UJU17" s="146"/>
      <c r="UJV17" s="146"/>
      <c r="UJW17" s="146"/>
      <c r="UJX17" s="146"/>
      <c r="UJY17" s="146"/>
      <c r="UJZ17" s="146"/>
      <c r="UKA17" s="146"/>
      <c r="UKB17" s="146"/>
      <c r="UKC17" s="146"/>
      <c r="UKD17" s="146"/>
      <c r="UKE17" s="146"/>
      <c r="UKF17" s="146"/>
      <c r="UKG17" s="146"/>
      <c r="UKH17" s="146"/>
      <c r="UKI17" s="146"/>
      <c r="UKJ17" s="146"/>
      <c r="UKK17" s="146"/>
      <c r="UKL17" s="146"/>
      <c r="UKM17" s="146"/>
      <c r="UKN17" s="146"/>
      <c r="UKO17" s="146"/>
      <c r="UKP17" s="146"/>
      <c r="UKQ17" s="146"/>
      <c r="UKR17" s="146"/>
      <c r="UKS17" s="146"/>
      <c r="UKT17" s="146"/>
      <c r="UKU17" s="146"/>
      <c r="UKV17" s="146"/>
      <c r="UKW17" s="146"/>
      <c r="UKX17" s="146"/>
      <c r="UKY17" s="146"/>
      <c r="UKZ17" s="146"/>
      <c r="ULA17" s="146"/>
      <c r="ULB17" s="146"/>
      <c r="ULC17" s="146"/>
      <c r="ULD17" s="146"/>
      <c r="ULE17" s="146"/>
      <c r="ULF17" s="146"/>
      <c r="ULG17" s="146"/>
      <c r="ULH17" s="146"/>
      <c r="ULI17" s="146"/>
      <c r="ULJ17" s="146"/>
      <c r="ULK17" s="146"/>
      <c r="ULL17" s="146"/>
      <c r="ULM17" s="146"/>
      <c r="ULN17" s="146"/>
      <c r="ULO17" s="146"/>
      <c r="ULP17" s="146"/>
      <c r="ULQ17" s="146"/>
      <c r="ULR17" s="146"/>
      <c r="ULS17" s="146"/>
      <c r="ULT17" s="146"/>
      <c r="ULU17" s="146"/>
      <c r="ULV17" s="146"/>
      <c r="ULW17" s="146"/>
      <c r="ULX17" s="146"/>
      <c r="ULY17" s="146"/>
      <c r="ULZ17" s="146"/>
      <c r="UMA17" s="146"/>
      <c r="UMB17" s="146"/>
      <c r="UMC17" s="146"/>
      <c r="UMD17" s="146"/>
      <c r="UME17" s="146"/>
      <c r="UMF17" s="146"/>
      <c r="UMG17" s="146"/>
      <c r="UMH17" s="146"/>
      <c r="UMI17" s="146"/>
      <c r="UMJ17" s="146"/>
      <c r="UMK17" s="146"/>
      <c r="UML17" s="146"/>
      <c r="UMM17" s="146"/>
      <c r="UMN17" s="146"/>
      <c r="UMO17" s="146"/>
      <c r="UMP17" s="146"/>
      <c r="UMQ17" s="146"/>
      <c r="UMR17" s="146"/>
      <c r="UMS17" s="146"/>
      <c r="UMT17" s="146"/>
      <c r="UMU17" s="146"/>
      <c r="UMV17" s="146"/>
      <c r="UMW17" s="146"/>
      <c r="UMX17" s="146"/>
      <c r="UMY17" s="146"/>
      <c r="UMZ17" s="146"/>
      <c r="UNA17" s="146"/>
      <c r="UNB17" s="146"/>
      <c r="UNC17" s="146"/>
      <c r="UND17" s="146"/>
      <c r="UNE17" s="146"/>
      <c r="UNF17" s="146"/>
      <c r="UNG17" s="146"/>
      <c r="UNH17" s="146"/>
      <c r="UNI17" s="146"/>
      <c r="UNJ17" s="146"/>
      <c r="UNK17" s="146"/>
      <c r="UNL17" s="146"/>
      <c r="UNM17" s="146"/>
      <c r="UNN17" s="146"/>
      <c r="UNO17" s="146"/>
      <c r="UNP17" s="146"/>
      <c r="UNQ17" s="146"/>
      <c r="UNR17" s="146"/>
      <c r="UNS17" s="146"/>
      <c r="UNT17" s="146"/>
      <c r="UNU17" s="146"/>
      <c r="UNV17" s="146"/>
      <c r="UNW17" s="146"/>
      <c r="UNX17" s="146"/>
      <c r="UNY17" s="146"/>
      <c r="UNZ17" s="146"/>
      <c r="UOA17" s="146"/>
      <c r="UOB17" s="146"/>
      <c r="UOC17" s="146"/>
      <c r="UOD17" s="146"/>
      <c r="UOE17" s="146"/>
      <c r="UOF17" s="146"/>
      <c r="UOG17" s="146"/>
      <c r="UOH17" s="146"/>
      <c r="UOI17" s="146"/>
      <c r="UOJ17" s="146"/>
      <c r="UOK17" s="146"/>
      <c r="UOL17" s="146"/>
      <c r="UOM17" s="146"/>
      <c r="UON17" s="146"/>
      <c r="UOO17" s="146"/>
      <c r="UOP17" s="146"/>
      <c r="UOQ17" s="146"/>
      <c r="UOR17" s="146"/>
      <c r="UOS17" s="146"/>
      <c r="UOT17" s="146"/>
      <c r="UOU17" s="146"/>
      <c r="UOV17" s="146"/>
      <c r="UOW17" s="146"/>
      <c r="UOX17" s="146"/>
      <c r="UOY17" s="146"/>
      <c r="UOZ17" s="146"/>
      <c r="UPA17" s="146"/>
      <c r="UPB17" s="146"/>
      <c r="UPC17" s="146"/>
      <c r="UPD17" s="146"/>
      <c r="UPE17" s="146"/>
      <c r="UPF17" s="146"/>
      <c r="UPG17" s="146"/>
      <c r="UPH17" s="146"/>
      <c r="UPI17" s="146"/>
      <c r="UPJ17" s="146"/>
      <c r="UPK17" s="146"/>
      <c r="UPL17" s="146"/>
      <c r="UPM17" s="146"/>
      <c r="UPN17" s="146"/>
      <c r="UPO17" s="146"/>
      <c r="UPP17" s="146"/>
      <c r="UPQ17" s="146"/>
      <c r="UPR17" s="146"/>
      <c r="UPS17" s="146"/>
      <c r="UPT17" s="146"/>
      <c r="UPU17" s="146"/>
      <c r="UPV17" s="146"/>
      <c r="UPW17" s="146"/>
      <c r="UPX17" s="146"/>
      <c r="UPY17" s="146"/>
      <c r="UPZ17" s="146"/>
      <c r="UQA17" s="146"/>
      <c r="UQB17" s="146"/>
      <c r="UQC17" s="146"/>
      <c r="UQD17" s="146"/>
      <c r="UQE17" s="146"/>
      <c r="UQF17" s="146"/>
      <c r="UQG17" s="146"/>
      <c r="UQH17" s="146"/>
      <c r="UQI17" s="146"/>
      <c r="UQJ17" s="146"/>
      <c r="UQK17" s="146"/>
      <c r="UQL17" s="146"/>
      <c r="UQM17" s="146"/>
      <c r="UQN17" s="146"/>
      <c r="UQO17" s="146"/>
      <c r="UQP17" s="146"/>
      <c r="UQQ17" s="146"/>
      <c r="UQR17" s="146"/>
      <c r="UQS17" s="146"/>
      <c r="UQT17" s="146"/>
      <c r="UQU17" s="146"/>
      <c r="UQV17" s="146"/>
      <c r="UQW17" s="146"/>
      <c r="UQX17" s="146"/>
      <c r="UQY17" s="146"/>
      <c r="UQZ17" s="146"/>
      <c r="URA17" s="146"/>
      <c r="URB17" s="146"/>
      <c r="URC17" s="146"/>
      <c r="URD17" s="146"/>
      <c r="URE17" s="146"/>
      <c r="URF17" s="146"/>
      <c r="URG17" s="146"/>
      <c r="URH17" s="146"/>
      <c r="URI17" s="146"/>
      <c r="URJ17" s="146"/>
      <c r="URK17" s="146"/>
      <c r="URL17" s="146"/>
      <c r="URM17" s="146"/>
      <c r="URN17" s="146"/>
      <c r="URO17" s="146"/>
      <c r="URP17" s="146"/>
      <c r="URQ17" s="146"/>
      <c r="URR17" s="146"/>
      <c r="URS17" s="146"/>
      <c r="URT17" s="146"/>
      <c r="URU17" s="146"/>
      <c r="URV17" s="146"/>
      <c r="URW17" s="146"/>
      <c r="URX17" s="146"/>
      <c r="URY17" s="146"/>
      <c r="URZ17" s="146"/>
      <c r="USA17" s="146"/>
      <c r="USB17" s="146"/>
      <c r="USC17" s="146"/>
      <c r="USD17" s="146"/>
      <c r="USE17" s="146"/>
      <c r="USF17" s="146"/>
      <c r="USG17" s="146"/>
      <c r="USH17" s="146"/>
      <c r="USI17" s="146"/>
      <c r="USJ17" s="146"/>
      <c r="USK17" s="146"/>
      <c r="USL17" s="146"/>
      <c r="USM17" s="146"/>
      <c r="USN17" s="146"/>
      <c r="USO17" s="146"/>
      <c r="USP17" s="146"/>
      <c r="USQ17" s="146"/>
      <c r="USR17" s="146"/>
      <c r="USS17" s="146"/>
      <c r="UST17" s="146"/>
      <c r="USU17" s="146"/>
      <c r="USV17" s="146"/>
      <c r="USW17" s="146"/>
      <c r="USX17" s="146"/>
      <c r="USY17" s="146"/>
      <c r="USZ17" s="146"/>
      <c r="UTA17" s="146"/>
      <c r="UTB17" s="146"/>
      <c r="UTC17" s="146"/>
      <c r="UTD17" s="146"/>
      <c r="UTE17" s="146"/>
      <c r="UTF17" s="146"/>
      <c r="UTG17" s="146"/>
      <c r="UTH17" s="146"/>
      <c r="UTI17" s="146"/>
      <c r="UTJ17" s="146"/>
      <c r="UTK17" s="146"/>
      <c r="UTL17" s="146"/>
      <c r="UTM17" s="146"/>
      <c r="UTN17" s="146"/>
      <c r="UTO17" s="146"/>
      <c r="UTP17" s="146"/>
      <c r="UTQ17" s="146"/>
      <c r="UTR17" s="146"/>
      <c r="UTS17" s="146"/>
      <c r="UTT17" s="146"/>
      <c r="UTU17" s="146"/>
      <c r="UTV17" s="146"/>
      <c r="UTW17" s="146"/>
      <c r="UTX17" s="146"/>
      <c r="UTY17" s="146"/>
      <c r="UTZ17" s="146"/>
      <c r="UUA17" s="146"/>
      <c r="UUB17" s="146"/>
      <c r="UUC17" s="146"/>
      <c r="UUD17" s="146"/>
      <c r="UUE17" s="146"/>
      <c r="UUF17" s="146"/>
      <c r="UUG17" s="146"/>
      <c r="UUH17" s="146"/>
      <c r="UUI17" s="146"/>
      <c r="UUJ17" s="146"/>
      <c r="UUK17" s="146"/>
      <c r="UUL17" s="146"/>
      <c r="UUM17" s="146"/>
      <c r="UUN17" s="146"/>
      <c r="UUO17" s="146"/>
      <c r="UUP17" s="146"/>
      <c r="UUQ17" s="146"/>
      <c r="UUR17" s="146"/>
      <c r="UUS17" s="146"/>
      <c r="UUT17" s="146"/>
      <c r="UUU17" s="146"/>
      <c r="UUV17" s="146"/>
      <c r="UUW17" s="146"/>
      <c r="UUX17" s="146"/>
      <c r="UUY17" s="146"/>
      <c r="UUZ17" s="146"/>
      <c r="UVA17" s="146"/>
      <c r="UVB17" s="146"/>
      <c r="UVC17" s="146"/>
      <c r="UVD17" s="146"/>
      <c r="UVE17" s="146"/>
      <c r="UVF17" s="146"/>
      <c r="UVG17" s="146"/>
      <c r="UVH17" s="146"/>
      <c r="UVI17" s="146"/>
      <c r="UVJ17" s="146"/>
      <c r="UVK17" s="146"/>
      <c r="UVL17" s="146"/>
      <c r="UVM17" s="146"/>
      <c r="UVN17" s="146"/>
      <c r="UVO17" s="146"/>
      <c r="UVP17" s="146"/>
      <c r="UVQ17" s="146"/>
      <c r="UVR17" s="146"/>
      <c r="UVS17" s="146"/>
      <c r="UVT17" s="146"/>
      <c r="UVU17" s="146"/>
      <c r="UVV17" s="146"/>
      <c r="UVW17" s="146"/>
      <c r="UVX17" s="146"/>
      <c r="UVY17" s="146"/>
      <c r="UVZ17" s="146"/>
      <c r="UWA17" s="146"/>
      <c r="UWB17" s="146"/>
      <c r="UWC17" s="146"/>
      <c r="UWD17" s="146"/>
      <c r="UWE17" s="146"/>
      <c r="UWF17" s="146"/>
      <c r="UWG17" s="146"/>
      <c r="UWH17" s="146"/>
      <c r="UWI17" s="146"/>
      <c r="UWJ17" s="146"/>
      <c r="UWK17" s="146"/>
      <c r="UWL17" s="146"/>
      <c r="UWM17" s="146"/>
      <c r="UWN17" s="146"/>
      <c r="UWO17" s="146"/>
      <c r="UWP17" s="146"/>
      <c r="UWQ17" s="146"/>
      <c r="UWR17" s="146"/>
      <c r="UWS17" s="146"/>
      <c r="UWT17" s="146"/>
      <c r="UWU17" s="146"/>
      <c r="UWV17" s="146"/>
      <c r="UWW17" s="146"/>
      <c r="UWX17" s="146"/>
      <c r="UWY17" s="146"/>
      <c r="UWZ17" s="146"/>
      <c r="UXA17" s="146"/>
      <c r="UXB17" s="146"/>
      <c r="UXC17" s="146"/>
      <c r="UXD17" s="146"/>
      <c r="UXE17" s="146"/>
      <c r="UXF17" s="146"/>
      <c r="UXG17" s="146"/>
      <c r="UXH17" s="146"/>
      <c r="UXI17" s="146"/>
      <c r="UXJ17" s="146"/>
      <c r="UXK17" s="146"/>
      <c r="UXL17" s="146"/>
      <c r="UXM17" s="146"/>
      <c r="UXN17" s="146"/>
      <c r="UXO17" s="146"/>
      <c r="UXP17" s="146"/>
      <c r="UXQ17" s="146"/>
      <c r="UXR17" s="146"/>
      <c r="UXS17" s="146"/>
      <c r="UXT17" s="146"/>
      <c r="UXU17" s="146"/>
      <c r="UXV17" s="146"/>
      <c r="UXW17" s="146"/>
      <c r="UXX17" s="146"/>
      <c r="UXY17" s="146"/>
      <c r="UXZ17" s="146"/>
      <c r="UYA17" s="146"/>
      <c r="UYB17" s="146"/>
      <c r="UYC17" s="146"/>
      <c r="UYD17" s="146"/>
      <c r="UYE17" s="146"/>
      <c r="UYF17" s="146"/>
      <c r="UYG17" s="146"/>
      <c r="UYH17" s="146"/>
      <c r="UYI17" s="146"/>
      <c r="UYJ17" s="146"/>
      <c r="UYK17" s="146"/>
      <c r="UYL17" s="146"/>
      <c r="UYM17" s="146"/>
      <c r="UYN17" s="146"/>
      <c r="UYO17" s="146"/>
      <c r="UYP17" s="146"/>
      <c r="UYQ17" s="146"/>
      <c r="UYR17" s="146"/>
      <c r="UYS17" s="146"/>
      <c r="UYT17" s="146"/>
      <c r="UYU17" s="146"/>
      <c r="UYV17" s="146"/>
      <c r="UYW17" s="146"/>
      <c r="UYX17" s="146"/>
      <c r="UYY17" s="146"/>
      <c r="UYZ17" s="146"/>
      <c r="UZA17" s="146"/>
      <c r="UZB17" s="146"/>
      <c r="UZC17" s="146"/>
      <c r="UZD17" s="146"/>
      <c r="UZE17" s="146"/>
      <c r="UZF17" s="146"/>
      <c r="UZG17" s="146"/>
      <c r="UZH17" s="146"/>
      <c r="UZI17" s="146"/>
      <c r="UZJ17" s="146"/>
      <c r="UZK17" s="146"/>
      <c r="UZL17" s="146"/>
      <c r="UZM17" s="146"/>
      <c r="UZN17" s="146"/>
      <c r="UZO17" s="146"/>
      <c r="UZP17" s="146"/>
      <c r="UZQ17" s="146"/>
      <c r="UZR17" s="146"/>
      <c r="UZS17" s="146"/>
      <c r="UZT17" s="146"/>
      <c r="UZU17" s="146"/>
      <c r="UZV17" s="146"/>
      <c r="UZW17" s="146"/>
      <c r="UZX17" s="146"/>
      <c r="UZY17" s="146"/>
      <c r="UZZ17" s="146"/>
      <c r="VAA17" s="146"/>
      <c r="VAB17" s="146"/>
      <c r="VAC17" s="146"/>
      <c r="VAD17" s="146"/>
      <c r="VAE17" s="146"/>
      <c r="VAF17" s="146"/>
      <c r="VAG17" s="146"/>
      <c r="VAH17" s="146"/>
      <c r="VAI17" s="146"/>
      <c r="VAJ17" s="146"/>
      <c r="VAK17" s="146"/>
      <c r="VAL17" s="146"/>
      <c r="VAM17" s="146"/>
      <c r="VAN17" s="146"/>
      <c r="VAO17" s="146"/>
      <c r="VAP17" s="146"/>
      <c r="VAQ17" s="146"/>
      <c r="VAR17" s="146"/>
      <c r="VAS17" s="146"/>
      <c r="VAT17" s="146"/>
      <c r="VAU17" s="146"/>
      <c r="VAV17" s="146"/>
      <c r="VAW17" s="146"/>
      <c r="VAX17" s="146"/>
      <c r="VAY17" s="146"/>
      <c r="VAZ17" s="146"/>
      <c r="VBA17" s="146"/>
      <c r="VBB17" s="146"/>
      <c r="VBC17" s="146"/>
      <c r="VBD17" s="146"/>
      <c r="VBE17" s="146"/>
      <c r="VBF17" s="146"/>
      <c r="VBG17" s="146"/>
      <c r="VBH17" s="146"/>
      <c r="VBI17" s="146"/>
      <c r="VBJ17" s="146"/>
      <c r="VBK17" s="146"/>
      <c r="VBL17" s="146"/>
      <c r="VBM17" s="146"/>
      <c r="VBN17" s="146"/>
      <c r="VBO17" s="146"/>
      <c r="VBP17" s="146"/>
      <c r="VBQ17" s="146"/>
      <c r="VBR17" s="146"/>
      <c r="VBS17" s="146"/>
      <c r="VBT17" s="146"/>
      <c r="VBU17" s="146"/>
      <c r="VBV17" s="146"/>
      <c r="VBW17" s="146"/>
      <c r="VBX17" s="146"/>
      <c r="VBY17" s="146"/>
      <c r="VBZ17" s="146"/>
      <c r="VCA17" s="146"/>
      <c r="VCB17" s="146"/>
      <c r="VCC17" s="146"/>
      <c r="VCD17" s="146"/>
      <c r="VCE17" s="146"/>
      <c r="VCF17" s="146"/>
      <c r="VCG17" s="146"/>
      <c r="VCH17" s="146"/>
      <c r="VCI17" s="146"/>
      <c r="VCJ17" s="146"/>
      <c r="VCK17" s="146"/>
      <c r="VCL17" s="146"/>
      <c r="VCM17" s="146"/>
      <c r="VCN17" s="146"/>
      <c r="VCO17" s="146"/>
      <c r="VCP17" s="146"/>
      <c r="VCQ17" s="146"/>
      <c r="VCR17" s="146"/>
      <c r="VCS17" s="146"/>
      <c r="VCT17" s="146"/>
      <c r="VCU17" s="146"/>
      <c r="VCV17" s="146"/>
      <c r="VCW17" s="146"/>
      <c r="VCX17" s="146"/>
      <c r="VCY17" s="146"/>
      <c r="VCZ17" s="146"/>
      <c r="VDA17" s="146"/>
      <c r="VDB17" s="146"/>
      <c r="VDC17" s="146"/>
      <c r="VDD17" s="146"/>
      <c r="VDE17" s="146"/>
      <c r="VDF17" s="146"/>
      <c r="VDG17" s="146"/>
      <c r="VDH17" s="146"/>
      <c r="VDI17" s="146"/>
      <c r="VDJ17" s="146"/>
      <c r="VDK17" s="146"/>
      <c r="VDL17" s="146"/>
      <c r="VDM17" s="146"/>
      <c r="VDN17" s="146"/>
      <c r="VDO17" s="146"/>
      <c r="VDP17" s="146"/>
      <c r="VDQ17" s="146"/>
      <c r="VDR17" s="146"/>
      <c r="VDS17" s="146"/>
      <c r="VDT17" s="146"/>
      <c r="VDU17" s="146"/>
      <c r="VDV17" s="146"/>
      <c r="VDW17" s="146"/>
      <c r="VDX17" s="146"/>
      <c r="VDY17" s="146"/>
      <c r="VDZ17" s="146"/>
      <c r="VEA17" s="146"/>
      <c r="VEB17" s="146"/>
      <c r="VEC17" s="146"/>
      <c r="VED17" s="146"/>
      <c r="VEE17" s="146"/>
      <c r="VEF17" s="146"/>
      <c r="VEG17" s="146"/>
      <c r="VEH17" s="146"/>
      <c r="VEI17" s="146"/>
      <c r="VEJ17" s="146"/>
      <c r="VEK17" s="146"/>
      <c r="VEL17" s="146"/>
      <c r="VEM17" s="146"/>
      <c r="VEN17" s="146"/>
      <c r="VEO17" s="146"/>
      <c r="VEP17" s="146"/>
      <c r="VEQ17" s="146"/>
      <c r="VER17" s="146"/>
      <c r="VES17" s="146"/>
      <c r="VET17" s="146"/>
      <c r="VEU17" s="146"/>
      <c r="VEV17" s="146"/>
      <c r="VEW17" s="146"/>
      <c r="VEX17" s="146"/>
      <c r="VEY17" s="146"/>
      <c r="VEZ17" s="146"/>
      <c r="VFA17" s="146"/>
      <c r="VFB17" s="146"/>
      <c r="VFC17" s="146"/>
      <c r="VFD17" s="146"/>
      <c r="VFE17" s="146"/>
      <c r="VFF17" s="146"/>
      <c r="VFG17" s="146"/>
      <c r="VFH17" s="146"/>
      <c r="VFI17" s="146"/>
      <c r="VFJ17" s="146"/>
      <c r="VFK17" s="146"/>
      <c r="VFL17" s="146"/>
      <c r="VFM17" s="146"/>
      <c r="VFN17" s="146"/>
      <c r="VFO17" s="146"/>
      <c r="VFP17" s="146"/>
      <c r="VFQ17" s="146"/>
      <c r="VFR17" s="146"/>
      <c r="VFS17" s="146"/>
      <c r="VFT17" s="146"/>
      <c r="VFU17" s="146"/>
      <c r="VFV17" s="146"/>
      <c r="VFW17" s="146"/>
      <c r="VFX17" s="146"/>
      <c r="VFY17" s="146"/>
      <c r="VFZ17" s="146"/>
      <c r="VGA17" s="146"/>
      <c r="VGB17" s="146"/>
      <c r="VGC17" s="146"/>
      <c r="VGD17" s="146"/>
      <c r="VGE17" s="146"/>
      <c r="VGF17" s="146"/>
      <c r="VGG17" s="146"/>
      <c r="VGH17" s="146"/>
      <c r="VGI17" s="146"/>
      <c r="VGJ17" s="146"/>
      <c r="VGK17" s="146"/>
      <c r="VGL17" s="146"/>
      <c r="VGM17" s="146"/>
      <c r="VGN17" s="146"/>
      <c r="VGO17" s="146"/>
      <c r="VGP17" s="146"/>
      <c r="VGQ17" s="146"/>
      <c r="VGR17" s="146"/>
      <c r="VGS17" s="146"/>
      <c r="VGT17" s="146"/>
      <c r="VGU17" s="146"/>
      <c r="VGV17" s="146"/>
      <c r="VGW17" s="146"/>
      <c r="VGX17" s="146"/>
      <c r="VGY17" s="146"/>
      <c r="VGZ17" s="146"/>
      <c r="VHA17" s="146"/>
      <c r="VHB17" s="146"/>
      <c r="VHC17" s="146"/>
      <c r="VHD17" s="146"/>
      <c r="VHE17" s="146"/>
      <c r="VHF17" s="146"/>
      <c r="VHG17" s="146"/>
      <c r="VHH17" s="146"/>
      <c r="VHI17" s="146"/>
      <c r="VHJ17" s="146"/>
      <c r="VHK17" s="146"/>
      <c r="VHL17" s="146"/>
      <c r="VHM17" s="146"/>
      <c r="VHN17" s="146"/>
      <c r="VHO17" s="146"/>
      <c r="VHP17" s="146"/>
      <c r="VHQ17" s="146"/>
      <c r="VHR17" s="146"/>
      <c r="VHS17" s="146"/>
      <c r="VHT17" s="146"/>
      <c r="VHU17" s="146"/>
      <c r="VHV17" s="146"/>
      <c r="VHW17" s="146"/>
      <c r="VHX17" s="146"/>
      <c r="VHY17" s="146"/>
      <c r="VHZ17" s="146"/>
      <c r="VIA17" s="146"/>
      <c r="VIB17" s="146"/>
      <c r="VIC17" s="146"/>
      <c r="VID17" s="146"/>
      <c r="VIE17" s="146"/>
      <c r="VIF17" s="146"/>
      <c r="VIG17" s="146"/>
      <c r="VIH17" s="146"/>
      <c r="VII17" s="146"/>
      <c r="VIJ17" s="146"/>
      <c r="VIK17" s="146"/>
      <c r="VIL17" s="146"/>
      <c r="VIM17" s="146"/>
      <c r="VIN17" s="146"/>
      <c r="VIO17" s="146"/>
      <c r="VIP17" s="146"/>
      <c r="VIQ17" s="146"/>
      <c r="VIR17" s="146"/>
      <c r="VIS17" s="146"/>
      <c r="VIT17" s="146"/>
      <c r="VIU17" s="146"/>
      <c r="VIV17" s="146"/>
      <c r="VIW17" s="146"/>
      <c r="VIX17" s="146"/>
      <c r="VIY17" s="146"/>
      <c r="VIZ17" s="146"/>
      <c r="VJA17" s="146"/>
      <c r="VJB17" s="146"/>
      <c r="VJC17" s="146"/>
      <c r="VJD17" s="146"/>
      <c r="VJE17" s="146"/>
      <c r="VJF17" s="146"/>
      <c r="VJG17" s="146"/>
      <c r="VJH17" s="146"/>
      <c r="VJI17" s="146"/>
      <c r="VJJ17" s="146"/>
      <c r="VJK17" s="146"/>
      <c r="VJL17" s="146"/>
      <c r="VJM17" s="146"/>
      <c r="VJN17" s="146"/>
      <c r="VJO17" s="146"/>
      <c r="VJP17" s="146"/>
      <c r="VJQ17" s="146"/>
      <c r="VJR17" s="146"/>
      <c r="VJS17" s="146"/>
      <c r="VJT17" s="146"/>
      <c r="VJU17" s="146"/>
      <c r="VJV17" s="146"/>
      <c r="VJW17" s="146"/>
      <c r="VJX17" s="146"/>
      <c r="VJY17" s="146"/>
      <c r="VJZ17" s="146"/>
      <c r="VKA17" s="146"/>
      <c r="VKB17" s="146"/>
      <c r="VKC17" s="146"/>
      <c r="VKD17" s="146"/>
      <c r="VKE17" s="146"/>
      <c r="VKF17" s="146"/>
      <c r="VKG17" s="146"/>
      <c r="VKH17" s="146"/>
      <c r="VKI17" s="146"/>
      <c r="VKJ17" s="146"/>
      <c r="VKK17" s="146"/>
      <c r="VKL17" s="146"/>
      <c r="VKM17" s="146"/>
      <c r="VKN17" s="146"/>
      <c r="VKO17" s="146"/>
      <c r="VKP17" s="146"/>
      <c r="VKQ17" s="146"/>
      <c r="VKR17" s="146"/>
      <c r="VKS17" s="146"/>
      <c r="VKT17" s="146"/>
      <c r="VKU17" s="146"/>
      <c r="VKV17" s="146"/>
      <c r="VKW17" s="146"/>
      <c r="VKX17" s="146"/>
      <c r="VKY17" s="146"/>
      <c r="VKZ17" s="146"/>
      <c r="VLA17" s="146"/>
      <c r="VLB17" s="146"/>
      <c r="VLC17" s="146"/>
      <c r="VLD17" s="146"/>
      <c r="VLE17" s="146"/>
      <c r="VLF17" s="146"/>
      <c r="VLG17" s="146"/>
      <c r="VLH17" s="146"/>
      <c r="VLI17" s="146"/>
      <c r="VLJ17" s="146"/>
      <c r="VLK17" s="146"/>
      <c r="VLL17" s="146"/>
      <c r="VLM17" s="146"/>
      <c r="VLN17" s="146"/>
      <c r="VLO17" s="146"/>
      <c r="VLP17" s="146"/>
      <c r="VLQ17" s="146"/>
      <c r="VLR17" s="146"/>
      <c r="VLS17" s="146"/>
      <c r="VLT17" s="146"/>
      <c r="VLU17" s="146"/>
      <c r="VLV17" s="146"/>
      <c r="VLW17" s="146"/>
      <c r="VLX17" s="146"/>
      <c r="VLY17" s="146"/>
      <c r="VLZ17" s="146"/>
      <c r="VMA17" s="146"/>
      <c r="VMB17" s="146"/>
      <c r="VMC17" s="146"/>
      <c r="VMD17" s="146"/>
      <c r="VME17" s="146"/>
      <c r="VMF17" s="146"/>
      <c r="VMG17" s="146"/>
      <c r="VMH17" s="146"/>
      <c r="VMI17" s="146"/>
      <c r="VMJ17" s="146"/>
      <c r="VMK17" s="146"/>
      <c r="VML17" s="146"/>
      <c r="VMM17" s="146"/>
      <c r="VMN17" s="146"/>
      <c r="VMO17" s="146"/>
      <c r="VMP17" s="146"/>
      <c r="VMQ17" s="146"/>
      <c r="VMR17" s="146"/>
      <c r="VMS17" s="146"/>
      <c r="VMT17" s="146"/>
      <c r="VMU17" s="146"/>
      <c r="VMV17" s="146"/>
      <c r="VMW17" s="146"/>
      <c r="VMX17" s="146"/>
      <c r="VMY17" s="146"/>
      <c r="VMZ17" s="146"/>
      <c r="VNA17" s="146"/>
      <c r="VNB17" s="146"/>
      <c r="VNC17" s="146"/>
      <c r="VND17" s="146"/>
      <c r="VNE17" s="146"/>
      <c r="VNF17" s="146"/>
      <c r="VNG17" s="146"/>
      <c r="VNH17" s="146"/>
      <c r="VNI17" s="146"/>
      <c r="VNJ17" s="146"/>
      <c r="VNK17" s="146"/>
      <c r="VNL17" s="146"/>
      <c r="VNM17" s="146"/>
      <c r="VNN17" s="146"/>
      <c r="VNO17" s="146"/>
      <c r="VNP17" s="146"/>
      <c r="VNQ17" s="146"/>
      <c r="VNR17" s="146"/>
      <c r="VNS17" s="146"/>
      <c r="VNT17" s="146"/>
      <c r="VNU17" s="146"/>
      <c r="VNV17" s="146"/>
      <c r="VNW17" s="146"/>
      <c r="VNX17" s="146"/>
      <c r="VNY17" s="146"/>
      <c r="VNZ17" s="146"/>
      <c r="VOA17" s="146"/>
      <c r="VOB17" s="146"/>
      <c r="VOC17" s="146"/>
      <c r="VOD17" s="146"/>
      <c r="VOE17" s="146"/>
      <c r="VOF17" s="146"/>
      <c r="VOG17" s="146"/>
      <c r="VOH17" s="146"/>
      <c r="VOI17" s="146"/>
      <c r="VOJ17" s="146"/>
      <c r="VOK17" s="146"/>
      <c r="VOL17" s="146"/>
      <c r="VOM17" s="146"/>
      <c r="VON17" s="146"/>
      <c r="VOO17" s="146"/>
      <c r="VOP17" s="146"/>
      <c r="VOQ17" s="146"/>
      <c r="VOR17" s="146"/>
      <c r="VOS17" s="146"/>
      <c r="VOT17" s="146"/>
      <c r="VOU17" s="146"/>
      <c r="VOV17" s="146"/>
      <c r="VOW17" s="146"/>
      <c r="VOX17" s="146"/>
      <c r="VOY17" s="146"/>
      <c r="VOZ17" s="146"/>
      <c r="VPA17" s="146"/>
      <c r="VPB17" s="146"/>
      <c r="VPC17" s="146"/>
      <c r="VPD17" s="146"/>
      <c r="VPE17" s="146"/>
      <c r="VPF17" s="146"/>
      <c r="VPG17" s="146"/>
      <c r="VPH17" s="146"/>
      <c r="VPI17" s="146"/>
      <c r="VPJ17" s="146"/>
      <c r="VPK17" s="146"/>
      <c r="VPL17" s="146"/>
      <c r="VPM17" s="146"/>
      <c r="VPN17" s="146"/>
      <c r="VPO17" s="146"/>
      <c r="VPP17" s="146"/>
      <c r="VPQ17" s="146"/>
      <c r="VPR17" s="146"/>
      <c r="VPS17" s="146"/>
      <c r="VPT17" s="146"/>
      <c r="VPU17" s="146"/>
      <c r="VPV17" s="146"/>
      <c r="VPW17" s="146"/>
      <c r="VPX17" s="146"/>
      <c r="VPY17" s="146"/>
      <c r="VPZ17" s="146"/>
      <c r="VQA17" s="146"/>
      <c r="VQB17" s="146"/>
      <c r="VQC17" s="146"/>
      <c r="VQD17" s="146"/>
      <c r="VQE17" s="146"/>
      <c r="VQF17" s="146"/>
      <c r="VQG17" s="146"/>
      <c r="VQH17" s="146"/>
      <c r="VQI17" s="146"/>
      <c r="VQJ17" s="146"/>
      <c r="VQK17" s="146"/>
      <c r="VQL17" s="146"/>
      <c r="VQM17" s="146"/>
      <c r="VQN17" s="146"/>
      <c r="VQO17" s="146"/>
      <c r="VQP17" s="146"/>
      <c r="VQQ17" s="146"/>
      <c r="VQR17" s="146"/>
      <c r="VQS17" s="146"/>
      <c r="VQT17" s="146"/>
      <c r="VQU17" s="146"/>
      <c r="VQV17" s="146"/>
      <c r="VQW17" s="146"/>
      <c r="VQX17" s="146"/>
      <c r="VQY17" s="146"/>
      <c r="VQZ17" s="146"/>
      <c r="VRA17" s="146"/>
      <c r="VRB17" s="146"/>
      <c r="VRC17" s="146"/>
      <c r="VRD17" s="146"/>
      <c r="VRE17" s="146"/>
      <c r="VRF17" s="146"/>
      <c r="VRG17" s="146"/>
      <c r="VRH17" s="146"/>
      <c r="VRI17" s="146"/>
      <c r="VRJ17" s="146"/>
      <c r="VRK17" s="146"/>
      <c r="VRL17" s="146"/>
      <c r="VRM17" s="146"/>
      <c r="VRN17" s="146"/>
      <c r="VRO17" s="146"/>
      <c r="VRP17" s="146"/>
      <c r="VRQ17" s="146"/>
      <c r="VRR17" s="146"/>
      <c r="VRS17" s="146"/>
      <c r="VRT17" s="146"/>
      <c r="VRU17" s="146"/>
      <c r="VRV17" s="146"/>
      <c r="VRW17" s="146"/>
      <c r="VRX17" s="146"/>
      <c r="VRY17" s="146"/>
      <c r="VRZ17" s="146"/>
      <c r="VSA17" s="146"/>
      <c r="VSB17" s="146"/>
      <c r="VSC17" s="146"/>
      <c r="VSD17" s="146"/>
      <c r="VSE17" s="146"/>
      <c r="VSF17" s="146"/>
      <c r="VSG17" s="146"/>
      <c r="VSH17" s="146"/>
      <c r="VSI17" s="146"/>
      <c r="VSJ17" s="146"/>
      <c r="VSK17" s="146"/>
      <c r="VSL17" s="146"/>
      <c r="VSM17" s="146"/>
      <c r="VSN17" s="146"/>
      <c r="VSO17" s="146"/>
      <c r="VSP17" s="146"/>
      <c r="VSQ17" s="146"/>
      <c r="VSR17" s="146"/>
      <c r="VSS17" s="146"/>
      <c r="VST17" s="146"/>
      <c r="VSU17" s="146"/>
      <c r="VSV17" s="146"/>
      <c r="VSW17" s="146"/>
      <c r="VSX17" s="146"/>
      <c r="VSY17" s="146"/>
      <c r="VSZ17" s="146"/>
      <c r="VTA17" s="146"/>
      <c r="VTB17" s="146"/>
      <c r="VTC17" s="146"/>
      <c r="VTD17" s="146"/>
      <c r="VTE17" s="146"/>
      <c r="VTF17" s="146"/>
      <c r="VTG17" s="146"/>
      <c r="VTH17" s="146"/>
      <c r="VTI17" s="146"/>
      <c r="VTJ17" s="146"/>
      <c r="VTK17" s="146"/>
      <c r="VTL17" s="146"/>
      <c r="VTM17" s="146"/>
      <c r="VTN17" s="146"/>
      <c r="VTO17" s="146"/>
      <c r="VTP17" s="146"/>
      <c r="VTQ17" s="146"/>
      <c r="VTR17" s="146"/>
      <c r="VTS17" s="146"/>
      <c r="VTT17" s="146"/>
      <c r="VTU17" s="146"/>
      <c r="VTV17" s="146"/>
      <c r="VTW17" s="146"/>
      <c r="VTX17" s="146"/>
      <c r="VTY17" s="146"/>
      <c r="VTZ17" s="146"/>
      <c r="VUA17" s="146"/>
      <c r="VUB17" s="146"/>
      <c r="VUC17" s="146"/>
      <c r="VUD17" s="146"/>
      <c r="VUE17" s="146"/>
      <c r="VUF17" s="146"/>
      <c r="VUG17" s="146"/>
      <c r="VUH17" s="146"/>
      <c r="VUI17" s="146"/>
      <c r="VUJ17" s="146"/>
      <c r="VUK17" s="146"/>
      <c r="VUL17" s="146"/>
      <c r="VUM17" s="146"/>
      <c r="VUN17" s="146"/>
      <c r="VUO17" s="146"/>
      <c r="VUP17" s="146"/>
      <c r="VUQ17" s="146"/>
      <c r="VUR17" s="146"/>
      <c r="VUS17" s="146"/>
      <c r="VUT17" s="146"/>
      <c r="VUU17" s="146"/>
      <c r="VUV17" s="146"/>
      <c r="VUW17" s="146"/>
      <c r="VUX17" s="146"/>
      <c r="VUY17" s="146"/>
      <c r="VUZ17" s="146"/>
      <c r="VVA17" s="146"/>
      <c r="VVB17" s="146"/>
      <c r="VVC17" s="146"/>
      <c r="VVD17" s="146"/>
      <c r="VVE17" s="146"/>
      <c r="VVF17" s="146"/>
      <c r="VVG17" s="146"/>
      <c r="VVH17" s="146"/>
      <c r="VVI17" s="146"/>
      <c r="VVJ17" s="146"/>
      <c r="VVK17" s="146"/>
      <c r="VVL17" s="146"/>
      <c r="VVM17" s="146"/>
      <c r="VVN17" s="146"/>
      <c r="VVO17" s="146"/>
      <c r="VVP17" s="146"/>
      <c r="VVQ17" s="146"/>
      <c r="VVR17" s="146"/>
      <c r="VVS17" s="146"/>
      <c r="VVT17" s="146"/>
      <c r="VVU17" s="146"/>
      <c r="VVV17" s="146"/>
      <c r="VVW17" s="146"/>
      <c r="VVX17" s="146"/>
      <c r="VVY17" s="146"/>
      <c r="VVZ17" s="146"/>
      <c r="VWA17" s="146"/>
      <c r="VWB17" s="146"/>
      <c r="VWC17" s="146"/>
      <c r="VWD17" s="146"/>
      <c r="VWE17" s="146"/>
      <c r="VWF17" s="146"/>
      <c r="VWG17" s="146"/>
      <c r="VWH17" s="146"/>
      <c r="VWI17" s="146"/>
      <c r="VWJ17" s="146"/>
      <c r="VWK17" s="146"/>
      <c r="VWL17" s="146"/>
      <c r="VWM17" s="146"/>
      <c r="VWN17" s="146"/>
      <c r="VWO17" s="146"/>
      <c r="VWP17" s="146"/>
      <c r="VWQ17" s="146"/>
      <c r="VWR17" s="146"/>
      <c r="VWS17" s="146"/>
      <c r="VWT17" s="146"/>
      <c r="VWU17" s="146"/>
      <c r="VWV17" s="146"/>
      <c r="VWW17" s="146"/>
      <c r="VWX17" s="146"/>
      <c r="VWY17" s="146"/>
      <c r="VWZ17" s="146"/>
      <c r="VXA17" s="146"/>
      <c r="VXB17" s="146"/>
      <c r="VXC17" s="146"/>
      <c r="VXD17" s="146"/>
      <c r="VXE17" s="146"/>
      <c r="VXF17" s="146"/>
      <c r="VXG17" s="146"/>
      <c r="VXH17" s="146"/>
      <c r="VXI17" s="146"/>
      <c r="VXJ17" s="146"/>
      <c r="VXK17" s="146"/>
      <c r="VXL17" s="146"/>
      <c r="VXM17" s="146"/>
      <c r="VXN17" s="146"/>
      <c r="VXO17" s="146"/>
      <c r="VXP17" s="146"/>
      <c r="VXQ17" s="146"/>
      <c r="VXR17" s="146"/>
      <c r="VXS17" s="146"/>
      <c r="VXT17" s="146"/>
      <c r="VXU17" s="146"/>
      <c r="VXV17" s="146"/>
      <c r="VXW17" s="146"/>
      <c r="VXX17" s="146"/>
      <c r="VXY17" s="146"/>
      <c r="VXZ17" s="146"/>
      <c r="VYA17" s="146"/>
      <c r="VYB17" s="146"/>
      <c r="VYC17" s="146"/>
      <c r="VYD17" s="146"/>
      <c r="VYE17" s="146"/>
      <c r="VYF17" s="146"/>
      <c r="VYG17" s="146"/>
      <c r="VYH17" s="146"/>
      <c r="VYI17" s="146"/>
      <c r="VYJ17" s="146"/>
      <c r="VYK17" s="146"/>
      <c r="VYL17" s="146"/>
      <c r="VYM17" s="146"/>
      <c r="VYN17" s="146"/>
      <c r="VYO17" s="146"/>
      <c r="VYP17" s="146"/>
      <c r="VYQ17" s="146"/>
      <c r="VYR17" s="146"/>
      <c r="VYS17" s="146"/>
      <c r="VYT17" s="146"/>
      <c r="VYU17" s="146"/>
      <c r="VYV17" s="146"/>
      <c r="VYW17" s="146"/>
      <c r="VYX17" s="146"/>
      <c r="VYY17" s="146"/>
      <c r="VYZ17" s="146"/>
      <c r="VZA17" s="146"/>
      <c r="VZB17" s="146"/>
      <c r="VZC17" s="146"/>
      <c r="VZD17" s="146"/>
      <c r="VZE17" s="146"/>
      <c r="VZF17" s="146"/>
      <c r="VZG17" s="146"/>
      <c r="VZH17" s="146"/>
      <c r="VZI17" s="146"/>
      <c r="VZJ17" s="146"/>
      <c r="VZK17" s="146"/>
      <c r="VZL17" s="146"/>
      <c r="VZM17" s="146"/>
      <c r="VZN17" s="146"/>
      <c r="VZO17" s="146"/>
      <c r="VZP17" s="146"/>
      <c r="VZQ17" s="146"/>
      <c r="VZR17" s="146"/>
      <c r="VZS17" s="146"/>
      <c r="VZT17" s="146"/>
      <c r="VZU17" s="146"/>
      <c r="VZV17" s="146"/>
      <c r="VZW17" s="146"/>
      <c r="VZX17" s="146"/>
      <c r="VZY17" s="146"/>
      <c r="VZZ17" s="146"/>
      <c r="WAA17" s="146"/>
      <c r="WAB17" s="146"/>
      <c r="WAC17" s="146"/>
      <c r="WAD17" s="146"/>
      <c r="WAE17" s="146"/>
      <c r="WAF17" s="146"/>
      <c r="WAG17" s="146"/>
      <c r="WAH17" s="146"/>
      <c r="WAI17" s="146"/>
      <c r="WAJ17" s="146"/>
      <c r="WAK17" s="146"/>
      <c r="WAL17" s="146"/>
      <c r="WAM17" s="146"/>
      <c r="WAN17" s="146"/>
      <c r="WAO17" s="146"/>
      <c r="WAP17" s="146"/>
      <c r="WAQ17" s="146"/>
      <c r="WAR17" s="146"/>
      <c r="WAS17" s="146"/>
      <c r="WAT17" s="146"/>
      <c r="WAU17" s="146"/>
      <c r="WAV17" s="146"/>
      <c r="WAW17" s="146"/>
      <c r="WAX17" s="146"/>
      <c r="WAY17" s="146"/>
      <c r="WAZ17" s="146"/>
      <c r="WBA17" s="146"/>
      <c r="WBB17" s="146"/>
      <c r="WBC17" s="146"/>
      <c r="WBD17" s="146"/>
      <c r="WBE17" s="146"/>
      <c r="WBF17" s="146"/>
      <c r="WBG17" s="146"/>
      <c r="WBH17" s="146"/>
      <c r="WBI17" s="146"/>
      <c r="WBJ17" s="146"/>
      <c r="WBK17" s="146"/>
      <c r="WBL17" s="146"/>
      <c r="WBM17" s="146"/>
      <c r="WBN17" s="146"/>
      <c r="WBO17" s="146"/>
      <c r="WBP17" s="146"/>
      <c r="WBQ17" s="146"/>
      <c r="WBR17" s="146"/>
      <c r="WBS17" s="146"/>
      <c r="WBT17" s="146"/>
      <c r="WBU17" s="146"/>
      <c r="WBV17" s="146"/>
      <c r="WBW17" s="146"/>
      <c r="WBX17" s="146"/>
      <c r="WBY17" s="146"/>
      <c r="WBZ17" s="146"/>
      <c r="WCA17" s="146"/>
      <c r="WCB17" s="146"/>
      <c r="WCC17" s="146"/>
      <c r="WCD17" s="146"/>
      <c r="WCE17" s="146"/>
      <c r="WCF17" s="146"/>
      <c r="WCG17" s="146"/>
      <c r="WCH17" s="146"/>
      <c r="WCI17" s="146"/>
      <c r="WCJ17" s="146"/>
      <c r="WCK17" s="146"/>
      <c r="WCL17" s="146"/>
      <c r="WCM17" s="146"/>
      <c r="WCN17" s="146"/>
      <c r="WCO17" s="146"/>
      <c r="WCP17" s="146"/>
      <c r="WCQ17" s="146"/>
      <c r="WCR17" s="146"/>
      <c r="WCS17" s="146"/>
      <c r="WCT17" s="146"/>
      <c r="WCU17" s="146"/>
      <c r="WCV17" s="146"/>
      <c r="WCW17" s="146"/>
      <c r="WCX17" s="146"/>
      <c r="WCY17" s="146"/>
      <c r="WCZ17" s="146"/>
      <c r="WDA17" s="146"/>
      <c r="WDB17" s="146"/>
      <c r="WDC17" s="146"/>
      <c r="WDD17" s="146"/>
      <c r="WDE17" s="146"/>
      <c r="WDF17" s="146"/>
      <c r="WDG17" s="146"/>
      <c r="WDH17" s="146"/>
      <c r="WDI17" s="146"/>
      <c r="WDJ17" s="146"/>
      <c r="WDK17" s="146"/>
      <c r="WDL17" s="146"/>
      <c r="WDM17" s="146"/>
      <c r="WDN17" s="146"/>
      <c r="WDO17" s="146"/>
      <c r="WDP17" s="146"/>
      <c r="WDQ17" s="146"/>
      <c r="WDR17" s="146"/>
      <c r="WDS17" s="146"/>
      <c r="WDT17" s="146"/>
      <c r="WDU17" s="146"/>
      <c r="WDV17" s="146"/>
      <c r="WDW17" s="146"/>
      <c r="WDX17" s="146"/>
      <c r="WDY17" s="146"/>
      <c r="WDZ17" s="146"/>
      <c r="WEA17" s="146"/>
      <c r="WEB17" s="146"/>
      <c r="WEC17" s="146"/>
      <c r="WED17" s="146"/>
      <c r="WEE17" s="146"/>
      <c r="WEF17" s="146"/>
      <c r="WEG17" s="146"/>
      <c r="WEH17" s="146"/>
      <c r="WEI17" s="146"/>
      <c r="WEJ17" s="146"/>
      <c r="WEK17" s="146"/>
      <c r="WEL17" s="146"/>
      <c r="WEM17" s="146"/>
      <c r="WEN17" s="146"/>
      <c r="WEO17" s="146"/>
      <c r="WEP17" s="146"/>
      <c r="WEQ17" s="146"/>
      <c r="WER17" s="146"/>
      <c r="WES17" s="146"/>
      <c r="WET17" s="146"/>
      <c r="WEU17" s="146"/>
      <c r="WEV17" s="146"/>
      <c r="WEW17" s="146"/>
      <c r="WEX17" s="146"/>
      <c r="WEY17" s="146"/>
      <c r="WEZ17" s="146"/>
      <c r="WFA17" s="146"/>
      <c r="WFB17" s="146"/>
      <c r="WFC17" s="146"/>
      <c r="WFD17" s="146"/>
      <c r="WFE17" s="146"/>
      <c r="WFF17" s="146"/>
      <c r="WFG17" s="146"/>
      <c r="WFH17" s="146"/>
      <c r="WFI17" s="146"/>
      <c r="WFJ17" s="146"/>
      <c r="WFK17" s="146"/>
      <c r="WFL17" s="146"/>
      <c r="WFM17" s="146"/>
      <c r="WFN17" s="146"/>
      <c r="WFO17" s="146"/>
      <c r="WFP17" s="146"/>
      <c r="WFQ17" s="146"/>
      <c r="WFR17" s="146"/>
      <c r="WFS17" s="146"/>
      <c r="WFT17" s="146"/>
      <c r="WFU17" s="146"/>
      <c r="WFV17" s="146"/>
      <c r="WFW17" s="146"/>
      <c r="WFX17" s="146"/>
      <c r="WFY17" s="146"/>
      <c r="WFZ17" s="146"/>
      <c r="WGA17" s="146"/>
      <c r="WGB17" s="146"/>
      <c r="WGC17" s="146"/>
      <c r="WGD17" s="146"/>
      <c r="WGE17" s="146"/>
      <c r="WGF17" s="146"/>
      <c r="WGG17" s="146"/>
      <c r="WGH17" s="146"/>
      <c r="WGI17" s="146"/>
      <c r="WGJ17" s="146"/>
      <c r="WGK17" s="146"/>
      <c r="WGL17" s="146"/>
      <c r="WGM17" s="146"/>
      <c r="WGN17" s="146"/>
      <c r="WGO17" s="146"/>
      <c r="WGP17" s="146"/>
      <c r="WGQ17" s="146"/>
      <c r="WGR17" s="146"/>
      <c r="WGS17" s="146"/>
      <c r="WGT17" s="146"/>
      <c r="WGU17" s="146"/>
      <c r="WGV17" s="146"/>
      <c r="WGW17" s="146"/>
      <c r="WGX17" s="146"/>
      <c r="WGY17" s="146"/>
      <c r="WGZ17" s="146"/>
      <c r="WHA17" s="146"/>
      <c r="WHB17" s="146"/>
      <c r="WHC17" s="146"/>
      <c r="WHD17" s="146"/>
      <c r="WHE17" s="146"/>
      <c r="WHF17" s="146"/>
      <c r="WHG17" s="146"/>
      <c r="WHH17" s="146"/>
      <c r="WHI17" s="146"/>
      <c r="WHJ17" s="146"/>
      <c r="WHK17" s="146"/>
      <c r="WHL17" s="146"/>
      <c r="WHM17" s="146"/>
      <c r="WHN17" s="146"/>
      <c r="WHO17" s="146"/>
      <c r="WHP17" s="146"/>
      <c r="WHQ17" s="146"/>
      <c r="WHR17" s="146"/>
      <c r="WHS17" s="146"/>
      <c r="WHT17" s="146"/>
      <c r="WHU17" s="146"/>
      <c r="WHV17" s="146"/>
      <c r="WHW17" s="146"/>
      <c r="WHX17" s="146"/>
      <c r="WHY17" s="146"/>
      <c r="WHZ17" s="146"/>
      <c r="WIA17" s="146"/>
      <c r="WIB17" s="146"/>
      <c r="WIC17" s="146"/>
      <c r="WID17" s="146"/>
      <c r="WIE17" s="146"/>
      <c r="WIF17" s="146"/>
      <c r="WIG17" s="146"/>
      <c r="WIH17" s="146"/>
      <c r="WII17" s="146"/>
      <c r="WIJ17" s="146"/>
      <c r="WIK17" s="146"/>
      <c r="WIL17" s="146"/>
      <c r="WIM17" s="146"/>
      <c r="WIN17" s="146"/>
      <c r="WIO17" s="146"/>
      <c r="WIP17" s="146"/>
      <c r="WIQ17" s="146"/>
      <c r="WIR17" s="146"/>
      <c r="WIS17" s="146"/>
      <c r="WIT17" s="146"/>
      <c r="WIU17" s="146"/>
      <c r="WIV17" s="146"/>
      <c r="WIW17" s="146"/>
      <c r="WIX17" s="146"/>
      <c r="WIY17" s="146"/>
      <c r="WIZ17" s="146"/>
      <c r="WJA17" s="146"/>
      <c r="WJB17" s="146"/>
      <c r="WJC17" s="146"/>
      <c r="WJD17" s="146"/>
      <c r="WJE17" s="146"/>
      <c r="WJF17" s="146"/>
      <c r="WJG17" s="146"/>
      <c r="WJH17" s="146"/>
      <c r="WJI17" s="146"/>
      <c r="WJJ17" s="146"/>
      <c r="WJK17" s="146"/>
      <c r="WJL17" s="146"/>
      <c r="WJM17" s="146"/>
      <c r="WJN17" s="146"/>
      <c r="WJO17" s="146"/>
      <c r="WJP17" s="146"/>
      <c r="WJQ17" s="146"/>
      <c r="WJR17" s="146"/>
      <c r="WJS17" s="146"/>
      <c r="WJT17" s="146"/>
      <c r="WJU17" s="146"/>
      <c r="WJV17" s="146"/>
      <c r="WJW17" s="146"/>
      <c r="WJX17" s="146"/>
      <c r="WJY17" s="146"/>
      <c r="WJZ17" s="146"/>
      <c r="WKA17" s="146"/>
      <c r="WKB17" s="146"/>
      <c r="WKC17" s="146"/>
      <c r="WKD17" s="146"/>
      <c r="WKE17" s="146"/>
      <c r="WKF17" s="146"/>
      <c r="WKG17" s="146"/>
      <c r="WKH17" s="146"/>
      <c r="WKI17" s="146"/>
      <c r="WKJ17" s="146"/>
      <c r="WKK17" s="146"/>
      <c r="WKL17" s="146"/>
      <c r="WKM17" s="146"/>
      <c r="WKN17" s="146"/>
      <c r="WKO17" s="146"/>
      <c r="WKP17" s="146"/>
      <c r="WKQ17" s="146"/>
      <c r="WKR17" s="146"/>
      <c r="WKS17" s="146"/>
      <c r="WKT17" s="146"/>
      <c r="WKU17" s="146"/>
      <c r="WKV17" s="146"/>
      <c r="WKW17" s="146"/>
      <c r="WKX17" s="146"/>
      <c r="WKY17" s="146"/>
      <c r="WKZ17" s="146"/>
      <c r="WLA17" s="146"/>
      <c r="WLB17" s="146"/>
      <c r="WLC17" s="146"/>
      <c r="WLD17" s="146"/>
      <c r="WLE17" s="146"/>
      <c r="WLF17" s="146"/>
      <c r="WLG17" s="146"/>
      <c r="WLH17" s="146"/>
      <c r="WLI17" s="146"/>
      <c r="WLJ17" s="146"/>
      <c r="WLK17" s="146"/>
      <c r="WLL17" s="146"/>
      <c r="WLM17" s="146"/>
      <c r="WLN17" s="146"/>
      <c r="WLO17" s="146"/>
      <c r="WLP17" s="146"/>
      <c r="WLQ17" s="146"/>
      <c r="WLR17" s="146"/>
      <c r="WLS17" s="146"/>
      <c r="WLT17" s="146"/>
      <c r="WLU17" s="146"/>
      <c r="WLV17" s="146"/>
      <c r="WLW17" s="146"/>
      <c r="WLX17" s="146"/>
      <c r="WLY17" s="146"/>
      <c r="WLZ17" s="146"/>
      <c r="WMA17" s="146"/>
      <c r="WMB17" s="146"/>
      <c r="WMC17" s="146"/>
      <c r="WMD17" s="146"/>
      <c r="WME17" s="146"/>
      <c r="WMF17" s="146"/>
      <c r="WMG17" s="146"/>
      <c r="WMH17" s="146"/>
      <c r="WMI17" s="146"/>
      <c r="WMJ17" s="146"/>
      <c r="WMK17" s="146"/>
      <c r="WML17" s="146"/>
      <c r="WMM17" s="146"/>
      <c r="WMN17" s="146"/>
      <c r="WMO17" s="146"/>
      <c r="WMP17" s="146"/>
      <c r="WMQ17" s="146"/>
      <c r="WMR17" s="146"/>
      <c r="WMS17" s="146"/>
      <c r="WMT17" s="146"/>
      <c r="WMU17" s="146"/>
      <c r="WMV17" s="146"/>
      <c r="WMW17" s="146"/>
      <c r="WMX17" s="146"/>
      <c r="WMY17" s="146"/>
      <c r="WMZ17" s="146"/>
      <c r="WNA17" s="146"/>
      <c r="WNB17" s="146"/>
      <c r="WNC17" s="146"/>
      <c r="WND17" s="146"/>
      <c r="WNE17" s="146"/>
      <c r="WNF17" s="146"/>
      <c r="WNG17" s="146"/>
      <c r="WNH17" s="146"/>
      <c r="WNI17" s="146"/>
      <c r="WNJ17" s="146"/>
      <c r="WNK17" s="146"/>
      <c r="WNL17" s="146"/>
      <c r="WNM17" s="146"/>
      <c r="WNN17" s="146"/>
      <c r="WNO17" s="146"/>
      <c r="WNP17" s="146"/>
      <c r="WNQ17" s="146"/>
      <c r="WNR17" s="146"/>
      <c r="WNS17" s="146"/>
      <c r="WNT17" s="146"/>
      <c r="WNU17" s="146"/>
      <c r="WNV17" s="146"/>
      <c r="WNW17" s="146"/>
      <c r="WNX17" s="146"/>
      <c r="WNY17" s="146"/>
      <c r="WNZ17" s="146"/>
      <c r="WOA17" s="146"/>
      <c r="WOB17" s="146"/>
      <c r="WOC17" s="146"/>
      <c r="WOD17" s="146"/>
      <c r="WOE17" s="146"/>
      <c r="WOF17" s="146"/>
      <c r="WOG17" s="146"/>
      <c r="WOH17" s="146"/>
      <c r="WOI17" s="146"/>
      <c r="WOJ17" s="146"/>
      <c r="WOK17" s="146"/>
      <c r="WOL17" s="146"/>
      <c r="WOM17" s="146"/>
      <c r="WON17" s="146"/>
      <c r="WOO17" s="146"/>
      <c r="WOP17" s="146"/>
      <c r="WOQ17" s="146"/>
      <c r="WOR17" s="146"/>
      <c r="WOS17" s="146"/>
      <c r="WOT17" s="146"/>
      <c r="WOU17" s="146"/>
      <c r="WOV17" s="146"/>
      <c r="WOW17" s="146"/>
      <c r="WOX17" s="146"/>
      <c r="WOY17" s="146"/>
      <c r="WOZ17" s="146"/>
      <c r="WPA17" s="146"/>
      <c r="WPB17" s="146"/>
      <c r="WPC17" s="146"/>
      <c r="WPD17" s="146"/>
      <c r="WPE17" s="146"/>
      <c r="WPF17" s="146"/>
      <c r="WPG17" s="146"/>
      <c r="WPH17" s="146"/>
      <c r="WPI17" s="146"/>
      <c r="WPJ17" s="146"/>
      <c r="WPK17" s="146"/>
      <c r="WPL17" s="146"/>
      <c r="WPM17" s="146"/>
      <c r="WPN17" s="146"/>
      <c r="WPO17" s="146"/>
      <c r="WPP17" s="146"/>
      <c r="WPQ17" s="146"/>
      <c r="WPR17" s="146"/>
      <c r="WPS17" s="146"/>
      <c r="WPT17" s="146"/>
      <c r="WPU17" s="146"/>
      <c r="WPV17" s="146"/>
      <c r="WPW17" s="146"/>
      <c r="WPX17" s="146"/>
      <c r="WPY17" s="146"/>
      <c r="WPZ17" s="146"/>
      <c r="WQA17" s="146"/>
      <c r="WQB17" s="146"/>
      <c r="WQC17" s="146"/>
      <c r="WQD17" s="146"/>
      <c r="WQE17" s="146"/>
      <c r="WQF17" s="146"/>
      <c r="WQG17" s="146"/>
      <c r="WQH17" s="146"/>
      <c r="WQI17" s="146"/>
      <c r="WQJ17" s="146"/>
      <c r="WQK17" s="146"/>
      <c r="WQL17" s="146"/>
      <c r="WQM17" s="146"/>
      <c r="WQN17" s="146"/>
      <c r="WQO17" s="146"/>
      <c r="WQP17" s="146"/>
      <c r="WQQ17" s="146"/>
      <c r="WQR17" s="146"/>
      <c r="WQS17" s="146"/>
      <c r="WQT17" s="146"/>
      <c r="WQU17" s="146"/>
      <c r="WQV17" s="146"/>
      <c r="WQW17" s="146"/>
      <c r="WQX17" s="146"/>
      <c r="WQY17" s="146"/>
      <c r="WQZ17" s="146"/>
      <c r="WRA17" s="146"/>
      <c r="WRB17" s="146"/>
      <c r="WRC17" s="146"/>
      <c r="WRD17" s="146"/>
      <c r="WRE17" s="146"/>
      <c r="WRF17" s="146"/>
      <c r="WRG17" s="146"/>
      <c r="WRH17" s="146"/>
      <c r="WRI17" s="146"/>
      <c r="WRJ17" s="146"/>
      <c r="WRK17" s="146"/>
      <c r="WRL17" s="146"/>
      <c r="WRM17" s="146"/>
      <c r="WRN17" s="146"/>
      <c r="WRO17" s="146"/>
      <c r="WRP17" s="146"/>
      <c r="WRQ17" s="146"/>
      <c r="WRR17" s="146"/>
      <c r="WRS17" s="146"/>
      <c r="WRT17" s="146"/>
      <c r="WRU17" s="146"/>
      <c r="WRV17" s="146"/>
      <c r="WRW17" s="146"/>
      <c r="WRX17" s="146"/>
      <c r="WRY17" s="146"/>
      <c r="WRZ17" s="146"/>
      <c r="WSA17" s="146"/>
      <c r="WSB17" s="146"/>
      <c r="WSC17" s="146"/>
      <c r="WSD17" s="146"/>
      <c r="WSE17" s="146"/>
      <c r="WSF17" s="146"/>
      <c r="WSG17" s="146"/>
      <c r="WSH17" s="146"/>
      <c r="WSI17" s="146"/>
      <c r="WSJ17" s="146"/>
      <c r="WSK17" s="146"/>
      <c r="WSL17" s="146"/>
      <c r="WSM17" s="146"/>
      <c r="WSN17" s="146"/>
      <c r="WSO17" s="146"/>
      <c r="WSP17" s="146"/>
      <c r="WSQ17" s="146"/>
      <c r="WSR17" s="146"/>
      <c r="WSS17" s="146"/>
      <c r="WST17" s="146"/>
      <c r="WSU17" s="146"/>
      <c r="WSV17" s="146"/>
      <c r="WSW17" s="146"/>
      <c r="WSX17" s="146"/>
      <c r="WSY17" s="146"/>
      <c r="WSZ17" s="146"/>
      <c r="WTA17" s="146"/>
      <c r="WTB17" s="146"/>
      <c r="WTC17" s="146"/>
      <c r="WTD17" s="146"/>
      <c r="WTE17" s="146"/>
      <c r="WTF17" s="146"/>
      <c r="WTG17" s="146"/>
      <c r="WTH17" s="146"/>
      <c r="WTI17" s="146"/>
      <c r="WTJ17" s="146"/>
      <c r="WTK17" s="146"/>
      <c r="WTL17" s="146"/>
      <c r="WTM17" s="146"/>
      <c r="WTN17" s="146"/>
      <c r="WTO17" s="146"/>
      <c r="WTP17" s="146"/>
      <c r="WTQ17" s="146"/>
      <c r="WTR17" s="146"/>
      <c r="WTS17" s="146"/>
      <c r="WTT17" s="146"/>
      <c r="WTU17" s="146"/>
      <c r="WTV17" s="146"/>
      <c r="WTW17" s="146"/>
      <c r="WTX17" s="146"/>
      <c r="WTY17" s="146"/>
      <c r="WTZ17" s="146"/>
      <c r="WUA17" s="146"/>
      <c r="WUB17" s="146"/>
      <c r="WUC17" s="146"/>
      <c r="WUD17" s="146"/>
      <c r="WUE17" s="146"/>
      <c r="WUF17" s="146"/>
      <c r="WUG17" s="146"/>
      <c r="WUH17" s="146"/>
      <c r="WUI17" s="146"/>
      <c r="WUJ17" s="146"/>
      <c r="WUK17" s="146"/>
      <c r="WUL17" s="146"/>
      <c r="WUM17" s="146"/>
      <c r="WUN17" s="146"/>
      <c r="WUO17" s="146"/>
      <c r="WUP17" s="146"/>
      <c r="WUQ17" s="146"/>
      <c r="WUR17" s="146"/>
      <c r="WUS17" s="146"/>
      <c r="WUT17" s="146"/>
      <c r="WUU17" s="146"/>
      <c r="WUV17" s="146"/>
      <c r="WUW17" s="146"/>
      <c r="WUX17" s="146"/>
      <c r="WUY17" s="146"/>
      <c r="WUZ17" s="146"/>
      <c r="WVA17" s="146"/>
      <c r="WVB17" s="146"/>
      <c r="WVC17" s="146"/>
      <c r="WVD17" s="146"/>
      <c r="WVE17" s="146"/>
      <c r="WVF17" s="146"/>
      <c r="WVG17" s="146"/>
      <c r="WVH17" s="146"/>
      <c r="WVI17" s="146"/>
      <c r="WVJ17" s="146"/>
      <c r="WVK17" s="146"/>
      <c r="WVL17" s="146"/>
      <c r="WVM17" s="146"/>
      <c r="WVN17" s="146"/>
      <c r="WVO17" s="146"/>
      <c r="WVP17" s="146"/>
      <c r="WVQ17" s="146"/>
      <c r="WVR17" s="146"/>
      <c r="WVS17" s="146"/>
      <c r="WVT17" s="146"/>
      <c r="WVU17" s="146"/>
      <c r="WVV17" s="146"/>
      <c r="WVW17" s="146"/>
      <c r="WVX17" s="146"/>
      <c r="WVY17" s="146"/>
      <c r="WVZ17" s="146"/>
      <c r="WWA17" s="146"/>
      <c r="WWB17" s="146"/>
      <c r="WWC17" s="146"/>
      <c r="WWD17" s="146"/>
      <c r="WWE17" s="146"/>
      <c r="WWF17" s="146"/>
      <c r="WWG17" s="146"/>
      <c r="WWH17" s="146"/>
      <c r="WWI17" s="146"/>
    </row>
    <row r="18" spans="1:16155" s="148" customFormat="1" ht="27.6">
      <c r="A18" s="158" t="s">
        <v>89</v>
      </c>
      <c r="B18" s="162" t="s">
        <v>79</v>
      </c>
      <c r="C18" s="158" t="s">
        <v>74</v>
      </c>
      <c r="D18" s="158" t="s">
        <v>75</v>
      </c>
      <c r="E18" s="158" t="s">
        <v>75</v>
      </c>
      <c r="F18" s="158" t="s">
        <v>75</v>
      </c>
      <c r="G18" s="158" t="s">
        <v>75</v>
      </c>
      <c r="H18" s="160" t="s">
        <v>340</v>
      </c>
      <c r="I18" s="160" t="s">
        <v>340</v>
      </c>
      <c r="J18" s="160" t="s">
        <v>340</v>
      </c>
      <c r="K18" s="160" t="s">
        <v>340</v>
      </c>
      <c r="L18" s="160" t="s">
        <v>340</v>
      </c>
      <c r="M18" s="160" t="s">
        <v>340</v>
      </c>
      <c r="N18" s="160" t="s">
        <v>340</v>
      </c>
      <c r="O18" s="160" t="s">
        <v>340</v>
      </c>
      <c r="P18" s="160" t="s">
        <v>340</v>
      </c>
      <c r="X18" s="147"/>
      <c r="Y18" s="147"/>
      <c r="Z18" s="147"/>
      <c r="AA18" s="147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46"/>
      <c r="DO18" s="146"/>
      <c r="DP18" s="146"/>
      <c r="DQ18" s="146"/>
      <c r="DR18" s="146"/>
      <c r="DS18" s="146"/>
      <c r="DT18" s="146"/>
      <c r="DU18" s="146"/>
      <c r="DV18" s="146"/>
      <c r="DW18" s="146"/>
      <c r="DX18" s="146"/>
      <c r="DY18" s="146"/>
      <c r="DZ18" s="146"/>
      <c r="EA18" s="146"/>
      <c r="EB18" s="146"/>
      <c r="EC18" s="146"/>
      <c r="ED18" s="146"/>
      <c r="EE18" s="146"/>
      <c r="EF18" s="146"/>
      <c r="EG18" s="146"/>
      <c r="EH18" s="146"/>
      <c r="EI18" s="146"/>
      <c r="EJ18" s="146"/>
      <c r="EK18" s="146"/>
      <c r="EL18" s="146"/>
      <c r="EM18" s="146"/>
      <c r="EN18" s="146"/>
      <c r="EO18" s="146"/>
      <c r="EP18" s="146"/>
      <c r="EQ18" s="146"/>
      <c r="ER18" s="146"/>
      <c r="ES18" s="146"/>
      <c r="ET18" s="146"/>
      <c r="EU18" s="146"/>
      <c r="EV18" s="146"/>
      <c r="EW18" s="146"/>
      <c r="EX18" s="146"/>
      <c r="EY18" s="146"/>
      <c r="EZ18" s="146"/>
      <c r="FA18" s="146"/>
      <c r="FB18" s="146"/>
      <c r="FC18" s="146"/>
      <c r="FD18" s="146"/>
      <c r="FE18" s="146"/>
      <c r="FF18" s="146"/>
      <c r="FG18" s="146"/>
      <c r="FH18" s="146"/>
      <c r="FI18" s="146"/>
      <c r="FJ18" s="146"/>
      <c r="FK18" s="146"/>
      <c r="FL18" s="146"/>
      <c r="FM18" s="146"/>
      <c r="FN18" s="146"/>
      <c r="FO18" s="146"/>
      <c r="FP18" s="146"/>
      <c r="FQ18" s="146"/>
      <c r="FR18" s="146"/>
      <c r="FS18" s="146"/>
      <c r="FT18" s="146"/>
      <c r="FU18" s="146"/>
      <c r="FV18" s="146"/>
      <c r="FW18" s="146"/>
      <c r="FX18" s="146"/>
      <c r="FY18" s="146"/>
      <c r="FZ18" s="146"/>
      <c r="GA18" s="146"/>
      <c r="GB18" s="146"/>
      <c r="GC18" s="146"/>
      <c r="GD18" s="146"/>
      <c r="GE18" s="146"/>
      <c r="GF18" s="146"/>
      <c r="GG18" s="146"/>
      <c r="GH18" s="146"/>
      <c r="GI18" s="146"/>
      <c r="GJ18" s="146"/>
      <c r="GK18" s="146"/>
      <c r="GL18" s="146"/>
      <c r="GM18" s="146"/>
      <c r="GN18" s="146"/>
      <c r="GO18" s="146"/>
      <c r="GP18" s="146"/>
      <c r="GQ18" s="146"/>
      <c r="GR18" s="146"/>
      <c r="GS18" s="146"/>
      <c r="GT18" s="146"/>
      <c r="GU18" s="146"/>
      <c r="GV18" s="146"/>
      <c r="GW18" s="146"/>
      <c r="GX18" s="146"/>
      <c r="GY18" s="146"/>
      <c r="GZ18" s="146"/>
      <c r="HA18" s="146"/>
      <c r="HB18" s="146"/>
      <c r="HC18" s="146"/>
      <c r="HD18" s="146"/>
      <c r="HE18" s="146"/>
      <c r="HF18" s="146"/>
      <c r="HG18" s="146"/>
      <c r="HH18" s="146"/>
      <c r="HI18" s="146"/>
      <c r="HJ18" s="146"/>
      <c r="HK18" s="146"/>
      <c r="HL18" s="146"/>
      <c r="HM18" s="146"/>
      <c r="HN18" s="146"/>
      <c r="HO18" s="146"/>
      <c r="HP18" s="146"/>
      <c r="HQ18" s="146"/>
      <c r="HR18" s="146"/>
      <c r="HS18" s="146"/>
      <c r="HT18" s="146"/>
      <c r="HU18" s="146"/>
      <c r="HV18" s="146"/>
      <c r="HW18" s="146"/>
      <c r="HX18" s="146"/>
      <c r="HY18" s="146"/>
      <c r="HZ18" s="146"/>
      <c r="IA18" s="146"/>
      <c r="IB18" s="146"/>
      <c r="IC18" s="146"/>
      <c r="ID18" s="146"/>
      <c r="IE18" s="146"/>
      <c r="IF18" s="146"/>
      <c r="IG18" s="146"/>
      <c r="IH18" s="146"/>
      <c r="II18" s="146"/>
      <c r="IJ18" s="146"/>
      <c r="IK18" s="146"/>
      <c r="IL18" s="146"/>
      <c r="IM18" s="146"/>
      <c r="IN18" s="146"/>
      <c r="IO18" s="146"/>
      <c r="IP18" s="146"/>
      <c r="IQ18" s="146"/>
      <c r="IR18" s="146"/>
      <c r="IS18" s="146"/>
      <c r="IT18" s="146"/>
      <c r="IU18" s="146"/>
      <c r="IV18" s="146"/>
      <c r="IW18" s="146"/>
      <c r="IX18" s="146"/>
      <c r="IY18" s="146"/>
      <c r="IZ18" s="146"/>
      <c r="JA18" s="146"/>
      <c r="JB18" s="146"/>
      <c r="JC18" s="146"/>
      <c r="JD18" s="146"/>
      <c r="JE18" s="146"/>
      <c r="JF18" s="146"/>
      <c r="JG18" s="146"/>
      <c r="JH18" s="146"/>
      <c r="JI18" s="146"/>
      <c r="JJ18" s="146"/>
      <c r="JK18" s="146"/>
      <c r="JL18" s="146"/>
      <c r="JM18" s="146"/>
      <c r="JN18" s="146"/>
      <c r="JO18" s="146"/>
      <c r="JP18" s="146"/>
      <c r="JQ18" s="146"/>
      <c r="JR18" s="146"/>
      <c r="JS18" s="146"/>
      <c r="JT18" s="146"/>
      <c r="JU18" s="146"/>
      <c r="JV18" s="146"/>
      <c r="JW18" s="146"/>
      <c r="JX18" s="146"/>
      <c r="JY18" s="146"/>
      <c r="JZ18" s="146"/>
      <c r="KA18" s="146"/>
      <c r="KB18" s="146"/>
      <c r="KC18" s="146"/>
      <c r="KD18" s="146"/>
      <c r="KE18" s="146"/>
      <c r="KF18" s="146"/>
      <c r="KG18" s="146"/>
      <c r="KH18" s="146"/>
      <c r="KI18" s="146"/>
      <c r="KJ18" s="146"/>
      <c r="KK18" s="146"/>
      <c r="KL18" s="146"/>
      <c r="KM18" s="146"/>
      <c r="KN18" s="146"/>
      <c r="KO18" s="146"/>
      <c r="KP18" s="146"/>
      <c r="KQ18" s="146"/>
      <c r="KR18" s="146"/>
      <c r="KS18" s="146"/>
      <c r="KT18" s="146"/>
      <c r="KU18" s="146"/>
      <c r="KV18" s="146"/>
      <c r="KW18" s="146"/>
      <c r="KX18" s="146"/>
      <c r="KY18" s="146"/>
      <c r="KZ18" s="146"/>
      <c r="LA18" s="146"/>
      <c r="LB18" s="146"/>
      <c r="LC18" s="146"/>
      <c r="LD18" s="146"/>
      <c r="LE18" s="146"/>
      <c r="LF18" s="146"/>
      <c r="LG18" s="146"/>
      <c r="LH18" s="146"/>
      <c r="LI18" s="146"/>
      <c r="LJ18" s="146"/>
      <c r="LK18" s="146"/>
      <c r="LL18" s="146"/>
      <c r="LM18" s="146"/>
      <c r="LN18" s="146"/>
      <c r="LO18" s="146"/>
      <c r="LP18" s="146"/>
      <c r="LQ18" s="146"/>
      <c r="LR18" s="146"/>
      <c r="LS18" s="146"/>
      <c r="LT18" s="146"/>
      <c r="LU18" s="146"/>
      <c r="LV18" s="146"/>
      <c r="LW18" s="146"/>
      <c r="LX18" s="146"/>
      <c r="LY18" s="146"/>
      <c r="LZ18" s="146"/>
      <c r="MA18" s="146"/>
      <c r="MB18" s="146"/>
      <c r="MC18" s="146"/>
      <c r="MD18" s="146"/>
      <c r="ME18" s="146"/>
      <c r="MF18" s="146"/>
      <c r="MG18" s="146"/>
      <c r="MH18" s="146"/>
      <c r="MI18" s="146"/>
      <c r="MJ18" s="146"/>
      <c r="MK18" s="146"/>
      <c r="ML18" s="146"/>
      <c r="MM18" s="146"/>
      <c r="MN18" s="146"/>
      <c r="MO18" s="146"/>
      <c r="MP18" s="146"/>
      <c r="MQ18" s="146"/>
      <c r="MR18" s="146"/>
      <c r="MS18" s="146"/>
      <c r="MT18" s="146"/>
      <c r="MU18" s="146"/>
      <c r="MV18" s="146"/>
      <c r="MW18" s="146"/>
      <c r="MX18" s="146"/>
      <c r="MY18" s="146"/>
      <c r="MZ18" s="146"/>
      <c r="NA18" s="146"/>
      <c r="NB18" s="146"/>
      <c r="NC18" s="146"/>
      <c r="ND18" s="146"/>
      <c r="NE18" s="146"/>
      <c r="NF18" s="146"/>
      <c r="NG18" s="146"/>
      <c r="NH18" s="146"/>
      <c r="NI18" s="146"/>
      <c r="NJ18" s="146"/>
      <c r="NK18" s="146"/>
      <c r="NL18" s="146"/>
      <c r="NM18" s="146"/>
      <c r="NN18" s="146"/>
      <c r="NO18" s="146"/>
      <c r="NP18" s="146"/>
      <c r="NQ18" s="146"/>
      <c r="NR18" s="146"/>
      <c r="NS18" s="146"/>
      <c r="NT18" s="146"/>
      <c r="NU18" s="146"/>
      <c r="NV18" s="146"/>
      <c r="NW18" s="146"/>
      <c r="NX18" s="146"/>
      <c r="NY18" s="146"/>
      <c r="NZ18" s="146"/>
      <c r="OA18" s="146"/>
      <c r="OB18" s="146"/>
      <c r="OC18" s="146"/>
      <c r="OD18" s="146"/>
      <c r="OE18" s="146"/>
      <c r="OF18" s="146"/>
      <c r="OG18" s="146"/>
      <c r="OH18" s="146"/>
      <c r="OI18" s="146"/>
      <c r="OJ18" s="146"/>
      <c r="OK18" s="146"/>
      <c r="OL18" s="146"/>
      <c r="OM18" s="146"/>
      <c r="ON18" s="146"/>
      <c r="OO18" s="146"/>
      <c r="OP18" s="146"/>
      <c r="OQ18" s="146"/>
      <c r="OR18" s="146"/>
      <c r="OS18" s="146"/>
      <c r="OT18" s="146"/>
      <c r="OU18" s="146"/>
      <c r="OV18" s="146"/>
      <c r="OW18" s="146"/>
      <c r="OX18" s="146"/>
      <c r="OY18" s="146"/>
      <c r="OZ18" s="146"/>
      <c r="PA18" s="146"/>
      <c r="PB18" s="146"/>
      <c r="PC18" s="146"/>
      <c r="PD18" s="146"/>
      <c r="PE18" s="146"/>
      <c r="PF18" s="146"/>
      <c r="PG18" s="146"/>
      <c r="PH18" s="146"/>
      <c r="PI18" s="146"/>
      <c r="PJ18" s="146"/>
      <c r="PK18" s="146"/>
      <c r="PL18" s="146"/>
      <c r="PM18" s="146"/>
      <c r="PN18" s="146"/>
      <c r="PO18" s="146"/>
      <c r="PP18" s="146"/>
      <c r="PQ18" s="146"/>
      <c r="PR18" s="146"/>
      <c r="PS18" s="146"/>
      <c r="PT18" s="146"/>
      <c r="PU18" s="146"/>
      <c r="PV18" s="146"/>
      <c r="PW18" s="146"/>
      <c r="PX18" s="146"/>
      <c r="PY18" s="146"/>
      <c r="PZ18" s="146"/>
      <c r="QA18" s="146"/>
      <c r="QB18" s="146"/>
      <c r="QC18" s="146"/>
      <c r="QD18" s="146"/>
      <c r="QE18" s="146"/>
      <c r="QF18" s="146"/>
      <c r="QG18" s="146"/>
      <c r="QH18" s="146"/>
      <c r="QI18" s="146"/>
      <c r="QJ18" s="146"/>
      <c r="QK18" s="146"/>
      <c r="QL18" s="146"/>
      <c r="QM18" s="146"/>
      <c r="QN18" s="146"/>
      <c r="QO18" s="146"/>
      <c r="QP18" s="146"/>
      <c r="QQ18" s="146"/>
      <c r="QR18" s="146"/>
      <c r="QS18" s="146"/>
      <c r="QT18" s="146"/>
      <c r="QU18" s="146"/>
      <c r="QV18" s="146"/>
      <c r="QW18" s="146"/>
      <c r="QX18" s="146"/>
      <c r="QY18" s="146"/>
      <c r="QZ18" s="146"/>
      <c r="RA18" s="146"/>
      <c r="RB18" s="146"/>
      <c r="RC18" s="146"/>
      <c r="RD18" s="146"/>
      <c r="RE18" s="146"/>
      <c r="RF18" s="146"/>
      <c r="RG18" s="146"/>
      <c r="RH18" s="146"/>
      <c r="RI18" s="146"/>
      <c r="RJ18" s="146"/>
      <c r="RK18" s="146"/>
      <c r="RL18" s="146"/>
      <c r="RM18" s="146"/>
      <c r="RN18" s="146"/>
      <c r="RO18" s="146"/>
      <c r="RP18" s="146"/>
      <c r="RQ18" s="146"/>
      <c r="RR18" s="146"/>
      <c r="RS18" s="146"/>
      <c r="RT18" s="146"/>
      <c r="RU18" s="146"/>
      <c r="RV18" s="146"/>
      <c r="RW18" s="146"/>
      <c r="RX18" s="146"/>
      <c r="RY18" s="146"/>
      <c r="RZ18" s="146"/>
      <c r="SA18" s="146"/>
      <c r="SB18" s="146"/>
      <c r="SC18" s="146"/>
      <c r="SD18" s="146"/>
      <c r="SE18" s="146"/>
      <c r="SF18" s="146"/>
      <c r="SG18" s="146"/>
      <c r="SH18" s="146"/>
      <c r="SI18" s="146"/>
      <c r="SJ18" s="146"/>
      <c r="SK18" s="146"/>
      <c r="SL18" s="146"/>
      <c r="SM18" s="146"/>
      <c r="SN18" s="146"/>
      <c r="SO18" s="146"/>
      <c r="SP18" s="146"/>
      <c r="SQ18" s="146"/>
      <c r="SR18" s="146"/>
      <c r="SS18" s="146"/>
      <c r="ST18" s="146"/>
      <c r="SU18" s="146"/>
      <c r="SV18" s="146"/>
      <c r="SW18" s="146"/>
      <c r="SX18" s="146"/>
      <c r="SY18" s="146"/>
      <c r="SZ18" s="146"/>
      <c r="TA18" s="146"/>
      <c r="TB18" s="146"/>
      <c r="TC18" s="146"/>
      <c r="TD18" s="146"/>
      <c r="TE18" s="146"/>
      <c r="TF18" s="146"/>
      <c r="TG18" s="146"/>
      <c r="TH18" s="146"/>
      <c r="TI18" s="146"/>
      <c r="TJ18" s="146"/>
      <c r="TK18" s="146"/>
      <c r="TL18" s="146"/>
      <c r="TM18" s="146"/>
      <c r="TN18" s="146"/>
      <c r="TO18" s="146"/>
      <c r="TP18" s="146"/>
      <c r="TQ18" s="146"/>
      <c r="TR18" s="146"/>
      <c r="TS18" s="146"/>
      <c r="TT18" s="146"/>
      <c r="TU18" s="146"/>
      <c r="TV18" s="146"/>
      <c r="TW18" s="146"/>
      <c r="TX18" s="146"/>
      <c r="TY18" s="146"/>
      <c r="TZ18" s="146"/>
      <c r="UA18" s="146"/>
      <c r="UB18" s="146"/>
      <c r="UC18" s="146"/>
      <c r="UD18" s="146"/>
      <c r="UE18" s="146"/>
      <c r="UF18" s="146"/>
      <c r="UG18" s="146"/>
      <c r="UH18" s="146"/>
      <c r="UI18" s="146"/>
      <c r="UJ18" s="146"/>
      <c r="UK18" s="146"/>
      <c r="UL18" s="146"/>
      <c r="UM18" s="146"/>
      <c r="UN18" s="146"/>
      <c r="UO18" s="146"/>
      <c r="UP18" s="146"/>
      <c r="UQ18" s="146"/>
      <c r="UR18" s="146"/>
      <c r="US18" s="146"/>
      <c r="UT18" s="146"/>
      <c r="UU18" s="146"/>
      <c r="UV18" s="146"/>
      <c r="UW18" s="146"/>
      <c r="UX18" s="146"/>
      <c r="UY18" s="146"/>
      <c r="UZ18" s="146"/>
      <c r="VA18" s="146"/>
      <c r="VB18" s="146"/>
      <c r="VC18" s="146"/>
      <c r="VD18" s="146"/>
      <c r="VE18" s="146"/>
      <c r="VF18" s="146"/>
      <c r="VG18" s="146"/>
      <c r="VH18" s="146"/>
      <c r="VI18" s="146"/>
      <c r="VJ18" s="146"/>
      <c r="VK18" s="146"/>
      <c r="VL18" s="146"/>
      <c r="VM18" s="146"/>
      <c r="VN18" s="146"/>
      <c r="VO18" s="146"/>
      <c r="VP18" s="146"/>
      <c r="VQ18" s="146"/>
      <c r="VR18" s="146"/>
      <c r="VS18" s="146"/>
      <c r="VT18" s="146"/>
      <c r="VU18" s="146"/>
      <c r="VV18" s="146"/>
      <c r="VW18" s="146"/>
      <c r="VX18" s="146"/>
      <c r="VY18" s="146"/>
      <c r="VZ18" s="146"/>
      <c r="WA18" s="146"/>
      <c r="WB18" s="146"/>
      <c r="WC18" s="146"/>
      <c r="WD18" s="146"/>
      <c r="WE18" s="146"/>
      <c r="WF18" s="146"/>
      <c r="WG18" s="146"/>
      <c r="WH18" s="146"/>
      <c r="WI18" s="146"/>
      <c r="WJ18" s="146"/>
      <c r="WK18" s="146"/>
      <c r="WL18" s="146"/>
      <c r="WM18" s="146"/>
      <c r="WN18" s="146"/>
      <c r="WO18" s="146"/>
      <c r="WP18" s="146"/>
      <c r="WQ18" s="146"/>
      <c r="WR18" s="146"/>
      <c r="WS18" s="146"/>
      <c r="WT18" s="146"/>
      <c r="WU18" s="146"/>
      <c r="WV18" s="146"/>
      <c r="WW18" s="146"/>
      <c r="WX18" s="146"/>
      <c r="WY18" s="146"/>
      <c r="WZ18" s="146"/>
      <c r="XA18" s="146"/>
      <c r="XB18" s="146"/>
      <c r="XC18" s="146"/>
      <c r="XD18" s="146"/>
      <c r="XE18" s="146"/>
      <c r="XF18" s="146"/>
      <c r="XG18" s="146"/>
      <c r="XH18" s="146"/>
      <c r="XI18" s="146"/>
      <c r="XJ18" s="146"/>
      <c r="XK18" s="146"/>
      <c r="XL18" s="146"/>
      <c r="XM18" s="146"/>
      <c r="XN18" s="146"/>
      <c r="XO18" s="146"/>
      <c r="XP18" s="146"/>
      <c r="XQ18" s="146"/>
      <c r="XR18" s="146"/>
      <c r="XS18" s="146"/>
      <c r="XT18" s="146"/>
      <c r="XU18" s="146"/>
      <c r="XV18" s="146"/>
      <c r="XW18" s="146"/>
      <c r="XX18" s="146"/>
      <c r="XY18" s="146"/>
      <c r="XZ18" s="146"/>
      <c r="YA18" s="146"/>
      <c r="YB18" s="146"/>
      <c r="YC18" s="146"/>
      <c r="YD18" s="146"/>
      <c r="YE18" s="146"/>
      <c r="YF18" s="146"/>
      <c r="YG18" s="146"/>
      <c r="YH18" s="146"/>
      <c r="YI18" s="146"/>
      <c r="YJ18" s="146"/>
      <c r="YK18" s="146"/>
      <c r="YL18" s="146"/>
      <c r="YM18" s="146"/>
      <c r="YN18" s="146"/>
      <c r="YO18" s="146"/>
      <c r="YP18" s="146"/>
      <c r="YQ18" s="146"/>
      <c r="YR18" s="146"/>
      <c r="YS18" s="146"/>
      <c r="YT18" s="146"/>
      <c r="YU18" s="146"/>
      <c r="YV18" s="146"/>
      <c r="YW18" s="146"/>
      <c r="YX18" s="146"/>
      <c r="YY18" s="146"/>
      <c r="YZ18" s="146"/>
      <c r="ZA18" s="146"/>
      <c r="ZB18" s="146"/>
      <c r="ZC18" s="146"/>
      <c r="ZD18" s="146"/>
      <c r="ZE18" s="146"/>
      <c r="ZF18" s="146"/>
      <c r="ZG18" s="146"/>
      <c r="ZH18" s="146"/>
      <c r="ZI18" s="146"/>
      <c r="ZJ18" s="146"/>
      <c r="ZK18" s="146"/>
      <c r="ZL18" s="146"/>
      <c r="ZM18" s="146"/>
      <c r="ZN18" s="146"/>
      <c r="ZO18" s="146"/>
      <c r="ZP18" s="146"/>
      <c r="ZQ18" s="146"/>
      <c r="ZR18" s="146"/>
      <c r="ZS18" s="146"/>
      <c r="ZT18" s="146"/>
      <c r="ZU18" s="146"/>
      <c r="ZV18" s="146"/>
      <c r="ZW18" s="146"/>
      <c r="ZX18" s="146"/>
      <c r="ZY18" s="146"/>
      <c r="ZZ18" s="146"/>
      <c r="AAA18" s="146"/>
      <c r="AAB18" s="146"/>
      <c r="AAC18" s="146"/>
      <c r="AAD18" s="146"/>
      <c r="AAE18" s="146"/>
      <c r="AAF18" s="146"/>
      <c r="AAG18" s="146"/>
      <c r="AAH18" s="146"/>
      <c r="AAI18" s="146"/>
      <c r="AAJ18" s="146"/>
      <c r="AAK18" s="146"/>
      <c r="AAL18" s="146"/>
      <c r="AAM18" s="146"/>
      <c r="AAN18" s="146"/>
      <c r="AAO18" s="146"/>
      <c r="AAP18" s="146"/>
      <c r="AAQ18" s="146"/>
      <c r="AAR18" s="146"/>
      <c r="AAS18" s="146"/>
      <c r="AAT18" s="146"/>
      <c r="AAU18" s="146"/>
      <c r="AAV18" s="146"/>
      <c r="AAW18" s="146"/>
      <c r="AAX18" s="146"/>
      <c r="AAY18" s="146"/>
      <c r="AAZ18" s="146"/>
      <c r="ABA18" s="146"/>
      <c r="ABB18" s="146"/>
      <c r="ABC18" s="146"/>
      <c r="ABD18" s="146"/>
      <c r="ABE18" s="146"/>
      <c r="ABF18" s="146"/>
      <c r="ABG18" s="146"/>
      <c r="ABH18" s="146"/>
      <c r="ABI18" s="146"/>
      <c r="ABJ18" s="146"/>
      <c r="ABK18" s="146"/>
      <c r="ABL18" s="146"/>
      <c r="ABM18" s="146"/>
      <c r="ABN18" s="146"/>
      <c r="ABO18" s="146"/>
      <c r="ABP18" s="146"/>
      <c r="ABQ18" s="146"/>
      <c r="ABR18" s="146"/>
      <c r="ABS18" s="146"/>
      <c r="ABT18" s="146"/>
      <c r="ABU18" s="146"/>
      <c r="ABV18" s="146"/>
      <c r="ABW18" s="146"/>
      <c r="ABX18" s="146"/>
      <c r="ABY18" s="146"/>
      <c r="ABZ18" s="146"/>
      <c r="ACA18" s="146"/>
      <c r="ACB18" s="146"/>
      <c r="ACC18" s="146"/>
      <c r="ACD18" s="146"/>
      <c r="ACE18" s="146"/>
      <c r="ACF18" s="146"/>
      <c r="ACG18" s="146"/>
      <c r="ACH18" s="146"/>
      <c r="ACI18" s="146"/>
      <c r="ACJ18" s="146"/>
      <c r="ACK18" s="146"/>
      <c r="ACL18" s="146"/>
      <c r="ACM18" s="146"/>
      <c r="ACN18" s="146"/>
      <c r="ACO18" s="146"/>
      <c r="ACP18" s="146"/>
      <c r="ACQ18" s="146"/>
      <c r="ACR18" s="146"/>
      <c r="ACS18" s="146"/>
      <c r="ACT18" s="146"/>
      <c r="ACU18" s="146"/>
      <c r="ACV18" s="146"/>
      <c r="ACW18" s="146"/>
      <c r="ACX18" s="146"/>
      <c r="ACY18" s="146"/>
      <c r="ACZ18" s="146"/>
      <c r="ADA18" s="146"/>
      <c r="ADB18" s="146"/>
      <c r="ADC18" s="146"/>
      <c r="ADD18" s="146"/>
      <c r="ADE18" s="146"/>
      <c r="ADF18" s="146"/>
      <c r="ADG18" s="146"/>
      <c r="ADH18" s="146"/>
      <c r="ADI18" s="146"/>
      <c r="ADJ18" s="146"/>
      <c r="ADK18" s="146"/>
      <c r="ADL18" s="146"/>
      <c r="ADM18" s="146"/>
      <c r="ADN18" s="146"/>
      <c r="ADO18" s="146"/>
      <c r="ADP18" s="146"/>
      <c r="ADQ18" s="146"/>
      <c r="ADR18" s="146"/>
      <c r="ADS18" s="146"/>
      <c r="ADT18" s="146"/>
      <c r="ADU18" s="146"/>
      <c r="ADV18" s="146"/>
      <c r="ADW18" s="146"/>
      <c r="ADX18" s="146"/>
      <c r="ADY18" s="146"/>
      <c r="ADZ18" s="146"/>
      <c r="AEA18" s="146"/>
      <c r="AEB18" s="146"/>
      <c r="AEC18" s="146"/>
      <c r="AED18" s="146"/>
      <c r="AEE18" s="146"/>
      <c r="AEF18" s="146"/>
      <c r="AEG18" s="146"/>
      <c r="AEH18" s="146"/>
      <c r="AEI18" s="146"/>
      <c r="AEJ18" s="146"/>
      <c r="AEK18" s="146"/>
      <c r="AEL18" s="146"/>
      <c r="AEM18" s="146"/>
      <c r="AEN18" s="146"/>
      <c r="AEO18" s="146"/>
      <c r="AEP18" s="146"/>
      <c r="AEQ18" s="146"/>
      <c r="AER18" s="146"/>
      <c r="AES18" s="146"/>
      <c r="AET18" s="146"/>
      <c r="AEU18" s="146"/>
      <c r="AEV18" s="146"/>
      <c r="AEW18" s="146"/>
      <c r="AEX18" s="146"/>
      <c r="AEY18" s="146"/>
      <c r="AEZ18" s="146"/>
      <c r="AFA18" s="146"/>
      <c r="AFB18" s="146"/>
      <c r="AFC18" s="146"/>
      <c r="AFD18" s="146"/>
      <c r="AFE18" s="146"/>
      <c r="AFF18" s="146"/>
      <c r="AFG18" s="146"/>
      <c r="AFH18" s="146"/>
      <c r="AFI18" s="146"/>
      <c r="AFJ18" s="146"/>
      <c r="AFK18" s="146"/>
      <c r="AFL18" s="146"/>
      <c r="AFM18" s="146"/>
      <c r="AFN18" s="146"/>
      <c r="AFO18" s="146"/>
      <c r="AFP18" s="146"/>
      <c r="AFQ18" s="146"/>
      <c r="AFR18" s="146"/>
      <c r="AFS18" s="146"/>
      <c r="AFT18" s="146"/>
      <c r="AFU18" s="146"/>
      <c r="AFV18" s="146"/>
      <c r="AFW18" s="146"/>
      <c r="AFX18" s="146"/>
      <c r="AFY18" s="146"/>
      <c r="AFZ18" s="146"/>
      <c r="AGA18" s="146"/>
      <c r="AGB18" s="146"/>
      <c r="AGC18" s="146"/>
      <c r="AGD18" s="146"/>
      <c r="AGE18" s="146"/>
      <c r="AGF18" s="146"/>
      <c r="AGG18" s="146"/>
      <c r="AGH18" s="146"/>
      <c r="AGI18" s="146"/>
      <c r="AGJ18" s="146"/>
      <c r="AGK18" s="146"/>
      <c r="AGL18" s="146"/>
      <c r="AGM18" s="146"/>
      <c r="AGN18" s="146"/>
      <c r="AGO18" s="146"/>
      <c r="AGP18" s="146"/>
      <c r="AGQ18" s="146"/>
      <c r="AGR18" s="146"/>
      <c r="AGS18" s="146"/>
      <c r="AGT18" s="146"/>
      <c r="AGU18" s="146"/>
      <c r="AGV18" s="146"/>
      <c r="AGW18" s="146"/>
      <c r="AGX18" s="146"/>
      <c r="AGY18" s="146"/>
      <c r="AGZ18" s="146"/>
      <c r="AHA18" s="146"/>
      <c r="AHB18" s="146"/>
      <c r="AHC18" s="146"/>
      <c r="AHD18" s="146"/>
      <c r="AHE18" s="146"/>
      <c r="AHF18" s="146"/>
      <c r="AHG18" s="146"/>
      <c r="AHH18" s="146"/>
      <c r="AHI18" s="146"/>
      <c r="AHJ18" s="146"/>
      <c r="AHK18" s="146"/>
      <c r="AHL18" s="146"/>
      <c r="AHM18" s="146"/>
      <c r="AHN18" s="146"/>
      <c r="AHO18" s="146"/>
      <c r="AHP18" s="146"/>
      <c r="AHQ18" s="146"/>
      <c r="AHR18" s="146"/>
      <c r="AHS18" s="146"/>
      <c r="AHT18" s="146"/>
      <c r="AHU18" s="146"/>
      <c r="AHV18" s="146"/>
      <c r="AHW18" s="146"/>
      <c r="AHX18" s="146"/>
      <c r="AHY18" s="146"/>
      <c r="AHZ18" s="146"/>
      <c r="AIA18" s="146"/>
      <c r="AIB18" s="146"/>
      <c r="AIC18" s="146"/>
      <c r="AID18" s="146"/>
      <c r="AIE18" s="146"/>
      <c r="AIF18" s="146"/>
      <c r="AIG18" s="146"/>
      <c r="AIH18" s="146"/>
      <c r="AII18" s="146"/>
      <c r="AIJ18" s="146"/>
      <c r="AIK18" s="146"/>
      <c r="AIL18" s="146"/>
      <c r="AIM18" s="146"/>
      <c r="AIN18" s="146"/>
      <c r="AIO18" s="146"/>
      <c r="AIP18" s="146"/>
      <c r="AIQ18" s="146"/>
      <c r="AIR18" s="146"/>
      <c r="AIS18" s="146"/>
      <c r="AIT18" s="146"/>
      <c r="AIU18" s="146"/>
      <c r="AIV18" s="146"/>
      <c r="AIW18" s="146"/>
      <c r="AIX18" s="146"/>
      <c r="AIY18" s="146"/>
      <c r="AIZ18" s="146"/>
      <c r="AJA18" s="146"/>
      <c r="AJB18" s="146"/>
      <c r="AJC18" s="146"/>
      <c r="AJD18" s="146"/>
      <c r="AJE18" s="146"/>
      <c r="AJF18" s="146"/>
      <c r="AJG18" s="146"/>
      <c r="AJH18" s="146"/>
      <c r="AJI18" s="146"/>
      <c r="AJJ18" s="146"/>
      <c r="AJK18" s="146"/>
      <c r="AJL18" s="146"/>
      <c r="AJM18" s="146"/>
      <c r="AJN18" s="146"/>
      <c r="AJO18" s="146"/>
      <c r="AJP18" s="146"/>
      <c r="AJQ18" s="146"/>
      <c r="AJR18" s="146"/>
      <c r="AJS18" s="146"/>
      <c r="AJT18" s="146"/>
      <c r="AJU18" s="146"/>
      <c r="AJV18" s="146"/>
      <c r="AJW18" s="146"/>
      <c r="AJX18" s="146"/>
      <c r="AJY18" s="146"/>
      <c r="AJZ18" s="146"/>
      <c r="AKA18" s="146"/>
      <c r="AKB18" s="146"/>
      <c r="AKC18" s="146"/>
      <c r="AKD18" s="146"/>
      <c r="AKE18" s="146"/>
      <c r="AKF18" s="146"/>
      <c r="AKG18" s="146"/>
      <c r="AKH18" s="146"/>
      <c r="AKI18" s="146"/>
      <c r="AKJ18" s="146"/>
      <c r="AKK18" s="146"/>
      <c r="AKL18" s="146"/>
      <c r="AKM18" s="146"/>
      <c r="AKN18" s="146"/>
      <c r="AKO18" s="146"/>
      <c r="AKP18" s="146"/>
      <c r="AKQ18" s="146"/>
      <c r="AKR18" s="146"/>
      <c r="AKS18" s="146"/>
      <c r="AKT18" s="146"/>
      <c r="AKU18" s="146"/>
      <c r="AKV18" s="146"/>
      <c r="AKW18" s="146"/>
      <c r="AKX18" s="146"/>
      <c r="AKY18" s="146"/>
      <c r="AKZ18" s="146"/>
      <c r="ALA18" s="146"/>
      <c r="ALB18" s="146"/>
      <c r="ALC18" s="146"/>
      <c r="ALD18" s="146"/>
      <c r="ALE18" s="146"/>
      <c r="ALF18" s="146"/>
      <c r="ALG18" s="146"/>
      <c r="ALH18" s="146"/>
      <c r="ALI18" s="146"/>
      <c r="ALJ18" s="146"/>
      <c r="ALK18" s="146"/>
      <c r="ALL18" s="146"/>
      <c r="ALM18" s="146"/>
      <c r="ALN18" s="146"/>
      <c r="ALO18" s="146"/>
      <c r="ALP18" s="146"/>
      <c r="ALQ18" s="146"/>
      <c r="ALR18" s="146"/>
      <c r="ALS18" s="146"/>
      <c r="ALT18" s="146"/>
      <c r="ALU18" s="146"/>
      <c r="ALV18" s="146"/>
      <c r="ALW18" s="146"/>
      <c r="ALX18" s="146"/>
      <c r="ALY18" s="146"/>
      <c r="ALZ18" s="146"/>
      <c r="AMA18" s="146"/>
      <c r="AMB18" s="146"/>
      <c r="AMC18" s="146"/>
      <c r="AMD18" s="146"/>
      <c r="AME18" s="146"/>
      <c r="AMF18" s="146"/>
      <c r="AMG18" s="146"/>
      <c r="AMH18" s="146"/>
      <c r="AMI18" s="146"/>
      <c r="AMJ18" s="146"/>
      <c r="AMK18" s="146"/>
      <c r="AML18" s="146"/>
      <c r="AMM18" s="146"/>
      <c r="AMN18" s="146"/>
      <c r="AMO18" s="146"/>
      <c r="AMP18" s="146"/>
      <c r="AMQ18" s="146"/>
      <c r="AMR18" s="146"/>
      <c r="AMS18" s="146"/>
      <c r="AMT18" s="146"/>
      <c r="AMU18" s="146"/>
      <c r="AMV18" s="146"/>
      <c r="AMW18" s="146"/>
      <c r="AMX18" s="146"/>
      <c r="AMY18" s="146"/>
      <c r="AMZ18" s="146"/>
      <c r="ANA18" s="146"/>
      <c r="ANB18" s="146"/>
      <c r="ANC18" s="146"/>
      <c r="AND18" s="146"/>
      <c r="ANE18" s="146"/>
      <c r="ANF18" s="146"/>
      <c r="ANG18" s="146"/>
      <c r="ANH18" s="146"/>
      <c r="ANI18" s="146"/>
      <c r="ANJ18" s="146"/>
      <c r="ANK18" s="146"/>
      <c r="ANL18" s="146"/>
      <c r="ANM18" s="146"/>
      <c r="ANN18" s="146"/>
      <c r="ANO18" s="146"/>
      <c r="ANP18" s="146"/>
      <c r="ANQ18" s="146"/>
      <c r="ANR18" s="146"/>
      <c r="ANS18" s="146"/>
      <c r="ANT18" s="146"/>
      <c r="ANU18" s="146"/>
      <c r="ANV18" s="146"/>
      <c r="ANW18" s="146"/>
      <c r="ANX18" s="146"/>
      <c r="ANY18" s="146"/>
      <c r="ANZ18" s="146"/>
      <c r="AOA18" s="146"/>
      <c r="AOB18" s="146"/>
      <c r="AOC18" s="146"/>
      <c r="AOD18" s="146"/>
      <c r="AOE18" s="146"/>
      <c r="AOF18" s="146"/>
      <c r="AOG18" s="146"/>
      <c r="AOH18" s="146"/>
      <c r="AOI18" s="146"/>
      <c r="AOJ18" s="146"/>
      <c r="AOK18" s="146"/>
      <c r="AOL18" s="146"/>
      <c r="AOM18" s="146"/>
      <c r="AON18" s="146"/>
      <c r="AOO18" s="146"/>
      <c r="AOP18" s="146"/>
      <c r="AOQ18" s="146"/>
      <c r="AOR18" s="146"/>
      <c r="AOS18" s="146"/>
      <c r="AOT18" s="146"/>
      <c r="AOU18" s="146"/>
      <c r="AOV18" s="146"/>
      <c r="AOW18" s="146"/>
      <c r="AOX18" s="146"/>
      <c r="AOY18" s="146"/>
      <c r="AOZ18" s="146"/>
      <c r="APA18" s="146"/>
      <c r="APB18" s="146"/>
      <c r="APC18" s="146"/>
      <c r="APD18" s="146"/>
      <c r="APE18" s="146"/>
      <c r="APF18" s="146"/>
      <c r="APG18" s="146"/>
      <c r="APH18" s="146"/>
      <c r="API18" s="146"/>
      <c r="APJ18" s="146"/>
      <c r="APK18" s="146"/>
      <c r="APL18" s="146"/>
      <c r="APM18" s="146"/>
      <c r="APN18" s="146"/>
      <c r="APO18" s="146"/>
      <c r="APP18" s="146"/>
      <c r="APQ18" s="146"/>
      <c r="APR18" s="146"/>
      <c r="APS18" s="146"/>
      <c r="APT18" s="146"/>
      <c r="APU18" s="146"/>
      <c r="APV18" s="146"/>
      <c r="APW18" s="146"/>
      <c r="APX18" s="146"/>
      <c r="APY18" s="146"/>
      <c r="APZ18" s="146"/>
      <c r="AQA18" s="146"/>
      <c r="AQB18" s="146"/>
      <c r="AQC18" s="146"/>
      <c r="AQD18" s="146"/>
      <c r="AQE18" s="146"/>
      <c r="AQF18" s="146"/>
      <c r="AQG18" s="146"/>
      <c r="AQH18" s="146"/>
      <c r="AQI18" s="146"/>
      <c r="AQJ18" s="146"/>
      <c r="AQK18" s="146"/>
      <c r="AQL18" s="146"/>
      <c r="AQM18" s="146"/>
      <c r="AQN18" s="146"/>
      <c r="AQO18" s="146"/>
      <c r="AQP18" s="146"/>
      <c r="AQQ18" s="146"/>
      <c r="AQR18" s="146"/>
      <c r="AQS18" s="146"/>
      <c r="AQT18" s="146"/>
      <c r="AQU18" s="146"/>
      <c r="AQV18" s="146"/>
      <c r="AQW18" s="146"/>
      <c r="AQX18" s="146"/>
      <c r="AQY18" s="146"/>
      <c r="AQZ18" s="146"/>
      <c r="ARA18" s="146"/>
      <c r="ARB18" s="146"/>
      <c r="ARC18" s="146"/>
      <c r="ARD18" s="146"/>
      <c r="ARE18" s="146"/>
      <c r="ARF18" s="146"/>
      <c r="ARG18" s="146"/>
      <c r="ARH18" s="146"/>
      <c r="ARI18" s="146"/>
      <c r="ARJ18" s="146"/>
      <c r="ARK18" s="146"/>
      <c r="ARL18" s="146"/>
      <c r="ARM18" s="146"/>
      <c r="ARN18" s="146"/>
      <c r="ARO18" s="146"/>
      <c r="ARP18" s="146"/>
      <c r="ARQ18" s="146"/>
      <c r="ARR18" s="146"/>
      <c r="ARS18" s="146"/>
      <c r="ART18" s="146"/>
      <c r="ARU18" s="146"/>
      <c r="ARV18" s="146"/>
      <c r="ARW18" s="146"/>
      <c r="ARX18" s="146"/>
      <c r="ARY18" s="146"/>
      <c r="ARZ18" s="146"/>
      <c r="ASA18" s="146"/>
      <c r="ASB18" s="146"/>
      <c r="ASC18" s="146"/>
      <c r="ASD18" s="146"/>
      <c r="ASE18" s="146"/>
      <c r="ASF18" s="146"/>
      <c r="ASG18" s="146"/>
      <c r="ASH18" s="146"/>
      <c r="ASI18" s="146"/>
      <c r="ASJ18" s="146"/>
      <c r="ASK18" s="146"/>
      <c r="ASL18" s="146"/>
      <c r="ASM18" s="146"/>
      <c r="ASN18" s="146"/>
      <c r="ASO18" s="146"/>
      <c r="ASP18" s="146"/>
      <c r="ASQ18" s="146"/>
      <c r="ASR18" s="146"/>
      <c r="ASS18" s="146"/>
      <c r="AST18" s="146"/>
      <c r="ASU18" s="146"/>
      <c r="ASV18" s="146"/>
      <c r="ASW18" s="146"/>
      <c r="ASX18" s="146"/>
      <c r="ASY18" s="146"/>
      <c r="ASZ18" s="146"/>
      <c r="ATA18" s="146"/>
      <c r="ATB18" s="146"/>
      <c r="ATC18" s="146"/>
      <c r="ATD18" s="146"/>
      <c r="ATE18" s="146"/>
      <c r="ATF18" s="146"/>
      <c r="ATG18" s="146"/>
      <c r="ATH18" s="146"/>
      <c r="ATI18" s="146"/>
      <c r="ATJ18" s="146"/>
      <c r="ATK18" s="146"/>
      <c r="ATL18" s="146"/>
      <c r="ATM18" s="146"/>
      <c r="ATN18" s="146"/>
      <c r="ATO18" s="146"/>
      <c r="ATP18" s="146"/>
      <c r="ATQ18" s="146"/>
      <c r="ATR18" s="146"/>
      <c r="ATS18" s="146"/>
      <c r="ATT18" s="146"/>
      <c r="ATU18" s="146"/>
      <c r="ATV18" s="146"/>
      <c r="ATW18" s="146"/>
      <c r="ATX18" s="146"/>
      <c r="ATY18" s="146"/>
      <c r="ATZ18" s="146"/>
      <c r="AUA18" s="146"/>
      <c r="AUB18" s="146"/>
      <c r="AUC18" s="146"/>
      <c r="AUD18" s="146"/>
      <c r="AUE18" s="146"/>
      <c r="AUF18" s="146"/>
      <c r="AUG18" s="146"/>
      <c r="AUH18" s="146"/>
      <c r="AUI18" s="146"/>
      <c r="AUJ18" s="146"/>
      <c r="AUK18" s="146"/>
      <c r="AUL18" s="146"/>
      <c r="AUM18" s="146"/>
      <c r="AUN18" s="146"/>
      <c r="AUO18" s="146"/>
      <c r="AUP18" s="146"/>
      <c r="AUQ18" s="146"/>
      <c r="AUR18" s="146"/>
      <c r="AUS18" s="146"/>
      <c r="AUT18" s="146"/>
      <c r="AUU18" s="146"/>
      <c r="AUV18" s="146"/>
      <c r="AUW18" s="146"/>
      <c r="AUX18" s="146"/>
      <c r="AUY18" s="146"/>
      <c r="AUZ18" s="146"/>
      <c r="AVA18" s="146"/>
      <c r="AVB18" s="146"/>
      <c r="AVC18" s="146"/>
      <c r="AVD18" s="146"/>
      <c r="AVE18" s="146"/>
      <c r="AVF18" s="146"/>
      <c r="AVG18" s="146"/>
      <c r="AVH18" s="146"/>
      <c r="AVI18" s="146"/>
      <c r="AVJ18" s="146"/>
      <c r="AVK18" s="146"/>
      <c r="AVL18" s="146"/>
      <c r="AVM18" s="146"/>
      <c r="AVN18" s="146"/>
      <c r="AVO18" s="146"/>
      <c r="AVP18" s="146"/>
      <c r="AVQ18" s="146"/>
      <c r="AVR18" s="146"/>
      <c r="AVS18" s="146"/>
      <c r="AVT18" s="146"/>
      <c r="AVU18" s="146"/>
      <c r="AVV18" s="146"/>
      <c r="AVW18" s="146"/>
      <c r="AVX18" s="146"/>
      <c r="AVY18" s="146"/>
      <c r="AVZ18" s="146"/>
      <c r="AWA18" s="146"/>
      <c r="AWB18" s="146"/>
      <c r="AWC18" s="146"/>
      <c r="AWD18" s="146"/>
      <c r="AWE18" s="146"/>
      <c r="AWF18" s="146"/>
      <c r="AWG18" s="146"/>
      <c r="AWH18" s="146"/>
      <c r="AWI18" s="146"/>
      <c r="AWJ18" s="146"/>
      <c r="AWK18" s="146"/>
      <c r="AWL18" s="146"/>
      <c r="AWM18" s="146"/>
      <c r="AWN18" s="146"/>
      <c r="AWO18" s="146"/>
      <c r="AWP18" s="146"/>
      <c r="AWQ18" s="146"/>
      <c r="AWR18" s="146"/>
      <c r="AWS18" s="146"/>
      <c r="AWT18" s="146"/>
      <c r="AWU18" s="146"/>
      <c r="AWV18" s="146"/>
      <c r="AWW18" s="146"/>
      <c r="AWX18" s="146"/>
      <c r="AWY18" s="146"/>
      <c r="AWZ18" s="146"/>
      <c r="AXA18" s="146"/>
      <c r="AXB18" s="146"/>
      <c r="AXC18" s="146"/>
      <c r="AXD18" s="146"/>
      <c r="AXE18" s="146"/>
      <c r="AXF18" s="146"/>
      <c r="AXG18" s="146"/>
      <c r="AXH18" s="146"/>
      <c r="AXI18" s="146"/>
      <c r="AXJ18" s="146"/>
      <c r="AXK18" s="146"/>
      <c r="AXL18" s="146"/>
      <c r="AXM18" s="146"/>
      <c r="AXN18" s="146"/>
      <c r="AXO18" s="146"/>
      <c r="AXP18" s="146"/>
      <c r="AXQ18" s="146"/>
      <c r="AXR18" s="146"/>
      <c r="AXS18" s="146"/>
      <c r="AXT18" s="146"/>
      <c r="AXU18" s="146"/>
      <c r="AXV18" s="146"/>
      <c r="AXW18" s="146"/>
      <c r="AXX18" s="146"/>
      <c r="AXY18" s="146"/>
      <c r="AXZ18" s="146"/>
      <c r="AYA18" s="146"/>
      <c r="AYB18" s="146"/>
      <c r="AYC18" s="146"/>
      <c r="AYD18" s="146"/>
      <c r="AYE18" s="146"/>
      <c r="AYF18" s="146"/>
      <c r="AYG18" s="146"/>
      <c r="AYH18" s="146"/>
      <c r="AYI18" s="146"/>
      <c r="AYJ18" s="146"/>
      <c r="AYK18" s="146"/>
      <c r="AYL18" s="146"/>
      <c r="AYM18" s="146"/>
      <c r="AYN18" s="146"/>
      <c r="AYO18" s="146"/>
      <c r="AYP18" s="146"/>
      <c r="AYQ18" s="146"/>
      <c r="AYR18" s="146"/>
      <c r="AYS18" s="146"/>
      <c r="AYT18" s="146"/>
      <c r="AYU18" s="146"/>
      <c r="AYV18" s="146"/>
      <c r="AYW18" s="146"/>
      <c r="AYX18" s="146"/>
      <c r="AYY18" s="146"/>
      <c r="AYZ18" s="146"/>
      <c r="AZA18" s="146"/>
      <c r="AZB18" s="146"/>
      <c r="AZC18" s="146"/>
      <c r="AZD18" s="146"/>
      <c r="AZE18" s="146"/>
      <c r="AZF18" s="146"/>
      <c r="AZG18" s="146"/>
      <c r="AZH18" s="146"/>
      <c r="AZI18" s="146"/>
      <c r="AZJ18" s="146"/>
      <c r="AZK18" s="146"/>
      <c r="AZL18" s="146"/>
      <c r="AZM18" s="146"/>
      <c r="AZN18" s="146"/>
      <c r="AZO18" s="146"/>
      <c r="AZP18" s="146"/>
      <c r="AZQ18" s="146"/>
      <c r="AZR18" s="146"/>
      <c r="AZS18" s="146"/>
      <c r="AZT18" s="146"/>
      <c r="AZU18" s="146"/>
      <c r="AZV18" s="146"/>
      <c r="AZW18" s="146"/>
      <c r="AZX18" s="146"/>
      <c r="AZY18" s="146"/>
      <c r="AZZ18" s="146"/>
      <c r="BAA18" s="146"/>
      <c r="BAB18" s="146"/>
      <c r="BAC18" s="146"/>
      <c r="BAD18" s="146"/>
      <c r="BAE18" s="146"/>
      <c r="BAF18" s="146"/>
      <c r="BAG18" s="146"/>
      <c r="BAH18" s="146"/>
      <c r="BAI18" s="146"/>
      <c r="BAJ18" s="146"/>
      <c r="BAK18" s="146"/>
      <c r="BAL18" s="146"/>
      <c r="BAM18" s="146"/>
      <c r="BAN18" s="146"/>
      <c r="BAO18" s="146"/>
      <c r="BAP18" s="146"/>
      <c r="BAQ18" s="146"/>
      <c r="BAR18" s="146"/>
      <c r="BAS18" s="146"/>
      <c r="BAT18" s="146"/>
      <c r="BAU18" s="146"/>
      <c r="BAV18" s="146"/>
      <c r="BAW18" s="146"/>
      <c r="BAX18" s="146"/>
      <c r="BAY18" s="146"/>
      <c r="BAZ18" s="146"/>
      <c r="BBA18" s="146"/>
      <c r="BBB18" s="146"/>
      <c r="BBC18" s="146"/>
      <c r="BBD18" s="146"/>
      <c r="BBE18" s="146"/>
      <c r="BBF18" s="146"/>
      <c r="BBG18" s="146"/>
      <c r="BBH18" s="146"/>
      <c r="BBI18" s="146"/>
      <c r="BBJ18" s="146"/>
      <c r="BBK18" s="146"/>
      <c r="BBL18" s="146"/>
      <c r="BBM18" s="146"/>
      <c r="BBN18" s="146"/>
      <c r="BBO18" s="146"/>
      <c r="BBP18" s="146"/>
      <c r="BBQ18" s="146"/>
      <c r="BBR18" s="146"/>
      <c r="BBS18" s="146"/>
      <c r="BBT18" s="146"/>
      <c r="BBU18" s="146"/>
      <c r="BBV18" s="146"/>
      <c r="BBW18" s="146"/>
      <c r="BBX18" s="146"/>
      <c r="BBY18" s="146"/>
      <c r="BBZ18" s="146"/>
      <c r="BCA18" s="146"/>
      <c r="BCB18" s="146"/>
      <c r="BCC18" s="146"/>
      <c r="BCD18" s="146"/>
      <c r="BCE18" s="146"/>
      <c r="BCF18" s="146"/>
      <c r="BCG18" s="146"/>
      <c r="BCH18" s="146"/>
      <c r="BCI18" s="146"/>
      <c r="BCJ18" s="146"/>
      <c r="BCK18" s="146"/>
      <c r="BCL18" s="146"/>
      <c r="BCM18" s="146"/>
      <c r="BCN18" s="146"/>
      <c r="BCO18" s="146"/>
      <c r="BCP18" s="146"/>
      <c r="BCQ18" s="146"/>
      <c r="BCR18" s="146"/>
      <c r="BCS18" s="146"/>
      <c r="BCT18" s="146"/>
      <c r="BCU18" s="146"/>
      <c r="BCV18" s="146"/>
      <c r="BCW18" s="146"/>
      <c r="BCX18" s="146"/>
      <c r="BCY18" s="146"/>
      <c r="BCZ18" s="146"/>
      <c r="BDA18" s="146"/>
      <c r="BDB18" s="146"/>
      <c r="BDC18" s="146"/>
      <c r="BDD18" s="146"/>
      <c r="BDE18" s="146"/>
      <c r="BDF18" s="146"/>
      <c r="BDG18" s="146"/>
      <c r="BDH18" s="146"/>
      <c r="BDI18" s="146"/>
      <c r="BDJ18" s="146"/>
      <c r="BDK18" s="146"/>
      <c r="BDL18" s="146"/>
      <c r="BDM18" s="146"/>
      <c r="BDN18" s="146"/>
      <c r="BDO18" s="146"/>
      <c r="BDP18" s="146"/>
      <c r="BDQ18" s="146"/>
      <c r="BDR18" s="146"/>
      <c r="BDS18" s="146"/>
      <c r="BDT18" s="146"/>
      <c r="BDU18" s="146"/>
      <c r="BDV18" s="146"/>
      <c r="BDW18" s="146"/>
      <c r="BDX18" s="146"/>
      <c r="BDY18" s="146"/>
      <c r="BDZ18" s="146"/>
      <c r="BEA18" s="146"/>
      <c r="BEB18" s="146"/>
      <c r="BEC18" s="146"/>
      <c r="BED18" s="146"/>
      <c r="BEE18" s="146"/>
      <c r="BEF18" s="146"/>
      <c r="BEG18" s="146"/>
      <c r="BEH18" s="146"/>
      <c r="BEI18" s="146"/>
      <c r="BEJ18" s="146"/>
      <c r="BEK18" s="146"/>
      <c r="BEL18" s="146"/>
      <c r="BEM18" s="146"/>
      <c r="BEN18" s="146"/>
      <c r="BEO18" s="146"/>
      <c r="BEP18" s="146"/>
      <c r="BEQ18" s="146"/>
      <c r="BER18" s="146"/>
      <c r="BES18" s="146"/>
      <c r="BET18" s="146"/>
      <c r="BEU18" s="146"/>
      <c r="BEV18" s="146"/>
      <c r="BEW18" s="146"/>
      <c r="BEX18" s="146"/>
      <c r="BEY18" s="146"/>
      <c r="BEZ18" s="146"/>
      <c r="BFA18" s="146"/>
      <c r="BFB18" s="146"/>
      <c r="BFC18" s="146"/>
      <c r="BFD18" s="146"/>
      <c r="BFE18" s="146"/>
      <c r="BFF18" s="146"/>
      <c r="BFG18" s="146"/>
      <c r="BFH18" s="146"/>
      <c r="BFI18" s="146"/>
      <c r="BFJ18" s="146"/>
      <c r="BFK18" s="146"/>
      <c r="BFL18" s="146"/>
      <c r="BFM18" s="146"/>
      <c r="BFN18" s="146"/>
      <c r="BFO18" s="146"/>
      <c r="BFP18" s="146"/>
      <c r="BFQ18" s="146"/>
      <c r="BFR18" s="146"/>
      <c r="BFS18" s="146"/>
      <c r="BFT18" s="146"/>
      <c r="BFU18" s="146"/>
      <c r="BFV18" s="146"/>
      <c r="BFW18" s="146"/>
      <c r="BFX18" s="146"/>
      <c r="BFY18" s="146"/>
      <c r="BFZ18" s="146"/>
      <c r="BGA18" s="146"/>
      <c r="BGB18" s="146"/>
      <c r="BGC18" s="146"/>
      <c r="BGD18" s="146"/>
      <c r="BGE18" s="146"/>
      <c r="BGF18" s="146"/>
      <c r="BGG18" s="146"/>
      <c r="BGH18" s="146"/>
      <c r="BGI18" s="146"/>
      <c r="BGJ18" s="146"/>
      <c r="BGK18" s="146"/>
      <c r="BGL18" s="146"/>
      <c r="BGM18" s="146"/>
      <c r="BGN18" s="146"/>
      <c r="BGO18" s="146"/>
      <c r="BGP18" s="146"/>
      <c r="BGQ18" s="146"/>
      <c r="BGR18" s="146"/>
      <c r="BGS18" s="146"/>
      <c r="BGT18" s="146"/>
      <c r="BGU18" s="146"/>
      <c r="BGV18" s="146"/>
      <c r="BGW18" s="146"/>
      <c r="BGX18" s="146"/>
      <c r="BGY18" s="146"/>
      <c r="BGZ18" s="146"/>
      <c r="BHA18" s="146"/>
      <c r="BHB18" s="146"/>
      <c r="BHC18" s="146"/>
      <c r="BHD18" s="146"/>
      <c r="BHE18" s="146"/>
      <c r="BHF18" s="146"/>
      <c r="BHG18" s="146"/>
      <c r="BHH18" s="146"/>
      <c r="BHI18" s="146"/>
      <c r="BHJ18" s="146"/>
      <c r="BHK18" s="146"/>
      <c r="BHL18" s="146"/>
      <c r="BHM18" s="146"/>
      <c r="BHN18" s="146"/>
      <c r="BHO18" s="146"/>
      <c r="BHP18" s="146"/>
      <c r="BHQ18" s="146"/>
      <c r="BHR18" s="146"/>
      <c r="BHS18" s="146"/>
      <c r="BHT18" s="146"/>
      <c r="BHU18" s="146"/>
      <c r="BHV18" s="146"/>
      <c r="BHW18" s="146"/>
      <c r="BHX18" s="146"/>
      <c r="BHY18" s="146"/>
      <c r="BHZ18" s="146"/>
      <c r="BIA18" s="146"/>
      <c r="BIB18" s="146"/>
      <c r="BIC18" s="146"/>
      <c r="BID18" s="146"/>
      <c r="BIE18" s="146"/>
      <c r="BIF18" s="146"/>
      <c r="BIG18" s="146"/>
      <c r="BIH18" s="146"/>
      <c r="BII18" s="146"/>
      <c r="BIJ18" s="146"/>
      <c r="BIK18" s="146"/>
      <c r="BIL18" s="146"/>
      <c r="BIM18" s="146"/>
      <c r="BIN18" s="146"/>
      <c r="BIO18" s="146"/>
      <c r="BIP18" s="146"/>
      <c r="BIQ18" s="146"/>
      <c r="BIR18" s="146"/>
      <c r="BIS18" s="146"/>
      <c r="BIT18" s="146"/>
      <c r="BIU18" s="146"/>
      <c r="BIV18" s="146"/>
      <c r="BIW18" s="146"/>
      <c r="BIX18" s="146"/>
      <c r="BIY18" s="146"/>
      <c r="BIZ18" s="146"/>
      <c r="BJA18" s="146"/>
      <c r="BJB18" s="146"/>
      <c r="BJC18" s="146"/>
      <c r="BJD18" s="146"/>
      <c r="BJE18" s="146"/>
      <c r="BJF18" s="146"/>
      <c r="BJG18" s="146"/>
      <c r="BJH18" s="146"/>
      <c r="BJI18" s="146"/>
      <c r="BJJ18" s="146"/>
      <c r="BJK18" s="146"/>
      <c r="BJL18" s="146"/>
      <c r="BJM18" s="146"/>
      <c r="BJN18" s="146"/>
      <c r="BJO18" s="146"/>
      <c r="BJP18" s="146"/>
      <c r="BJQ18" s="146"/>
      <c r="BJR18" s="146"/>
      <c r="BJS18" s="146"/>
      <c r="BJT18" s="146"/>
      <c r="BJU18" s="146"/>
      <c r="BJV18" s="146"/>
      <c r="BJW18" s="146"/>
      <c r="BJX18" s="146"/>
      <c r="BJY18" s="146"/>
      <c r="BJZ18" s="146"/>
      <c r="BKA18" s="146"/>
      <c r="BKB18" s="146"/>
      <c r="BKC18" s="146"/>
      <c r="BKD18" s="146"/>
      <c r="BKE18" s="146"/>
      <c r="BKF18" s="146"/>
      <c r="BKG18" s="146"/>
      <c r="BKH18" s="146"/>
      <c r="BKI18" s="146"/>
      <c r="BKJ18" s="146"/>
      <c r="BKK18" s="146"/>
      <c r="BKL18" s="146"/>
      <c r="BKM18" s="146"/>
      <c r="BKN18" s="146"/>
      <c r="BKO18" s="146"/>
      <c r="BKP18" s="146"/>
      <c r="BKQ18" s="146"/>
      <c r="BKR18" s="146"/>
      <c r="BKS18" s="146"/>
      <c r="BKT18" s="146"/>
      <c r="BKU18" s="146"/>
      <c r="BKV18" s="146"/>
      <c r="BKW18" s="146"/>
      <c r="BKX18" s="146"/>
      <c r="BKY18" s="146"/>
      <c r="BKZ18" s="146"/>
      <c r="BLA18" s="146"/>
      <c r="BLB18" s="146"/>
      <c r="BLC18" s="146"/>
      <c r="BLD18" s="146"/>
      <c r="BLE18" s="146"/>
      <c r="BLF18" s="146"/>
      <c r="BLG18" s="146"/>
      <c r="BLH18" s="146"/>
      <c r="BLI18" s="146"/>
      <c r="BLJ18" s="146"/>
      <c r="BLK18" s="146"/>
      <c r="BLL18" s="146"/>
      <c r="BLM18" s="146"/>
      <c r="BLN18" s="146"/>
      <c r="BLO18" s="146"/>
      <c r="BLP18" s="146"/>
      <c r="BLQ18" s="146"/>
      <c r="BLR18" s="146"/>
      <c r="BLS18" s="146"/>
      <c r="BLT18" s="146"/>
      <c r="BLU18" s="146"/>
      <c r="BLV18" s="146"/>
      <c r="BLW18" s="146"/>
      <c r="BLX18" s="146"/>
      <c r="BLY18" s="146"/>
      <c r="BLZ18" s="146"/>
      <c r="BMA18" s="146"/>
      <c r="BMB18" s="146"/>
      <c r="BMC18" s="146"/>
      <c r="BMD18" s="146"/>
      <c r="BME18" s="146"/>
      <c r="BMF18" s="146"/>
      <c r="BMG18" s="146"/>
      <c r="BMH18" s="146"/>
      <c r="BMI18" s="146"/>
      <c r="BMJ18" s="146"/>
      <c r="BMK18" s="146"/>
      <c r="BML18" s="146"/>
      <c r="BMM18" s="146"/>
      <c r="BMN18" s="146"/>
      <c r="BMO18" s="146"/>
      <c r="BMP18" s="146"/>
      <c r="BMQ18" s="146"/>
      <c r="BMR18" s="146"/>
      <c r="BMS18" s="146"/>
      <c r="BMT18" s="146"/>
      <c r="BMU18" s="146"/>
      <c r="BMV18" s="146"/>
      <c r="BMW18" s="146"/>
      <c r="BMX18" s="146"/>
      <c r="BMY18" s="146"/>
      <c r="BMZ18" s="146"/>
      <c r="BNA18" s="146"/>
      <c r="BNB18" s="146"/>
      <c r="BNC18" s="146"/>
      <c r="BND18" s="146"/>
      <c r="BNE18" s="146"/>
      <c r="BNF18" s="146"/>
      <c r="BNG18" s="146"/>
      <c r="BNH18" s="146"/>
      <c r="BNI18" s="146"/>
      <c r="BNJ18" s="146"/>
      <c r="BNK18" s="146"/>
      <c r="BNL18" s="146"/>
      <c r="BNM18" s="146"/>
      <c r="BNN18" s="146"/>
      <c r="BNO18" s="146"/>
      <c r="BNP18" s="146"/>
      <c r="BNQ18" s="146"/>
      <c r="BNR18" s="146"/>
      <c r="BNS18" s="146"/>
      <c r="BNT18" s="146"/>
      <c r="BNU18" s="146"/>
      <c r="BNV18" s="146"/>
      <c r="BNW18" s="146"/>
      <c r="BNX18" s="146"/>
      <c r="BNY18" s="146"/>
      <c r="BNZ18" s="146"/>
      <c r="BOA18" s="146"/>
      <c r="BOB18" s="146"/>
      <c r="BOC18" s="146"/>
      <c r="BOD18" s="146"/>
      <c r="BOE18" s="146"/>
      <c r="BOF18" s="146"/>
      <c r="BOG18" s="146"/>
      <c r="BOH18" s="146"/>
      <c r="BOI18" s="146"/>
      <c r="BOJ18" s="146"/>
      <c r="BOK18" s="146"/>
      <c r="BOL18" s="146"/>
      <c r="BOM18" s="146"/>
      <c r="BON18" s="146"/>
      <c r="BOO18" s="146"/>
      <c r="BOP18" s="146"/>
      <c r="BOQ18" s="146"/>
      <c r="BOR18" s="146"/>
      <c r="BOS18" s="146"/>
      <c r="BOT18" s="146"/>
      <c r="BOU18" s="146"/>
      <c r="BOV18" s="146"/>
      <c r="BOW18" s="146"/>
      <c r="BOX18" s="146"/>
      <c r="BOY18" s="146"/>
      <c r="BOZ18" s="146"/>
      <c r="BPA18" s="146"/>
      <c r="BPB18" s="146"/>
      <c r="BPC18" s="146"/>
      <c r="BPD18" s="146"/>
      <c r="BPE18" s="146"/>
      <c r="BPF18" s="146"/>
      <c r="BPG18" s="146"/>
      <c r="BPH18" s="146"/>
      <c r="BPI18" s="146"/>
      <c r="BPJ18" s="146"/>
      <c r="BPK18" s="146"/>
      <c r="BPL18" s="146"/>
      <c r="BPM18" s="146"/>
      <c r="BPN18" s="146"/>
      <c r="BPO18" s="146"/>
      <c r="BPP18" s="146"/>
      <c r="BPQ18" s="146"/>
      <c r="BPR18" s="146"/>
      <c r="BPS18" s="146"/>
      <c r="BPT18" s="146"/>
      <c r="BPU18" s="146"/>
      <c r="BPV18" s="146"/>
      <c r="BPW18" s="146"/>
      <c r="BPX18" s="146"/>
      <c r="BPY18" s="146"/>
      <c r="BPZ18" s="146"/>
      <c r="BQA18" s="146"/>
      <c r="BQB18" s="146"/>
      <c r="BQC18" s="146"/>
      <c r="BQD18" s="146"/>
      <c r="BQE18" s="146"/>
      <c r="BQF18" s="146"/>
      <c r="BQG18" s="146"/>
      <c r="BQH18" s="146"/>
      <c r="BQI18" s="146"/>
      <c r="BQJ18" s="146"/>
      <c r="BQK18" s="146"/>
      <c r="BQL18" s="146"/>
      <c r="BQM18" s="146"/>
      <c r="BQN18" s="146"/>
      <c r="BQO18" s="146"/>
      <c r="BQP18" s="146"/>
      <c r="BQQ18" s="146"/>
      <c r="BQR18" s="146"/>
      <c r="BQS18" s="146"/>
      <c r="BQT18" s="146"/>
      <c r="BQU18" s="146"/>
      <c r="BQV18" s="146"/>
      <c r="BQW18" s="146"/>
      <c r="BQX18" s="146"/>
      <c r="BQY18" s="146"/>
      <c r="BQZ18" s="146"/>
      <c r="BRA18" s="146"/>
      <c r="BRB18" s="146"/>
      <c r="BRC18" s="146"/>
      <c r="BRD18" s="146"/>
      <c r="BRE18" s="146"/>
      <c r="BRF18" s="146"/>
      <c r="BRG18" s="146"/>
      <c r="BRH18" s="146"/>
      <c r="BRI18" s="146"/>
      <c r="BRJ18" s="146"/>
      <c r="BRK18" s="146"/>
      <c r="BRL18" s="146"/>
      <c r="BRM18" s="146"/>
      <c r="BRN18" s="146"/>
      <c r="BRO18" s="146"/>
      <c r="BRP18" s="146"/>
      <c r="BRQ18" s="146"/>
      <c r="BRR18" s="146"/>
      <c r="BRS18" s="146"/>
      <c r="BRT18" s="146"/>
      <c r="BRU18" s="146"/>
      <c r="BRV18" s="146"/>
      <c r="BRW18" s="146"/>
      <c r="BRX18" s="146"/>
      <c r="BRY18" s="146"/>
      <c r="BRZ18" s="146"/>
      <c r="BSA18" s="146"/>
      <c r="BSB18" s="146"/>
      <c r="BSC18" s="146"/>
      <c r="BSD18" s="146"/>
      <c r="BSE18" s="146"/>
      <c r="BSF18" s="146"/>
      <c r="BSG18" s="146"/>
      <c r="BSH18" s="146"/>
      <c r="BSI18" s="146"/>
      <c r="BSJ18" s="146"/>
      <c r="BSK18" s="146"/>
      <c r="BSL18" s="146"/>
      <c r="BSM18" s="146"/>
      <c r="BSN18" s="146"/>
      <c r="BSO18" s="146"/>
      <c r="BSP18" s="146"/>
      <c r="BSQ18" s="146"/>
      <c r="BSR18" s="146"/>
      <c r="BSS18" s="146"/>
      <c r="BST18" s="146"/>
      <c r="BSU18" s="146"/>
      <c r="BSV18" s="146"/>
      <c r="BSW18" s="146"/>
      <c r="BSX18" s="146"/>
      <c r="BSY18" s="146"/>
      <c r="BSZ18" s="146"/>
      <c r="BTA18" s="146"/>
      <c r="BTB18" s="146"/>
      <c r="BTC18" s="146"/>
      <c r="BTD18" s="146"/>
      <c r="BTE18" s="146"/>
      <c r="BTF18" s="146"/>
      <c r="BTG18" s="146"/>
      <c r="BTH18" s="146"/>
      <c r="BTI18" s="146"/>
      <c r="BTJ18" s="146"/>
      <c r="BTK18" s="146"/>
      <c r="BTL18" s="146"/>
      <c r="BTM18" s="146"/>
      <c r="BTN18" s="146"/>
      <c r="BTO18" s="146"/>
      <c r="BTP18" s="146"/>
      <c r="BTQ18" s="146"/>
      <c r="BTR18" s="146"/>
      <c r="BTS18" s="146"/>
      <c r="BTT18" s="146"/>
      <c r="BTU18" s="146"/>
      <c r="BTV18" s="146"/>
      <c r="BTW18" s="146"/>
      <c r="BTX18" s="146"/>
      <c r="BTY18" s="146"/>
      <c r="BTZ18" s="146"/>
      <c r="BUA18" s="146"/>
      <c r="BUB18" s="146"/>
      <c r="BUC18" s="146"/>
      <c r="BUD18" s="146"/>
      <c r="BUE18" s="146"/>
      <c r="BUF18" s="146"/>
      <c r="BUG18" s="146"/>
      <c r="BUH18" s="146"/>
      <c r="BUI18" s="146"/>
      <c r="BUJ18" s="146"/>
      <c r="BUK18" s="146"/>
      <c r="BUL18" s="146"/>
      <c r="BUM18" s="146"/>
      <c r="BUN18" s="146"/>
      <c r="BUO18" s="146"/>
      <c r="BUP18" s="146"/>
      <c r="BUQ18" s="146"/>
      <c r="BUR18" s="146"/>
      <c r="BUS18" s="146"/>
      <c r="BUT18" s="146"/>
      <c r="BUU18" s="146"/>
      <c r="BUV18" s="146"/>
      <c r="BUW18" s="146"/>
      <c r="BUX18" s="146"/>
      <c r="BUY18" s="146"/>
      <c r="BUZ18" s="146"/>
      <c r="BVA18" s="146"/>
      <c r="BVB18" s="146"/>
      <c r="BVC18" s="146"/>
      <c r="BVD18" s="146"/>
      <c r="BVE18" s="146"/>
      <c r="BVF18" s="146"/>
      <c r="BVG18" s="146"/>
      <c r="BVH18" s="146"/>
      <c r="BVI18" s="146"/>
      <c r="BVJ18" s="146"/>
      <c r="BVK18" s="146"/>
      <c r="BVL18" s="146"/>
      <c r="BVM18" s="146"/>
      <c r="BVN18" s="146"/>
      <c r="BVO18" s="146"/>
      <c r="BVP18" s="146"/>
      <c r="BVQ18" s="146"/>
      <c r="BVR18" s="146"/>
      <c r="BVS18" s="146"/>
      <c r="BVT18" s="146"/>
      <c r="BVU18" s="146"/>
      <c r="BVV18" s="146"/>
      <c r="BVW18" s="146"/>
      <c r="BVX18" s="146"/>
      <c r="BVY18" s="146"/>
      <c r="BVZ18" s="146"/>
      <c r="BWA18" s="146"/>
      <c r="BWB18" s="146"/>
      <c r="BWC18" s="146"/>
      <c r="BWD18" s="146"/>
      <c r="BWE18" s="146"/>
      <c r="BWF18" s="146"/>
      <c r="BWG18" s="146"/>
      <c r="BWH18" s="146"/>
      <c r="BWI18" s="146"/>
      <c r="BWJ18" s="146"/>
      <c r="BWK18" s="146"/>
      <c r="BWL18" s="146"/>
      <c r="BWM18" s="146"/>
      <c r="BWN18" s="146"/>
      <c r="BWO18" s="146"/>
      <c r="BWP18" s="146"/>
      <c r="BWQ18" s="146"/>
      <c r="BWR18" s="146"/>
      <c r="BWS18" s="146"/>
      <c r="BWT18" s="146"/>
      <c r="BWU18" s="146"/>
      <c r="BWV18" s="146"/>
      <c r="BWW18" s="146"/>
      <c r="BWX18" s="146"/>
      <c r="BWY18" s="146"/>
      <c r="BWZ18" s="146"/>
      <c r="BXA18" s="146"/>
      <c r="BXB18" s="146"/>
      <c r="BXC18" s="146"/>
      <c r="BXD18" s="146"/>
      <c r="BXE18" s="146"/>
      <c r="BXF18" s="146"/>
      <c r="BXG18" s="146"/>
      <c r="BXH18" s="146"/>
      <c r="BXI18" s="146"/>
      <c r="BXJ18" s="146"/>
      <c r="BXK18" s="146"/>
      <c r="BXL18" s="146"/>
      <c r="BXM18" s="146"/>
      <c r="BXN18" s="146"/>
      <c r="BXO18" s="146"/>
      <c r="BXP18" s="146"/>
      <c r="BXQ18" s="146"/>
      <c r="BXR18" s="146"/>
      <c r="BXS18" s="146"/>
      <c r="BXT18" s="146"/>
      <c r="BXU18" s="146"/>
      <c r="BXV18" s="146"/>
      <c r="BXW18" s="146"/>
      <c r="BXX18" s="146"/>
      <c r="BXY18" s="146"/>
      <c r="BXZ18" s="146"/>
      <c r="BYA18" s="146"/>
      <c r="BYB18" s="146"/>
      <c r="BYC18" s="146"/>
      <c r="BYD18" s="146"/>
      <c r="BYE18" s="146"/>
      <c r="BYF18" s="146"/>
      <c r="BYG18" s="146"/>
      <c r="BYH18" s="146"/>
      <c r="BYI18" s="146"/>
      <c r="BYJ18" s="146"/>
      <c r="BYK18" s="146"/>
      <c r="BYL18" s="146"/>
      <c r="BYM18" s="146"/>
      <c r="BYN18" s="146"/>
      <c r="BYO18" s="146"/>
      <c r="BYP18" s="146"/>
      <c r="BYQ18" s="146"/>
      <c r="BYR18" s="146"/>
      <c r="BYS18" s="146"/>
      <c r="BYT18" s="146"/>
      <c r="BYU18" s="146"/>
      <c r="BYV18" s="146"/>
      <c r="BYW18" s="146"/>
      <c r="BYX18" s="146"/>
      <c r="BYY18" s="146"/>
      <c r="BYZ18" s="146"/>
      <c r="BZA18" s="146"/>
      <c r="BZB18" s="146"/>
      <c r="BZC18" s="146"/>
      <c r="BZD18" s="146"/>
      <c r="BZE18" s="146"/>
      <c r="BZF18" s="146"/>
      <c r="BZG18" s="146"/>
      <c r="BZH18" s="146"/>
      <c r="BZI18" s="146"/>
      <c r="BZJ18" s="146"/>
      <c r="BZK18" s="146"/>
      <c r="BZL18" s="146"/>
      <c r="BZM18" s="146"/>
      <c r="BZN18" s="146"/>
      <c r="BZO18" s="146"/>
      <c r="BZP18" s="146"/>
      <c r="BZQ18" s="146"/>
      <c r="BZR18" s="146"/>
      <c r="BZS18" s="146"/>
      <c r="BZT18" s="146"/>
      <c r="BZU18" s="146"/>
      <c r="BZV18" s="146"/>
      <c r="BZW18" s="146"/>
      <c r="BZX18" s="146"/>
      <c r="BZY18" s="146"/>
      <c r="BZZ18" s="146"/>
      <c r="CAA18" s="146"/>
      <c r="CAB18" s="146"/>
      <c r="CAC18" s="146"/>
      <c r="CAD18" s="146"/>
      <c r="CAE18" s="146"/>
      <c r="CAF18" s="146"/>
      <c r="CAG18" s="146"/>
      <c r="CAH18" s="146"/>
      <c r="CAI18" s="146"/>
      <c r="CAJ18" s="146"/>
      <c r="CAK18" s="146"/>
      <c r="CAL18" s="146"/>
      <c r="CAM18" s="146"/>
      <c r="CAN18" s="146"/>
      <c r="CAO18" s="146"/>
      <c r="CAP18" s="146"/>
      <c r="CAQ18" s="146"/>
      <c r="CAR18" s="146"/>
      <c r="CAS18" s="146"/>
      <c r="CAT18" s="146"/>
      <c r="CAU18" s="146"/>
      <c r="CAV18" s="146"/>
      <c r="CAW18" s="146"/>
      <c r="CAX18" s="146"/>
      <c r="CAY18" s="146"/>
      <c r="CAZ18" s="146"/>
      <c r="CBA18" s="146"/>
      <c r="CBB18" s="146"/>
      <c r="CBC18" s="146"/>
      <c r="CBD18" s="146"/>
      <c r="CBE18" s="146"/>
      <c r="CBF18" s="146"/>
      <c r="CBG18" s="146"/>
      <c r="CBH18" s="146"/>
      <c r="CBI18" s="146"/>
      <c r="CBJ18" s="146"/>
      <c r="CBK18" s="146"/>
      <c r="CBL18" s="146"/>
      <c r="CBM18" s="146"/>
      <c r="CBN18" s="146"/>
      <c r="CBO18" s="146"/>
      <c r="CBP18" s="146"/>
      <c r="CBQ18" s="146"/>
      <c r="CBR18" s="146"/>
      <c r="CBS18" s="146"/>
      <c r="CBT18" s="146"/>
      <c r="CBU18" s="146"/>
      <c r="CBV18" s="146"/>
      <c r="CBW18" s="146"/>
      <c r="CBX18" s="146"/>
      <c r="CBY18" s="146"/>
      <c r="CBZ18" s="146"/>
      <c r="CCA18" s="146"/>
      <c r="CCB18" s="146"/>
      <c r="CCC18" s="146"/>
      <c r="CCD18" s="146"/>
      <c r="CCE18" s="146"/>
      <c r="CCF18" s="146"/>
      <c r="CCG18" s="146"/>
      <c r="CCH18" s="146"/>
      <c r="CCI18" s="146"/>
      <c r="CCJ18" s="146"/>
      <c r="CCK18" s="146"/>
      <c r="CCL18" s="146"/>
      <c r="CCM18" s="146"/>
      <c r="CCN18" s="146"/>
      <c r="CCO18" s="146"/>
      <c r="CCP18" s="146"/>
      <c r="CCQ18" s="146"/>
      <c r="CCR18" s="146"/>
      <c r="CCS18" s="146"/>
      <c r="CCT18" s="146"/>
      <c r="CCU18" s="146"/>
      <c r="CCV18" s="146"/>
      <c r="CCW18" s="146"/>
      <c r="CCX18" s="146"/>
      <c r="CCY18" s="146"/>
      <c r="CCZ18" s="146"/>
      <c r="CDA18" s="146"/>
      <c r="CDB18" s="146"/>
      <c r="CDC18" s="146"/>
      <c r="CDD18" s="146"/>
      <c r="CDE18" s="146"/>
      <c r="CDF18" s="146"/>
      <c r="CDG18" s="146"/>
      <c r="CDH18" s="146"/>
      <c r="CDI18" s="146"/>
      <c r="CDJ18" s="146"/>
      <c r="CDK18" s="146"/>
      <c r="CDL18" s="146"/>
      <c r="CDM18" s="146"/>
      <c r="CDN18" s="146"/>
      <c r="CDO18" s="146"/>
      <c r="CDP18" s="146"/>
      <c r="CDQ18" s="146"/>
      <c r="CDR18" s="146"/>
      <c r="CDS18" s="146"/>
      <c r="CDT18" s="146"/>
      <c r="CDU18" s="146"/>
      <c r="CDV18" s="146"/>
      <c r="CDW18" s="146"/>
      <c r="CDX18" s="146"/>
      <c r="CDY18" s="146"/>
      <c r="CDZ18" s="146"/>
      <c r="CEA18" s="146"/>
      <c r="CEB18" s="146"/>
      <c r="CEC18" s="146"/>
      <c r="CED18" s="146"/>
      <c r="CEE18" s="146"/>
      <c r="CEF18" s="146"/>
      <c r="CEG18" s="146"/>
      <c r="CEH18" s="146"/>
      <c r="CEI18" s="146"/>
      <c r="CEJ18" s="146"/>
      <c r="CEK18" s="146"/>
      <c r="CEL18" s="146"/>
      <c r="CEM18" s="146"/>
      <c r="CEN18" s="146"/>
      <c r="CEO18" s="146"/>
      <c r="CEP18" s="146"/>
      <c r="CEQ18" s="146"/>
      <c r="CER18" s="146"/>
      <c r="CES18" s="146"/>
      <c r="CET18" s="146"/>
      <c r="CEU18" s="146"/>
      <c r="CEV18" s="146"/>
      <c r="CEW18" s="146"/>
      <c r="CEX18" s="146"/>
      <c r="CEY18" s="146"/>
      <c r="CEZ18" s="146"/>
      <c r="CFA18" s="146"/>
      <c r="CFB18" s="146"/>
      <c r="CFC18" s="146"/>
      <c r="CFD18" s="146"/>
      <c r="CFE18" s="146"/>
      <c r="CFF18" s="146"/>
      <c r="CFG18" s="146"/>
      <c r="CFH18" s="146"/>
      <c r="CFI18" s="146"/>
      <c r="CFJ18" s="146"/>
      <c r="CFK18" s="146"/>
      <c r="CFL18" s="146"/>
      <c r="CFM18" s="146"/>
      <c r="CFN18" s="146"/>
      <c r="CFO18" s="146"/>
      <c r="CFP18" s="146"/>
      <c r="CFQ18" s="146"/>
      <c r="CFR18" s="146"/>
      <c r="CFS18" s="146"/>
      <c r="CFT18" s="146"/>
      <c r="CFU18" s="146"/>
      <c r="CFV18" s="146"/>
      <c r="CFW18" s="146"/>
      <c r="CFX18" s="146"/>
      <c r="CFY18" s="146"/>
      <c r="CFZ18" s="146"/>
      <c r="CGA18" s="146"/>
      <c r="CGB18" s="146"/>
      <c r="CGC18" s="146"/>
      <c r="CGD18" s="146"/>
      <c r="CGE18" s="146"/>
      <c r="CGF18" s="146"/>
      <c r="CGG18" s="146"/>
      <c r="CGH18" s="146"/>
      <c r="CGI18" s="146"/>
      <c r="CGJ18" s="146"/>
      <c r="CGK18" s="146"/>
      <c r="CGL18" s="146"/>
      <c r="CGM18" s="146"/>
      <c r="CGN18" s="146"/>
      <c r="CGO18" s="146"/>
      <c r="CGP18" s="146"/>
      <c r="CGQ18" s="146"/>
      <c r="CGR18" s="146"/>
      <c r="CGS18" s="146"/>
      <c r="CGT18" s="146"/>
      <c r="CGU18" s="146"/>
      <c r="CGV18" s="146"/>
      <c r="CGW18" s="146"/>
      <c r="CGX18" s="146"/>
      <c r="CGY18" s="146"/>
      <c r="CGZ18" s="146"/>
      <c r="CHA18" s="146"/>
      <c r="CHB18" s="146"/>
      <c r="CHC18" s="146"/>
      <c r="CHD18" s="146"/>
      <c r="CHE18" s="146"/>
      <c r="CHF18" s="146"/>
      <c r="CHG18" s="146"/>
      <c r="CHH18" s="146"/>
      <c r="CHI18" s="146"/>
      <c r="CHJ18" s="146"/>
      <c r="CHK18" s="146"/>
      <c r="CHL18" s="146"/>
      <c r="CHM18" s="146"/>
      <c r="CHN18" s="146"/>
      <c r="CHO18" s="146"/>
      <c r="CHP18" s="146"/>
      <c r="CHQ18" s="146"/>
      <c r="CHR18" s="146"/>
      <c r="CHS18" s="146"/>
      <c r="CHT18" s="146"/>
      <c r="CHU18" s="146"/>
      <c r="CHV18" s="146"/>
      <c r="CHW18" s="146"/>
      <c r="CHX18" s="146"/>
      <c r="CHY18" s="146"/>
      <c r="CHZ18" s="146"/>
      <c r="CIA18" s="146"/>
      <c r="CIB18" s="146"/>
      <c r="CIC18" s="146"/>
      <c r="CID18" s="146"/>
      <c r="CIE18" s="146"/>
      <c r="CIF18" s="146"/>
      <c r="CIG18" s="146"/>
      <c r="CIH18" s="146"/>
      <c r="CII18" s="146"/>
      <c r="CIJ18" s="146"/>
      <c r="CIK18" s="146"/>
      <c r="CIL18" s="146"/>
      <c r="CIM18" s="146"/>
      <c r="CIN18" s="146"/>
      <c r="CIO18" s="146"/>
      <c r="CIP18" s="146"/>
      <c r="CIQ18" s="146"/>
      <c r="CIR18" s="146"/>
      <c r="CIS18" s="146"/>
      <c r="CIT18" s="146"/>
      <c r="CIU18" s="146"/>
      <c r="CIV18" s="146"/>
      <c r="CIW18" s="146"/>
      <c r="CIX18" s="146"/>
      <c r="CIY18" s="146"/>
      <c r="CIZ18" s="146"/>
      <c r="CJA18" s="146"/>
      <c r="CJB18" s="146"/>
      <c r="CJC18" s="146"/>
      <c r="CJD18" s="146"/>
      <c r="CJE18" s="146"/>
      <c r="CJF18" s="146"/>
      <c r="CJG18" s="146"/>
      <c r="CJH18" s="146"/>
      <c r="CJI18" s="146"/>
      <c r="CJJ18" s="146"/>
      <c r="CJK18" s="146"/>
      <c r="CJL18" s="146"/>
      <c r="CJM18" s="146"/>
      <c r="CJN18" s="146"/>
      <c r="CJO18" s="146"/>
      <c r="CJP18" s="146"/>
      <c r="CJQ18" s="146"/>
      <c r="CJR18" s="146"/>
      <c r="CJS18" s="146"/>
      <c r="CJT18" s="146"/>
      <c r="CJU18" s="146"/>
      <c r="CJV18" s="146"/>
      <c r="CJW18" s="146"/>
      <c r="CJX18" s="146"/>
      <c r="CJY18" s="146"/>
      <c r="CJZ18" s="146"/>
      <c r="CKA18" s="146"/>
      <c r="CKB18" s="146"/>
      <c r="CKC18" s="146"/>
      <c r="CKD18" s="146"/>
      <c r="CKE18" s="146"/>
      <c r="CKF18" s="146"/>
      <c r="CKG18" s="146"/>
      <c r="CKH18" s="146"/>
      <c r="CKI18" s="146"/>
      <c r="CKJ18" s="146"/>
      <c r="CKK18" s="146"/>
      <c r="CKL18" s="146"/>
      <c r="CKM18" s="146"/>
      <c r="CKN18" s="146"/>
      <c r="CKO18" s="146"/>
      <c r="CKP18" s="146"/>
      <c r="CKQ18" s="146"/>
      <c r="CKR18" s="146"/>
      <c r="CKS18" s="146"/>
      <c r="CKT18" s="146"/>
      <c r="CKU18" s="146"/>
      <c r="CKV18" s="146"/>
      <c r="CKW18" s="146"/>
      <c r="CKX18" s="146"/>
      <c r="CKY18" s="146"/>
      <c r="CKZ18" s="146"/>
      <c r="CLA18" s="146"/>
      <c r="CLB18" s="146"/>
      <c r="CLC18" s="146"/>
      <c r="CLD18" s="146"/>
      <c r="CLE18" s="146"/>
      <c r="CLF18" s="146"/>
      <c r="CLG18" s="146"/>
      <c r="CLH18" s="146"/>
      <c r="CLI18" s="146"/>
      <c r="CLJ18" s="146"/>
      <c r="CLK18" s="146"/>
      <c r="CLL18" s="146"/>
      <c r="CLM18" s="146"/>
      <c r="CLN18" s="146"/>
      <c r="CLO18" s="146"/>
      <c r="CLP18" s="146"/>
      <c r="CLQ18" s="146"/>
      <c r="CLR18" s="146"/>
      <c r="CLS18" s="146"/>
      <c r="CLT18" s="146"/>
      <c r="CLU18" s="146"/>
      <c r="CLV18" s="146"/>
      <c r="CLW18" s="146"/>
      <c r="CLX18" s="146"/>
      <c r="CLY18" s="146"/>
      <c r="CLZ18" s="146"/>
      <c r="CMA18" s="146"/>
      <c r="CMB18" s="146"/>
      <c r="CMC18" s="146"/>
      <c r="CMD18" s="146"/>
      <c r="CME18" s="146"/>
      <c r="CMF18" s="146"/>
      <c r="CMG18" s="146"/>
      <c r="CMH18" s="146"/>
      <c r="CMI18" s="146"/>
      <c r="CMJ18" s="146"/>
      <c r="CMK18" s="146"/>
      <c r="CML18" s="146"/>
      <c r="CMM18" s="146"/>
      <c r="CMN18" s="146"/>
      <c r="CMO18" s="146"/>
      <c r="CMP18" s="146"/>
      <c r="CMQ18" s="146"/>
      <c r="CMR18" s="146"/>
      <c r="CMS18" s="146"/>
      <c r="CMT18" s="146"/>
      <c r="CMU18" s="146"/>
      <c r="CMV18" s="146"/>
      <c r="CMW18" s="146"/>
      <c r="CMX18" s="146"/>
      <c r="CMY18" s="146"/>
      <c r="CMZ18" s="146"/>
      <c r="CNA18" s="146"/>
      <c r="CNB18" s="146"/>
      <c r="CNC18" s="146"/>
      <c r="CND18" s="146"/>
      <c r="CNE18" s="146"/>
      <c r="CNF18" s="146"/>
      <c r="CNG18" s="146"/>
      <c r="CNH18" s="146"/>
      <c r="CNI18" s="146"/>
      <c r="CNJ18" s="146"/>
      <c r="CNK18" s="146"/>
      <c r="CNL18" s="146"/>
      <c r="CNM18" s="146"/>
      <c r="CNN18" s="146"/>
      <c r="CNO18" s="146"/>
      <c r="CNP18" s="146"/>
      <c r="CNQ18" s="146"/>
      <c r="CNR18" s="146"/>
      <c r="CNS18" s="146"/>
      <c r="CNT18" s="146"/>
      <c r="CNU18" s="146"/>
      <c r="CNV18" s="146"/>
      <c r="CNW18" s="146"/>
      <c r="CNX18" s="146"/>
      <c r="CNY18" s="146"/>
      <c r="CNZ18" s="146"/>
      <c r="COA18" s="146"/>
      <c r="COB18" s="146"/>
      <c r="COC18" s="146"/>
      <c r="COD18" s="146"/>
      <c r="COE18" s="146"/>
      <c r="COF18" s="146"/>
      <c r="COG18" s="146"/>
      <c r="COH18" s="146"/>
      <c r="COI18" s="146"/>
      <c r="COJ18" s="146"/>
      <c r="COK18" s="146"/>
      <c r="COL18" s="146"/>
      <c r="COM18" s="146"/>
      <c r="CON18" s="146"/>
      <c r="COO18" s="146"/>
      <c r="COP18" s="146"/>
      <c r="COQ18" s="146"/>
      <c r="COR18" s="146"/>
      <c r="COS18" s="146"/>
      <c r="COT18" s="146"/>
      <c r="COU18" s="146"/>
      <c r="COV18" s="146"/>
      <c r="COW18" s="146"/>
      <c r="COX18" s="146"/>
      <c r="COY18" s="146"/>
      <c r="COZ18" s="146"/>
      <c r="CPA18" s="146"/>
      <c r="CPB18" s="146"/>
      <c r="CPC18" s="146"/>
      <c r="CPD18" s="146"/>
      <c r="CPE18" s="146"/>
      <c r="CPF18" s="146"/>
      <c r="CPG18" s="146"/>
      <c r="CPH18" s="146"/>
      <c r="CPI18" s="146"/>
      <c r="CPJ18" s="146"/>
      <c r="CPK18" s="146"/>
      <c r="CPL18" s="146"/>
      <c r="CPM18" s="146"/>
      <c r="CPN18" s="146"/>
      <c r="CPO18" s="146"/>
      <c r="CPP18" s="146"/>
      <c r="CPQ18" s="146"/>
      <c r="CPR18" s="146"/>
      <c r="CPS18" s="146"/>
      <c r="CPT18" s="146"/>
      <c r="CPU18" s="146"/>
      <c r="CPV18" s="146"/>
      <c r="CPW18" s="146"/>
      <c r="CPX18" s="146"/>
      <c r="CPY18" s="146"/>
      <c r="CPZ18" s="146"/>
      <c r="CQA18" s="146"/>
      <c r="CQB18" s="146"/>
      <c r="CQC18" s="146"/>
      <c r="CQD18" s="146"/>
      <c r="CQE18" s="146"/>
      <c r="CQF18" s="146"/>
      <c r="CQG18" s="146"/>
      <c r="CQH18" s="146"/>
      <c r="CQI18" s="146"/>
      <c r="CQJ18" s="146"/>
      <c r="CQK18" s="146"/>
      <c r="CQL18" s="146"/>
      <c r="CQM18" s="146"/>
      <c r="CQN18" s="146"/>
      <c r="CQO18" s="146"/>
      <c r="CQP18" s="146"/>
      <c r="CQQ18" s="146"/>
      <c r="CQR18" s="146"/>
      <c r="CQS18" s="146"/>
      <c r="CQT18" s="146"/>
      <c r="CQU18" s="146"/>
      <c r="CQV18" s="146"/>
      <c r="CQW18" s="146"/>
      <c r="CQX18" s="146"/>
      <c r="CQY18" s="146"/>
      <c r="CQZ18" s="146"/>
      <c r="CRA18" s="146"/>
      <c r="CRB18" s="146"/>
      <c r="CRC18" s="146"/>
      <c r="CRD18" s="146"/>
      <c r="CRE18" s="146"/>
      <c r="CRF18" s="146"/>
      <c r="CRG18" s="146"/>
      <c r="CRH18" s="146"/>
      <c r="CRI18" s="146"/>
      <c r="CRJ18" s="146"/>
      <c r="CRK18" s="146"/>
      <c r="CRL18" s="146"/>
      <c r="CRM18" s="146"/>
      <c r="CRN18" s="146"/>
      <c r="CRO18" s="146"/>
      <c r="CRP18" s="146"/>
      <c r="CRQ18" s="146"/>
      <c r="CRR18" s="146"/>
      <c r="CRS18" s="146"/>
      <c r="CRT18" s="146"/>
      <c r="CRU18" s="146"/>
      <c r="CRV18" s="146"/>
      <c r="CRW18" s="146"/>
      <c r="CRX18" s="146"/>
      <c r="CRY18" s="146"/>
      <c r="CRZ18" s="146"/>
      <c r="CSA18" s="146"/>
      <c r="CSB18" s="146"/>
      <c r="CSC18" s="146"/>
      <c r="CSD18" s="146"/>
      <c r="CSE18" s="146"/>
      <c r="CSF18" s="146"/>
      <c r="CSG18" s="146"/>
      <c r="CSH18" s="146"/>
      <c r="CSI18" s="146"/>
      <c r="CSJ18" s="146"/>
      <c r="CSK18" s="146"/>
      <c r="CSL18" s="146"/>
      <c r="CSM18" s="146"/>
      <c r="CSN18" s="146"/>
      <c r="CSO18" s="146"/>
      <c r="CSP18" s="146"/>
      <c r="CSQ18" s="146"/>
      <c r="CSR18" s="146"/>
      <c r="CSS18" s="146"/>
      <c r="CST18" s="146"/>
      <c r="CSU18" s="146"/>
      <c r="CSV18" s="146"/>
      <c r="CSW18" s="146"/>
      <c r="CSX18" s="146"/>
      <c r="CSY18" s="146"/>
      <c r="CSZ18" s="146"/>
      <c r="CTA18" s="146"/>
      <c r="CTB18" s="146"/>
      <c r="CTC18" s="146"/>
      <c r="CTD18" s="146"/>
      <c r="CTE18" s="146"/>
      <c r="CTF18" s="146"/>
      <c r="CTG18" s="146"/>
      <c r="CTH18" s="146"/>
      <c r="CTI18" s="146"/>
      <c r="CTJ18" s="146"/>
      <c r="CTK18" s="146"/>
      <c r="CTL18" s="146"/>
      <c r="CTM18" s="146"/>
      <c r="CTN18" s="146"/>
      <c r="CTO18" s="146"/>
      <c r="CTP18" s="146"/>
      <c r="CTQ18" s="146"/>
      <c r="CTR18" s="146"/>
      <c r="CTS18" s="146"/>
      <c r="CTT18" s="146"/>
      <c r="CTU18" s="146"/>
      <c r="CTV18" s="146"/>
      <c r="CTW18" s="146"/>
      <c r="CTX18" s="146"/>
      <c r="CTY18" s="146"/>
      <c r="CTZ18" s="146"/>
      <c r="CUA18" s="146"/>
      <c r="CUB18" s="146"/>
      <c r="CUC18" s="146"/>
      <c r="CUD18" s="146"/>
      <c r="CUE18" s="146"/>
      <c r="CUF18" s="146"/>
      <c r="CUG18" s="146"/>
      <c r="CUH18" s="146"/>
      <c r="CUI18" s="146"/>
      <c r="CUJ18" s="146"/>
      <c r="CUK18" s="146"/>
      <c r="CUL18" s="146"/>
      <c r="CUM18" s="146"/>
      <c r="CUN18" s="146"/>
      <c r="CUO18" s="146"/>
      <c r="CUP18" s="146"/>
      <c r="CUQ18" s="146"/>
      <c r="CUR18" s="146"/>
      <c r="CUS18" s="146"/>
      <c r="CUT18" s="146"/>
      <c r="CUU18" s="146"/>
      <c r="CUV18" s="146"/>
      <c r="CUW18" s="146"/>
      <c r="CUX18" s="146"/>
      <c r="CUY18" s="146"/>
      <c r="CUZ18" s="146"/>
      <c r="CVA18" s="146"/>
      <c r="CVB18" s="146"/>
      <c r="CVC18" s="146"/>
      <c r="CVD18" s="146"/>
      <c r="CVE18" s="146"/>
      <c r="CVF18" s="146"/>
      <c r="CVG18" s="146"/>
      <c r="CVH18" s="146"/>
      <c r="CVI18" s="146"/>
      <c r="CVJ18" s="146"/>
      <c r="CVK18" s="146"/>
      <c r="CVL18" s="146"/>
      <c r="CVM18" s="146"/>
      <c r="CVN18" s="146"/>
      <c r="CVO18" s="146"/>
      <c r="CVP18" s="146"/>
      <c r="CVQ18" s="146"/>
      <c r="CVR18" s="146"/>
      <c r="CVS18" s="146"/>
      <c r="CVT18" s="146"/>
      <c r="CVU18" s="146"/>
      <c r="CVV18" s="146"/>
      <c r="CVW18" s="146"/>
      <c r="CVX18" s="146"/>
      <c r="CVY18" s="146"/>
      <c r="CVZ18" s="146"/>
      <c r="CWA18" s="146"/>
      <c r="CWB18" s="146"/>
      <c r="CWC18" s="146"/>
      <c r="CWD18" s="146"/>
      <c r="CWE18" s="146"/>
      <c r="CWF18" s="146"/>
      <c r="CWG18" s="146"/>
      <c r="CWH18" s="146"/>
      <c r="CWI18" s="146"/>
      <c r="CWJ18" s="146"/>
      <c r="CWK18" s="146"/>
      <c r="CWL18" s="146"/>
      <c r="CWM18" s="146"/>
      <c r="CWN18" s="146"/>
      <c r="CWO18" s="146"/>
      <c r="CWP18" s="146"/>
      <c r="CWQ18" s="146"/>
      <c r="CWR18" s="146"/>
      <c r="CWS18" s="146"/>
      <c r="CWT18" s="146"/>
      <c r="CWU18" s="146"/>
      <c r="CWV18" s="146"/>
      <c r="CWW18" s="146"/>
      <c r="CWX18" s="146"/>
      <c r="CWY18" s="146"/>
      <c r="CWZ18" s="146"/>
      <c r="CXA18" s="146"/>
      <c r="CXB18" s="146"/>
      <c r="CXC18" s="146"/>
      <c r="CXD18" s="146"/>
      <c r="CXE18" s="146"/>
      <c r="CXF18" s="146"/>
      <c r="CXG18" s="146"/>
      <c r="CXH18" s="146"/>
      <c r="CXI18" s="146"/>
      <c r="CXJ18" s="146"/>
      <c r="CXK18" s="146"/>
      <c r="CXL18" s="146"/>
      <c r="CXM18" s="146"/>
      <c r="CXN18" s="146"/>
      <c r="CXO18" s="146"/>
      <c r="CXP18" s="146"/>
      <c r="CXQ18" s="146"/>
      <c r="CXR18" s="146"/>
      <c r="CXS18" s="146"/>
      <c r="CXT18" s="146"/>
      <c r="CXU18" s="146"/>
      <c r="CXV18" s="146"/>
      <c r="CXW18" s="146"/>
      <c r="CXX18" s="146"/>
      <c r="CXY18" s="146"/>
      <c r="CXZ18" s="146"/>
      <c r="CYA18" s="146"/>
      <c r="CYB18" s="146"/>
      <c r="CYC18" s="146"/>
      <c r="CYD18" s="146"/>
      <c r="CYE18" s="146"/>
      <c r="CYF18" s="146"/>
      <c r="CYG18" s="146"/>
      <c r="CYH18" s="146"/>
      <c r="CYI18" s="146"/>
      <c r="CYJ18" s="146"/>
      <c r="CYK18" s="146"/>
      <c r="CYL18" s="146"/>
      <c r="CYM18" s="146"/>
      <c r="CYN18" s="146"/>
      <c r="CYO18" s="146"/>
      <c r="CYP18" s="146"/>
      <c r="CYQ18" s="146"/>
      <c r="CYR18" s="146"/>
      <c r="CYS18" s="146"/>
      <c r="CYT18" s="146"/>
      <c r="CYU18" s="146"/>
      <c r="CYV18" s="146"/>
      <c r="CYW18" s="146"/>
      <c r="CYX18" s="146"/>
      <c r="CYY18" s="146"/>
      <c r="CYZ18" s="146"/>
      <c r="CZA18" s="146"/>
      <c r="CZB18" s="146"/>
      <c r="CZC18" s="146"/>
      <c r="CZD18" s="146"/>
      <c r="CZE18" s="146"/>
      <c r="CZF18" s="146"/>
      <c r="CZG18" s="146"/>
      <c r="CZH18" s="146"/>
      <c r="CZI18" s="146"/>
      <c r="CZJ18" s="146"/>
      <c r="CZK18" s="146"/>
      <c r="CZL18" s="146"/>
      <c r="CZM18" s="146"/>
      <c r="CZN18" s="146"/>
      <c r="CZO18" s="146"/>
      <c r="CZP18" s="146"/>
      <c r="CZQ18" s="146"/>
      <c r="CZR18" s="146"/>
      <c r="CZS18" s="146"/>
      <c r="CZT18" s="146"/>
      <c r="CZU18" s="146"/>
      <c r="CZV18" s="146"/>
      <c r="CZW18" s="146"/>
      <c r="CZX18" s="146"/>
      <c r="CZY18" s="146"/>
      <c r="CZZ18" s="146"/>
      <c r="DAA18" s="146"/>
      <c r="DAB18" s="146"/>
      <c r="DAC18" s="146"/>
      <c r="DAD18" s="146"/>
      <c r="DAE18" s="146"/>
      <c r="DAF18" s="146"/>
      <c r="DAG18" s="146"/>
      <c r="DAH18" s="146"/>
      <c r="DAI18" s="146"/>
      <c r="DAJ18" s="146"/>
      <c r="DAK18" s="146"/>
      <c r="DAL18" s="146"/>
      <c r="DAM18" s="146"/>
      <c r="DAN18" s="146"/>
      <c r="DAO18" s="146"/>
      <c r="DAP18" s="146"/>
      <c r="DAQ18" s="146"/>
      <c r="DAR18" s="146"/>
      <c r="DAS18" s="146"/>
      <c r="DAT18" s="146"/>
      <c r="DAU18" s="146"/>
      <c r="DAV18" s="146"/>
      <c r="DAW18" s="146"/>
      <c r="DAX18" s="146"/>
      <c r="DAY18" s="146"/>
      <c r="DAZ18" s="146"/>
      <c r="DBA18" s="146"/>
      <c r="DBB18" s="146"/>
      <c r="DBC18" s="146"/>
      <c r="DBD18" s="146"/>
      <c r="DBE18" s="146"/>
      <c r="DBF18" s="146"/>
      <c r="DBG18" s="146"/>
      <c r="DBH18" s="146"/>
      <c r="DBI18" s="146"/>
      <c r="DBJ18" s="146"/>
      <c r="DBK18" s="146"/>
      <c r="DBL18" s="146"/>
      <c r="DBM18" s="146"/>
      <c r="DBN18" s="146"/>
      <c r="DBO18" s="146"/>
      <c r="DBP18" s="146"/>
      <c r="DBQ18" s="146"/>
      <c r="DBR18" s="146"/>
      <c r="DBS18" s="146"/>
      <c r="DBT18" s="146"/>
      <c r="DBU18" s="146"/>
      <c r="DBV18" s="146"/>
      <c r="DBW18" s="146"/>
      <c r="DBX18" s="146"/>
      <c r="DBY18" s="146"/>
      <c r="DBZ18" s="146"/>
      <c r="DCA18" s="146"/>
      <c r="DCB18" s="146"/>
      <c r="DCC18" s="146"/>
      <c r="DCD18" s="146"/>
      <c r="DCE18" s="146"/>
      <c r="DCF18" s="146"/>
      <c r="DCG18" s="146"/>
      <c r="DCH18" s="146"/>
      <c r="DCI18" s="146"/>
      <c r="DCJ18" s="146"/>
      <c r="DCK18" s="146"/>
      <c r="DCL18" s="146"/>
      <c r="DCM18" s="146"/>
      <c r="DCN18" s="146"/>
      <c r="DCO18" s="146"/>
      <c r="DCP18" s="146"/>
      <c r="DCQ18" s="146"/>
      <c r="DCR18" s="146"/>
      <c r="DCS18" s="146"/>
      <c r="DCT18" s="146"/>
      <c r="DCU18" s="146"/>
      <c r="DCV18" s="146"/>
      <c r="DCW18" s="146"/>
      <c r="DCX18" s="146"/>
      <c r="DCY18" s="146"/>
      <c r="DCZ18" s="146"/>
      <c r="DDA18" s="146"/>
      <c r="DDB18" s="146"/>
      <c r="DDC18" s="146"/>
      <c r="DDD18" s="146"/>
      <c r="DDE18" s="146"/>
      <c r="DDF18" s="146"/>
      <c r="DDG18" s="146"/>
      <c r="DDH18" s="146"/>
      <c r="DDI18" s="146"/>
      <c r="DDJ18" s="146"/>
      <c r="DDK18" s="146"/>
      <c r="DDL18" s="146"/>
      <c r="DDM18" s="146"/>
      <c r="DDN18" s="146"/>
      <c r="DDO18" s="146"/>
      <c r="DDP18" s="146"/>
      <c r="DDQ18" s="146"/>
      <c r="DDR18" s="146"/>
      <c r="DDS18" s="146"/>
      <c r="DDT18" s="146"/>
      <c r="DDU18" s="146"/>
      <c r="DDV18" s="146"/>
      <c r="DDW18" s="146"/>
      <c r="DDX18" s="146"/>
      <c r="DDY18" s="146"/>
      <c r="DDZ18" s="146"/>
      <c r="DEA18" s="146"/>
      <c r="DEB18" s="146"/>
      <c r="DEC18" s="146"/>
      <c r="DED18" s="146"/>
      <c r="DEE18" s="146"/>
      <c r="DEF18" s="146"/>
      <c r="DEG18" s="146"/>
      <c r="DEH18" s="146"/>
      <c r="DEI18" s="146"/>
      <c r="DEJ18" s="146"/>
      <c r="DEK18" s="146"/>
      <c r="DEL18" s="146"/>
      <c r="DEM18" s="146"/>
      <c r="DEN18" s="146"/>
      <c r="DEO18" s="146"/>
      <c r="DEP18" s="146"/>
      <c r="DEQ18" s="146"/>
      <c r="DER18" s="146"/>
      <c r="DES18" s="146"/>
      <c r="DET18" s="146"/>
      <c r="DEU18" s="146"/>
      <c r="DEV18" s="146"/>
      <c r="DEW18" s="146"/>
      <c r="DEX18" s="146"/>
      <c r="DEY18" s="146"/>
      <c r="DEZ18" s="146"/>
      <c r="DFA18" s="146"/>
      <c r="DFB18" s="146"/>
      <c r="DFC18" s="146"/>
      <c r="DFD18" s="146"/>
      <c r="DFE18" s="146"/>
      <c r="DFF18" s="146"/>
      <c r="DFG18" s="146"/>
      <c r="DFH18" s="146"/>
      <c r="DFI18" s="146"/>
      <c r="DFJ18" s="146"/>
      <c r="DFK18" s="146"/>
      <c r="DFL18" s="146"/>
      <c r="DFM18" s="146"/>
      <c r="DFN18" s="146"/>
      <c r="DFO18" s="146"/>
      <c r="DFP18" s="146"/>
      <c r="DFQ18" s="146"/>
      <c r="DFR18" s="146"/>
      <c r="DFS18" s="146"/>
      <c r="DFT18" s="146"/>
      <c r="DFU18" s="146"/>
      <c r="DFV18" s="146"/>
      <c r="DFW18" s="146"/>
      <c r="DFX18" s="146"/>
      <c r="DFY18" s="146"/>
      <c r="DFZ18" s="146"/>
      <c r="DGA18" s="146"/>
      <c r="DGB18" s="146"/>
      <c r="DGC18" s="146"/>
      <c r="DGD18" s="146"/>
      <c r="DGE18" s="146"/>
      <c r="DGF18" s="146"/>
      <c r="DGG18" s="146"/>
      <c r="DGH18" s="146"/>
      <c r="DGI18" s="146"/>
      <c r="DGJ18" s="146"/>
      <c r="DGK18" s="146"/>
      <c r="DGL18" s="146"/>
      <c r="DGM18" s="146"/>
      <c r="DGN18" s="146"/>
      <c r="DGO18" s="146"/>
      <c r="DGP18" s="146"/>
      <c r="DGQ18" s="146"/>
      <c r="DGR18" s="146"/>
      <c r="DGS18" s="146"/>
      <c r="DGT18" s="146"/>
      <c r="DGU18" s="146"/>
      <c r="DGV18" s="146"/>
      <c r="DGW18" s="146"/>
      <c r="DGX18" s="146"/>
      <c r="DGY18" s="146"/>
      <c r="DGZ18" s="146"/>
      <c r="DHA18" s="146"/>
      <c r="DHB18" s="146"/>
      <c r="DHC18" s="146"/>
      <c r="DHD18" s="146"/>
      <c r="DHE18" s="146"/>
      <c r="DHF18" s="146"/>
      <c r="DHG18" s="146"/>
      <c r="DHH18" s="146"/>
      <c r="DHI18" s="146"/>
      <c r="DHJ18" s="146"/>
      <c r="DHK18" s="146"/>
      <c r="DHL18" s="146"/>
      <c r="DHM18" s="146"/>
      <c r="DHN18" s="146"/>
      <c r="DHO18" s="146"/>
      <c r="DHP18" s="146"/>
      <c r="DHQ18" s="146"/>
      <c r="DHR18" s="146"/>
      <c r="DHS18" s="146"/>
      <c r="DHT18" s="146"/>
      <c r="DHU18" s="146"/>
      <c r="DHV18" s="146"/>
      <c r="DHW18" s="146"/>
      <c r="DHX18" s="146"/>
      <c r="DHY18" s="146"/>
      <c r="DHZ18" s="146"/>
      <c r="DIA18" s="146"/>
      <c r="DIB18" s="146"/>
      <c r="DIC18" s="146"/>
      <c r="DID18" s="146"/>
      <c r="DIE18" s="146"/>
      <c r="DIF18" s="146"/>
      <c r="DIG18" s="146"/>
      <c r="DIH18" s="146"/>
      <c r="DII18" s="146"/>
      <c r="DIJ18" s="146"/>
      <c r="DIK18" s="146"/>
      <c r="DIL18" s="146"/>
      <c r="DIM18" s="146"/>
      <c r="DIN18" s="146"/>
      <c r="DIO18" s="146"/>
      <c r="DIP18" s="146"/>
      <c r="DIQ18" s="146"/>
      <c r="DIR18" s="146"/>
      <c r="DIS18" s="146"/>
      <c r="DIT18" s="146"/>
      <c r="DIU18" s="146"/>
      <c r="DIV18" s="146"/>
      <c r="DIW18" s="146"/>
      <c r="DIX18" s="146"/>
      <c r="DIY18" s="146"/>
      <c r="DIZ18" s="146"/>
      <c r="DJA18" s="146"/>
      <c r="DJB18" s="146"/>
      <c r="DJC18" s="146"/>
      <c r="DJD18" s="146"/>
      <c r="DJE18" s="146"/>
      <c r="DJF18" s="146"/>
      <c r="DJG18" s="146"/>
      <c r="DJH18" s="146"/>
      <c r="DJI18" s="146"/>
      <c r="DJJ18" s="146"/>
      <c r="DJK18" s="146"/>
      <c r="DJL18" s="146"/>
      <c r="DJM18" s="146"/>
      <c r="DJN18" s="146"/>
      <c r="DJO18" s="146"/>
      <c r="DJP18" s="146"/>
      <c r="DJQ18" s="146"/>
      <c r="DJR18" s="146"/>
      <c r="DJS18" s="146"/>
      <c r="DJT18" s="146"/>
      <c r="DJU18" s="146"/>
      <c r="DJV18" s="146"/>
      <c r="DJW18" s="146"/>
      <c r="DJX18" s="146"/>
      <c r="DJY18" s="146"/>
      <c r="DJZ18" s="146"/>
      <c r="DKA18" s="146"/>
      <c r="DKB18" s="146"/>
      <c r="DKC18" s="146"/>
      <c r="DKD18" s="146"/>
      <c r="DKE18" s="146"/>
      <c r="DKF18" s="146"/>
      <c r="DKG18" s="146"/>
      <c r="DKH18" s="146"/>
      <c r="DKI18" s="146"/>
      <c r="DKJ18" s="146"/>
      <c r="DKK18" s="146"/>
      <c r="DKL18" s="146"/>
      <c r="DKM18" s="146"/>
      <c r="DKN18" s="146"/>
      <c r="DKO18" s="146"/>
      <c r="DKP18" s="146"/>
      <c r="DKQ18" s="146"/>
      <c r="DKR18" s="146"/>
      <c r="DKS18" s="146"/>
      <c r="DKT18" s="146"/>
      <c r="DKU18" s="146"/>
      <c r="DKV18" s="146"/>
      <c r="DKW18" s="146"/>
      <c r="DKX18" s="146"/>
      <c r="DKY18" s="146"/>
      <c r="DKZ18" s="146"/>
      <c r="DLA18" s="146"/>
      <c r="DLB18" s="146"/>
      <c r="DLC18" s="146"/>
      <c r="DLD18" s="146"/>
      <c r="DLE18" s="146"/>
      <c r="DLF18" s="146"/>
      <c r="DLG18" s="146"/>
      <c r="DLH18" s="146"/>
      <c r="DLI18" s="146"/>
      <c r="DLJ18" s="146"/>
      <c r="DLK18" s="146"/>
      <c r="DLL18" s="146"/>
      <c r="DLM18" s="146"/>
      <c r="DLN18" s="146"/>
      <c r="DLO18" s="146"/>
      <c r="DLP18" s="146"/>
      <c r="DLQ18" s="146"/>
      <c r="DLR18" s="146"/>
      <c r="DLS18" s="146"/>
      <c r="DLT18" s="146"/>
      <c r="DLU18" s="146"/>
      <c r="DLV18" s="146"/>
      <c r="DLW18" s="146"/>
      <c r="DLX18" s="146"/>
      <c r="DLY18" s="146"/>
      <c r="DLZ18" s="146"/>
      <c r="DMA18" s="146"/>
      <c r="DMB18" s="146"/>
      <c r="DMC18" s="146"/>
      <c r="DMD18" s="146"/>
      <c r="DME18" s="146"/>
      <c r="DMF18" s="146"/>
      <c r="DMG18" s="146"/>
      <c r="DMH18" s="146"/>
      <c r="DMI18" s="146"/>
      <c r="DMJ18" s="146"/>
      <c r="DMK18" s="146"/>
      <c r="DML18" s="146"/>
      <c r="DMM18" s="146"/>
      <c r="DMN18" s="146"/>
      <c r="DMO18" s="146"/>
      <c r="DMP18" s="146"/>
      <c r="DMQ18" s="146"/>
      <c r="DMR18" s="146"/>
      <c r="DMS18" s="146"/>
      <c r="DMT18" s="146"/>
      <c r="DMU18" s="146"/>
      <c r="DMV18" s="146"/>
      <c r="DMW18" s="146"/>
      <c r="DMX18" s="146"/>
      <c r="DMY18" s="146"/>
      <c r="DMZ18" s="146"/>
      <c r="DNA18" s="146"/>
      <c r="DNB18" s="146"/>
      <c r="DNC18" s="146"/>
      <c r="DND18" s="146"/>
      <c r="DNE18" s="146"/>
      <c r="DNF18" s="146"/>
      <c r="DNG18" s="146"/>
      <c r="DNH18" s="146"/>
      <c r="DNI18" s="146"/>
      <c r="DNJ18" s="146"/>
      <c r="DNK18" s="146"/>
      <c r="DNL18" s="146"/>
      <c r="DNM18" s="146"/>
      <c r="DNN18" s="146"/>
      <c r="DNO18" s="146"/>
      <c r="DNP18" s="146"/>
      <c r="DNQ18" s="146"/>
      <c r="DNR18" s="146"/>
      <c r="DNS18" s="146"/>
      <c r="DNT18" s="146"/>
      <c r="DNU18" s="146"/>
      <c r="DNV18" s="146"/>
      <c r="DNW18" s="146"/>
      <c r="DNX18" s="146"/>
      <c r="DNY18" s="146"/>
      <c r="DNZ18" s="146"/>
      <c r="DOA18" s="146"/>
      <c r="DOB18" s="146"/>
      <c r="DOC18" s="146"/>
      <c r="DOD18" s="146"/>
      <c r="DOE18" s="146"/>
      <c r="DOF18" s="146"/>
      <c r="DOG18" s="146"/>
      <c r="DOH18" s="146"/>
      <c r="DOI18" s="146"/>
      <c r="DOJ18" s="146"/>
      <c r="DOK18" s="146"/>
      <c r="DOL18" s="146"/>
      <c r="DOM18" s="146"/>
      <c r="DON18" s="146"/>
      <c r="DOO18" s="146"/>
      <c r="DOP18" s="146"/>
      <c r="DOQ18" s="146"/>
      <c r="DOR18" s="146"/>
      <c r="DOS18" s="146"/>
      <c r="DOT18" s="146"/>
      <c r="DOU18" s="146"/>
      <c r="DOV18" s="146"/>
      <c r="DOW18" s="146"/>
      <c r="DOX18" s="146"/>
      <c r="DOY18" s="146"/>
      <c r="DOZ18" s="146"/>
      <c r="DPA18" s="146"/>
      <c r="DPB18" s="146"/>
      <c r="DPC18" s="146"/>
      <c r="DPD18" s="146"/>
      <c r="DPE18" s="146"/>
      <c r="DPF18" s="146"/>
      <c r="DPG18" s="146"/>
      <c r="DPH18" s="146"/>
      <c r="DPI18" s="146"/>
      <c r="DPJ18" s="146"/>
      <c r="DPK18" s="146"/>
      <c r="DPL18" s="146"/>
      <c r="DPM18" s="146"/>
      <c r="DPN18" s="146"/>
      <c r="DPO18" s="146"/>
      <c r="DPP18" s="146"/>
      <c r="DPQ18" s="146"/>
      <c r="DPR18" s="146"/>
      <c r="DPS18" s="146"/>
      <c r="DPT18" s="146"/>
      <c r="DPU18" s="146"/>
      <c r="DPV18" s="146"/>
      <c r="DPW18" s="146"/>
      <c r="DPX18" s="146"/>
      <c r="DPY18" s="146"/>
      <c r="DPZ18" s="146"/>
      <c r="DQA18" s="146"/>
      <c r="DQB18" s="146"/>
      <c r="DQC18" s="146"/>
      <c r="DQD18" s="146"/>
      <c r="DQE18" s="146"/>
      <c r="DQF18" s="146"/>
      <c r="DQG18" s="146"/>
      <c r="DQH18" s="146"/>
      <c r="DQI18" s="146"/>
      <c r="DQJ18" s="146"/>
      <c r="DQK18" s="146"/>
      <c r="DQL18" s="146"/>
      <c r="DQM18" s="146"/>
      <c r="DQN18" s="146"/>
      <c r="DQO18" s="146"/>
      <c r="DQP18" s="146"/>
      <c r="DQQ18" s="146"/>
      <c r="DQR18" s="146"/>
      <c r="DQS18" s="146"/>
      <c r="DQT18" s="146"/>
      <c r="DQU18" s="146"/>
      <c r="DQV18" s="146"/>
      <c r="DQW18" s="146"/>
      <c r="DQX18" s="146"/>
      <c r="DQY18" s="146"/>
      <c r="DQZ18" s="146"/>
      <c r="DRA18" s="146"/>
      <c r="DRB18" s="146"/>
      <c r="DRC18" s="146"/>
      <c r="DRD18" s="146"/>
      <c r="DRE18" s="146"/>
      <c r="DRF18" s="146"/>
      <c r="DRG18" s="146"/>
      <c r="DRH18" s="146"/>
      <c r="DRI18" s="146"/>
      <c r="DRJ18" s="146"/>
      <c r="DRK18" s="146"/>
      <c r="DRL18" s="146"/>
      <c r="DRM18" s="146"/>
      <c r="DRN18" s="146"/>
      <c r="DRO18" s="146"/>
      <c r="DRP18" s="146"/>
      <c r="DRQ18" s="146"/>
      <c r="DRR18" s="146"/>
      <c r="DRS18" s="146"/>
      <c r="DRT18" s="146"/>
      <c r="DRU18" s="146"/>
      <c r="DRV18" s="146"/>
      <c r="DRW18" s="146"/>
      <c r="DRX18" s="146"/>
      <c r="DRY18" s="146"/>
      <c r="DRZ18" s="146"/>
      <c r="DSA18" s="146"/>
      <c r="DSB18" s="146"/>
      <c r="DSC18" s="146"/>
      <c r="DSD18" s="146"/>
      <c r="DSE18" s="146"/>
      <c r="DSF18" s="146"/>
      <c r="DSG18" s="146"/>
      <c r="DSH18" s="146"/>
      <c r="DSI18" s="146"/>
      <c r="DSJ18" s="146"/>
      <c r="DSK18" s="146"/>
      <c r="DSL18" s="146"/>
      <c r="DSM18" s="146"/>
      <c r="DSN18" s="146"/>
      <c r="DSO18" s="146"/>
      <c r="DSP18" s="146"/>
      <c r="DSQ18" s="146"/>
      <c r="DSR18" s="146"/>
      <c r="DSS18" s="146"/>
      <c r="DST18" s="146"/>
      <c r="DSU18" s="146"/>
      <c r="DSV18" s="146"/>
      <c r="DSW18" s="146"/>
      <c r="DSX18" s="146"/>
      <c r="DSY18" s="146"/>
      <c r="DSZ18" s="146"/>
      <c r="DTA18" s="146"/>
      <c r="DTB18" s="146"/>
      <c r="DTC18" s="146"/>
      <c r="DTD18" s="146"/>
      <c r="DTE18" s="146"/>
      <c r="DTF18" s="146"/>
      <c r="DTG18" s="146"/>
      <c r="DTH18" s="146"/>
      <c r="DTI18" s="146"/>
      <c r="DTJ18" s="146"/>
      <c r="DTK18" s="146"/>
      <c r="DTL18" s="146"/>
      <c r="DTM18" s="146"/>
      <c r="DTN18" s="146"/>
      <c r="DTO18" s="146"/>
      <c r="DTP18" s="146"/>
      <c r="DTQ18" s="146"/>
      <c r="DTR18" s="146"/>
      <c r="DTS18" s="146"/>
      <c r="DTT18" s="146"/>
      <c r="DTU18" s="146"/>
      <c r="DTV18" s="146"/>
      <c r="DTW18" s="146"/>
      <c r="DTX18" s="146"/>
      <c r="DTY18" s="146"/>
      <c r="DTZ18" s="146"/>
      <c r="DUA18" s="146"/>
      <c r="DUB18" s="146"/>
      <c r="DUC18" s="146"/>
      <c r="DUD18" s="146"/>
      <c r="DUE18" s="146"/>
      <c r="DUF18" s="146"/>
      <c r="DUG18" s="146"/>
      <c r="DUH18" s="146"/>
      <c r="DUI18" s="146"/>
      <c r="DUJ18" s="146"/>
      <c r="DUK18" s="146"/>
      <c r="DUL18" s="146"/>
      <c r="DUM18" s="146"/>
      <c r="DUN18" s="146"/>
      <c r="DUO18" s="146"/>
      <c r="DUP18" s="146"/>
      <c r="DUQ18" s="146"/>
      <c r="DUR18" s="146"/>
      <c r="DUS18" s="146"/>
      <c r="DUT18" s="146"/>
      <c r="DUU18" s="146"/>
      <c r="DUV18" s="146"/>
      <c r="DUW18" s="146"/>
      <c r="DUX18" s="146"/>
      <c r="DUY18" s="146"/>
      <c r="DUZ18" s="146"/>
      <c r="DVA18" s="146"/>
      <c r="DVB18" s="146"/>
      <c r="DVC18" s="146"/>
      <c r="DVD18" s="146"/>
      <c r="DVE18" s="146"/>
      <c r="DVF18" s="146"/>
      <c r="DVG18" s="146"/>
      <c r="DVH18" s="146"/>
      <c r="DVI18" s="146"/>
      <c r="DVJ18" s="146"/>
      <c r="DVK18" s="146"/>
      <c r="DVL18" s="146"/>
      <c r="DVM18" s="146"/>
      <c r="DVN18" s="146"/>
      <c r="DVO18" s="146"/>
      <c r="DVP18" s="146"/>
      <c r="DVQ18" s="146"/>
      <c r="DVR18" s="146"/>
      <c r="DVS18" s="146"/>
      <c r="DVT18" s="146"/>
      <c r="DVU18" s="146"/>
      <c r="DVV18" s="146"/>
      <c r="DVW18" s="146"/>
      <c r="DVX18" s="146"/>
      <c r="DVY18" s="146"/>
      <c r="DVZ18" s="146"/>
      <c r="DWA18" s="146"/>
      <c r="DWB18" s="146"/>
      <c r="DWC18" s="146"/>
      <c r="DWD18" s="146"/>
      <c r="DWE18" s="146"/>
      <c r="DWF18" s="146"/>
      <c r="DWG18" s="146"/>
      <c r="DWH18" s="146"/>
      <c r="DWI18" s="146"/>
      <c r="DWJ18" s="146"/>
      <c r="DWK18" s="146"/>
      <c r="DWL18" s="146"/>
      <c r="DWM18" s="146"/>
      <c r="DWN18" s="146"/>
      <c r="DWO18" s="146"/>
      <c r="DWP18" s="146"/>
      <c r="DWQ18" s="146"/>
      <c r="DWR18" s="146"/>
      <c r="DWS18" s="146"/>
      <c r="DWT18" s="146"/>
      <c r="DWU18" s="146"/>
      <c r="DWV18" s="146"/>
      <c r="DWW18" s="146"/>
      <c r="DWX18" s="146"/>
      <c r="DWY18" s="146"/>
      <c r="DWZ18" s="146"/>
      <c r="DXA18" s="146"/>
      <c r="DXB18" s="146"/>
      <c r="DXC18" s="146"/>
      <c r="DXD18" s="146"/>
      <c r="DXE18" s="146"/>
      <c r="DXF18" s="146"/>
      <c r="DXG18" s="146"/>
      <c r="DXH18" s="146"/>
      <c r="DXI18" s="146"/>
      <c r="DXJ18" s="146"/>
      <c r="DXK18" s="146"/>
      <c r="DXL18" s="146"/>
      <c r="DXM18" s="146"/>
      <c r="DXN18" s="146"/>
      <c r="DXO18" s="146"/>
      <c r="DXP18" s="146"/>
      <c r="DXQ18" s="146"/>
      <c r="DXR18" s="146"/>
      <c r="DXS18" s="146"/>
      <c r="DXT18" s="146"/>
      <c r="DXU18" s="146"/>
      <c r="DXV18" s="146"/>
      <c r="DXW18" s="146"/>
      <c r="DXX18" s="146"/>
      <c r="DXY18" s="146"/>
      <c r="DXZ18" s="146"/>
      <c r="DYA18" s="146"/>
      <c r="DYB18" s="146"/>
      <c r="DYC18" s="146"/>
      <c r="DYD18" s="146"/>
      <c r="DYE18" s="146"/>
      <c r="DYF18" s="146"/>
      <c r="DYG18" s="146"/>
      <c r="DYH18" s="146"/>
      <c r="DYI18" s="146"/>
      <c r="DYJ18" s="146"/>
      <c r="DYK18" s="146"/>
      <c r="DYL18" s="146"/>
      <c r="DYM18" s="146"/>
      <c r="DYN18" s="146"/>
      <c r="DYO18" s="146"/>
      <c r="DYP18" s="146"/>
      <c r="DYQ18" s="146"/>
      <c r="DYR18" s="146"/>
      <c r="DYS18" s="146"/>
      <c r="DYT18" s="146"/>
      <c r="DYU18" s="146"/>
      <c r="DYV18" s="146"/>
      <c r="DYW18" s="146"/>
      <c r="DYX18" s="146"/>
      <c r="DYY18" s="146"/>
      <c r="DYZ18" s="146"/>
      <c r="DZA18" s="146"/>
      <c r="DZB18" s="146"/>
      <c r="DZC18" s="146"/>
      <c r="DZD18" s="146"/>
      <c r="DZE18" s="146"/>
      <c r="DZF18" s="146"/>
      <c r="DZG18" s="146"/>
      <c r="DZH18" s="146"/>
      <c r="DZI18" s="146"/>
      <c r="DZJ18" s="146"/>
      <c r="DZK18" s="146"/>
      <c r="DZL18" s="146"/>
      <c r="DZM18" s="146"/>
      <c r="DZN18" s="146"/>
      <c r="DZO18" s="146"/>
      <c r="DZP18" s="146"/>
      <c r="DZQ18" s="146"/>
      <c r="DZR18" s="146"/>
      <c r="DZS18" s="146"/>
      <c r="DZT18" s="146"/>
      <c r="DZU18" s="146"/>
      <c r="DZV18" s="146"/>
      <c r="DZW18" s="146"/>
      <c r="DZX18" s="146"/>
      <c r="DZY18" s="146"/>
      <c r="DZZ18" s="146"/>
      <c r="EAA18" s="146"/>
      <c r="EAB18" s="146"/>
      <c r="EAC18" s="146"/>
      <c r="EAD18" s="146"/>
      <c r="EAE18" s="146"/>
      <c r="EAF18" s="146"/>
      <c r="EAG18" s="146"/>
      <c r="EAH18" s="146"/>
      <c r="EAI18" s="146"/>
      <c r="EAJ18" s="146"/>
      <c r="EAK18" s="146"/>
      <c r="EAL18" s="146"/>
      <c r="EAM18" s="146"/>
      <c r="EAN18" s="146"/>
      <c r="EAO18" s="146"/>
      <c r="EAP18" s="146"/>
      <c r="EAQ18" s="146"/>
      <c r="EAR18" s="146"/>
      <c r="EAS18" s="146"/>
      <c r="EAT18" s="146"/>
      <c r="EAU18" s="146"/>
      <c r="EAV18" s="146"/>
      <c r="EAW18" s="146"/>
      <c r="EAX18" s="146"/>
      <c r="EAY18" s="146"/>
      <c r="EAZ18" s="146"/>
      <c r="EBA18" s="146"/>
      <c r="EBB18" s="146"/>
      <c r="EBC18" s="146"/>
      <c r="EBD18" s="146"/>
      <c r="EBE18" s="146"/>
      <c r="EBF18" s="146"/>
      <c r="EBG18" s="146"/>
      <c r="EBH18" s="146"/>
      <c r="EBI18" s="146"/>
      <c r="EBJ18" s="146"/>
      <c r="EBK18" s="146"/>
      <c r="EBL18" s="146"/>
      <c r="EBM18" s="146"/>
      <c r="EBN18" s="146"/>
      <c r="EBO18" s="146"/>
      <c r="EBP18" s="146"/>
      <c r="EBQ18" s="146"/>
      <c r="EBR18" s="146"/>
      <c r="EBS18" s="146"/>
      <c r="EBT18" s="146"/>
      <c r="EBU18" s="146"/>
      <c r="EBV18" s="146"/>
      <c r="EBW18" s="146"/>
      <c r="EBX18" s="146"/>
      <c r="EBY18" s="146"/>
      <c r="EBZ18" s="146"/>
      <c r="ECA18" s="146"/>
      <c r="ECB18" s="146"/>
      <c r="ECC18" s="146"/>
      <c r="ECD18" s="146"/>
      <c r="ECE18" s="146"/>
      <c r="ECF18" s="146"/>
      <c r="ECG18" s="146"/>
      <c r="ECH18" s="146"/>
      <c r="ECI18" s="146"/>
      <c r="ECJ18" s="146"/>
      <c r="ECK18" s="146"/>
      <c r="ECL18" s="146"/>
      <c r="ECM18" s="146"/>
      <c r="ECN18" s="146"/>
      <c r="ECO18" s="146"/>
      <c r="ECP18" s="146"/>
      <c r="ECQ18" s="146"/>
      <c r="ECR18" s="146"/>
      <c r="ECS18" s="146"/>
      <c r="ECT18" s="146"/>
      <c r="ECU18" s="146"/>
      <c r="ECV18" s="146"/>
      <c r="ECW18" s="146"/>
      <c r="ECX18" s="146"/>
      <c r="ECY18" s="146"/>
      <c r="ECZ18" s="146"/>
      <c r="EDA18" s="146"/>
      <c r="EDB18" s="146"/>
      <c r="EDC18" s="146"/>
      <c r="EDD18" s="146"/>
      <c r="EDE18" s="146"/>
      <c r="EDF18" s="146"/>
      <c r="EDG18" s="146"/>
      <c r="EDH18" s="146"/>
      <c r="EDI18" s="146"/>
      <c r="EDJ18" s="146"/>
      <c r="EDK18" s="146"/>
      <c r="EDL18" s="146"/>
      <c r="EDM18" s="146"/>
      <c r="EDN18" s="146"/>
      <c r="EDO18" s="146"/>
      <c r="EDP18" s="146"/>
      <c r="EDQ18" s="146"/>
      <c r="EDR18" s="146"/>
      <c r="EDS18" s="146"/>
      <c r="EDT18" s="146"/>
      <c r="EDU18" s="146"/>
      <c r="EDV18" s="146"/>
      <c r="EDW18" s="146"/>
      <c r="EDX18" s="146"/>
      <c r="EDY18" s="146"/>
      <c r="EDZ18" s="146"/>
      <c r="EEA18" s="146"/>
      <c r="EEB18" s="146"/>
      <c r="EEC18" s="146"/>
      <c r="EED18" s="146"/>
      <c r="EEE18" s="146"/>
      <c r="EEF18" s="146"/>
      <c r="EEG18" s="146"/>
      <c r="EEH18" s="146"/>
      <c r="EEI18" s="146"/>
      <c r="EEJ18" s="146"/>
      <c r="EEK18" s="146"/>
      <c r="EEL18" s="146"/>
      <c r="EEM18" s="146"/>
      <c r="EEN18" s="146"/>
      <c r="EEO18" s="146"/>
      <c r="EEP18" s="146"/>
      <c r="EEQ18" s="146"/>
      <c r="EER18" s="146"/>
      <c r="EES18" s="146"/>
      <c r="EET18" s="146"/>
      <c r="EEU18" s="146"/>
      <c r="EEV18" s="146"/>
      <c r="EEW18" s="146"/>
      <c r="EEX18" s="146"/>
      <c r="EEY18" s="146"/>
      <c r="EEZ18" s="146"/>
      <c r="EFA18" s="146"/>
      <c r="EFB18" s="146"/>
      <c r="EFC18" s="146"/>
      <c r="EFD18" s="146"/>
      <c r="EFE18" s="146"/>
      <c r="EFF18" s="146"/>
      <c r="EFG18" s="146"/>
      <c r="EFH18" s="146"/>
      <c r="EFI18" s="146"/>
      <c r="EFJ18" s="146"/>
      <c r="EFK18" s="146"/>
      <c r="EFL18" s="146"/>
      <c r="EFM18" s="146"/>
      <c r="EFN18" s="146"/>
      <c r="EFO18" s="146"/>
      <c r="EFP18" s="146"/>
      <c r="EFQ18" s="146"/>
      <c r="EFR18" s="146"/>
      <c r="EFS18" s="146"/>
      <c r="EFT18" s="146"/>
      <c r="EFU18" s="146"/>
      <c r="EFV18" s="146"/>
      <c r="EFW18" s="146"/>
      <c r="EFX18" s="146"/>
      <c r="EFY18" s="146"/>
      <c r="EFZ18" s="146"/>
      <c r="EGA18" s="146"/>
      <c r="EGB18" s="146"/>
      <c r="EGC18" s="146"/>
      <c r="EGD18" s="146"/>
      <c r="EGE18" s="146"/>
      <c r="EGF18" s="146"/>
      <c r="EGG18" s="146"/>
      <c r="EGH18" s="146"/>
      <c r="EGI18" s="146"/>
      <c r="EGJ18" s="146"/>
      <c r="EGK18" s="146"/>
      <c r="EGL18" s="146"/>
      <c r="EGM18" s="146"/>
      <c r="EGN18" s="146"/>
      <c r="EGO18" s="146"/>
      <c r="EGP18" s="146"/>
      <c r="EGQ18" s="146"/>
      <c r="EGR18" s="146"/>
      <c r="EGS18" s="146"/>
      <c r="EGT18" s="146"/>
      <c r="EGU18" s="146"/>
      <c r="EGV18" s="146"/>
      <c r="EGW18" s="146"/>
      <c r="EGX18" s="146"/>
      <c r="EGY18" s="146"/>
      <c r="EGZ18" s="146"/>
      <c r="EHA18" s="146"/>
      <c r="EHB18" s="146"/>
      <c r="EHC18" s="146"/>
      <c r="EHD18" s="146"/>
      <c r="EHE18" s="146"/>
      <c r="EHF18" s="146"/>
      <c r="EHG18" s="146"/>
      <c r="EHH18" s="146"/>
      <c r="EHI18" s="146"/>
      <c r="EHJ18" s="146"/>
      <c r="EHK18" s="146"/>
      <c r="EHL18" s="146"/>
      <c r="EHM18" s="146"/>
      <c r="EHN18" s="146"/>
      <c r="EHO18" s="146"/>
      <c r="EHP18" s="146"/>
      <c r="EHQ18" s="146"/>
      <c r="EHR18" s="146"/>
      <c r="EHS18" s="146"/>
      <c r="EHT18" s="146"/>
      <c r="EHU18" s="146"/>
      <c r="EHV18" s="146"/>
      <c r="EHW18" s="146"/>
      <c r="EHX18" s="146"/>
      <c r="EHY18" s="146"/>
      <c r="EHZ18" s="146"/>
      <c r="EIA18" s="146"/>
      <c r="EIB18" s="146"/>
      <c r="EIC18" s="146"/>
      <c r="EID18" s="146"/>
      <c r="EIE18" s="146"/>
      <c r="EIF18" s="146"/>
      <c r="EIG18" s="146"/>
      <c r="EIH18" s="146"/>
      <c r="EII18" s="146"/>
      <c r="EIJ18" s="146"/>
      <c r="EIK18" s="146"/>
      <c r="EIL18" s="146"/>
      <c r="EIM18" s="146"/>
      <c r="EIN18" s="146"/>
      <c r="EIO18" s="146"/>
      <c r="EIP18" s="146"/>
      <c r="EIQ18" s="146"/>
      <c r="EIR18" s="146"/>
      <c r="EIS18" s="146"/>
      <c r="EIT18" s="146"/>
      <c r="EIU18" s="146"/>
      <c r="EIV18" s="146"/>
      <c r="EIW18" s="146"/>
      <c r="EIX18" s="146"/>
      <c r="EIY18" s="146"/>
      <c r="EIZ18" s="146"/>
      <c r="EJA18" s="146"/>
      <c r="EJB18" s="146"/>
      <c r="EJC18" s="146"/>
      <c r="EJD18" s="146"/>
      <c r="EJE18" s="146"/>
      <c r="EJF18" s="146"/>
      <c r="EJG18" s="146"/>
      <c r="EJH18" s="146"/>
      <c r="EJI18" s="146"/>
      <c r="EJJ18" s="146"/>
      <c r="EJK18" s="146"/>
      <c r="EJL18" s="146"/>
      <c r="EJM18" s="146"/>
      <c r="EJN18" s="146"/>
      <c r="EJO18" s="146"/>
      <c r="EJP18" s="146"/>
      <c r="EJQ18" s="146"/>
      <c r="EJR18" s="146"/>
      <c r="EJS18" s="146"/>
      <c r="EJT18" s="146"/>
      <c r="EJU18" s="146"/>
      <c r="EJV18" s="146"/>
      <c r="EJW18" s="146"/>
      <c r="EJX18" s="146"/>
      <c r="EJY18" s="146"/>
      <c r="EJZ18" s="146"/>
      <c r="EKA18" s="146"/>
      <c r="EKB18" s="146"/>
      <c r="EKC18" s="146"/>
      <c r="EKD18" s="146"/>
      <c r="EKE18" s="146"/>
      <c r="EKF18" s="146"/>
      <c r="EKG18" s="146"/>
      <c r="EKH18" s="146"/>
      <c r="EKI18" s="146"/>
      <c r="EKJ18" s="146"/>
      <c r="EKK18" s="146"/>
      <c r="EKL18" s="146"/>
      <c r="EKM18" s="146"/>
      <c r="EKN18" s="146"/>
      <c r="EKO18" s="146"/>
      <c r="EKP18" s="146"/>
      <c r="EKQ18" s="146"/>
      <c r="EKR18" s="146"/>
      <c r="EKS18" s="146"/>
      <c r="EKT18" s="146"/>
      <c r="EKU18" s="146"/>
      <c r="EKV18" s="146"/>
      <c r="EKW18" s="146"/>
      <c r="EKX18" s="146"/>
      <c r="EKY18" s="146"/>
      <c r="EKZ18" s="146"/>
      <c r="ELA18" s="146"/>
      <c r="ELB18" s="146"/>
      <c r="ELC18" s="146"/>
      <c r="ELD18" s="146"/>
      <c r="ELE18" s="146"/>
      <c r="ELF18" s="146"/>
      <c r="ELG18" s="146"/>
      <c r="ELH18" s="146"/>
      <c r="ELI18" s="146"/>
      <c r="ELJ18" s="146"/>
      <c r="ELK18" s="146"/>
      <c r="ELL18" s="146"/>
      <c r="ELM18" s="146"/>
      <c r="ELN18" s="146"/>
      <c r="ELO18" s="146"/>
      <c r="ELP18" s="146"/>
      <c r="ELQ18" s="146"/>
      <c r="ELR18" s="146"/>
      <c r="ELS18" s="146"/>
      <c r="ELT18" s="146"/>
      <c r="ELU18" s="146"/>
      <c r="ELV18" s="146"/>
      <c r="ELW18" s="146"/>
      <c r="ELX18" s="146"/>
      <c r="ELY18" s="146"/>
      <c r="ELZ18" s="146"/>
      <c r="EMA18" s="146"/>
      <c r="EMB18" s="146"/>
      <c r="EMC18" s="146"/>
      <c r="EMD18" s="146"/>
      <c r="EME18" s="146"/>
      <c r="EMF18" s="146"/>
      <c r="EMG18" s="146"/>
      <c r="EMH18" s="146"/>
      <c r="EMI18" s="146"/>
      <c r="EMJ18" s="146"/>
      <c r="EMK18" s="146"/>
      <c r="EML18" s="146"/>
      <c r="EMM18" s="146"/>
      <c r="EMN18" s="146"/>
      <c r="EMO18" s="146"/>
      <c r="EMP18" s="146"/>
      <c r="EMQ18" s="146"/>
      <c r="EMR18" s="146"/>
      <c r="EMS18" s="146"/>
      <c r="EMT18" s="146"/>
      <c r="EMU18" s="146"/>
      <c r="EMV18" s="146"/>
      <c r="EMW18" s="146"/>
      <c r="EMX18" s="146"/>
      <c r="EMY18" s="146"/>
      <c r="EMZ18" s="146"/>
      <c r="ENA18" s="146"/>
      <c r="ENB18" s="146"/>
      <c r="ENC18" s="146"/>
      <c r="END18" s="146"/>
      <c r="ENE18" s="146"/>
      <c r="ENF18" s="146"/>
      <c r="ENG18" s="146"/>
      <c r="ENH18" s="146"/>
      <c r="ENI18" s="146"/>
      <c r="ENJ18" s="146"/>
      <c r="ENK18" s="146"/>
      <c r="ENL18" s="146"/>
      <c r="ENM18" s="146"/>
      <c r="ENN18" s="146"/>
      <c r="ENO18" s="146"/>
      <c r="ENP18" s="146"/>
      <c r="ENQ18" s="146"/>
      <c r="ENR18" s="146"/>
      <c r="ENS18" s="146"/>
      <c r="ENT18" s="146"/>
      <c r="ENU18" s="146"/>
      <c r="ENV18" s="146"/>
      <c r="ENW18" s="146"/>
      <c r="ENX18" s="146"/>
      <c r="ENY18" s="146"/>
      <c r="ENZ18" s="146"/>
      <c r="EOA18" s="146"/>
      <c r="EOB18" s="146"/>
      <c r="EOC18" s="146"/>
      <c r="EOD18" s="146"/>
      <c r="EOE18" s="146"/>
      <c r="EOF18" s="146"/>
      <c r="EOG18" s="146"/>
      <c r="EOH18" s="146"/>
      <c r="EOI18" s="146"/>
      <c r="EOJ18" s="146"/>
      <c r="EOK18" s="146"/>
      <c r="EOL18" s="146"/>
      <c r="EOM18" s="146"/>
      <c r="EON18" s="146"/>
      <c r="EOO18" s="146"/>
      <c r="EOP18" s="146"/>
      <c r="EOQ18" s="146"/>
      <c r="EOR18" s="146"/>
      <c r="EOS18" s="146"/>
      <c r="EOT18" s="146"/>
      <c r="EOU18" s="146"/>
      <c r="EOV18" s="146"/>
      <c r="EOW18" s="146"/>
      <c r="EOX18" s="146"/>
      <c r="EOY18" s="146"/>
      <c r="EOZ18" s="146"/>
      <c r="EPA18" s="146"/>
      <c r="EPB18" s="146"/>
      <c r="EPC18" s="146"/>
      <c r="EPD18" s="146"/>
      <c r="EPE18" s="146"/>
      <c r="EPF18" s="146"/>
      <c r="EPG18" s="146"/>
      <c r="EPH18" s="146"/>
      <c r="EPI18" s="146"/>
      <c r="EPJ18" s="146"/>
      <c r="EPK18" s="146"/>
      <c r="EPL18" s="146"/>
      <c r="EPM18" s="146"/>
      <c r="EPN18" s="146"/>
      <c r="EPO18" s="146"/>
      <c r="EPP18" s="146"/>
      <c r="EPQ18" s="146"/>
      <c r="EPR18" s="146"/>
      <c r="EPS18" s="146"/>
      <c r="EPT18" s="146"/>
      <c r="EPU18" s="146"/>
      <c r="EPV18" s="146"/>
      <c r="EPW18" s="146"/>
      <c r="EPX18" s="146"/>
      <c r="EPY18" s="146"/>
      <c r="EPZ18" s="146"/>
      <c r="EQA18" s="146"/>
      <c r="EQB18" s="146"/>
      <c r="EQC18" s="146"/>
      <c r="EQD18" s="146"/>
      <c r="EQE18" s="146"/>
      <c r="EQF18" s="146"/>
      <c r="EQG18" s="146"/>
      <c r="EQH18" s="146"/>
      <c r="EQI18" s="146"/>
      <c r="EQJ18" s="146"/>
      <c r="EQK18" s="146"/>
      <c r="EQL18" s="146"/>
      <c r="EQM18" s="146"/>
      <c r="EQN18" s="146"/>
      <c r="EQO18" s="146"/>
      <c r="EQP18" s="146"/>
      <c r="EQQ18" s="146"/>
      <c r="EQR18" s="146"/>
      <c r="EQS18" s="146"/>
      <c r="EQT18" s="146"/>
      <c r="EQU18" s="146"/>
      <c r="EQV18" s="146"/>
      <c r="EQW18" s="146"/>
      <c r="EQX18" s="146"/>
      <c r="EQY18" s="146"/>
      <c r="EQZ18" s="146"/>
      <c r="ERA18" s="146"/>
      <c r="ERB18" s="146"/>
      <c r="ERC18" s="146"/>
      <c r="ERD18" s="146"/>
      <c r="ERE18" s="146"/>
      <c r="ERF18" s="146"/>
      <c r="ERG18" s="146"/>
      <c r="ERH18" s="146"/>
      <c r="ERI18" s="146"/>
      <c r="ERJ18" s="146"/>
      <c r="ERK18" s="146"/>
      <c r="ERL18" s="146"/>
      <c r="ERM18" s="146"/>
      <c r="ERN18" s="146"/>
      <c r="ERO18" s="146"/>
      <c r="ERP18" s="146"/>
      <c r="ERQ18" s="146"/>
      <c r="ERR18" s="146"/>
      <c r="ERS18" s="146"/>
      <c r="ERT18" s="146"/>
      <c r="ERU18" s="146"/>
      <c r="ERV18" s="146"/>
      <c r="ERW18" s="146"/>
      <c r="ERX18" s="146"/>
      <c r="ERY18" s="146"/>
      <c r="ERZ18" s="146"/>
      <c r="ESA18" s="146"/>
      <c r="ESB18" s="146"/>
      <c r="ESC18" s="146"/>
      <c r="ESD18" s="146"/>
      <c r="ESE18" s="146"/>
      <c r="ESF18" s="146"/>
      <c r="ESG18" s="146"/>
      <c r="ESH18" s="146"/>
      <c r="ESI18" s="146"/>
      <c r="ESJ18" s="146"/>
      <c r="ESK18" s="146"/>
      <c r="ESL18" s="146"/>
      <c r="ESM18" s="146"/>
      <c r="ESN18" s="146"/>
      <c r="ESO18" s="146"/>
      <c r="ESP18" s="146"/>
      <c r="ESQ18" s="146"/>
      <c r="ESR18" s="146"/>
      <c r="ESS18" s="146"/>
      <c r="EST18" s="146"/>
      <c r="ESU18" s="146"/>
      <c r="ESV18" s="146"/>
      <c r="ESW18" s="146"/>
      <c r="ESX18" s="146"/>
      <c r="ESY18" s="146"/>
      <c r="ESZ18" s="146"/>
      <c r="ETA18" s="146"/>
      <c r="ETB18" s="146"/>
      <c r="ETC18" s="146"/>
      <c r="ETD18" s="146"/>
      <c r="ETE18" s="146"/>
      <c r="ETF18" s="146"/>
      <c r="ETG18" s="146"/>
      <c r="ETH18" s="146"/>
      <c r="ETI18" s="146"/>
      <c r="ETJ18" s="146"/>
      <c r="ETK18" s="146"/>
      <c r="ETL18" s="146"/>
      <c r="ETM18" s="146"/>
      <c r="ETN18" s="146"/>
      <c r="ETO18" s="146"/>
      <c r="ETP18" s="146"/>
      <c r="ETQ18" s="146"/>
      <c r="ETR18" s="146"/>
      <c r="ETS18" s="146"/>
      <c r="ETT18" s="146"/>
      <c r="ETU18" s="146"/>
      <c r="ETV18" s="146"/>
      <c r="ETW18" s="146"/>
      <c r="ETX18" s="146"/>
      <c r="ETY18" s="146"/>
      <c r="ETZ18" s="146"/>
      <c r="EUA18" s="146"/>
      <c r="EUB18" s="146"/>
      <c r="EUC18" s="146"/>
      <c r="EUD18" s="146"/>
      <c r="EUE18" s="146"/>
      <c r="EUF18" s="146"/>
      <c r="EUG18" s="146"/>
      <c r="EUH18" s="146"/>
      <c r="EUI18" s="146"/>
      <c r="EUJ18" s="146"/>
      <c r="EUK18" s="146"/>
      <c r="EUL18" s="146"/>
      <c r="EUM18" s="146"/>
      <c r="EUN18" s="146"/>
      <c r="EUO18" s="146"/>
      <c r="EUP18" s="146"/>
      <c r="EUQ18" s="146"/>
      <c r="EUR18" s="146"/>
      <c r="EUS18" s="146"/>
      <c r="EUT18" s="146"/>
      <c r="EUU18" s="146"/>
      <c r="EUV18" s="146"/>
      <c r="EUW18" s="146"/>
      <c r="EUX18" s="146"/>
      <c r="EUY18" s="146"/>
      <c r="EUZ18" s="146"/>
      <c r="EVA18" s="146"/>
      <c r="EVB18" s="146"/>
      <c r="EVC18" s="146"/>
      <c r="EVD18" s="146"/>
      <c r="EVE18" s="146"/>
      <c r="EVF18" s="146"/>
      <c r="EVG18" s="146"/>
      <c r="EVH18" s="146"/>
      <c r="EVI18" s="146"/>
      <c r="EVJ18" s="146"/>
      <c r="EVK18" s="146"/>
      <c r="EVL18" s="146"/>
      <c r="EVM18" s="146"/>
      <c r="EVN18" s="146"/>
      <c r="EVO18" s="146"/>
      <c r="EVP18" s="146"/>
      <c r="EVQ18" s="146"/>
      <c r="EVR18" s="146"/>
      <c r="EVS18" s="146"/>
      <c r="EVT18" s="146"/>
      <c r="EVU18" s="146"/>
      <c r="EVV18" s="146"/>
      <c r="EVW18" s="146"/>
      <c r="EVX18" s="146"/>
      <c r="EVY18" s="146"/>
      <c r="EVZ18" s="146"/>
      <c r="EWA18" s="146"/>
      <c r="EWB18" s="146"/>
      <c r="EWC18" s="146"/>
      <c r="EWD18" s="146"/>
      <c r="EWE18" s="146"/>
      <c r="EWF18" s="146"/>
      <c r="EWG18" s="146"/>
      <c r="EWH18" s="146"/>
      <c r="EWI18" s="146"/>
      <c r="EWJ18" s="146"/>
      <c r="EWK18" s="146"/>
      <c r="EWL18" s="146"/>
      <c r="EWM18" s="146"/>
      <c r="EWN18" s="146"/>
      <c r="EWO18" s="146"/>
      <c r="EWP18" s="146"/>
      <c r="EWQ18" s="146"/>
      <c r="EWR18" s="146"/>
      <c r="EWS18" s="146"/>
      <c r="EWT18" s="146"/>
      <c r="EWU18" s="146"/>
      <c r="EWV18" s="146"/>
      <c r="EWW18" s="146"/>
      <c r="EWX18" s="146"/>
      <c r="EWY18" s="146"/>
      <c r="EWZ18" s="146"/>
      <c r="EXA18" s="146"/>
      <c r="EXB18" s="146"/>
      <c r="EXC18" s="146"/>
      <c r="EXD18" s="146"/>
      <c r="EXE18" s="146"/>
      <c r="EXF18" s="146"/>
      <c r="EXG18" s="146"/>
      <c r="EXH18" s="146"/>
      <c r="EXI18" s="146"/>
      <c r="EXJ18" s="146"/>
      <c r="EXK18" s="146"/>
      <c r="EXL18" s="146"/>
      <c r="EXM18" s="146"/>
      <c r="EXN18" s="146"/>
      <c r="EXO18" s="146"/>
      <c r="EXP18" s="146"/>
      <c r="EXQ18" s="146"/>
      <c r="EXR18" s="146"/>
      <c r="EXS18" s="146"/>
      <c r="EXT18" s="146"/>
      <c r="EXU18" s="146"/>
      <c r="EXV18" s="146"/>
      <c r="EXW18" s="146"/>
      <c r="EXX18" s="146"/>
      <c r="EXY18" s="146"/>
      <c r="EXZ18" s="146"/>
      <c r="EYA18" s="146"/>
      <c r="EYB18" s="146"/>
      <c r="EYC18" s="146"/>
      <c r="EYD18" s="146"/>
      <c r="EYE18" s="146"/>
      <c r="EYF18" s="146"/>
      <c r="EYG18" s="146"/>
      <c r="EYH18" s="146"/>
      <c r="EYI18" s="146"/>
      <c r="EYJ18" s="146"/>
      <c r="EYK18" s="146"/>
      <c r="EYL18" s="146"/>
      <c r="EYM18" s="146"/>
      <c r="EYN18" s="146"/>
      <c r="EYO18" s="146"/>
      <c r="EYP18" s="146"/>
      <c r="EYQ18" s="146"/>
      <c r="EYR18" s="146"/>
      <c r="EYS18" s="146"/>
      <c r="EYT18" s="146"/>
      <c r="EYU18" s="146"/>
      <c r="EYV18" s="146"/>
      <c r="EYW18" s="146"/>
      <c r="EYX18" s="146"/>
      <c r="EYY18" s="146"/>
      <c r="EYZ18" s="146"/>
      <c r="EZA18" s="146"/>
      <c r="EZB18" s="146"/>
      <c r="EZC18" s="146"/>
      <c r="EZD18" s="146"/>
      <c r="EZE18" s="146"/>
      <c r="EZF18" s="146"/>
      <c r="EZG18" s="146"/>
      <c r="EZH18" s="146"/>
      <c r="EZI18" s="146"/>
      <c r="EZJ18" s="146"/>
      <c r="EZK18" s="146"/>
      <c r="EZL18" s="146"/>
      <c r="EZM18" s="146"/>
      <c r="EZN18" s="146"/>
      <c r="EZO18" s="146"/>
      <c r="EZP18" s="146"/>
      <c r="EZQ18" s="146"/>
      <c r="EZR18" s="146"/>
      <c r="EZS18" s="146"/>
      <c r="EZT18" s="146"/>
      <c r="EZU18" s="146"/>
      <c r="EZV18" s="146"/>
      <c r="EZW18" s="146"/>
      <c r="EZX18" s="146"/>
      <c r="EZY18" s="146"/>
      <c r="EZZ18" s="146"/>
      <c r="FAA18" s="146"/>
      <c r="FAB18" s="146"/>
      <c r="FAC18" s="146"/>
      <c r="FAD18" s="146"/>
      <c r="FAE18" s="146"/>
      <c r="FAF18" s="146"/>
      <c r="FAG18" s="146"/>
      <c r="FAH18" s="146"/>
      <c r="FAI18" s="146"/>
      <c r="FAJ18" s="146"/>
      <c r="FAK18" s="146"/>
      <c r="FAL18" s="146"/>
      <c r="FAM18" s="146"/>
      <c r="FAN18" s="146"/>
      <c r="FAO18" s="146"/>
      <c r="FAP18" s="146"/>
      <c r="FAQ18" s="146"/>
      <c r="FAR18" s="146"/>
      <c r="FAS18" s="146"/>
      <c r="FAT18" s="146"/>
      <c r="FAU18" s="146"/>
      <c r="FAV18" s="146"/>
      <c r="FAW18" s="146"/>
      <c r="FAX18" s="146"/>
      <c r="FAY18" s="146"/>
      <c r="FAZ18" s="146"/>
      <c r="FBA18" s="146"/>
      <c r="FBB18" s="146"/>
      <c r="FBC18" s="146"/>
      <c r="FBD18" s="146"/>
      <c r="FBE18" s="146"/>
      <c r="FBF18" s="146"/>
      <c r="FBG18" s="146"/>
      <c r="FBH18" s="146"/>
      <c r="FBI18" s="146"/>
      <c r="FBJ18" s="146"/>
      <c r="FBK18" s="146"/>
      <c r="FBL18" s="146"/>
      <c r="FBM18" s="146"/>
      <c r="FBN18" s="146"/>
      <c r="FBO18" s="146"/>
      <c r="FBP18" s="146"/>
      <c r="FBQ18" s="146"/>
      <c r="FBR18" s="146"/>
      <c r="FBS18" s="146"/>
      <c r="FBT18" s="146"/>
      <c r="FBU18" s="146"/>
      <c r="FBV18" s="146"/>
      <c r="FBW18" s="146"/>
      <c r="FBX18" s="146"/>
      <c r="FBY18" s="146"/>
      <c r="FBZ18" s="146"/>
      <c r="FCA18" s="146"/>
      <c r="FCB18" s="146"/>
      <c r="FCC18" s="146"/>
      <c r="FCD18" s="146"/>
      <c r="FCE18" s="146"/>
      <c r="FCF18" s="146"/>
      <c r="FCG18" s="146"/>
      <c r="FCH18" s="146"/>
      <c r="FCI18" s="146"/>
      <c r="FCJ18" s="146"/>
      <c r="FCK18" s="146"/>
      <c r="FCL18" s="146"/>
      <c r="FCM18" s="146"/>
      <c r="FCN18" s="146"/>
      <c r="FCO18" s="146"/>
      <c r="FCP18" s="146"/>
      <c r="FCQ18" s="146"/>
      <c r="FCR18" s="146"/>
      <c r="FCS18" s="146"/>
      <c r="FCT18" s="146"/>
      <c r="FCU18" s="146"/>
      <c r="FCV18" s="146"/>
      <c r="FCW18" s="146"/>
      <c r="FCX18" s="146"/>
      <c r="FCY18" s="146"/>
      <c r="FCZ18" s="146"/>
      <c r="FDA18" s="146"/>
      <c r="FDB18" s="146"/>
      <c r="FDC18" s="146"/>
      <c r="FDD18" s="146"/>
      <c r="FDE18" s="146"/>
      <c r="FDF18" s="146"/>
      <c r="FDG18" s="146"/>
      <c r="FDH18" s="146"/>
      <c r="FDI18" s="146"/>
      <c r="FDJ18" s="146"/>
      <c r="FDK18" s="146"/>
      <c r="FDL18" s="146"/>
      <c r="FDM18" s="146"/>
      <c r="FDN18" s="146"/>
      <c r="FDO18" s="146"/>
      <c r="FDP18" s="146"/>
      <c r="FDQ18" s="146"/>
      <c r="FDR18" s="146"/>
      <c r="FDS18" s="146"/>
      <c r="FDT18" s="146"/>
      <c r="FDU18" s="146"/>
      <c r="FDV18" s="146"/>
      <c r="FDW18" s="146"/>
      <c r="FDX18" s="146"/>
      <c r="FDY18" s="146"/>
      <c r="FDZ18" s="146"/>
      <c r="FEA18" s="146"/>
      <c r="FEB18" s="146"/>
      <c r="FEC18" s="146"/>
      <c r="FED18" s="146"/>
      <c r="FEE18" s="146"/>
      <c r="FEF18" s="146"/>
      <c r="FEG18" s="146"/>
      <c r="FEH18" s="146"/>
      <c r="FEI18" s="146"/>
      <c r="FEJ18" s="146"/>
      <c r="FEK18" s="146"/>
      <c r="FEL18" s="146"/>
      <c r="FEM18" s="146"/>
      <c r="FEN18" s="146"/>
      <c r="FEO18" s="146"/>
      <c r="FEP18" s="146"/>
      <c r="FEQ18" s="146"/>
      <c r="FER18" s="146"/>
      <c r="FES18" s="146"/>
      <c r="FET18" s="146"/>
      <c r="FEU18" s="146"/>
      <c r="FEV18" s="146"/>
      <c r="FEW18" s="146"/>
      <c r="FEX18" s="146"/>
      <c r="FEY18" s="146"/>
      <c r="FEZ18" s="146"/>
      <c r="FFA18" s="146"/>
      <c r="FFB18" s="146"/>
      <c r="FFC18" s="146"/>
      <c r="FFD18" s="146"/>
      <c r="FFE18" s="146"/>
      <c r="FFF18" s="146"/>
      <c r="FFG18" s="146"/>
      <c r="FFH18" s="146"/>
      <c r="FFI18" s="146"/>
      <c r="FFJ18" s="146"/>
      <c r="FFK18" s="146"/>
      <c r="FFL18" s="146"/>
      <c r="FFM18" s="146"/>
      <c r="FFN18" s="146"/>
      <c r="FFO18" s="146"/>
      <c r="FFP18" s="146"/>
      <c r="FFQ18" s="146"/>
      <c r="FFR18" s="146"/>
      <c r="FFS18" s="146"/>
      <c r="FFT18" s="146"/>
      <c r="FFU18" s="146"/>
      <c r="FFV18" s="146"/>
      <c r="FFW18" s="146"/>
      <c r="FFX18" s="146"/>
      <c r="FFY18" s="146"/>
      <c r="FFZ18" s="146"/>
      <c r="FGA18" s="146"/>
      <c r="FGB18" s="146"/>
      <c r="FGC18" s="146"/>
      <c r="FGD18" s="146"/>
      <c r="FGE18" s="146"/>
      <c r="FGF18" s="146"/>
      <c r="FGG18" s="146"/>
      <c r="FGH18" s="146"/>
      <c r="FGI18" s="146"/>
      <c r="FGJ18" s="146"/>
      <c r="FGK18" s="146"/>
      <c r="FGL18" s="146"/>
      <c r="FGM18" s="146"/>
      <c r="FGN18" s="146"/>
      <c r="FGO18" s="146"/>
      <c r="FGP18" s="146"/>
      <c r="FGQ18" s="146"/>
      <c r="FGR18" s="146"/>
      <c r="FGS18" s="146"/>
      <c r="FGT18" s="146"/>
      <c r="FGU18" s="146"/>
      <c r="FGV18" s="146"/>
      <c r="FGW18" s="146"/>
      <c r="FGX18" s="146"/>
      <c r="FGY18" s="146"/>
      <c r="FGZ18" s="146"/>
      <c r="FHA18" s="146"/>
      <c r="FHB18" s="146"/>
      <c r="FHC18" s="146"/>
      <c r="FHD18" s="146"/>
      <c r="FHE18" s="146"/>
      <c r="FHF18" s="146"/>
      <c r="FHG18" s="146"/>
      <c r="FHH18" s="146"/>
      <c r="FHI18" s="146"/>
      <c r="FHJ18" s="146"/>
      <c r="FHK18" s="146"/>
      <c r="FHL18" s="146"/>
      <c r="FHM18" s="146"/>
      <c r="FHN18" s="146"/>
      <c r="FHO18" s="146"/>
      <c r="FHP18" s="146"/>
      <c r="FHQ18" s="146"/>
      <c r="FHR18" s="146"/>
      <c r="FHS18" s="146"/>
      <c r="FHT18" s="146"/>
      <c r="FHU18" s="146"/>
      <c r="FHV18" s="146"/>
      <c r="FHW18" s="146"/>
      <c r="FHX18" s="146"/>
      <c r="FHY18" s="146"/>
      <c r="FHZ18" s="146"/>
      <c r="FIA18" s="146"/>
      <c r="FIB18" s="146"/>
      <c r="FIC18" s="146"/>
      <c r="FID18" s="146"/>
      <c r="FIE18" s="146"/>
      <c r="FIF18" s="146"/>
      <c r="FIG18" s="146"/>
      <c r="FIH18" s="146"/>
      <c r="FII18" s="146"/>
      <c r="FIJ18" s="146"/>
      <c r="FIK18" s="146"/>
      <c r="FIL18" s="146"/>
      <c r="FIM18" s="146"/>
      <c r="FIN18" s="146"/>
      <c r="FIO18" s="146"/>
      <c r="FIP18" s="146"/>
      <c r="FIQ18" s="146"/>
      <c r="FIR18" s="146"/>
      <c r="FIS18" s="146"/>
      <c r="FIT18" s="146"/>
      <c r="FIU18" s="146"/>
      <c r="FIV18" s="146"/>
      <c r="FIW18" s="146"/>
      <c r="FIX18" s="146"/>
      <c r="FIY18" s="146"/>
      <c r="FIZ18" s="146"/>
      <c r="FJA18" s="146"/>
      <c r="FJB18" s="146"/>
      <c r="FJC18" s="146"/>
      <c r="FJD18" s="146"/>
      <c r="FJE18" s="146"/>
      <c r="FJF18" s="146"/>
      <c r="FJG18" s="146"/>
      <c r="FJH18" s="146"/>
      <c r="FJI18" s="146"/>
      <c r="FJJ18" s="146"/>
      <c r="FJK18" s="146"/>
      <c r="FJL18" s="146"/>
      <c r="FJM18" s="146"/>
      <c r="FJN18" s="146"/>
      <c r="FJO18" s="146"/>
      <c r="FJP18" s="146"/>
      <c r="FJQ18" s="146"/>
      <c r="FJR18" s="146"/>
      <c r="FJS18" s="146"/>
      <c r="FJT18" s="146"/>
      <c r="FJU18" s="146"/>
      <c r="FJV18" s="146"/>
      <c r="FJW18" s="146"/>
      <c r="FJX18" s="146"/>
      <c r="FJY18" s="146"/>
      <c r="FJZ18" s="146"/>
      <c r="FKA18" s="146"/>
      <c r="FKB18" s="146"/>
      <c r="FKC18" s="146"/>
      <c r="FKD18" s="146"/>
      <c r="FKE18" s="146"/>
      <c r="FKF18" s="146"/>
      <c r="FKG18" s="146"/>
      <c r="FKH18" s="146"/>
      <c r="FKI18" s="146"/>
      <c r="FKJ18" s="146"/>
      <c r="FKK18" s="146"/>
      <c r="FKL18" s="146"/>
      <c r="FKM18" s="146"/>
      <c r="FKN18" s="146"/>
      <c r="FKO18" s="146"/>
      <c r="FKP18" s="146"/>
      <c r="FKQ18" s="146"/>
      <c r="FKR18" s="146"/>
      <c r="FKS18" s="146"/>
      <c r="FKT18" s="146"/>
      <c r="FKU18" s="146"/>
      <c r="FKV18" s="146"/>
      <c r="FKW18" s="146"/>
      <c r="FKX18" s="146"/>
      <c r="FKY18" s="146"/>
      <c r="FKZ18" s="146"/>
      <c r="FLA18" s="146"/>
      <c r="FLB18" s="146"/>
      <c r="FLC18" s="146"/>
      <c r="FLD18" s="146"/>
      <c r="FLE18" s="146"/>
      <c r="FLF18" s="146"/>
      <c r="FLG18" s="146"/>
      <c r="FLH18" s="146"/>
      <c r="FLI18" s="146"/>
      <c r="FLJ18" s="146"/>
      <c r="FLK18" s="146"/>
      <c r="FLL18" s="146"/>
      <c r="FLM18" s="146"/>
      <c r="FLN18" s="146"/>
      <c r="FLO18" s="146"/>
      <c r="FLP18" s="146"/>
      <c r="FLQ18" s="146"/>
      <c r="FLR18" s="146"/>
      <c r="FLS18" s="146"/>
      <c r="FLT18" s="146"/>
      <c r="FLU18" s="146"/>
      <c r="FLV18" s="146"/>
      <c r="FLW18" s="146"/>
      <c r="FLX18" s="146"/>
      <c r="FLY18" s="146"/>
      <c r="FLZ18" s="146"/>
      <c r="FMA18" s="146"/>
      <c r="FMB18" s="146"/>
      <c r="FMC18" s="146"/>
      <c r="FMD18" s="146"/>
      <c r="FME18" s="146"/>
      <c r="FMF18" s="146"/>
      <c r="FMG18" s="146"/>
      <c r="FMH18" s="146"/>
      <c r="FMI18" s="146"/>
      <c r="FMJ18" s="146"/>
      <c r="FMK18" s="146"/>
      <c r="FML18" s="146"/>
      <c r="FMM18" s="146"/>
      <c r="FMN18" s="146"/>
      <c r="FMO18" s="146"/>
      <c r="FMP18" s="146"/>
      <c r="FMQ18" s="146"/>
      <c r="FMR18" s="146"/>
      <c r="FMS18" s="146"/>
      <c r="FMT18" s="146"/>
      <c r="FMU18" s="146"/>
      <c r="FMV18" s="146"/>
      <c r="FMW18" s="146"/>
      <c r="FMX18" s="146"/>
      <c r="FMY18" s="146"/>
      <c r="FMZ18" s="146"/>
      <c r="FNA18" s="146"/>
      <c r="FNB18" s="146"/>
      <c r="FNC18" s="146"/>
      <c r="FND18" s="146"/>
      <c r="FNE18" s="146"/>
      <c r="FNF18" s="146"/>
      <c r="FNG18" s="146"/>
      <c r="FNH18" s="146"/>
      <c r="FNI18" s="146"/>
      <c r="FNJ18" s="146"/>
      <c r="FNK18" s="146"/>
      <c r="FNL18" s="146"/>
      <c r="FNM18" s="146"/>
      <c r="FNN18" s="146"/>
      <c r="FNO18" s="146"/>
      <c r="FNP18" s="146"/>
      <c r="FNQ18" s="146"/>
      <c r="FNR18" s="146"/>
      <c r="FNS18" s="146"/>
      <c r="FNT18" s="146"/>
      <c r="FNU18" s="146"/>
      <c r="FNV18" s="146"/>
      <c r="FNW18" s="146"/>
      <c r="FNX18" s="146"/>
      <c r="FNY18" s="146"/>
      <c r="FNZ18" s="146"/>
      <c r="FOA18" s="146"/>
      <c r="FOB18" s="146"/>
      <c r="FOC18" s="146"/>
      <c r="FOD18" s="146"/>
      <c r="FOE18" s="146"/>
      <c r="FOF18" s="146"/>
      <c r="FOG18" s="146"/>
      <c r="FOH18" s="146"/>
      <c r="FOI18" s="146"/>
      <c r="FOJ18" s="146"/>
      <c r="FOK18" s="146"/>
      <c r="FOL18" s="146"/>
      <c r="FOM18" s="146"/>
      <c r="FON18" s="146"/>
      <c r="FOO18" s="146"/>
      <c r="FOP18" s="146"/>
      <c r="FOQ18" s="146"/>
      <c r="FOR18" s="146"/>
      <c r="FOS18" s="146"/>
      <c r="FOT18" s="146"/>
      <c r="FOU18" s="146"/>
      <c r="FOV18" s="146"/>
      <c r="FOW18" s="146"/>
      <c r="FOX18" s="146"/>
      <c r="FOY18" s="146"/>
      <c r="FOZ18" s="146"/>
      <c r="FPA18" s="146"/>
      <c r="FPB18" s="146"/>
      <c r="FPC18" s="146"/>
      <c r="FPD18" s="146"/>
      <c r="FPE18" s="146"/>
      <c r="FPF18" s="146"/>
      <c r="FPG18" s="146"/>
      <c r="FPH18" s="146"/>
      <c r="FPI18" s="146"/>
      <c r="FPJ18" s="146"/>
      <c r="FPK18" s="146"/>
      <c r="FPL18" s="146"/>
      <c r="FPM18" s="146"/>
      <c r="FPN18" s="146"/>
      <c r="FPO18" s="146"/>
      <c r="FPP18" s="146"/>
      <c r="FPQ18" s="146"/>
      <c r="FPR18" s="146"/>
      <c r="FPS18" s="146"/>
      <c r="FPT18" s="146"/>
      <c r="FPU18" s="146"/>
      <c r="FPV18" s="146"/>
      <c r="FPW18" s="146"/>
      <c r="FPX18" s="146"/>
      <c r="FPY18" s="146"/>
      <c r="FPZ18" s="146"/>
      <c r="FQA18" s="146"/>
      <c r="FQB18" s="146"/>
      <c r="FQC18" s="146"/>
      <c r="FQD18" s="146"/>
      <c r="FQE18" s="146"/>
      <c r="FQF18" s="146"/>
      <c r="FQG18" s="146"/>
      <c r="FQH18" s="146"/>
      <c r="FQI18" s="146"/>
      <c r="FQJ18" s="146"/>
      <c r="FQK18" s="146"/>
      <c r="FQL18" s="146"/>
      <c r="FQM18" s="146"/>
      <c r="FQN18" s="146"/>
      <c r="FQO18" s="146"/>
      <c r="FQP18" s="146"/>
      <c r="FQQ18" s="146"/>
      <c r="FQR18" s="146"/>
      <c r="FQS18" s="146"/>
      <c r="FQT18" s="146"/>
      <c r="FQU18" s="146"/>
      <c r="FQV18" s="146"/>
      <c r="FQW18" s="146"/>
      <c r="FQX18" s="146"/>
      <c r="FQY18" s="146"/>
      <c r="FQZ18" s="146"/>
      <c r="FRA18" s="146"/>
      <c r="FRB18" s="146"/>
      <c r="FRC18" s="146"/>
      <c r="FRD18" s="146"/>
      <c r="FRE18" s="146"/>
      <c r="FRF18" s="146"/>
      <c r="FRG18" s="146"/>
      <c r="FRH18" s="146"/>
      <c r="FRI18" s="146"/>
      <c r="FRJ18" s="146"/>
      <c r="FRK18" s="146"/>
      <c r="FRL18" s="146"/>
      <c r="FRM18" s="146"/>
      <c r="FRN18" s="146"/>
      <c r="FRO18" s="146"/>
      <c r="FRP18" s="146"/>
      <c r="FRQ18" s="146"/>
      <c r="FRR18" s="146"/>
      <c r="FRS18" s="146"/>
      <c r="FRT18" s="146"/>
      <c r="FRU18" s="146"/>
      <c r="FRV18" s="146"/>
      <c r="FRW18" s="146"/>
      <c r="FRX18" s="146"/>
      <c r="FRY18" s="146"/>
      <c r="FRZ18" s="146"/>
      <c r="FSA18" s="146"/>
      <c r="FSB18" s="146"/>
      <c r="FSC18" s="146"/>
      <c r="FSD18" s="146"/>
      <c r="FSE18" s="146"/>
      <c r="FSF18" s="146"/>
      <c r="FSG18" s="146"/>
      <c r="FSH18" s="146"/>
      <c r="FSI18" s="146"/>
      <c r="FSJ18" s="146"/>
      <c r="FSK18" s="146"/>
      <c r="FSL18" s="146"/>
      <c r="FSM18" s="146"/>
      <c r="FSN18" s="146"/>
      <c r="FSO18" s="146"/>
      <c r="FSP18" s="146"/>
      <c r="FSQ18" s="146"/>
      <c r="FSR18" s="146"/>
      <c r="FSS18" s="146"/>
      <c r="FST18" s="146"/>
      <c r="FSU18" s="146"/>
      <c r="FSV18" s="146"/>
      <c r="FSW18" s="146"/>
      <c r="FSX18" s="146"/>
      <c r="FSY18" s="146"/>
      <c r="FSZ18" s="146"/>
      <c r="FTA18" s="146"/>
      <c r="FTB18" s="146"/>
      <c r="FTC18" s="146"/>
      <c r="FTD18" s="146"/>
      <c r="FTE18" s="146"/>
      <c r="FTF18" s="146"/>
      <c r="FTG18" s="146"/>
      <c r="FTH18" s="146"/>
      <c r="FTI18" s="146"/>
      <c r="FTJ18" s="146"/>
      <c r="FTK18" s="146"/>
      <c r="FTL18" s="146"/>
      <c r="FTM18" s="146"/>
      <c r="FTN18" s="146"/>
      <c r="FTO18" s="146"/>
      <c r="FTP18" s="146"/>
      <c r="FTQ18" s="146"/>
      <c r="FTR18" s="146"/>
      <c r="FTS18" s="146"/>
      <c r="FTT18" s="146"/>
      <c r="FTU18" s="146"/>
      <c r="FTV18" s="146"/>
      <c r="FTW18" s="146"/>
      <c r="FTX18" s="146"/>
      <c r="FTY18" s="146"/>
      <c r="FTZ18" s="146"/>
      <c r="FUA18" s="146"/>
      <c r="FUB18" s="146"/>
      <c r="FUC18" s="146"/>
      <c r="FUD18" s="146"/>
      <c r="FUE18" s="146"/>
      <c r="FUF18" s="146"/>
      <c r="FUG18" s="146"/>
      <c r="FUH18" s="146"/>
      <c r="FUI18" s="146"/>
      <c r="FUJ18" s="146"/>
      <c r="FUK18" s="146"/>
      <c r="FUL18" s="146"/>
      <c r="FUM18" s="146"/>
      <c r="FUN18" s="146"/>
      <c r="FUO18" s="146"/>
      <c r="FUP18" s="146"/>
      <c r="FUQ18" s="146"/>
      <c r="FUR18" s="146"/>
      <c r="FUS18" s="146"/>
      <c r="FUT18" s="146"/>
      <c r="FUU18" s="146"/>
      <c r="FUV18" s="146"/>
      <c r="FUW18" s="146"/>
      <c r="FUX18" s="146"/>
      <c r="FUY18" s="146"/>
      <c r="FUZ18" s="146"/>
      <c r="FVA18" s="146"/>
      <c r="FVB18" s="146"/>
      <c r="FVC18" s="146"/>
      <c r="FVD18" s="146"/>
      <c r="FVE18" s="146"/>
      <c r="FVF18" s="146"/>
      <c r="FVG18" s="146"/>
      <c r="FVH18" s="146"/>
      <c r="FVI18" s="146"/>
      <c r="FVJ18" s="146"/>
      <c r="FVK18" s="146"/>
      <c r="FVL18" s="146"/>
      <c r="FVM18" s="146"/>
      <c r="FVN18" s="146"/>
      <c r="FVO18" s="146"/>
      <c r="FVP18" s="146"/>
      <c r="FVQ18" s="146"/>
      <c r="FVR18" s="146"/>
      <c r="FVS18" s="146"/>
      <c r="FVT18" s="146"/>
      <c r="FVU18" s="146"/>
      <c r="FVV18" s="146"/>
      <c r="FVW18" s="146"/>
      <c r="FVX18" s="146"/>
      <c r="FVY18" s="146"/>
      <c r="FVZ18" s="146"/>
      <c r="FWA18" s="146"/>
      <c r="FWB18" s="146"/>
      <c r="FWC18" s="146"/>
      <c r="FWD18" s="146"/>
      <c r="FWE18" s="146"/>
      <c r="FWF18" s="146"/>
      <c r="FWG18" s="146"/>
      <c r="FWH18" s="146"/>
      <c r="FWI18" s="146"/>
      <c r="FWJ18" s="146"/>
      <c r="FWK18" s="146"/>
      <c r="FWL18" s="146"/>
      <c r="FWM18" s="146"/>
      <c r="FWN18" s="146"/>
      <c r="FWO18" s="146"/>
      <c r="FWP18" s="146"/>
      <c r="FWQ18" s="146"/>
      <c r="FWR18" s="146"/>
      <c r="FWS18" s="146"/>
      <c r="FWT18" s="146"/>
      <c r="FWU18" s="146"/>
      <c r="FWV18" s="146"/>
      <c r="FWW18" s="146"/>
      <c r="FWX18" s="146"/>
      <c r="FWY18" s="146"/>
      <c r="FWZ18" s="146"/>
      <c r="FXA18" s="146"/>
      <c r="FXB18" s="146"/>
      <c r="FXC18" s="146"/>
      <c r="FXD18" s="146"/>
      <c r="FXE18" s="146"/>
      <c r="FXF18" s="146"/>
      <c r="FXG18" s="146"/>
      <c r="FXH18" s="146"/>
      <c r="FXI18" s="146"/>
      <c r="FXJ18" s="146"/>
      <c r="FXK18" s="146"/>
      <c r="FXL18" s="146"/>
      <c r="FXM18" s="146"/>
      <c r="FXN18" s="146"/>
      <c r="FXO18" s="146"/>
      <c r="FXP18" s="146"/>
      <c r="FXQ18" s="146"/>
      <c r="FXR18" s="146"/>
      <c r="FXS18" s="146"/>
      <c r="FXT18" s="146"/>
      <c r="FXU18" s="146"/>
      <c r="FXV18" s="146"/>
      <c r="FXW18" s="146"/>
      <c r="FXX18" s="146"/>
      <c r="FXY18" s="146"/>
      <c r="FXZ18" s="146"/>
      <c r="FYA18" s="146"/>
      <c r="FYB18" s="146"/>
      <c r="FYC18" s="146"/>
      <c r="FYD18" s="146"/>
      <c r="FYE18" s="146"/>
      <c r="FYF18" s="146"/>
      <c r="FYG18" s="146"/>
      <c r="FYH18" s="146"/>
      <c r="FYI18" s="146"/>
      <c r="FYJ18" s="146"/>
      <c r="FYK18" s="146"/>
      <c r="FYL18" s="146"/>
      <c r="FYM18" s="146"/>
      <c r="FYN18" s="146"/>
      <c r="FYO18" s="146"/>
      <c r="FYP18" s="146"/>
      <c r="FYQ18" s="146"/>
      <c r="FYR18" s="146"/>
      <c r="FYS18" s="146"/>
      <c r="FYT18" s="146"/>
      <c r="FYU18" s="146"/>
      <c r="FYV18" s="146"/>
      <c r="FYW18" s="146"/>
      <c r="FYX18" s="146"/>
      <c r="FYY18" s="146"/>
      <c r="FYZ18" s="146"/>
      <c r="FZA18" s="146"/>
      <c r="FZB18" s="146"/>
      <c r="FZC18" s="146"/>
      <c r="FZD18" s="146"/>
      <c r="FZE18" s="146"/>
      <c r="FZF18" s="146"/>
      <c r="FZG18" s="146"/>
      <c r="FZH18" s="146"/>
      <c r="FZI18" s="146"/>
      <c r="FZJ18" s="146"/>
      <c r="FZK18" s="146"/>
      <c r="FZL18" s="146"/>
      <c r="FZM18" s="146"/>
      <c r="FZN18" s="146"/>
      <c r="FZO18" s="146"/>
      <c r="FZP18" s="146"/>
      <c r="FZQ18" s="146"/>
      <c r="FZR18" s="146"/>
      <c r="FZS18" s="146"/>
      <c r="FZT18" s="146"/>
      <c r="FZU18" s="146"/>
      <c r="FZV18" s="146"/>
      <c r="FZW18" s="146"/>
      <c r="FZX18" s="146"/>
      <c r="FZY18" s="146"/>
      <c r="FZZ18" s="146"/>
      <c r="GAA18" s="146"/>
      <c r="GAB18" s="146"/>
      <c r="GAC18" s="146"/>
      <c r="GAD18" s="146"/>
      <c r="GAE18" s="146"/>
      <c r="GAF18" s="146"/>
      <c r="GAG18" s="146"/>
      <c r="GAH18" s="146"/>
      <c r="GAI18" s="146"/>
      <c r="GAJ18" s="146"/>
      <c r="GAK18" s="146"/>
      <c r="GAL18" s="146"/>
      <c r="GAM18" s="146"/>
      <c r="GAN18" s="146"/>
      <c r="GAO18" s="146"/>
      <c r="GAP18" s="146"/>
      <c r="GAQ18" s="146"/>
      <c r="GAR18" s="146"/>
      <c r="GAS18" s="146"/>
      <c r="GAT18" s="146"/>
      <c r="GAU18" s="146"/>
      <c r="GAV18" s="146"/>
      <c r="GAW18" s="146"/>
      <c r="GAX18" s="146"/>
      <c r="GAY18" s="146"/>
      <c r="GAZ18" s="146"/>
      <c r="GBA18" s="146"/>
      <c r="GBB18" s="146"/>
      <c r="GBC18" s="146"/>
      <c r="GBD18" s="146"/>
      <c r="GBE18" s="146"/>
      <c r="GBF18" s="146"/>
      <c r="GBG18" s="146"/>
      <c r="GBH18" s="146"/>
      <c r="GBI18" s="146"/>
      <c r="GBJ18" s="146"/>
      <c r="GBK18" s="146"/>
      <c r="GBL18" s="146"/>
      <c r="GBM18" s="146"/>
      <c r="GBN18" s="146"/>
      <c r="GBO18" s="146"/>
      <c r="GBP18" s="146"/>
      <c r="GBQ18" s="146"/>
      <c r="GBR18" s="146"/>
      <c r="GBS18" s="146"/>
      <c r="GBT18" s="146"/>
      <c r="GBU18" s="146"/>
      <c r="GBV18" s="146"/>
      <c r="GBW18" s="146"/>
      <c r="GBX18" s="146"/>
      <c r="GBY18" s="146"/>
      <c r="GBZ18" s="146"/>
      <c r="GCA18" s="146"/>
      <c r="GCB18" s="146"/>
      <c r="GCC18" s="146"/>
      <c r="GCD18" s="146"/>
      <c r="GCE18" s="146"/>
      <c r="GCF18" s="146"/>
      <c r="GCG18" s="146"/>
      <c r="GCH18" s="146"/>
      <c r="GCI18" s="146"/>
      <c r="GCJ18" s="146"/>
      <c r="GCK18" s="146"/>
      <c r="GCL18" s="146"/>
      <c r="GCM18" s="146"/>
      <c r="GCN18" s="146"/>
      <c r="GCO18" s="146"/>
      <c r="GCP18" s="146"/>
      <c r="GCQ18" s="146"/>
      <c r="GCR18" s="146"/>
      <c r="GCS18" s="146"/>
      <c r="GCT18" s="146"/>
      <c r="GCU18" s="146"/>
      <c r="GCV18" s="146"/>
      <c r="GCW18" s="146"/>
      <c r="GCX18" s="146"/>
      <c r="GCY18" s="146"/>
      <c r="GCZ18" s="146"/>
      <c r="GDA18" s="146"/>
      <c r="GDB18" s="146"/>
      <c r="GDC18" s="146"/>
      <c r="GDD18" s="146"/>
      <c r="GDE18" s="146"/>
      <c r="GDF18" s="146"/>
      <c r="GDG18" s="146"/>
      <c r="GDH18" s="146"/>
      <c r="GDI18" s="146"/>
      <c r="GDJ18" s="146"/>
      <c r="GDK18" s="146"/>
      <c r="GDL18" s="146"/>
      <c r="GDM18" s="146"/>
      <c r="GDN18" s="146"/>
      <c r="GDO18" s="146"/>
      <c r="GDP18" s="146"/>
      <c r="GDQ18" s="146"/>
      <c r="GDR18" s="146"/>
      <c r="GDS18" s="146"/>
      <c r="GDT18" s="146"/>
      <c r="GDU18" s="146"/>
      <c r="GDV18" s="146"/>
      <c r="GDW18" s="146"/>
      <c r="GDX18" s="146"/>
      <c r="GDY18" s="146"/>
      <c r="GDZ18" s="146"/>
      <c r="GEA18" s="146"/>
      <c r="GEB18" s="146"/>
      <c r="GEC18" s="146"/>
      <c r="GED18" s="146"/>
      <c r="GEE18" s="146"/>
      <c r="GEF18" s="146"/>
      <c r="GEG18" s="146"/>
      <c r="GEH18" s="146"/>
      <c r="GEI18" s="146"/>
      <c r="GEJ18" s="146"/>
      <c r="GEK18" s="146"/>
      <c r="GEL18" s="146"/>
      <c r="GEM18" s="146"/>
      <c r="GEN18" s="146"/>
      <c r="GEO18" s="146"/>
      <c r="GEP18" s="146"/>
      <c r="GEQ18" s="146"/>
      <c r="GER18" s="146"/>
      <c r="GES18" s="146"/>
      <c r="GET18" s="146"/>
      <c r="GEU18" s="146"/>
      <c r="GEV18" s="146"/>
      <c r="GEW18" s="146"/>
      <c r="GEX18" s="146"/>
      <c r="GEY18" s="146"/>
      <c r="GEZ18" s="146"/>
      <c r="GFA18" s="146"/>
      <c r="GFB18" s="146"/>
      <c r="GFC18" s="146"/>
      <c r="GFD18" s="146"/>
      <c r="GFE18" s="146"/>
      <c r="GFF18" s="146"/>
      <c r="GFG18" s="146"/>
      <c r="GFH18" s="146"/>
      <c r="GFI18" s="146"/>
      <c r="GFJ18" s="146"/>
      <c r="GFK18" s="146"/>
      <c r="GFL18" s="146"/>
      <c r="GFM18" s="146"/>
      <c r="GFN18" s="146"/>
      <c r="GFO18" s="146"/>
      <c r="GFP18" s="146"/>
      <c r="GFQ18" s="146"/>
      <c r="GFR18" s="146"/>
      <c r="GFS18" s="146"/>
      <c r="GFT18" s="146"/>
      <c r="GFU18" s="146"/>
      <c r="GFV18" s="146"/>
      <c r="GFW18" s="146"/>
      <c r="GFX18" s="146"/>
      <c r="GFY18" s="146"/>
      <c r="GFZ18" s="146"/>
      <c r="GGA18" s="146"/>
      <c r="GGB18" s="146"/>
      <c r="GGC18" s="146"/>
      <c r="GGD18" s="146"/>
      <c r="GGE18" s="146"/>
      <c r="GGF18" s="146"/>
      <c r="GGG18" s="146"/>
      <c r="GGH18" s="146"/>
      <c r="GGI18" s="146"/>
      <c r="GGJ18" s="146"/>
      <c r="GGK18" s="146"/>
      <c r="GGL18" s="146"/>
      <c r="GGM18" s="146"/>
      <c r="GGN18" s="146"/>
      <c r="GGO18" s="146"/>
      <c r="GGP18" s="146"/>
      <c r="GGQ18" s="146"/>
      <c r="GGR18" s="146"/>
      <c r="GGS18" s="146"/>
      <c r="GGT18" s="146"/>
      <c r="GGU18" s="146"/>
      <c r="GGV18" s="146"/>
      <c r="GGW18" s="146"/>
      <c r="GGX18" s="146"/>
      <c r="GGY18" s="146"/>
      <c r="GGZ18" s="146"/>
      <c r="GHA18" s="146"/>
      <c r="GHB18" s="146"/>
      <c r="GHC18" s="146"/>
      <c r="GHD18" s="146"/>
      <c r="GHE18" s="146"/>
      <c r="GHF18" s="146"/>
      <c r="GHG18" s="146"/>
      <c r="GHH18" s="146"/>
      <c r="GHI18" s="146"/>
      <c r="GHJ18" s="146"/>
      <c r="GHK18" s="146"/>
      <c r="GHL18" s="146"/>
      <c r="GHM18" s="146"/>
      <c r="GHN18" s="146"/>
      <c r="GHO18" s="146"/>
      <c r="GHP18" s="146"/>
      <c r="GHQ18" s="146"/>
      <c r="GHR18" s="146"/>
      <c r="GHS18" s="146"/>
      <c r="GHT18" s="146"/>
      <c r="GHU18" s="146"/>
      <c r="GHV18" s="146"/>
      <c r="GHW18" s="146"/>
      <c r="GHX18" s="146"/>
      <c r="GHY18" s="146"/>
      <c r="GHZ18" s="146"/>
      <c r="GIA18" s="146"/>
      <c r="GIB18" s="146"/>
      <c r="GIC18" s="146"/>
      <c r="GID18" s="146"/>
      <c r="GIE18" s="146"/>
      <c r="GIF18" s="146"/>
      <c r="GIG18" s="146"/>
      <c r="GIH18" s="146"/>
      <c r="GII18" s="146"/>
      <c r="GIJ18" s="146"/>
      <c r="GIK18" s="146"/>
      <c r="GIL18" s="146"/>
      <c r="GIM18" s="146"/>
      <c r="GIN18" s="146"/>
      <c r="GIO18" s="146"/>
      <c r="GIP18" s="146"/>
      <c r="GIQ18" s="146"/>
      <c r="GIR18" s="146"/>
      <c r="GIS18" s="146"/>
      <c r="GIT18" s="146"/>
      <c r="GIU18" s="146"/>
      <c r="GIV18" s="146"/>
      <c r="GIW18" s="146"/>
      <c r="GIX18" s="146"/>
      <c r="GIY18" s="146"/>
      <c r="GIZ18" s="146"/>
      <c r="GJA18" s="146"/>
      <c r="GJB18" s="146"/>
      <c r="GJC18" s="146"/>
      <c r="GJD18" s="146"/>
      <c r="GJE18" s="146"/>
      <c r="GJF18" s="146"/>
      <c r="GJG18" s="146"/>
      <c r="GJH18" s="146"/>
      <c r="GJI18" s="146"/>
      <c r="GJJ18" s="146"/>
      <c r="GJK18" s="146"/>
      <c r="GJL18" s="146"/>
      <c r="GJM18" s="146"/>
      <c r="GJN18" s="146"/>
      <c r="GJO18" s="146"/>
      <c r="GJP18" s="146"/>
      <c r="GJQ18" s="146"/>
      <c r="GJR18" s="146"/>
      <c r="GJS18" s="146"/>
      <c r="GJT18" s="146"/>
      <c r="GJU18" s="146"/>
      <c r="GJV18" s="146"/>
      <c r="GJW18" s="146"/>
      <c r="GJX18" s="146"/>
      <c r="GJY18" s="146"/>
      <c r="GJZ18" s="146"/>
      <c r="GKA18" s="146"/>
      <c r="GKB18" s="146"/>
      <c r="GKC18" s="146"/>
      <c r="GKD18" s="146"/>
      <c r="GKE18" s="146"/>
      <c r="GKF18" s="146"/>
      <c r="GKG18" s="146"/>
      <c r="GKH18" s="146"/>
      <c r="GKI18" s="146"/>
      <c r="GKJ18" s="146"/>
      <c r="GKK18" s="146"/>
      <c r="GKL18" s="146"/>
      <c r="GKM18" s="146"/>
      <c r="GKN18" s="146"/>
      <c r="GKO18" s="146"/>
      <c r="GKP18" s="146"/>
      <c r="GKQ18" s="146"/>
      <c r="GKR18" s="146"/>
      <c r="GKS18" s="146"/>
      <c r="GKT18" s="146"/>
      <c r="GKU18" s="146"/>
      <c r="GKV18" s="146"/>
      <c r="GKW18" s="146"/>
      <c r="GKX18" s="146"/>
      <c r="GKY18" s="146"/>
      <c r="GKZ18" s="146"/>
      <c r="GLA18" s="146"/>
      <c r="GLB18" s="146"/>
      <c r="GLC18" s="146"/>
      <c r="GLD18" s="146"/>
      <c r="GLE18" s="146"/>
      <c r="GLF18" s="146"/>
      <c r="GLG18" s="146"/>
      <c r="GLH18" s="146"/>
      <c r="GLI18" s="146"/>
      <c r="GLJ18" s="146"/>
      <c r="GLK18" s="146"/>
      <c r="GLL18" s="146"/>
      <c r="GLM18" s="146"/>
      <c r="GLN18" s="146"/>
      <c r="GLO18" s="146"/>
      <c r="GLP18" s="146"/>
      <c r="GLQ18" s="146"/>
      <c r="GLR18" s="146"/>
      <c r="GLS18" s="146"/>
      <c r="GLT18" s="146"/>
      <c r="GLU18" s="146"/>
      <c r="GLV18" s="146"/>
      <c r="GLW18" s="146"/>
      <c r="GLX18" s="146"/>
      <c r="GLY18" s="146"/>
      <c r="GLZ18" s="146"/>
      <c r="GMA18" s="146"/>
      <c r="GMB18" s="146"/>
      <c r="GMC18" s="146"/>
      <c r="GMD18" s="146"/>
      <c r="GME18" s="146"/>
      <c r="GMF18" s="146"/>
      <c r="GMG18" s="146"/>
      <c r="GMH18" s="146"/>
      <c r="GMI18" s="146"/>
      <c r="GMJ18" s="146"/>
      <c r="GMK18" s="146"/>
      <c r="GML18" s="146"/>
      <c r="GMM18" s="146"/>
      <c r="GMN18" s="146"/>
      <c r="GMO18" s="146"/>
      <c r="GMP18" s="146"/>
      <c r="GMQ18" s="146"/>
      <c r="GMR18" s="146"/>
      <c r="GMS18" s="146"/>
      <c r="GMT18" s="146"/>
      <c r="GMU18" s="146"/>
      <c r="GMV18" s="146"/>
      <c r="GMW18" s="146"/>
      <c r="GMX18" s="146"/>
      <c r="GMY18" s="146"/>
      <c r="GMZ18" s="146"/>
      <c r="GNA18" s="146"/>
      <c r="GNB18" s="146"/>
      <c r="GNC18" s="146"/>
      <c r="GND18" s="146"/>
      <c r="GNE18" s="146"/>
      <c r="GNF18" s="146"/>
      <c r="GNG18" s="146"/>
      <c r="GNH18" s="146"/>
      <c r="GNI18" s="146"/>
      <c r="GNJ18" s="146"/>
      <c r="GNK18" s="146"/>
      <c r="GNL18" s="146"/>
      <c r="GNM18" s="146"/>
      <c r="GNN18" s="146"/>
      <c r="GNO18" s="146"/>
      <c r="GNP18" s="146"/>
      <c r="GNQ18" s="146"/>
      <c r="GNR18" s="146"/>
      <c r="GNS18" s="146"/>
      <c r="GNT18" s="146"/>
      <c r="GNU18" s="146"/>
      <c r="GNV18" s="146"/>
      <c r="GNW18" s="146"/>
      <c r="GNX18" s="146"/>
      <c r="GNY18" s="146"/>
      <c r="GNZ18" s="146"/>
      <c r="GOA18" s="146"/>
      <c r="GOB18" s="146"/>
      <c r="GOC18" s="146"/>
      <c r="GOD18" s="146"/>
      <c r="GOE18" s="146"/>
      <c r="GOF18" s="146"/>
      <c r="GOG18" s="146"/>
      <c r="GOH18" s="146"/>
      <c r="GOI18" s="146"/>
      <c r="GOJ18" s="146"/>
      <c r="GOK18" s="146"/>
      <c r="GOL18" s="146"/>
      <c r="GOM18" s="146"/>
      <c r="GON18" s="146"/>
      <c r="GOO18" s="146"/>
      <c r="GOP18" s="146"/>
      <c r="GOQ18" s="146"/>
      <c r="GOR18" s="146"/>
      <c r="GOS18" s="146"/>
      <c r="GOT18" s="146"/>
      <c r="GOU18" s="146"/>
      <c r="GOV18" s="146"/>
      <c r="GOW18" s="146"/>
      <c r="GOX18" s="146"/>
      <c r="GOY18" s="146"/>
      <c r="GOZ18" s="146"/>
      <c r="GPA18" s="146"/>
      <c r="GPB18" s="146"/>
      <c r="GPC18" s="146"/>
      <c r="GPD18" s="146"/>
      <c r="GPE18" s="146"/>
      <c r="GPF18" s="146"/>
      <c r="GPG18" s="146"/>
      <c r="GPH18" s="146"/>
      <c r="GPI18" s="146"/>
      <c r="GPJ18" s="146"/>
      <c r="GPK18" s="146"/>
      <c r="GPL18" s="146"/>
      <c r="GPM18" s="146"/>
      <c r="GPN18" s="146"/>
      <c r="GPO18" s="146"/>
      <c r="GPP18" s="146"/>
      <c r="GPQ18" s="146"/>
      <c r="GPR18" s="146"/>
      <c r="GPS18" s="146"/>
      <c r="GPT18" s="146"/>
      <c r="GPU18" s="146"/>
      <c r="GPV18" s="146"/>
      <c r="GPW18" s="146"/>
      <c r="GPX18" s="146"/>
      <c r="GPY18" s="146"/>
      <c r="GPZ18" s="146"/>
      <c r="GQA18" s="146"/>
      <c r="GQB18" s="146"/>
      <c r="GQC18" s="146"/>
      <c r="GQD18" s="146"/>
      <c r="GQE18" s="146"/>
      <c r="GQF18" s="146"/>
      <c r="GQG18" s="146"/>
      <c r="GQH18" s="146"/>
      <c r="GQI18" s="146"/>
      <c r="GQJ18" s="146"/>
      <c r="GQK18" s="146"/>
      <c r="GQL18" s="146"/>
      <c r="GQM18" s="146"/>
      <c r="GQN18" s="146"/>
      <c r="GQO18" s="146"/>
      <c r="GQP18" s="146"/>
      <c r="GQQ18" s="146"/>
      <c r="GQR18" s="146"/>
      <c r="GQS18" s="146"/>
      <c r="GQT18" s="146"/>
      <c r="GQU18" s="146"/>
      <c r="GQV18" s="146"/>
      <c r="GQW18" s="146"/>
      <c r="GQX18" s="146"/>
      <c r="GQY18" s="146"/>
      <c r="GQZ18" s="146"/>
      <c r="GRA18" s="146"/>
      <c r="GRB18" s="146"/>
      <c r="GRC18" s="146"/>
      <c r="GRD18" s="146"/>
      <c r="GRE18" s="146"/>
      <c r="GRF18" s="146"/>
      <c r="GRG18" s="146"/>
      <c r="GRH18" s="146"/>
      <c r="GRI18" s="146"/>
      <c r="GRJ18" s="146"/>
      <c r="GRK18" s="146"/>
      <c r="GRL18" s="146"/>
      <c r="GRM18" s="146"/>
      <c r="GRN18" s="146"/>
      <c r="GRO18" s="146"/>
      <c r="GRP18" s="146"/>
      <c r="GRQ18" s="146"/>
      <c r="GRR18" s="146"/>
      <c r="GRS18" s="146"/>
      <c r="GRT18" s="146"/>
      <c r="GRU18" s="146"/>
      <c r="GRV18" s="146"/>
      <c r="GRW18" s="146"/>
      <c r="GRX18" s="146"/>
      <c r="GRY18" s="146"/>
      <c r="GRZ18" s="146"/>
      <c r="GSA18" s="146"/>
      <c r="GSB18" s="146"/>
      <c r="GSC18" s="146"/>
      <c r="GSD18" s="146"/>
      <c r="GSE18" s="146"/>
      <c r="GSF18" s="146"/>
      <c r="GSG18" s="146"/>
      <c r="GSH18" s="146"/>
      <c r="GSI18" s="146"/>
      <c r="GSJ18" s="146"/>
      <c r="GSK18" s="146"/>
      <c r="GSL18" s="146"/>
      <c r="GSM18" s="146"/>
      <c r="GSN18" s="146"/>
      <c r="GSO18" s="146"/>
      <c r="GSP18" s="146"/>
      <c r="GSQ18" s="146"/>
      <c r="GSR18" s="146"/>
      <c r="GSS18" s="146"/>
      <c r="GST18" s="146"/>
      <c r="GSU18" s="146"/>
      <c r="GSV18" s="146"/>
      <c r="GSW18" s="146"/>
      <c r="GSX18" s="146"/>
      <c r="GSY18" s="146"/>
      <c r="GSZ18" s="146"/>
      <c r="GTA18" s="146"/>
      <c r="GTB18" s="146"/>
      <c r="GTC18" s="146"/>
      <c r="GTD18" s="146"/>
      <c r="GTE18" s="146"/>
      <c r="GTF18" s="146"/>
      <c r="GTG18" s="146"/>
      <c r="GTH18" s="146"/>
      <c r="GTI18" s="146"/>
      <c r="GTJ18" s="146"/>
      <c r="GTK18" s="146"/>
      <c r="GTL18" s="146"/>
      <c r="GTM18" s="146"/>
      <c r="GTN18" s="146"/>
      <c r="GTO18" s="146"/>
      <c r="GTP18" s="146"/>
      <c r="GTQ18" s="146"/>
      <c r="GTR18" s="146"/>
      <c r="GTS18" s="146"/>
      <c r="GTT18" s="146"/>
      <c r="GTU18" s="146"/>
      <c r="GTV18" s="146"/>
      <c r="GTW18" s="146"/>
      <c r="GTX18" s="146"/>
      <c r="GTY18" s="146"/>
      <c r="GTZ18" s="146"/>
      <c r="GUA18" s="146"/>
      <c r="GUB18" s="146"/>
      <c r="GUC18" s="146"/>
      <c r="GUD18" s="146"/>
      <c r="GUE18" s="146"/>
      <c r="GUF18" s="146"/>
      <c r="GUG18" s="146"/>
      <c r="GUH18" s="146"/>
      <c r="GUI18" s="146"/>
      <c r="GUJ18" s="146"/>
      <c r="GUK18" s="146"/>
      <c r="GUL18" s="146"/>
      <c r="GUM18" s="146"/>
      <c r="GUN18" s="146"/>
      <c r="GUO18" s="146"/>
      <c r="GUP18" s="146"/>
      <c r="GUQ18" s="146"/>
      <c r="GUR18" s="146"/>
      <c r="GUS18" s="146"/>
      <c r="GUT18" s="146"/>
      <c r="GUU18" s="146"/>
      <c r="GUV18" s="146"/>
      <c r="GUW18" s="146"/>
      <c r="GUX18" s="146"/>
      <c r="GUY18" s="146"/>
      <c r="GUZ18" s="146"/>
      <c r="GVA18" s="146"/>
      <c r="GVB18" s="146"/>
      <c r="GVC18" s="146"/>
      <c r="GVD18" s="146"/>
      <c r="GVE18" s="146"/>
      <c r="GVF18" s="146"/>
      <c r="GVG18" s="146"/>
      <c r="GVH18" s="146"/>
      <c r="GVI18" s="146"/>
      <c r="GVJ18" s="146"/>
      <c r="GVK18" s="146"/>
      <c r="GVL18" s="146"/>
      <c r="GVM18" s="146"/>
      <c r="GVN18" s="146"/>
      <c r="GVO18" s="146"/>
      <c r="GVP18" s="146"/>
      <c r="GVQ18" s="146"/>
      <c r="GVR18" s="146"/>
      <c r="GVS18" s="146"/>
      <c r="GVT18" s="146"/>
      <c r="GVU18" s="146"/>
      <c r="GVV18" s="146"/>
      <c r="GVW18" s="146"/>
      <c r="GVX18" s="146"/>
      <c r="GVY18" s="146"/>
      <c r="GVZ18" s="146"/>
      <c r="GWA18" s="146"/>
      <c r="GWB18" s="146"/>
      <c r="GWC18" s="146"/>
      <c r="GWD18" s="146"/>
      <c r="GWE18" s="146"/>
      <c r="GWF18" s="146"/>
      <c r="GWG18" s="146"/>
      <c r="GWH18" s="146"/>
      <c r="GWI18" s="146"/>
      <c r="GWJ18" s="146"/>
      <c r="GWK18" s="146"/>
      <c r="GWL18" s="146"/>
      <c r="GWM18" s="146"/>
      <c r="GWN18" s="146"/>
      <c r="GWO18" s="146"/>
      <c r="GWP18" s="146"/>
      <c r="GWQ18" s="146"/>
      <c r="GWR18" s="146"/>
      <c r="GWS18" s="146"/>
      <c r="GWT18" s="146"/>
      <c r="GWU18" s="146"/>
      <c r="GWV18" s="146"/>
      <c r="GWW18" s="146"/>
      <c r="GWX18" s="146"/>
      <c r="GWY18" s="146"/>
      <c r="GWZ18" s="146"/>
      <c r="GXA18" s="146"/>
      <c r="GXB18" s="146"/>
      <c r="GXC18" s="146"/>
      <c r="GXD18" s="146"/>
      <c r="GXE18" s="146"/>
      <c r="GXF18" s="146"/>
      <c r="GXG18" s="146"/>
      <c r="GXH18" s="146"/>
      <c r="GXI18" s="146"/>
      <c r="GXJ18" s="146"/>
      <c r="GXK18" s="146"/>
      <c r="GXL18" s="146"/>
      <c r="GXM18" s="146"/>
      <c r="GXN18" s="146"/>
      <c r="GXO18" s="146"/>
      <c r="GXP18" s="146"/>
      <c r="GXQ18" s="146"/>
      <c r="GXR18" s="146"/>
      <c r="GXS18" s="146"/>
      <c r="GXT18" s="146"/>
      <c r="GXU18" s="146"/>
      <c r="GXV18" s="146"/>
      <c r="GXW18" s="146"/>
      <c r="GXX18" s="146"/>
      <c r="GXY18" s="146"/>
      <c r="GXZ18" s="146"/>
      <c r="GYA18" s="146"/>
      <c r="GYB18" s="146"/>
      <c r="GYC18" s="146"/>
      <c r="GYD18" s="146"/>
      <c r="GYE18" s="146"/>
      <c r="GYF18" s="146"/>
      <c r="GYG18" s="146"/>
      <c r="GYH18" s="146"/>
      <c r="GYI18" s="146"/>
      <c r="GYJ18" s="146"/>
      <c r="GYK18" s="146"/>
      <c r="GYL18" s="146"/>
      <c r="GYM18" s="146"/>
      <c r="GYN18" s="146"/>
      <c r="GYO18" s="146"/>
      <c r="GYP18" s="146"/>
      <c r="GYQ18" s="146"/>
      <c r="GYR18" s="146"/>
      <c r="GYS18" s="146"/>
      <c r="GYT18" s="146"/>
      <c r="GYU18" s="146"/>
      <c r="GYV18" s="146"/>
      <c r="GYW18" s="146"/>
      <c r="GYX18" s="146"/>
      <c r="GYY18" s="146"/>
      <c r="GYZ18" s="146"/>
      <c r="GZA18" s="146"/>
      <c r="GZB18" s="146"/>
      <c r="GZC18" s="146"/>
      <c r="GZD18" s="146"/>
      <c r="GZE18" s="146"/>
      <c r="GZF18" s="146"/>
      <c r="GZG18" s="146"/>
      <c r="GZH18" s="146"/>
      <c r="GZI18" s="146"/>
      <c r="GZJ18" s="146"/>
      <c r="GZK18" s="146"/>
      <c r="GZL18" s="146"/>
      <c r="GZM18" s="146"/>
      <c r="GZN18" s="146"/>
      <c r="GZO18" s="146"/>
      <c r="GZP18" s="146"/>
      <c r="GZQ18" s="146"/>
      <c r="GZR18" s="146"/>
      <c r="GZS18" s="146"/>
      <c r="GZT18" s="146"/>
      <c r="GZU18" s="146"/>
      <c r="GZV18" s="146"/>
      <c r="GZW18" s="146"/>
      <c r="GZX18" s="146"/>
      <c r="GZY18" s="146"/>
      <c r="GZZ18" s="146"/>
      <c r="HAA18" s="146"/>
      <c r="HAB18" s="146"/>
      <c r="HAC18" s="146"/>
      <c r="HAD18" s="146"/>
      <c r="HAE18" s="146"/>
      <c r="HAF18" s="146"/>
      <c r="HAG18" s="146"/>
      <c r="HAH18" s="146"/>
      <c r="HAI18" s="146"/>
      <c r="HAJ18" s="146"/>
      <c r="HAK18" s="146"/>
      <c r="HAL18" s="146"/>
      <c r="HAM18" s="146"/>
      <c r="HAN18" s="146"/>
      <c r="HAO18" s="146"/>
      <c r="HAP18" s="146"/>
      <c r="HAQ18" s="146"/>
      <c r="HAR18" s="146"/>
      <c r="HAS18" s="146"/>
      <c r="HAT18" s="146"/>
      <c r="HAU18" s="146"/>
      <c r="HAV18" s="146"/>
      <c r="HAW18" s="146"/>
      <c r="HAX18" s="146"/>
      <c r="HAY18" s="146"/>
      <c r="HAZ18" s="146"/>
      <c r="HBA18" s="146"/>
      <c r="HBB18" s="146"/>
      <c r="HBC18" s="146"/>
      <c r="HBD18" s="146"/>
      <c r="HBE18" s="146"/>
      <c r="HBF18" s="146"/>
      <c r="HBG18" s="146"/>
      <c r="HBH18" s="146"/>
      <c r="HBI18" s="146"/>
      <c r="HBJ18" s="146"/>
      <c r="HBK18" s="146"/>
      <c r="HBL18" s="146"/>
      <c r="HBM18" s="146"/>
      <c r="HBN18" s="146"/>
      <c r="HBO18" s="146"/>
      <c r="HBP18" s="146"/>
      <c r="HBQ18" s="146"/>
      <c r="HBR18" s="146"/>
      <c r="HBS18" s="146"/>
      <c r="HBT18" s="146"/>
      <c r="HBU18" s="146"/>
      <c r="HBV18" s="146"/>
      <c r="HBW18" s="146"/>
      <c r="HBX18" s="146"/>
      <c r="HBY18" s="146"/>
      <c r="HBZ18" s="146"/>
      <c r="HCA18" s="146"/>
      <c r="HCB18" s="146"/>
      <c r="HCC18" s="146"/>
      <c r="HCD18" s="146"/>
      <c r="HCE18" s="146"/>
      <c r="HCF18" s="146"/>
      <c r="HCG18" s="146"/>
      <c r="HCH18" s="146"/>
      <c r="HCI18" s="146"/>
      <c r="HCJ18" s="146"/>
      <c r="HCK18" s="146"/>
      <c r="HCL18" s="146"/>
      <c r="HCM18" s="146"/>
      <c r="HCN18" s="146"/>
      <c r="HCO18" s="146"/>
      <c r="HCP18" s="146"/>
      <c r="HCQ18" s="146"/>
      <c r="HCR18" s="146"/>
      <c r="HCS18" s="146"/>
      <c r="HCT18" s="146"/>
      <c r="HCU18" s="146"/>
      <c r="HCV18" s="146"/>
      <c r="HCW18" s="146"/>
      <c r="HCX18" s="146"/>
      <c r="HCY18" s="146"/>
      <c r="HCZ18" s="146"/>
      <c r="HDA18" s="146"/>
      <c r="HDB18" s="146"/>
      <c r="HDC18" s="146"/>
      <c r="HDD18" s="146"/>
      <c r="HDE18" s="146"/>
      <c r="HDF18" s="146"/>
      <c r="HDG18" s="146"/>
      <c r="HDH18" s="146"/>
      <c r="HDI18" s="146"/>
      <c r="HDJ18" s="146"/>
      <c r="HDK18" s="146"/>
      <c r="HDL18" s="146"/>
      <c r="HDM18" s="146"/>
      <c r="HDN18" s="146"/>
      <c r="HDO18" s="146"/>
      <c r="HDP18" s="146"/>
      <c r="HDQ18" s="146"/>
      <c r="HDR18" s="146"/>
      <c r="HDS18" s="146"/>
      <c r="HDT18" s="146"/>
      <c r="HDU18" s="146"/>
      <c r="HDV18" s="146"/>
      <c r="HDW18" s="146"/>
      <c r="HDX18" s="146"/>
      <c r="HDY18" s="146"/>
      <c r="HDZ18" s="146"/>
      <c r="HEA18" s="146"/>
      <c r="HEB18" s="146"/>
      <c r="HEC18" s="146"/>
      <c r="HED18" s="146"/>
      <c r="HEE18" s="146"/>
      <c r="HEF18" s="146"/>
      <c r="HEG18" s="146"/>
      <c r="HEH18" s="146"/>
      <c r="HEI18" s="146"/>
      <c r="HEJ18" s="146"/>
      <c r="HEK18" s="146"/>
      <c r="HEL18" s="146"/>
      <c r="HEM18" s="146"/>
      <c r="HEN18" s="146"/>
      <c r="HEO18" s="146"/>
      <c r="HEP18" s="146"/>
      <c r="HEQ18" s="146"/>
      <c r="HER18" s="146"/>
      <c r="HES18" s="146"/>
      <c r="HET18" s="146"/>
      <c r="HEU18" s="146"/>
      <c r="HEV18" s="146"/>
      <c r="HEW18" s="146"/>
      <c r="HEX18" s="146"/>
      <c r="HEY18" s="146"/>
      <c r="HEZ18" s="146"/>
      <c r="HFA18" s="146"/>
      <c r="HFB18" s="146"/>
      <c r="HFC18" s="146"/>
      <c r="HFD18" s="146"/>
      <c r="HFE18" s="146"/>
      <c r="HFF18" s="146"/>
      <c r="HFG18" s="146"/>
      <c r="HFH18" s="146"/>
      <c r="HFI18" s="146"/>
      <c r="HFJ18" s="146"/>
      <c r="HFK18" s="146"/>
      <c r="HFL18" s="146"/>
      <c r="HFM18" s="146"/>
      <c r="HFN18" s="146"/>
      <c r="HFO18" s="146"/>
      <c r="HFP18" s="146"/>
      <c r="HFQ18" s="146"/>
      <c r="HFR18" s="146"/>
      <c r="HFS18" s="146"/>
      <c r="HFT18" s="146"/>
      <c r="HFU18" s="146"/>
      <c r="HFV18" s="146"/>
      <c r="HFW18" s="146"/>
      <c r="HFX18" s="146"/>
      <c r="HFY18" s="146"/>
      <c r="HFZ18" s="146"/>
      <c r="HGA18" s="146"/>
      <c r="HGB18" s="146"/>
      <c r="HGC18" s="146"/>
      <c r="HGD18" s="146"/>
      <c r="HGE18" s="146"/>
      <c r="HGF18" s="146"/>
      <c r="HGG18" s="146"/>
      <c r="HGH18" s="146"/>
      <c r="HGI18" s="146"/>
      <c r="HGJ18" s="146"/>
      <c r="HGK18" s="146"/>
      <c r="HGL18" s="146"/>
      <c r="HGM18" s="146"/>
      <c r="HGN18" s="146"/>
      <c r="HGO18" s="146"/>
      <c r="HGP18" s="146"/>
      <c r="HGQ18" s="146"/>
      <c r="HGR18" s="146"/>
      <c r="HGS18" s="146"/>
      <c r="HGT18" s="146"/>
      <c r="HGU18" s="146"/>
      <c r="HGV18" s="146"/>
      <c r="HGW18" s="146"/>
      <c r="HGX18" s="146"/>
      <c r="HGY18" s="146"/>
      <c r="HGZ18" s="146"/>
      <c r="HHA18" s="146"/>
      <c r="HHB18" s="146"/>
      <c r="HHC18" s="146"/>
      <c r="HHD18" s="146"/>
      <c r="HHE18" s="146"/>
      <c r="HHF18" s="146"/>
      <c r="HHG18" s="146"/>
      <c r="HHH18" s="146"/>
      <c r="HHI18" s="146"/>
      <c r="HHJ18" s="146"/>
      <c r="HHK18" s="146"/>
      <c r="HHL18" s="146"/>
      <c r="HHM18" s="146"/>
      <c r="HHN18" s="146"/>
      <c r="HHO18" s="146"/>
      <c r="HHP18" s="146"/>
      <c r="HHQ18" s="146"/>
      <c r="HHR18" s="146"/>
      <c r="HHS18" s="146"/>
      <c r="HHT18" s="146"/>
      <c r="HHU18" s="146"/>
      <c r="HHV18" s="146"/>
      <c r="HHW18" s="146"/>
      <c r="HHX18" s="146"/>
      <c r="HHY18" s="146"/>
      <c r="HHZ18" s="146"/>
      <c r="HIA18" s="146"/>
      <c r="HIB18" s="146"/>
      <c r="HIC18" s="146"/>
      <c r="HID18" s="146"/>
      <c r="HIE18" s="146"/>
      <c r="HIF18" s="146"/>
      <c r="HIG18" s="146"/>
      <c r="HIH18" s="146"/>
      <c r="HII18" s="146"/>
      <c r="HIJ18" s="146"/>
      <c r="HIK18" s="146"/>
      <c r="HIL18" s="146"/>
      <c r="HIM18" s="146"/>
      <c r="HIN18" s="146"/>
      <c r="HIO18" s="146"/>
      <c r="HIP18" s="146"/>
      <c r="HIQ18" s="146"/>
      <c r="HIR18" s="146"/>
      <c r="HIS18" s="146"/>
      <c r="HIT18" s="146"/>
      <c r="HIU18" s="146"/>
      <c r="HIV18" s="146"/>
      <c r="HIW18" s="146"/>
      <c r="HIX18" s="146"/>
      <c r="HIY18" s="146"/>
      <c r="HIZ18" s="146"/>
      <c r="HJA18" s="146"/>
      <c r="HJB18" s="146"/>
      <c r="HJC18" s="146"/>
      <c r="HJD18" s="146"/>
      <c r="HJE18" s="146"/>
      <c r="HJF18" s="146"/>
      <c r="HJG18" s="146"/>
      <c r="HJH18" s="146"/>
      <c r="HJI18" s="146"/>
      <c r="HJJ18" s="146"/>
      <c r="HJK18" s="146"/>
      <c r="HJL18" s="146"/>
      <c r="HJM18" s="146"/>
      <c r="HJN18" s="146"/>
      <c r="HJO18" s="146"/>
      <c r="HJP18" s="146"/>
      <c r="HJQ18" s="146"/>
      <c r="HJR18" s="146"/>
      <c r="HJS18" s="146"/>
      <c r="HJT18" s="146"/>
      <c r="HJU18" s="146"/>
      <c r="HJV18" s="146"/>
      <c r="HJW18" s="146"/>
      <c r="HJX18" s="146"/>
      <c r="HJY18" s="146"/>
      <c r="HJZ18" s="146"/>
      <c r="HKA18" s="146"/>
      <c r="HKB18" s="146"/>
      <c r="HKC18" s="146"/>
      <c r="HKD18" s="146"/>
      <c r="HKE18" s="146"/>
      <c r="HKF18" s="146"/>
      <c r="HKG18" s="146"/>
      <c r="HKH18" s="146"/>
      <c r="HKI18" s="146"/>
      <c r="HKJ18" s="146"/>
      <c r="HKK18" s="146"/>
      <c r="HKL18" s="146"/>
      <c r="HKM18" s="146"/>
      <c r="HKN18" s="146"/>
      <c r="HKO18" s="146"/>
      <c r="HKP18" s="146"/>
      <c r="HKQ18" s="146"/>
      <c r="HKR18" s="146"/>
      <c r="HKS18" s="146"/>
      <c r="HKT18" s="146"/>
      <c r="HKU18" s="146"/>
      <c r="HKV18" s="146"/>
      <c r="HKW18" s="146"/>
      <c r="HKX18" s="146"/>
      <c r="HKY18" s="146"/>
      <c r="HKZ18" s="146"/>
      <c r="HLA18" s="146"/>
      <c r="HLB18" s="146"/>
      <c r="HLC18" s="146"/>
      <c r="HLD18" s="146"/>
      <c r="HLE18" s="146"/>
      <c r="HLF18" s="146"/>
      <c r="HLG18" s="146"/>
      <c r="HLH18" s="146"/>
      <c r="HLI18" s="146"/>
      <c r="HLJ18" s="146"/>
      <c r="HLK18" s="146"/>
      <c r="HLL18" s="146"/>
      <c r="HLM18" s="146"/>
      <c r="HLN18" s="146"/>
      <c r="HLO18" s="146"/>
      <c r="HLP18" s="146"/>
      <c r="HLQ18" s="146"/>
      <c r="HLR18" s="146"/>
      <c r="HLS18" s="146"/>
      <c r="HLT18" s="146"/>
      <c r="HLU18" s="146"/>
      <c r="HLV18" s="146"/>
      <c r="HLW18" s="146"/>
      <c r="HLX18" s="146"/>
      <c r="HLY18" s="146"/>
      <c r="HLZ18" s="146"/>
      <c r="HMA18" s="146"/>
      <c r="HMB18" s="146"/>
      <c r="HMC18" s="146"/>
      <c r="HMD18" s="146"/>
      <c r="HME18" s="146"/>
      <c r="HMF18" s="146"/>
      <c r="HMG18" s="146"/>
      <c r="HMH18" s="146"/>
      <c r="HMI18" s="146"/>
      <c r="HMJ18" s="146"/>
      <c r="HMK18" s="146"/>
      <c r="HML18" s="146"/>
      <c r="HMM18" s="146"/>
      <c r="HMN18" s="146"/>
      <c r="HMO18" s="146"/>
      <c r="HMP18" s="146"/>
      <c r="HMQ18" s="146"/>
      <c r="HMR18" s="146"/>
      <c r="HMS18" s="146"/>
      <c r="HMT18" s="146"/>
      <c r="HMU18" s="146"/>
      <c r="HMV18" s="146"/>
      <c r="HMW18" s="146"/>
      <c r="HMX18" s="146"/>
      <c r="HMY18" s="146"/>
      <c r="HMZ18" s="146"/>
      <c r="HNA18" s="146"/>
      <c r="HNB18" s="146"/>
      <c r="HNC18" s="146"/>
      <c r="HND18" s="146"/>
      <c r="HNE18" s="146"/>
      <c r="HNF18" s="146"/>
      <c r="HNG18" s="146"/>
      <c r="HNH18" s="146"/>
      <c r="HNI18" s="146"/>
      <c r="HNJ18" s="146"/>
      <c r="HNK18" s="146"/>
      <c r="HNL18" s="146"/>
      <c r="HNM18" s="146"/>
      <c r="HNN18" s="146"/>
      <c r="HNO18" s="146"/>
      <c r="HNP18" s="146"/>
      <c r="HNQ18" s="146"/>
      <c r="HNR18" s="146"/>
      <c r="HNS18" s="146"/>
      <c r="HNT18" s="146"/>
      <c r="HNU18" s="146"/>
      <c r="HNV18" s="146"/>
      <c r="HNW18" s="146"/>
      <c r="HNX18" s="146"/>
      <c r="HNY18" s="146"/>
      <c r="HNZ18" s="146"/>
      <c r="HOA18" s="146"/>
      <c r="HOB18" s="146"/>
      <c r="HOC18" s="146"/>
      <c r="HOD18" s="146"/>
      <c r="HOE18" s="146"/>
      <c r="HOF18" s="146"/>
      <c r="HOG18" s="146"/>
      <c r="HOH18" s="146"/>
      <c r="HOI18" s="146"/>
      <c r="HOJ18" s="146"/>
      <c r="HOK18" s="146"/>
      <c r="HOL18" s="146"/>
      <c r="HOM18" s="146"/>
      <c r="HON18" s="146"/>
      <c r="HOO18" s="146"/>
      <c r="HOP18" s="146"/>
      <c r="HOQ18" s="146"/>
      <c r="HOR18" s="146"/>
      <c r="HOS18" s="146"/>
      <c r="HOT18" s="146"/>
      <c r="HOU18" s="146"/>
      <c r="HOV18" s="146"/>
      <c r="HOW18" s="146"/>
      <c r="HOX18" s="146"/>
      <c r="HOY18" s="146"/>
      <c r="HOZ18" s="146"/>
      <c r="HPA18" s="146"/>
      <c r="HPB18" s="146"/>
      <c r="HPC18" s="146"/>
      <c r="HPD18" s="146"/>
      <c r="HPE18" s="146"/>
      <c r="HPF18" s="146"/>
      <c r="HPG18" s="146"/>
      <c r="HPH18" s="146"/>
      <c r="HPI18" s="146"/>
      <c r="HPJ18" s="146"/>
      <c r="HPK18" s="146"/>
      <c r="HPL18" s="146"/>
      <c r="HPM18" s="146"/>
      <c r="HPN18" s="146"/>
      <c r="HPO18" s="146"/>
      <c r="HPP18" s="146"/>
      <c r="HPQ18" s="146"/>
      <c r="HPR18" s="146"/>
      <c r="HPS18" s="146"/>
      <c r="HPT18" s="146"/>
      <c r="HPU18" s="146"/>
      <c r="HPV18" s="146"/>
      <c r="HPW18" s="146"/>
      <c r="HPX18" s="146"/>
      <c r="HPY18" s="146"/>
      <c r="HPZ18" s="146"/>
      <c r="HQA18" s="146"/>
      <c r="HQB18" s="146"/>
      <c r="HQC18" s="146"/>
      <c r="HQD18" s="146"/>
      <c r="HQE18" s="146"/>
      <c r="HQF18" s="146"/>
      <c r="HQG18" s="146"/>
      <c r="HQH18" s="146"/>
      <c r="HQI18" s="146"/>
      <c r="HQJ18" s="146"/>
      <c r="HQK18" s="146"/>
      <c r="HQL18" s="146"/>
      <c r="HQM18" s="146"/>
      <c r="HQN18" s="146"/>
      <c r="HQO18" s="146"/>
      <c r="HQP18" s="146"/>
      <c r="HQQ18" s="146"/>
      <c r="HQR18" s="146"/>
      <c r="HQS18" s="146"/>
      <c r="HQT18" s="146"/>
      <c r="HQU18" s="146"/>
      <c r="HQV18" s="146"/>
      <c r="HQW18" s="146"/>
      <c r="HQX18" s="146"/>
      <c r="HQY18" s="146"/>
      <c r="HQZ18" s="146"/>
      <c r="HRA18" s="146"/>
      <c r="HRB18" s="146"/>
      <c r="HRC18" s="146"/>
      <c r="HRD18" s="146"/>
      <c r="HRE18" s="146"/>
      <c r="HRF18" s="146"/>
      <c r="HRG18" s="146"/>
      <c r="HRH18" s="146"/>
      <c r="HRI18" s="146"/>
      <c r="HRJ18" s="146"/>
      <c r="HRK18" s="146"/>
      <c r="HRL18" s="146"/>
      <c r="HRM18" s="146"/>
      <c r="HRN18" s="146"/>
      <c r="HRO18" s="146"/>
      <c r="HRP18" s="146"/>
      <c r="HRQ18" s="146"/>
      <c r="HRR18" s="146"/>
      <c r="HRS18" s="146"/>
      <c r="HRT18" s="146"/>
      <c r="HRU18" s="146"/>
      <c r="HRV18" s="146"/>
      <c r="HRW18" s="146"/>
      <c r="HRX18" s="146"/>
      <c r="HRY18" s="146"/>
      <c r="HRZ18" s="146"/>
      <c r="HSA18" s="146"/>
      <c r="HSB18" s="146"/>
      <c r="HSC18" s="146"/>
      <c r="HSD18" s="146"/>
      <c r="HSE18" s="146"/>
      <c r="HSF18" s="146"/>
      <c r="HSG18" s="146"/>
      <c r="HSH18" s="146"/>
      <c r="HSI18" s="146"/>
      <c r="HSJ18" s="146"/>
      <c r="HSK18" s="146"/>
      <c r="HSL18" s="146"/>
      <c r="HSM18" s="146"/>
      <c r="HSN18" s="146"/>
      <c r="HSO18" s="146"/>
      <c r="HSP18" s="146"/>
      <c r="HSQ18" s="146"/>
      <c r="HSR18" s="146"/>
      <c r="HSS18" s="146"/>
      <c r="HST18" s="146"/>
      <c r="HSU18" s="146"/>
      <c r="HSV18" s="146"/>
      <c r="HSW18" s="146"/>
      <c r="HSX18" s="146"/>
      <c r="HSY18" s="146"/>
      <c r="HSZ18" s="146"/>
      <c r="HTA18" s="146"/>
      <c r="HTB18" s="146"/>
      <c r="HTC18" s="146"/>
      <c r="HTD18" s="146"/>
      <c r="HTE18" s="146"/>
      <c r="HTF18" s="146"/>
      <c r="HTG18" s="146"/>
      <c r="HTH18" s="146"/>
      <c r="HTI18" s="146"/>
      <c r="HTJ18" s="146"/>
      <c r="HTK18" s="146"/>
      <c r="HTL18" s="146"/>
      <c r="HTM18" s="146"/>
      <c r="HTN18" s="146"/>
      <c r="HTO18" s="146"/>
      <c r="HTP18" s="146"/>
      <c r="HTQ18" s="146"/>
      <c r="HTR18" s="146"/>
      <c r="HTS18" s="146"/>
      <c r="HTT18" s="146"/>
      <c r="HTU18" s="146"/>
      <c r="HTV18" s="146"/>
      <c r="HTW18" s="146"/>
      <c r="HTX18" s="146"/>
      <c r="HTY18" s="146"/>
      <c r="HTZ18" s="146"/>
      <c r="HUA18" s="146"/>
      <c r="HUB18" s="146"/>
      <c r="HUC18" s="146"/>
      <c r="HUD18" s="146"/>
      <c r="HUE18" s="146"/>
      <c r="HUF18" s="146"/>
      <c r="HUG18" s="146"/>
      <c r="HUH18" s="146"/>
      <c r="HUI18" s="146"/>
      <c r="HUJ18" s="146"/>
      <c r="HUK18" s="146"/>
      <c r="HUL18" s="146"/>
      <c r="HUM18" s="146"/>
      <c r="HUN18" s="146"/>
      <c r="HUO18" s="146"/>
      <c r="HUP18" s="146"/>
      <c r="HUQ18" s="146"/>
      <c r="HUR18" s="146"/>
      <c r="HUS18" s="146"/>
      <c r="HUT18" s="146"/>
      <c r="HUU18" s="146"/>
      <c r="HUV18" s="146"/>
      <c r="HUW18" s="146"/>
      <c r="HUX18" s="146"/>
      <c r="HUY18" s="146"/>
      <c r="HUZ18" s="146"/>
      <c r="HVA18" s="146"/>
      <c r="HVB18" s="146"/>
      <c r="HVC18" s="146"/>
      <c r="HVD18" s="146"/>
      <c r="HVE18" s="146"/>
      <c r="HVF18" s="146"/>
      <c r="HVG18" s="146"/>
      <c r="HVH18" s="146"/>
      <c r="HVI18" s="146"/>
      <c r="HVJ18" s="146"/>
      <c r="HVK18" s="146"/>
      <c r="HVL18" s="146"/>
      <c r="HVM18" s="146"/>
      <c r="HVN18" s="146"/>
      <c r="HVO18" s="146"/>
      <c r="HVP18" s="146"/>
      <c r="HVQ18" s="146"/>
      <c r="HVR18" s="146"/>
      <c r="HVS18" s="146"/>
      <c r="HVT18" s="146"/>
      <c r="HVU18" s="146"/>
      <c r="HVV18" s="146"/>
      <c r="HVW18" s="146"/>
      <c r="HVX18" s="146"/>
      <c r="HVY18" s="146"/>
      <c r="HVZ18" s="146"/>
      <c r="HWA18" s="146"/>
      <c r="HWB18" s="146"/>
      <c r="HWC18" s="146"/>
      <c r="HWD18" s="146"/>
      <c r="HWE18" s="146"/>
      <c r="HWF18" s="146"/>
      <c r="HWG18" s="146"/>
      <c r="HWH18" s="146"/>
      <c r="HWI18" s="146"/>
      <c r="HWJ18" s="146"/>
      <c r="HWK18" s="146"/>
      <c r="HWL18" s="146"/>
      <c r="HWM18" s="146"/>
      <c r="HWN18" s="146"/>
      <c r="HWO18" s="146"/>
      <c r="HWP18" s="146"/>
      <c r="HWQ18" s="146"/>
      <c r="HWR18" s="146"/>
      <c r="HWS18" s="146"/>
      <c r="HWT18" s="146"/>
      <c r="HWU18" s="146"/>
      <c r="HWV18" s="146"/>
      <c r="HWW18" s="146"/>
      <c r="HWX18" s="146"/>
      <c r="HWY18" s="146"/>
      <c r="HWZ18" s="146"/>
      <c r="HXA18" s="146"/>
      <c r="HXB18" s="146"/>
      <c r="HXC18" s="146"/>
      <c r="HXD18" s="146"/>
      <c r="HXE18" s="146"/>
      <c r="HXF18" s="146"/>
      <c r="HXG18" s="146"/>
      <c r="HXH18" s="146"/>
      <c r="HXI18" s="146"/>
      <c r="HXJ18" s="146"/>
      <c r="HXK18" s="146"/>
      <c r="HXL18" s="146"/>
      <c r="HXM18" s="146"/>
      <c r="HXN18" s="146"/>
      <c r="HXO18" s="146"/>
      <c r="HXP18" s="146"/>
      <c r="HXQ18" s="146"/>
      <c r="HXR18" s="146"/>
      <c r="HXS18" s="146"/>
      <c r="HXT18" s="146"/>
      <c r="HXU18" s="146"/>
      <c r="HXV18" s="146"/>
      <c r="HXW18" s="146"/>
      <c r="HXX18" s="146"/>
      <c r="HXY18" s="146"/>
      <c r="HXZ18" s="146"/>
      <c r="HYA18" s="146"/>
      <c r="HYB18" s="146"/>
      <c r="HYC18" s="146"/>
      <c r="HYD18" s="146"/>
      <c r="HYE18" s="146"/>
      <c r="HYF18" s="146"/>
      <c r="HYG18" s="146"/>
      <c r="HYH18" s="146"/>
      <c r="HYI18" s="146"/>
      <c r="HYJ18" s="146"/>
      <c r="HYK18" s="146"/>
      <c r="HYL18" s="146"/>
      <c r="HYM18" s="146"/>
      <c r="HYN18" s="146"/>
      <c r="HYO18" s="146"/>
      <c r="HYP18" s="146"/>
      <c r="HYQ18" s="146"/>
      <c r="HYR18" s="146"/>
      <c r="HYS18" s="146"/>
      <c r="HYT18" s="146"/>
      <c r="HYU18" s="146"/>
      <c r="HYV18" s="146"/>
      <c r="HYW18" s="146"/>
      <c r="HYX18" s="146"/>
      <c r="HYY18" s="146"/>
      <c r="HYZ18" s="146"/>
      <c r="HZA18" s="146"/>
      <c r="HZB18" s="146"/>
      <c r="HZC18" s="146"/>
      <c r="HZD18" s="146"/>
      <c r="HZE18" s="146"/>
      <c r="HZF18" s="146"/>
      <c r="HZG18" s="146"/>
      <c r="HZH18" s="146"/>
      <c r="HZI18" s="146"/>
      <c r="HZJ18" s="146"/>
      <c r="HZK18" s="146"/>
      <c r="HZL18" s="146"/>
      <c r="HZM18" s="146"/>
      <c r="HZN18" s="146"/>
      <c r="HZO18" s="146"/>
      <c r="HZP18" s="146"/>
      <c r="HZQ18" s="146"/>
      <c r="HZR18" s="146"/>
      <c r="HZS18" s="146"/>
      <c r="HZT18" s="146"/>
      <c r="HZU18" s="146"/>
      <c r="HZV18" s="146"/>
      <c r="HZW18" s="146"/>
      <c r="HZX18" s="146"/>
      <c r="HZY18" s="146"/>
      <c r="HZZ18" s="146"/>
      <c r="IAA18" s="146"/>
      <c r="IAB18" s="146"/>
      <c r="IAC18" s="146"/>
      <c r="IAD18" s="146"/>
      <c r="IAE18" s="146"/>
      <c r="IAF18" s="146"/>
      <c r="IAG18" s="146"/>
      <c r="IAH18" s="146"/>
      <c r="IAI18" s="146"/>
      <c r="IAJ18" s="146"/>
      <c r="IAK18" s="146"/>
      <c r="IAL18" s="146"/>
      <c r="IAM18" s="146"/>
      <c r="IAN18" s="146"/>
      <c r="IAO18" s="146"/>
      <c r="IAP18" s="146"/>
      <c r="IAQ18" s="146"/>
      <c r="IAR18" s="146"/>
      <c r="IAS18" s="146"/>
      <c r="IAT18" s="146"/>
      <c r="IAU18" s="146"/>
      <c r="IAV18" s="146"/>
      <c r="IAW18" s="146"/>
      <c r="IAX18" s="146"/>
      <c r="IAY18" s="146"/>
      <c r="IAZ18" s="146"/>
      <c r="IBA18" s="146"/>
      <c r="IBB18" s="146"/>
      <c r="IBC18" s="146"/>
      <c r="IBD18" s="146"/>
      <c r="IBE18" s="146"/>
      <c r="IBF18" s="146"/>
      <c r="IBG18" s="146"/>
      <c r="IBH18" s="146"/>
      <c r="IBI18" s="146"/>
      <c r="IBJ18" s="146"/>
      <c r="IBK18" s="146"/>
      <c r="IBL18" s="146"/>
      <c r="IBM18" s="146"/>
      <c r="IBN18" s="146"/>
      <c r="IBO18" s="146"/>
      <c r="IBP18" s="146"/>
      <c r="IBQ18" s="146"/>
      <c r="IBR18" s="146"/>
      <c r="IBS18" s="146"/>
      <c r="IBT18" s="146"/>
      <c r="IBU18" s="146"/>
      <c r="IBV18" s="146"/>
      <c r="IBW18" s="146"/>
      <c r="IBX18" s="146"/>
      <c r="IBY18" s="146"/>
      <c r="IBZ18" s="146"/>
      <c r="ICA18" s="146"/>
      <c r="ICB18" s="146"/>
      <c r="ICC18" s="146"/>
      <c r="ICD18" s="146"/>
      <c r="ICE18" s="146"/>
      <c r="ICF18" s="146"/>
      <c r="ICG18" s="146"/>
      <c r="ICH18" s="146"/>
      <c r="ICI18" s="146"/>
      <c r="ICJ18" s="146"/>
      <c r="ICK18" s="146"/>
      <c r="ICL18" s="146"/>
      <c r="ICM18" s="146"/>
      <c r="ICN18" s="146"/>
      <c r="ICO18" s="146"/>
      <c r="ICP18" s="146"/>
      <c r="ICQ18" s="146"/>
      <c r="ICR18" s="146"/>
      <c r="ICS18" s="146"/>
      <c r="ICT18" s="146"/>
      <c r="ICU18" s="146"/>
      <c r="ICV18" s="146"/>
      <c r="ICW18" s="146"/>
      <c r="ICX18" s="146"/>
      <c r="ICY18" s="146"/>
      <c r="ICZ18" s="146"/>
      <c r="IDA18" s="146"/>
      <c r="IDB18" s="146"/>
      <c r="IDC18" s="146"/>
      <c r="IDD18" s="146"/>
      <c r="IDE18" s="146"/>
      <c r="IDF18" s="146"/>
      <c r="IDG18" s="146"/>
      <c r="IDH18" s="146"/>
      <c r="IDI18" s="146"/>
      <c r="IDJ18" s="146"/>
      <c r="IDK18" s="146"/>
      <c r="IDL18" s="146"/>
      <c r="IDM18" s="146"/>
      <c r="IDN18" s="146"/>
      <c r="IDO18" s="146"/>
      <c r="IDP18" s="146"/>
      <c r="IDQ18" s="146"/>
      <c r="IDR18" s="146"/>
      <c r="IDS18" s="146"/>
      <c r="IDT18" s="146"/>
      <c r="IDU18" s="146"/>
      <c r="IDV18" s="146"/>
      <c r="IDW18" s="146"/>
      <c r="IDX18" s="146"/>
      <c r="IDY18" s="146"/>
      <c r="IDZ18" s="146"/>
      <c r="IEA18" s="146"/>
      <c r="IEB18" s="146"/>
      <c r="IEC18" s="146"/>
      <c r="IED18" s="146"/>
      <c r="IEE18" s="146"/>
      <c r="IEF18" s="146"/>
      <c r="IEG18" s="146"/>
      <c r="IEH18" s="146"/>
      <c r="IEI18" s="146"/>
      <c r="IEJ18" s="146"/>
      <c r="IEK18" s="146"/>
      <c r="IEL18" s="146"/>
      <c r="IEM18" s="146"/>
      <c r="IEN18" s="146"/>
      <c r="IEO18" s="146"/>
      <c r="IEP18" s="146"/>
      <c r="IEQ18" s="146"/>
      <c r="IER18" s="146"/>
      <c r="IES18" s="146"/>
      <c r="IET18" s="146"/>
      <c r="IEU18" s="146"/>
      <c r="IEV18" s="146"/>
      <c r="IEW18" s="146"/>
      <c r="IEX18" s="146"/>
      <c r="IEY18" s="146"/>
      <c r="IEZ18" s="146"/>
      <c r="IFA18" s="146"/>
      <c r="IFB18" s="146"/>
      <c r="IFC18" s="146"/>
      <c r="IFD18" s="146"/>
      <c r="IFE18" s="146"/>
      <c r="IFF18" s="146"/>
      <c r="IFG18" s="146"/>
      <c r="IFH18" s="146"/>
      <c r="IFI18" s="146"/>
      <c r="IFJ18" s="146"/>
      <c r="IFK18" s="146"/>
      <c r="IFL18" s="146"/>
      <c r="IFM18" s="146"/>
      <c r="IFN18" s="146"/>
      <c r="IFO18" s="146"/>
      <c r="IFP18" s="146"/>
      <c r="IFQ18" s="146"/>
      <c r="IFR18" s="146"/>
      <c r="IFS18" s="146"/>
      <c r="IFT18" s="146"/>
      <c r="IFU18" s="146"/>
      <c r="IFV18" s="146"/>
      <c r="IFW18" s="146"/>
      <c r="IFX18" s="146"/>
      <c r="IFY18" s="146"/>
      <c r="IFZ18" s="146"/>
      <c r="IGA18" s="146"/>
      <c r="IGB18" s="146"/>
      <c r="IGC18" s="146"/>
      <c r="IGD18" s="146"/>
      <c r="IGE18" s="146"/>
      <c r="IGF18" s="146"/>
      <c r="IGG18" s="146"/>
      <c r="IGH18" s="146"/>
      <c r="IGI18" s="146"/>
      <c r="IGJ18" s="146"/>
      <c r="IGK18" s="146"/>
      <c r="IGL18" s="146"/>
      <c r="IGM18" s="146"/>
      <c r="IGN18" s="146"/>
      <c r="IGO18" s="146"/>
      <c r="IGP18" s="146"/>
      <c r="IGQ18" s="146"/>
      <c r="IGR18" s="146"/>
      <c r="IGS18" s="146"/>
      <c r="IGT18" s="146"/>
      <c r="IGU18" s="146"/>
      <c r="IGV18" s="146"/>
      <c r="IGW18" s="146"/>
      <c r="IGX18" s="146"/>
      <c r="IGY18" s="146"/>
      <c r="IGZ18" s="146"/>
      <c r="IHA18" s="146"/>
      <c r="IHB18" s="146"/>
      <c r="IHC18" s="146"/>
      <c r="IHD18" s="146"/>
      <c r="IHE18" s="146"/>
      <c r="IHF18" s="146"/>
      <c r="IHG18" s="146"/>
      <c r="IHH18" s="146"/>
      <c r="IHI18" s="146"/>
      <c r="IHJ18" s="146"/>
      <c r="IHK18" s="146"/>
      <c r="IHL18" s="146"/>
      <c r="IHM18" s="146"/>
      <c r="IHN18" s="146"/>
      <c r="IHO18" s="146"/>
      <c r="IHP18" s="146"/>
      <c r="IHQ18" s="146"/>
      <c r="IHR18" s="146"/>
      <c r="IHS18" s="146"/>
      <c r="IHT18" s="146"/>
      <c r="IHU18" s="146"/>
      <c r="IHV18" s="146"/>
      <c r="IHW18" s="146"/>
      <c r="IHX18" s="146"/>
      <c r="IHY18" s="146"/>
      <c r="IHZ18" s="146"/>
      <c r="IIA18" s="146"/>
      <c r="IIB18" s="146"/>
      <c r="IIC18" s="146"/>
      <c r="IID18" s="146"/>
      <c r="IIE18" s="146"/>
      <c r="IIF18" s="146"/>
      <c r="IIG18" s="146"/>
      <c r="IIH18" s="146"/>
      <c r="III18" s="146"/>
      <c r="IIJ18" s="146"/>
      <c r="IIK18" s="146"/>
      <c r="IIL18" s="146"/>
      <c r="IIM18" s="146"/>
      <c r="IIN18" s="146"/>
      <c r="IIO18" s="146"/>
      <c r="IIP18" s="146"/>
      <c r="IIQ18" s="146"/>
      <c r="IIR18" s="146"/>
      <c r="IIS18" s="146"/>
      <c r="IIT18" s="146"/>
      <c r="IIU18" s="146"/>
      <c r="IIV18" s="146"/>
      <c r="IIW18" s="146"/>
      <c r="IIX18" s="146"/>
      <c r="IIY18" s="146"/>
      <c r="IIZ18" s="146"/>
      <c r="IJA18" s="146"/>
      <c r="IJB18" s="146"/>
      <c r="IJC18" s="146"/>
      <c r="IJD18" s="146"/>
      <c r="IJE18" s="146"/>
      <c r="IJF18" s="146"/>
      <c r="IJG18" s="146"/>
      <c r="IJH18" s="146"/>
      <c r="IJI18" s="146"/>
      <c r="IJJ18" s="146"/>
      <c r="IJK18" s="146"/>
      <c r="IJL18" s="146"/>
      <c r="IJM18" s="146"/>
      <c r="IJN18" s="146"/>
      <c r="IJO18" s="146"/>
      <c r="IJP18" s="146"/>
      <c r="IJQ18" s="146"/>
      <c r="IJR18" s="146"/>
      <c r="IJS18" s="146"/>
      <c r="IJT18" s="146"/>
      <c r="IJU18" s="146"/>
      <c r="IJV18" s="146"/>
      <c r="IJW18" s="146"/>
      <c r="IJX18" s="146"/>
      <c r="IJY18" s="146"/>
      <c r="IJZ18" s="146"/>
      <c r="IKA18" s="146"/>
      <c r="IKB18" s="146"/>
      <c r="IKC18" s="146"/>
      <c r="IKD18" s="146"/>
      <c r="IKE18" s="146"/>
      <c r="IKF18" s="146"/>
      <c r="IKG18" s="146"/>
      <c r="IKH18" s="146"/>
      <c r="IKI18" s="146"/>
      <c r="IKJ18" s="146"/>
      <c r="IKK18" s="146"/>
      <c r="IKL18" s="146"/>
      <c r="IKM18" s="146"/>
      <c r="IKN18" s="146"/>
      <c r="IKO18" s="146"/>
      <c r="IKP18" s="146"/>
      <c r="IKQ18" s="146"/>
      <c r="IKR18" s="146"/>
      <c r="IKS18" s="146"/>
      <c r="IKT18" s="146"/>
      <c r="IKU18" s="146"/>
      <c r="IKV18" s="146"/>
      <c r="IKW18" s="146"/>
      <c r="IKX18" s="146"/>
      <c r="IKY18" s="146"/>
      <c r="IKZ18" s="146"/>
      <c r="ILA18" s="146"/>
      <c r="ILB18" s="146"/>
      <c r="ILC18" s="146"/>
      <c r="ILD18" s="146"/>
      <c r="ILE18" s="146"/>
      <c r="ILF18" s="146"/>
      <c r="ILG18" s="146"/>
      <c r="ILH18" s="146"/>
      <c r="ILI18" s="146"/>
      <c r="ILJ18" s="146"/>
      <c r="ILK18" s="146"/>
      <c r="ILL18" s="146"/>
      <c r="ILM18" s="146"/>
      <c r="ILN18" s="146"/>
      <c r="ILO18" s="146"/>
      <c r="ILP18" s="146"/>
      <c r="ILQ18" s="146"/>
      <c r="ILR18" s="146"/>
      <c r="ILS18" s="146"/>
      <c r="ILT18" s="146"/>
      <c r="ILU18" s="146"/>
      <c r="ILV18" s="146"/>
      <c r="ILW18" s="146"/>
      <c r="ILX18" s="146"/>
      <c r="ILY18" s="146"/>
      <c r="ILZ18" s="146"/>
      <c r="IMA18" s="146"/>
      <c r="IMB18" s="146"/>
      <c r="IMC18" s="146"/>
      <c r="IMD18" s="146"/>
      <c r="IME18" s="146"/>
      <c r="IMF18" s="146"/>
      <c r="IMG18" s="146"/>
      <c r="IMH18" s="146"/>
      <c r="IMI18" s="146"/>
      <c r="IMJ18" s="146"/>
      <c r="IMK18" s="146"/>
      <c r="IML18" s="146"/>
      <c r="IMM18" s="146"/>
      <c r="IMN18" s="146"/>
      <c r="IMO18" s="146"/>
      <c r="IMP18" s="146"/>
      <c r="IMQ18" s="146"/>
      <c r="IMR18" s="146"/>
      <c r="IMS18" s="146"/>
      <c r="IMT18" s="146"/>
      <c r="IMU18" s="146"/>
      <c r="IMV18" s="146"/>
      <c r="IMW18" s="146"/>
      <c r="IMX18" s="146"/>
      <c r="IMY18" s="146"/>
      <c r="IMZ18" s="146"/>
      <c r="INA18" s="146"/>
      <c r="INB18" s="146"/>
      <c r="INC18" s="146"/>
      <c r="IND18" s="146"/>
      <c r="INE18" s="146"/>
      <c r="INF18" s="146"/>
      <c r="ING18" s="146"/>
      <c r="INH18" s="146"/>
      <c r="INI18" s="146"/>
      <c r="INJ18" s="146"/>
      <c r="INK18" s="146"/>
      <c r="INL18" s="146"/>
      <c r="INM18" s="146"/>
      <c r="INN18" s="146"/>
      <c r="INO18" s="146"/>
      <c r="INP18" s="146"/>
      <c r="INQ18" s="146"/>
      <c r="INR18" s="146"/>
      <c r="INS18" s="146"/>
      <c r="INT18" s="146"/>
      <c r="INU18" s="146"/>
      <c r="INV18" s="146"/>
      <c r="INW18" s="146"/>
      <c r="INX18" s="146"/>
      <c r="INY18" s="146"/>
      <c r="INZ18" s="146"/>
      <c r="IOA18" s="146"/>
      <c r="IOB18" s="146"/>
      <c r="IOC18" s="146"/>
      <c r="IOD18" s="146"/>
      <c r="IOE18" s="146"/>
      <c r="IOF18" s="146"/>
      <c r="IOG18" s="146"/>
      <c r="IOH18" s="146"/>
      <c r="IOI18" s="146"/>
      <c r="IOJ18" s="146"/>
      <c r="IOK18" s="146"/>
      <c r="IOL18" s="146"/>
      <c r="IOM18" s="146"/>
      <c r="ION18" s="146"/>
      <c r="IOO18" s="146"/>
      <c r="IOP18" s="146"/>
      <c r="IOQ18" s="146"/>
      <c r="IOR18" s="146"/>
      <c r="IOS18" s="146"/>
      <c r="IOT18" s="146"/>
      <c r="IOU18" s="146"/>
      <c r="IOV18" s="146"/>
      <c r="IOW18" s="146"/>
      <c r="IOX18" s="146"/>
      <c r="IOY18" s="146"/>
      <c r="IOZ18" s="146"/>
      <c r="IPA18" s="146"/>
      <c r="IPB18" s="146"/>
      <c r="IPC18" s="146"/>
      <c r="IPD18" s="146"/>
      <c r="IPE18" s="146"/>
      <c r="IPF18" s="146"/>
      <c r="IPG18" s="146"/>
      <c r="IPH18" s="146"/>
      <c r="IPI18" s="146"/>
      <c r="IPJ18" s="146"/>
      <c r="IPK18" s="146"/>
      <c r="IPL18" s="146"/>
      <c r="IPM18" s="146"/>
      <c r="IPN18" s="146"/>
      <c r="IPO18" s="146"/>
      <c r="IPP18" s="146"/>
      <c r="IPQ18" s="146"/>
      <c r="IPR18" s="146"/>
      <c r="IPS18" s="146"/>
      <c r="IPT18" s="146"/>
      <c r="IPU18" s="146"/>
      <c r="IPV18" s="146"/>
      <c r="IPW18" s="146"/>
      <c r="IPX18" s="146"/>
      <c r="IPY18" s="146"/>
      <c r="IPZ18" s="146"/>
      <c r="IQA18" s="146"/>
      <c r="IQB18" s="146"/>
      <c r="IQC18" s="146"/>
      <c r="IQD18" s="146"/>
      <c r="IQE18" s="146"/>
      <c r="IQF18" s="146"/>
      <c r="IQG18" s="146"/>
      <c r="IQH18" s="146"/>
      <c r="IQI18" s="146"/>
      <c r="IQJ18" s="146"/>
      <c r="IQK18" s="146"/>
      <c r="IQL18" s="146"/>
      <c r="IQM18" s="146"/>
      <c r="IQN18" s="146"/>
      <c r="IQO18" s="146"/>
      <c r="IQP18" s="146"/>
      <c r="IQQ18" s="146"/>
      <c r="IQR18" s="146"/>
      <c r="IQS18" s="146"/>
      <c r="IQT18" s="146"/>
      <c r="IQU18" s="146"/>
      <c r="IQV18" s="146"/>
      <c r="IQW18" s="146"/>
      <c r="IQX18" s="146"/>
      <c r="IQY18" s="146"/>
      <c r="IQZ18" s="146"/>
      <c r="IRA18" s="146"/>
      <c r="IRB18" s="146"/>
      <c r="IRC18" s="146"/>
      <c r="IRD18" s="146"/>
      <c r="IRE18" s="146"/>
      <c r="IRF18" s="146"/>
      <c r="IRG18" s="146"/>
      <c r="IRH18" s="146"/>
      <c r="IRI18" s="146"/>
      <c r="IRJ18" s="146"/>
      <c r="IRK18" s="146"/>
      <c r="IRL18" s="146"/>
      <c r="IRM18" s="146"/>
      <c r="IRN18" s="146"/>
      <c r="IRO18" s="146"/>
      <c r="IRP18" s="146"/>
      <c r="IRQ18" s="146"/>
      <c r="IRR18" s="146"/>
      <c r="IRS18" s="146"/>
      <c r="IRT18" s="146"/>
      <c r="IRU18" s="146"/>
      <c r="IRV18" s="146"/>
      <c r="IRW18" s="146"/>
      <c r="IRX18" s="146"/>
      <c r="IRY18" s="146"/>
      <c r="IRZ18" s="146"/>
      <c r="ISA18" s="146"/>
      <c r="ISB18" s="146"/>
      <c r="ISC18" s="146"/>
      <c r="ISD18" s="146"/>
      <c r="ISE18" s="146"/>
      <c r="ISF18" s="146"/>
      <c r="ISG18" s="146"/>
      <c r="ISH18" s="146"/>
      <c r="ISI18" s="146"/>
      <c r="ISJ18" s="146"/>
      <c r="ISK18" s="146"/>
      <c r="ISL18" s="146"/>
      <c r="ISM18" s="146"/>
      <c r="ISN18" s="146"/>
      <c r="ISO18" s="146"/>
      <c r="ISP18" s="146"/>
      <c r="ISQ18" s="146"/>
      <c r="ISR18" s="146"/>
      <c r="ISS18" s="146"/>
      <c r="IST18" s="146"/>
      <c r="ISU18" s="146"/>
      <c r="ISV18" s="146"/>
      <c r="ISW18" s="146"/>
      <c r="ISX18" s="146"/>
      <c r="ISY18" s="146"/>
      <c r="ISZ18" s="146"/>
      <c r="ITA18" s="146"/>
      <c r="ITB18" s="146"/>
      <c r="ITC18" s="146"/>
      <c r="ITD18" s="146"/>
      <c r="ITE18" s="146"/>
      <c r="ITF18" s="146"/>
      <c r="ITG18" s="146"/>
      <c r="ITH18" s="146"/>
      <c r="ITI18" s="146"/>
      <c r="ITJ18" s="146"/>
      <c r="ITK18" s="146"/>
      <c r="ITL18" s="146"/>
      <c r="ITM18" s="146"/>
      <c r="ITN18" s="146"/>
      <c r="ITO18" s="146"/>
      <c r="ITP18" s="146"/>
      <c r="ITQ18" s="146"/>
      <c r="ITR18" s="146"/>
      <c r="ITS18" s="146"/>
      <c r="ITT18" s="146"/>
      <c r="ITU18" s="146"/>
      <c r="ITV18" s="146"/>
      <c r="ITW18" s="146"/>
      <c r="ITX18" s="146"/>
      <c r="ITY18" s="146"/>
      <c r="ITZ18" s="146"/>
      <c r="IUA18" s="146"/>
      <c r="IUB18" s="146"/>
      <c r="IUC18" s="146"/>
      <c r="IUD18" s="146"/>
      <c r="IUE18" s="146"/>
      <c r="IUF18" s="146"/>
      <c r="IUG18" s="146"/>
      <c r="IUH18" s="146"/>
      <c r="IUI18" s="146"/>
      <c r="IUJ18" s="146"/>
      <c r="IUK18" s="146"/>
      <c r="IUL18" s="146"/>
      <c r="IUM18" s="146"/>
      <c r="IUN18" s="146"/>
      <c r="IUO18" s="146"/>
      <c r="IUP18" s="146"/>
      <c r="IUQ18" s="146"/>
      <c r="IUR18" s="146"/>
      <c r="IUS18" s="146"/>
      <c r="IUT18" s="146"/>
      <c r="IUU18" s="146"/>
      <c r="IUV18" s="146"/>
      <c r="IUW18" s="146"/>
      <c r="IUX18" s="146"/>
      <c r="IUY18" s="146"/>
      <c r="IUZ18" s="146"/>
      <c r="IVA18" s="146"/>
      <c r="IVB18" s="146"/>
      <c r="IVC18" s="146"/>
      <c r="IVD18" s="146"/>
      <c r="IVE18" s="146"/>
      <c r="IVF18" s="146"/>
      <c r="IVG18" s="146"/>
      <c r="IVH18" s="146"/>
      <c r="IVI18" s="146"/>
      <c r="IVJ18" s="146"/>
      <c r="IVK18" s="146"/>
      <c r="IVL18" s="146"/>
      <c r="IVM18" s="146"/>
      <c r="IVN18" s="146"/>
      <c r="IVO18" s="146"/>
      <c r="IVP18" s="146"/>
      <c r="IVQ18" s="146"/>
      <c r="IVR18" s="146"/>
      <c r="IVS18" s="146"/>
      <c r="IVT18" s="146"/>
      <c r="IVU18" s="146"/>
      <c r="IVV18" s="146"/>
      <c r="IVW18" s="146"/>
      <c r="IVX18" s="146"/>
      <c r="IVY18" s="146"/>
      <c r="IVZ18" s="146"/>
      <c r="IWA18" s="146"/>
      <c r="IWB18" s="146"/>
      <c r="IWC18" s="146"/>
      <c r="IWD18" s="146"/>
      <c r="IWE18" s="146"/>
      <c r="IWF18" s="146"/>
      <c r="IWG18" s="146"/>
      <c r="IWH18" s="146"/>
      <c r="IWI18" s="146"/>
      <c r="IWJ18" s="146"/>
      <c r="IWK18" s="146"/>
      <c r="IWL18" s="146"/>
      <c r="IWM18" s="146"/>
      <c r="IWN18" s="146"/>
      <c r="IWO18" s="146"/>
      <c r="IWP18" s="146"/>
      <c r="IWQ18" s="146"/>
      <c r="IWR18" s="146"/>
      <c r="IWS18" s="146"/>
      <c r="IWT18" s="146"/>
      <c r="IWU18" s="146"/>
      <c r="IWV18" s="146"/>
      <c r="IWW18" s="146"/>
      <c r="IWX18" s="146"/>
      <c r="IWY18" s="146"/>
      <c r="IWZ18" s="146"/>
      <c r="IXA18" s="146"/>
      <c r="IXB18" s="146"/>
      <c r="IXC18" s="146"/>
      <c r="IXD18" s="146"/>
      <c r="IXE18" s="146"/>
      <c r="IXF18" s="146"/>
      <c r="IXG18" s="146"/>
      <c r="IXH18" s="146"/>
      <c r="IXI18" s="146"/>
      <c r="IXJ18" s="146"/>
      <c r="IXK18" s="146"/>
      <c r="IXL18" s="146"/>
      <c r="IXM18" s="146"/>
      <c r="IXN18" s="146"/>
      <c r="IXO18" s="146"/>
      <c r="IXP18" s="146"/>
      <c r="IXQ18" s="146"/>
      <c r="IXR18" s="146"/>
      <c r="IXS18" s="146"/>
      <c r="IXT18" s="146"/>
      <c r="IXU18" s="146"/>
      <c r="IXV18" s="146"/>
      <c r="IXW18" s="146"/>
      <c r="IXX18" s="146"/>
      <c r="IXY18" s="146"/>
      <c r="IXZ18" s="146"/>
      <c r="IYA18" s="146"/>
      <c r="IYB18" s="146"/>
      <c r="IYC18" s="146"/>
      <c r="IYD18" s="146"/>
      <c r="IYE18" s="146"/>
      <c r="IYF18" s="146"/>
      <c r="IYG18" s="146"/>
      <c r="IYH18" s="146"/>
      <c r="IYI18" s="146"/>
      <c r="IYJ18" s="146"/>
      <c r="IYK18" s="146"/>
      <c r="IYL18" s="146"/>
      <c r="IYM18" s="146"/>
      <c r="IYN18" s="146"/>
      <c r="IYO18" s="146"/>
      <c r="IYP18" s="146"/>
      <c r="IYQ18" s="146"/>
      <c r="IYR18" s="146"/>
      <c r="IYS18" s="146"/>
      <c r="IYT18" s="146"/>
      <c r="IYU18" s="146"/>
      <c r="IYV18" s="146"/>
      <c r="IYW18" s="146"/>
      <c r="IYX18" s="146"/>
      <c r="IYY18" s="146"/>
      <c r="IYZ18" s="146"/>
      <c r="IZA18" s="146"/>
      <c r="IZB18" s="146"/>
      <c r="IZC18" s="146"/>
      <c r="IZD18" s="146"/>
      <c r="IZE18" s="146"/>
      <c r="IZF18" s="146"/>
      <c r="IZG18" s="146"/>
      <c r="IZH18" s="146"/>
      <c r="IZI18" s="146"/>
      <c r="IZJ18" s="146"/>
      <c r="IZK18" s="146"/>
      <c r="IZL18" s="146"/>
      <c r="IZM18" s="146"/>
      <c r="IZN18" s="146"/>
      <c r="IZO18" s="146"/>
      <c r="IZP18" s="146"/>
      <c r="IZQ18" s="146"/>
      <c r="IZR18" s="146"/>
      <c r="IZS18" s="146"/>
      <c r="IZT18" s="146"/>
      <c r="IZU18" s="146"/>
      <c r="IZV18" s="146"/>
      <c r="IZW18" s="146"/>
      <c r="IZX18" s="146"/>
      <c r="IZY18" s="146"/>
      <c r="IZZ18" s="146"/>
      <c r="JAA18" s="146"/>
      <c r="JAB18" s="146"/>
      <c r="JAC18" s="146"/>
      <c r="JAD18" s="146"/>
      <c r="JAE18" s="146"/>
      <c r="JAF18" s="146"/>
      <c r="JAG18" s="146"/>
      <c r="JAH18" s="146"/>
      <c r="JAI18" s="146"/>
      <c r="JAJ18" s="146"/>
      <c r="JAK18" s="146"/>
      <c r="JAL18" s="146"/>
      <c r="JAM18" s="146"/>
      <c r="JAN18" s="146"/>
      <c r="JAO18" s="146"/>
      <c r="JAP18" s="146"/>
      <c r="JAQ18" s="146"/>
      <c r="JAR18" s="146"/>
      <c r="JAS18" s="146"/>
      <c r="JAT18" s="146"/>
      <c r="JAU18" s="146"/>
      <c r="JAV18" s="146"/>
      <c r="JAW18" s="146"/>
      <c r="JAX18" s="146"/>
      <c r="JAY18" s="146"/>
      <c r="JAZ18" s="146"/>
      <c r="JBA18" s="146"/>
      <c r="JBB18" s="146"/>
      <c r="JBC18" s="146"/>
      <c r="JBD18" s="146"/>
      <c r="JBE18" s="146"/>
      <c r="JBF18" s="146"/>
      <c r="JBG18" s="146"/>
      <c r="JBH18" s="146"/>
      <c r="JBI18" s="146"/>
      <c r="JBJ18" s="146"/>
      <c r="JBK18" s="146"/>
      <c r="JBL18" s="146"/>
      <c r="JBM18" s="146"/>
      <c r="JBN18" s="146"/>
      <c r="JBO18" s="146"/>
      <c r="JBP18" s="146"/>
      <c r="JBQ18" s="146"/>
      <c r="JBR18" s="146"/>
      <c r="JBS18" s="146"/>
      <c r="JBT18" s="146"/>
      <c r="JBU18" s="146"/>
      <c r="JBV18" s="146"/>
      <c r="JBW18" s="146"/>
      <c r="JBX18" s="146"/>
      <c r="JBY18" s="146"/>
      <c r="JBZ18" s="146"/>
      <c r="JCA18" s="146"/>
      <c r="JCB18" s="146"/>
      <c r="JCC18" s="146"/>
      <c r="JCD18" s="146"/>
      <c r="JCE18" s="146"/>
      <c r="JCF18" s="146"/>
      <c r="JCG18" s="146"/>
      <c r="JCH18" s="146"/>
      <c r="JCI18" s="146"/>
      <c r="JCJ18" s="146"/>
      <c r="JCK18" s="146"/>
      <c r="JCL18" s="146"/>
      <c r="JCM18" s="146"/>
      <c r="JCN18" s="146"/>
      <c r="JCO18" s="146"/>
      <c r="JCP18" s="146"/>
      <c r="JCQ18" s="146"/>
      <c r="JCR18" s="146"/>
      <c r="JCS18" s="146"/>
      <c r="JCT18" s="146"/>
      <c r="JCU18" s="146"/>
      <c r="JCV18" s="146"/>
      <c r="JCW18" s="146"/>
      <c r="JCX18" s="146"/>
      <c r="JCY18" s="146"/>
      <c r="JCZ18" s="146"/>
      <c r="JDA18" s="146"/>
      <c r="JDB18" s="146"/>
      <c r="JDC18" s="146"/>
      <c r="JDD18" s="146"/>
      <c r="JDE18" s="146"/>
      <c r="JDF18" s="146"/>
      <c r="JDG18" s="146"/>
      <c r="JDH18" s="146"/>
      <c r="JDI18" s="146"/>
      <c r="JDJ18" s="146"/>
      <c r="JDK18" s="146"/>
      <c r="JDL18" s="146"/>
      <c r="JDM18" s="146"/>
      <c r="JDN18" s="146"/>
      <c r="JDO18" s="146"/>
      <c r="JDP18" s="146"/>
      <c r="JDQ18" s="146"/>
      <c r="JDR18" s="146"/>
      <c r="JDS18" s="146"/>
      <c r="JDT18" s="146"/>
      <c r="JDU18" s="146"/>
      <c r="JDV18" s="146"/>
      <c r="JDW18" s="146"/>
      <c r="JDX18" s="146"/>
      <c r="JDY18" s="146"/>
      <c r="JDZ18" s="146"/>
      <c r="JEA18" s="146"/>
      <c r="JEB18" s="146"/>
      <c r="JEC18" s="146"/>
      <c r="JED18" s="146"/>
      <c r="JEE18" s="146"/>
      <c r="JEF18" s="146"/>
      <c r="JEG18" s="146"/>
      <c r="JEH18" s="146"/>
      <c r="JEI18" s="146"/>
      <c r="JEJ18" s="146"/>
      <c r="JEK18" s="146"/>
      <c r="JEL18" s="146"/>
      <c r="JEM18" s="146"/>
      <c r="JEN18" s="146"/>
      <c r="JEO18" s="146"/>
      <c r="JEP18" s="146"/>
      <c r="JEQ18" s="146"/>
      <c r="JER18" s="146"/>
      <c r="JES18" s="146"/>
      <c r="JET18" s="146"/>
      <c r="JEU18" s="146"/>
      <c r="JEV18" s="146"/>
      <c r="JEW18" s="146"/>
      <c r="JEX18" s="146"/>
      <c r="JEY18" s="146"/>
      <c r="JEZ18" s="146"/>
      <c r="JFA18" s="146"/>
      <c r="JFB18" s="146"/>
      <c r="JFC18" s="146"/>
      <c r="JFD18" s="146"/>
      <c r="JFE18" s="146"/>
      <c r="JFF18" s="146"/>
      <c r="JFG18" s="146"/>
      <c r="JFH18" s="146"/>
      <c r="JFI18" s="146"/>
      <c r="JFJ18" s="146"/>
      <c r="JFK18" s="146"/>
      <c r="JFL18" s="146"/>
      <c r="JFM18" s="146"/>
      <c r="JFN18" s="146"/>
      <c r="JFO18" s="146"/>
      <c r="JFP18" s="146"/>
      <c r="JFQ18" s="146"/>
      <c r="JFR18" s="146"/>
      <c r="JFS18" s="146"/>
      <c r="JFT18" s="146"/>
      <c r="JFU18" s="146"/>
      <c r="JFV18" s="146"/>
      <c r="JFW18" s="146"/>
      <c r="JFX18" s="146"/>
      <c r="JFY18" s="146"/>
      <c r="JFZ18" s="146"/>
      <c r="JGA18" s="146"/>
      <c r="JGB18" s="146"/>
      <c r="JGC18" s="146"/>
      <c r="JGD18" s="146"/>
      <c r="JGE18" s="146"/>
      <c r="JGF18" s="146"/>
      <c r="JGG18" s="146"/>
      <c r="JGH18" s="146"/>
      <c r="JGI18" s="146"/>
      <c r="JGJ18" s="146"/>
      <c r="JGK18" s="146"/>
      <c r="JGL18" s="146"/>
      <c r="JGM18" s="146"/>
      <c r="JGN18" s="146"/>
      <c r="JGO18" s="146"/>
      <c r="JGP18" s="146"/>
      <c r="JGQ18" s="146"/>
      <c r="JGR18" s="146"/>
      <c r="JGS18" s="146"/>
      <c r="JGT18" s="146"/>
      <c r="JGU18" s="146"/>
      <c r="JGV18" s="146"/>
      <c r="JGW18" s="146"/>
      <c r="JGX18" s="146"/>
      <c r="JGY18" s="146"/>
      <c r="JGZ18" s="146"/>
      <c r="JHA18" s="146"/>
      <c r="JHB18" s="146"/>
      <c r="JHC18" s="146"/>
      <c r="JHD18" s="146"/>
      <c r="JHE18" s="146"/>
      <c r="JHF18" s="146"/>
      <c r="JHG18" s="146"/>
      <c r="JHH18" s="146"/>
      <c r="JHI18" s="146"/>
      <c r="JHJ18" s="146"/>
      <c r="JHK18" s="146"/>
      <c r="JHL18" s="146"/>
      <c r="JHM18" s="146"/>
      <c r="JHN18" s="146"/>
      <c r="JHO18" s="146"/>
      <c r="JHP18" s="146"/>
      <c r="JHQ18" s="146"/>
      <c r="JHR18" s="146"/>
      <c r="JHS18" s="146"/>
      <c r="JHT18" s="146"/>
      <c r="JHU18" s="146"/>
      <c r="JHV18" s="146"/>
      <c r="JHW18" s="146"/>
      <c r="JHX18" s="146"/>
      <c r="JHY18" s="146"/>
      <c r="JHZ18" s="146"/>
      <c r="JIA18" s="146"/>
      <c r="JIB18" s="146"/>
      <c r="JIC18" s="146"/>
      <c r="JID18" s="146"/>
      <c r="JIE18" s="146"/>
      <c r="JIF18" s="146"/>
      <c r="JIG18" s="146"/>
      <c r="JIH18" s="146"/>
      <c r="JII18" s="146"/>
      <c r="JIJ18" s="146"/>
      <c r="JIK18" s="146"/>
      <c r="JIL18" s="146"/>
      <c r="JIM18" s="146"/>
      <c r="JIN18" s="146"/>
      <c r="JIO18" s="146"/>
      <c r="JIP18" s="146"/>
      <c r="JIQ18" s="146"/>
      <c r="JIR18" s="146"/>
      <c r="JIS18" s="146"/>
      <c r="JIT18" s="146"/>
      <c r="JIU18" s="146"/>
      <c r="JIV18" s="146"/>
      <c r="JIW18" s="146"/>
      <c r="JIX18" s="146"/>
      <c r="JIY18" s="146"/>
      <c r="JIZ18" s="146"/>
      <c r="JJA18" s="146"/>
      <c r="JJB18" s="146"/>
      <c r="JJC18" s="146"/>
      <c r="JJD18" s="146"/>
      <c r="JJE18" s="146"/>
      <c r="JJF18" s="146"/>
      <c r="JJG18" s="146"/>
      <c r="JJH18" s="146"/>
      <c r="JJI18" s="146"/>
      <c r="JJJ18" s="146"/>
      <c r="JJK18" s="146"/>
      <c r="JJL18" s="146"/>
      <c r="JJM18" s="146"/>
      <c r="JJN18" s="146"/>
      <c r="JJO18" s="146"/>
      <c r="JJP18" s="146"/>
      <c r="JJQ18" s="146"/>
      <c r="JJR18" s="146"/>
      <c r="JJS18" s="146"/>
      <c r="JJT18" s="146"/>
      <c r="JJU18" s="146"/>
      <c r="JJV18" s="146"/>
      <c r="JJW18" s="146"/>
      <c r="JJX18" s="146"/>
      <c r="JJY18" s="146"/>
      <c r="JJZ18" s="146"/>
      <c r="JKA18" s="146"/>
      <c r="JKB18" s="146"/>
      <c r="JKC18" s="146"/>
      <c r="JKD18" s="146"/>
      <c r="JKE18" s="146"/>
      <c r="JKF18" s="146"/>
      <c r="JKG18" s="146"/>
      <c r="JKH18" s="146"/>
      <c r="JKI18" s="146"/>
      <c r="JKJ18" s="146"/>
      <c r="JKK18" s="146"/>
      <c r="JKL18" s="146"/>
      <c r="JKM18" s="146"/>
      <c r="JKN18" s="146"/>
      <c r="JKO18" s="146"/>
      <c r="JKP18" s="146"/>
      <c r="JKQ18" s="146"/>
      <c r="JKR18" s="146"/>
      <c r="JKS18" s="146"/>
      <c r="JKT18" s="146"/>
      <c r="JKU18" s="146"/>
      <c r="JKV18" s="146"/>
      <c r="JKW18" s="146"/>
      <c r="JKX18" s="146"/>
      <c r="JKY18" s="146"/>
      <c r="JKZ18" s="146"/>
      <c r="JLA18" s="146"/>
      <c r="JLB18" s="146"/>
      <c r="JLC18" s="146"/>
      <c r="JLD18" s="146"/>
      <c r="JLE18" s="146"/>
      <c r="JLF18" s="146"/>
      <c r="JLG18" s="146"/>
      <c r="JLH18" s="146"/>
      <c r="JLI18" s="146"/>
      <c r="JLJ18" s="146"/>
      <c r="JLK18" s="146"/>
      <c r="JLL18" s="146"/>
      <c r="JLM18" s="146"/>
      <c r="JLN18" s="146"/>
      <c r="JLO18" s="146"/>
      <c r="JLP18" s="146"/>
      <c r="JLQ18" s="146"/>
      <c r="JLR18" s="146"/>
      <c r="JLS18" s="146"/>
      <c r="JLT18" s="146"/>
      <c r="JLU18" s="146"/>
      <c r="JLV18" s="146"/>
      <c r="JLW18" s="146"/>
      <c r="JLX18" s="146"/>
      <c r="JLY18" s="146"/>
      <c r="JLZ18" s="146"/>
      <c r="JMA18" s="146"/>
      <c r="JMB18" s="146"/>
      <c r="JMC18" s="146"/>
      <c r="JMD18" s="146"/>
      <c r="JME18" s="146"/>
      <c r="JMF18" s="146"/>
      <c r="JMG18" s="146"/>
      <c r="JMH18" s="146"/>
      <c r="JMI18" s="146"/>
      <c r="JMJ18" s="146"/>
      <c r="JMK18" s="146"/>
      <c r="JML18" s="146"/>
      <c r="JMM18" s="146"/>
      <c r="JMN18" s="146"/>
      <c r="JMO18" s="146"/>
      <c r="JMP18" s="146"/>
      <c r="JMQ18" s="146"/>
      <c r="JMR18" s="146"/>
      <c r="JMS18" s="146"/>
      <c r="JMT18" s="146"/>
      <c r="JMU18" s="146"/>
      <c r="JMV18" s="146"/>
      <c r="JMW18" s="146"/>
      <c r="JMX18" s="146"/>
      <c r="JMY18" s="146"/>
      <c r="JMZ18" s="146"/>
      <c r="JNA18" s="146"/>
      <c r="JNB18" s="146"/>
      <c r="JNC18" s="146"/>
      <c r="JND18" s="146"/>
      <c r="JNE18" s="146"/>
      <c r="JNF18" s="146"/>
      <c r="JNG18" s="146"/>
      <c r="JNH18" s="146"/>
      <c r="JNI18" s="146"/>
      <c r="JNJ18" s="146"/>
      <c r="JNK18" s="146"/>
      <c r="JNL18" s="146"/>
      <c r="JNM18" s="146"/>
      <c r="JNN18" s="146"/>
      <c r="JNO18" s="146"/>
      <c r="JNP18" s="146"/>
      <c r="JNQ18" s="146"/>
      <c r="JNR18" s="146"/>
      <c r="JNS18" s="146"/>
      <c r="JNT18" s="146"/>
      <c r="JNU18" s="146"/>
      <c r="JNV18" s="146"/>
      <c r="JNW18" s="146"/>
      <c r="JNX18" s="146"/>
      <c r="JNY18" s="146"/>
      <c r="JNZ18" s="146"/>
      <c r="JOA18" s="146"/>
      <c r="JOB18" s="146"/>
      <c r="JOC18" s="146"/>
      <c r="JOD18" s="146"/>
      <c r="JOE18" s="146"/>
      <c r="JOF18" s="146"/>
      <c r="JOG18" s="146"/>
      <c r="JOH18" s="146"/>
      <c r="JOI18" s="146"/>
      <c r="JOJ18" s="146"/>
      <c r="JOK18" s="146"/>
      <c r="JOL18" s="146"/>
      <c r="JOM18" s="146"/>
      <c r="JON18" s="146"/>
      <c r="JOO18" s="146"/>
      <c r="JOP18" s="146"/>
      <c r="JOQ18" s="146"/>
      <c r="JOR18" s="146"/>
      <c r="JOS18" s="146"/>
      <c r="JOT18" s="146"/>
      <c r="JOU18" s="146"/>
      <c r="JOV18" s="146"/>
      <c r="JOW18" s="146"/>
      <c r="JOX18" s="146"/>
      <c r="JOY18" s="146"/>
      <c r="JOZ18" s="146"/>
      <c r="JPA18" s="146"/>
      <c r="JPB18" s="146"/>
      <c r="JPC18" s="146"/>
      <c r="JPD18" s="146"/>
      <c r="JPE18" s="146"/>
      <c r="JPF18" s="146"/>
      <c r="JPG18" s="146"/>
      <c r="JPH18" s="146"/>
      <c r="JPI18" s="146"/>
      <c r="JPJ18" s="146"/>
      <c r="JPK18" s="146"/>
      <c r="JPL18" s="146"/>
      <c r="JPM18" s="146"/>
      <c r="JPN18" s="146"/>
      <c r="JPO18" s="146"/>
      <c r="JPP18" s="146"/>
      <c r="JPQ18" s="146"/>
      <c r="JPR18" s="146"/>
      <c r="JPS18" s="146"/>
      <c r="JPT18" s="146"/>
      <c r="JPU18" s="146"/>
      <c r="JPV18" s="146"/>
      <c r="JPW18" s="146"/>
      <c r="JPX18" s="146"/>
      <c r="JPY18" s="146"/>
      <c r="JPZ18" s="146"/>
      <c r="JQA18" s="146"/>
      <c r="JQB18" s="146"/>
      <c r="JQC18" s="146"/>
      <c r="JQD18" s="146"/>
      <c r="JQE18" s="146"/>
      <c r="JQF18" s="146"/>
      <c r="JQG18" s="146"/>
      <c r="JQH18" s="146"/>
      <c r="JQI18" s="146"/>
      <c r="JQJ18" s="146"/>
      <c r="JQK18" s="146"/>
      <c r="JQL18" s="146"/>
      <c r="JQM18" s="146"/>
      <c r="JQN18" s="146"/>
      <c r="JQO18" s="146"/>
      <c r="JQP18" s="146"/>
      <c r="JQQ18" s="146"/>
      <c r="JQR18" s="146"/>
      <c r="JQS18" s="146"/>
      <c r="JQT18" s="146"/>
      <c r="JQU18" s="146"/>
      <c r="JQV18" s="146"/>
      <c r="JQW18" s="146"/>
      <c r="JQX18" s="146"/>
      <c r="JQY18" s="146"/>
      <c r="JQZ18" s="146"/>
      <c r="JRA18" s="146"/>
      <c r="JRB18" s="146"/>
      <c r="JRC18" s="146"/>
      <c r="JRD18" s="146"/>
      <c r="JRE18" s="146"/>
      <c r="JRF18" s="146"/>
      <c r="JRG18" s="146"/>
      <c r="JRH18" s="146"/>
      <c r="JRI18" s="146"/>
      <c r="JRJ18" s="146"/>
      <c r="JRK18" s="146"/>
      <c r="JRL18" s="146"/>
      <c r="JRM18" s="146"/>
      <c r="JRN18" s="146"/>
      <c r="JRO18" s="146"/>
      <c r="JRP18" s="146"/>
      <c r="JRQ18" s="146"/>
      <c r="JRR18" s="146"/>
      <c r="JRS18" s="146"/>
      <c r="JRT18" s="146"/>
      <c r="JRU18" s="146"/>
      <c r="JRV18" s="146"/>
      <c r="JRW18" s="146"/>
      <c r="JRX18" s="146"/>
      <c r="JRY18" s="146"/>
      <c r="JRZ18" s="146"/>
      <c r="JSA18" s="146"/>
      <c r="JSB18" s="146"/>
      <c r="JSC18" s="146"/>
      <c r="JSD18" s="146"/>
      <c r="JSE18" s="146"/>
      <c r="JSF18" s="146"/>
      <c r="JSG18" s="146"/>
      <c r="JSH18" s="146"/>
      <c r="JSI18" s="146"/>
      <c r="JSJ18" s="146"/>
      <c r="JSK18" s="146"/>
      <c r="JSL18" s="146"/>
      <c r="JSM18" s="146"/>
      <c r="JSN18" s="146"/>
      <c r="JSO18" s="146"/>
      <c r="JSP18" s="146"/>
      <c r="JSQ18" s="146"/>
      <c r="JSR18" s="146"/>
      <c r="JSS18" s="146"/>
      <c r="JST18" s="146"/>
      <c r="JSU18" s="146"/>
      <c r="JSV18" s="146"/>
      <c r="JSW18" s="146"/>
      <c r="JSX18" s="146"/>
      <c r="JSY18" s="146"/>
      <c r="JSZ18" s="146"/>
      <c r="JTA18" s="146"/>
      <c r="JTB18" s="146"/>
      <c r="JTC18" s="146"/>
      <c r="JTD18" s="146"/>
      <c r="JTE18" s="146"/>
      <c r="JTF18" s="146"/>
      <c r="JTG18" s="146"/>
      <c r="JTH18" s="146"/>
      <c r="JTI18" s="146"/>
      <c r="JTJ18" s="146"/>
      <c r="JTK18" s="146"/>
      <c r="JTL18" s="146"/>
      <c r="JTM18" s="146"/>
      <c r="JTN18" s="146"/>
      <c r="JTO18" s="146"/>
      <c r="JTP18" s="146"/>
      <c r="JTQ18" s="146"/>
      <c r="JTR18" s="146"/>
      <c r="JTS18" s="146"/>
      <c r="JTT18" s="146"/>
      <c r="JTU18" s="146"/>
      <c r="JTV18" s="146"/>
      <c r="JTW18" s="146"/>
      <c r="JTX18" s="146"/>
      <c r="JTY18" s="146"/>
      <c r="JTZ18" s="146"/>
      <c r="JUA18" s="146"/>
      <c r="JUB18" s="146"/>
      <c r="JUC18" s="146"/>
      <c r="JUD18" s="146"/>
      <c r="JUE18" s="146"/>
      <c r="JUF18" s="146"/>
      <c r="JUG18" s="146"/>
      <c r="JUH18" s="146"/>
      <c r="JUI18" s="146"/>
      <c r="JUJ18" s="146"/>
      <c r="JUK18" s="146"/>
      <c r="JUL18" s="146"/>
      <c r="JUM18" s="146"/>
      <c r="JUN18" s="146"/>
      <c r="JUO18" s="146"/>
      <c r="JUP18" s="146"/>
      <c r="JUQ18" s="146"/>
      <c r="JUR18" s="146"/>
      <c r="JUS18" s="146"/>
      <c r="JUT18" s="146"/>
      <c r="JUU18" s="146"/>
      <c r="JUV18" s="146"/>
      <c r="JUW18" s="146"/>
      <c r="JUX18" s="146"/>
      <c r="JUY18" s="146"/>
      <c r="JUZ18" s="146"/>
      <c r="JVA18" s="146"/>
      <c r="JVB18" s="146"/>
      <c r="JVC18" s="146"/>
      <c r="JVD18" s="146"/>
      <c r="JVE18" s="146"/>
      <c r="JVF18" s="146"/>
      <c r="JVG18" s="146"/>
      <c r="JVH18" s="146"/>
      <c r="JVI18" s="146"/>
      <c r="JVJ18" s="146"/>
      <c r="JVK18" s="146"/>
      <c r="JVL18" s="146"/>
      <c r="JVM18" s="146"/>
      <c r="JVN18" s="146"/>
      <c r="JVO18" s="146"/>
      <c r="JVP18" s="146"/>
      <c r="JVQ18" s="146"/>
      <c r="JVR18" s="146"/>
      <c r="JVS18" s="146"/>
      <c r="JVT18" s="146"/>
      <c r="JVU18" s="146"/>
      <c r="JVV18" s="146"/>
      <c r="JVW18" s="146"/>
      <c r="JVX18" s="146"/>
      <c r="JVY18" s="146"/>
      <c r="JVZ18" s="146"/>
      <c r="JWA18" s="146"/>
      <c r="JWB18" s="146"/>
      <c r="JWC18" s="146"/>
      <c r="JWD18" s="146"/>
      <c r="JWE18" s="146"/>
      <c r="JWF18" s="146"/>
      <c r="JWG18" s="146"/>
      <c r="JWH18" s="146"/>
      <c r="JWI18" s="146"/>
      <c r="JWJ18" s="146"/>
      <c r="JWK18" s="146"/>
      <c r="JWL18" s="146"/>
      <c r="JWM18" s="146"/>
      <c r="JWN18" s="146"/>
      <c r="JWO18" s="146"/>
      <c r="JWP18" s="146"/>
      <c r="JWQ18" s="146"/>
      <c r="JWR18" s="146"/>
      <c r="JWS18" s="146"/>
      <c r="JWT18" s="146"/>
      <c r="JWU18" s="146"/>
      <c r="JWV18" s="146"/>
      <c r="JWW18" s="146"/>
      <c r="JWX18" s="146"/>
      <c r="JWY18" s="146"/>
      <c r="JWZ18" s="146"/>
      <c r="JXA18" s="146"/>
      <c r="JXB18" s="146"/>
      <c r="JXC18" s="146"/>
      <c r="JXD18" s="146"/>
      <c r="JXE18" s="146"/>
      <c r="JXF18" s="146"/>
      <c r="JXG18" s="146"/>
      <c r="JXH18" s="146"/>
      <c r="JXI18" s="146"/>
      <c r="JXJ18" s="146"/>
      <c r="JXK18" s="146"/>
      <c r="JXL18" s="146"/>
      <c r="JXM18" s="146"/>
      <c r="JXN18" s="146"/>
      <c r="JXO18" s="146"/>
      <c r="JXP18" s="146"/>
      <c r="JXQ18" s="146"/>
      <c r="JXR18" s="146"/>
      <c r="JXS18" s="146"/>
      <c r="JXT18" s="146"/>
      <c r="JXU18" s="146"/>
      <c r="JXV18" s="146"/>
      <c r="JXW18" s="146"/>
      <c r="JXX18" s="146"/>
      <c r="JXY18" s="146"/>
      <c r="JXZ18" s="146"/>
      <c r="JYA18" s="146"/>
      <c r="JYB18" s="146"/>
      <c r="JYC18" s="146"/>
      <c r="JYD18" s="146"/>
      <c r="JYE18" s="146"/>
      <c r="JYF18" s="146"/>
      <c r="JYG18" s="146"/>
      <c r="JYH18" s="146"/>
      <c r="JYI18" s="146"/>
      <c r="JYJ18" s="146"/>
      <c r="JYK18" s="146"/>
      <c r="JYL18" s="146"/>
      <c r="JYM18" s="146"/>
      <c r="JYN18" s="146"/>
      <c r="JYO18" s="146"/>
      <c r="JYP18" s="146"/>
      <c r="JYQ18" s="146"/>
      <c r="JYR18" s="146"/>
      <c r="JYS18" s="146"/>
      <c r="JYT18" s="146"/>
      <c r="JYU18" s="146"/>
      <c r="JYV18" s="146"/>
      <c r="JYW18" s="146"/>
      <c r="JYX18" s="146"/>
      <c r="JYY18" s="146"/>
      <c r="JYZ18" s="146"/>
      <c r="JZA18" s="146"/>
      <c r="JZB18" s="146"/>
      <c r="JZC18" s="146"/>
      <c r="JZD18" s="146"/>
      <c r="JZE18" s="146"/>
      <c r="JZF18" s="146"/>
      <c r="JZG18" s="146"/>
      <c r="JZH18" s="146"/>
      <c r="JZI18" s="146"/>
      <c r="JZJ18" s="146"/>
      <c r="JZK18" s="146"/>
      <c r="JZL18" s="146"/>
      <c r="JZM18" s="146"/>
      <c r="JZN18" s="146"/>
      <c r="JZO18" s="146"/>
      <c r="JZP18" s="146"/>
      <c r="JZQ18" s="146"/>
      <c r="JZR18" s="146"/>
      <c r="JZS18" s="146"/>
      <c r="JZT18" s="146"/>
      <c r="JZU18" s="146"/>
      <c r="JZV18" s="146"/>
      <c r="JZW18" s="146"/>
      <c r="JZX18" s="146"/>
      <c r="JZY18" s="146"/>
      <c r="JZZ18" s="146"/>
      <c r="KAA18" s="146"/>
      <c r="KAB18" s="146"/>
      <c r="KAC18" s="146"/>
      <c r="KAD18" s="146"/>
      <c r="KAE18" s="146"/>
      <c r="KAF18" s="146"/>
      <c r="KAG18" s="146"/>
      <c r="KAH18" s="146"/>
      <c r="KAI18" s="146"/>
      <c r="KAJ18" s="146"/>
      <c r="KAK18" s="146"/>
      <c r="KAL18" s="146"/>
      <c r="KAM18" s="146"/>
      <c r="KAN18" s="146"/>
      <c r="KAO18" s="146"/>
      <c r="KAP18" s="146"/>
      <c r="KAQ18" s="146"/>
      <c r="KAR18" s="146"/>
      <c r="KAS18" s="146"/>
      <c r="KAT18" s="146"/>
      <c r="KAU18" s="146"/>
      <c r="KAV18" s="146"/>
      <c r="KAW18" s="146"/>
      <c r="KAX18" s="146"/>
      <c r="KAY18" s="146"/>
      <c r="KAZ18" s="146"/>
      <c r="KBA18" s="146"/>
      <c r="KBB18" s="146"/>
      <c r="KBC18" s="146"/>
      <c r="KBD18" s="146"/>
      <c r="KBE18" s="146"/>
      <c r="KBF18" s="146"/>
      <c r="KBG18" s="146"/>
      <c r="KBH18" s="146"/>
      <c r="KBI18" s="146"/>
      <c r="KBJ18" s="146"/>
      <c r="KBK18" s="146"/>
      <c r="KBL18" s="146"/>
      <c r="KBM18" s="146"/>
      <c r="KBN18" s="146"/>
      <c r="KBO18" s="146"/>
      <c r="KBP18" s="146"/>
      <c r="KBQ18" s="146"/>
      <c r="KBR18" s="146"/>
      <c r="KBS18" s="146"/>
      <c r="KBT18" s="146"/>
      <c r="KBU18" s="146"/>
      <c r="KBV18" s="146"/>
      <c r="KBW18" s="146"/>
      <c r="KBX18" s="146"/>
      <c r="KBY18" s="146"/>
      <c r="KBZ18" s="146"/>
      <c r="KCA18" s="146"/>
      <c r="KCB18" s="146"/>
      <c r="KCC18" s="146"/>
      <c r="KCD18" s="146"/>
      <c r="KCE18" s="146"/>
      <c r="KCF18" s="146"/>
      <c r="KCG18" s="146"/>
      <c r="KCH18" s="146"/>
      <c r="KCI18" s="146"/>
      <c r="KCJ18" s="146"/>
      <c r="KCK18" s="146"/>
      <c r="KCL18" s="146"/>
      <c r="KCM18" s="146"/>
      <c r="KCN18" s="146"/>
      <c r="KCO18" s="146"/>
      <c r="KCP18" s="146"/>
      <c r="KCQ18" s="146"/>
      <c r="KCR18" s="146"/>
      <c r="KCS18" s="146"/>
      <c r="KCT18" s="146"/>
      <c r="KCU18" s="146"/>
      <c r="KCV18" s="146"/>
      <c r="KCW18" s="146"/>
      <c r="KCX18" s="146"/>
      <c r="KCY18" s="146"/>
      <c r="KCZ18" s="146"/>
      <c r="KDA18" s="146"/>
      <c r="KDB18" s="146"/>
      <c r="KDC18" s="146"/>
      <c r="KDD18" s="146"/>
      <c r="KDE18" s="146"/>
      <c r="KDF18" s="146"/>
      <c r="KDG18" s="146"/>
      <c r="KDH18" s="146"/>
      <c r="KDI18" s="146"/>
      <c r="KDJ18" s="146"/>
      <c r="KDK18" s="146"/>
      <c r="KDL18" s="146"/>
      <c r="KDM18" s="146"/>
      <c r="KDN18" s="146"/>
      <c r="KDO18" s="146"/>
      <c r="KDP18" s="146"/>
      <c r="KDQ18" s="146"/>
      <c r="KDR18" s="146"/>
      <c r="KDS18" s="146"/>
      <c r="KDT18" s="146"/>
      <c r="KDU18" s="146"/>
      <c r="KDV18" s="146"/>
      <c r="KDW18" s="146"/>
      <c r="KDX18" s="146"/>
      <c r="KDY18" s="146"/>
      <c r="KDZ18" s="146"/>
      <c r="KEA18" s="146"/>
      <c r="KEB18" s="146"/>
      <c r="KEC18" s="146"/>
      <c r="KED18" s="146"/>
      <c r="KEE18" s="146"/>
      <c r="KEF18" s="146"/>
      <c r="KEG18" s="146"/>
      <c r="KEH18" s="146"/>
      <c r="KEI18" s="146"/>
      <c r="KEJ18" s="146"/>
      <c r="KEK18" s="146"/>
      <c r="KEL18" s="146"/>
      <c r="KEM18" s="146"/>
      <c r="KEN18" s="146"/>
      <c r="KEO18" s="146"/>
      <c r="KEP18" s="146"/>
      <c r="KEQ18" s="146"/>
      <c r="KER18" s="146"/>
      <c r="KES18" s="146"/>
      <c r="KET18" s="146"/>
      <c r="KEU18" s="146"/>
      <c r="KEV18" s="146"/>
      <c r="KEW18" s="146"/>
      <c r="KEX18" s="146"/>
      <c r="KEY18" s="146"/>
      <c r="KEZ18" s="146"/>
      <c r="KFA18" s="146"/>
      <c r="KFB18" s="146"/>
      <c r="KFC18" s="146"/>
      <c r="KFD18" s="146"/>
      <c r="KFE18" s="146"/>
      <c r="KFF18" s="146"/>
      <c r="KFG18" s="146"/>
      <c r="KFH18" s="146"/>
      <c r="KFI18" s="146"/>
      <c r="KFJ18" s="146"/>
      <c r="KFK18" s="146"/>
      <c r="KFL18" s="146"/>
      <c r="KFM18" s="146"/>
      <c r="KFN18" s="146"/>
      <c r="KFO18" s="146"/>
      <c r="KFP18" s="146"/>
      <c r="KFQ18" s="146"/>
      <c r="KFR18" s="146"/>
      <c r="KFS18" s="146"/>
      <c r="KFT18" s="146"/>
      <c r="KFU18" s="146"/>
      <c r="KFV18" s="146"/>
      <c r="KFW18" s="146"/>
      <c r="KFX18" s="146"/>
      <c r="KFY18" s="146"/>
      <c r="KFZ18" s="146"/>
      <c r="KGA18" s="146"/>
      <c r="KGB18" s="146"/>
      <c r="KGC18" s="146"/>
      <c r="KGD18" s="146"/>
      <c r="KGE18" s="146"/>
      <c r="KGF18" s="146"/>
      <c r="KGG18" s="146"/>
      <c r="KGH18" s="146"/>
      <c r="KGI18" s="146"/>
      <c r="KGJ18" s="146"/>
      <c r="KGK18" s="146"/>
      <c r="KGL18" s="146"/>
      <c r="KGM18" s="146"/>
      <c r="KGN18" s="146"/>
      <c r="KGO18" s="146"/>
      <c r="KGP18" s="146"/>
      <c r="KGQ18" s="146"/>
      <c r="KGR18" s="146"/>
      <c r="KGS18" s="146"/>
      <c r="KGT18" s="146"/>
      <c r="KGU18" s="146"/>
      <c r="KGV18" s="146"/>
      <c r="KGW18" s="146"/>
      <c r="KGX18" s="146"/>
      <c r="KGY18" s="146"/>
      <c r="KGZ18" s="146"/>
      <c r="KHA18" s="146"/>
      <c r="KHB18" s="146"/>
      <c r="KHC18" s="146"/>
      <c r="KHD18" s="146"/>
      <c r="KHE18" s="146"/>
      <c r="KHF18" s="146"/>
      <c r="KHG18" s="146"/>
      <c r="KHH18" s="146"/>
      <c r="KHI18" s="146"/>
      <c r="KHJ18" s="146"/>
      <c r="KHK18" s="146"/>
      <c r="KHL18" s="146"/>
      <c r="KHM18" s="146"/>
      <c r="KHN18" s="146"/>
      <c r="KHO18" s="146"/>
      <c r="KHP18" s="146"/>
      <c r="KHQ18" s="146"/>
      <c r="KHR18" s="146"/>
      <c r="KHS18" s="146"/>
      <c r="KHT18" s="146"/>
      <c r="KHU18" s="146"/>
      <c r="KHV18" s="146"/>
      <c r="KHW18" s="146"/>
      <c r="KHX18" s="146"/>
      <c r="KHY18" s="146"/>
      <c r="KHZ18" s="146"/>
      <c r="KIA18" s="146"/>
      <c r="KIB18" s="146"/>
      <c r="KIC18" s="146"/>
      <c r="KID18" s="146"/>
      <c r="KIE18" s="146"/>
      <c r="KIF18" s="146"/>
      <c r="KIG18" s="146"/>
      <c r="KIH18" s="146"/>
      <c r="KII18" s="146"/>
      <c r="KIJ18" s="146"/>
      <c r="KIK18" s="146"/>
      <c r="KIL18" s="146"/>
      <c r="KIM18" s="146"/>
      <c r="KIN18" s="146"/>
      <c r="KIO18" s="146"/>
      <c r="KIP18" s="146"/>
      <c r="KIQ18" s="146"/>
      <c r="KIR18" s="146"/>
      <c r="KIS18" s="146"/>
      <c r="KIT18" s="146"/>
      <c r="KIU18" s="146"/>
      <c r="KIV18" s="146"/>
      <c r="KIW18" s="146"/>
      <c r="KIX18" s="146"/>
      <c r="KIY18" s="146"/>
      <c r="KIZ18" s="146"/>
      <c r="KJA18" s="146"/>
      <c r="KJB18" s="146"/>
      <c r="KJC18" s="146"/>
      <c r="KJD18" s="146"/>
      <c r="KJE18" s="146"/>
      <c r="KJF18" s="146"/>
      <c r="KJG18" s="146"/>
      <c r="KJH18" s="146"/>
      <c r="KJI18" s="146"/>
      <c r="KJJ18" s="146"/>
      <c r="KJK18" s="146"/>
      <c r="KJL18" s="146"/>
      <c r="KJM18" s="146"/>
      <c r="KJN18" s="146"/>
      <c r="KJO18" s="146"/>
      <c r="KJP18" s="146"/>
      <c r="KJQ18" s="146"/>
      <c r="KJR18" s="146"/>
      <c r="KJS18" s="146"/>
      <c r="KJT18" s="146"/>
      <c r="KJU18" s="146"/>
      <c r="KJV18" s="146"/>
      <c r="KJW18" s="146"/>
      <c r="KJX18" s="146"/>
      <c r="KJY18" s="146"/>
      <c r="KJZ18" s="146"/>
      <c r="KKA18" s="146"/>
      <c r="KKB18" s="146"/>
      <c r="KKC18" s="146"/>
      <c r="KKD18" s="146"/>
      <c r="KKE18" s="146"/>
      <c r="KKF18" s="146"/>
      <c r="KKG18" s="146"/>
      <c r="KKH18" s="146"/>
      <c r="KKI18" s="146"/>
      <c r="KKJ18" s="146"/>
      <c r="KKK18" s="146"/>
      <c r="KKL18" s="146"/>
      <c r="KKM18" s="146"/>
      <c r="KKN18" s="146"/>
      <c r="KKO18" s="146"/>
      <c r="KKP18" s="146"/>
      <c r="KKQ18" s="146"/>
      <c r="KKR18" s="146"/>
      <c r="KKS18" s="146"/>
      <c r="KKT18" s="146"/>
      <c r="KKU18" s="146"/>
      <c r="KKV18" s="146"/>
      <c r="KKW18" s="146"/>
      <c r="KKX18" s="146"/>
      <c r="KKY18" s="146"/>
      <c r="KKZ18" s="146"/>
      <c r="KLA18" s="146"/>
      <c r="KLB18" s="146"/>
      <c r="KLC18" s="146"/>
      <c r="KLD18" s="146"/>
      <c r="KLE18" s="146"/>
      <c r="KLF18" s="146"/>
      <c r="KLG18" s="146"/>
      <c r="KLH18" s="146"/>
      <c r="KLI18" s="146"/>
      <c r="KLJ18" s="146"/>
      <c r="KLK18" s="146"/>
      <c r="KLL18" s="146"/>
      <c r="KLM18" s="146"/>
      <c r="KLN18" s="146"/>
      <c r="KLO18" s="146"/>
      <c r="KLP18" s="146"/>
      <c r="KLQ18" s="146"/>
      <c r="KLR18" s="146"/>
      <c r="KLS18" s="146"/>
      <c r="KLT18" s="146"/>
      <c r="KLU18" s="146"/>
      <c r="KLV18" s="146"/>
      <c r="KLW18" s="146"/>
      <c r="KLX18" s="146"/>
      <c r="KLY18" s="146"/>
      <c r="KLZ18" s="146"/>
      <c r="KMA18" s="146"/>
      <c r="KMB18" s="146"/>
      <c r="KMC18" s="146"/>
      <c r="KMD18" s="146"/>
      <c r="KME18" s="146"/>
      <c r="KMF18" s="146"/>
      <c r="KMG18" s="146"/>
      <c r="KMH18" s="146"/>
      <c r="KMI18" s="146"/>
      <c r="KMJ18" s="146"/>
      <c r="KMK18" s="146"/>
      <c r="KML18" s="146"/>
      <c r="KMM18" s="146"/>
      <c r="KMN18" s="146"/>
      <c r="KMO18" s="146"/>
      <c r="KMP18" s="146"/>
      <c r="KMQ18" s="146"/>
      <c r="KMR18" s="146"/>
      <c r="KMS18" s="146"/>
      <c r="KMT18" s="146"/>
      <c r="KMU18" s="146"/>
      <c r="KMV18" s="146"/>
      <c r="KMW18" s="146"/>
      <c r="KMX18" s="146"/>
      <c r="KMY18" s="146"/>
      <c r="KMZ18" s="146"/>
      <c r="KNA18" s="146"/>
      <c r="KNB18" s="146"/>
      <c r="KNC18" s="146"/>
      <c r="KND18" s="146"/>
      <c r="KNE18" s="146"/>
      <c r="KNF18" s="146"/>
      <c r="KNG18" s="146"/>
      <c r="KNH18" s="146"/>
      <c r="KNI18" s="146"/>
      <c r="KNJ18" s="146"/>
      <c r="KNK18" s="146"/>
      <c r="KNL18" s="146"/>
      <c r="KNM18" s="146"/>
      <c r="KNN18" s="146"/>
      <c r="KNO18" s="146"/>
      <c r="KNP18" s="146"/>
      <c r="KNQ18" s="146"/>
      <c r="KNR18" s="146"/>
      <c r="KNS18" s="146"/>
      <c r="KNT18" s="146"/>
      <c r="KNU18" s="146"/>
      <c r="KNV18" s="146"/>
      <c r="KNW18" s="146"/>
      <c r="KNX18" s="146"/>
      <c r="KNY18" s="146"/>
      <c r="KNZ18" s="146"/>
      <c r="KOA18" s="146"/>
      <c r="KOB18" s="146"/>
      <c r="KOC18" s="146"/>
      <c r="KOD18" s="146"/>
      <c r="KOE18" s="146"/>
      <c r="KOF18" s="146"/>
      <c r="KOG18" s="146"/>
      <c r="KOH18" s="146"/>
      <c r="KOI18" s="146"/>
      <c r="KOJ18" s="146"/>
      <c r="KOK18" s="146"/>
      <c r="KOL18" s="146"/>
      <c r="KOM18" s="146"/>
      <c r="KON18" s="146"/>
      <c r="KOO18" s="146"/>
      <c r="KOP18" s="146"/>
      <c r="KOQ18" s="146"/>
      <c r="KOR18" s="146"/>
      <c r="KOS18" s="146"/>
      <c r="KOT18" s="146"/>
      <c r="KOU18" s="146"/>
      <c r="KOV18" s="146"/>
      <c r="KOW18" s="146"/>
      <c r="KOX18" s="146"/>
      <c r="KOY18" s="146"/>
      <c r="KOZ18" s="146"/>
      <c r="KPA18" s="146"/>
      <c r="KPB18" s="146"/>
      <c r="KPC18" s="146"/>
      <c r="KPD18" s="146"/>
      <c r="KPE18" s="146"/>
      <c r="KPF18" s="146"/>
      <c r="KPG18" s="146"/>
      <c r="KPH18" s="146"/>
      <c r="KPI18" s="146"/>
      <c r="KPJ18" s="146"/>
      <c r="KPK18" s="146"/>
      <c r="KPL18" s="146"/>
      <c r="KPM18" s="146"/>
      <c r="KPN18" s="146"/>
      <c r="KPO18" s="146"/>
      <c r="KPP18" s="146"/>
      <c r="KPQ18" s="146"/>
      <c r="KPR18" s="146"/>
      <c r="KPS18" s="146"/>
      <c r="KPT18" s="146"/>
      <c r="KPU18" s="146"/>
      <c r="KPV18" s="146"/>
      <c r="KPW18" s="146"/>
      <c r="KPX18" s="146"/>
      <c r="KPY18" s="146"/>
      <c r="KPZ18" s="146"/>
      <c r="KQA18" s="146"/>
      <c r="KQB18" s="146"/>
      <c r="KQC18" s="146"/>
      <c r="KQD18" s="146"/>
      <c r="KQE18" s="146"/>
      <c r="KQF18" s="146"/>
      <c r="KQG18" s="146"/>
      <c r="KQH18" s="146"/>
      <c r="KQI18" s="146"/>
      <c r="KQJ18" s="146"/>
      <c r="KQK18" s="146"/>
      <c r="KQL18" s="146"/>
      <c r="KQM18" s="146"/>
      <c r="KQN18" s="146"/>
      <c r="KQO18" s="146"/>
      <c r="KQP18" s="146"/>
      <c r="KQQ18" s="146"/>
      <c r="KQR18" s="146"/>
      <c r="KQS18" s="146"/>
      <c r="KQT18" s="146"/>
      <c r="KQU18" s="146"/>
      <c r="KQV18" s="146"/>
      <c r="KQW18" s="146"/>
      <c r="KQX18" s="146"/>
      <c r="KQY18" s="146"/>
      <c r="KQZ18" s="146"/>
      <c r="KRA18" s="146"/>
      <c r="KRB18" s="146"/>
      <c r="KRC18" s="146"/>
      <c r="KRD18" s="146"/>
      <c r="KRE18" s="146"/>
      <c r="KRF18" s="146"/>
      <c r="KRG18" s="146"/>
      <c r="KRH18" s="146"/>
      <c r="KRI18" s="146"/>
      <c r="KRJ18" s="146"/>
      <c r="KRK18" s="146"/>
      <c r="KRL18" s="146"/>
      <c r="KRM18" s="146"/>
      <c r="KRN18" s="146"/>
      <c r="KRO18" s="146"/>
      <c r="KRP18" s="146"/>
      <c r="KRQ18" s="146"/>
      <c r="KRR18" s="146"/>
      <c r="KRS18" s="146"/>
      <c r="KRT18" s="146"/>
      <c r="KRU18" s="146"/>
      <c r="KRV18" s="146"/>
      <c r="KRW18" s="146"/>
      <c r="KRX18" s="146"/>
      <c r="KRY18" s="146"/>
      <c r="KRZ18" s="146"/>
      <c r="KSA18" s="146"/>
      <c r="KSB18" s="146"/>
      <c r="KSC18" s="146"/>
      <c r="KSD18" s="146"/>
      <c r="KSE18" s="146"/>
      <c r="KSF18" s="146"/>
      <c r="KSG18" s="146"/>
      <c r="KSH18" s="146"/>
      <c r="KSI18" s="146"/>
      <c r="KSJ18" s="146"/>
      <c r="KSK18" s="146"/>
      <c r="KSL18" s="146"/>
      <c r="KSM18" s="146"/>
      <c r="KSN18" s="146"/>
      <c r="KSO18" s="146"/>
      <c r="KSP18" s="146"/>
      <c r="KSQ18" s="146"/>
      <c r="KSR18" s="146"/>
      <c r="KSS18" s="146"/>
      <c r="KST18" s="146"/>
      <c r="KSU18" s="146"/>
      <c r="KSV18" s="146"/>
      <c r="KSW18" s="146"/>
      <c r="KSX18" s="146"/>
      <c r="KSY18" s="146"/>
      <c r="KSZ18" s="146"/>
      <c r="KTA18" s="146"/>
      <c r="KTB18" s="146"/>
      <c r="KTC18" s="146"/>
      <c r="KTD18" s="146"/>
      <c r="KTE18" s="146"/>
      <c r="KTF18" s="146"/>
      <c r="KTG18" s="146"/>
      <c r="KTH18" s="146"/>
      <c r="KTI18" s="146"/>
      <c r="KTJ18" s="146"/>
      <c r="KTK18" s="146"/>
      <c r="KTL18" s="146"/>
      <c r="KTM18" s="146"/>
      <c r="KTN18" s="146"/>
      <c r="KTO18" s="146"/>
      <c r="KTP18" s="146"/>
      <c r="KTQ18" s="146"/>
      <c r="KTR18" s="146"/>
      <c r="KTS18" s="146"/>
      <c r="KTT18" s="146"/>
      <c r="KTU18" s="146"/>
      <c r="KTV18" s="146"/>
      <c r="KTW18" s="146"/>
      <c r="KTX18" s="146"/>
      <c r="KTY18" s="146"/>
      <c r="KTZ18" s="146"/>
      <c r="KUA18" s="146"/>
      <c r="KUB18" s="146"/>
      <c r="KUC18" s="146"/>
      <c r="KUD18" s="146"/>
      <c r="KUE18" s="146"/>
      <c r="KUF18" s="146"/>
      <c r="KUG18" s="146"/>
      <c r="KUH18" s="146"/>
      <c r="KUI18" s="146"/>
      <c r="KUJ18" s="146"/>
      <c r="KUK18" s="146"/>
      <c r="KUL18" s="146"/>
      <c r="KUM18" s="146"/>
      <c r="KUN18" s="146"/>
      <c r="KUO18" s="146"/>
      <c r="KUP18" s="146"/>
      <c r="KUQ18" s="146"/>
      <c r="KUR18" s="146"/>
      <c r="KUS18" s="146"/>
      <c r="KUT18" s="146"/>
      <c r="KUU18" s="146"/>
      <c r="KUV18" s="146"/>
      <c r="KUW18" s="146"/>
      <c r="KUX18" s="146"/>
      <c r="KUY18" s="146"/>
      <c r="KUZ18" s="146"/>
      <c r="KVA18" s="146"/>
      <c r="KVB18" s="146"/>
      <c r="KVC18" s="146"/>
      <c r="KVD18" s="146"/>
      <c r="KVE18" s="146"/>
      <c r="KVF18" s="146"/>
      <c r="KVG18" s="146"/>
      <c r="KVH18" s="146"/>
      <c r="KVI18" s="146"/>
      <c r="KVJ18" s="146"/>
      <c r="KVK18" s="146"/>
      <c r="KVL18" s="146"/>
      <c r="KVM18" s="146"/>
      <c r="KVN18" s="146"/>
      <c r="KVO18" s="146"/>
      <c r="KVP18" s="146"/>
      <c r="KVQ18" s="146"/>
      <c r="KVR18" s="146"/>
      <c r="KVS18" s="146"/>
      <c r="KVT18" s="146"/>
      <c r="KVU18" s="146"/>
      <c r="KVV18" s="146"/>
      <c r="KVW18" s="146"/>
      <c r="KVX18" s="146"/>
      <c r="KVY18" s="146"/>
      <c r="KVZ18" s="146"/>
      <c r="KWA18" s="146"/>
      <c r="KWB18" s="146"/>
      <c r="KWC18" s="146"/>
      <c r="KWD18" s="146"/>
      <c r="KWE18" s="146"/>
      <c r="KWF18" s="146"/>
      <c r="KWG18" s="146"/>
      <c r="KWH18" s="146"/>
      <c r="KWI18" s="146"/>
      <c r="KWJ18" s="146"/>
      <c r="KWK18" s="146"/>
      <c r="KWL18" s="146"/>
      <c r="KWM18" s="146"/>
      <c r="KWN18" s="146"/>
      <c r="KWO18" s="146"/>
      <c r="KWP18" s="146"/>
      <c r="KWQ18" s="146"/>
      <c r="KWR18" s="146"/>
      <c r="KWS18" s="146"/>
      <c r="KWT18" s="146"/>
      <c r="KWU18" s="146"/>
      <c r="KWV18" s="146"/>
      <c r="KWW18" s="146"/>
      <c r="KWX18" s="146"/>
      <c r="KWY18" s="146"/>
      <c r="KWZ18" s="146"/>
      <c r="KXA18" s="146"/>
      <c r="KXB18" s="146"/>
      <c r="KXC18" s="146"/>
      <c r="KXD18" s="146"/>
      <c r="KXE18" s="146"/>
      <c r="KXF18" s="146"/>
      <c r="KXG18" s="146"/>
      <c r="KXH18" s="146"/>
      <c r="KXI18" s="146"/>
      <c r="KXJ18" s="146"/>
      <c r="KXK18" s="146"/>
      <c r="KXL18" s="146"/>
      <c r="KXM18" s="146"/>
      <c r="KXN18" s="146"/>
      <c r="KXO18" s="146"/>
      <c r="KXP18" s="146"/>
      <c r="KXQ18" s="146"/>
      <c r="KXR18" s="146"/>
      <c r="KXS18" s="146"/>
      <c r="KXT18" s="146"/>
      <c r="KXU18" s="146"/>
      <c r="KXV18" s="146"/>
      <c r="KXW18" s="146"/>
      <c r="KXX18" s="146"/>
      <c r="KXY18" s="146"/>
      <c r="KXZ18" s="146"/>
      <c r="KYA18" s="146"/>
      <c r="KYB18" s="146"/>
      <c r="KYC18" s="146"/>
      <c r="KYD18" s="146"/>
      <c r="KYE18" s="146"/>
      <c r="KYF18" s="146"/>
      <c r="KYG18" s="146"/>
      <c r="KYH18" s="146"/>
      <c r="KYI18" s="146"/>
      <c r="KYJ18" s="146"/>
      <c r="KYK18" s="146"/>
      <c r="KYL18" s="146"/>
      <c r="KYM18" s="146"/>
      <c r="KYN18" s="146"/>
      <c r="KYO18" s="146"/>
      <c r="KYP18" s="146"/>
      <c r="KYQ18" s="146"/>
      <c r="KYR18" s="146"/>
      <c r="KYS18" s="146"/>
      <c r="KYT18" s="146"/>
      <c r="KYU18" s="146"/>
      <c r="KYV18" s="146"/>
      <c r="KYW18" s="146"/>
      <c r="KYX18" s="146"/>
      <c r="KYY18" s="146"/>
      <c r="KYZ18" s="146"/>
      <c r="KZA18" s="146"/>
      <c r="KZB18" s="146"/>
      <c r="KZC18" s="146"/>
      <c r="KZD18" s="146"/>
      <c r="KZE18" s="146"/>
      <c r="KZF18" s="146"/>
      <c r="KZG18" s="146"/>
      <c r="KZH18" s="146"/>
      <c r="KZI18" s="146"/>
      <c r="KZJ18" s="146"/>
      <c r="KZK18" s="146"/>
      <c r="KZL18" s="146"/>
      <c r="KZM18" s="146"/>
      <c r="KZN18" s="146"/>
      <c r="KZO18" s="146"/>
      <c r="KZP18" s="146"/>
      <c r="KZQ18" s="146"/>
      <c r="KZR18" s="146"/>
      <c r="KZS18" s="146"/>
      <c r="KZT18" s="146"/>
      <c r="KZU18" s="146"/>
      <c r="KZV18" s="146"/>
      <c r="KZW18" s="146"/>
      <c r="KZX18" s="146"/>
      <c r="KZY18" s="146"/>
      <c r="KZZ18" s="146"/>
      <c r="LAA18" s="146"/>
      <c r="LAB18" s="146"/>
      <c r="LAC18" s="146"/>
      <c r="LAD18" s="146"/>
      <c r="LAE18" s="146"/>
      <c r="LAF18" s="146"/>
      <c r="LAG18" s="146"/>
      <c r="LAH18" s="146"/>
      <c r="LAI18" s="146"/>
      <c r="LAJ18" s="146"/>
      <c r="LAK18" s="146"/>
      <c r="LAL18" s="146"/>
      <c r="LAM18" s="146"/>
      <c r="LAN18" s="146"/>
      <c r="LAO18" s="146"/>
      <c r="LAP18" s="146"/>
      <c r="LAQ18" s="146"/>
      <c r="LAR18" s="146"/>
      <c r="LAS18" s="146"/>
      <c r="LAT18" s="146"/>
      <c r="LAU18" s="146"/>
      <c r="LAV18" s="146"/>
      <c r="LAW18" s="146"/>
      <c r="LAX18" s="146"/>
      <c r="LAY18" s="146"/>
      <c r="LAZ18" s="146"/>
      <c r="LBA18" s="146"/>
      <c r="LBB18" s="146"/>
      <c r="LBC18" s="146"/>
      <c r="LBD18" s="146"/>
      <c r="LBE18" s="146"/>
      <c r="LBF18" s="146"/>
      <c r="LBG18" s="146"/>
      <c r="LBH18" s="146"/>
      <c r="LBI18" s="146"/>
      <c r="LBJ18" s="146"/>
      <c r="LBK18" s="146"/>
      <c r="LBL18" s="146"/>
      <c r="LBM18" s="146"/>
      <c r="LBN18" s="146"/>
      <c r="LBO18" s="146"/>
      <c r="LBP18" s="146"/>
      <c r="LBQ18" s="146"/>
      <c r="LBR18" s="146"/>
      <c r="LBS18" s="146"/>
      <c r="LBT18" s="146"/>
      <c r="LBU18" s="146"/>
      <c r="LBV18" s="146"/>
      <c r="LBW18" s="146"/>
      <c r="LBX18" s="146"/>
      <c r="LBY18" s="146"/>
      <c r="LBZ18" s="146"/>
      <c r="LCA18" s="146"/>
      <c r="LCB18" s="146"/>
      <c r="LCC18" s="146"/>
      <c r="LCD18" s="146"/>
      <c r="LCE18" s="146"/>
      <c r="LCF18" s="146"/>
      <c r="LCG18" s="146"/>
      <c r="LCH18" s="146"/>
      <c r="LCI18" s="146"/>
      <c r="LCJ18" s="146"/>
      <c r="LCK18" s="146"/>
      <c r="LCL18" s="146"/>
      <c r="LCM18" s="146"/>
      <c r="LCN18" s="146"/>
      <c r="LCO18" s="146"/>
      <c r="LCP18" s="146"/>
      <c r="LCQ18" s="146"/>
      <c r="LCR18" s="146"/>
      <c r="LCS18" s="146"/>
      <c r="LCT18" s="146"/>
      <c r="LCU18" s="146"/>
      <c r="LCV18" s="146"/>
      <c r="LCW18" s="146"/>
      <c r="LCX18" s="146"/>
      <c r="LCY18" s="146"/>
      <c r="LCZ18" s="146"/>
      <c r="LDA18" s="146"/>
      <c r="LDB18" s="146"/>
      <c r="LDC18" s="146"/>
      <c r="LDD18" s="146"/>
      <c r="LDE18" s="146"/>
      <c r="LDF18" s="146"/>
      <c r="LDG18" s="146"/>
      <c r="LDH18" s="146"/>
      <c r="LDI18" s="146"/>
      <c r="LDJ18" s="146"/>
      <c r="LDK18" s="146"/>
      <c r="LDL18" s="146"/>
      <c r="LDM18" s="146"/>
      <c r="LDN18" s="146"/>
      <c r="LDO18" s="146"/>
      <c r="LDP18" s="146"/>
      <c r="LDQ18" s="146"/>
      <c r="LDR18" s="146"/>
      <c r="LDS18" s="146"/>
      <c r="LDT18" s="146"/>
      <c r="LDU18" s="146"/>
      <c r="LDV18" s="146"/>
      <c r="LDW18" s="146"/>
      <c r="LDX18" s="146"/>
      <c r="LDY18" s="146"/>
      <c r="LDZ18" s="146"/>
      <c r="LEA18" s="146"/>
      <c r="LEB18" s="146"/>
      <c r="LEC18" s="146"/>
      <c r="LED18" s="146"/>
      <c r="LEE18" s="146"/>
      <c r="LEF18" s="146"/>
      <c r="LEG18" s="146"/>
      <c r="LEH18" s="146"/>
      <c r="LEI18" s="146"/>
      <c r="LEJ18" s="146"/>
      <c r="LEK18" s="146"/>
      <c r="LEL18" s="146"/>
      <c r="LEM18" s="146"/>
      <c r="LEN18" s="146"/>
      <c r="LEO18" s="146"/>
      <c r="LEP18" s="146"/>
      <c r="LEQ18" s="146"/>
      <c r="LER18" s="146"/>
      <c r="LES18" s="146"/>
      <c r="LET18" s="146"/>
      <c r="LEU18" s="146"/>
      <c r="LEV18" s="146"/>
      <c r="LEW18" s="146"/>
      <c r="LEX18" s="146"/>
      <c r="LEY18" s="146"/>
      <c r="LEZ18" s="146"/>
      <c r="LFA18" s="146"/>
      <c r="LFB18" s="146"/>
      <c r="LFC18" s="146"/>
      <c r="LFD18" s="146"/>
      <c r="LFE18" s="146"/>
      <c r="LFF18" s="146"/>
      <c r="LFG18" s="146"/>
      <c r="LFH18" s="146"/>
      <c r="LFI18" s="146"/>
      <c r="LFJ18" s="146"/>
      <c r="LFK18" s="146"/>
      <c r="LFL18" s="146"/>
      <c r="LFM18" s="146"/>
      <c r="LFN18" s="146"/>
      <c r="LFO18" s="146"/>
      <c r="LFP18" s="146"/>
      <c r="LFQ18" s="146"/>
      <c r="LFR18" s="146"/>
      <c r="LFS18" s="146"/>
      <c r="LFT18" s="146"/>
      <c r="LFU18" s="146"/>
      <c r="LFV18" s="146"/>
      <c r="LFW18" s="146"/>
      <c r="LFX18" s="146"/>
      <c r="LFY18" s="146"/>
      <c r="LFZ18" s="146"/>
      <c r="LGA18" s="146"/>
      <c r="LGB18" s="146"/>
      <c r="LGC18" s="146"/>
      <c r="LGD18" s="146"/>
      <c r="LGE18" s="146"/>
      <c r="LGF18" s="146"/>
      <c r="LGG18" s="146"/>
      <c r="LGH18" s="146"/>
      <c r="LGI18" s="146"/>
      <c r="LGJ18" s="146"/>
      <c r="LGK18" s="146"/>
      <c r="LGL18" s="146"/>
      <c r="LGM18" s="146"/>
      <c r="LGN18" s="146"/>
      <c r="LGO18" s="146"/>
      <c r="LGP18" s="146"/>
      <c r="LGQ18" s="146"/>
      <c r="LGR18" s="146"/>
      <c r="LGS18" s="146"/>
      <c r="LGT18" s="146"/>
      <c r="LGU18" s="146"/>
      <c r="LGV18" s="146"/>
      <c r="LGW18" s="146"/>
      <c r="LGX18" s="146"/>
      <c r="LGY18" s="146"/>
      <c r="LGZ18" s="146"/>
      <c r="LHA18" s="146"/>
      <c r="LHB18" s="146"/>
      <c r="LHC18" s="146"/>
      <c r="LHD18" s="146"/>
      <c r="LHE18" s="146"/>
      <c r="LHF18" s="146"/>
      <c r="LHG18" s="146"/>
      <c r="LHH18" s="146"/>
      <c r="LHI18" s="146"/>
      <c r="LHJ18" s="146"/>
      <c r="LHK18" s="146"/>
      <c r="LHL18" s="146"/>
      <c r="LHM18" s="146"/>
      <c r="LHN18" s="146"/>
      <c r="LHO18" s="146"/>
      <c r="LHP18" s="146"/>
      <c r="LHQ18" s="146"/>
      <c r="LHR18" s="146"/>
      <c r="LHS18" s="146"/>
      <c r="LHT18" s="146"/>
      <c r="LHU18" s="146"/>
      <c r="LHV18" s="146"/>
      <c r="LHW18" s="146"/>
      <c r="LHX18" s="146"/>
      <c r="LHY18" s="146"/>
      <c r="LHZ18" s="146"/>
      <c r="LIA18" s="146"/>
      <c r="LIB18" s="146"/>
      <c r="LIC18" s="146"/>
      <c r="LID18" s="146"/>
      <c r="LIE18" s="146"/>
      <c r="LIF18" s="146"/>
      <c r="LIG18" s="146"/>
      <c r="LIH18" s="146"/>
      <c r="LII18" s="146"/>
      <c r="LIJ18" s="146"/>
      <c r="LIK18" s="146"/>
      <c r="LIL18" s="146"/>
      <c r="LIM18" s="146"/>
      <c r="LIN18" s="146"/>
      <c r="LIO18" s="146"/>
      <c r="LIP18" s="146"/>
      <c r="LIQ18" s="146"/>
      <c r="LIR18" s="146"/>
      <c r="LIS18" s="146"/>
      <c r="LIT18" s="146"/>
      <c r="LIU18" s="146"/>
      <c r="LIV18" s="146"/>
      <c r="LIW18" s="146"/>
      <c r="LIX18" s="146"/>
      <c r="LIY18" s="146"/>
      <c r="LIZ18" s="146"/>
      <c r="LJA18" s="146"/>
      <c r="LJB18" s="146"/>
      <c r="LJC18" s="146"/>
      <c r="LJD18" s="146"/>
      <c r="LJE18" s="146"/>
      <c r="LJF18" s="146"/>
      <c r="LJG18" s="146"/>
      <c r="LJH18" s="146"/>
      <c r="LJI18" s="146"/>
      <c r="LJJ18" s="146"/>
      <c r="LJK18" s="146"/>
      <c r="LJL18" s="146"/>
      <c r="LJM18" s="146"/>
      <c r="LJN18" s="146"/>
      <c r="LJO18" s="146"/>
      <c r="LJP18" s="146"/>
      <c r="LJQ18" s="146"/>
      <c r="LJR18" s="146"/>
      <c r="LJS18" s="146"/>
      <c r="LJT18" s="146"/>
      <c r="LJU18" s="146"/>
      <c r="LJV18" s="146"/>
      <c r="LJW18" s="146"/>
      <c r="LJX18" s="146"/>
      <c r="LJY18" s="146"/>
      <c r="LJZ18" s="146"/>
      <c r="LKA18" s="146"/>
      <c r="LKB18" s="146"/>
      <c r="LKC18" s="146"/>
      <c r="LKD18" s="146"/>
      <c r="LKE18" s="146"/>
      <c r="LKF18" s="146"/>
      <c r="LKG18" s="146"/>
      <c r="LKH18" s="146"/>
      <c r="LKI18" s="146"/>
      <c r="LKJ18" s="146"/>
      <c r="LKK18" s="146"/>
      <c r="LKL18" s="146"/>
      <c r="LKM18" s="146"/>
      <c r="LKN18" s="146"/>
      <c r="LKO18" s="146"/>
      <c r="LKP18" s="146"/>
      <c r="LKQ18" s="146"/>
      <c r="LKR18" s="146"/>
      <c r="LKS18" s="146"/>
      <c r="LKT18" s="146"/>
      <c r="LKU18" s="146"/>
      <c r="LKV18" s="146"/>
      <c r="LKW18" s="146"/>
      <c r="LKX18" s="146"/>
      <c r="LKY18" s="146"/>
      <c r="LKZ18" s="146"/>
      <c r="LLA18" s="146"/>
      <c r="LLB18" s="146"/>
      <c r="LLC18" s="146"/>
      <c r="LLD18" s="146"/>
      <c r="LLE18" s="146"/>
      <c r="LLF18" s="146"/>
      <c r="LLG18" s="146"/>
      <c r="LLH18" s="146"/>
      <c r="LLI18" s="146"/>
      <c r="LLJ18" s="146"/>
      <c r="LLK18" s="146"/>
      <c r="LLL18" s="146"/>
      <c r="LLM18" s="146"/>
      <c r="LLN18" s="146"/>
      <c r="LLO18" s="146"/>
      <c r="LLP18" s="146"/>
      <c r="LLQ18" s="146"/>
      <c r="LLR18" s="146"/>
      <c r="LLS18" s="146"/>
      <c r="LLT18" s="146"/>
      <c r="LLU18" s="146"/>
      <c r="LLV18" s="146"/>
      <c r="LLW18" s="146"/>
      <c r="LLX18" s="146"/>
      <c r="LLY18" s="146"/>
      <c r="LLZ18" s="146"/>
      <c r="LMA18" s="146"/>
      <c r="LMB18" s="146"/>
      <c r="LMC18" s="146"/>
      <c r="LMD18" s="146"/>
      <c r="LME18" s="146"/>
      <c r="LMF18" s="146"/>
      <c r="LMG18" s="146"/>
      <c r="LMH18" s="146"/>
      <c r="LMI18" s="146"/>
      <c r="LMJ18" s="146"/>
      <c r="LMK18" s="146"/>
      <c r="LML18" s="146"/>
      <c r="LMM18" s="146"/>
      <c r="LMN18" s="146"/>
      <c r="LMO18" s="146"/>
      <c r="LMP18" s="146"/>
      <c r="LMQ18" s="146"/>
      <c r="LMR18" s="146"/>
      <c r="LMS18" s="146"/>
      <c r="LMT18" s="146"/>
      <c r="LMU18" s="146"/>
      <c r="LMV18" s="146"/>
      <c r="LMW18" s="146"/>
      <c r="LMX18" s="146"/>
      <c r="LMY18" s="146"/>
      <c r="LMZ18" s="146"/>
      <c r="LNA18" s="146"/>
      <c r="LNB18" s="146"/>
      <c r="LNC18" s="146"/>
      <c r="LND18" s="146"/>
      <c r="LNE18" s="146"/>
      <c r="LNF18" s="146"/>
      <c r="LNG18" s="146"/>
      <c r="LNH18" s="146"/>
      <c r="LNI18" s="146"/>
      <c r="LNJ18" s="146"/>
      <c r="LNK18" s="146"/>
      <c r="LNL18" s="146"/>
      <c r="LNM18" s="146"/>
      <c r="LNN18" s="146"/>
      <c r="LNO18" s="146"/>
      <c r="LNP18" s="146"/>
      <c r="LNQ18" s="146"/>
      <c r="LNR18" s="146"/>
      <c r="LNS18" s="146"/>
      <c r="LNT18" s="146"/>
      <c r="LNU18" s="146"/>
      <c r="LNV18" s="146"/>
      <c r="LNW18" s="146"/>
      <c r="LNX18" s="146"/>
      <c r="LNY18" s="146"/>
      <c r="LNZ18" s="146"/>
      <c r="LOA18" s="146"/>
      <c r="LOB18" s="146"/>
      <c r="LOC18" s="146"/>
      <c r="LOD18" s="146"/>
      <c r="LOE18" s="146"/>
      <c r="LOF18" s="146"/>
      <c r="LOG18" s="146"/>
      <c r="LOH18" s="146"/>
      <c r="LOI18" s="146"/>
      <c r="LOJ18" s="146"/>
      <c r="LOK18" s="146"/>
      <c r="LOL18" s="146"/>
      <c r="LOM18" s="146"/>
      <c r="LON18" s="146"/>
      <c r="LOO18" s="146"/>
      <c r="LOP18" s="146"/>
      <c r="LOQ18" s="146"/>
      <c r="LOR18" s="146"/>
      <c r="LOS18" s="146"/>
      <c r="LOT18" s="146"/>
      <c r="LOU18" s="146"/>
      <c r="LOV18" s="146"/>
      <c r="LOW18" s="146"/>
      <c r="LOX18" s="146"/>
      <c r="LOY18" s="146"/>
      <c r="LOZ18" s="146"/>
      <c r="LPA18" s="146"/>
      <c r="LPB18" s="146"/>
      <c r="LPC18" s="146"/>
      <c r="LPD18" s="146"/>
      <c r="LPE18" s="146"/>
      <c r="LPF18" s="146"/>
      <c r="LPG18" s="146"/>
      <c r="LPH18" s="146"/>
      <c r="LPI18" s="146"/>
      <c r="LPJ18" s="146"/>
      <c r="LPK18" s="146"/>
      <c r="LPL18" s="146"/>
      <c r="LPM18" s="146"/>
      <c r="LPN18" s="146"/>
      <c r="LPO18" s="146"/>
      <c r="LPP18" s="146"/>
      <c r="LPQ18" s="146"/>
      <c r="LPR18" s="146"/>
      <c r="LPS18" s="146"/>
      <c r="LPT18" s="146"/>
      <c r="LPU18" s="146"/>
      <c r="LPV18" s="146"/>
      <c r="LPW18" s="146"/>
      <c r="LPX18" s="146"/>
      <c r="LPY18" s="146"/>
      <c r="LPZ18" s="146"/>
      <c r="LQA18" s="146"/>
      <c r="LQB18" s="146"/>
      <c r="LQC18" s="146"/>
      <c r="LQD18" s="146"/>
      <c r="LQE18" s="146"/>
      <c r="LQF18" s="146"/>
      <c r="LQG18" s="146"/>
      <c r="LQH18" s="146"/>
      <c r="LQI18" s="146"/>
      <c r="LQJ18" s="146"/>
      <c r="LQK18" s="146"/>
      <c r="LQL18" s="146"/>
      <c r="LQM18" s="146"/>
      <c r="LQN18" s="146"/>
      <c r="LQO18" s="146"/>
      <c r="LQP18" s="146"/>
      <c r="LQQ18" s="146"/>
      <c r="LQR18" s="146"/>
      <c r="LQS18" s="146"/>
      <c r="LQT18" s="146"/>
      <c r="LQU18" s="146"/>
      <c r="LQV18" s="146"/>
      <c r="LQW18" s="146"/>
      <c r="LQX18" s="146"/>
      <c r="LQY18" s="146"/>
      <c r="LQZ18" s="146"/>
      <c r="LRA18" s="146"/>
      <c r="LRB18" s="146"/>
      <c r="LRC18" s="146"/>
      <c r="LRD18" s="146"/>
      <c r="LRE18" s="146"/>
      <c r="LRF18" s="146"/>
      <c r="LRG18" s="146"/>
      <c r="LRH18" s="146"/>
      <c r="LRI18" s="146"/>
      <c r="LRJ18" s="146"/>
      <c r="LRK18" s="146"/>
      <c r="LRL18" s="146"/>
      <c r="LRM18" s="146"/>
      <c r="LRN18" s="146"/>
      <c r="LRO18" s="146"/>
      <c r="LRP18" s="146"/>
      <c r="LRQ18" s="146"/>
      <c r="LRR18" s="146"/>
      <c r="LRS18" s="146"/>
      <c r="LRT18" s="146"/>
      <c r="LRU18" s="146"/>
      <c r="LRV18" s="146"/>
      <c r="LRW18" s="146"/>
      <c r="LRX18" s="146"/>
      <c r="LRY18" s="146"/>
      <c r="LRZ18" s="146"/>
      <c r="LSA18" s="146"/>
      <c r="LSB18" s="146"/>
      <c r="LSC18" s="146"/>
      <c r="LSD18" s="146"/>
      <c r="LSE18" s="146"/>
      <c r="LSF18" s="146"/>
      <c r="LSG18" s="146"/>
      <c r="LSH18" s="146"/>
      <c r="LSI18" s="146"/>
      <c r="LSJ18" s="146"/>
      <c r="LSK18" s="146"/>
      <c r="LSL18" s="146"/>
      <c r="LSM18" s="146"/>
      <c r="LSN18" s="146"/>
      <c r="LSO18" s="146"/>
      <c r="LSP18" s="146"/>
      <c r="LSQ18" s="146"/>
      <c r="LSR18" s="146"/>
      <c r="LSS18" s="146"/>
      <c r="LST18" s="146"/>
      <c r="LSU18" s="146"/>
      <c r="LSV18" s="146"/>
      <c r="LSW18" s="146"/>
      <c r="LSX18" s="146"/>
      <c r="LSY18" s="146"/>
      <c r="LSZ18" s="146"/>
      <c r="LTA18" s="146"/>
      <c r="LTB18" s="146"/>
      <c r="LTC18" s="146"/>
      <c r="LTD18" s="146"/>
      <c r="LTE18" s="146"/>
      <c r="LTF18" s="146"/>
      <c r="LTG18" s="146"/>
      <c r="LTH18" s="146"/>
      <c r="LTI18" s="146"/>
      <c r="LTJ18" s="146"/>
      <c r="LTK18" s="146"/>
      <c r="LTL18" s="146"/>
      <c r="LTM18" s="146"/>
      <c r="LTN18" s="146"/>
      <c r="LTO18" s="146"/>
      <c r="LTP18" s="146"/>
      <c r="LTQ18" s="146"/>
      <c r="LTR18" s="146"/>
      <c r="LTS18" s="146"/>
      <c r="LTT18" s="146"/>
      <c r="LTU18" s="146"/>
      <c r="LTV18" s="146"/>
      <c r="LTW18" s="146"/>
      <c r="LTX18" s="146"/>
      <c r="LTY18" s="146"/>
      <c r="LTZ18" s="146"/>
      <c r="LUA18" s="146"/>
      <c r="LUB18" s="146"/>
      <c r="LUC18" s="146"/>
      <c r="LUD18" s="146"/>
      <c r="LUE18" s="146"/>
      <c r="LUF18" s="146"/>
      <c r="LUG18" s="146"/>
      <c r="LUH18" s="146"/>
      <c r="LUI18" s="146"/>
      <c r="LUJ18" s="146"/>
      <c r="LUK18" s="146"/>
      <c r="LUL18" s="146"/>
      <c r="LUM18" s="146"/>
      <c r="LUN18" s="146"/>
      <c r="LUO18" s="146"/>
      <c r="LUP18" s="146"/>
      <c r="LUQ18" s="146"/>
      <c r="LUR18" s="146"/>
      <c r="LUS18" s="146"/>
      <c r="LUT18" s="146"/>
      <c r="LUU18" s="146"/>
      <c r="LUV18" s="146"/>
      <c r="LUW18" s="146"/>
      <c r="LUX18" s="146"/>
      <c r="LUY18" s="146"/>
      <c r="LUZ18" s="146"/>
      <c r="LVA18" s="146"/>
      <c r="LVB18" s="146"/>
      <c r="LVC18" s="146"/>
      <c r="LVD18" s="146"/>
      <c r="LVE18" s="146"/>
      <c r="LVF18" s="146"/>
      <c r="LVG18" s="146"/>
      <c r="LVH18" s="146"/>
      <c r="LVI18" s="146"/>
      <c r="LVJ18" s="146"/>
      <c r="LVK18" s="146"/>
      <c r="LVL18" s="146"/>
      <c r="LVM18" s="146"/>
      <c r="LVN18" s="146"/>
      <c r="LVO18" s="146"/>
      <c r="LVP18" s="146"/>
      <c r="LVQ18" s="146"/>
      <c r="LVR18" s="146"/>
      <c r="LVS18" s="146"/>
      <c r="LVT18" s="146"/>
      <c r="LVU18" s="146"/>
      <c r="LVV18" s="146"/>
      <c r="LVW18" s="146"/>
      <c r="LVX18" s="146"/>
      <c r="LVY18" s="146"/>
      <c r="LVZ18" s="146"/>
      <c r="LWA18" s="146"/>
      <c r="LWB18" s="146"/>
      <c r="LWC18" s="146"/>
      <c r="LWD18" s="146"/>
      <c r="LWE18" s="146"/>
      <c r="LWF18" s="146"/>
      <c r="LWG18" s="146"/>
      <c r="LWH18" s="146"/>
      <c r="LWI18" s="146"/>
      <c r="LWJ18" s="146"/>
      <c r="LWK18" s="146"/>
      <c r="LWL18" s="146"/>
      <c r="LWM18" s="146"/>
      <c r="LWN18" s="146"/>
      <c r="LWO18" s="146"/>
      <c r="LWP18" s="146"/>
      <c r="LWQ18" s="146"/>
      <c r="LWR18" s="146"/>
      <c r="LWS18" s="146"/>
      <c r="LWT18" s="146"/>
      <c r="LWU18" s="146"/>
      <c r="LWV18" s="146"/>
      <c r="LWW18" s="146"/>
      <c r="LWX18" s="146"/>
      <c r="LWY18" s="146"/>
      <c r="LWZ18" s="146"/>
      <c r="LXA18" s="146"/>
      <c r="LXB18" s="146"/>
      <c r="LXC18" s="146"/>
      <c r="LXD18" s="146"/>
      <c r="LXE18" s="146"/>
      <c r="LXF18" s="146"/>
      <c r="LXG18" s="146"/>
      <c r="LXH18" s="146"/>
      <c r="LXI18" s="146"/>
      <c r="LXJ18" s="146"/>
      <c r="LXK18" s="146"/>
      <c r="LXL18" s="146"/>
      <c r="LXM18" s="146"/>
      <c r="LXN18" s="146"/>
      <c r="LXO18" s="146"/>
      <c r="LXP18" s="146"/>
      <c r="LXQ18" s="146"/>
      <c r="LXR18" s="146"/>
      <c r="LXS18" s="146"/>
      <c r="LXT18" s="146"/>
      <c r="LXU18" s="146"/>
      <c r="LXV18" s="146"/>
      <c r="LXW18" s="146"/>
      <c r="LXX18" s="146"/>
      <c r="LXY18" s="146"/>
      <c r="LXZ18" s="146"/>
      <c r="LYA18" s="146"/>
      <c r="LYB18" s="146"/>
      <c r="LYC18" s="146"/>
      <c r="LYD18" s="146"/>
      <c r="LYE18" s="146"/>
      <c r="LYF18" s="146"/>
      <c r="LYG18" s="146"/>
      <c r="LYH18" s="146"/>
      <c r="LYI18" s="146"/>
      <c r="LYJ18" s="146"/>
      <c r="LYK18" s="146"/>
      <c r="LYL18" s="146"/>
      <c r="LYM18" s="146"/>
      <c r="LYN18" s="146"/>
      <c r="LYO18" s="146"/>
      <c r="LYP18" s="146"/>
      <c r="LYQ18" s="146"/>
      <c r="LYR18" s="146"/>
      <c r="LYS18" s="146"/>
      <c r="LYT18" s="146"/>
      <c r="LYU18" s="146"/>
      <c r="LYV18" s="146"/>
      <c r="LYW18" s="146"/>
      <c r="LYX18" s="146"/>
      <c r="LYY18" s="146"/>
      <c r="LYZ18" s="146"/>
      <c r="LZA18" s="146"/>
      <c r="LZB18" s="146"/>
      <c r="LZC18" s="146"/>
      <c r="LZD18" s="146"/>
      <c r="LZE18" s="146"/>
      <c r="LZF18" s="146"/>
      <c r="LZG18" s="146"/>
      <c r="LZH18" s="146"/>
      <c r="LZI18" s="146"/>
      <c r="LZJ18" s="146"/>
      <c r="LZK18" s="146"/>
      <c r="LZL18" s="146"/>
      <c r="LZM18" s="146"/>
      <c r="LZN18" s="146"/>
      <c r="LZO18" s="146"/>
      <c r="LZP18" s="146"/>
      <c r="LZQ18" s="146"/>
      <c r="LZR18" s="146"/>
      <c r="LZS18" s="146"/>
      <c r="LZT18" s="146"/>
      <c r="LZU18" s="146"/>
      <c r="LZV18" s="146"/>
      <c r="LZW18" s="146"/>
      <c r="LZX18" s="146"/>
      <c r="LZY18" s="146"/>
      <c r="LZZ18" s="146"/>
      <c r="MAA18" s="146"/>
      <c r="MAB18" s="146"/>
      <c r="MAC18" s="146"/>
      <c r="MAD18" s="146"/>
      <c r="MAE18" s="146"/>
      <c r="MAF18" s="146"/>
      <c r="MAG18" s="146"/>
      <c r="MAH18" s="146"/>
      <c r="MAI18" s="146"/>
      <c r="MAJ18" s="146"/>
      <c r="MAK18" s="146"/>
      <c r="MAL18" s="146"/>
      <c r="MAM18" s="146"/>
      <c r="MAN18" s="146"/>
      <c r="MAO18" s="146"/>
      <c r="MAP18" s="146"/>
      <c r="MAQ18" s="146"/>
      <c r="MAR18" s="146"/>
      <c r="MAS18" s="146"/>
      <c r="MAT18" s="146"/>
      <c r="MAU18" s="146"/>
      <c r="MAV18" s="146"/>
      <c r="MAW18" s="146"/>
      <c r="MAX18" s="146"/>
      <c r="MAY18" s="146"/>
      <c r="MAZ18" s="146"/>
      <c r="MBA18" s="146"/>
      <c r="MBB18" s="146"/>
      <c r="MBC18" s="146"/>
      <c r="MBD18" s="146"/>
      <c r="MBE18" s="146"/>
      <c r="MBF18" s="146"/>
      <c r="MBG18" s="146"/>
      <c r="MBH18" s="146"/>
      <c r="MBI18" s="146"/>
      <c r="MBJ18" s="146"/>
      <c r="MBK18" s="146"/>
      <c r="MBL18" s="146"/>
      <c r="MBM18" s="146"/>
      <c r="MBN18" s="146"/>
      <c r="MBO18" s="146"/>
      <c r="MBP18" s="146"/>
      <c r="MBQ18" s="146"/>
      <c r="MBR18" s="146"/>
      <c r="MBS18" s="146"/>
      <c r="MBT18" s="146"/>
      <c r="MBU18" s="146"/>
      <c r="MBV18" s="146"/>
      <c r="MBW18" s="146"/>
      <c r="MBX18" s="146"/>
      <c r="MBY18" s="146"/>
      <c r="MBZ18" s="146"/>
      <c r="MCA18" s="146"/>
      <c r="MCB18" s="146"/>
      <c r="MCC18" s="146"/>
      <c r="MCD18" s="146"/>
      <c r="MCE18" s="146"/>
      <c r="MCF18" s="146"/>
      <c r="MCG18" s="146"/>
      <c r="MCH18" s="146"/>
      <c r="MCI18" s="146"/>
      <c r="MCJ18" s="146"/>
      <c r="MCK18" s="146"/>
      <c r="MCL18" s="146"/>
      <c r="MCM18" s="146"/>
      <c r="MCN18" s="146"/>
      <c r="MCO18" s="146"/>
      <c r="MCP18" s="146"/>
      <c r="MCQ18" s="146"/>
      <c r="MCR18" s="146"/>
      <c r="MCS18" s="146"/>
      <c r="MCT18" s="146"/>
      <c r="MCU18" s="146"/>
      <c r="MCV18" s="146"/>
      <c r="MCW18" s="146"/>
      <c r="MCX18" s="146"/>
      <c r="MCY18" s="146"/>
      <c r="MCZ18" s="146"/>
      <c r="MDA18" s="146"/>
      <c r="MDB18" s="146"/>
      <c r="MDC18" s="146"/>
      <c r="MDD18" s="146"/>
      <c r="MDE18" s="146"/>
      <c r="MDF18" s="146"/>
      <c r="MDG18" s="146"/>
      <c r="MDH18" s="146"/>
      <c r="MDI18" s="146"/>
      <c r="MDJ18" s="146"/>
      <c r="MDK18" s="146"/>
      <c r="MDL18" s="146"/>
      <c r="MDM18" s="146"/>
      <c r="MDN18" s="146"/>
      <c r="MDO18" s="146"/>
      <c r="MDP18" s="146"/>
      <c r="MDQ18" s="146"/>
      <c r="MDR18" s="146"/>
      <c r="MDS18" s="146"/>
      <c r="MDT18" s="146"/>
      <c r="MDU18" s="146"/>
      <c r="MDV18" s="146"/>
      <c r="MDW18" s="146"/>
      <c r="MDX18" s="146"/>
      <c r="MDY18" s="146"/>
      <c r="MDZ18" s="146"/>
      <c r="MEA18" s="146"/>
      <c r="MEB18" s="146"/>
      <c r="MEC18" s="146"/>
      <c r="MED18" s="146"/>
      <c r="MEE18" s="146"/>
      <c r="MEF18" s="146"/>
      <c r="MEG18" s="146"/>
      <c r="MEH18" s="146"/>
      <c r="MEI18" s="146"/>
      <c r="MEJ18" s="146"/>
      <c r="MEK18" s="146"/>
      <c r="MEL18" s="146"/>
      <c r="MEM18" s="146"/>
      <c r="MEN18" s="146"/>
      <c r="MEO18" s="146"/>
      <c r="MEP18" s="146"/>
      <c r="MEQ18" s="146"/>
      <c r="MER18" s="146"/>
      <c r="MES18" s="146"/>
      <c r="MET18" s="146"/>
      <c r="MEU18" s="146"/>
      <c r="MEV18" s="146"/>
      <c r="MEW18" s="146"/>
      <c r="MEX18" s="146"/>
      <c r="MEY18" s="146"/>
      <c r="MEZ18" s="146"/>
      <c r="MFA18" s="146"/>
      <c r="MFB18" s="146"/>
      <c r="MFC18" s="146"/>
      <c r="MFD18" s="146"/>
      <c r="MFE18" s="146"/>
      <c r="MFF18" s="146"/>
      <c r="MFG18" s="146"/>
      <c r="MFH18" s="146"/>
      <c r="MFI18" s="146"/>
      <c r="MFJ18" s="146"/>
      <c r="MFK18" s="146"/>
      <c r="MFL18" s="146"/>
      <c r="MFM18" s="146"/>
      <c r="MFN18" s="146"/>
      <c r="MFO18" s="146"/>
      <c r="MFP18" s="146"/>
      <c r="MFQ18" s="146"/>
      <c r="MFR18" s="146"/>
      <c r="MFS18" s="146"/>
      <c r="MFT18" s="146"/>
      <c r="MFU18" s="146"/>
      <c r="MFV18" s="146"/>
      <c r="MFW18" s="146"/>
      <c r="MFX18" s="146"/>
      <c r="MFY18" s="146"/>
      <c r="MFZ18" s="146"/>
      <c r="MGA18" s="146"/>
      <c r="MGB18" s="146"/>
      <c r="MGC18" s="146"/>
      <c r="MGD18" s="146"/>
      <c r="MGE18" s="146"/>
      <c r="MGF18" s="146"/>
      <c r="MGG18" s="146"/>
      <c r="MGH18" s="146"/>
      <c r="MGI18" s="146"/>
      <c r="MGJ18" s="146"/>
      <c r="MGK18" s="146"/>
      <c r="MGL18" s="146"/>
      <c r="MGM18" s="146"/>
      <c r="MGN18" s="146"/>
      <c r="MGO18" s="146"/>
      <c r="MGP18" s="146"/>
      <c r="MGQ18" s="146"/>
      <c r="MGR18" s="146"/>
      <c r="MGS18" s="146"/>
      <c r="MGT18" s="146"/>
      <c r="MGU18" s="146"/>
      <c r="MGV18" s="146"/>
      <c r="MGW18" s="146"/>
      <c r="MGX18" s="146"/>
      <c r="MGY18" s="146"/>
      <c r="MGZ18" s="146"/>
      <c r="MHA18" s="146"/>
      <c r="MHB18" s="146"/>
      <c r="MHC18" s="146"/>
      <c r="MHD18" s="146"/>
      <c r="MHE18" s="146"/>
      <c r="MHF18" s="146"/>
      <c r="MHG18" s="146"/>
      <c r="MHH18" s="146"/>
      <c r="MHI18" s="146"/>
      <c r="MHJ18" s="146"/>
      <c r="MHK18" s="146"/>
      <c r="MHL18" s="146"/>
      <c r="MHM18" s="146"/>
      <c r="MHN18" s="146"/>
      <c r="MHO18" s="146"/>
      <c r="MHP18" s="146"/>
      <c r="MHQ18" s="146"/>
      <c r="MHR18" s="146"/>
      <c r="MHS18" s="146"/>
      <c r="MHT18" s="146"/>
      <c r="MHU18" s="146"/>
      <c r="MHV18" s="146"/>
      <c r="MHW18" s="146"/>
      <c r="MHX18" s="146"/>
      <c r="MHY18" s="146"/>
      <c r="MHZ18" s="146"/>
      <c r="MIA18" s="146"/>
      <c r="MIB18" s="146"/>
      <c r="MIC18" s="146"/>
      <c r="MID18" s="146"/>
      <c r="MIE18" s="146"/>
      <c r="MIF18" s="146"/>
      <c r="MIG18" s="146"/>
      <c r="MIH18" s="146"/>
      <c r="MII18" s="146"/>
      <c r="MIJ18" s="146"/>
      <c r="MIK18" s="146"/>
      <c r="MIL18" s="146"/>
      <c r="MIM18" s="146"/>
      <c r="MIN18" s="146"/>
      <c r="MIO18" s="146"/>
      <c r="MIP18" s="146"/>
      <c r="MIQ18" s="146"/>
      <c r="MIR18" s="146"/>
      <c r="MIS18" s="146"/>
      <c r="MIT18" s="146"/>
      <c r="MIU18" s="146"/>
      <c r="MIV18" s="146"/>
      <c r="MIW18" s="146"/>
      <c r="MIX18" s="146"/>
      <c r="MIY18" s="146"/>
      <c r="MIZ18" s="146"/>
      <c r="MJA18" s="146"/>
      <c r="MJB18" s="146"/>
      <c r="MJC18" s="146"/>
      <c r="MJD18" s="146"/>
      <c r="MJE18" s="146"/>
      <c r="MJF18" s="146"/>
      <c r="MJG18" s="146"/>
      <c r="MJH18" s="146"/>
      <c r="MJI18" s="146"/>
      <c r="MJJ18" s="146"/>
      <c r="MJK18" s="146"/>
      <c r="MJL18" s="146"/>
      <c r="MJM18" s="146"/>
      <c r="MJN18" s="146"/>
      <c r="MJO18" s="146"/>
      <c r="MJP18" s="146"/>
      <c r="MJQ18" s="146"/>
      <c r="MJR18" s="146"/>
      <c r="MJS18" s="146"/>
      <c r="MJT18" s="146"/>
      <c r="MJU18" s="146"/>
      <c r="MJV18" s="146"/>
      <c r="MJW18" s="146"/>
      <c r="MJX18" s="146"/>
      <c r="MJY18" s="146"/>
      <c r="MJZ18" s="146"/>
      <c r="MKA18" s="146"/>
      <c r="MKB18" s="146"/>
      <c r="MKC18" s="146"/>
      <c r="MKD18" s="146"/>
      <c r="MKE18" s="146"/>
      <c r="MKF18" s="146"/>
      <c r="MKG18" s="146"/>
      <c r="MKH18" s="146"/>
      <c r="MKI18" s="146"/>
      <c r="MKJ18" s="146"/>
      <c r="MKK18" s="146"/>
      <c r="MKL18" s="146"/>
      <c r="MKM18" s="146"/>
      <c r="MKN18" s="146"/>
      <c r="MKO18" s="146"/>
      <c r="MKP18" s="146"/>
      <c r="MKQ18" s="146"/>
      <c r="MKR18" s="146"/>
      <c r="MKS18" s="146"/>
      <c r="MKT18" s="146"/>
      <c r="MKU18" s="146"/>
      <c r="MKV18" s="146"/>
      <c r="MKW18" s="146"/>
      <c r="MKX18" s="146"/>
      <c r="MKY18" s="146"/>
      <c r="MKZ18" s="146"/>
      <c r="MLA18" s="146"/>
      <c r="MLB18" s="146"/>
      <c r="MLC18" s="146"/>
      <c r="MLD18" s="146"/>
      <c r="MLE18" s="146"/>
      <c r="MLF18" s="146"/>
      <c r="MLG18" s="146"/>
      <c r="MLH18" s="146"/>
      <c r="MLI18" s="146"/>
      <c r="MLJ18" s="146"/>
      <c r="MLK18" s="146"/>
      <c r="MLL18" s="146"/>
      <c r="MLM18" s="146"/>
      <c r="MLN18" s="146"/>
      <c r="MLO18" s="146"/>
      <c r="MLP18" s="146"/>
      <c r="MLQ18" s="146"/>
      <c r="MLR18" s="146"/>
      <c r="MLS18" s="146"/>
      <c r="MLT18" s="146"/>
      <c r="MLU18" s="146"/>
      <c r="MLV18" s="146"/>
      <c r="MLW18" s="146"/>
      <c r="MLX18" s="146"/>
      <c r="MLY18" s="146"/>
      <c r="MLZ18" s="146"/>
      <c r="MMA18" s="146"/>
      <c r="MMB18" s="146"/>
      <c r="MMC18" s="146"/>
      <c r="MMD18" s="146"/>
      <c r="MME18" s="146"/>
      <c r="MMF18" s="146"/>
      <c r="MMG18" s="146"/>
      <c r="MMH18" s="146"/>
      <c r="MMI18" s="146"/>
      <c r="MMJ18" s="146"/>
      <c r="MMK18" s="146"/>
      <c r="MML18" s="146"/>
      <c r="MMM18" s="146"/>
      <c r="MMN18" s="146"/>
      <c r="MMO18" s="146"/>
      <c r="MMP18" s="146"/>
      <c r="MMQ18" s="146"/>
      <c r="MMR18" s="146"/>
      <c r="MMS18" s="146"/>
      <c r="MMT18" s="146"/>
      <c r="MMU18" s="146"/>
      <c r="MMV18" s="146"/>
      <c r="MMW18" s="146"/>
      <c r="MMX18" s="146"/>
      <c r="MMY18" s="146"/>
      <c r="MMZ18" s="146"/>
      <c r="MNA18" s="146"/>
      <c r="MNB18" s="146"/>
      <c r="MNC18" s="146"/>
      <c r="MND18" s="146"/>
      <c r="MNE18" s="146"/>
      <c r="MNF18" s="146"/>
      <c r="MNG18" s="146"/>
      <c r="MNH18" s="146"/>
      <c r="MNI18" s="146"/>
      <c r="MNJ18" s="146"/>
      <c r="MNK18" s="146"/>
      <c r="MNL18" s="146"/>
      <c r="MNM18" s="146"/>
      <c r="MNN18" s="146"/>
      <c r="MNO18" s="146"/>
      <c r="MNP18" s="146"/>
      <c r="MNQ18" s="146"/>
      <c r="MNR18" s="146"/>
      <c r="MNS18" s="146"/>
      <c r="MNT18" s="146"/>
      <c r="MNU18" s="146"/>
      <c r="MNV18" s="146"/>
      <c r="MNW18" s="146"/>
      <c r="MNX18" s="146"/>
      <c r="MNY18" s="146"/>
      <c r="MNZ18" s="146"/>
      <c r="MOA18" s="146"/>
      <c r="MOB18" s="146"/>
      <c r="MOC18" s="146"/>
      <c r="MOD18" s="146"/>
      <c r="MOE18" s="146"/>
      <c r="MOF18" s="146"/>
      <c r="MOG18" s="146"/>
      <c r="MOH18" s="146"/>
      <c r="MOI18" s="146"/>
      <c r="MOJ18" s="146"/>
      <c r="MOK18" s="146"/>
      <c r="MOL18" s="146"/>
      <c r="MOM18" s="146"/>
      <c r="MON18" s="146"/>
      <c r="MOO18" s="146"/>
      <c r="MOP18" s="146"/>
      <c r="MOQ18" s="146"/>
      <c r="MOR18" s="146"/>
      <c r="MOS18" s="146"/>
      <c r="MOT18" s="146"/>
      <c r="MOU18" s="146"/>
      <c r="MOV18" s="146"/>
      <c r="MOW18" s="146"/>
      <c r="MOX18" s="146"/>
      <c r="MOY18" s="146"/>
      <c r="MOZ18" s="146"/>
      <c r="MPA18" s="146"/>
      <c r="MPB18" s="146"/>
      <c r="MPC18" s="146"/>
      <c r="MPD18" s="146"/>
      <c r="MPE18" s="146"/>
      <c r="MPF18" s="146"/>
      <c r="MPG18" s="146"/>
      <c r="MPH18" s="146"/>
      <c r="MPI18" s="146"/>
      <c r="MPJ18" s="146"/>
      <c r="MPK18" s="146"/>
      <c r="MPL18" s="146"/>
      <c r="MPM18" s="146"/>
      <c r="MPN18" s="146"/>
      <c r="MPO18" s="146"/>
      <c r="MPP18" s="146"/>
      <c r="MPQ18" s="146"/>
      <c r="MPR18" s="146"/>
      <c r="MPS18" s="146"/>
      <c r="MPT18" s="146"/>
      <c r="MPU18" s="146"/>
      <c r="MPV18" s="146"/>
      <c r="MPW18" s="146"/>
      <c r="MPX18" s="146"/>
      <c r="MPY18" s="146"/>
      <c r="MPZ18" s="146"/>
      <c r="MQA18" s="146"/>
      <c r="MQB18" s="146"/>
      <c r="MQC18" s="146"/>
      <c r="MQD18" s="146"/>
      <c r="MQE18" s="146"/>
      <c r="MQF18" s="146"/>
      <c r="MQG18" s="146"/>
      <c r="MQH18" s="146"/>
      <c r="MQI18" s="146"/>
      <c r="MQJ18" s="146"/>
      <c r="MQK18" s="146"/>
      <c r="MQL18" s="146"/>
      <c r="MQM18" s="146"/>
      <c r="MQN18" s="146"/>
      <c r="MQO18" s="146"/>
      <c r="MQP18" s="146"/>
      <c r="MQQ18" s="146"/>
      <c r="MQR18" s="146"/>
      <c r="MQS18" s="146"/>
      <c r="MQT18" s="146"/>
      <c r="MQU18" s="146"/>
      <c r="MQV18" s="146"/>
      <c r="MQW18" s="146"/>
      <c r="MQX18" s="146"/>
      <c r="MQY18" s="146"/>
      <c r="MQZ18" s="146"/>
      <c r="MRA18" s="146"/>
      <c r="MRB18" s="146"/>
      <c r="MRC18" s="146"/>
      <c r="MRD18" s="146"/>
      <c r="MRE18" s="146"/>
      <c r="MRF18" s="146"/>
      <c r="MRG18" s="146"/>
      <c r="MRH18" s="146"/>
      <c r="MRI18" s="146"/>
      <c r="MRJ18" s="146"/>
      <c r="MRK18" s="146"/>
      <c r="MRL18" s="146"/>
      <c r="MRM18" s="146"/>
      <c r="MRN18" s="146"/>
      <c r="MRO18" s="146"/>
      <c r="MRP18" s="146"/>
      <c r="MRQ18" s="146"/>
      <c r="MRR18" s="146"/>
      <c r="MRS18" s="146"/>
      <c r="MRT18" s="146"/>
      <c r="MRU18" s="146"/>
      <c r="MRV18" s="146"/>
      <c r="MRW18" s="146"/>
      <c r="MRX18" s="146"/>
      <c r="MRY18" s="146"/>
      <c r="MRZ18" s="146"/>
      <c r="MSA18" s="146"/>
      <c r="MSB18" s="146"/>
      <c r="MSC18" s="146"/>
      <c r="MSD18" s="146"/>
      <c r="MSE18" s="146"/>
      <c r="MSF18" s="146"/>
      <c r="MSG18" s="146"/>
      <c r="MSH18" s="146"/>
      <c r="MSI18" s="146"/>
      <c r="MSJ18" s="146"/>
      <c r="MSK18" s="146"/>
      <c r="MSL18" s="146"/>
      <c r="MSM18" s="146"/>
      <c r="MSN18" s="146"/>
      <c r="MSO18" s="146"/>
      <c r="MSP18" s="146"/>
      <c r="MSQ18" s="146"/>
      <c r="MSR18" s="146"/>
      <c r="MSS18" s="146"/>
      <c r="MST18" s="146"/>
      <c r="MSU18" s="146"/>
      <c r="MSV18" s="146"/>
      <c r="MSW18" s="146"/>
      <c r="MSX18" s="146"/>
      <c r="MSY18" s="146"/>
      <c r="MSZ18" s="146"/>
      <c r="MTA18" s="146"/>
      <c r="MTB18" s="146"/>
      <c r="MTC18" s="146"/>
      <c r="MTD18" s="146"/>
      <c r="MTE18" s="146"/>
      <c r="MTF18" s="146"/>
      <c r="MTG18" s="146"/>
      <c r="MTH18" s="146"/>
      <c r="MTI18" s="146"/>
      <c r="MTJ18" s="146"/>
      <c r="MTK18" s="146"/>
      <c r="MTL18" s="146"/>
      <c r="MTM18" s="146"/>
      <c r="MTN18" s="146"/>
      <c r="MTO18" s="146"/>
      <c r="MTP18" s="146"/>
      <c r="MTQ18" s="146"/>
      <c r="MTR18" s="146"/>
      <c r="MTS18" s="146"/>
      <c r="MTT18" s="146"/>
      <c r="MTU18" s="146"/>
      <c r="MTV18" s="146"/>
      <c r="MTW18" s="146"/>
      <c r="MTX18" s="146"/>
      <c r="MTY18" s="146"/>
      <c r="MTZ18" s="146"/>
      <c r="MUA18" s="146"/>
      <c r="MUB18" s="146"/>
      <c r="MUC18" s="146"/>
      <c r="MUD18" s="146"/>
      <c r="MUE18" s="146"/>
      <c r="MUF18" s="146"/>
      <c r="MUG18" s="146"/>
      <c r="MUH18" s="146"/>
      <c r="MUI18" s="146"/>
      <c r="MUJ18" s="146"/>
      <c r="MUK18" s="146"/>
      <c r="MUL18" s="146"/>
      <c r="MUM18" s="146"/>
      <c r="MUN18" s="146"/>
      <c r="MUO18" s="146"/>
      <c r="MUP18" s="146"/>
      <c r="MUQ18" s="146"/>
      <c r="MUR18" s="146"/>
      <c r="MUS18" s="146"/>
      <c r="MUT18" s="146"/>
      <c r="MUU18" s="146"/>
      <c r="MUV18" s="146"/>
      <c r="MUW18" s="146"/>
      <c r="MUX18" s="146"/>
      <c r="MUY18" s="146"/>
      <c r="MUZ18" s="146"/>
      <c r="MVA18" s="146"/>
      <c r="MVB18" s="146"/>
      <c r="MVC18" s="146"/>
      <c r="MVD18" s="146"/>
      <c r="MVE18" s="146"/>
      <c r="MVF18" s="146"/>
      <c r="MVG18" s="146"/>
      <c r="MVH18" s="146"/>
      <c r="MVI18" s="146"/>
      <c r="MVJ18" s="146"/>
      <c r="MVK18" s="146"/>
      <c r="MVL18" s="146"/>
      <c r="MVM18" s="146"/>
      <c r="MVN18" s="146"/>
      <c r="MVO18" s="146"/>
      <c r="MVP18" s="146"/>
      <c r="MVQ18" s="146"/>
      <c r="MVR18" s="146"/>
      <c r="MVS18" s="146"/>
      <c r="MVT18" s="146"/>
      <c r="MVU18" s="146"/>
      <c r="MVV18" s="146"/>
      <c r="MVW18" s="146"/>
      <c r="MVX18" s="146"/>
      <c r="MVY18" s="146"/>
      <c r="MVZ18" s="146"/>
      <c r="MWA18" s="146"/>
      <c r="MWB18" s="146"/>
      <c r="MWC18" s="146"/>
      <c r="MWD18" s="146"/>
      <c r="MWE18" s="146"/>
      <c r="MWF18" s="146"/>
      <c r="MWG18" s="146"/>
      <c r="MWH18" s="146"/>
      <c r="MWI18" s="146"/>
      <c r="MWJ18" s="146"/>
      <c r="MWK18" s="146"/>
      <c r="MWL18" s="146"/>
      <c r="MWM18" s="146"/>
      <c r="MWN18" s="146"/>
      <c r="MWO18" s="146"/>
      <c r="MWP18" s="146"/>
      <c r="MWQ18" s="146"/>
      <c r="MWR18" s="146"/>
      <c r="MWS18" s="146"/>
      <c r="MWT18" s="146"/>
      <c r="MWU18" s="146"/>
      <c r="MWV18" s="146"/>
      <c r="MWW18" s="146"/>
      <c r="MWX18" s="146"/>
      <c r="MWY18" s="146"/>
      <c r="MWZ18" s="146"/>
      <c r="MXA18" s="146"/>
      <c r="MXB18" s="146"/>
      <c r="MXC18" s="146"/>
      <c r="MXD18" s="146"/>
      <c r="MXE18" s="146"/>
      <c r="MXF18" s="146"/>
      <c r="MXG18" s="146"/>
      <c r="MXH18" s="146"/>
      <c r="MXI18" s="146"/>
      <c r="MXJ18" s="146"/>
      <c r="MXK18" s="146"/>
      <c r="MXL18" s="146"/>
      <c r="MXM18" s="146"/>
      <c r="MXN18" s="146"/>
      <c r="MXO18" s="146"/>
      <c r="MXP18" s="146"/>
      <c r="MXQ18" s="146"/>
      <c r="MXR18" s="146"/>
      <c r="MXS18" s="146"/>
      <c r="MXT18" s="146"/>
      <c r="MXU18" s="146"/>
      <c r="MXV18" s="146"/>
      <c r="MXW18" s="146"/>
      <c r="MXX18" s="146"/>
      <c r="MXY18" s="146"/>
      <c r="MXZ18" s="146"/>
      <c r="MYA18" s="146"/>
      <c r="MYB18" s="146"/>
      <c r="MYC18" s="146"/>
      <c r="MYD18" s="146"/>
      <c r="MYE18" s="146"/>
      <c r="MYF18" s="146"/>
      <c r="MYG18" s="146"/>
      <c r="MYH18" s="146"/>
      <c r="MYI18" s="146"/>
      <c r="MYJ18" s="146"/>
      <c r="MYK18" s="146"/>
      <c r="MYL18" s="146"/>
      <c r="MYM18" s="146"/>
      <c r="MYN18" s="146"/>
      <c r="MYO18" s="146"/>
      <c r="MYP18" s="146"/>
      <c r="MYQ18" s="146"/>
      <c r="MYR18" s="146"/>
      <c r="MYS18" s="146"/>
      <c r="MYT18" s="146"/>
      <c r="MYU18" s="146"/>
      <c r="MYV18" s="146"/>
      <c r="MYW18" s="146"/>
      <c r="MYX18" s="146"/>
      <c r="MYY18" s="146"/>
      <c r="MYZ18" s="146"/>
      <c r="MZA18" s="146"/>
      <c r="MZB18" s="146"/>
      <c r="MZC18" s="146"/>
      <c r="MZD18" s="146"/>
      <c r="MZE18" s="146"/>
      <c r="MZF18" s="146"/>
      <c r="MZG18" s="146"/>
      <c r="MZH18" s="146"/>
      <c r="MZI18" s="146"/>
      <c r="MZJ18" s="146"/>
      <c r="MZK18" s="146"/>
      <c r="MZL18" s="146"/>
      <c r="MZM18" s="146"/>
      <c r="MZN18" s="146"/>
      <c r="MZO18" s="146"/>
      <c r="MZP18" s="146"/>
      <c r="MZQ18" s="146"/>
      <c r="MZR18" s="146"/>
      <c r="MZS18" s="146"/>
      <c r="MZT18" s="146"/>
      <c r="MZU18" s="146"/>
      <c r="MZV18" s="146"/>
      <c r="MZW18" s="146"/>
      <c r="MZX18" s="146"/>
      <c r="MZY18" s="146"/>
      <c r="MZZ18" s="146"/>
      <c r="NAA18" s="146"/>
      <c r="NAB18" s="146"/>
      <c r="NAC18" s="146"/>
      <c r="NAD18" s="146"/>
      <c r="NAE18" s="146"/>
      <c r="NAF18" s="146"/>
      <c r="NAG18" s="146"/>
      <c r="NAH18" s="146"/>
      <c r="NAI18" s="146"/>
      <c r="NAJ18" s="146"/>
      <c r="NAK18" s="146"/>
      <c r="NAL18" s="146"/>
      <c r="NAM18" s="146"/>
      <c r="NAN18" s="146"/>
      <c r="NAO18" s="146"/>
      <c r="NAP18" s="146"/>
      <c r="NAQ18" s="146"/>
      <c r="NAR18" s="146"/>
      <c r="NAS18" s="146"/>
      <c r="NAT18" s="146"/>
      <c r="NAU18" s="146"/>
      <c r="NAV18" s="146"/>
      <c r="NAW18" s="146"/>
      <c r="NAX18" s="146"/>
      <c r="NAY18" s="146"/>
      <c r="NAZ18" s="146"/>
      <c r="NBA18" s="146"/>
      <c r="NBB18" s="146"/>
      <c r="NBC18" s="146"/>
      <c r="NBD18" s="146"/>
      <c r="NBE18" s="146"/>
      <c r="NBF18" s="146"/>
      <c r="NBG18" s="146"/>
      <c r="NBH18" s="146"/>
      <c r="NBI18" s="146"/>
      <c r="NBJ18" s="146"/>
      <c r="NBK18" s="146"/>
      <c r="NBL18" s="146"/>
      <c r="NBM18" s="146"/>
      <c r="NBN18" s="146"/>
      <c r="NBO18" s="146"/>
      <c r="NBP18" s="146"/>
      <c r="NBQ18" s="146"/>
      <c r="NBR18" s="146"/>
      <c r="NBS18" s="146"/>
      <c r="NBT18" s="146"/>
      <c r="NBU18" s="146"/>
      <c r="NBV18" s="146"/>
      <c r="NBW18" s="146"/>
      <c r="NBX18" s="146"/>
      <c r="NBY18" s="146"/>
      <c r="NBZ18" s="146"/>
      <c r="NCA18" s="146"/>
      <c r="NCB18" s="146"/>
      <c r="NCC18" s="146"/>
      <c r="NCD18" s="146"/>
      <c r="NCE18" s="146"/>
      <c r="NCF18" s="146"/>
      <c r="NCG18" s="146"/>
      <c r="NCH18" s="146"/>
      <c r="NCI18" s="146"/>
      <c r="NCJ18" s="146"/>
      <c r="NCK18" s="146"/>
      <c r="NCL18" s="146"/>
      <c r="NCM18" s="146"/>
      <c r="NCN18" s="146"/>
      <c r="NCO18" s="146"/>
      <c r="NCP18" s="146"/>
      <c r="NCQ18" s="146"/>
      <c r="NCR18" s="146"/>
      <c r="NCS18" s="146"/>
      <c r="NCT18" s="146"/>
      <c r="NCU18" s="146"/>
      <c r="NCV18" s="146"/>
      <c r="NCW18" s="146"/>
      <c r="NCX18" s="146"/>
      <c r="NCY18" s="146"/>
      <c r="NCZ18" s="146"/>
      <c r="NDA18" s="146"/>
      <c r="NDB18" s="146"/>
      <c r="NDC18" s="146"/>
      <c r="NDD18" s="146"/>
      <c r="NDE18" s="146"/>
      <c r="NDF18" s="146"/>
      <c r="NDG18" s="146"/>
      <c r="NDH18" s="146"/>
      <c r="NDI18" s="146"/>
      <c r="NDJ18" s="146"/>
      <c r="NDK18" s="146"/>
      <c r="NDL18" s="146"/>
      <c r="NDM18" s="146"/>
      <c r="NDN18" s="146"/>
      <c r="NDO18" s="146"/>
      <c r="NDP18" s="146"/>
      <c r="NDQ18" s="146"/>
      <c r="NDR18" s="146"/>
      <c r="NDS18" s="146"/>
      <c r="NDT18" s="146"/>
      <c r="NDU18" s="146"/>
      <c r="NDV18" s="146"/>
      <c r="NDW18" s="146"/>
      <c r="NDX18" s="146"/>
      <c r="NDY18" s="146"/>
      <c r="NDZ18" s="146"/>
      <c r="NEA18" s="146"/>
      <c r="NEB18" s="146"/>
      <c r="NEC18" s="146"/>
      <c r="NED18" s="146"/>
      <c r="NEE18" s="146"/>
      <c r="NEF18" s="146"/>
      <c r="NEG18" s="146"/>
      <c r="NEH18" s="146"/>
      <c r="NEI18" s="146"/>
      <c r="NEJ18" s="146"/>
      <c r="NEK18" s="146"/>
      <c r="NEL18" s="146"/>
      <c r="NEM18" s="146"/>
      <c r="NEN18" s="146"/>
      <c r="NEO18" s="146"/>
      <c r="NEP18" s="146"/>
      <c r="NEQ18" s="146"/>
      <c r="NER18" s="146"/>
      <c r="NES18" s="146"/>
      <c r="NET18" s="146"/>
      <c r="NEU18" s="146"/>
      <c r="NEV18" s="146"/>
      <c r="NEW18" s="146"/>
      <c r="NEX18" s="146"/>
      <c r="NEY18" s="146"/>
      <c r="NEZ18" s="146"/>
      <c r="NFA18" s="146"/>
      <c r="NFB18" s="146"/>
      <c r="NFC18" s="146"/>
      <c r="NFD18" s="146"/>
      <c r="NFE18" s="146"/>
      <c r="NFF18" s="146"/>
      <c r="NFG18" s="146"/>
      <c r="NFH18" s="146"/>
      <c r="NFI18" s="146"/>
      <c r="NFJ18" s="146"/>
      <c r="NFK18" s="146"/>
      <c r="NFL18" s="146"/>
      <c r="NFM18" s="146"/>
      <c r="NFN18" s="146"/>
      <c r="NFO18" s="146"/>
      <c r="NFP18" s="146"/>
      <c r="NFQ18" s="146"/>
      <c r="NFR18" s="146"/>
      <c r="NFS18" s="146"/>
      <c r="NFT18" s="146"/>
      <c r="NFU18" s="146"/>
      <c r="NFV18" s="146"/>
      <c r="NFW18" s="146"/>
      <c r="NFX18" s="146"/>
      <c r="NFY18" s="146"/>
      <c r="NFZ18" s="146"/>
      <c r="NGA18" s="146"/>
      <c r="NGB18" s="146"/>
      <c r="NGC18" s="146"/>
      <c r="NGD18" s="146"/>
      <c r="NGE18" s="146"/>
      <c r="NGF18" s="146"/>
      <c r="NGG18" s="146"/>
      <c r="NGH18" s="146"/>
      <c r="NGI18" s="146"/>
      <c r="NGJ18" s="146"/>
      <c r="NGK18" s="146"/>
      <c r="NGL18" s="146"/>
      <c r="NGM18" s="146"/>
      <c r="NGN18" s="146"/>
      <c r="NGO18" s="146"/>
      <c r="NGP18" s="146"/>
      <c r="NGQ18" s="146"/>
      <c r="NGR18" s="146"/>
      <c r="NGS18" s="146"/>
      <c r="NGT18" s="146"/>
      <c r="NGU18" s="146"/>
      <c r="NGV18" s="146"/>
      <c r="NGW18" s="146"/>
      <c r="NGX18" s="146"/>
      <c r="NGY18" s="146"/>
      <c r="NGZ18" s="146"/>
      <c r="NHA18" s="146"/>
      <c r="NHB18" s="146"/>
      <c r="NHC18" s="146"/>
      <c r="NHD18" s="146"/>
      <c r="NHE18" s="146"/>
      <c r="NHF18" s="146"/>
      <c r="NHG18" s="146"/>
      <c r="NHH18" s="146"/>
      <c r="NHI18" s="146"/>
      <c r="NHJ18" s="146"/>
      <c r="NHK18" s="146"/>
      <c r="NHL18" s="146"/>
      <c r="NHM18" s="146"/>
      <c r="NHN18" s="146"/>
      <c r="NHO18" s="146"/>
      <c r="NHP18" s="146"/>
      <c r="NHQ18" s="146"/>
      <c r="NHR18" s="146"/>
      <c r="NHS18" s="146"/>
      <c r="NHT18" s="146"/>
      <c r="NHU18" s="146"/>
      <c r="NHV18" s="146"/>
      <c r="NHW18" s="146"/>
      <c r="NHX18" s="146"/>
      <c r="NHY18" s="146"/>
      <c r="NHZ18" s="146"/>
      <c r="NIA18" s="146"/>
      <c r="NIB18" s="146"/>
      <c r="NIC18" s="146"/>
      <c r="NID18" s="146"/>
      <c r="NIE18" s="146"/>
      <c r="NIF18" s="146"/>
      <c r="NIG18" s="146"/>
      <c r="NIH18" s="146"/>
      <c r="NII18" s="146"/>
      <c r="NIJ18" s="146"/>
      <c r="NIK18" s="146"/>
      <c r="NIL18" s="146"/>
      <c r="NIM18" s="146"/>
      <c r="NIN18" s="146"/>
      <c r="NIO18" s="146"/>
      <c r="NIP18" s="146"/>
      <c r="NIQ18" s="146"/>
      <c r="NIR18" s="146"/>
      <c r="NIS18" s="146"/>
      <c r="NIT18" s="146"/>
      <c r="NIU18" s="146"/>
      <c r="NIV18" s="146"/>
      <c r="NIW18" s="146"/>
      <c r="NIX18" s="146"/>
      <c r="NIY18" s="146"/>
      <c r="NIZ18" s="146"/>
      <c r="NJA18" s="146"/>
      <c r="NJB18" s="146"/>
      <c r="NJC18" s="146"/>
      <c r="NJD18" s="146"/>
      <c r="NJE18" s="146"/>
      <c r="NJF18" s="146"/>
      <c r="NJG18" s="146"/>
      <c r="NJH18" s="146"/>
      <c r="NJI18" s="146"/>
      <c r="NJJ18" s="146"/>
      <c r="NJK18" s="146"/>
      <c r="NJL18" s="146"/>
      <c r="NJM18" s="146"/>
      <c r="NJN18" s="146"/>
      <c r="NJO18" s="146"/>
      <c r="NJP18" s="146"/>
      <c r="NJQ18" s="146"/>
      <c r="NJR18" s="146"/>
      <c r="NJS18" s="146"/>
      <c r="NJT18" s="146"/>
      <c r="NJU18" s="146"/>
      <c r="NJV18" s="146"/>
      <c r="NJW18" s="146"/>
      <c r="NJX18" s="146"/>
      <c r="NJY18" s="146"/>
      <c r="NJZ18" s="146"/>
      <c r="NKA18" s="146"/>
      <c r="NKB18" s="146"/>
      <c r="NKC18" s="146"/>
      <c r="NKD18" s="146"/>
      <c r="NKE18" s="146"/>
      <c r="NKF18" s="146"/>
      <c r="NKG18" s="146"/>
      <c r="NKH18" s="146"/>
      <c r="NKI18" s="146"/>
      <c r="NKJ18" s="146"/>
      <c r="NKK18" s="146"/>
      <c r="NKL18" s="146"/>
      <c r="NKM18" s="146"/>
      <c r="NKN18" s="146"/>
      <c r="NKO18" s="146"/>
      <c r="NKP18" s="146"/>
      <c r="NKQ18" s="146"/>
      <c r="NKR18" s="146"/>
      <c r="NKS18" s="146"/>
      <c r="NKT18" s="146"/>
      <c r="NKU18" s="146"/>
      <c r="NKV18" s="146"/>
      <c r="NKW18" s="146"/>
      <c r="NKX18" s="146"/>
      <c r="NKY18" s="146"/>
      <c r="NKZ18" s="146"/>
      <c r="NLA18" s="146"/>
      <c r="NLB18" s="146"/>
      <c r="NLC18" s="146"/>
      <c r="NLD18" s="146"/>
      <c r="NLE18" s="146"/>
      <c r="NLF18" s="146"/>
      <c r="NLG18" s="146"/>
      <c r="NLH18" s="146"/>
      <c r="NLI18" s="146"/>
      <c r="NLJ18" s="146"/>
      <c r="NLK18" s="146"/>
      <c r="NLL18" s="146"/>
      <c r="NLM18" s="146"/>
      <c r="NLN18" s="146"/>
      <c r="NLO18" s="146"/>
      <c r="NLP18" s="146"/>
      <c r="NLQ18" s="146"/>
      <c r="NLR18" s="146"/>
      <c r="NLS18" s="146"/>
      <c r="NLT18" s="146"/>
      <c r="NLU18" s="146"/>
      <c r="NLV18" s="146"/>
      <c r="NLW18" s="146"/>
      <c r="NLX18" s="146"/>
      <c r="NLY18" s="146"/>
      <c r="NLZ18" s="146"/>
      <c r="NMA18" s="146"/>
      <c r="NMB18" s="146"/>
      <c r="NMC18" s="146"/>
      <c r="NMD18" s="146"/>
      <c r="NME18" s="146"/>
      <c r="NMF18" s="146"/>
      <c r="NMG18" s="146"/>
      <c r="NMH18" s="146"/>
      <c r="NMI18" s="146"/>
      <c r="NMJ18" s="146"/>
      <c r="NMK18" s="146"/>
      <c r="NML18" s="146"/>
      <c r="NMM18" s="146"/>
      <c r="NMN18" s="146"/>
      <c r="NMO18" s="146"/>
      <c r="NMP18" s="146"/>
      <c r="NMQ18" s="146"/>
      <c r="NMR18" s="146"/>
      <c r="NMS18" s="146"/>
      <c r="NMT18" s="146"/>
      <c r="NMU18" s="146"/>
      <c r="NMV18" s="146"/>
      <c r="NMW18" s="146"/>
      <c r="NMX18" s="146"/>
      <c r="NMY18" s="146"/>
      <c r="NMZ18" s="146"/>
      <c r="NNA18" s="146"/>
      <c r="NNB18" s="146"/>
      <c r="NNC18" s="146"/>
      <c r="NND18" s="146"/>
      <c r="NNE18" s="146"/>
      <c r="NNF18" s="146"/>
      <c r="NNG18" s="146"/>
      <c r="NNH18" s="146"/>
      <c r="NNI18" s="146"/>
      <c r="NNJ18" s="146"/>
      <c r="NNK18" s="146"/>
      <c r="NNL18" s="146"/>
      <c r="NNM18" s="146"/>
      <c r="NNN18" s="146"/>
      <c r="NNO18" s="146"/>
      <c r="NNP18" s="146"/>
      <c r="NNQ18" s="146"/>
      <c r="NNR18" s="146"/>
      <c r="NNS18" s="146"/>
      <c r="NNT18" s="146"/>
      <c r="NNU18" s="146"/>
      <c r="NNV18" s="146"/>
      <c r="NNW18" s="146"/>
      <c r="NNX18" s="146"/>
      <c r="NNY18" s="146"/>
      <c r="NNZ18" s="146"/>
      <c r="NOA18" s="146"/>
      <c r="NOB18" s="146"/>
      <c r="NOC18" s="146"/>
      <c r="NOD18" s="146"/>
      <c r="NOE18" s="146"/>
      <c r="NOF18" s="146"/>
      <c r="NOG18" s="146"/>
      <c r="NOH18" s="146"/>
      <c r="NOI18" s="146"/>
      <c r="NOJ18" s="146"/>
      <c r="NOK18" s="146"/>
      <c r="NOL18" s="146"/>
      <c r="NOM18" s="146"/>
      <c r="NON18" s="146"/>
      <c r="NOO18" s="146"/>
      <c r="NOP18" s="146"/>
      <c r="NOQ18" s="146"/>
      <c r="NOR18" s="146"/>
      <c r="NOS18" s="146"/>
      <c r="NOT18" s="146"/>
      <c r="NOU18" s="146"/>
      <c r="NOV18" s="146"/>
      <c r="NOW18" s="146"/>
      <c r="NOX18" s="146"/>
      <c r="NOY18" s="146"/>
      <c r="NOZ18" s="146"/>
      <c r="NPA18" s="146"/>
      <c r="NPB18" s="146"/>
      <c r="NPC18" s="146"/>
      <c r="NPD18" s="146"/>
      <c r="NPE18" s="146"/>
      <c r="NPF18" s="146"/>
      <c r="NPG18" s="146"/>
      <c r="NPH18" s="146"/>
      <c r="NPI18" s="146"/>
      <c r="NPJ18" s="146"/>
      <c r="NPK18" s="146"/>
      <c r="NPL18" s="146"/>
      <c r="NPM18" s="146"/>
      <c r="NPN18" s="146"/>
      <c r="NPO18" s="146"/>
      <c r="NPP18" s="146"/>
      <c r="NPQ18" s="146"/>
      <c r="NPR18" s="146"/>
      <c r="NPS18" s="146"/>
      <c r="NPT18" s="146"/>
      <c r="NPU18" s="146"/>
      <c r="NPV18" s="146"/>
      <c r="NPW18" s="146"/>
      <c r="NPX18" s="146"/>
      <c r="NPY18" s="146"/>
      <c r="NPZ18" s="146"/>
      <c r="NQA18" s="146"/>
      <c r="NQB18" s="146"/>
      <c r="NQC18" s="146"/>
      <c r="NQD18" s="146"/>
      <c r="NQE18" s="146"/>
      <c r="NQF18" s="146"/>
      <c r="NQG18" s="146"/>
      <c r="NQH18" s="146"/>
      <c r="NQI18" s="146"/>
      <c r="NQJ18" s="146"/>
      <c r="NQK18" s="146"/>
      <c r="NQL18" s="146"/>
      <c r="NQM18" s="146"/>
      <c r="NQN18" s="146"/>
      <c r="NQO18" s="146"/>
      <c r="NQP18" s="146"/>
      <c r="NQQ18" s="146"/>
      <c r="NQR18" s="146"/>
      <c r="NQS18" s="146"/>
      <c r="NQT18" s="146"/>
      <c r="NQU18" s="146"/>
      <c r="NQV18" s="146"/>
      <c r="NQW18" s="146"/>
      <c r="NQX18" s="146"/>
      <c r="NQY18" s="146"/>
      <c r="NQZ18" s="146"/>
      <c r="NRA18" s="146"/>
      <c r="NRB18" s="146"/>
      <c r="NRC18" s="146"/>
      <c r="NRD18" s="146"/>
      <c r="NRE18" s="146"/>
      <c r="NRF18" s="146"/>
      <c r="NRG18" s="146"/>
      <c r="NRH18" s="146"/>
      <c r="NRI18" s="146"/>
      <c r="NRJ18" s="146"/>
      <c r="NRK18" s="146"/>
      <c r="NRL18" s="146"/>
      <c r="NRM18" s="146"/>
      <c r="NRN18" s="146"/>
      <c r="NRO18" s="146"/>
      <c r="NRP18" s="146"/>
      <c r="NRQ18" s="146"/>
      <c r="NRR18" s="146"/>
      <c r="NRS18" s="146"/>
      <c r="NRT18" s="146"/>
      <c r="NRU18" s="146"/>
      <c r="NRV18" s="146"/>
      <c r="NRW18" s="146"/>
      <c r="NRX18" s="146"/>
      <c r="NRY18" s="146"/>
      <c r="NRZ18" s="146"/>
      <c r="NSA18" s="146"/>
      <c r="NSB18" s="146"/>
      <c r="NSC18" s="146"/>
      <c r="NSD18" s="146"/>
      <c r="NSE18" s="146"/>
      <c r="NSF18" s="146"/>
      <c r="NSG18" s="146"/>
      <c r="NSH18" s="146"/>
      <c r="NSI18" s="146"/>
      <c r="NSJ18" s="146"/>
      <c r="NSK18" s="146"/>
      <c r="NSL18" s="146"/>
      <c r="NSM18" s="146"/>
      <c r="NSN18" s="146"/>
      <c r="NSO18" s="146"/>
      <c r="NSP18" s="146"/>
      <c r="NSQ18" s="146"/>
      <c r="NSR18" s="146"/>
      <c r="NSS18" s="146"/>
      <c r="NST18" s="146"/>
      <c r="NSU18" s="146"/>
      <c r="NSV18" s="146"/>
      <c r="NSW18" s="146"/>
      <c r="NSX18" s="146"/>
      <c r="NSY18" s="146"/>
      <c r="NSZ18" s="146"/>
      <c r="NTA18" s="146"/>
      <c r="NTB18" s="146"/>
      <c r="NTC18" s="146"/>
      <c r="NTD18" s="146"/>
      <c r="NTE18" s="146"/>
      <c r="NTF18" s="146"/>
      <c r="NTG18" s="146"/>
      <c r="NTH18" s="146"/>
      <c r="NTI18" s="146"/>
      <c r="NTJ18" s="146"/>
      <c r="NTK18" s="146"/>
      <c r="NTL18" s="146"/>
      <c r="NTM18" s="146"/>
      <c r="NTN18" s="146"/>
      <c r="NTO18" s="146"/>
      <c r="NTP18" s="146"/>
      <c r="NTQ18" s="146"/>
      <c r="NTR18" s="146"/>
      <c r="NTS18" s="146"/>
      <c r="NTT18" s="146"/>
      <c r="NTU18" s="146"/>
      <c r="NTV18" s="146"/>
      <c r="NTW18" s="146"/>
      <c r="NTX18" s="146"/>
      <c r="NTY18" s="146"/>
      <c r="NTZ18" s="146"/>
      <c r="NUA18" s="146"/>
      <c r="NUB18" s="146"/>
      <c r="NUC18" s="146"/>
      <c r="NUD18" s="146"/>
      <c r="NUE18" s="146"/>
      <c r="NUF18" s="146"/>
      <c r="NUG18" s="146"/>
      <c r="NUH18" s="146"/>
      <c r="NUI18" s="146"/>
      <c r="NUJ18" s="146"/>
      <c r="NUK18" s="146"/>
      <c r="NUL18" s="146"/>
      <c r="NUM18" s="146"/>
      <c r="NUN18" s="146"/>
      <c r="NUO18" s="146"/>
      <c r="NUP18" s="146"/>
      <c r="NUQ18" s="146"/>
      <c r="NUR18" s="146"/>
      <c r="NUS18" s="146"/>
      <c r="NUT18" s="146"/>
      <c r="NUU18" s="146"/>
      <c r="NUV18" s="146"/>
      <c r="NUW18" s="146"/>
      <c r="NUX18" s="146"/>
      <c r="NUY18" s="146"/>
      <c r="NUZ18" s="146"/>
      <c r="NVA18" s="146"/>
      <c r="NVB18" s="146"/>
      <c r="NVC18" s="146"/>
      <c r="NVD18" s="146"/>
      <c r="NVE18" s="146"/>
      <c r="NVF18" s="146"/>
      <c r="NVG18" s="146"/>
      <c r="NVH18" s="146"/>
      <c r="NVI18" s="146"/>
      <c r="NVJ18" s="146"/>
      <c r="NVK18" s="146"/>
      <c r="NVL18" s="146"/>
      <c r="NVM18" s="146"/>
      <c r="NVN18" s="146"/>
      <c r="NVO18" s="146"/>
      <c r="NVP18" s="146"/>
      <c r="NVQ18" s="146"/>
      <c r="NVR18" s="146"/>
      <c r="NVS18" s="146"/>
      <c r="NVT18" s="146"/>
      <c r="NVU18" s="146"/>
      <c r="NVV18" s="146"/>
      <c r="NVW18" s="146"/>
      <c r="NVX18" s="146"/>
      <c r="NVY18" s="146"/>
      <c r="NVZ18" s="146"/>
      <c r="NWA18" s="146"/>
      <c r="NWB18" s="146"/>
      <c r="NWC18" s="146"/>
      <c r="NWD18" s="146"/>
      <c r="NWE18" s="146"/>
      <c r="NWF18" s="146"/>
      <c r="NWG18" s="146"/>
      <c r="NWH18" s="146"/>
      <c r="NWI18" s="146"/>
      <c r="NWJ18" s="146"/>
      <c r="NWK18" s="146"/>
      <c r="NWL18" s="146"/>
      <c r="NWM18" s="146"/>
      <c r="NWN18" s="146"/>
      <c r="NWO18" s="146"/>
      <c r="NWP18" s="146"/>
      <c r="NWQ18" s="146"/>
      <c r="NWR18" s="146"/>
      <c r="NWS18" s="146"/>
      <c r="NWT18" s="146"/>
      <c r="NWU18" s="146"/>
      <c r="NWV18" s="146"/>
      <c r="NWW18" s="146"/>
      <c r="NWX18" s="146"/>
      <c r="NWY18" s="146"/>
      <c r="NWZ18" s="146"/>
      <c r="NXA18" s="146"/>
      <c r="NXB18" s="146"/>
      <c r="NXC18" s="146"/>
      <c r="NXD18" s="146"/>
      <c r="NXE18" s="146"/>
      <c r="NXF18" s="146"/>
      <c r="NXG18" s="146"/>
      <c r="NXH18" s="146"/>
      <c r="NXI18" s="146"/>
      <c r="NXJ18" s="146"/>
      <c r="NXK18" s="146"/>
      <c r="NXL18" s="146"/>
      <c r="NXM18" s="146"/>
      <c r="NXN18" s="146"/>
      <c r="NXO18" s="146"/>
      <c r="NXP18" s="146"/>
      <c r="NXQ18" s="146"/>
      <c r="NXR18" s="146"/>
      <c r="NXS18" s="146"/>
      <c r="NXT18" s="146"/>
      <c r="NXU18" s="146"/>
      <c r="NXV18" s="146"/>
      <c r="NXW18" s="146"/>
      <c r="NXX18" s="146"/>
      <c r="NXY18" s="146"/>
      <c r="NXZ18" s="146"/>
      <c r="NYA18" s="146"/>
      <c r="NYB18" s="146"/>
      <c r="NYC18" s="146"/>
      <c r="NYD18" s="146"/>
      <c r="NYE18" s="146"/>
      <c r="NYF18" s="146"/>
      <c r="NYG18" s="146"/>
      <c r="NYH18" s="146"/>
      <c r="NYI18" s="146"/>
      <c r="NYJ18" s="146"/>
      <c r="NYK18" s="146"/>
      <c r="NYL18" s="146"/>
      <c r="NYM18" s="146"/>
      <c r="NYN18" s="146"/>
      <c r="NYO18" s="146"/>
      <c r="NYP18" s="146"/>
      <c r="NYQ18" s="146"/>
      <c r="NYR18" s="146"/>
      <c r="NYS18" s="146"/>
      <c r="NYT18" s="146"/>
      <c r="NYU18" s="146"/>
      <c r="NYV18" s="146"/>
      <c r="NYW18" s="146"/>
      <c r="NYX18" s="146"/>
      <c r="NYY18" s="146"/>
      <c r="NYZ18" s="146"/>
      <c r="NZA18" s="146"/>
      <c r="NZB18" s="146"/>
      <c r="NZC18" s="146"/>
      <c r="NZD18" s="146"/>
      <c r="NZE18" s="146"/>
      <c r="NZF18" s="146"/>
      <c r="NZG18" s="146"/>
      <c r="NZH18" s="146"/>
      <c r="NZI18" s="146"/>
      <c r="NZJ18" s="146"/>
      <c r="NZK18" s="146"/>
      <c r="NZL18" s="146"/>
      <c r="NZM18" s="146"/>
      <c r="NZN18" s="146"/>
      <c r="NZO18" s="146"/>
      <c r="NZP18" s="146"/>
      <c r="NZQ18" s="146"/>
      <c r="NZR18" s="146"/>
      <c r="NZS18" s="146"/>
      <c r="NZT18" s="146"/>
      <c r="NZU18" s="146"/>
      <c r="NZV18" s="146"/>
      <c r="NZW18" s="146"/>
      <c r="NZX18" s="146"/>
      <c r="NZY18" s="146"/>
      <c r="NZZ18" s="146"/>
      <c r="OAA18" s="146"/>
      <c r="OAB18" s="146"/>
      <c r="OAC18" s="146"/>
      <c r="OAD18" s="146"/>
      <c r="OAE18" s="146"/>
      <c r="OAF18" s="146"/>
      <c r="OAG18" s="146"/>
      <c r="OAH18" s="146"/>
      <c r="OAI18" s="146"/>
      <c r="OAJ18" s="146"/>
      <c r="OAK18" s="146"/>
      <c r="OAL18" s="146"/>
      <c r="OAM18" s="146"/>
      <c r="OAN18" s="146"/>
      <c r="OAO18" s="146"/>
      <c r="OAP18" s="146"/>
      <c r="OAQ18" s="146"/>
      <c r="OAR18" s="146"/>
      <c r="OAS18" s="146"/>
      <c r="OAT18" s="146"/>
      <c r="OAU18" s="146"/>
      <c r="OAV18" s="146"/>
      <c r="OAW18" s="146"/>
      <c r="OAX18" s="146"/>
      <c r="OAY18" s="146"/>
      <c r="OAZ18" s="146"/>
      <c r="OBA18" s="146"/>
      <c r="OBB18" s="146"/>
      <c r="OBC18" s="146"/>
      <c r="OBD18" s="146"/>
      <c r="OBE18" s="146"/>
      <c r="OBF18" s="146"/>
      <c r="OBG18" s="146"/>
      <c r="OBH18" s="146"/>
      <c r="OBI18" s="146"/>
      <c r="OBJ18" s="146"/>
      <c r="OBK18" s="146"/>
      <c r="OBL18" s="146"/>
      <c r="OBM18" s="146"/>
      <c r="OBN18" s="146"/>
      <c r="OBO18" s="146"/>
      <c r="OBP18" s="146"/>
      <c r="OBQ18" s="146"/>
      <c r="OBR18" s="146"/>
      <c r="OBS18" s="146"/>
      <c r="OBT18" s="146"/>
      <c r="OBU18" s="146"/>
      <c r="OBV18" s="146"/>
      <c r="OBW18" s="146"/>
      <c r="OBX18" s="146"/>
      <c r="OBY18" s="146"/>
      <c r="OBZ18" s="146"/>
      <c r="OCA18" s="146"/>
      <c r="OCB18" s="146"/>
      <c r="OCC18" s="146"/>
      <c r="OCD18" s="146"/>
      <c r="OCE18" s="146"/>
      <c r="OCF18" s="146"/>
      <c r="OCG18" s="146"/>
      <c r="OCH18" s="146"/>
      <c r="OCI18" s="146"/>
      <c r="OCJ18" s="146"/>
      <c r="OCK18" s="146"/>
      <c r="OCL18" s="146"/>
      <c r="OCM18" s="146"/>
      <c r="OCN18" s="146"/>
      <c r="OCO18" s="146"/>
      <c r="OCP18" s="146"/>
      <c r="OCQ18" s="146"/>
      <c r="OCR18" s="146"/>
      <c r="OCS18" s="146"/>
      <c r="OCT18" s="146"/>
      <c r="OCU18" s="146"/>
      <c r="OCV18" s="146"/>
      <c r="OCW18" s="146"/>
      <c r="OCX18" s="146"/>
      <c r="OCY18" s="146"/>
      <c r="OCZ18" s="146"/>
      <c r="ODA18" s="146"/>
      <c r="ODB18" s="146"/>
      <c r="ODC18" s="146"/>
      <c r="ODD18" s="146"/>
      <c r="ODE18" s="146"/>
      <c r="ODF18" s="146"/>
      <c r="ODG18" s="146"/>
      <c r="ODH18" s="146"/>
      <c r="ODI18" s="146"/>
      <c r="ODJ18" s="146"/>
      <c r="ODK18" s="146"/>
      <c r="ODL18" s="146"/>
      <c r="ODM18" s="146"/>
      <c r="ODN18" s="146"/>
      <c r="ODO18" s="146"/>
      <c r="ODP18" s="146"/>
      <c r="ODQ18" s="146"/>
      <c r="ODR18" s="146"/>
      <c r="ODS18" s="146"/>
      <c r="ODT18" s="146"/>
      <c r="ODU18" s="146"/>
      <c r="ODV18" s="146"/>
      <c r="ODW18" s="146"/>
      <c r="ODX18" s="146"/>
      <c r="ODY18" s="146"/>
      <c r="ODZ18" s="146"/>
      <c r="OEA18" s="146"/>
      <c r="OEB18" s="146"/>
      <c r="OEC18" s="146"/>
      <c r="OED18" s="146"/>
      <c r="OEE18" s="146"/>
      <c r="OEF18" s="146"/>
      <c r="OEG18" s="146"/>
      <c r="OEH18" s="146"/>
      <c r="OEI18" s="146"/>
      <c r="OEJ18" s="146"/>
      <c r="OEK18" s="146"/>
      <c r="OEL18" s="146"/>
      <c r="OEM18" s="146"/>
      <c r="OEN18" s="146"/>
      <c r="OEO18" s="146"/>
      <c r="OEP18" s="146"/>
      <c r="OEQ18" s="146"/>
      <c r="OER18" s="146"/>
      <c r="OES18" s="146"/>
      <c r="OET18" s="146"/>
      <c r="OEU18" s="146"/>
      <c r="OEV18" s="146"/>
      <c r="OEW18" s="146"/>
      <c r="OEX18" s="146"/>
      <c r="OEY18" s="146"/>
      <c r="OEZ18" s="146"/>
      <c r="OFA18" s="146"/>
      <c r="OFB18" s="146"/>
      <c r="OFC18" s="146"/>
      <c r="OFD18" s="146"/>
      <c r="OFE18" s="146"/>
      <c r="OFF18" s="146"/>
      <c r="OFG18" s="146"/>
      <c r="OFH18" s="146"/>
      <c r="OFI18" s="146"/>
      <c r="OFJ18" s="146"/>
      <c r="OFK18" s="146"/>
      <c r="OFL18" s="146"/>
      <c r="OFM18" s="146"/>
      <c r="OFN18" s="146"/>
      <c r="OFO18" s="146"/>
      <c r="OFP18" s="146"/>
      <c r="OFQ18" s="146"/>
      <c r="OFR18" s="146"/>
      <c r="OFS18" s="146"/>
      <c r="OFT18" s="146"/>
      <c r="OFU18" s="146"/>
      <c r="OFV18" s="146"/>
      <c r="OFW18" s="146"/>
      <c r="OFX18" s="146"/>
      <c r="OFY18" s="146"/>
      <c r="OFZ18" s="146"/>
      <c r="OGA18" s="146"/>
      <c r="OGB18" s="146"/>
      <c r="OGC18" s="146"/>
      <c r="OGD18" s="146"/>
      <c r="OGE18" s="146"/>
      <c r="OGF18" s="146"/>
      <c r="OGG18" s="146"/>
      <c r="OGH18" s="146"/>
      <c r="OGI18" s="146"/>
      <c r="OGJ18" s="146"/>
      <c r="OGK18" s="146"/>
      <c r="OGL18" s="146"/>
      <c r="OGM18" s="146"/>
      <c r="OGN18" s="146"/>
      <c r="OGO18" s="146"/>
      <c r="OGP18" s="146"/>
      <c r="OGQ18" s="146"/>
      <c r="OGR18" s="146"/>
      <c r="OGS18" s="146"/>
      <c r="OGT18" s="146"/>
      <c r="OGU18" s="146"/>
      <c r="OGV18" s="146"/>
      <c r="OGW18" s="146"/>
      <c r="OGX18" s="146"/>
      <c r="OGY18" s="146"/>
      <c r="OGZ18" s="146"/>
      <c r="OHA18" s="146"/>
      <c r="OHB18" s="146"/>
      <c r="OHC18" s="146"/>
      <c r="OHD18" s="146"/>
      <c r="OHE18" s="146"/>
      <c r="OHF18" s="146"/>
      <c r="OHG18" s="146"/>
      <c r="OHH18" s="146"/>
      <c r="OHI18" s="146"/>
      <c r="OHJ18" s="146"/>
      <c r="OHK18" s="146"/>
      <c r="OHL18" s="146"/>
      <c r="OHM18" s="146"/>
      <c r="OHN18" s="146"/>
      <c r="OHO18" s="146"/>
      <c r="OHP18" s="146"/>
      <c r="OHQ18" s="146"/>
      <c r="OHR18" s="146"/>
      <c r="OHS18" s="146"/>
      <c r="OHT18" s="146"/>
      <c r="OHU18" s="146"/>
      <c r="OHV18" s="146"/>
      <c r="OHW18" s="146"/>
      <c r="OHX18" s="146"/>
      <c r="OHY18" s="146"/>
      <c r="OHZ18" s="146"/>
      <c r="OIA18" s="146"/>
      <c r="OIB18" s="146"/>
      <c r="OIC18" s="146"/>
      <c r="OID18" s="146"/>
      <c r="OIE18" s="146"/>
      <c r="OIF18" s="146"/>
      <c r="OIG18" s="146"/>
      <c r="OIH18" s="146"/>
      <c r="OII18" s="146"/>
      <c r="OIJ18" s="146"/>
      <c r="OIK18" s="146"/>
      <c r="OIL18" s="146"/>
      <c r="OIM18" s="146"/>
      <c r="OIN18" s="146"/>
      <c r="OIO18" s="146"/>
      <c r="OIP18" s="146"/>
      <c r="OIQ18" s="146"/>
      <c r="OIR18" s="146"/>
      <c r="OIS18" s="146"/>
      <c r="OIT18" s="146"/>
      <c r="OIU18" s="146"/>
      <c r="OIV18" s="146"/>
      <c r="OIW18" s="146"/>
      <c r="OIX18" s="146"/>
      <c r="OIY18" s="146"/>
      <c r="OIZ18" s="146"/>
      <c r="OJA18" s="146"/>
      <c r="OJB18" s="146"/>
      <c r="OJC18" s="146"/>
      <c r="OJD18" s="146"/>
      <c r="OJE18" s="146"/>
      <c r="OJF18" s="146"/>
      <c r="OJG18" s="146"/>
      <c r="OJH18" s="146"/>
      <c r="OJI18" s="146"/>
      <c r="OJJ18" s="146"/>
      <c r="OJK18" s="146"/>
      <c r="OJL18" s="146"/>
      <c r="OJM18" s="146"/>
      <c r="OJN18" s="146"/>
      <c r="OJO18" s="146"/>
      <c r="OJP18" s="146"/>
      <c r="OJQ18" s="146"/>
      <c r="OJR18" s="146"/>
      <c r="OJS18" s="146"/>
      <c r="OJT18" s="146"/>
      <c r="OJU18" s="146"/>
      <c r="OJV18" s="146"/>
      <c r="OJW18" s="146"/>
      <c r="OJX18" s="146"/>
      <c r="OJY18" s="146"/>
      <c r="OJZ18" s="146"/>
      <c r="OKA18" s="146"/>
      <c r="OKB18" s="146"/>
      <c r="OKC18" s="146"/>
      <c r="OKD18" s="146"/>
      <c r="OKE18" s="146"/>
      <c r="OKF18" s="146"/>
      <c r="OKG18" s="146"/>
      <c r="OKH18" s="146"/>
      <c r="OKI18" s="146"/>
      <c r="OKJ18" s="146"/>
      <c r="OKK18" s="146"/>
      <c r="OKL18" s="146"/>
      <c r="OKM18" s="146"/>
      <c r="OKN18" s="146"/>
      <c r="OKO18" s="146"/>
      <c r="OKP18" s="146"/>
      <c r="OKQ18" s="146"/>
      <c r="OKR18" s="146"/>
      <c r="OKS18" s="146"/>
      <c r="OKT18" s="146"/>
      <c r="OKU18" s="146"/>
      <c r="OKV18" s="146"/>
      <c r="OKW18" s="146"/>
      <c r="OKX18" s="146"/>
      <c r="OKY18" s="146"/>
      <c r="OKZ18" s="146"/>
      <c r="OLA18" s="146"/>
      <c r="OLB18" s="146"/>
      <c r="OLC18" s="146"/>
      <c r="OLD18" s="146"/>
      <c r="OLE18" s="146"/>
      <c r="OLF18" s="146"/>
      <c r="OLG18" s="146"/>
      <c r="OLH18" s="146"/>
      <c r="OLI18" s="146"/>
      <c r="OLJ18" s="146"/>
      <c r="OLK18" s="146"/>
      <c r="OLL18" s="146"/>
      <c r="OLM18" s="146"/>
      <c r="OLN18" s="146"/>
      <c r="OLO18" s="146"/>
      <c r="OLP18" s="146"/>
      <c r="OLQ18" s="146"/>
      <c r="OLR18" s="146"/>
      <c r="OLS18" s="146"/>
      <c r="OLT18" s="146"/>
      <c r="OLU18" s="146"/>
      <c r="OLV18" s="146"/>
      <c r="OLW18" s="146"/>
      <c r="OLX18" s="146"/>
      <c r="OLY18" s="146"/>
      <c r="OLZ18" s="146"/>
      <c r="OMA18" s="146"/>
      <c r="OMB18" s="146"/>
      <c r="OMC18" s="146"/>
      <c r="OMD18" s="146"/>
      <c r="OME18" s="146"/>
      <c r="OMF18" s="146"/>
      <c r="OMG18" s="146"/>
      <c r="OMH18" s="146"/>
      <c r="OMI18" s="146"/>
      <c r="OMJ18" s="146"/>
      <c r="OMK18" s="146"/>
      <c r="OML18" s="146"/>
      <c r="OMM18" s="146"/>
      <c r="OMN18" s="146"/>
      <c r="OMO18" s="146"/>
      <c r="OMP18" s="146"/>
      <c r="OMQ18" s="146"/>
      <c r="OMR18" s="146"/>
      <c r="OMS18" s="146"/>
      <c r="OMT18" s="146"/>
      <c r="OMU18" s="146"/>
      <c r="OMV18" s="146"/>
      <c r="OMW18" s="146"/>
      <c r="OMX18" s="146"/>
      <c r="OMY18" s="146"/>
      <c r="OMZ18" s="146"/>
      <c r="ONA18" s="146"/>
      <c r="ONB18" s="146"/>
      <c r="ONC18" s="146"/>
      <c r="OND18" s="146"/>
      <c r="ONE18" s="146"/>
      <c r="ONF18" s="146"/>
      <c r="ONG18" s="146"/>
      <c r="ONH18" s="146"/>
      <c r="ONI18" s="146"/>
      <c r="ONJ18" s="146"/>
      <c r="ONK18" s="146"/>
      <c r="ONL18" s="146"/>
      <c r="ONM18" s="146"/>
      <c r="ONN18" s="146"/>
      <c r="ONO18" s="146"/>
      <c r="ONP18" s="146"/>
      <c r="ONQ18" s="146"/>
      <c r="ONR18" s="146"/>
      <c r="ONS18" s="146"/>
      <c r="ONT18" s="146"/>
      <c r="ONU18" s="146"/>
      <c r="ONV18" s="146"/>
      <c r="ONW18" s="146"/>
      <c r="ONX18" s="146"/>
      <c r="ONY18" s="146"/>
      <c r="ONZ18" s="146"/>
      <c r="OOA18" s="146"/>
      <c r="OOB18" s="146"/>
      <c r="OOC18" s="146"/>
      <c r="OOD18" s="146"/>
      <c r="OOE18" s="146"/>
      <c r="OOF18" s="146"/>
      <c r="OOG18" s="146"/>
      <c r="OOH18" s="146"/>
      <c r="OOI18" s="146"/>
      <c r="OOJ18" s="146"/>
      <c r="OOK18" s="146"/>
      <c r="OOL18" s="146"/>
      <c r="OOM18" s="146"/>
      <c r="OON18" s="146"/>
      <c r="OOO18" s="146"/>
      <c r="OOP18" s="146"/>
      <c r="OOQ18" s="146"/>
      <c r="OOR18" s="146"/>
      <c r="OOS18" s="146"/>
      <c r="OOT18" s="146"/>
      <c r="OOU18" s="146"/>
      <c r="OOV18" s="146"/>
      <c r="OOW18" s="146"/>
      <c r="OOX18" s="146"/>
      <c r="OOY18" s="146"/>
      <c r="OOZ18" s="146"/>
      <c r="OPA18" s="146"/>
      <c r="OPB18" s="146"/>
      <c r="OPC18" s="146"/>
      <c r="OPD18" s="146"/>
      <c r="OPE18" s="146"/>
      <c r="OPF18" s="146"/>
      <c r="OPG18" s="146"/>
      <c r="OPH18" s="146"/>
      <c r="OPI18" s="146"/>
      <c r="OPJ18" s="146"/>
      <c r="OPK18" s="146"/>
      <c r="OPL18" s="146"/>
      <c r="OPM18" s="146"/>
      <c r="OPN18" s="146"/>
      <c r="OPO18" s="146"/>
      <c r="OPP18" s="146"/>
      <c r="OPQ18" s="146"/>
      <c r="OPR18" s="146"/>
      <c r="OPS18" s="146"/>
      <c r="OPT18" s="146"/>
      <c r="OPU18" s="146"/>
      <c r="OPV18" s="146"/>
      <c r="OPW18" s="146"/>
      <c r="OPX18" s="146"/>
      <c r="OPY18" s="146"/>
      <c r="OPZ18" s="146"/>
      <c r="OQA18" s="146"/>
      <c r="OQB18" s="146"/>
      <c r="OQC18" s="146"/>
      <c r="OQD18" s="146"/>
      <c r="OQE18" s="146"/>
      <c r="OQF18" s="146"/>
      <c r="OQG18" s="146"/>
      <c r="OQH18" s="146"/>
      <c r="OQI18" s="146"/>
      <c r="OQJ18" s="146"/>
      <c r="OQK18" s="146"/>
      <c r="OQL18" s="146"/>
      <c r="OQM18" s="146"/>
      <c r="OQN18" s="146"/>
      <c r="OQO18" s="146"/>
      <c r="OQP18" s="146"/>
      <c r="OQQ18" s="146"/>
      <c r="OQR18" s="146"/>
      <c r="OQS18" s="146"/>
      <c r="OQT18" s="146"/>
      <c r="OQU18" s="146"/>
      <c r="OQV18" s="146"/>
      <c r="OQW18" s="146"/>
      <c r="OQX18" s="146"/>
      <c r="OQY18" s="146"/>
      <c r="OQZ18" s="146"/>
      <c r="ORA18" s="146"/>
      <c r="ORB18" s="146"/>
      <c r="ORC18" s="146"/>
      <c r="ORD18" s="146"/>
      <c r="ORE18" s="146"/>
      <c r="ORF18" s="146"/>
      <c r="ORG18" s="146"/>
      <c r="ORH18" s="146"/>
      <c r="ORI18" s="146"/>
      <c r="ORJ18" s="146"/>
      <c r="ORK18" s="146"/>
      <c r="ORL18" s="146"/>
      <c r="ORM18" s="146"/>
      <c r="ORN18" s="146"/>
      <c r="ORO18" s="146"/>
      <c r="ORP18" s="146"/>
      <c r="ORQ18" s="146"/>
      <c r="ORR18" s="146"/>
      <c r="ORS18" s="146"/>
      <c r="ORT18" s="146"/>
      <c r="ORU18" s="146"/>
      <c r="ORV18" s="146"/>
      <c r="ORW18" s="146"/>
      <c r="ORX18" s="146"/>
      <c r="ORY18" s="146"/>
      <c r="ORZ18" s="146"/>
      <c r="OSA18" s="146"/>
      <c r="OSB18" s="146"/>
      <c r="OSC18" s="146"/>
      <c r="OSD18" s="146"/>
      <c r="OSE18" s="146"/>
      <c r="OSF18" s="146"/>
      <c r="OSG18" s="146"/>
      <c r="OSH18" s="146"/>
      <c r="OSI18" s="146"/>
      <c r="OSJ18" s="146"/>
      <c r="OSK18" s="146"/>
      <c r="OSL18" s="146"/>
      <c r="OSM18" s="146"/>
      <c r="OSN18" s="146"/>
      <c r="OSO18" s="146"/>
      <c r="OSP18" s="146"/>
      <c r="OSQ18" s="146"/>
      <c r="OSR18" s="146"/>
      <c r="OSS18" s="146"/>
      <c r="OST18" s="146"/>
      <c r="OSU18" s="146"/>
      <c r="OSV18" s="146"/>
      <c r="OSW18" s="146"/>
      <c r="OSX18" s="146"/>
      <c r="OSY18" s="146"/>
      <c r="OSZ18" s="146"/>
      <c r="OTA18" s="146"/>
      <c r="OTB18" s="146"/>
      <c r="OTC18" s="146"/>
      <c r="OTD18" s="146"/>
      <c r="OTE18" s="146"/>
      <c r="OTF18" s="146"/>
      <c r="OTG18" s="146"/>
      <c r="OTH18" s="146"/>
      <c r="OTI18" s="146"/>
      <c r="OTJ18" s="146"/>
      <c r="OTK18" s="146"/>
      <c r="OTL18" s="146"/>
      <c r="OTM18" s="146"/>
      <c r="OTN18" s="146"/>
      <c r="OTO18" s="146"/>
      <c r="OTP18" s="146"/>
      <c r="OTQ18" s="146"/>
      <c r="OTR18" s="146"/>
      <c r="OTS18" s="146"/>
      <c r="OTT18" s="146"/>
      <c r="OTU18" s="146"/>
      <c r="OTV18" s="146"/>
      <c r="OTW18" s="146"/>
      <c r="OTX18" s="146"/>
      <c r="OTY18" s="146"/>
      <c r="OTZ18" s="146"/>
      <c r="OUA18" s="146"/>
      <c r="OUB18" s="146"/>
      <c r="OUC18" s="146"/>
      <c r="OUD18" s="146"/>
      <c r="OUE18" s="146"/>
      <c r="OUF18" s="146"/>
      <c r="OUG18" s="146"/>
      <c r="OUH18" s="146"/>
      <c r="OUI18" s="146"/>
      <c r="OUJ18" s="146"/>
      <c r="OUK18" s="146"/>
      <c r="OUL18" s="146"/>
      <c r="OUM18" s="146"/>
      <c r="OUN18" s="146"/>
      <c r="OUO18" s="146"/>
      <c r="OUP18" s="146"/>
      <c r="OUQ18" s="146"/>
      <c r="OUR18" s="146"/>
      <c r="OUS18" s="146"/>
      <c r="OUT18" s="146"/>
      <c r="OUU18" s="146"/>
      <c r="OUV18" s="146"/>
      <c r="OUW18" s="146"/>
      <c r="OUX18" s="146"/>
      <c r="OUY18" s="146"/>
      <c r="OUZ18" s="146"/>
      <c r="OVA18" s="146"/>
      <c r="OVB18" s="146"/>
      <c r="OVC18" s="146"/>
      <c r="OVD18" s="146"/>
      <c r="OVE18" s="146"/>
      <c r="OVF18" s="146"/>
      <c r="OVG18" s="146"/>
      <c r="OVH18" s="146"/>
      <c r="OVI18" s="146"/>
      <c r="OVJ18" s="146"/>
      <c r="OVK18" s="146"/>
      <c r="OVL18" s="146"/>
      <c r="OVM18" s="146"/>
      <c r="OVN18" s="146"/>
      <c r="OVO18" s="146"/>
      <c r="OVP18" s="146"/>
      <c r="OVQ18" s="146"/>
      <c r="OVR18" s="146"/>
      <c r="OVS18" s="146"/>
      <c r="OVT18" s="146"/>
      <c r="OVU18" s="146"/>
      <c r="OVV18" s="146"/>
      <c r="OVW18" s="146"/>
      <c r="OVX18" s="146"/>
      <c r="OVY18" s="146"/>
      <c r="OVZ18" s="146"/>
      <c r="OWA18" s="146"/>
      <c r="OWB18" s="146"/>
      <c r="OWC18" s="146"/>
      <c r="OWD18" s="146"/>
      <c r="OWE18" s="146"/>
      <c r="OWF18" s="146"/>
      <c r="OWG18" s="146"/>
      <c r="OWH18" s="146"/>
      <c r="OWI18" s="146"/>
      <c r="OWJ18" s="146"/>
      <c r="OWK18" s="146"/>
      <c r="OWL18" s="146"/>
      <c r="OWM18" s="146"/>
      <c r="OWN18" s="146"/>
      <c r="OWO18" s="146"/>
      <c r="OWP18" s="146"/>
      <c r="OWQ18" s="146"/>
      <c r="OWR18" s="146"/>
      <c r="OWS18" s="146"/>
      <c r="OWT18" s="146"/>
      <c r="OWU18" s="146"/>
      <c r="OWV18" s="146"/>
      <c r="OWW18" s="146"/>
      <c r="OWX18" s="146"/>
      <c r="OWY18" s="146"/>
      <c r="OWZ18" s="146"/>
      <c r="OXA18" s="146"/>
      <c r="OXB18" s="146"/>
      <c r="OXC18" s="146"/>
      <c r="OXD18" s="146"/>
      <c r="OXE18" s="146"/>
      <c r="OXF18" s="146"/>
      <c r="OXG18" s="146"/>
      <c r="OXH18" s="146"/>
      <c r="OXI18" s="146"/>
      <c r="OXJ18" s="146"/>
      <c r="OXK18" s="146"/>
      <c r="OXL18" s="146"/>
      <c r="OXM18" s="146"/>
      <c r="OXN18" s="146"/>
      <c r="OXO18" s="146"/>
      <c r="OXP18" s="146"/>
      <c r="OXQ18" s="146"/>
      <c r="OXR18" s="146"/>
      <c r="OXS18" s="146"/>
      <c r="OXT18" s="146"/>
      <c r="OXU18" s="146"/>
      <c r="OXV18" s="146"/>
      <c r="OXW18" s="146"/>
      <c r="OXX18" s="146"/>
      <c r="OXY18" s="146"/>
      <c r="OXZ18" s="146"/>
      <c r="OYA18" s="146"/>
      <c r="OYB18" s="146"/>
      <c r="OYC18" s="146"/>
      <c r="OYD18" s="146"/>
      <c r="OYE18" s="146"/>
      <c r="OYF18" s="146"/>
      <c r="OYG18" s="146"/>
      <c r="OYH18" s="146"/>
      <c r="OYI18" s="146"/>
      <c r="OYJ18" s="146"/>
      <c r="OYK18" s="146"/>
      <c r="OYL18" s="146"/>
      <c r="OYM18" s="146"/>
      <c r="OYN18" s="146"/>
      <c r="OYO18" s="146"/>
      <c r="OYP18" s="146"/>
      <c r="OYQ18" s="146"/>
      <c r="OYR18" s="146"/>
      <c r="OYS18" s="146"/>
      <c r="OYT18" s="146"/>
      <c r="OYU18" s="146"/>
      <c r="OYV18" s="146"/>
      <c r="OYW18" s="146"/>
      <c r="OYX18" s="146"/>
      <c r="OYY18" s="146"/>
      <c r="OYZ18" s="146"/>
      <c r="OZA18" s="146"/>
      <c r="OZB18" s="146"/>
      <c r="OZC18" s="146"/>
      <c r="OZD18" s="146"/>
      <c r="OZE18" s="146"/>
      <c r="OZF18" s="146"/>
      <c r="OZG18" s="146"/>
      <c r="OZH18" s="146"/>
      <c r="OZI18" s="146"/>
      <c r="OZJ18" s="146"/>
      <c r="OZK18" s="146"/>
      <c r="OZL18" s="146"/>
      <c r="OZM18" s="146"/>
      <c r="OZN18" s="146"/>
      <c r="OZO18" s="146"/>
      <c r="OZP18" s="146"/>
      <c r="OZQ18" s="146"/>
      <c r="OZR18" s="146"/>
      <c r="OZS18" s="146"/>
      <c r="OZT18" s="146"/>
      <c r="OZU18" s="146"/>
      <c r="OZV18" s="146"/>
      <c r="OZW18" s="146"/>
      <c r="OZX18" s="146"/>
      <c r="OZY18" s="146"/>
      <c r="OZZ18" s="146"/>
      <c r="PAA18" s="146"/>
      <c r="PAB18" s="146"/>
      <c r="PAC18" s="146"/>
      <c r="PAD18" s="146"/>
      <c r="PAE18" s="146"/>
      <c r="PAF18" s="146"/>
      <c r="PAG18" s="146"/>
      <c r="PAH18" s="146"/>
      <c r="PAI18" s="146"/>
      <c r="PAJ18" s="146"/>
      <c r="PAK18" s="146"/>
      <c r="PAL18" s="146"/>
      <c r="PAM18" s="146"/>
      <c r="PAN18" s="146"/>
      <c r="PAO18" s="146"/>
      <c r="PAP18" s="146"/>
      <c r="PAQ18" s="146"/>
      <c r="PAR18" s="146"/>
      <c r="PAS18" s="146"/>
      <c r="PAT18" s="146"/>
      <c r="PAU18" s="146"/>
      <c r="PAV18" s="146"/>
      <c r="PAW18" s="146"/>
      <c r="PAX18" s="146"/>
      <c r="PAY18" s="146"/>
      <c r="PAZ18" s="146"/>
      <c r="PBA18" s="146"/>
      <c r="PBB18" s="146"/>
      <c r="PBC18" s="146"/>
      <c r="PBD18" s="146"/>
      <c r="PBE18" s="146"/>
      <c r="PBF18" s="146"/>
      <c r="PBG18" s="146"/>
      <c r="PBH18" s="146"/>
      <c r="PBI18" s="146"/>
      <c r="PBJ18" s="146"/>
      <c r="PBK18" s="146"/>
      <c r="PBL18" s="146"/>
      <c r="PBM18" s="146"/>
      <c r="PBN18" s="146"/>
      <c r="PBO18" s="146"/>
      <c r="PBP18" s="146"/>
      <c r="PBQ18" s="146"/>
      <c r="PBR18" s="146"/>
      <c r="PBS18" s="146"/>
      <c r="PBT18" s="146"/>
      <c r="PBU18" s="146"/>
      <c r="PBV18" s="146"/>
      <c r="PBW18" s="146"/>
      <c r="PBX18" s="146"/>
      <c r="PBY18" s="146"/>
      <c r="PBZ18" s="146"/>
      <c r="PCA18" s="146"/>
      <c r="PCB18" s="146"/>
      <c r="PCC18" s="146"/>
      <c r="PCD18" s="146"/>
      <c r="PCE18" s="146"/>
      <c r="PCF18" s="146"/>
      <c r="PCG18" s="146"/>
      <c r="PCH18" s="146"/>
      <c r="PCI18" s="146"/>
      <c r="PCJ18" s="146"/>
      <c r="PCK18" s="146"/>
      <c r="PCL18" s="146"/>
      <c r="PCM18" s="146"/>
      <c r="PCN18" s="146"/>
      <c r="PCO18" s="146"/>
      <c r="PCP18" s="146"/>
      <c r="PCQ18" s="146"/>
      <c r="PCR18" s="146"/>
      <c r="PCS18" s="146"/>
      <c r="PCT18" s="146"/>
      <c r="PCU18" s="146"/>
      <c r="PCV18" s="146"/>
      <c r="PCW18" s="146"/>
      <c r="PCX18" s="146"/>
      <c r="PCY18" s="146"/>
      <c r="PCZ18" s="146"/>
      <c r="PDA18" s="146"/>
      <c r="PDB18" s="146"/>
      <c r="PDC18" s="146"/>
      <c r="PDD18" s="146"/>
      <c r="PDE18" s="146"/>
      <c r="PDF18" s="146"/>
      <c r="PDG18" s="146"/>
      <c r="PDH18" s="146"/>
      <c r="PDI18" s="146"/>
      <c r="PDJ18" s="146"/>
      <c r="PDK18" s="146"/>
      <c r="PDL18" s="146"/>
      <c r="PDM18" s="146"/>
      <c r="PDN18" s="146"/>
      <c r="PDO18" s="146"/>
      <c r="PDP18" s="146"/>
      <c r="PDQ18" s="146"/>
      <c r="PDR18" s="146"/>
      <c r="PDS18" s="146"/>
      <c r="PDT18" s="146"/>
      <c r="PDU18" s="146"/>
      <c r="PDV18" s="146"/>
      <c r="PDW18" s="146"/>
      <c r="PDX18" s="146"/>
      <c r="PDY18" s="146"/>
      <c r="PDZ18" s="146"/>
      <c r="PEA18" s="146"/>
      <c r="PEB18" s="146"/>
      <c r="PEC18" s="146"/>
      <c r="PED18" s="146"/>
      <c r="PEE18" s="146"/>
      <c r="PEF18" s="146"/>
      <c r="PEG18" s="146"/>
      <c r="PEH18" s="146"/>
      <c r="PEI18" s="146"/>
      <c r="PEJ18" s="146"/>
      <c r="PEK18" s="146"/>
      <c r="PEL18" s="146"/>
      <c r="PEM18" s="146"/>
      <c r="PEN18" s="146"/>
      <c r="PEO18" s="146"/>
      <c r="PEP18" s="146"/>
      <c r="PEQ18" s="146"/>
      <c r="PER18" s="146"/>
      <c r="PES18" s="146"/>
      <c r="PET18" s="146"/>
      <c r="PEU18" s="146"/>
      <c r="PEV18" s="146"/>
      <c r="PEW18" s="146"/>
      <c r="PEX18" s="146"/>
      <c r="PEY18" s="146"/>
      <c r="PEZ18" s="146"/>
      <c r="PFA18" s="146"/>
      <c r="PFB18" s="146"/>
      <c r="PFC18" s="146"/>
      <c r="PFD18" s="146"/>
      <c r="PFE18" s="146"/>
      <c r="PFF18" s="146"/>
      <c r="PFG18" s="146"/>
      <c r="PFH18" s="146"/>
      <c r="PFI18" s="146"/>
      <c r="PFJ18" s="146"/>
      <c r="PFK18" s="146"/>
      <c r="PFL18" s="146"/>
      <c r="PFM18" s="146"/>
      <c r="PFN18" s="146"/>
      <c r="PFO18" s="146"/>
      <c r="PFP18" s="146"/>
      <c r="PFQ18" s="146"/>
      <c r="PFR18" s="146"/>
      <c r="PFS18" s="146"/>
      <c r="PFT18" s="146"/>
      <c r="PFU18" s="146"/>
      <c r="PFV18" s="146"/>
      <c r="PFW18" s="146"/>
      <c r="PFX18" s="146"/>
      <c r="PFY18" s="146"/>
      <c r="PFZ18" s="146"/>
      <c r="PGA18" s="146"/>
      <c r="PGB18" s="146"/>
      <c r="PGC18" s="146"/>
      <c r="PGD18" s="146"/>
      <c r="PGE18" s="146"/>
      <c r="PGF18" s="146"/>
      <c r="PGG18" s="146"/>
      <c r="PGH18" s="146"/>
      <c r="PGI18" s="146"/>
      <c r="PGJ18" s="146"/>
      <c r="PGK18" s="146"/>
      <c r="PGL18" s="146"/>
      <c r="PGM18" s="146"/>
      <c r="PGN18" s="146"/>
      <c r="PGO18" s="146"/>
      <c r="PGP18" s="146"/>
      <c r="PGQ18" s="146"/>
      <c r="PGR18" s="146"/>
      <c r="PGS18" s="146"/>
      <c r="PGT18" s="146"/>
      <c r="PGU18" s="146"/>
      <c r="PGV18" s="146"/>
      <c r="PGW18" s="146"/>
      <c r="PGX18" s="146"/>
      <c r="PGY18" s="146"/>
      <c r="PGZ18" s="146"/>
      <c r="PHA18" s="146"/>
      <c r="PHB18" s="146"/>
      <c r="PHC18" s="146"/>
      <c r="PHD18" s="146"/>
      <c r="PHE18" s="146"/>
      <c r="PHF18" s="146"/>
      <c r="PHG18" s="146"/>
      <c r="PHH18" s="146"/>
      <c r="PHI18" s="146"/>
      <c r="PHJ18" s="146"/>
      <c r="PHK18" s="146"/>
      <c r="PHL18" s="146"/>
      <c r="PHM18" s="146"/>
      <c r="PHN18" s="146"/>
      <c r="PHO18" s="146"/>
      <c r="PHP18" s="146"/>
      <c r="PHQ18" s="146"/>
      <c r="PHR18" s="146"/>
      <c r="PHS18" s="146"/>
      <c r="PHT18" s="146"/>
      <c r="PHU18" s="146"/>
      <c r="PHV18" s="146"/>
      <c r="PHW18" s="146"/>
      <c r="PHX18" s="146"/>
      <c r="PHY18" s="146"/>
      <c r="PHZ18" s="146"/>
      <c r="PIA18" s="146"/>
      <c r="PIB18" s="146"/>
      <c r="PIC18" s="146"/>
      <c r="PID18" s="146"/>
      <c r="PIE18" s="146"/>
      <c r="PIF18" s="146"/>
      <c r="PIG18" s="146"/>
      <c r="PIH18" s="146"/>
      <c r="PII18" s="146"/>
      <c r="PIJ18" s="146"/>
      <c r="PIK18" s="146"/>
      <c r="PIL18" s="146"/>
      <c r="PIM18" s="146"/>
      <c r="PIN18" s="146"/>
      <c r="PIO18" s="146"/>
      <c r="PIP18" s="146"/>
      <c r="PIQ18" s="146"/>
      <c r="PIR18" s="146"/>
      <c r="PIS18" s="146"/>
      <c r="PIT18" s="146"/>
      <c r="PIU18" s="146"/>
      <c r="PIV18" s="146"/>
      <c r="PIW18" s="146"/>
      <c r="PIX18" s="146"/>
      <c r="PIY18" s="146"/>
      <c r="PIZ18" s="146"/>
      <c r="PJA18" s="146"/>
      <c r="PJB18" s="146"/>
      <c r="PJC18" s="146"/>
      <c r="PJD18" s="146"/>
      <c r="PJE18" s="146"/>
      <c r="PJF18" s="146"/>
      <c r="PJG18" s="146"/>
      <c r="PJH18" s="146"/>
      <c r="PJI18" s="146"/>
      <c r="PJJ18" s="146"/>
      <c r="PJK18" s="146"/>
      <c r="PJL18" s="146"/>
      <c r="PJM18" s="146"/>
      <c r="PJN18" s="146"/>
      <c r="PJO18" s="146"/>
      <c r="PJP18" s="146"/>
      <c r="PJQ18" s="146"/>
      <c r="PJR18" s="146"/>
      <c r="PJS18" s="146"/>
      <c r="PJT18" s="146"/>
      <c r="PJU18" s="146"/>
      <c r="PJV18" s="146"/>
      <c r="PJW18" s="146"/>
      <c r="PJX18" s="146"/>
      <c r="PJY18" s="146"/>
      <c r="PJZ18" s="146"/>
      <c r="PKA18" s="146"/>
      <c r="PKB18" s="146"/>
      <c r="PKC18" s="146"/>
      <c r="PKD18" s="146"/>
      <c r="PKE18" s="146"/>
      <c r="PKF18" s="146"/>
      <c r="PKG18" s="146"/>
      <c r="PKH18" s="146"/>
      <c r="PKI18" s="146"/>
      <c r="PKJ18" s="146"/>
      <c r="PKK18" s="146"/>
      <c r="PKL18" s="146"/>
      <c r="PKM18" s="146"/>
      <c r="PKN18" s="146"/>
      <c r="PKO18" s="146"/>
      <c r="PKP18" s="146"/>
      <c r="PKQ18" s="146"/>
      <c r="PKR18" s="146"/>
      <c r="PKS18" s="146"/>
      <c r="PKT18" s="146"/>
      <c r="PKU18" s="146"/>
      <c r="PKV18" s="146"/>
      <c r="PKW18" s="146"/>
      <c r="PKX18" s="146"/>
      <c r="PKY18" s="146"/>
      <c r="PKZ18" s="146"/>
      <c r="PLA18" s="146"/>
      <c r="PLB18" s="146"/>
      <c r="PLC18" s="146"/>
      <c r="PLD18" s="146"/>
      <c r="PLE18" s="146"/>
      <c r="PLF18" s="146"/>
      <c r="PLG18" s="146"/>
      <c r="PLH18" s="146"/>
      <c r="PLI18" s="146"/>
      <c r="PLJ18" s="146"/>
      <c r="PLK18" s="146"/>
      <c r="PLL18" s="146"/>
      <c r="PLM18" s="146"/>
      <c r="PLN18" s="146"/>
      <c r="PLO18" s="146"/>
      <c r="PLP18" s="146"/>
      <c r="PLQ18" s="146"/>
      <c r="PLR18" s="146"/>
      <c r="PLS18" s="146"/>
      <c r="PLT18" s="146"/>
      <c r="PLU18" s="146"/>
      <c r="PLV18" s="146"/>
      <c r="PLW18" s="146"/>
      <c r="PLX18" s="146"/>
      <c r="PLY18" s="146"/>
      <c r="PLZ18" s="146"/>
      <c r="PMA18" s="146"/>
      <c r="PMB18" s="146"/>
      <c r="PMC18" s="146"/>
      <c r="PMD18" s="146"/>
      <c r="PME18" s="146"/>
      <c r="PMF18" s="146"/>
      <c r="PMG18" s="146"/>
      <c r="PMH18" s="146"/>
      <c r="PMI18" s="146"/>
      <c r="PMJ18" s="146"/>
      <c r="PMK18" s="146"/>
      <c r="PML18" s="146"/>
      <c r="PMM18" s="146"/>
      <c r="PMN18" s="146"/>
      <c r="PMO18" s="146"/>
      <c r="PMP18" s="146"/>
      <c r="PMQ18" s="146"/>
      <c r="PMR18" s="146"/>
      <c r="PMS18" s="146"/>
      <c r="PMT18" s="146"/>
      <c r="PMU18" s="146"/>
      <c r="PMV18" s="146"/>
      <c r="PMW18" s="146"/>
      <c r="PMX18" s="146"/>
      <c r="PMY18" s="146"/>
      <c r="PMZ18" s="146"/>
      <c r="PNA18" s="146"/>
      <c r="PNB18" s="146"/>
      <c r="PNC18" s="146"/>
      <c r="PND18" s="146"/>
      <c r="PNE18" s="146"/>
      <c r="PNF18" s="146"/>
      <c r="PNG18" s="146"/>
      <c r="PNH18" s="146"/>
      <c r="PNI18" s="146"/>
      <c r="PNJ18" s="146"/>
      <c r="PNK18" s="146"/>
      <c r="PNL18" s="146"/>
      <c r="PNM18" s="146"/>
      <c r="PNN18" s="146"/>
      <c r="PNO18" s="146"/>
      <c r="PNP18" s="146"/>
      <c r="PNQ18" s="146"/>
      <c r="PNR18" s="146"/>
      <c r="PNS18" s="146"/>
      <c r="PNT18" s="146"/>
      <c r="PNU18" s="146"/>
      <c r="PNV18" s="146"/>
      <c r="PNW18" s="146"/>
      <c r="PNX18" s="146"/>
      <c r="PNY18" s="146"/>
      <c r="PNZ18" s="146"/>
      <c r="POA18" s="146"/>
      <c r="POB18" s="146"/>
      <c r="POC18" s="146"/>
      <c r="POD18" s="146"/>
      <c r="POE18" s="146"/>
      <c r="POF18" s="146"/>
      <c r="POG18" s="146"/>
      <c r="POH18" s="146"/>
      <c r="POI18" s="146"/>
      <c r="POJ18" s="146"/>
      <c r="POK18" s="146"/>
      <c r="POL18" s="146"/>
      <c r="POM18" s="146"/>
      <c r="PON18" s="146"/>
      <c r="POO18" s="146"/>
      <c r="POP18" s="146"/>
      <c r="POQ18" s="146"/>
      <c r="POR18" s="146"/>
      <c r="POS18" s="146"/>
      <c r="POT18" s="146"/>
      <c r="POU18" s="146"/>
      <c r="POV18" s="146"/>
      <c r="POW18" s="146"/>
      <c r="POX18" s="146"/>
      <c r="POY18" s="146"/>
      <c r="POZ18" s="146"/>
      <c r="PPA18" s="146"/>
      <c r="PPB18" s="146"/>
      <c r="PPC18" s="146"/>
      <c r="PPD18" s="146"/>
      <c r="PPE18" s="146"/>
      <c r="PPF18" s="146"/>
      <c r="PPG18" s="146"/>
      <c r="PPH18" s="146"/>
      <c r="PPI18" s="146"/>
      <c r="PPJ18" s="146"/>
      <c r="PPK18" s="146"/>
      <c r="PPL18" s="146"/>
      <c r="PPM18" s="146"/>
      <c r="PPN18" s="146"/>
      <c r="PPO18" s="146"/>
      <c r="PPP18" s="146"/>
      <c r="PPQ18" s="146"/>
      <c r="PPR18" s="146"/>
      <c r="PPS18" s="146"/>
      <c r="PPT18" s="146"/>
      <c r="PPU18" s="146"/>
      <c r="PPV18" s="146"/>
      <c r="PPW18" s="146"/>
      <c r="PPX18" s="146"/>
      <c r="PPY18" s="146"/>
      <c r="PPZ18" s="146"/>
      <c r="PQA18" s="146"/>
      <c r="PQB18" s="146"/>
      <c r="PQC18" s="146"/>
      <c r="PQD18" s="146"/>
      <c r="PQE18" s="146"/>
      <c r="PQF18" s="146"/>
      <c r="PQG18" s="146"/>
      <c r="PQH18" s="146"/>
      <c r="PQI18" s="146"/>
      <c r="PQJ18" s="146"/>
      <c r="PQK18" s="146"/>
      <c r="PQL18" s="146"/>
      <c r="PQM18" s="146"/>
      <c r="PQN18" s="146"/>
      <c r="PQO18" s="146"/>
      <c r="PQP18" s="146"/>
      <c r="PQQ18" s="146"/>
      <c r="PQR18" s="146"/>
      <c r="PQS18" s="146"/>
      <c r="PQT18" s="146"/>
      <c r="PQU18" s="146"/>
      <c r="PQV18" s="146"/>
      <c r="PQW18" s="146"/>
      <c r="PQX18" s="146"/>
      <c r="PQY18" s="146"/>
      <c r="PQZ18" s="146"/>
      <c r="PRA18" s="146"/>
      <c r="PRB18" s="146"/>
      <c r="PRC18" s="146"/>
      <c r="PRD18" s="146"/>
      <c r="PRE18" s="146"/>
      <c r="PRF18" s="146"/>
      <c r="PRG18" s="146"/>
      <c r="PRH18" s="146"/>
      <c r="PRI18" s="146"/>
      <c r="PRJ18" s="146"/>
      <c r="PRK18" s="146"/>
      <c r="PRL18" s="146"/>
      <c r="PRM18" s="146"/>
      <c r="PRN18" s="146"/>
      <c r="PRO18" s="146"/>
      <c r="PRP18" s="146"/>
      <c r="PRQ18" s="146"/>
      <c r="PRR18" s="146"/>
      <c r="PRS18" s="146"/>
      <c r="PRT18" s="146"/>
      <c r="PRU18" s="146"/>
      <c r="PRV18" s="146"/>
      <c r="PRW18" s="146"/>
      <c r="PRX18" s="146"/>
      <c r="PRY18" s="146"/>
      <c r="PRZ18" s="146"/>
      <c r="PSA18" s="146"/>
      <c r="PSB18" s="146"/>
      <c r="PSC18" s="146"/>
      <c r="PSD18" s="146"/>
      <c r="PSE18" s="146"/>
      <c r="PSF18" s="146"/>
      <c r="PSG18" s="146"/>
      <c r="PSH18" s="146"/>
      <c r="PSI18" s="146"/>
      <c r="PSJ18" s="146"/>
      <c r="PSK18" s="146"/>
      <c r="PSL18" s="146"/>
      <c r="PSM18" s="146"/>
      <c r="PSN18" s="146"/>
      <c r="PSO18" s="146"/>
      <c r="PSP18" s="146"/>
      <c r="PSQ18" s="146"/>
      <c r="PSR18" s="146"/>
      <c r="PSS18" s="146"/>
      <c r="PST18" s="146"/>
      <c r="PSU18" s="146"/>
      <c r="PSV18" s="146"/>
      <c r="PSW18" s="146"/>
      <c r="PSX18" s="146"/>
      <c r="PSY18" s="146"/>
      <c r="PSZ18" s="146"/>
      <c r="PTA18" s="146"/>
      <c r="PTB18" s="146"/>
      <c r="PTC18" s="146"/>
      <c r="PTD18" s="146"/>
      <c r="PTE18" s="146"/>
      <c r="PTF18" s="146"/>
      <c r="PTG18" s="146"/>
      <c r="PTH18" s="146"/>
      <c r="PTI18" s="146"/>
      <c r="PTJ18" s="146"/>
      <c r="PTK18" s="146"/>
      <c r="PTL18" s="146"/>
      <c r="PTM18" s="146"/>
      <c r="PTN18" s="146"/>
      <c r="PTO18" s="146"/>
      <c r="PTP18" s="146"/>
      <c r="PTQ18" s="146"/>
      <c r="PTR18" s="146"/>
      <c r="PTS18" s="146"/>
      <c r="PTT18" s="146"/>
      <c r="PTU18" s="146"/>
      <c r="PTV18" s="146"/>
      <c r="PTW18" s="146"/>
      <c r="PTX18" s="146"/>
      <c r="PTY18" s="146"/>
      <c r="PTZ18" s="146"/>
      <c r="PUA18" s="146"/>
      <c r="PUB18" s="146"/>
      <c r="PUC18" s="146"/>
      <c r="PUD18" s="146"/>
      <c r="PUE18" s="146"/>
      <c r="PUF18" s="146"/>
      <c r="PUG18" s="146"/>
      <c r="PUH18" s="146"/>
      <c r="PUI18" s="146"/>
      <c r="PUJ18" s="146"/>
      <c r="PUK18" s="146"/>
      <c r="PUL18" s="146"/>
      <c r="PUM18" s="146"/>
      <c r="PUN18" s="146"/>
      <c r="PUO18" s="146"/>
      <c r="PUP18" s="146"/>
      <c r="PUQ18" s="146"/>
      <c r="PUR18" s="146"/>
      <c r="PUS18" s="146"/>
      <c r="PUT18" s="146"/>
      <c r="PUU18" s="146"/>
      <c r="PUV18" s="146"/>
      <c r="PUW18" s="146"/>
      <c r="PUX18" s="146"/>
      <c r="PUY18" s="146"/>
      <c r="PUZ18" s="146"/>
      <c r="PVA18" s="146"/>
      <c r="PVB18" s="146"/>
      <c r="PVC18" s="146"/>
      <c r="PVD18" s="146"/>
      <c r="PVE18" s="146"/>
      <c r="PVF18" s="146"/>
      <c r="PVG18" s="146"/>
      <c r="PVH18" s="146"/>
      <c r="PVI18" s="146"/>
      <c r="PVJ18" s="146"/>
      <c r="PVK18" s="146"/>
      <c r="PVL18" s="146"/>
      <c r="PVM18" s="146"/>
      <c r="PVN18" s="146"/>
      <c r="PVO18" s="146"/>
      <c r="PVP18" s="146"/>
      <c r="PVQ18" s="146"/>
      <c r="PVR18" s="146"/>
      <c r="PVS18" s="146"/>
      <c r="PVT18" s="146"/>
      <c r="PVU18" s="146"/>
      <c r="PVV18" s="146"/>
      <c r="PVW18" s="146"/>
      <c r="PVX18" s="146"/>
      <c r="PVY18" s="146"/>
      <c r="PVZ18" s="146"/>
      <c r="PWA18" s="146"/>
      <c r="PWB18" s="146"/>
      <c r="PWC18" s="146"/>
      <c r="PWD18" s="146"/>
      <c r="PWE18" s="146"/>
      <c r="PWF18" s="146"/>
      <c r="PWG18" s="146"/>
      <c r="PWH18" s="146"/>
      <c r="PWI18" s="146"/>
      <c r="PWJ18" s="146"/>
      <c r="PWK18" s="146"/>
      <c r="PWL18" s="146"/>
      <c r="PWM18" s="146"/>
      <c r="PWN18" s="146"/>
      <c r="PWO18" s="146"/>
      <c r="PWP18" s="146"/>
      <c r="PWQ18" s="146"/>
      <c r="PWR18" s="146"/>
      <c r="PWS18" s="146"/>
      <c r="PWT18" s="146"/>
      <c r="PWU18" s="146"/>
      <c r="PWV18" s="146"/>
      <c r="PWW18" s="146"/>
      <c r="PWX18" s="146"/>
      <c r="PWY18" s="146"/>
      <c r="PWZ18" s="146"/>
      <c r="PXA18" s="146"/>
      <c r="PXB18" s="146"/>
      <c r="PXC18" s="146"/>
      <c r="PXD18" s="146"/>
      <c r="PXE18" s="146"/>
      <c r="PXF18" s="146"/>
      <c r="PXG18" s="146"/>
      <c r="PXH18" s="146"/>
      <c r="PXI18" s="146"/>
      <c r="PXJ18" s="146"/>
      <c r="PXK18" s="146"/>
      <c r="PXL18" s="146"/>
      <c r="PXM18" s="146"/>
      <c r="PXN18" s="146"/>
      <c r="PXO18" s="146"/>
      <c r="PXP18" s="146"/>
      <c r="PXQ18" s="146"/>
      <c r="PXR18" s="146"/>
      <c r="PXS18" s="146"/>
      <c r="PXT18" s="146"/>
      <c r="PXU18" s="146"/>
      <c r="PXV18" s="146"/>
      <c r="PXW18" s="146"/>
      <c r="PXX18" s="146"/>
      <c r="PXY18" s="146"/>
      <c r="PXZ18" s="146"/>
      <c r="PYA18" s="146"/>
      <c r="PYB18" s="146"/>
      <c r="PYC18" s="146"/>
      <c r="PYD18" s="146"/>
      <c r="PYE18" s="146"/>
      <c r="PYF18" s="146"/>
      <c r="PYG18" s="146"/>
      <c r="PYH18" s="146"/>
      <c r="PYI18" s="146"/>
      <c r="PYJ18" s="146"/>
      <c r="PYK18" s="146"/>
      <c r="PYL18" s="146"/>
      <c r="PYM18" s="146"/>
      <c r="PYN18" s="146"/>
      <c r="PYO18" s="146"/>
      <c r="PYP18" s="146"/>
      <c r="PYQ18" s="146"/>
      <c r="PYR18" s="146"/>
      <c r="PYS18" s="146"/>
      <c r="PYT18" s="146"/>
      <c r="PYU18" s="146"/>
      <c r="PYV18" s="146"/>
      <c r="PYW18" s="146"/>
      <c r="PYX18" s="146"/>
      <c r="PYY18" s="146"/>
      <c r="PYZ18" s="146"/>
      <c r="PZA18" s="146"/>
      <c r="PZB18" s="146"/>
      <c r="PZC18" s="146"/>
      <c r="PZD18" s="146"/>
      <c r="PZE18" s="146"/>
      <c r="PZF18" s="146"/>
      <c r="PZG18" s="146"/>
      <c r="PZH18" s="146"/>
      <c r="PZI18" s="146"/>
      <c r="PZJ18" s="146"/>
      <c r="PZK18" s="146"/>
      <c r="PZL18" s="146"/>
      <c r="PZM18" s="146"/>
      <c r="PZN18" s="146"/>
      <c r="PZO18" s="146"/>
      <c r="PZP18" s="146"/>
      <c r="PZQ18" s="146"/>
      <c r="PZR18" s="146"/>
      <c r="PZS18" s="146"/>
      <c r="PZT18" s="146"/>
      <c r="PZU18" s="146"/>
      <c r="PZV18" s="146"/>
      <c r="PZW18" s="146"/>
      <c r="PZX18" s="146"/>
      <c r="PZY18" s="146"/>
      <c r="PZZ18" s="146"/>
      <c r="QAA18" s="146"/>
      <c r="QAB18" s="146"/>
      <c r="QAC18" s="146"/>
      <c r="QAD18" s="146"/>
      <c r="QAE18" s="146"/>
      <c r="QAF18" s="146"/>
      <c r="QAG18" s="146"/>
      <c r="QAH18" s="146"/>
      <c r="QAI18" s="146"/>
      <c r="QAJ18" s="146"/>
      <c r="QAK18" s="146"/>
      <c r="QAL18" s="146"/>
      <c r="QAM18" s="146"/>
      <c r="QAN18" s="146"/>
      <c r="QAO18" s="146"/>
      <c r="QAP18" s="146"/>
      <c r="QAQ18" s="146"/>
      <c r="QAR18" s="146"/>
      <c r="QAS18" s="146"/>
      <c r="QAT18" s="146"/>
      <c r="QAU18" s="146"/>
      <c r="QAV18" s="146"/>
      <c r="QAW18" s="146"/>
      <c r="QAX18" s="146"/>
      <c r="QAY18" s="146"/>
      <c r="QAZ18" s="146"/>
      <c r="QBA18" s="146"/>
      <c r="QBB18" s="146"/>
      <c r="QBC18" s="146"/>
      <c r="QBD18" s="146"/>
      <c r="QBE18" s="146"/>
      <c r="QBF18" s="146"/>
      <c r="QBG18" s="146"/>
      <c r="QBH18" s="146"/>
      <c r="QBI18" s="146"/>
      <c r="QBJ18" s="146"/>
      <c r="QBK18" s="146"/>
      <c r="QBL18" s="146"/>
      <c r="QBM18" s="146"/>
      <c r="QBN18" s="146"/>
      <c r="QBO18" s="146"/>
      <c r="QBP18" s="146"/>
      <c r="QBQ18" s="146"/>
      <c r="QBR18" s="146"/>
      <c r="QBS18" s="146"/>
      <c r="QBT18" s="146"/>
      <c r="QBU18" s="146"/>
      <c r="QBV18" s="146"/>
      <c r="QBW18" s="146"/>
      <c r="QBX18" s="146"/>
      <c r="QBY18" s="146"/>
      <c r="QBZ18" s="146"/>
      <c r="QCA18" s="146"/>
      <c r="QCB18" s="146"/>
      <c r="QCC18" s="146"/>
      <c r="QCD18" s="146"/>
      <c r="QCE18" s="146"/>
      <c r="QCF18" s="146"/>
      <c r="QCG18" s="146"/>
      <c r="QCH18" s="146"/>
      <c r="QCI18" s="146"/>
      <c r="QCJ18" s="146"/>
      <c r="QCK18" s="146"/>
      <c r="QCL18" s="146"/>
      <c r="QCM18" s="146"/>
      <c r="QCN18" s="146"/>
      <c r="QCO18" s="146"/>
      <c r="QCP18" s="146"/>
      <c r="QCQ18" s="146"/>
      <c r="QCR18" s="146"/>
      <c r="QCS18" s="146"/>
      <c r="QCT18" s="146"/>
      <c r="QCU18" s="146"/>
      <c r="QCV18" s="146"/>
      <c r="QCW18" s="146"/>
      <c r="QCX18" s="146"/>
      <c r="QCY18" s="146"/>
      <c r="QCZ18" s="146"/>
      <c r="QDA18" s="146"/>
      <c r="QDB18" s="146"/>
      <c r="QDC18" s="146"/>
      <c r="QDD18" s="146"/>
      <c r="QDE18" s="146"/>
      <c r="QDF18" s="146"/>
      <c r="QDG18" s="146"/>
      <c r="QDH18" s="146"/>
      <c r="QDI18" s="146"/>
      <c r="QDJ18" s="146"/>
      <c r="QDK18" s="146"/>
      <c r="QDL18" s="146"/>
      <c r="QDM18" s="146"/>
      <c r="QDN18" s="146"/>
      <c r="QDO18" s="146"/>
      <c r="QDP18" s="146"/>
      <c r="QDQ18" s="146"/>
      <c r="QDR18" s="146"/>
      <c r="QDS18" s="146"/>
      <c r="QDT18" s="146"/>
      <c r="QDU18" s="146"/>
      <c r="QDV18" s="146"/>
      <c r="QDW18" s="146"/>
      <c r="QDX18" s="146"/>
      <c r="QDY18" s="146"/>
      <c r="QDZ18" s="146"/>
      <c r="QEA18" s="146"/>
      <c r="QEB18" s="146"/>
      <c r="QEC18" s="146"/>
      <c r="QED18" s="146"/>
      <c r="QEE18" s="146"/>
      <c r="QEF18" s="146"/>
      <c r="QEG18" s="146"/>
      <c r="QEH18" s="146"/>
      <c r="QEI18" s="146"/>
      <c r="QEJ18" s="146"/>
      <c r="QEK18" s="146"/>
      <c r="QEL18" s="146"/>
      <c r="QEM18" s="146"/>
      <c r="QEN18" s="146"/>
      <c r="QEO18" s="146"/>
      <c r="QEP18" s="146"/>
      <c r="QEQ18" s="146"/>
      <c r="QER18" s="146"/>
      <c r="QES18" s="146"/>
      <c r="QET18" s="146"/>
      <c r="QEU18" s="146"/>
      <c r="QEV18" s="146"/>
      <c r="QEW18" s="146"/>
      <c r="QEX18" s="146"/>
      <c r="QEY18" s="146"/>
      <c r="QEZ18" s="146"/>
      <c r="QFA18" s="146"/>
      <c r="QFB18" s="146"/>
      <c r="QFC18" s="146"/>
      <c r="QFD18" s="146"/>
      <c r="QFE18" s="146"/>
      <c r="QFF18" s="146"/>
      <c r="QFG18" s="146"/>
      <c r="QFH18" s="146"/>
      <c r="QFI18" s="146"/>
      <c r="QFJ18" s="146"/>
      <c r="QFK18" s="146"/>
      <c r="QFL18" s="146"/>
      <c r="QFM18" s="146"/>
      <c r="QFN18" s="146"/>
      <c r="QFO18" s="146"/>
      <c r="QFP18" s="146"/>
      <c r="QFQ18" s="146"/>
      <c r="QFR18" s="146"/>
      <c r="QFS18" s="146"/>
      <c r="QFT18" s="146"/>
      <c r="QFU18" s="146"/>
      <c r="QFV18" s="146"/>
      <c r="QFW18" s="146"/>
      <c r="QFX18" s="146"/>
      <c r="QFY18" s="146"/>
      <c r="QFZ18" s="146"/>
      <c r="QGA18" s="146"/>
      <c r="QGB18" s="146"/>
      <c r="QGC18" s="146"/>
      <c r="QGD18" s="146"/>
      <c r="QGE18" s="146"/>
      <c r="QGF18" s="146"/>
      <c r="QGG18" s="146"/>
      <c r="QGH18" s="146"/>
      <c r="QGI18" s="146"/>
      <c r="QGJ18" s="146"/>
      <c r="QGK18" s="146"/>
      <c r="QGL18" s="146"/>
      <c r="QGM18" s="146"/>
      <c r="QGN18" s="146"/>
      <c r="QGO18" s="146"/>
      <c r="QGP18" s="146"/>
      <c r="QGQ18" s="146"/>
      <c r="QGR18" s="146"/>
      <c r="QGS18" s="146"/>
      <c r="QGT18" s="146"/>
      <c r="QGU18" s="146"/>
      <c r="QGV18" s="146"/>
      <c r="QGW18" s="146"/>
      <c r="QGX18" s="146"/>
      <c r="QGY18" s="146"/>
      <c r="QGZ18" s="146"/>
      <c r="QHA18" s="146"/>
      <c r="QHB18" s="146"/>
      <c r="QHC18" s="146"/>
      <c r="QHD18" s="146"/>
      <c r="QHE18" s="146"/>
      <c r="QHF18" s="146"/>
      <c r="QHG18" s="146"/>
      <c r="QHH18" s="146"/>
      <c r="QHI18" s="146"/>
      <c r="QHJ18" s="146"/>
      <c r="QHK18" s="146"/>
      <c r="QHL18" s="146"/>
      <c r="QHM18" s="146"/>
      <c r="QHN18" s="146"/>
      <c r="QHO18" s="146"/>
      <c r="QHP18" s="146"/>
      <c r="QHQ18" s="146"/>
      <c r="QHR18" s="146"/>
      <c r="QHS18" s="146"/>
      <c r="QHT18" s="146"/>
      <c r="QHU18" s="146"/>
      <c r="QHV18" s="146"/>
      <c r="QHW18" s="146"/>
      <c r="QHX18" s="146"/>
      <c r="QHY18" s="146"/>
      <c r="QHZ18" s="146"/>
      <c r="QIA18" s="146"/>
      <c r="QIB18" s="146"/>
      <c r="QIC18" s="146"/>
      <c r="QID18" s="146"/>
      <c r="QIE18" s="146"/>
      <c r="QIF18" s="146"/>
      <c r="QIG18" s="146"/>
      <c r="QIH18" s="146"/>
      <c r="QII18" s="146"/>
      <c r="QIJ18" s="146"/>
      <c r="QIK18" s="146"/>
      <c r="QIL18" s="146"/>
      <c r="QIM18" s="146"/>
      <c r="QIN18" s="146"/>
      <c r="QIO18" s="146"/>
      <c r="QIP18" s="146"/>
      <c r="QIQ18" s="146"/>
      <c r="QIR18" s="146"/>
      <c r="QIS18" s="146"/>
      <c r="QIT18" s="146"/>
      <c r="QIU18" s="146"/>
      <c r="QIV18" s="146"/>
      <c r="QIW18" s="146"/>
      <c r="QIX18" s="146"/>
      <c r="QIY18" s="146"/>
      <c r="QIZ18" s="146"/>
      <c r="QJA18" s="146"/>
      <c r="QJB18" s="146"/>
      <c r="QJC18" s="146"/>
      <c r="QJD18" s="146"/>
      <c r="QJE18" s="146"/>
      <c r="QJF18" s="146"/>
      <c r="QJG18" s="146"/>
      <c r="QJH18" s="146"/>
      <c r="QJI18" s="146"/>
      <c r="QJJ18" s="146"/>
      <c r="QJK18" s="146"/>
      <c r="QJL18" s="146"/>
      <c r="QJM18" s="146"/>
      <c r="QJN18" s="146"/>
      <c r="QJO18" s="146"/>
      <c r="QJP18" s="146"/>
      <c r="QJQ18" s="146"/>
      <c r="QJR18" s="146"/>
      <c r="QJS18" s="146"/>
      <c r="QJT18" s="146"/>
      <c r="QJU18" s="146"/>
      <c r="QJV18" s="146"/>
      <c r="QJW18" s="146"/>
      <c r="QJX18" s="146"/>
      <c r="QJY18" s="146"/>
      <c r="QJZ18" s="146"/>
      <c r="QKA18" s="146"/>
      <c r="QKB18" s="146"/>
      <c r="QKC18" s="146"/>
      <c r="QKD18" s="146"/>
      <c r="QKE18" s="146"/>
      <c r="QKF18" s="146"/>
      <c r="QKG18" s="146"/>
      <c r="QKH18" s="146"/>
      <c r="QKI18" s="146"/>
      <c r="QKJ18" s="146"/>
      <c r="QKK18" s="146"/>
      <c r="QKL18" s="146"/>
      <c r="QKM18" s="146"/>
      <c r="QKN18" s="146"/>
      <c r="QKO18" s="146"/>
      <c r="QKP18" s="146"/>
      <c r="QKQ18" s="146"/>
      <c r="QKR18" s="146"/>
      <c r="QKS18" s="146"/>
      <c r="QKT18" s="146"/>
      <c r="QKU18" s="146"/>
      <c r="QKV18" s="146"/>
      <c r="QKW18" s="146"/>
      <c r="QKX18" s="146"/>
      <c r="QKY18" s="146"/>
      <c r="QKZ18" s="146"/>
      <c r="QLA18" s="146"/>
      <c r="QLB18" s="146"/>
      <c r="QLC18" s="146"/>
      <c r="QLD18" s="146"/>
      <c r="QLE18" s="146"/>
      <c r="QLF18" s="146"/>
      <c r="QLG18" s="146"/>
      <c r="QLH18" s="146"/>
      <c r="QLI18" s="146"/>
      <c r="QLJ18" s="146"/>
      <c r="QLK18" s="146"/>
      <c r="QLL18" s="146"/>
      <c r="QLM18" s="146"/>
      <c r="QLN18" s="146"/>
      <c r="QLO18" s="146"/>
      <c r="QLP18" s="146"/>
      <c r="QLQ18" s="146"/>
      <c r="QLR18" s="146"/>
      <c r="QLS18" s="146"/>
      <c r="QLT18" s="146"/>
      <c r="QLU18" s="146"/>
      <c r="QLV18" s="146"/>
      <c r="QLW18" s="146"/>
      <c r="QLX18" s="146"/>
      <c r="QLY18" s="146"/>
      <c r="QLZ18" s="146"/>
      <c r="QMA18" s="146"/>
      <c r="QMB18" s="146"/>
      <c r="QMC18" s="146"/>
      <c r="QMD18" s="146"/>
      <c r="QME18" s="146"/>
      <c r="QMF18" s="146"/>
      <c r="QMG18" s="146"/>
      <c r="QMH18" s="146"/>
      <c r="QMI18" s="146"/>
      <c r="QMJ18" s="146"/>
      <c r="QMK18" s="146"/>
      <c r="QML18" s="146"/>
      <c r="QMM18" s="146"/>
      <c r="QMN18" s="146"/>
      <c r="QMO18" s="146"/>
      <c r="QMP18" s="146"/>
      <c r="QMQ18" s="146"/>
      <c r="QMR18" s="146"/>
      <c r="QMS18" s="146"/>
      <c r="QMT18" s="146"/>
      <c r="QMU18" s="146"/>
      <c r="QMV18" s="146"/>
      <c r="QMW18" s="146"/>
      <c r="QMX18" s="146"/>
      <c r="QMY18" s="146"/>
      <c r="QMZ18" s="146"/>
      <c r="QNA18" s="146"/>
      <c r="QNB18" s="146"/>
      <c r="QNC18" s="146"/>
      <c r="QND18" s="146"/>
      <c r="QNE18" s="146"/>
      <c r="QNF18" s="146"/>
      <c r="QNG18" s="146"/>
      <c r="QNH18" s="146"/>
      <c r="QNI18" s="146"/>
      <c r="QNJ18" s="146"/>
      <c r="QNK18" s="146"/>
      <c r="QNL18" s="146"/>
      <c r="QNM18" s="146"/>
      <c r="QNN18" s="146"/>
      <c r="QNO18" s="146"/>
      <c r="QNP18" s="146"/>
      <c r="QNQ18" s="146"/>
      <c r="QNR18" s="146"/>
      <c r="QNS18" s="146"/>
      <c r="QNT18" s="146"/>
      <c r="QNU18" s="146"/>
      <c r="QNV18" s="146"/>
      <c r="QNW18" s="146"/>
      <c r="QNX18" s="146"/>
      <c r="QNY18" s="146"/>
      <c r="QNZ18" s="146"/>
      <c r="QOA18" s="146"/>
      <c r="QOB18" s="146"/>
      <c r="QOC18" s="146"/>
      <c r="QOD18" s="146"/>
      <c r="QOE18" s="146"/>
      <c r="QOF18" s="146"/>
      <c r="QOG18" s="146"/>
      <c r="QOH18" s="146"/>
      <c r="QOI18" s="146"/>
      <c r="QOJ18" s="146"/>
      <c r="QOK18" s="146"/>
      <c r="QOL18" s="146"/>
      <c r="QOM18" s="146"/>
      <c r="QON18" s="146"/>
      <c r="QOO18" s="146"/>
      <c r="QOP18" s="146"/>
      <c r="QOQ18" s="146"/>
      <c r="QOR18" s="146"/>
      <c r="QOS18" s="146"/>
      <c r="QOT18" s="146"/>
      <c r="QOU18" s="146"/>
      <c r="QOV18" s="146"/>
      <c r="QOW18" s="146"/>
      <c r="QOX18" s="146"/>
      <c r="QOY18" s="146"/>
      <c r="QOZ18" s="146"/>
      <c r="QPA18" s="146"/>
      <c r="QPB18" s="146"/>
      <c r="QPC18" s="146"/>
      <c r="QPD18" s="146"/>
      <c r="QPE18" s="146"/>
      <c r="QPF18" s="146"/>
      <c r="QPG18" s="146"/>
      <c r="QPH18" s="146"/>
      <c r="QPI18" s="146"/>
      <c r="QPJ18" s="146"/>
      <c r="QPK18" s="146"/>
      <c r="QPL18" s="146"/>
      <c r="QPM18" s="146"/>
      <c r="QPN18" s="146"/>
      <c r="QPO18" s="146"/>
      <c r="QPP18" s="146"/>
      <c r="QPQ18" s="146"/>
      <c r="QPR18" s="146"/>
      <c r="QPS18" s="146"/>
      <c r="QPT18" s="146"/>
      <c r="QPU18" s="146"/>
      <c r="QPV18" s="146"/>
      <c r="QPW18" s="146"/>
      <c r="QPX18" s="146"/>
      <c r="QPY18" s="146"/>
      <c r="QPZ18" s="146"/>
      <c r="QQA18" s="146"/>
      <c r="QQB18" s="146"/>
      <c r="QQC18" s="146"/>
      <c r="QQD18" s="146"/>
      <c r="QQE18" s="146"/>
      <c r="QQF18" s="146"/>
      <c r="QQG18" s="146"/>
      <c r="QQH18" s="146"/>
      <c r="QQI18" s="146"/>
      <c r="QQJ18" s="146"/>
      <c r="QQK18" s="146"/>
      <c r="QQL18" s="146"/>
      <c r="QQM18" s="146"/>
      <c r="QQN18" s="146"/>
      <c r="QQO18" s="146"/>
      <c r="QQP18" s="146"/>
      <c r="QQQ18" s="146"/>
      <c r="QQR18" s="146"/>
      <c r="QQS18" s="146"/>
      <c r="QQT18" s="146"/>
      <c r="QQU18" s="146"/>
      <c r="QQV18" s="146"/>
      <c r="QQW18" s="146"/>
      <c r="QQX18" s="146"/>
      <c r="QQY18" s="146"/>
      <c r="QQZ18" s="146"/>
      <c r="QRA18" s="146"/>
      <c r="QRB18" s="146"/>
      <c r="QRC18" s="146"/>
      <c r="QRD18" s="146"/>
      <c r="QRE18" s="146"/>
      <c r="QRF18" s="146"/>
      <c r="QRG18" s="146"/>
      <c r="QRH18" s="146"/>
      <c r="QRI18" s="146"/>
      <c r="QRJ18" s="146"/>
      <c r="QRK18" s="146"/>
      <c r="QRL18" s="146"/>
      <c r="QRM18" s="146"/>
      <c r="QRN18" s="146"/>
      <c r="QRO18" s="146"/>
      <c r="QRP18" s="146"/>
      <c r="QRQ18" s="146"/>
      <c r="QRR18" s="146"/>
      <c r="QRS18" s="146"/>
      <c r="QRT18" s="146"/>
      <c r="QRU18" s="146"/>
      <c r="QRV18" s="146"/>
      <c r="QRW18" s="146"/>
      <c r="QRX18" s="146"/>
      <c r="QRY18" s="146"/>
      <c r="QRZ18" s="146"/>
      <c r="QSA18" s="146"/>
      <c r="QSB18" s="146"/>
      <c r="QSC18" s="146"/>
      <c r="QSD18" s="146"/>
      <c r="QSE18" s="146"/>
      <c r="QSF18" s="146"/>
      <c r="QSG18" s="146"/>
      <c r="QSH18" s="146"/>
      <c r="QSI18" s="146"/>
      <c r="QSJ18" s="146"/>
      <c r="QSK18" s="146"/>
      <c r="QSL18" s="146"/>
      <c r="QSM18" s="146"/>
      <c r="QSN18" s="146"/>
      <c r="QSO18" s="146"/>
      <c r="QSP18" s="146"/>
      <c r="QSQ18" s="146"/>
      <c r="QSR18" s="146"/>
      <c r="QSS18" s="146"/>
      <c r="QST18" s="146"/>
      <c r="QSU18" s="146"/>
      <c r="QSV18" s="146"/>
      <c r="QSW18" s="146"/>
      <c r="QSX18" s="146"/>
      <c r="QSY18" s="146"/>
      <c r="QSZ18" s="146"/>
      <c r="QTA18" s="146"/>
      <c r="QTB18" s="146"/>
      <c r="QTC18" s="146"/>
      <c r="QTD18" s="146"/>
      <c r="QTE18" s="146"/>
      <c r="QTF18" s="146"/>
      <c r="QTG18" s="146"/>
      <c r="QTH18" s="146"/>
      <c r="QTI18" s="146"/>
      <c r="QTJ18" s="146"/>
      <c r="QTK18" s="146"/>
      <c r="QTL18" s="146"/>
      <c r="QTM18" s="146"/>
      <c r="QTN18" s="146"/>
      <c r="QTO18" s="146"/>
      <c r="QTP18" s="146"/>
      <c r="QTQ18" s="146"/>
      <c r="QTR18" s="146"/>
      <c r="QTS18" s="146"/>
      <c r="QTT18" s="146"/>
      <c r="QTU18" s="146"/>
      <c r="QTV18" s="146"/>
      <c r="QTW18" s="146"/>
      <c r="QTX18" s="146"/>
      <c r="QTY18" s="146"/>
      <c r="QTZ18" s="146"/>
      <c r="QUA18" s="146"/>
      <c r="QUB18" s="146"/>
      <c r="QUC18" s="146"/>
      <c r="QUD18" s="146"/>
      <c r="QUE18" s="146"/>
      <c r="QUF18" s="146"/>
      <c r="QUG18" s="146"/>
      <c r="QUH18" s="146"/>
      <c r="QUI18" s="146"/>
      <c r="QUJ18" s="146"/>
      <c r="QUK18" s="146"/>
      <c r="QUL18" s="146"/>
      <c r="QUM18" s="146"/>
      <c r="QUN18" s="146"/>
      <c r="QUO18" s="146"/>
      <c r="QUP18" s="146"/>
      <c r="QUQ18" s="146"/>
      <c r="QUR18" s="146"/>
      <c r="QUS18" s="146"/>
      <c r="QUT18" s="146"/>
      <c r="QUU18" s="146"/>
      <c r="QUV18" s="146"/>
      <c r="QUW18" s="146"/>
      <c r="QUX18" s="146"/>
      <c r="QUY18" s="146"/>
      <c r="QUZ18" s="146"/>
      <c r="QVA18" s="146"/>
      <c r="QVB18" s="146"/>
      <c r="QVC18" s="146"/>
      <c r="QVD18" s="146"/>
      <c r="QVE18" s="146"/>
      <c r="QVF18" s="146"/>
      <c r="QVG18" s="146"/>
      <c r="QVH18" s="146"/>
      <c r="QVI18" s="146"/>
      <c r="QVJ18" s="146"/>
      <c r="QVK18" s="146"/>
      <c r="QVL18" s="146"/>
      <c r="QVM18" s="146"/>
      <c r="QVN18" s="146"/>
      <c r="QVO18" s="146"/>
      <c r="QVP18" s="146"/>
      <c r="QVQ18" s="146"/>
      <c r="QVR18" s="146"/>
      <c r="QVS18" s="146"/>
      <c r="QVT18" s="146"/>
      <c r="QVU18" s="146"/>
      <c r="QVV18" s="146"/>
      <c r="QVW18" s="146"/>
      <c r="QVX18" s="146"/>
      <c r="QVY18" s="146"/>
      <c r="QVZ18" s="146"/>
      <c r="QWA18" s="146"/>
      <c r="QWB18" s="146"/>
      <c r="QWC18" s="146"/>
      <c r="QWD18" s="146"/>
      <c r="QWE18" s="146"/>
      <c r="QWF18" s="146"/>
      <c r="QWG18" s="146"/>
      <c r="QWH18" s="146"/>
      <c r="QWI18" s="146"/>
      <c r="QWJ18" s="146"/>
      <c r="QWK18" s="146"/>
      <c r="QWL18" s="146"/>
      <c r="QWM18" s="146"/>
      <c r="QWN18" s="146"/>
      <c r="QWO18" s="146"/>
      <c r="QWP18" s="146"/>
      <c r="QWQ18" s="146"/>
      <c r="QWR18" s="146"/>
      <c r="QWS18" s="146"/>
      <c r="QWT18" s="146"/>
      <c r="QWU18" s="146"/>
      <c r="QWV18" s="146"/>
      <c r="QWW18" s="146"/>
      <c r="QWX18" s="146"/>
      <c r="QWY18" s="146"/>
      <c r="QWZ18" s="146"/>
      <c r="QXA18" s="146"/>
      <c r="QXB18" s="146"/>
      <c r="QXC18" s="146"/>
      <c r="QXD18" s="146"/>
      <c r="QXE18" s="146"/>
      <c r="QXF18" s="146"/>
      <c r="QXG18" s="146"/>
      <c r="QXH18" s="146"/>
      <c r="QXI18" s="146"/>
      <c r="QXJ18" s="146"/>
      <c r="QXK18" s="146"/>
      <c r="QXL18" s="146"/>
      <c r="QXM18" s="146"/>
      <c r="QXN18" s="146"/>
      <c r="QXO18" s="146"/>
      <c r="QXP18" s="146"/>
      <c r="QXQ18" s="146"/>
      <c r="QXR18" s="146"/>
      <c r="QXS18" s="146"/>
      <c r="QXT18" s="146"/>
      <c r="QXU18" s="146"/>
      <c r="QXV18" s="146"/>
      <c r="QXW18" s="146"/>
      <c r="QXX18" s="146"/>
      <c r="QXY18" s="146"/>
      <c r="QXZ18" s="146"/>
      <c r="QYA18" s="146"/>
      <c r="QYB18" s="146"/>
      <c r="QYC18" s="146"/>
      <c r="QYD18" s="146"/>
      <c r="QYE18" s="146"/>
      <c r="QYF18" s="146"/>
      <c r="QYG18" s="146"/>
      <c r="QYH18" s="146"/>
      <c r="QYI18" s="146"/>
      <c r="QYJ18" s="146"/>
      <c r="QYK18" s="146"/>
      <c r="QYL18" s="146"/>
      <c r="QYM18" s="146"/>
      <c r="QYN18" s="146"/>
      <c r="QYO18" s="146"/>
      <c r="QYP18" s="146"/>
      <c r="QYQ18" s="146"/>
      <c r="QYR18" s="146"/>
      <c r="QYS18" s="146"/>
      <c r="QYT18" s="146"/>
      <c r="QYU18" s="146"/>
      <c r="QYV18" s="146"/>
      <c r="QYW18" s="146"/>
      <c r="QYX18" s="146"/>
      <c r="QYY18" s="146"/>
      <c r="QYZ18" s="146"/>
      <c r="QZA18" s="146"/>
      <c r="QZB18" s="146"/>
      <c r="QZC18" s="146"/>
      <c r="QZD18" s="146"/>
      <c r="QZE18" s="146"/>
      <c r="QZF18" s="146"/>
      <c r="QZG18" s="146"/>
      <c r="QZH18" s="146"/>
      <c r="QZI18" s="146"/>
      <c r="QZJ18" s="146"/>
      <c r="QZK18" s="146"/>
      <c r="QZL18" s="146"/>
      <c r="QZM18" s="146"/>
      <c r="QZN18" s="146"/>
      <c r="QZO18" s="146"/>
      <c r="QZP18" s="146"/>
      <c r="QZQ18" s="146"/>
      <c r="QZR18" s="146"/>
      <c r="QZS18" s="146"/>
      <c r="QZT18" s="146"/>
      <c r="QZU18" s="146"/>
      <c r="QZV18" s="146"/>
      <c r="QZW18" s="146"/>
      <c r="QZX18" s="146"/>
      <c r="QZY18" s="146"/>
      <c r="QZZ18" s="146"/>
      <c r="RAA18" s="146"/>
      <c r="RAB18" s="146"/>
      <c r="RAC18" s="146"/>
      <c r="RAD18" s="146"/>
      <c r="RAE18" s="146"/>
      <c r="RAF18" s="146"/>
      <c r="RAG18" s="146"/>
      <c r="RAH18" s="146"/>
      <c r="RAI18" s="146"/>
      <c r="RAJ18" s="146"/>
      <c r="RAK18" s="146"/>
      <c r="RAL18" s="146"/>
      <c r="RAM18" s="146"/>
      <c r="RAN18" s="146"/>
      <c r="RAO18" s="146"/>
      <c r="RAP18" s="146"/>
      <c r="RAQ18" s="146"/>
      <c r="RAR18" s="146"/>
      <c r="RAS18" s="146"/>
      <c r="RAT18" s="146"/>
      <c r="RAU18" s="146"/>
      <c r="RAV18" s="146"/>
      <c r="RAW18" s="146"/>
      <c r="RAX18" s="146"/>
      <c r="RAY18" s="146"/>
      <c r="RAZ18" s="146"/>
      <c r="RBA18" s="146"/>
      <c r="RBB18" s="146"/>
      <c r="RBC18" s="146"/>
      <c r="RBD18" s="146"/>
      <c r="RBE18" s="146"/>
      <c r="RBF18" s="146"/>
      <c r="RBG18" s="146"/>
      <c r="RBH18" s="146"/>
      <c r="RBI18" s="146"/>
      <c r="RBJ18" s="146"/>
      <c r="RBK18" s="146"/>
      <c r="RBL18" s="146"/>
      <c r="RBM18" s="146"/>
      <c r="RBN18" s="146"/>
      <c r="RBO18" s="146"/>
      <c r="RBP18" s="146"/>
      <c r="RBQ18" s="146"/>
      <c r="RBR18" s="146"/>
      <c r="RBS18" s="146"/>
      <c r="RBT18" s="146"/>
      <c r="RBU18" s="146"/>
      <c r="RBV18" s="146"/>
      <c r="RBW18" s="146"/>
      <c r="RBX18" s="146"/>
      <c r="RBY18" s="146"/>
      <c r="RBZ18" s="146"/>
      <c r="RCA18" s="146"/>
      <c r="RCB18" s="146"/>
      <c r="RCC18" s="146"/>
      <c r="RCD18" s="146"/>
      <c r="RCE18" s="146"/>
      <c r="RCF18" s="146"/>
      <c r="RCG18" s="146"/>
      <c r="RCH18" s="146"/>
      <c r="RCI18" s="146"/>
      <c r="RCJ18" s="146"/>
      <c r="RCK18" s="146"/>
      <c r="RCL18" s="146"/>
      <c r="RCM18" s="146"/>
      <c r="RCN18" s="146"/>
      <c r="RCO18" s="146"/>
      <c r="RCP18" s="146"/>
      <c r="RCQ18" s="146"/>
      <c r="RCR18" s="146"/>
      <c r="RCS18" s="146"/>
      <c r="RCT18" s="146"/>
      <c r="RCU18" s="146"/>
      <c r="RCV18" s="146"/>
      <c r="RCW18" s="146"/>
      <c r="RCX18" s="146"/>
      <c r="RCY18" s="146"/>
      <c r="RCZ18" s="146"/>
      <c r="RDA18" s="146"/>
      <c r="RDB18" s="146"/>
      <c r="RDC18" s="146"/>
      <c r="RDD18" s="146"/>
      <c r="RDE18" s="146"/>
      <c r="RDF18" s="146"/>
      <c r="RDG18" s="146"/>
      <c r="RDH18" s="146"/>
      <c r="RDI18" s="146"/>
      <c r="RDJ18" s="146"/>
      <c r="RDK18" s="146"/>
      <c r="RDL18" s="146"/>
      <c r="RDM18" s="146"/>
      <c r="RDN18" s="146"/>
      <c r="RDO18" s="146"/>
      <c r="RDP18" s="146"/>
      <c r="RDQ18" s="146"/>
      <c r="RDR18" s="146"/>
      <c r="RDS18" s="146"/>
      <c r="RDT18" s="146"/>
      <c r="RDU18" s="146"/>
      <c r="RDV18" s="146"/>
      <c r="RDW18" s="146"/>
      <c r="RDX18" s="146"/>
      <c r="RDY18" s="146"/>
      <c r="RDZ18" s="146"/>
      <c r="REA18" s="146"/>
      <c r="REB18" s="146"/>
      <c r="REC18" s="146"/>
      <c r="RED18" s="146"/>
      <c r="REE18" s="146"/>
      <c r="REF18" s="146"/>
      <c r="REG18" s="146"/>
      <c r="REH18" s="146"/>
      <c r="REI18" s="146"/>
      <c r="REJ18" s="146"/>
      <c r="REK18" s="146"/>
      <c r="REL18" s="146"/>
      <c r="REM18" s="146"/>
      <c r="REN18" s="146"/>
      <c r="REO18" s="146"/>
      <c r="REP18" s="146"/>
      <c r="REQ18" s="146"/>
      <c r="RER18" s="146"/>
      <c r="RES18" s="146"/>
      <c r="RET18" s="146"/>
      <c r="REU18" s="146"/>
      <c r="REV18" s="146"/>
      <c r="REW18" s="146"/>
      <c r="REX18" s="146"/>
      <c r="REY18" s="146"/>
      <c r="REZ18" s="146"/>
      <c r="RFA18" s="146"/>
      <c r="RFB18" s="146"/>
      <c r="RFC18" s="146"/>
      <c r="RFD18" s="146"/>
      <c r="RFE18" s="146"/>
      <c r="RFF18" s="146"/>
      <c r="RFG18" s="146"/>
      <c r="RFH18" s="146"/>
      <c r="RFI18" s="146"/>
      <c r="RFJ18" s="146"/>
      <c r="RFK18" s="146"/>
      <c r="RFL18" s="146"/>
      <c r="RFM18" s="146"/>
      <c r="RFN18" s="146"/>
      <c r="RFO18" s="146"/>
      <c r="RFP18" s="146"/>
      <c r="RFQ18" s="146"/>
      <c r="RFR18" s="146"/>
      <c r="RFS18" s="146"/>
      <c r="RFT18" s="146"/>
      <c r="RFU18" s="146"/>
      <c r="RFV18" s="146"/>
      <c r="RFW18" s="146"/>
      <c r="RFX18" s="146"/>
      <c r="RFY18" s="146"/>
      <c r="RFZ18" s="146"/>
      <c r="RGA18" s="146"/>
      <c r="RGB18" s="146"/>
      <c r="RGC18" s="146"/>
      <c r="RGD18" s="146"/>
      <c r="RGE18" s="146"/>
      <c r="RGF18" s="146"/>
      <c r="RGG18" s="146"/>
      <c r="RGH18" s="146"/>
      <c r="RGI18" s="146"/>
      <c r="RGJ18" s="146"/>
      <c r="RGK18" s="146"/>
      <c r="RGL18" s="146"/>
      <c r="RGM18" s="146"/>
      <c r="RGN18" s="146"/>
      <c r="RGO18" s="146"/>
      <c r="RGP18" s="146"/>
      <c r="RGQ18" s="146"/>
      <c r="RGR18" s="146"/>
      <c r="RGS18" s="146"/>
      <c r="RGT18" s="146"/>
      <c r="RGU18" s="146"/>
      <c r="RGV18" s="146"/>
      <c r="RGW18" s="146"/>
      <c r="RGX18" s="146"/>
      <c r="RGY18" s="146"/>
      <c r="RGZ18" s="146"/>
      <c r="RHA18" s="146"/>
      <c r="RHB18" s="146"/>
      <c r="RHC18" s="146"/>
      <c r="RHD18" s="146"/>
      <c r="RHE18" s="146"/>
      <c r="RHF18" s="146"/>
      <c r="RHG18" s="146"/>
      <c r="RHH18" s="146"/>
      <c r="RHI18" s="146"/>
      <c r="RHJ18" s="146"/>
      <c r="RHK18" s="146"/>
      <c r="RHL18" s="146"/>
      <c r="RHM18" s="146"/>
      <c r="RHN18" s="146"/>
      <c r="RHO18" s="146"/>
      <c r="RHP18" s="146"/>
      <c r="RHQ18" s="146"/>
      <c r="RHR18" s="146"/>
      <c r="RHS18" s="146"/>
      <c r="RHT18" s="146"/>
      <c r="RHU18" s="146"/>
      <c r="RHV18" s="146"/>
      <c r="RHW18" s="146"/>
      <c r="RHX18" s="146"/>
      <c r="RHY18" s="146"/>
      <c r="RHZ18" s="146"/>
      <c r="RIA18" s="146"/>
      <c r="RIB18" s="146"/>
      <c r="RIC18" s="146"/>
      <c r="RID18" s="146"/>
      <c r="RIE18" s="146"/>
      <c r="RIF18" s="146"/>
      <c r="RIG18" s="146"/>
      <c r="RIH18" s="146"/>
      <c r="RII18" s="146"/>
      <c r="RIJ18" s="146"/>
      <c r="RIK18" s="146"/>
      <c r="RIL18" s="146"/>
      <c r="RIM18" s="146"/>
      <c r="RIN18" s="146"/>
      <c r="RIO18" s="146"/>
      <c r="RIP18" s="146"/>
      <c r="RIQ18" s="146"/>
      <c r="RIR18" s="146"/>
      <c r="RIS18" s="146"/>
      <c r="RIT18" s="146"/>
      <c r="RIU18" s="146"/>
      <c r="RIV18" s="146"/>
      <c r="RIW18" s="146"/>
      <c r="RIX18" s="146"/>
      <c r="RIY18" s="146"/>
      <c r="RIZ18" s="146"/>
      <c r="RJA18" s="146"/>
      <c r="RJB18" s="146"/>
      <c r="RJC18" s="146"/>
      <c r="RJD18" s="146"/>
      <c r="RJE18" s="146"/>
      <c r="RJF18" s="146"/>
      <c r="RJG18" s="146"/>
      <c r="RJH18" s="146"/>
      <c r="RJI18" s="146"/>
      <c r="RJJ18" s="146"/>
      <c r="RJK18" s="146"/>
      <c r="RJL18" s="146"/>
      <c r="RJM18" s="146"/>
      <c r="RJN18" s="146"/>
      <c r="RJO18" s="146"/>
      <c r="RJP18" s="146"/>
      <c r="RJQ18" s="146"/>
      <c r="RJR18" s="146"/>
      <c r="RJS18" s="146"/>
      <c r="RJT18" s="146"/>
      <c r="RJU18" s="146"/>
      <c r="RJV18" s="146"/>
      <c r="RJW18" s="146"/>
      <c r="RJX18" s="146"/>
      <c r="RJY18" s="146"/>
      <c r="RJZ18" s="146"/>
      <c r="RKA18" s="146"/>
      <c r="RKB18" s="146"/>
      <c r="RKC18" s="146"/>
      <c r="RKD18" s="146"/>
      <c r="RKE18" s="146"/>
      <c r="RKF18" s="146"/>
      <c r="RKG18" s="146"/>
      <c r="RKH18" s="146"/>
      <c r="RKI18" s="146"/>
      <c r="RKJ18" s="146"/>
      <c r="RKK18" s="146"/>
      <c r="RKL18" s="146"/>
      <c r="RKM18" s="146"/>
      <c r="RKN18" s="146"/>
      <c r="RKO18" s="146"/>
      <c r="RKP18" s="146"/>
      <c r="RKQ18" s="146"/>
      <c r="RKR18" s="146"/>
      <c r="RKS18" s="146"/>
      <c r="RKT18" s="146"/>
      <c r="RKU18" s="146"/>
      <c r="RKV18" s="146"/>
      <c r="RKW18" s="146"/>
      <c r="RKX18" s="146"/>
      <c r="RKY18" s="146"/>
      <c r="RKZ18" s="146"/>
      <c r="RLA18" s="146"/>
      <c r="RLB18" s="146"/>
      <c r="RLC18" s="146"/>
      <c r="RLD18" s="146"/>
      <c r="RLE18" s="146"/>
      <c r="RLF18" s="146"/>
      <c r="RLG18" s="146"/>
      <c r="RLH18" s="146"/>
      <c r="RLI18" s="146"/>
      <c r="RLJ18" s="146"/>
      <c r="RLK18" s="146"/>
      <c r="RLL18" s="146"/>
      <c r="RLM18" s="146"/>
      <c r="RLN18" s="146"/>
      <c r="RLO18" s="146"/>
      <c r="RLP18" s="146"/>
      <c r="RLQ18" s="146"/>
      <c r="RLR18" s="146"/>
      <c r="RLS18" s="146"/>
      <c r="RLT18" s="146"/>
      <c r="RLU18" s="146"/>
      <c r="RLV18" s="146"/>
      <c r="RLW18" s="146"/>
      <c r="RLX18" s="146"/>
      <c r="RLY18" s="146"/>
      <c r="RLZ18" s="146"/>
      <c r="RMA18" s="146"/>
      <c r="RMB18" s="146"/>
      <c r="RMC18" s="146"/>
      <c r="RMD18" s="146"/>
      <c r="RME18" s="146"/>
      <c r="RMF18" s="146"/>
      <c r="RMG18" s="146"/>
      <c r="RMH18" s="146"/>
      <c r="RMI18" s="146"/>
      <c r="RMJ18" s="146"/>
      <c r="RMK18" s="146"/>
      <c r="RML18" s="146"/>
      <c r="RMM18" s="146"/>
      <c r="RMN18" s="146"/>
      <c r="RMO18" s="146"/>
      <c r="RMP18" s="146"/>
      <c r="RMQ18" s="146"/>
      <c r="RMR18" s="146"/>
      <c r="RMS18" s="146"/>
      <c r="RMT18" s="146"/>
      <c r="RMU18" s="146"/>
      <c r="RMV18" s="146"/>
      <c r="RMW18" s="146"/>
      <c r="RMX18" s="146"/>
      <c r="RMY18" s="146"/>
      <c r="RMZ18" s="146"/>
      <c r="RNA18" s="146"/>
      <c r="RNB18" s="146"/>
      <c r="RNC18" s="146"/>
      <c r="RND18" s="146"/>
      <c r="RNE18" s="146"/>
      <c r="RNF18" s="146"/>
      <c r="RNG18" s="146"/>
      <c r="RNH18" s="146"/>
      <c r="RNI18" s="146"/>
      <c r="RNJ18" s="146"/>
      <c r="RNK18" s="146"/>
      <c r="RNL18" s="146"/>
      <c r="RNM18" s="146"/>
      <c r="RNN18" s="146"/>
      <c r="RNO18" s="146"/>
      <c r="RNP18" s="146"/>
      <c r="RNQ18" s="146"/>
      <c r="RNR18" s="146"/>
      <c r="RNS18" s="146"/>
      <c r="RNT18" s="146"/>
      <c r="RNU18" s="146"/>
      <c r="RNV18" s="146"/>
      <c r="RNW18" s="146"/>
      <c r="RNX18" s="146"/>
      <c r="RNY18" s="146"/>
      <c r="RNZ18" s="146"/>
      <c r="ROA18" s="146"/>
      <c r="ROB18" s="146"/>
      <c r="ROC18" s="146"/>
      <c r="ROD18" s="146"/>
      <c r="ROE18" s="146"/>
      <c r="ROF18" s="146"/>
      <c r="ROG18" s="146"/>
      <c r="ROH18" s="146"/>
      <c r="ROI18" s="146"/>
      <c r="ROJ18" s="146"/>
      <c r="ROK18" s="146"/>
      <c r="ROL18" s="146"/>
      <c r="ROM18" s="146"/>
      <c r="RON18" s="146"/>
      <c r="ROO18" s="146"/>
      <c r="ROP18" s="146"/>
      <c r="ROQ18" s="146"/>
      <c r="ROR18" s="146"/>
      <c r="ROS18" s="146"/>
      <c r="ROT18" s="146"/>
      <c r="ROU18" s="146"/>
      <c r="ROV18" s="146"/>
      <c r="ROW18" s="146"/>
      <c r="ROX18" s="146"/>
      <c r="ROY18" s="146"/>
      <c r="ROZ18" s="146"/>
      <c r="RPA18" s="146"/>
      <c r="RPB18" s="146"/>
      <c r="RPC18" s="146"/>
      <c r="RPD18" s="146"/>
      <c r="RPE18" s="146"/>
      <c r="RPF18" s="146"/>
      <c r="RPG18" s="146"/>
      <c r="RPH18" s="146"/>
      <c r="RPI18" s="146"/>
      <c r="RPJ18" s="146"/>
      <c r="RPK18" s="146"/>
      <c r="RPL18" s="146"/>
      <c r="RPM18" s="146"/>
      <c r="RPN18" s="146"/>
      <c r="RPO18" s="146"/>
      <c r="RPP18" s="146"/>
      <c r="RPQ18" s="146"/>
      <c r="RPR18" s="146"/>
      <c r="RPS18" s="146"/>
      <c r="RPT18" s="146"/>
      <c r="RPU18" s="146"/>
      <c r="RPV18" s="146"/>
      <c r="RPW18" s="146"/>
      <c r="RPX18" s="146"/>
      <c r="RPY18" s="146"/>
      <c r="RPZ18" s="146"/>
      <c r="RQA18" s="146"/>
      <c r="RQB18" s="146"/>
      <c r="RQC18" s="146"/>
      <c r="RQD18" s="146"/>
      <c r="RQE18" s="146"/>
      <c r="RQF18" s="146"/>
      <c r="RQG18" s="146"/>
      <c r="RQH18" s="146"/>
      <c r="RQI18" s="146"/>
      <c r="RQJ18" s="146"/>
      <c r="RQK18" s="146"/>
      <c r="RQL18" s="146"/>
      <c r="RQM18" s="146"/>
      <c r="RQN18" s="146"/>
      <c r="RQO18" s="146"/>
      <c r="RQP18" s="146"/>
      <c r="RQQ18" s="146"/>
      <c r="RQR18" s="146"/>
      <c r="RQS18" s="146"/>
      <c r="RQT18" s="146"/>
      <c r="RQU18" s="146"/>
      <c r="RQV18" s="146"/>
      <c r="RQW18" s="146"/>
      <c r="RQX18" s="146"/>
      <c r="RQY18" s="146"/>
      <c r="RQZ18" s="146"/>
      <c r="RRA18" s="146"/>
      <c r="RRB18" s="146"/>
      <c r="RRC18" s="146"/>
      <c r="RRD18" s="146"/>
      <c r="RRE18" s="146"/>
      <c r="RRF18" s="146"/>
      <c r="RRG18" s="146"/>
      <c r="RRH18" s="146"/>
      <c r="RRI18" s="146"/>
      <c r="RRJ18" s="146"/>
      <c r="RRK18" s="146"/>
      <c r="RRL18" s="146"/>
      <c r="RRM18" s="146"/>
      <c r="RRN18" s="146"/>
      <c r="RRO18" s="146"/>
      <c r="RRP18" s="146"/>
      <c r="RRQ18" s="146"/>
      <c r="RRR18" s="146"/>
      <c r="RRS18" s="146"/>
      <c r="RRT18" s="146"/>
      <c r="RRU18" s="146"/>
      <c r="RRV18" s="146"/>
      <c r="RRW18" s="146"/>
      <c r="RRX18" s="146"/>
      <c r="RRY18" s="146"/>
      <c r="RRZ18" s="146"/>
      <c r="RSA18" s="146"/>
      <c r="RSB18" s="146"/>
      <c r="RSC18" s="146"/>
      <c r="RSD18" s="146"/>
      <c r="RSE18" s="146"/>
      <c r="RSF18" s="146"/>
      <c r="RSG18" s="146"/>
      <c r="RSH18" s="146"/>
      <c r="RSI18" s="146"/>
      <c r="RSJ18" s="146"/>
      <c r="RSK18" s="146"/>
      <c r="RSL18" s="146"/>
      <c r="RSM18" s="146"/>
      <c r="RSN18" s="146"/>
      <c r="RSO18" s="146"/>
      <c r="RSP18" s="146"/>
      <c r="RSQ18" s="146"/>
      <c r="RSR18" s="146"/>
      <c r="RSS18" s="146"/>
      <c r="RST18" s="146"/>
      <c r="RSU18" s="146"/>
      <c r="RSV18" s="146"/>
      <c r="RSW18" s="146"/>
      <c r="RSX18" s="146"/>
      <c r="RSY18" s="146"/>
      <c r="RSZ18" s="146"/>
      <c r="RTA18" s="146"/>
      <c r="RTB18" s="146"/>
      <c r="RTC18" s="146"/>
      <c r="RTD18" s="146"/>
      <c r="RTE18" s="146"/>
      <c r="RTF18" s="146"/>
      <c r="RTG18" s="146"/>
      <c r="RTH18" s="146"/>
      <c r="RTI18" s="146"/>
      <c r="RTJ18" s="146"/>
      <c r="RTK18" s="146"/>
      <c r="RTL18" s="146"/>
      <c r="RTM18" s="146"/>
      <c r="RTN18" s="146"/>
      <c r="RTO18" s="146"/>
      <c r="RTP18" s="146"/>
      <c r="RTQ18" s="146"/>
      <c r="RTR18" s="146"/>
      <c r="RTS18" s="146"/>
      <c r="RTT18" s="146"/>
      <c r="RTU18" s="146"/>
      <c r="RTV18" s="146"/>
      <c r="RTW18" s="146"/>
      <c r="RTX18" s="146"/>
      <c r="RTY18" s="146"/>
      <c r="RTZ18" s="146"/>
      <c r="RUA18" s="146"/>
      <c r="RUB18" s="146"/>
      <c r="RUC18" s="146"/>
      <c r="RUD18" s="146"/>
      <c r="RUE18" s="146"/>
      <c r="RUF18" s="146"/>
      <c r="RUG18" s="146"/>
      <c r="RUH18" s="146"/>
      <c r="RUI18" s="146"/>
      <c r="RUJ18" s="146"/>
      <c r="RUK18" s="146"/>
      <c r="RUL18" s="146"/>
      <c r="RUM18" s="146"/>
      <c r="RUN18" s="146"/>
      <c r="RUO18" s="146"/>
      <c r="RUP18" s="146"/>
      <c r="RUQ18" s="146"/>
      <c r="RUR18" s="146"/>
      <c r="RUS18" s="146"/>
      <c r="RUT18" s="146"/>
      <c r="RUU18" s="146"/>
      <c r="RUV18" s="146"/>
      <c r="RUW18" s="146"/>
      <c r="RUX18" s="146"/>
      <c r="RUY18" s="146"/>
      <c r="RUZ18" s="146"/>
      <c r="RVA18" s="146"/>
      <c r="RVB18" s="146"/>
      <c r="RVC18" s="146"/>
      <c r="RVD18" s="146"/>
      <c r="RVE18" s="146"/>
      <c r="RVF18" s="146"/>
      <c r="RVG18" s="146"/>
      <c r="RVH18" s="146"/>
      <c r="RVI18" s="146"/>
      <c r="RVJ18" s="146"/>
      <c r="RVK18" s="146"/>
      <c r="RVL18" s="146"/>
      <c r="RVM18" s="146"/>
      <c r="RVN18" s="146"/>
      <c r="RVO18" s="146"/>
      <c r="RVP18" s="146"/>
      <c r="RVQ18" s="146"/>
      <c r="RVR18" s="146"/>
      <c r="RVS18" s="146"/>
      <c r="RVT18" s="146"/>
      <c r="RVU18" s="146"/>
      <c r="RVV18" s="146"/>
      <c r="RVW18" s="146"/>
      <c r="RVX18" s="146"/>
      <c r="RVY18" s="146"/>
      <c r="RVZ18" s="146"/>
      <c r="RWA18" s="146"/>
      <c r="RWB18" s="146"/>
      <c r="RWC18" s="146"/>
      <c r="RWD18" s="146"/>
      <c r="RWE18" s="146"/>
      <c r="RWF18" s="146"/>
      <c r="RWG18" s="146"/>
      <c r="RWH18" s="146"/>
      <c r="RWI18" s="146"/>
      <c r="RWJ18" s="146"/>
      <c r="RWK18" s="146"/>
      <c r="RWL18" s="146"/>
      <c r="RWM18" s="146"/>
      <c r="RWN18" s="146"/>
      <c r="RWO18" s="146"/>
      <c r="RWP18" s="146"/>
      <c r="RWQ18" s="146"/>
      <c r="RWR18" s="146"/>
      <c r="RWS18" s="146"/>
      <c r="RWT18" s="146"/>
      <c r="RWU18" s="146"/>
      <c r="RWV18" s="146"/>
      <c r="RWW18" s="146"/>
      <c r="RWX18" s="146"/>
      <c r="RWY18" s="146"/>
      <c r="RWZ18" s="146"/>
      <c r="RXA18" s="146"/>
      <c r="RXB18" s="146"/>
      <c r="RXC18" s="146"/>
      <c r="RXD18" s="146"/>
      <c r="RXE18" s="146"/>
      <c r="RXF18" s="146"/>
      <c r="RXG18" s="146"/>
      <c r="RXH18" s="146"/>
      <c r="RXI18" s="146"/>
      <c r="RXJ18" s="146"/>
      <c r="RXK18" s="146"/>
      <c r="RXL18" s="146"/>
      <c r="RXM18" s="146"/>
      <c r="RXN18" s="146"/>
      <c r="RXO18" s="146"/>
      <c r="RXP18" s="146"/>
      <c r="RXQ18" s="146"/>
      <c r="RXR18" s="146"/>
      <c r="RXS18" s="146"/>
      <c r="RXT18" s="146"/>
      <c r="RXU18" s="146"/>
      <c r="RXV18" s="146"/>
      <c r="RXW18" s="146"/>
      <c r="RXX18" s="146"/>
      <c r="RXY18" s="146"/>
      <c r="RXZ18" s="146"/>
      <c r="RYA18" s="146"/>
      <c r="RYB18" s="146"/>
      <c r="RYC18" s="146"/>
      <c r="RYD18" s="146"/>
      <c r="RYE18" s="146"/>
      <c r="RYF18" s="146"/>
      <c r="RYG18" s="146"/>
      <c r="RYH18" s="146"/>
      <c r="RYI18" s="146"/>
      <c r="RYJ18" s="146"/>
      <c r="RYK18" s="146"/>
      <c r="RYL18" s="146"/>
      <c r="RYM18" s="146"/>
      <c r="RYN18" s="146"/>
      <c r="RYO18" s="146"/>
      <c r="RYP18" s="146"/>
      <c r="RYQ18" s="146"/>
      <c r="RYR18" s="146"/>
      <c r="RYS18" s="146"/>
      <c r="RYT18" s="146"/>
      <c r="RYU18" s="146"/>
      <c r="RYV18" s="146"/>
      <c r="RYW18" s="146"/>
      <c r="RYX18" s="146"/>
      <c r="RYY18" s="146"/>
      <c r="RYZ18" s="146"/>
      <c r="RZA18" s="146"/>
      <c r="RZB18" s="146"/>
      <c r="RZC18" s="146"/>
      <c r="RZD18" s="146"/>
      <c r="RZE18" s="146"/>
      <c r="RZF18" s="146"/>
      <c r="RZG18" s="146"/>
      <c r="RZH18" s="146"/>
      <c r="RZI18" s="146"/>
      <c r="RZJ18" s="146"/>
      <c r="RZK18" s="146"/>
      <c r="RZL18" s="146"/>
      <c r="RZM18" s="146"/>
      <c r="RZN18" s="146"/>
      <c r="RZO18" s="146"/>
      <c r="RZP18" s="146"/>
      <c r="RZQ18" s="146"/>
      <c r="RZR18" s="146"/>
      <c r="RZS18" s="146"/>
      <c r="RZT18" s="146"/>
      <c r="RZU18" s="146"/>
      <c r="RZV18" s="146"/>
      <c r="RZW18" s="146"/>
      <c r="RZX18" s="146"/>
      <c r="RZY18" s="146"/>
      <c r="RZZ18" s="146"/>
      <c r="SAA18" s="146"/>
      <c r="SAB18" s="146"/>
      <c r="SAC18" s="146"/>
      <c r="SAD18" s="146"/>
      <c r="SAE18" s="146"/>
      <c r="SAF18" s="146"/>
      <c r="SAG18" s="146"/>
      <c r="SAH18" s="146"/>
      <c r="SAI18" s="146"/>
      <c r="SAJ18" s="146"/>
      <c r="SAK18" s="146"/>
      <c r="SAL18" s="146"/>
      <c r="SAM18" s="146"/>
      <c r="SAN18" s="146"/>
      <c r="SAO18" s="146"/>
      <c r="SAP18" s="146"/>
      <c r="SAQ18" s="146"/>
      <c r="SAR18" s="146"/>
      <c r="SAS18" s="146"/>
      <c r="SAT18" s="146"/>
      <c r="SAU18" s="146"/>
      <c r="SAV18" s="146"/>
      <c r="SAW18" s="146"/>
      <c r="SAX18" s="146"/>
      <c r="SAY18" s="146"/>
      <c r="SAZ18" s="146"/>
      <c r="SBA18" s="146"/>
      <c r="SBB18" s="146"/>
      <c r="SBC18" s="146"/>
      <c r="SBD18" s="146"/>
      <c r="SBE18" s="146"/>
      <c r="SBF18" s="146"/>
      <c r="SBG18" s="146"/>
      <c r="SBH18" s="146"/>
      <c r="SBI18" s="146"/>
      <c r="SBJ18" s="146"/>
      <c r="SBK18" s="146"/>
      <c r="SBL18" s="146"/>
      <c r="SBM18" s="146"/>
      <c r="SBN18" s="146"/>
      <c r="SBO18" s="146"/>
      <c r="SBP18" s="146"/>
      <c r="SBQ18" s="146"/>
      <c r="SBR18" s="146"/>
      <c r="SBS18" s="146"/>
      <c r="SBT18" s="146"/>
      <c r="SBU18" s="146"/>
      <c r="SBV18" s="146"/>
      <c r="SBW18" s="146"/>
      <c r="SBX18" s="146"/>
      <c r="SBY18" s="146"/>
      <c r="SBZ18" s="146"/>
      <c r="SCA18" s="146"/>
      <c r="SCB18" s="146"/>
      <c r="SCC18" s="146"/>
      <c r="SCD18" s="146"/>
      <c r="SCE18" s="146"/>
      <c r="SCF18" s="146"/>
      <c r="SCG18" s="146"/>
      <c r="SCH18" s="146"/>
      <c r="SCI18" s="146"/>
      <c r="SCJ18" s="146"/>
      <c r="SCK18" s="146"/>
      <c r="SCL18" s="146"/>
      <c r="SCM18" s="146"/>
      <c r="SCN18" s="146"/>
      <c r="SCO18" s="146"/>
      <c r="SCP18" s="146"/>
      <c r="SCQ18" s="146"/>
      <c r="SCR18" s="146"/>
      <c r="SCS18" s="146"/>
      <c r="SCT18" s="146"/>
      <c r="SCU18" s="146"/>
      <c r="SCV18" s="146"/>
      <c r="SCW18" s="146"/>
      <c r="SCX18" s="146"/>
      <c r="SCY18" s="146"/>
      <c r="SCZ18" s="146"/>
      <c r="SDA18" s="146"/>
      <c r="SDB18" s="146"/>
      <c r="SDC18" s="146"/>
      <c r="SDD18" s="146"/>
      <c r="SDE18" s="146"/>
      <c r="SDF18" s="146"/>
      <c r="SDG18" s="146"/>
      <c r="SDH18" s="146"/>
      <c r="SDI18" s="146"/>
      <c r="SDJ18" s="146"/>
      <c r="SDK18" s="146"/>
      <c r="SDL18" s="146"/>
      <c r="SDM18" s="146"/>
      <c r="SDN18" s="146"/>
      <c r="SDO18" s="146"/>
      <c r="SDP18" s="146"/>
      <c r="SDQ18" s="146"/>
      <c r="SDR18" s="146"/>
      <c r="SDS18" s="146"/>
      <c r="SDT18" s="146"/>
      <c r="SDU18" s="146"/>
      <c r="SDV18" s="146"/>
      <c r="SDW18" s="146"/>
      <c r="SDX18" s="146"/>
      <c r="SDY18" s="146"/>
      <c r="SDZ18" s="146"/>
      <c r="SEA18" s="146"/>
      <c r="SEB18" s="146"/>
      <c r="SEC18" s="146"/>
      <c r="SED18" s="146"/>
      <c r="SEE18" s="146"/>
      <c r="SEF18" s="146"/>
      <c r="SEG18" s="146"/>
      <c r="SEH18" s="146"/>
      <c r="SEI18" s="146"/>
      <c r="SEJ18" s="146"/>
      <c r="SEK18" s="146"/>
      <c r="SEL18" s="146"/>
      <c r="SEM18" s="146"/>
      <c r="SEN18" s="146"/>
      <c r="SEO18" s="146"/>
      <c r="SEP18" s="146"/>
      <c r="SEQ18" s="146"/>
      <c r="SER18" s="146"/>
      <c r="SES18" s="146"/>
      <c r="SET18" s="146"/>
      <c r="SEU18" s="146"/>
      <c r="SEV18" s="146"/>
      <c r="SEW18" s="146"/>
      <c r="SEX18" s="146"/>
      <c r="SEY18" s="146"/>
      <c r="SEZ18" s="146"/>
      <c r="SFA18" s="146"/>
      <c r="SFB18" s="146"/>
      <c r="SFC18" s="146"/>
      <c r="SFD18" s="146"/>
      <c r="SFE18" s="146"/>
      <c r="SFF18" s="146"/>
      <c r="SFG18" s="146"/>
      <c r="SFH18" s="146"/>
      <c r="SFI18" s="146"/>
      <c r="SFJ18" s="146"/>
      <c r="SFK18" s="146"/>
      <c r="SFL18" s="146"/>
      <c r="SFM18" s="146"/>
      <c r="SFN18" s="146"/>
      <c r="SFO18" s="146"/>
      <c r="SFP18" s="146"/>
      <c r="SFQ18" s="146"/>
      <c r="SFR18" s="146"/>
      <c r="SFS18" s="146"/>
      <c r="SFT18" s="146"/>
      <c r="SFU18" s="146"/>
      <c r="SFV18" s="146"/>
      <c r="SFW18" s="146"/>
      <c r="SFX18" s="146"/>
      <c r="SFY18" s="146"/>
      <c r="SFZ18" s="146"/>
      <c r="SGA18" s="146"/>
      <c r="SGB18" s="146"/>
      <c r="SGC18" s="146"/>
      <c r="SGD18" s="146"/>
      <c r="SGE18" s="146"/>
      <c r="SGF18" s="146"/>
      <c r="SGG18" s="146"/>
      <c r="SGH18" s="146"/>
      <c r="SGI18" s="146"/>
      <c r="SGJ18" s="146"/>
      <c r="SGK18" s="146"/>
      <c r="SGL18" s="146"/>
      <c r="SGM18" s="146"/>
      <c r="SGN18" s="146"/>
      <c r="SGO18" s="146"/>
      <c r="SGP18" s="146"/>
      <c r="SGQ18" s="146"/>
      <c r="SGR18" s="146"/>
      <c r="SGS18" s="146"/>
      <c r="SGT18" s="146"/>
      <c r="SGU18" s="146"/>
      <c r="SGV18" s="146"/>
      <c r="SGW18" s="146"/>
      <c r="SGX18" s="146"/>
      <c r="SGY18" s="146"/>
      <c r="SGZ18" s="146"/>
      <c r="SHA18" s="146"/>
      <c r="SHB18" s="146"/>
      <c r="SHC18" s="146"/>
      <c r="SHD18" s="146"/>
      <c r="SHE18" s="146"/>
      <c r="SHF18" s="146"/>
      <c r="SHG18" s="146"/>
      <c r="SHH18" s="146"/>
      <c r="SHI18" s="146"/>
      <c r="SHJ18" s="146"/>
      <c r="SHK18" s="146"/>
      <c r="SHL18" s="146"/>
      <c r="SHM18" s="146"/>
      <c r="SHN18" s="146"/>
      <c r="SHO18" s="146"/>
      <c r="SHP18" s="146"/>
      <c r="SHQ18" s="146"/>
      <c r="SHR18" s="146"/>
      <c r="SHS18" s="146"/>
      <c r="SHT18" s="146"/>
      <c r="SHU18" s="146"/>
      <c r="SHV18" s="146"/>
      <c r="SHW18" s="146"/>
      <c r="SHX18" s="146"/>
      <c r="SHY18" s="146"/>
      <c r="SHZ18" s="146"/>
      <c r="SIA18" s="146"/>
      <c r="SIB18" s="146"/>
      <c r="SIC18" s="146"/>
      <c r="SID18" s="146"/>
      <c r="SIE18" s="146"/>
      <c r="SIF18" s="146"/>
      <c r="SIG18" s="146"/>
      <c r="SIH18" s="146"/>
      <c r="SII18" s="146"/>
      <c r="SIJ18" s="146"/>
      <c r="SIK18" s="146"/>
      <c r="SIL18" s="146"/>
      <c r="SIM18" s="146"/>
      <c r="SIN18" s="146"/>
      <c r="SIO18" s="146"/>
      <c r="SIP18" s="146"/>
      <c r="SIQ18" s="146"/>
      <c r="SIR18" s="146"/>
      <c r="SIS18" s="146"/>
      <c r="SIT18" s="146"/>
      <c r="SIU18" s="146"/>
      <c r="SIV18" s="146"/>
      <c r="SIW18" s="146"/>
      <c r="SIX18" s="146"/>
      <c r="SIY18" s="146"/>
      <c r="SIZ18" s="146"/>
      <c r="SJA18" s="146"/>
      <c r="SJB18" s="146"/>
      <c r="SJC18" s="146"/>
      <c r="SJD18" s="146"/>
      <c r="SJE18" s="146"/>
      <c r="SJF18" s="146"/>
      <c r="SJG18" s="146"/>
      <c r="SJH18" s="146"/>
      <c r="SJI18" s="146"/>
      <c r="SJJ18" s="146"/>
      <c r="SJK18" s="146"/>
      <c r="SJL18" s="146"/>
      <c r="SJM18" s="146"/>
      <c r="SJN18" s="146"/>
      <c r="SJO18" s="146"/>
      <c r="SJP18" s="146"/>
      <c r="SJQ18" s="146"/>
      <c r="SJR18" s="146"/>
      <c r="SJS18" s="146"/>
      <c r="SJT18" s="146"/>
      <c r="SJU18" s="146"/>
      <c r="SJV18" s="146"/>
      <c r="SJW18" s="146"/>
      <c r="SJX18" s="146"/>
      <c r="SJY18" s="146"/>
      <c r="SJZ18" s="146"/>
      <c r="SKA18" s="146"/>
      <c r="SKB18" s="146"/>
      <c r="SKC18" s="146"/>
      <c r="SKD18" s="146"/>
      <c r="SKE18" s="146"/>
      <c r="SKF18" s="146"/>
      <c r="SKG18" s="146"/>
      <c r="SKH18" s="146"/>
      <c r="SKI18" s="146"/>
      <c r="SKJ18" s="146"/>
      <c r="SKK18" s="146"/>
      <c r="SKL18" s="146"/>
      <c r="SKM18" s="146"/>
      <c r="SKN18" s="146"/>
      <c r="SKO18" s="146"/>
      <c r="SKP18" s="146"/>
      <c r="SKQ18" s="146"/>
      <c r="SKR18" s="146"/>
      <c r="SKS18" s="146"/>
      <c r="SKT18" s="146"/>
      <c r="SKU18" s="146"/>
      <c r="SKV18" s="146"/>
      <c r="SKW18" s="146"/>
      <c r="SKX18" s="146"/>
      <c r="SKY18" s="146"/>
      <c r="SKZ18" s="146"/>
      <c r="SLA18" s="146"/>
      <c r="SLB18" s="146"/>
      <c r="SLC18" s="146"/>
      <c r="SLD18" s="146"/>
      <c r="SLE18" s="146"/>
      <c r="SLF18" s="146"/>
      <c r="SLG18" s="146"/>
      <c r="SLH18" s="146"/>
      <c r="SLI18" s="146"/>
      <c r="SLJ18" s="146"/>
      <c r="SLK18" s="146"/>
      <c r="SLL18" s="146"/>
      <c r="SLM18" s="146"/>
      <c r="SLN18" s="146"/>
      <c r="SLO18" s="146"/>
      <c r="SLP18" s="146"/>
      <c r="SLQ18" s="146"/>
      <c r="SLR18" s="146"/>
      <c r="SLS18" s="146"/>
      <c r="SLT18" s="146"/>
      <c r="SLU18" s="146"/>
      <c r="SLV18" s="146"/>
      <c r="SLW18" s="146"/>
      <c r="SLX18" s="146"/>
      <c r="SLY18" s="146"/>
      <c r="SLZ18" s="146"/>
      <c r="SMA18" s="146"/>
      <c r="SMB18" s="146"/>
      <c r="SMC18" s="146"/>
      <c r="SMD18" s="146"/>
      <c r="SME18" s="146"/>
      <c r="SMF18" s="146"/>
      <c r="SMG18" s="146"/>
      <c r="SMH18" s="146"/>
      <c r="SMI18" s="146"/>
      <c r="SMJ18" s="146"/>
      <c r="SMK18" s="146"/>
      <c r="SML18" s="146"/>
      <c r="SMM18" s="146"/>
      <c r="SMN18" s="146"/>
      <c r="SMO18" s="146"/>
      <c r="SMP18" s="146"/>
      <c r="SMQ18" s="146"/>
      <c r="SMR18" s="146"/>
      <c r="SMS18" s="146"/>
      <c r="SMT18" s="146"/>
      <c r="SMU18" s="146"/>
      <c r="SMV18" s="146"/>
      <c r="SMW18" s="146"/>
      <c r="SMX18" s="146"/>
      <c r="SMY18" s="146"/>
      <c r="SMZ18" s="146"/>
      <c r="SNA18" s="146"/>
      <c r="SNB18" s="146"/>
      <c r="SNC18" s="146"/>
      <c r="SND18" s="146"/>
      <c r="SNE18" s="146"/>
      <c r="SNF18" s="146"/>
      <c r="SNG18" s="146"/>
      <c r="SNH18" s="146"/>
      <c r="SNI18" s="146"/>
      <c r="SNJ18" s="146"/>
      <c r="SNK18" s="146"/>
      <c r="SNL18" s="146"/>
      <c r="SNM18" s="146"/>
      <c r="SNN18" s="146"/>
      <c r="SNO18" s="146"/>
      <c r="SNP18" s="146"/>
      <c r="SNQ18" s="146"/>
      <c r="SNR18" s="146"/>
      <c r="SNS18" s="146"/>
      <c r="SNT18" s="146"/>
      <c r="SNU18" s="146"/>
      <c r="SNV18" s="146"/>
      <c r="SNW18" s="146"/>
      <c r="SNX18" s="146"/>
      <c r="SNY18" s="146"/>
      <c r="SNZ18" s="146"/>
      <c r="SOA18" s="146"/>
      <c r="SOB18" s="146"/>
      <c r="SOC18" s="146"/>
      <c r="SOD18" s="146"/>
      <c r="SOE18" s="146"/>
      <c r="SOF18" s="146"/>
      <c r="SOG18" s="146"/>
      <c r="SOH18" s="146"/>
      <c r="SOI18" s="146"/>
      <c r="SOJ18" s="146"/>
      <c r="SOK18" s="146"/>
      <c r="SOL18" s="146"/>
      <c r="SOM18" s="146"/>
      <c r="SON18" s="146"/>
      <c r="SOO18" s="146"/>
      <c r="SOP18" s="146"/>
      <c r="SOQ18" s="146"/>
      <c r="SOR18" s="146"/>
      <c r="SOS18" s="146"/>
      <c r="SOT18" s="146"/>
      <c r="SOU18" s="146"/>
      <c r="SOV18" s="146"/>
      <c r="SOW18" s="146"/>
      <c r="SOX18" s="146"/>
      <c r="SOY18" s="146"/>
      <c r="SOZ18" s="146"/>
      <c r="SPA18" s="146"/>
      <c r="SPB18" s="146"/>
      <c r="SPC18" s="146"/>
      <c r="SPD18" s="146"/>
      <c r="SPE18" s="146"/>
      <c r="SPF18" s="146"/>
      <c r="SPG18" s="146"/>
      <c r="SPH18" s="146"/>
      <c r="SPI18" s="146"/>
      <c r="SPJ18" s="146"/>
      <c r="SPK18" s="146"/>
      <c r="SPL18" s="146"/>
      <c r="SPM18" s="146"/>
      <c r="SPN18" s="146"/>
      <c r="SPO18" s="146"/>
      <c r="SPP18" s="146"/>
      <c r="SPQ18" s="146"/>
      <c r="SPR18" s="146"/>
      <c r="SPS18" s="146"/>
      <c r="SPT18" s="146"/>
      <c r="SPU18" s="146"/>
      <c r="SPV18" s="146"/>
      <c r="SPW18" s="146"/>
      <c r="SPX18" s="146"/>
      <c r="SPY18" s="146"/>
      <c r="SPZ18" s="146"/>
      <c r="SQA18" s="146"/>
      <c r="SQB18" s="146"/>
      <c r="SQC18" s="146"/>
      <c r="SQD18" s="146"/>
      <c r="SQE18" s="146"/>
      <c r="SQF18" s="146"/>
      <c r="SQG18" s="146"/>
      <c r="SQH18" s="146"/>
      <c r="SQI18" s="146"/>
      <c r="SQJ18" s="146"/>
      <c r="SQK18" s="146"/>
      <c r="SQL18" s="146"/>
      <c r="SQM18" s="146"/>
      <c r="SQN18" s="146"/>
      <c r="SQO18" s="146"/>
      <c r="SQP18" s="146"/>
      <c r="SQQ18" s="146"/>
      <c r="SQR18" s="146"/>
      <c r="SQS18" s="146"/>
      <c r="SQT18" s="146"/>
      <c r="SQU18" s="146"/>
      <c r="SQV18" s="146"/>
      <c r="SQW18" s="146"/>
      <c r="SQX18" s="146"/>
      <c r="SQY18" s="146"/>
      <c r="SQZ18" s="146"/>
      <c r="SRA18" s="146"/>
      <c r="SRB18" s="146"/>
      <c r="SRC18" s="146"/>
      <c r="SRD18" s="146"/>
      <c r="SRE18" s="146"/>
      <c r="SRF18" s="146"/>
      <c r="SRG18" s="146"/>
      <c r="SRH18" s="146"/>
      <c r="SRI18" s="146"/>
      <c r="SRJ18" s="146"/>
      <c r="SRK18" s="146"/>
      <c r="SRL18" s="146"/>
      <c r="SRM18" s="146"/>
      <c r="SRN18" s="146"/>
      <c r="SRO18" s="146"/>
      <c r="SRP18" s="146"/>
      <c r="SRQ18" s="146"/>
      <c r="SRR18" s="146"/>
      <c r="SRS18" s="146"/>
      <c r="SRT18" s="146"/>
      <c r="SRU18" s="146"/>
      <c r="SRV18" s="146"/>
      <c r="SRW18" s="146"/>
      <c r="SRX18" s="146"/>
      <c r="SRY18" s="146"/>
      <c r="SRZ18" s="146"/>
      <c r="SSA18" s="146"/>
      <c r="SSB18" s="146"/>
      <c r="SSC18" s="146"/>
      <c r="SSD18" s="146"/>
      <c r="SSE18" s="146"/>
      <c r="SSF18" s="146"/>
      <c r="SSG18" s="146"/>
      <c r="SSH18" s="146"/>
      <c r="SSI18" s="146"/>
      <c r="SSJ18" s="146"/>
      <c r="SSK18" s="146"/>
      <c r="SSL18" s="146"/>
      <c r="SSM18" s="146"/>
      <c r="SSN18" s="146"/>
      <c r="SSO18" s="146"/>
      <c r="SSP18" s="146"/>
      <c r="SSQ18" s="146"/>
      <c r="SSR18" s="146"/>
      <c r="SSS18" s="146"/>
      <c r="SST18" s="146"/>
      <c r="SSU18" s="146"/>
      <c r="SSV18" s="146"/>
      <c r="SSW18" s="146"/>
      <c r="SSX18" s="146"/>
      <c r="SSY18" s="146"/>
      <c r="SSZ18" s="146"/>
      <c r="STA18" s="146"/>
      <c r="STB18" s="146"/>
      <c r="STC18" s="146"/>
      <c r="STD18" s="146"/>
      <c r="STE18" s="146"/>
      <c r="STF18" s="146"/>
      <c r="STG18" s="146"/>
      <c r="STH18" s="146"/>
      <c r="STI18" s="146"/>
      <c r="STJ18" s="146"/>
      <c r="STK18" s="146"/>
      <c r="STL18" s="146"/>
      <c r="STM18" s="146"/>
      <c r="STN18" s="146"/>
      <c r="STO18" s="146"/>
      <c r="STP18" s="146"/>
      <c r="STQ18" s="146"/>
      <c r="STR18" s="146"/>
      <c r="STS18" s="146"/>
      <c r="STT18" s="146"/>
      <c r="STU18" s="146"/>
      <c r="STV18" s="146"/>
      <c r="STW18" s="146"/>
      <c r="STX18" s="146"/>
      <c r="STY18" s="146"/>
      <c r="STZ18" s="146"/>
      <c r="SUA18" s="146"/>
      <c r="SUB18" s="146"/>
      <c r="SUC18" s="146"/>
      <c r="SUD18" s="146"/>
      <c r="SUE18" s="146"/>
      <c r="SUF18" s="146"/>
      <c r="SUG18" s="146"/>
      <c r="SUH18" s="146"/>
      <c r="SUI18" s="146"/>
      <c r="SUJ18" s="146"/>
      <c r="SUK18" s="146"/>
      <c r="SUL18" s="146"/>
      <c r="SUM18" s="146"/>
      <c r="SUN18" s="146"/>
      <c r="SUO18" s="146"/>
      <c r="SUP18" s="146"/>
      <c r="SUQ18" s="146"/>
      <c r="SUR18" s="146"/>
      <c r="SUS18" s="146"/>
      <c r="SUT18" s="146"/>
      <c r="SUU18" s="146"/>
      <c r="SUV18" s="146"/>
      <c r="SUW18" s="146"/>
      <c r="SUX18" s="146"/>
      <c r="SUY18" s="146"/>
      <c r="SUZ18" s="146"/>
      <c r="SVA18" s="146"/>
      <c r="SVB18" s="146"/>
      <c r="SVC18" s="146"/>
      <c r="SVD18" s="146"/>
      <c r="SVE18" s="146"/>
      <c r="SVF18" s="146"/>
      <c r="SVG18" s="146"/>
      <c r="SVH18" s="146"/>
      <c r="SVI18" s="146"/>
      <c r="SVJ18" s="146"/>
      <c r="SVK18" s="146"/>
      <c r="SVL18" s="146"/>
      <c r="SVM18" s="146"/>
      <c r="SVN18" s="146"/>
      <c r="SVO18" s="146"/>
      <c r="SVP18" s="146"/>
      <c r="SVQ18" s="146"/>
      <c r="SVR18" s="146"/>
      <c r="SVS18" s="146"/>
      <c r="SVT18" s="146"/>
      <c r="SVU18" s="146"/>
      <c r="SVV18" s="146"/>
      <c r="SVW18" s="146"/>
      <c r="SVX18" s="146"/>
      <c r="SVY18" s="146"/>
      <c r="SVZ18" s="146"/>
      <c r="SWA18" s="146"/>
      <c r="SWB18" s="146"/>
      <c r="SWC18" s="146"/>
      <c r="SWD18" s="146"/>
      <c r="SWE18" s="146"/>
      <c r="SWF18" s="146"/>
      <c r="SWG18" s="146"/>
      <c r="SWH18" s="146"/>
      <c r="SWI18" s="146"/>
      <c r="SWJ18" s="146"/>
      <c r="SWK18" s="146"/>
      <c r="SWL18" s="146"/>
      <c r="SWM18" s="146"/>
      <c r="SWN18" s="146"/>
      <c r="SWO18" s="146"/>
      <c r="SWP18" s="146"/>
      <c r="SWQ18" s="146"/>
      <c r="SWR18" s="146"/>
      <c r="SWS18" s="146"/>
      <c r="SWT18" s="146"/>
      <c r="SWU18" s="146"/>
      <c r="SWV18" s="146"/>
      <c r="SWW18" s="146"/>
      <c r="SWX18" s="146"/>
      <c r="SWY18" s="146"/>
      <c r="SWZ18" s="146"/>
      <c r="SXA18" s="146"/>
      <c r="SXB18" s="146"/>
      <c r="SXC18" s="146"/>
      <c r="SXD18" s="146"/>
      <c r="SXE18" s="146"/>
      <c r="SXF18" s="146"/>
      <c r="SXG18" s="146"/>
      <c r="SXH18" s="146"/>
      <c r="SXI18" s="146"/>
      <c r="SXJ18" s="146"/>
      <c r="SXK18" s="146"/>
      <c r="SXL18" s="146"/>
      <c r="SXM18" s="146"/>
      <c r="SXN18" s="146"/>
      <c r="SXO18" s="146"/>
      <c r="SXP18" s="146"/>
      <c r="SXQ18" s="146"/>
      <c r="SXR18" s="146"/>
      <c r="SXS18" s="146"/>
      <c r="SXT18" s="146"/>
      <c r="SXU18" s="146"/>
      <c r="SXV18" s="146"/>
      <c r="SXW18" s="146"/>
      <c r="SXX18" s="146"/>
      <c r="SXY18" s="146"/>
      <c r="SXZ18" s="146"/>
      <c r="SYA18" s="146"/>
      <c r="SYB18" s="146"/>
      <c r="SYC18" s="146"/>
      <c r="SYD18" s="146"/>
      <c r="SYE18" s="146"/>
      <c r="SYF18" s="146"/>
      <c r="SYG18" s="146"/>
      <c r="SYH18" s="146"/>
      <c r="SYI18" s="146"/>
      <c r="SYJ18" s="146"/>
      <c r="SYK18" s="146"/>
      <c r="SYL18" s="146"/>
      <c r="SYM18" s="146"/>
      <c r="SYN18" s="146"/>
      <c r="SYO18" s="146"/>
      <c r="SYP18" s="146"/>
      <c r="SYQ18" s="146"/>
      <c r="SYR18" s="146"/>
      <c r="SYS18" s="146"/>
      <c r="SYT18" s="146"/>
      <c r="SYU18" s="146"/>
      <c r="SYV18" s="146"/>
      <c r="SYW18" s="146"/>
      <c r="SYX18" s="146"/>
      <c r="SYY18" s="146"/>
      <c r="SYZ18" s="146"/>
      <c r="SZA18" s="146"/>
      <c r="SZB18" s="146"/>
      <c r="SZC18" s="146"/>
      <c r="SZD18" s="146"/>
      <c r="SZE18" s="146"/>
      <c r="SZF18" s="146"/>
      <c r="SZG18" s="146"/>
      <c r="SZH18" s="146"/>
      <c r="SZI18" s="146"/>
      <c r="SZJ18" s="146"/>
      <c r="SZK18" s="146"/>
      <c r="SZL18" s="146"/>
      <c r="SZM18" s="146"/>
      <c r="SZN18" s="146"/>
      <c r="SZO18" s="146"/>
      <c r="SZP18" s="146"/>
      <c r="SZQ18" s="146"/>
      <c r="SZR18" s="146"/>
      <c r="SZS18" s="146"/>
      <c r="SZT18" s="146"/>
      <c r="SZU18" s="146"/>
      <c r="SZV18" s="146"/>
      <c r="SZW18" s="146"/>
      <c r="SZX18" s="146"/>
      <c r="SZY18" s="146"/>
      <c r="SZZ18" s="146"/>
      <c r="TAA18" s="146"/>
      <c r="TAB18" s="146"/>
      <c r="TAC18" s="146"/>
      <c r="TAD18" s="146"/>
      <c r="TAE18" s="146"/>
      <c r="TAF18" s="146"/>
      <c r="TAG18" s="146"/>
      <c r="TAH18" s="146"/>
      <c r="TAI18" s="146"/>
      <c r="TAJ18" s="146"/>
      <c r="TAK18" s="146"/>
      <c r="TAL18" s="146"/>
      <c r="TAM18" s="146"/>
      <c r="TAN18" s="146"/>
      <c r="TAO18" s="146"/>
      <c r="TAP18" s="146"/>
      <c r="TAQ18" s="146"/>
      <c r="TAR18" s="146"/>
      <c r="TAS18" s="146"/>
      <c r="TAT18" s="146"/>
      <c r="TAU18" s="146"/>
      <c r="TAV18" s="146"/>
      <c r="TAW18" s="146"/>
      <c r="TAX18" s="146"/>
      <c r="TAY18" s="146"/>
      <c r="TAZ18" s="146"/>
      <c r="TBA18" s="146"/>
      <c r="TBB18" s="146"/>
      <c r="TBC18" s="146"/>
      <c r="TBD18" s="146"/>
      <c r="TBE18" s="146"/>
      <c r="TBF18" s="146"/>
      <c r="TBG18" s="146"/>
      <c r="TBH18" s="146"/>
      <c r="TBI18" s="146"/>
      <c r="TBJ18" s="146"/>
      <c r="TBK18" s="146"/>
      <c r="TBL18" s="146"/>
      <c r="TBM18" s="146"/>
      <c r="TBN18" s="146"/>
      <c r="TBO18" s="146"/>
      <c r="TBP18" s="146"/>
      <c r="TBQ18" s="146"/>
      <c r="TBR18" s="146"/>
      <c r="TBS18" s="146"/>
      <c r="TBT18" s="146"/>
      <c r="TBU18" s="146"/>
      <c r="TBV18" s="146"/>
      <c r="TBW18" s="146"/>
      <c r="TBX18" s="146"/>
      <c r="TBY18" s="146"/>
      <c r="TBZ18" s="146"/>
      <c r="TCA18" s="146"/>
      <c r="TCB18" s="146"/>
      <c r="TCC18" s="146"/>
      <c r="TCD18" s="146"/>
      <c r="TCE18" s="146"/>
      <c r="TCF18" s="146"/>
      <c r="TCG18" s="146"/>
      <c r="TCH18" s="146"/>
      <c r="TCI18" s="146"/>
      <c r="TCJ18" s="146"/>
      <c r="TCK18" s="146"/>
      <c r="TCL18" s="146"/>
      <c r="TCM18" s="146"/>
      <c r="TCN18" s="146"/>
      <c r="TCO18" s="146"/>
      <c r="TCP18" s="146"/>
      <c r="TCQ18" s="146"/>
      <c r="TCR18" s="146"/>
      <c r="TCS18" s="146"/>
      <c r="TCT18" s="146"/>
      <c r="TCU18" s="146"/>
      <c r="TCV18" s="146"/>
      <c r="TCW18" s="146"/>
      <c r="TCX18" s="146"/>
      <c r="TCY18" s="146"/>
      <c r="TCZ18" s="146"/>
      <c r="TDA18" s="146"/>
      <c r="TDB18" s="146"/>
      <c r="TDC18" s="146"/>
      <c r="TDD18" s="146"/>
      <c r="TDE18" s="146"/>
      <c r="TDF18" s="146"/>
      <c r="TDG18" s="146"/>
      <c r="TDH18" s="146"/>
      <c r="TDI18" s="146"/>
      <c r="TDJ18" s="146"/>
      <c r="TDK18" s="146"/>
      <c r="TDL18" s="146"/>
      <c r="TDM18" s="146"/>
      <c r="TDN18" s="146"/>
      <c r="TDO18" s="146"/>
      <c r="TDP18" s="146"/>
      <c r="TDQ18" s="146"/>
      <c r="TDR18" s="146"/>
      <c r="TDS18" s="146"/>
      <c r="TDT18" s="146"/>
      <c r="TDU18" s="146"/>
      <c r="TDV18" s="146"/>
      <c r="TDW18" s="146"/>
      <c r="TDX18" s="146"/>
      <c r="TDY18" s="146"/>
      <c r="TDZ18" s="146"/>
      <c r="TEA18" s="146"/>
      <c r="TEB18" s="146"/>
      <c r="TEC18" s="146"/>
      <c r="TED18" s="146"/>
      <c r="TEE18" s="146"/>
      <c r="TEF18" s="146"/>
      <c r="TEG18" s="146"/>
      <c r="TEH18" s="146"/>
      <c r="TEI18" s="146"/>
      <c r="TEJ18" s="146"/>
      <c r="TEK18" s="146"/>
      <c r="TEL18" s="146"/>
      <c r="TEM18" s="146"/>
      <c r="TEN18" s="146"/>
      <c r="TEO18" s="146"/>
      <c r="TEP18" s="146"/>
      <c r="TEQ18" s="146"/>
      <c r="TER18" s="146"/>
      <c r="TES18" s="146"/>
      <c r="TET18" s="146"/>
      <c r="TEU18" s="146"/>
      <c r="TEV18" s="146"/>
      <c r="TEW18" s="146"/>
      <c r="TEX18" s="146"/>
      <c r="TEY18" s="146"/>
      <c r="TEZ18" s="146"/>
      <c r="TFA18" s="146"/>
      <c r="TFB18" s="146"/>
      <c r="TFC18" s="146"/>
      <c r="TFD18" s="146"/>
      <c r="TFE18" s="146"/>
      <c r="TFF18" s="146"/>
      <c r="TFG18" s="146"/>
      <c r="TFH18" s="146"/>
      <c r="TFI18" s="146"/>
      <c r="TFJ18" s="146"/>
      <c r="TFK18" s="146"/>
      <c r="TFL18" s="146"/>
      <c r="TFM18" s="146"/>
      <c r="TFN18" s="146"/>
      <c r="TFO18" s="146"/>
      <c r="TFP18" s="146"/>
      <c r="TFQ18" s="146"/>
      <c r="TFR18" s="146"/>
      <c r="TFS18" s="146"/>
      <c r="TFT18" s="146"/>
      <c r="TFU18" s="146"/>
      <c r="TFV18" s="146"/>
      <c r="TFW18" s="146"/>
      <c r="TFX18" s="146"/>
      <c r="TFY18" s="146"/>
      <c r="TFZ18" s="146"/>
      <c r="TGA18" s="146"/>
      <c r="TGB18" s="146"/>
      <c r="TGC18" s="146"/>
      <c r="TGD18" s="146"/>
      <c r="TGE18" s="146"/>
      <c r="TGF18" s="146"/>
      <c r="TGG18" s="146"/>
      <c r="TGH18" s="146"/>
      <c r="TGI18" s="146"/>
      <c r="TGJ18" s="146"/>
      <c r="TGK18" s="146"/>
      <c r="TGL18" s="146"/>
      <c r="TGM18" s="146"/>
      <c r="TGN18" s="146"/>
      <c r="TGO18" s="146"/>
      <c r="TGP18" s="146"/>
      <c r="TGQ18" s="146"/>
      <c r="TGR18" s="146"/>
      <c r="TGS18" s="146"/>
      <c r="TGT18" s="146"/>
      <c r="TGU18" s="146"/>
      <c r="TGV18" s="146"/>
      <c r="TGW18" s="146"/>
      <c r="TGX18" s="146"/>
      <c r="TGY18" s="146"/>
      <c r="TGZ18" s="146"/>
      <c r="THA18" s="146"/>
      <c r="THB18" s="146"/>
      <c r="THC18" s="146"/>
      <c r="THD18" s="146"/>
      <c r="THE18" s="146"/>
      <c r="THF18" s="146"/>
      <c r="THG18" s="146"/>
      <c r="THH18" s="146"/>
      <c r="THI18" s="146"/>
      <c r="THJ18" s="146"/>
      <c r="THK18" s="146"/>
      <c r="THL18" s="146"/>
      <c r="THM18" s="146"/>
      <c r="THN18" s="146"/>
      <c r="THO18" s="146"/>
      <c r="THP18" s="146"/>
      <c r="THQ18" s="146"/>
      <c r="THR18" s="146"/>
      <c r="THS18" s="146"/>
      <c r="THT18" s="146"/>
      <c r="THU18" s="146"/>
      <c r="THV18" s="146"/>
      <c r="THW18" s="146"/>
      <c r="THX18" s="146"/>
      <c r="THY18" s="146"/>
      <c r="THZ18" s="146"/>
      <c r="TIA18" s="146"/>
      <c r="TIB18" s="146"/>
      <c r="TIC18" s="146"/>
      <c r="TID18" s="146"/>
      <c r="TIE18" s="146"/>
      <c r="TIF18" s="146"/>
      <c r="TIG18" s="146"/>
      <c r="TIH18" s="146"/>
      <c r="TII18" s="146"/>
      <c r="TIJ18" s="146"/>
      <c r="TIK18" s="146"/>
      <c r="TIL18" s="146"/>
      <c r="TIM18" s="146"/>
      <c r="TIN18" s="146"/>
      <c r="TIO18" s="146"/>
      <c r="TIP18" s="146"/>
      <c r="TIQ18" s="146"/>
      <c r="TIR18" s="146"/>
      <c r="TIS18" s="146"/>
      <c r="TIT18" s="146"/>
      <c r="TIU18" s="146"/>
      <c r="TIV18" s="146"/>
      <c r="TIW18" s="146"/>
      <c r="TIX18" s="146"/>
      <c r="TIY18" s="146"/>
      <c r="TIZ18" s="146"/>
      <c r="TJA18" s="146"/>
      <c r="TJB18" s="146"/>
      <c r="TJC18" s="146"/>
      <c r="TJD18" s="146"/>
      <c r="TJE18" s="146"/>
      <c r="TJF18" s="146"/>
      <c r="TJG18" s="146"/>
      <c r="TJH18" s="146"/>
      <c r="TJI18" s="146"/>
      <c r="TJJ18" s="146"/>
      <c r="TJK18" s="146"/>
      <c r="TJL18" s="146"/>
      <c r="TJM18" s="146"/>
      <c r="TJN18" s="146"/>
      <c r="TJO18" s="146"/>
      <c r="TJP18" s="146"/>
      <c r="TJQ18" s="146"/>
      <c r="TJR18" s="146"/>
      <c r="TJS18" s="146"/>
      <c r="TJT18" s="146"/>
      <c r="TJU18" s="146"/>
      <c r="TJV18" s="146"/>
      <c r="TJW18" s="146"/>
      <c r="TJX18" s="146"/>
      <c r="TJY18" s="146"/>
      <c r="TJZ18" s="146"/>
      <c r="TKA18" s="146"/>
      <c r="TKB18" s="146"/>
      <c r="TKC18" s="146"/>
      <c r="TKD18" s="146"/>
      <c r="TKE18" s="146"/>
      <c r="TKF18" s="146"/>
      <c r="TKG18" s="146"/>
      <c r="TKH18" s="146"/>
      <c r="TKI18" s="146"/>
      <c r="TKJ18" s="146"/>
      <c r="TKK18" s="146"/>
      <c r="TKL18" s="146"/>
      <c r="TKM18" s="146"/>
      <c r="TKN18" s="146"/>
      <c r="TKO18" s="146"/>
      <c r="TKP18" s="146"/>
      <c r="TKQ18" s="146"/>
      <c r="TKR18" s="146"/>
      <c r="TKS18" s="146"/>
      <c r="TKT18" s="146"/>
      <c r="TKU18" s="146"/>
      <c r="TKV18" s="146"/>
      <c r="TKW18" s="146"/>
      <c r="TKX18" s="146"/>
      <c r="TKY18" s="146"/>
      <c r="TKZ18" s="146"/>
      <c r="TLA18" s="146"/>
      <c r="TLB18" s="146"/>
      <c r="TLC18" s="146"/>
      <c r="TLD18" s="146"/>
      <c r="TLE18" s="146"/>
      <c r="TLF18" s="146"/>
      <c r="TLG18" s="146"/>
      <c r="TLH18" s="146"/>
      <c r="TLI18" s="146"/>
      <c r="TLJ18" s="146"/>
      <c r="TLK18" s="146"/>
      <c r="TLL18" s="146"/>
      <c r="TLM18" s="146"/>
      <c r="TLN18" s="146"/>
      <c r="TLO18" s="146"/>
      <c r="TLP18" s="146"/>
      <c r="TLQ18" s="146"/>
      <c r="TLR18" s="146"/>
      <c r="TLS18" s="146"/>
      <c r="TLT18" s="146"/>
      <c r="TLU18" s="146"/>
      <c r="TLV18" s="146"/>
      <c r="TLW18" s="146"/>
      <c r="TLX18" s="146"/>
      <c r="TLY18" s="146"/>
      <c r="TLZ18" s="146"/>
      <c r="TMA18" s="146"/>
      <c r="TMB18" s="146"/>
      <c r="TMC18" s="146"/>
      <c r="TMD18" s="146"/>
      <c r="TME18" s="146"/>
      <c r="TMF18" s="146"/>
      <c r="TMG18" s="146"/>
      <c r="TMH18" s="146"/>
      <c r="TMI18" s="146"/>
      <c r="TMJ18" s="146"/>
      <c r="TMK18" s="146"/>
      <c r="TML18" s="146"/>
      <c r="TMM18" s="146"/>
      <c r="TMN18" s="146"/>
      <c r="TMO18" s="146"/>
      <c r="TMP18" s="146"/>
      <c r="TMQ18" s="146"/>
      <c r="TMR18" s="146"/>
      <c r="TMS18" s="146"/>
      <c r="TMT18" s="146"/>
      <c r="TMU18" s="146"/>
      <c r="TMV18" s="146"/>
      <c r="TMW18" s="146"/>
      <c r="TMX18" s="146"/>
      <c r="TMY18" s="146"/>
      <c r="TMZ18" s="146"/>
      <c r="TNA18" s="146"/>
      <c r="TNB18" s="146"/>
      <c r="TNC18" s="146"/>
      <c r="TND18" s="146"/>
      <c r="TNE18" s="146"/>
      <c r="TNF18" s="146"/>
      <c r="TNG18" s="146"/>
      <c r="TNH18" s="146"/>
      <c r="TNI18" s="146"/>
      <c r="TNJ18" s="146"/>
      <c r="TNK18" s="146"/>
      <c r="TNL18" s="146"/>
      <c r="TNM18" s="146"/>
      <c r="TNN18" s="146"/>
      <c r="TNO18" s="146"/>
      <c r="TNP18" s="146"/>
      <c r="TNQ18" s="146"/>
      <c r="TNR18" s="146"/>
      <c r="TNS18" s="146"/>
      <c r="TNT18" s="146"/>
      <c r="TNU18" s="146"/>
      <c r="TNV18" s="146"/>
      <c r="TNW18" s="146"/>
      <c r="TNX18" s="146"/>
      <c r="TNY18" s="146"/>
      <c r="TNZ18" s="146"/>
      <c r="TOA18" s="146"/>
      <c r="TOB18" s="146"/>
      <c r="TOC18" s="146"/>
      <c r="TOD18" s="146"/>
      <c r="TOE18" s="146"/>
      <c r="TOF18" s="146"/>
      <c r="TOG18" s="146"/>
      <c r="TOH18" s="146"/>
      <c r="TOI18" s="146"/>
      <c r="TOJ18" s="146"/>
      <c r="TOK18" s="146"/>
      <c r="TOL18" s="146"/>
      <c r="TOM18" s="146"/>
      <c r="TON18" s="146"/>
      <c r="TOO18" s="146"/>
      <c r="TOP18" s="146"/>
      <c r="TOQ18" s="146"/>
      <c r="TOR18" s="146"/>
      <c r="TOS18" s="146"/>
      <c r="TOT18" s="146"/>
      <c r="TOU18" s="146"/>
      <c r="TOV18" s="146"/>
      <c r="TOW18" s="146"/>
      <c r="TOX18" s="146"/>
      <c r="TOY18" s="146"/>
      <c r="TOZ18" s="146"/>
      <c r="TPA18" s="146"/>
      <c r="TPB18" s="146"/>
      <c r="TPC18" s="146"/>
      <c r="TPD18" s="146"/>
      <c r="TPE18" s="146"/>
      <c r="TPF18" s="146"/>
      <c r="TPG18" s="146"/>
      <c r="TPH18" s="146"/>
      <c r="TPI18" s="146"/>
      <c r="TPJ18" s="146"/>
      <c r="TPK18" s="146"/>
      <c r="TPL18" s="146"/>
      <c r="TPM18" s="146"/>
      <c r="TPN18" s="146"/>
      <c r="TPO18" s="146"/>
      <c r="TPP18" s="146"/>
      <c r="TPQ18" s="146"/>
      <c r="TPR18" s="146"/>
      <c r="TPS18" s="146"/>
      <c r="TPT18" s="146"/>
      <c r="TPU18" s="146"/>
      <c r="TPV18" s="146"/>
      <c r="TPW18" s="146"/>
      <c r="TPX18" s="146"/>
      <c r="TPY18" s="146"/>
      <c r="TPZ18" s="146"/>
      <c r="TQA18" s="146"/>
      <c r="TQB18" s="146"/>
      <c r="TQC18" s="146"/>
      <c r="TQD18" s="146"/>
      <c r="TQE18" s="146"/>
      <c r="TQF18" s="146"/>
      <c r="TQG18" s="146"/>
      <c r="TQH18" s="146"/>
      <c r="TQI18" s="146"/>
      <c r="TQJ18" s="146"/>
      <c r="TQK18" s="146"/>
      <c r="TQL18" s="146"/>
      <c r="TQM18" s="146"/>
      <c r="TQN18" s="146"/>
      <c r="TQO18" s="146"/>
      <c r="TQP18" s="146"/>
      <c r="TQQ18" s="146"/>
      <c r="TQR18" s="146"/>
      <c r="TQS18" s="146"/>
      <c r="TQT18" s="146"/>
      <c r="TQU18" s="146"/>
      <c r="TQV18" s="146"/>
      <c r="TQW18" s="146"/>
      <c r="TQX18" s="146"/>
      <c r="TQY18" s="146"/>
      <c r="TQZ18" s="146"/>
      <c r="TRA18" s="146"/>
      <c r="TRB18" s="146"/>
      <c r="TRC18" s="146"/>
      <c r="TRD18" s="146"/>
      <c r="TRE18" s="146"/>
      <c r="TRF18" s="146"/>
      <c r="TRG18" s="146"/>
      <c r="TRH18" s="146"/>
      <c r="TRI18" s="146"/>
      <c r="TRJ18" s="146"/>
      <c r="TRK18" s="146"/>
      <c r="TRL18" s="146"/>
      <c r="TRM18" s="146"/>
      <c r="TRN18" s="146"/>
      <c r="TRO18" s="146"/>
      <c r="TRP18" s="146"/>
      <c r="TRQ18" s="146"/>
      <c r="TRR18" s="146"/>
      <c r="TRS18" s="146"/>
      <c r="TRT18" s="146"/>
      <c r="TRU18" s="146"/>
      <c r="TRV18" s="146"/>
      <c r="TRW18" s="146"/>
      <c r="TRX18" s="146"/>
      <c r="TRY18" s="146"/>
      <c r="TRZ18" s="146"/>
      <c r="TSA18" s="146"/>
      <c r="TSB18" s="146"/>
      <c r="TSC18" s="146"/>
      <c r="TSD18" s="146"/>
      <c r="TSE18" s="146"/>
      <c r="TSF18" s="146"/>
      <c r="TSG18" s="146"/>
      <c r="TSH18" s="146"/>
      <c r="TSI18" s="146"/>
      <c r="TSJ18" s="146"/>
      <c r="TSK18" s="146"/>
      <c r="TSL18" s="146"/>
      <c r="TSM18" s="146"/>
      <c r="TSN18" s="146"/>
      <c r="TSO18" s="146"/>
      <c r="TSP18" s="146"/>
      <c r="TSQ18" s="146"/>
      <c r="TSR18" s="146"/>
      <c r="TSS18" s="146"/>
      <c r="TST18" s="146"/>
      <c r="TSU18" s="146"/>
      <c r="TSV18" s="146"/>
      <c r="TSW18" s="146"/>
      <c r="TSX18" s="146"/>
      <c r="TSY18" s="146"/>
      <c r="TSZ18" s="146"/>
      <c r="TTA18" s="146"/>
      <c r="TTB18" s="146"/>
      <c r="TTC18" s="146"/>
      <c r="TTD18" s="146"/>
      <c r="TTE18" s="146"/>
      <c r="TTF18" s="146"/>
      <c r="TTG18" s="146"/>
      <c r="TTH18" s="146"/>
      <c r="TTI18" s="146"/>
      <c r="TTJ18" s="146"/>
      <c r="TTK18" s="146"/>
      <c r="TTL18" s="146"/>
      <c r="TTM18" s="146"/>
      <c r="TTN18" s="146"/>
      <c r="TTO18" s="146"/>
      <c r="TTP18" s="146"/>
      <c r="TTQ18" s="146"/>
      <c r="TTR18" s="146"/>
      <c r="TTS18" s="146"/>
      <c r="TTT18" s="146"/>
      <c r="TTU18" s="146"/>
      <c r="TTV18" s="146"/>
      <c r="TTW18" s="146"/>
      <c r="TTX18" s="146"/>
      <c r="TTY18" s="146"/>
      <c r="TTZ18" s="146"/>
      <c r="TUA18" s="146"/>
      <c r="TUB18" s="146"/>
      <c r="TUC18" s="146"/>
      <c r="TUD18" s="146"/>
      <c r="TUE18" s="146"/>
      <c r="TUF18" s="146"/>
      <c r="TUG18" s="146"/>
      <c r="TUH18" s="146"/>
      <c r="TUI18" s="146"/>
      <c r="TUJ18" s="146"/>
      <c r="TUK18" s="146"/>
      <c r="TUL18" s="146"/>
      <c r="TUM18" s="146"/>
      <c r="TUN18" s="146"/>
      <c r="TUO18" s="146"/>
      <c r="TUP18" s="146"/>
      <c r="TUQ18" s="146"/>
      <c r="TUR18" s="146"/>
      <c r="TUS18" s="146"/>
      <c r="TUT18" s="146"/>
      <c r="TUU18" s="146"/>
      <c r="TUV18" s="146"/>
      <c r="TUW18" s="146"/>
      <c r="TUX18" s="146"/>
      <c r="TUY18" s="146"/>
      <c r="TUZ18" s="146"/>
      <c r="TVA18" s="146"/>
      <c r="TVB18" s="146"/>
      <c r="TVC18" s="146"/>
      <c r="TVD18" s="146"/>
      <c r="TVE18" s="146"/>
      <c r="TVF18" s="146"/>
      <c r="TVG18" s="146"/>
      <c r="TVH18" s="146"/>
      <c r="TVI18" s="146"/>
      <c r="TVJ18" s="146"/>
      <c r="TVK18" s="146"/>
      <c r="TVL18" s="146"/>
      <c r="TVM18" s="146"/>
      <c r="TVN18" s="146"/>
      <c r="TVO18" s="146"/>
      <c r="TVP18" s="146"/>
      <c r="TVQ18" s="146"/>
      <c r="TVR18" s="146"/>
      <c r="TVS18" s="146"/>
      <c r="TVT18" s="146"/>
      <c r="TVU18" s="146"/>
      <c r="TVV18" s="146"/>
      <c r="TVW18" s="146"/>
      <c r="TVX18" s="146"/>
      <c r="TVY18" s="146"/>
      <c r="TVZ18" s="146"/>
      <c r="TWA18" s="146"/>
      <c r="TWB18" s="146"/>
      <c r="TWC18" s="146"/>
      <c r="TWD18" s="146"/>
      <c r="TWE18" s="146"/>
      <c r="TWF18" s="146"/>
      <c r="TWG18" s="146"/>
      <c r="TWH18" s="146"/>
      <c r="TWI18" s="146"/>
      <c r="TWJ18" s="146"/>
      <c r="TWK18" s="146"/>
      <c r="TWL18" s="146"/>
      <c r="TWM18" s="146"/>
      <c r="TWN18" s="146"/>
      <c r="TWO18" s="146"/>
      <c r="TWP18" s="146"/>
      <c r="TWQ18" s="146"/>
      <c r="TWR18" s="146"/>
      <c r="TWS18" s="146"/>
      <c r="TWT18" s="146"/>
      <c r="TWU18" s="146"/>
      <c r="TWV18" s="146"/>
      <c r="TWW18" s="146"/>
      <c r="TWX18" s="146"/>
      <c r="TWY18" s="146"/>
      <c r="TWZ18" s="146"/>
      <c r="TXA18" s="146"/>
      <c r="TXB18" s="146"/>
      <c r="TXC18" s="146"/>
      <c r="TXD18" s="146"/>
      <c r="TXE18" s="146"/>
      <c r="TXF18" s="146"/>
      <c r="TXG18" s="146"/>
      <c r="TXH18" s="146"/>
      <c r="TXI18" s="146"/>
      <c r="TXJ18" s="146"/>
      <c r="TXK18" s="146"/>
      <c r="TXL18" s="146"/>
      <c r="TXM18" s="146"/>
      <c r="TXN18" s="146"/>
      <c r="TXO18" s="146"/>
      <c r="TXP18" s="146"/>
      <c r="TXQ18" s="146"/>
      <c r="TXR18" s="146"/>
      <c r="TXS18" s="146"/>
      <c r="TXT18" s="146"/>
      <c r="TXU18" s="146"/>
      <c r="TXV18" s="146"/>
      <c r="TXW18" s="146"/>
      <c r="TXX18" s="146"/>
      <c r="TXY18" s="146"/>
      <c r="TXZ18" s="146"/>
      <c r="TYA18" s="146"/>
      <c r="TYB18" s="146"/>
      <c r="TYC18" s="146"/>
      <c r="TYD18" s="146"/>
      <c r="TYE18" s="146"/>
      <c r="TYF18" s="146"/>
      <c r="TYG18" s="146"/>
      <c r="TYH18" s="146"/>
      <c r="TYI18" s="146"/>
      <c r="TYJ18" s="146"/>
      <c r="TYK18" s="146"/>
      <c r="TYL18" s="146"/>
      <c r="TYM18" s="146"/>
      <c r="TYN18" s="146"/>
      <c r="TYO18" s="146"/>
      <c r="TYP18" s="146"/>
      <c r="TYQ18" s="146"/>
      <c r="TYR18" s="146"/>
      <c r="TYS18" s="146"/>
      <c r="TYT18" s="146"/>
      <c r="TYU18" s="146"/>
      <c r="TYV18" s="146"/>
      <c r="TYW18" s="146"/>
      <c r="TYX18" s="146"/>
      <c r="TYY18" s="146"/>
      <c r="TYZ18" s="146"/>
      <c r="TZA18" s="146"/>
      <c r="TZB18" s="146"/>
      <c r="TZC18" s="146"/>
      <c r="TZD18" s="146"/>
      <c r="TZE18" s="146"/>
      <c r="TZF18" s="146"/>
      <c r="TZG18" s="146"/>
      <c r="TZH18" s="146"/>
      <c r="TZI18" s="146"/>
      <c r="TZJ18" s="146"/>
      <c r="TZK18" s="146"/>
      <c r="TZL18" s="146"/>
      <c r="TZM18" s="146"/>
      <c r="TZN18" s="146"/>
      <c r="TZO18" s="146"/>
      <c r="TZP18" s="146"/>
      <c r="TZQ18" s="146"/>
      <c r="TZR18" s="146"/>
      <c r="TZS18" s="146"/>
      <c r="TZT18" s="146"/>
      <c r="TZU18" s="146"/>
      <c r="TZV18" s="146"/>
      <c r="TZW18" s="146"/>
      <c r="TZX18" s="146"/>
      <c r="TZY18" s="146"/>
      <c r="TZZ18" s="146"/>
      <c r="UAA18" s="146"/>
      <c r="UAB18" s="146"/>
      <c r="UAC18" s="146"/>
      <c r="UAD18" s="146"/>
      <c r="UAE18" s="146"/>
      <c r="UAF18" s="146"/>
      <c r="UAG18" s="146"/>
      <c r="UAH18" s="146"/>
      <c r="UAI18" s="146"/>
      <c r="UAJ18" s="146"/>
      <c r="UAK18" s="146"/>
      <c r="UAL18" s="146"/>
      <c r="UAM18" s="146"/>
      <c r="UAN18" s="146"/>
      <c r="UAO18" s="146"/>
      <c r="UAP18" s="146"/>
      <c r="UAQ18" s="146"/>
      <c r="UAR18" s="146"/>
      <c r="UAS18" s="146"/>
      <c r="UAT18" s="146"/>
      <c r="UAU18" s="146"/>
      <c r="UAV18" s="146"/>
      <c r="UAW18" s="146"/>
      <c r="UAX18" s="146"/>
      <c r="UAY18" s="146"/>
      <c r="UAZ18" s="146"/>
      <c r="UBA18" s="146"/>
      <c r="UBB18" s="146"/>
      <c r="UBC18" s="146"/>
      <c r="UBD18" s="146"/>
      <c r="UBE18" s="146"/>
      <c r="UBF18" s="146"/>
      <c r="UBG18" s="146"/>
      <c r="UBH18" s="146"/>
      <c r="UBI18" s="146"/>
      <c r="UBJ18" s="146"/>
      <c r="UBK18" s="146"/>
      <c r="UBL18" s="146"/>
      <c r="UBM18" s="146"/>
      <c r="UBN18" s="146"/>
      <c r="UBO18" s="146"/>
      <c r="UBP18" s="146"/>
      <c r="UBQ18" s="146"/>
      <c r="UBR18" s="146"/>
      <c r="UBS18" s="146"/>
      <c r="UBT18" s="146"/>
      <c r="UBU18" s="146"/>
      <c r="UBV18" s="146"/>
      <c r="UBW18" s="146"/>
      <c r="UBX18" s="146"/>
      <c r="UBY18" s="146"/>
      <c r="UBZ18" s="146"/>
      <c r="UCA18" s="146"/>
      <c r="UCB18" s="146"/>
      <c r="UCC18" s="146"/>
      <c r="UCD18" s="146"/>
      <c r="UCE18" s="146"/>
      <c r="UCF18" s="146"/>
      <c r="UCG18" s="146"/>
      <c r="UCH18" s="146"/>
      <c r="UCI18" s="146"/>
      <c r="UCJ18" s="146"/>
      <c r="UCK18" s="146"/>
      <c r="UCL18" s="146"/>
      <c r="UCM18" s="146"/>
      <c r="UCN18" s="146"/>
      <c r="UCO18" s="146"/>
      <c r="UCP18" s="146"/>
      <c r="UCQ18" s="146"/>
      <c r="UCR18" s="146"/>
      <c r="UCS18" s="146"/>
      <c r="UCT18" s="146"/>
      <c r="UCU18" s="146"/>
      <c r="UCV18" s="146"/>
      <c r="UCW18" s="146"/>
      <c r="UCX18" s="146"/>
      <c r="UCY18" s="146"/>
      <c r="UCZ18" s="146"/>
      <c r="UDA18" s="146"/>
      <c r="UDB18" s="146"/>
      <c r="UDC18" s="146"/>
      <c r="UDD18" s="146"/>
      <c r="UDE18" s="146"/>
      <c r="UDF18" s="146"/>
      <c r="UDG18" s="146"/>
      <c r="UDH18" s="146"/>
      <c r="UDI18" s="146"/>
      <c r="UDJ18" s="146"/>
      <c r="UDK18" s="146"/>
      <c r="UDL18" s="146"/>
      <c r="UDM18" s="146"/>
      <c r="UDN18" s="146"/>
      <c r="UDO18" s="146"/>
      <c r="UDP18" s="146"/>
      <c r="UDQ18" s="146"/>
      <c r="UDR18" s="146"/>
      <c r="UDS18" s="146"/>
      <c r="UDT18" s="146"/>
      <c r="UDU18" s="146"/>
      <c r="UDV18" s="146"/>
      <c r="UDW18" s="146"/>
      <c r="UDX18" s="146"/>
      <c r="UDY18" s="146"/>
      <c r="UDZ18" s="146"/>
      <c r="UEA18" s="146"/>
      <c r="UEB18" s="146"/>
      <c r="UEC18" s="146"/>
      <c r="UED18" s="146"/>
      <c r="UEE18" s="146"/>
      <c r="UEF18" s="146"/>
      <c r="UEG18" s="146"/>
      <c r="UEH18" s="146"/>
      <c r="UEI18" s="146"/>
      <c r="UEJ18" s="146"/>
      <c r="UEK18" s="146"/>
      <c r="UEL18" s="146"/>
      <c r="UEM18" s="146"/>
      <c r="UEN18" s="146"/>
      <c r="UEO18" s="146"/>
      <c r="UEP18" s="146"/>
      <c r="UEQ18" s="146"/>
      <c r="UER18" s="146"/>
      <c r="UES18" s="146"/>
      <c r="UET18" s="146"/>
      <c r="UEU18" s="146"/>
      <c r="UEV18" s="146"/>
      <c r="UEW18" s="146"/>
      <c r="UEX18" s="146"/>
      <c r="UEY18" s="146"/>
      <c r="UEZ18" s="146"/>
      <c r="UFA18" s="146"/>
      <c r="UFB18" s="146"/>
      <c r="UFC18" s="146"/>
      <c r="UFD18" s="146"/>
      <c r="UFE18" s="146"/>
      <c r="UFF18" s="146"/>
      <c r="UFG18" s="146"/>
      <c r="UFH18" s="146"/>
      <c r="UFI18" s="146"/>
      <c r="UFJ18" s="146"/>
      <c r="UFK18" s="146"/>
      <c r="UFL18" s="146"/>
      <c r="UFM18" s="146"/>
      <c r="UFN18" s="146"/>
      <c r="UFO18" s="146"/>
      <c r="UFP18" s="146"/>
      <c r="UFQ18" s="146"/>
      <c r="UFR18" s="146"/>
      <c r="UFS18" s="146"/>
      <c r="UFT18" s="146"/>
      <c r="UFU18" s="146"/>
      <c r="UFV18" s="146"/>
      <c r="UFW18" s="146"/>
      <c r="UFX18" s="146"/>
      <c r="UFY18" s="146"/>
      <c r="UFZ18" s="146"/>
      <c r="UGA18" s="146"/>
      <c r="UGB18" s="146"/>
      <c r="UGC18" s="146"/>
      <c r="UGD18" s="146"/>
      <c r="UGE18" s="146"/>
      <c r="UGF18" s="146"/>
      <c r="UGG18" s="146"/>
      <c r="UGH18" s="146"/>
      <c r="UGI18" s="146"/>
      <c r="UGJ18" s="146"/>
      <c r="UGK18" s="146"/>
      <c r="UGL18" s="146"/>
      <c r="UGM18" s="146"/>
      <c r="UGN18" s="146"/>
      <c r="UGO18" s="146"/>
      <c r="UGP18" s="146"/>
      <c r="UGQ18" s="146"/>
      <c r="UGR18" s="146"/>
      <c r="UGS18" s="146"/>
      <c r="UGT18" s="146"/>
      <c r="UGU18" s="146"/>
      <c r="UGV18" s="146"/>
      <c r="UGW18" s="146"/>
      <c r="UGX18" s="146"/>
      <c r="UGY18" s="146"/>
      <c r="UGZ18" s="146"/>
      <c r="UHA18" s="146"/>
      <c r="UHB18" s="146"/>
      <c r="UHC18" s="146"/>
      <c r="UHD18" s="146"/>
      <c r="UHE18" s="146"/>
      <c r="UHF18" s="146"/>
      <c r="UHG18" s="146"/>
      <c r="UHH18" s="146"/>
      <c r="UHI18" s="146"/>
      <c r="UHJ18" s="146"/>
      <c r="UHK18" s="146"/>
      <c r="UHL18" s="146"/>
      <c r="UHM18" s="146"/>
      <c r="UHN18" s="146"/>
      <c r="UHO18" s="146"/>
      <c r="UHP18" s="146"/>
      <c r="UHQ18" s="146"/>
      <c r="UHR18" s="146"/>
      <c r="UHS18" s="146"/>
      <c r="UHT18" s="146"/>
      <c r="UHU18" s="146"/>
      <c r="UHV18" s="146"/>
      <c r="UHW18" s="146"/>
      <c r="UHX18" s="146"/>
      <c r="UHY18" s="146"/>
      <c r="UHZ18" s="146"/>
      <c r="UIA18" s="146"/>
      <c r="UIB18" s="146"/>
      <c r="UIC18" s="146"/>
      <c r="UID18" s="146"/>
      <c r="UIE18" s="146"/>
      <c r="UIF18" s="146"/>
      <c r="UIG18" s="146"/>
      <c r="UIH18" s="146"/>
      <c r="UII18" s="146"/>
      <c r="UIJ18" s="146"/>
      <c r="UIK18" s="146"/>
      <c r="UIL18" s="146"/>
      <c r="UIM18" s="146"/>
      <c r="UIN18" s="146"/>
      <c r="UIO18" s="146"/>
      <c r="UIP18" s="146"/>
      <c r="UIQ18" s="146"/>
      <c r="UIR18" s="146"/>
      <c r="UIS18" s="146"/>
      <c r="UIT18" s="146"/>
      <c r="UIU18" s="146"/>
      <c r="UIV18" s="146"/>
      <c r="UIW18" s="146"/>
      <c r="UIX18" s="146"/>
      <c r="UIY18" s="146"/>
      <c r="UIZ18" s="146"/>
      <c r="UJA18" s="146"/>
      <c r="UJB18" s="146"/>
      <c r="UJC18" s="146"/>
      <c r="UJD18" s="146"/>
      <c r="UJE18" s="146"/>
      <c r="UJF18" s="146"/>
      <c r="UJG18" s="146"/>
      <c r="UJH18" s="146"/>
      <c r="UJI18" s="146"/>
      <c r="UJJ18" s="146"/>
      <c r="UJK18" s="146"/>
      <c r="UJL18" s="146"/>
      <c r="UJM18" s="146"/>
      <c r="UJN18" s="146"/>
      <c r="UJO18" s="146"/>
      <c r="UJP18" s="146"/>
      <c r="UJQ18" s="146"/>
      <c r="UJR18" s="146"/>
      <c r="UJS18" s="146"/>
      <c r="UJT18" s="146"/>
      <c r="UJU18" s="146"/>
      <c r="UJV18" s="146"/>
      <c r="UJW18" s="146"/>
      <c r="UJX18" s="146"/>
      <c r="UJY18" s="146"/>
      <c r="UJZ18" s="146"/>
      <c r="UKA18" s="146"/>
      <c r="UKB18" s="146"/>
      <c r="UKC18" s="146"/>
      <c r="UKD18" s="146"/>
      <c r="UKE18" s="146"/>
      <c r="UKF18" s="146"/>
      <c r="UKG18" s="146"/>
      <c r="UKH18" s="146"/>
      <c r="UKI18" s="146"/>
      <c r="UKJ18" s="146"/>
      <c r="UKK18" s="146"/>
      <c r="UKL18" s="146"/>
      <c r="UKM18" s="146"/>
      <c r="UKN18" s="146"/>
      <c r="UKO18" s="146"/>
      <c r="UKP18" s="146"/>
      <c r="UKQ18" s="146"/>
      <c r="UKR18" s="146"/>
      <c r="UKS18" s="146"/>
      <c r="UKT18" s="146"/>
      <c r="UKU18" s="146"/>
      <c r="UKV18" s="146"/>
      <c r="UKW18" s="146"/>
      <c r="UKX18" s="146"/>
      <c r="UKY18" s="146"/>
      <c r="UKZ18" s="146"/>
      <c r="ULA18" s="146"/>
      <c r="ULB18" s="146"/>
      <c r="ULC18" s="146"/>
      <c r="ULD18" s="146"/>
      <c r="ULE18" s="146"/>
      <c r="ULF18" s="146"/>
      <c r="ULG18" s="146"/>
      <c r="ULH18" s="146"/>
      <c r="ULI18" s="146"/>
      <c r="ULJ18" s="146"/>
      <c r="ULK18" s="146"/>
      <c r="ULL18" s="146"/>
      <c r="ULM18" s="146"/>
      <c r="ULN18" s="146"/>
      <c r="ULO18" s="146"/>
      <c r="ULP18" s="146"/>
      <c r="ULQ18" s="146"/>
      <c r="ULR18" s="146"/>
      <c r="ULS18" s="146"/>
      <c r="ULT18" s="146"/>
      <c r="ULU18" s="146"/>
      <c r="ULV18" s="146"/>
      <c r="ULW18" s="146"/>
      <c r="ULX18" s="146"/>
      <c r="ULY18" s="146"/>
      <c r="ULZ18" s="146"/>
      <c r="UMA18" s="146"/>
      <c r="UMB18" s="146"/>
      <c r="UMC18" s="146"/>
      <c r="UMD18" s="146"/>
      <c r="UME18" s="146"/>
      <c r="UMF18" s="146"/>
      <c r="UMG18" s="146"/>
      <c r="UMH18" s="146"/>
      <c r="UMI18" s="146"/>
      <c r="UMJ18" s="146"/>
      <c r="UMK18" s="146"/>
      <c r="UML18" s="146"/>
      <c r="UMM18" s="146"/>
      <c r="UMN18" s="146"/>
      <c r="UMO18" s="146"/>
      <c r="UMP18" s="146"/>
      <c r="UMQ18" s="146"/>
      <c r="UMR18" s="146"/>
      <c r="UMS18" s="146"/>
      <c r="UMT18" s="146"/>
      <c r="UMU18" s="146"/>
      <c r="UMV18" s="146"/>
      <c r="UMW18" s="146"/>
      <c r="UMX18" s="146"/>
      <c r="UMY18" s="146"/>
      <c r="UMZ18" s="146"/>
      <c r="UNA18" s="146"/>
      <c r="UNB18" s="146"/>
      <c r="UNC18" s="146"/>
      <c r="UND18" s="146"/>
      <c r="UNE18" s="146"/>
      <c r="UNF18" s="146"/>
      <c r="UNG18" s="146"/>
      <c r="UNH18" s="146"/>
      <c r="UNI18" s="146"/>
      <c r="UNJ18" s="146"/>
      <c r="UNK18" s="146"/>
      <c r="UNL18" s="146"/>
      <c r="UNM18" s="146"/>
      <c r="UNN18" s="146"/>
      <c r="UNO18" s="146"/>
      <c r="UNP18" s="146"/>
      <c r="UNQ18" s="146"/>
      <c r="UNR18" s="146"/>
      <c r="UNS18" s="146"/>
      <c r="UNT18" s="146"/>
      <c r="UNU18" s="146"/>
      <c r="UNV18" s="146"/>
      <c r="UNW18" s="146"/>
      <c r="UNX18" s="146"/>
      <c r="UNY18" s="146"/>
      <c r="UNZ18" s="146"/>
      <c r="UOA18" s="146"/>
      <c r="UOB18" s="146"/>
      <c r="UOC18" s="146"/>
      <c r="UOD18" s="146"/>
      <c r="UOE18" s="146"/>
      <c r="UOF18" s="146"/>
      <c r="UOG18" s="146"/>
      <c r="UOH18" s="146"/>
      <c r="UOI18" s="146"/>
      <c r="UOJ18" s="146"/>
      <c r="UOK18" s="146"/>
      <c r="UOL18" s="146"/>
      <c r="UOM18" s="146"/>
      <c r="UON18" s="146"/>
      <c r="UOO18" s="146"/>
      <c r="UOP18" s="146"/>
      <c r="UOQ18" s="146"/>
      <c r="UOR18" s="146"/>
      <c r="UOS18" s="146"/>
      <c r="UOT18" s="146"/>
      <c r="UOU18" s="146"/>
      <c r="UOV18" s="146"/>
      <c r="UOW18" s="146"/>
      <c r="UOX18" s="146"/>
      <c r="UOY18" s="146"/>
      <c r="UOZ18" s="146"/>
      <c r="UPA18" s="146"/>
      <c r="UPB18" s="146"/>
      <c r="UPC18" s="146"/>
      <c r="UPD18" s="146"/>
      <c r="UPE18" s="146"/>
      <c r="UPF18" s="146"/>
      <c r="UPG18" s="146"/>
      <c r="UPH18" s="146"/>
      <c r="UPI18" s="146"/>
      <c r="UPJ18" s="146"/>
      <c r="UPK18" s="146"/>
      <c r="UPL18" s="146"/>
      <c r="UPM18" s="146"/>
      <c r="UPN18" s="146"/>
      <c r="UPO18" s="146"/>
      <c r="UPP18" s="146"/>
      <c r="UPQ18" s="146"/>
      <c r="UPR18" s="146"/>
      <c r="UPS18" s="146"/>
      <c r="UPT18" s="146"/>
      <c r="UPU18" s="146"/>
      <c r="UPV18" s="146"/>
      <c r="UPW18" s="146"/>
      <c r="UPX18" s="146"/>
      <c r="UPY18" s="146"/>
      <c r="UPZ18" s="146"/>
      <c r="UQA18" s="146"/>
      <c r="UQB18" s="146"/>
      <c r="UQC18" s="146"/>
      <c r="UQD18" s="146"/>
      <c r="UQE18" s="146"/>
      <c r="UQF18" s="146"/>
      <c r="UQG18" s="146"/>
      <c r="UQH18" s="146"/>
      <c r="UQI18" s="146"/>
      <c r="UQJ18" s="146"/>
      <c r="UQK18" s="146"/>
      <c r="UQL18" s="146"/>
      <c r="UQM18" s="146"/>
      <c r="UQN18" s="146"/>
      <c r="UQO18" s="146"/>
      <c r="UQP18" s="146"/>
      <c r="UQQ18" s="146"/>
      <c r="UQR18" s="146"/>
      <c r="UQS18" s="146"/>
      <c r="UQT18" s="146"/>
      <c r="UQU18" s="146"/>
      <c r="UQV18" s="146"/>
      <c r="UQW18" s="146"/>
      <c r="UQX18" s="146"/>
      <c r="UQY18" s="146"/>
      <c r="UQZ18" s="146"/>
      <c r="URA18" s="146"/>
      <c r="URB18" s="146"/>
      <c r="URC18" s="146"/>
      <c r="URD18" s="146"/>
      <c r="URE18" s="146"/>
      <c r="URF18" s="146"/>
      <c r="URG18" s="146"/>
      <c r="URH18" s="146"/>
      <c r="URI18" s="146"/>
      <c r="URJ18" s="146"/>
      <c r="URK18" s="146"/>
      <c r="URL18" s="146"/>
      <c r="URM18" s="146"/>
      <c r="URN18" s="146"/>
      <c r="URO18" s="146"/>
      <c r="URP18" s="146"/>
      <c r="URQ18" s="146"/>
      <c r="URR18" s="146"/>
      <c r="URS18" s="146"/>
      <c r="URT18" s="146"/>
      <c r="URU18" s="146"/>
      <c r="URV18" s="146"/>
      <c r="URW18" s="146"/>
      <c r="URX18" s="146"/>
      <c r="URY18" s="146"/>
      <c r="URZ18" s="146"/>
      <c r="USA18" s="146"/>
      <c r="USB18" s="146"/>
      <c r="USC18" s="146"/>
      <c r="USD18" s="146"/>
      <c r="USE18" s="146"/>
      <c r="USF18" s="146"/>
      <c r="USG18" s="146"/>
      <c r="USH18" s="146"/>
      <c r="USI18" s="146"/>
      <c r="USJ18" s="146"/>
      <c r="USK18" s="146"/>
      <c r="USL18" s="146"/>
      <c r="USM18" s="146"/>
      <c r="USN18" s="146"/>
      <c r="USO18" s="146"/>
      <c r="USP18" s="146"/>
      <c r="USQ18" s="146"/>
      <c r="USR18" s="146"/>
      <c r="USS18" s="146"/>
      <c r="UST18" s="146"/>
      <c r="USU18" s="146"/>
      <c r="USV18" s="146"/>
      <c r="USW18" s="146"/>
      <c r="USX18" s="146"/>
      <c r="USY18" s="146"/>
      <c r="USZ18" s="146"/>
      <c r="UTA18" s="146"/>
      <c r="UTB18" s="146"/>
      <c r="UTC18" s="146"/>
      <c r="UTD18" s="146"/>
      <c r="UTE18" s="146"/>
      <c r="UTF18" s="146"/>
      <c r="UTG18" s="146"/>
      <c r="UTH18" s="146"/>
      <c r="UTI18" s="146"/>
      <c r="UTJ18" s="146"/>
      <c r="UTK18" s="146"/>
      <c r="UTL18" s="146"/>
      <c r="UTM18" s="146"/>
      <c r="UTN18" s="146"/>
      <c r="UTO18" s="146"/>
      <c r="UTP18" s="146"/>
      <c r="UTQ18" s="146"/>
      <c r="UTR18" s="146"/>
      <c r="UTS18" s="146"/>
      <c r="UTT18" s="146"/>
      <c r="UTU18" s="146"/>
      <c r="UTV18" s="146"/>
      <c r="UTW18" s="146"/>
      <c r="UTX18" s="146"/>
      <c r="UTY18" s="146"/>
      <c r="UTZ18" s="146"/>
      <c r="UUA18" s="146"/>
      <c r="UUB18" s="146"/>
      <c r="UUC18" s="146"/>
      <c r="UUD18" s="146"/>
      <c r="UUE18" s="146"/>
      <c r="UUF18" s="146"/>
      <c r="UUG18" s="146"/>
      <c r="UUH18" s="146"/>
      <c r="UUI18" s="146"/>
      <c r="UUJ18" s="146"/>
      <c r="UUK18" s="146"/>
      <c r="UUL18" s="146"/>
      <c r="UUM18" s="146"/>
      <c r="UUN18" s="146"/>
      <c r="UUO18" s="146"/>
      <c r="UUP18" s="146"/>
      <c r="UUQ18" s="146"/>
      <c r="UUR18" s="146"/>
      <c r="UUS18" s="146"/>
      <c r="UUT18" s="146"/>
      <c r="UUU18" s="146"/>
      <c r="UUV18" s="146"/>
      <c r="UUW18" s="146"/>
      <c r="UUX18" s="146"/>
      <c r="UUY18" s="146"/>
      <c r="UUZ18" s="146"/>
      <c r="UVA18" s="146"/>
      <c r="UVB18" s="146"/>
      <c r="UVC18" s="146"/>
      <c r="UVD18" s="146"/>
      <c r="UVE18" s="146"/>
      <c r="UVF18" s="146"/>
      <c r="UVG18" s="146"/>
      <c r="UVH18" s="146"/>
      <c r="UVI18" s="146"/>
      <c r="UVJ18" s="146"/>
      <c r="UVK18" s="146"/>
      <c r="UVL18" s="146"/>
      <c r="UVM18" s="146"/>
      <c r="UVN18" s="146"/>
      <c r="UVO18" s="146"/>
      <c r="UVP18" s="146"/>
      <c r="UVQ18" s="146"/>
      <c r="UVR18" s="146"/>
      <c r="UVS18" s="146"/>
      <c r="UVT18" s="146"/>
      <c r="UVU18" s="146"/>
      <c r="UVV18" s="146"/>
      <c r="UVW18" s="146"/>
      <c r="UVX18" s="146"/>
      <c r="UVY18" s="146"/>
      <c r="UVZ18" s="146"/>
      <c r="UWA18" s="146"/>
      <c r="UWB18" s="146"/>
      <c r="UWC18" s="146"/>
      <c r="UWD18" s="146"/>
      <c r="UWE18" s="146"/>
      <c r="UWF18" s="146"/>
      <c r="UWG18" s="146"/>
      <c r="UWH18" s="146"/>
      <c r="UWI18" s="146"/>
      <c r="UWJ18" s="146"/>
      <c r="UWK18" s="146"/>
      <c r="UWL18" s="146"/>
      <c r="UWM18" s="146"/>
      <c r="UWN18" s="146"/>
      <c r="UWO18" s="146"/>
      <c r="UWP18" s="146"/>
      <c r="UWQ18" s="146"/>
      <c r="UWR18" s="146"/>
      <c r="UWS18" s="146"/>
      <c r="UWT18" s="146"/>
      <c r="UWU18" s="146"/>
      <c r="UWV18" s="146"/>
      <c r="UWW18" s="146"/>
      <c r="UWX18" s="146"/>
      <c r="UWY18" s="146"/>
      <c r="UWZ18" s="146"/>
      <c r="UXA18" s="146"/>
      <c r="UXB18" s="146"/>
      <c r="UXC18" s="146"/>
      <c r="UXD18" s="146"/>
      <c r="UXE18" s="146"/>
      <c r="UXF18" s="146"/>
      <c r="UXG18" s="146"/>
      <c r="UXH18" s="146"/>
      <c r="UXI18" s="146"/>
      <c r="UXJ18" s="146"/>
      <c r="UXK18" s="146"/>
      <c r="UXL18" s="146"/>
      <c r="UXM18" s="146"/>
      <c r="UXN18" s="146"/>
      <c r="UXO18" s="146"/>
      <c r="UXP18" s="146"/>
      <c r="UXQ18" s="146"/>
      <c r="UXR18" s="146"/>
      <c r="UXS18" s="146"/>
      <c r="UXT18" s="146"/>
      <c r="UXU18" s="146"/>
      <c r="UXV18" s="146"/>
      <c r="UXW18" s="146"/>
      <c r="UXX18" s="146"/>
      <c r="UXY18" s="146"/>
      <c r="UXZ18" s="146"/>
      <c r="UYA18" s="146"/>
      <c r="UYB18" s="146"/>
      <c r="UYC18" s="146"/>
      <c r="UYD18" s="146"/>
      <c r="UYE18" s="146"/>
      <c r="UYF18" s="146"/>
      <c r="UYG18" s="146"/>
      <c r="UYH18" s="146"/>
      <c r="UYI18" s="146"/>
      <c r="UYJ18" s="146"/>
      <c r="UYK18" s="146"/>
      <c r="UYL18" s="146"/>
      <c r="UYM18" s="146"/>
      <c r="UYN18" s="146"/>
      <c r="UYO18" s="146"/>
      <c r="UYP18" s="146"/>
      <c r="UYQ18" s="146"/>
      <c r="UYR18" s="146"/>
      <c r="UYS18" s="146"/>
      <c r="UYT18" s="146"/>
      <c r="UYU18" s="146"/>
      <c r="UYV18" s="146"/>
      <c r="UYW18" s="146"/>
      <c r="UYX18" s="146"/>
      <c r="UYY18" s="146"/>
      <c r="UYZ18" s="146"/>
      <c r="UZA18" s="146"/>
      <c r="UZB18" s="146"/>
      <c r="UZC18" s="146"/>
      <c r="UZD18" s="146"/>
      <c r="UZE18" s="146"/>
      <c r="UZF18" s="146"/>
      <c r="UZG18" s="146"/>
      <c r="UZH18" s="146"/>
      <c r="UZI18" s="146"/>
      <c r="UZJ18" s="146"/>
      <c r="UZK18" s="146"/>
      <c r="UZL18" s="146"/>
      <c r="UZM18" s="146"/>
      <c r="UZN18" s="146"/>
      <c r="UZO18" s="146"/>
      <c r="UZP18" s="146"/>
      <c r="UZQ18" s="146"/>
      <c r="UZR18" s="146"/>
      <c r="UZS18" s="146"/>
      <c r="UZT18" s="146"/>
      <c r="UZU18" s="146"/>
      <c r="UZV18" s="146"/>
      <c r="UZW18" s="146"/>
      <c r="UZX18" s="146"/>
      <c r="UZY18" s="146"/>
      <c r="UZZ18" s="146"/>
      <c r="VAA18" s="146"/>
      <c r="VAB18" s="146"/>
      <c r="VAC18" s="146"/>
      <c r="VAD18" s="146"/>
      <c r="VAE18" s="146"/>
      <c r="VAF18" s="146"/>
      <c r="VAG18" s="146"/>
      <c r="VAH18" s="146"/>
      <c r="VAI18" s="146"/>
      <c r="VAJ18" s="146"/>
      <c r="VAK18" s="146"/>
      <c r="VAL18" s="146"/>
      <c r="VAM18" s="146"/>
      <c r="VAN18" s="146"/>
      <c r="VAO18" s="146"/>
      <c r="VAP18" s="146"/>
      <c r="VAQ18" s="146"/>
      <c r="VAR18" s="146"/>
      <c r="VAS18" s="146"/>
      <c r="VAT18" s="146"/>
      <c r="VAU18" s="146"/>
      <c r="VAV18" s="146"/>
      <c r="VAW18" s="146"/>
      <c r="VAX18" s="146"/>
      <c r="VAY18" s="146"/>
      <c r="VAZ18" s="146"/>
      <c r="VBA18" s="146"/>
      <c r="VBB18" s="146"/>
      <c r="VBC18" s="146"/>
      <c r="VBD18" s="146"/>
      <c r="VBE18" s="146"/>
      <c r="VBF18" s="146"/>
      <c r="VBG18" s="146"/>
      <c r="VBH18" s="146"/>
      <c r="VBI18" s="146"/>
      <c r="VBJ18" s="146"/>
      <c r="VBK18" s="146"/>
      <c r="VBL18" s="146"/>
      <c r="VBM18" s="146"/>
      <c r="VBN18" s="146"/>
      <c r="VBO18" s="146"/>
      <c r="VBP18" s="146"/>
      <c r="VBQ18" s="146"/>
      <c r="VBR18" s="146"/>
      <c r="VBS18" s="146"/>
      <c r="VBT18" s="146"/>
      <c r="VBU18" s="146"/>
      <c r="VBV18" s="146"/>
      <c r="VBW18" s="146"/>
      <c r="VBX18" s="146"/>
      <c r="VBY18" s="146"/>
      <c r="VBZ18" s="146"/>
      <c r="VCA18" s="146"/>
      <c r="VCB18" s="146"/>
      <c r="VCC18" s="146"/>
      <c r="VCD18" s="146"/>
      <c r="VCE18" s="146"/>
      <c r="VCF18" s="146"/>
      <c r="VCG18" s="146"/>
      <c r="VCH18" s="146"/>
      <c r="VCI18" s="146"/>
      <c r="VCJ18" s="146"/>
      <c r="VCK18" s="146"/>
      <c r="VCL18" s="146"/>
      <c r="VCM18" s="146"/>
      <c r="VCN18" s="146"/>
      <c r="VCO18" s="146"/>
      <c r="VCP18" s="146"/>
      <c r="VCQ18" s="146"/>
      <c r="VCR18" s="146"/>
      <c r="VCS18" s="146"/>
      <c r="VCT18" s="146"/>
      <c r="VCU18" s="146"/>
      <c r="VCV18" s="146"/>
      <c r="VCW18" s="146"/>
      <c r="VCX18" s="146"/>
      <c r="VCY18" s="146"/>
      <c r="VCZ18" s="146"/>
      <c r="VDA18" s="146"/>
      <c r="VDB18" s="146"/>
      <c r="VDC18" s="146"/>
      <c r="VDD18" s="146"/>
      <c r="VDE18" s="146"/>
      <c r="VDF18" s="146"/>
      <c r="VDG18" s="146"/>
      <c r="VDH18" s="146"/>
      <c r="VDI18" s="146"/>
      <c r="VDJ18" s="146"/>
      <c r="VDK18" s="146"/>
      <c r="VDL18" s="146"/>
      <c r="VDM18" s="146"/>
      <c r="VDN18" s="146"/>
      <c r="VDO18" s="146"/>
      <c r="VDP18" s="146"/>
      <c r="VDQ18" s="146"/>
      <c r="VDR18" s="146"/>
      <c r="VDS18" s="146"/>
      <c r="VDT18" s="146"/>
      <c r="VDU18" s="146"/>
      <c r="VDV18" s="146"/>
      <c r="VDW18" s="146"/>
      <c r="VDX18" s="146"/>
      <c r="VDY18" s="146"/>
      <c r="VDZ18" s="146"/>
      <c r="VEA18" s="146"/>
      <c r="VEB18" s="146"/>
      <c r="VEC18" s="146"/>
      <c r="VED18" s="146"/>
      <c r="VEE18" s="146"/>
      <c r="VEF18" s="146"/>
      <c r="VEG18" s="146"/>
      <c r="VEH18" s="146"/>
      <c r="VEI18" s="146"/>
      <c r="VEJ18" s="146"/>
      <c r="VEK18" s="146"/>
      <c r="VEL18" s="146"/>
      <c r="VEM18" s="146"/>
      <c r="VEN18" s="146"/>
      <c r="VEO18" s="146"/>
      <c r="VEP18" s="146"/>
      <c r="VEQ18" s="146"/>
      <c r="VER18" s="146"/>
      <c r="VES18" s="146"/>
      <c r="VET18" s="146"/>
      <c r="VEU18" s="146"/>
      <c r="VEV18" s="146"/>
      <c r="VEW18" s="146"/>
      <c r="VEX18" s="146"/>
      <c r="VEY18" s="146"/>
      <c r="VEZ18" s="146"/>
      <c r="VFA18" s="146"/>
      <c r="VFB18" s="146"/>
      <c r="VFC18" s="146"/>
      <c r="VFD18" s="146"/>
      <c r="VFE18" s="146"/>
      <c r="VFF18" s="146"/>
      <c r="VFG18" s="146"/>
      <c r="VFH18" s="146"/>
      <c r="VFI18" s="146"/>
      <c r="VFJ18" s="146"/>
      <c r="VFK18" s="146"/>
      <c r="VFL18" s="146"/>
      <c r="VFM18" s="146"/>
      <c r="VFN18" s="146"/>
      <c r="VFO18" s="146"/>
      <c r="VFP18" s="146"/>
      <c r="VFQ18" s="146"/>
      <c r="VFR18" s="146"/>
      <c r="VFS18" s="146"/>
      <c r="VFT18" s="146"/>
      <c r="VFU18" s="146"/>
      <c r="VFV18" s="146"/>
      <c r="VFW18" s="146"/>
      <c r="VFX18" s="146"/>
      <c r="VFY18" s="146"/>
      <c r="VFZ18" s="146"/>
      <c r="VGA18" s="146"/>
      <c r="VGB18" s="146"/>
      <c r="VGC18" s="146"/>
      <c r="VGD18" s="146"/>
      <c r="VGE18" s="146"/>
      <c r="VGF18" s="146"/>
      <c r="VGG18" s="146"/>
      <c r="VGH18" s="146"/>
      <c r="VGI18" s="146"/>
      <c r="VGJ18" s="146"/>
      <c r="VGK18" s="146"/>
      <c r="VGL18" s="146"/>
      <c r="VGM18" s="146"/>
      <c r="VGN18" s="146"/>
      <c r="VGO18" s="146"/>
      <c r="VGP18" s="146"/>
      <c r="VGQ18" s="146"/>
      <c r="VGR18" s="146"/>
      <c r="VGS18" s="146"/>
      <c r="VGT18" s="146"/>
      <c r="VGU18" s="146"/>
      <c r="VGV18" s="146"/>
      <c r="VGW18" s="146"/>
      <c r="VGX18" s="146"/>
      <c r="VGY18" s="146"/>
      <c r="VGZ18" s="146"/>
      <c r="VHA18" s="146"/>
      <c r="VHB18" s="146"/>
      <c r="VHC18" s="146"/>
      <c r="VHD18" s="146"/>
      <c r="VHE18" s="146"/>
      <c r="VHF18" s="146"/>
      <c r="VHG18" s="146"/>
      <c r="VHH18" s="146"/>
      <c r="VHI18" s="146"/>
      <c r="VHJ18" s="146"/>
      <c r="VHK18" s="146"/>
      <c r="VHL18" s="146"/>
      <c r="VHM18" s="146"/>
      <c r="VHN18" s="146"/>
      <c r="VHO18" s="146"/>
      <c r="VHP18" s="146"/>
      <c r="VHQ18" s="146"/>
      <c r="VHR18" s="146"/>
      <c r="VHS18" s="146"/>
      <c r="VHT18" s="146"/>
      <c r="VHU18" s="146"/>
      <c r="VHV18" s="146"/>
      <c r="VHW18" s="146"/>
      <c r="VHX18" s="146"/>
      <c r="VHY18" s="146"/>
      <c r="VHZ18" s="146"/>
      <c r="VIA18" s="146"/>
      <c r="VIB18" s="146"/>
      <c r="VIC18" s="146"/>
      <c r="VID18" s="146"/>
      <c r="VIE18" s="146"/>
      <c r="VIF18" s="146"/>
      <c r="VIG18" s="146"/>
      <c r="VIH18" s="146"/>
      <c r="VII18" s="146"/>
      <c r="VIJ18" s="146"/>
      <c r="VIK18" s="146"/>
      <c r="VIL18" s="146"/>
      <c r="VIM18" s="146"/>
      <c r="VIN18" s="146"/>
      <c r="VIO18" s="146"/>
      <c r="VIP18" s="146"/>
      <c r="VIQ18" s="146"/>
      <c r="VIR18" s="146"/>
      <c r="VIS18" s="146"/>
      <c r="VIT18" s="146"/>
      <c r="VIU18" s="146"/>
      <c r="VIV18" s="146"/>
      <c r="VIW18" s="146"/>
      <c r="VIX18" s="146"/>
      <c r="VIY18" s="146"/>
      <c r="VIZ18" s="146"/>
      <c r="VJA18" s="146"/>
      <c r="VJB18" s="146"/>
      <c r="VJC18" s="146"/>
      <c r="VJD18" s="146"/>
      <c r="VJE18" s="146"/>
      <c r="VJF18" s="146"/>
      <c r="VJG18" s="146"/>
      <c r="VJH18" s="146"/>
      <c r="VJI18" s="146"/>
      <c r="VJJ18" s="146"/>
      <c r="VJK18" s="146"/>
      <c r="VJL18" s="146"/>
      <c r="VJM18" s="146"/>
      <c r="VJN18" s="146"/>
      <c r="VJO18" s="146"/>
      <c r="VJP18" s="146"/>
      <c r="VJQ18" s="146"/>
      <c r="VJR18" s="146"/>
      <c r="VJS18" s="146"/>
      <c r="VJT18" s="146"/>
      <c r="VJU18" s="146"/>
      <c r="VJV18" s="146"/>
      <c r="VJW18" s="146"/>
      <c r="VJX18" s="146"/>
      <c r="VJY18" s="146"/>
      <c r="VJZ18" s="146"/>
      <c r="VKA18" s="146"/>
      <c r="VKB18" s="146"/>
      <c r="VKC18" s="146"/>
      <c r="VKD18" s="146"/>
      <c r="VKE18" s="146"/>
      <c r="VKF18" s="146"/>
      <c r="VKG18" s="146"/>
      <c r="VKH18" s="146"/>
      <c r="VKI18" s="146"/>
      <c r="VKJ18" s="146"/>
      <c r="VKK18" s="146"/>
      <c r="VKL18" s="146"/>
      <c r="VKM18" s="146"/>
      <c r="VKN18" s="146"/>
      <c r="VKO18" s="146"/>
      <c r="VKP18" s="146"/>
      <c r="VKQ18" s="146"/>
      <c r="VKR18" s="146"/>
      <c r="VKS18" s="146"/>
      <c r="VKT18" s="146"/>
      <c r="VKU18" s="146"/>
      <c r="VKV18" s="146"/>
      <c r="VKW18" s="146"/>
      <c r="VKX18" s="146"/>
      <c r="VKY18" s="146"/>
      <c r="VKZ18" s="146"/>
      <c r="VLA18" s="146"/>
      <c r="VLB18" s="146"/>
      <c r="VLC18" s="146"/>
      <c r="VLD18" s="146"/>
      <c r="VLE18" s="146"/>
      <c r="VLF18" s="146"/>
      <c r="VLG18" s="146"/>
      <c r="VLH18" s="146"/>
      <c r="VLI18" s="146"/>
      <c r="VLJ18" s="146"/>
      <c r="VLK18" s="146"/>
      <c r="VLL18" s="146"/>
      <c r="VLM18" s="146"/>
      <c r="VLN18" s="146"/>
      <c r="VLO18" s="146"/>
      <c r="VLP18" s="146"/>
      <c r="VLQ18" s="146"/>
      <c r="VLR18" s="146"/>
      <c r="VLS18" s="146"/>
      <c r="VLT18" s="146"/>
      <c r="VLU18" s="146"/>
      <c r="VLV18" s="146"/>
      <c r="VLW18" s="146"/>
      <c r="VLX18" s="146"/>
      <c r="VLY18" s="146"/>
      <c r="VLZ18" s="146"/>
      <c r="VMA18" s="146"/>
      <c r="VMB18" s="146"/>
      <c r="VMC18" s="146"/>
      <c r="VMD18" s="146"/>
      <c r="VME18" s="146"/>
      <c r="VMF18" s="146"/>
      <c r="VMG18" s="146"/>
      <c r="VMH18" s="146"/>
      <c r="VMI18" s="146"/>
      <c r="VMJ18" s="146"/>
      <c r="VMK18" s="146"/>
      <c r="VML18" s="146"/>
      <c r="VMM18" s="146"/>
      <c r="VMN18" s="146"/>
      <c r="VMO18" s="146"/>
      <c r="VMP18" s="146"/>
      <c r="VMQ18" s="146"/>
      <c r="VMR18" s="146"/>
      <c r="VMS18" s="146"/>
      <c r="VMT18" s="146"/>
      <c r="VMU18" s="146"/>
      <c r="VMV18" s="146"/>
      <c r="VMW18" s="146"/>
      <c r="VMX18" s="146"/>
      <c r="VMY18" s="146"/>
      <c r="VMZ18" s="146"/>
      <c r="VNA18" s="146"/>
      <c r="VNB18" s="146"/>
      <c r="VNC18" s="146"/>
      <c r="VND18" s="146"/>
      <c r="VNE18" s="146"/>
      <c r="VNF18" s="146"/>
      <c r="VNG18" s="146"/>
      <c r="VNH18" s="146"/>
      <c r="VNI18" s="146"/>
      <c r="VNJ18" s="146"/>
      <c r="VNK18" s="146"/>
      <c r="VNL18" s="146"/>
      <c r="VNM18" s="146"/>
      <c r="VNN18" s="146"/>
      <c r="VNO18" s="146"/>
      <c r="VNP18" s="146"/>
      <c r="VNQ18" s="146"/>
      <c r="VNR18" s="146"/>
      <c r="VNS18" s="146"/>
      <c r="VNT18" s="146"/>
      <c r="VNU18" s="146"/>
      <c r="VNV18" s="146"/>
      <c r="VNW18" s="146"/>
      <c r="VNX18" s="146"/>
      <c r="VNY18" s="146"/>
      <c r="VNZ18" s="146"/>
      <c r="VOA18" s="146"/>
      <c r="VOB18" s="146"/>
      <c r="VOC18" s="146"/>
      <c r="VOD18" s="146"/>
      <c r="VOE18" s="146"/>
      <c r="VOF18" s="146"/>
      <c r="VOG18" s="146"/>
      <c r="VOH18" s="146"/>
      <c r="VOI18" s="146"/>
      <c r="VOJ18" s="146"/>
      <c r="VOK18" s="146"/>
      <c r="VOL18" s="146"/>
      <c r="VOM18" s="146"/>
      <c r="VON18" s="146"/>
      <c r="VOO18" s="146"/>
      <c r="VOP18" s="146"/>
      <c r="VOQ18" s="146"/>
      <c r="VOR18" s="146"/>
      <c r="VOS18" s="146"/>
      <c r="VOT18" s="146"/>
      <c r="VOU18" s="146"/>
      <c r="VOV18" s="146"/>
      <c r="VOW18" s="146"/>
      <c r="VOX18" s="146"/>
      <c r="VOY18" s="146"/>
      <c r="VOZ18" s="146"/>
      <c r="VPA18" s="146"/>
      <c r="VPB18" s="146"/>
      <c r="VPC18" s="146"/>
      <c r="VPD18" s="146"/>
      <c r="VPE18" s="146"/>
      <c r="VPF18" s="146"/>
      <c r="VPG18" s="146"/>
      <c r="VPH18" s="146"/>
      <c r="VPI18" s="146"/>
      <c r="VPJ18" s="146"/>
      <c r="VPK18" s="146"/>
      <c r="VPL18" s="146"/>
      <c r="VPM18" s="146"/>
      <c r="VPN18" s="146"/>
      <c r="VPO18" s="146"/>
      <c r="VPP18" s="146"/>
      <c r="VPQ18" s="146"/>
      <c r="VPR18" s="146"/>
      <c r="VPS18" s="146"/>
      <c r="VPT18" s="146"/>
      <c r="VPU18" s="146"/>
      <c r="VPV18" s="146"/>
      <c r="VPW18" s="146"/>
      <c r="VPX18" s="146"/>
      <c r="VPY18" s="146"/>
      <c r="VPZ18" s="146"/>
      <c r="VQA18" s="146"/>
      <c r="VQB18" s="146"/>
      <c r="VQC18" s="146"/>
      <c r="VQD18" s="146"/>
      <c r="VQE18" s="146"/>
      <c r="VQF18" s="146"/>
      <c r="VQG18" s="146"/>
      <c r="VQH18" s="146"/>
      <c r="VQI18" s="146"/>
      <c r="VQJ18" s="146"/>
      <c r="VQK18" s="146"/>
      <c r="VQL18" s="146"/>
      <c r="VQM18" s="146"/>
      <c r="VQN18" s="146"/>
      <c r="VQO18" s="146"/>
      <c r="VQP18" s="146"/>
      <c r="VQQ18" s="146"/>
      <c r="VQR18" s="146"/>
      <c r="VQS18" s="146"/>
      <c r="VQT18" s="146"/>
      <c r="VQU18" s="146"/>
      <c r="VQV18" s="146"/>
      <c r="VQW18" s="146"/>
      <c r="VQX18" s="146"/>
      <c r="VQY18" s="146"/>
      <c r="VQZ18" s="146"/>
      <c r="VRA18" s="146"/>
      <c r="VRB18" s="146"/>
      <c r="VRC18" s="146"/>
      <c r="VRD18" s="146"/>
      <c r="VRE18" s="146"/>
      <c r="VRF18" s="146"/>
      <c r="VRG18" s="146"/>
      <c r="VRH18" s="146"/>
      <c r="VRI18" s="146"/>
      <c r="VRJ18" s="146"/>
      <c r="VRK18" s="146"/>
      <c r="VRL18" s="146"/>
      <c r="VRM18" s="146"/>
      <c r="VRN18" s="146"/>
      <c r="VRO18" s="146"/>
      <c r="VRP18" s="146"/>
      <c r="VRQ18" s="146"/>
      <c r="VRR18" s="146"/>
      <c r="VRS18" s="146"/>
      <c r="VRT18" s="146"/>
      <c r="VRU18" s="146"/>
      <c r="VRV18" s="146"/>
      <c r="VRW18" s="146"/>
      <c r="VRX18" s="146"/>
      <c r="VRY18" s="146"/>
      <c r="VRZ18" s="146"/>
      <c r="VSA18" s="146"/>
      <c r="VSB18" s="146"/>
      <c r="VSC18" s="146"/>
      <c r="VSD18" s="146"/>
      <c r="VSE18" s="146"/>
      <c r="VSF18" s="146"/>
      <c r="VSG18" s="146"/>
      <c r="VSH18" s="146"/>
      <c r="VSI18" s="146"/>
      <c r="VSJ18" s="146"/>
      <c r="VSK18" s="146"/>
      <c r="VSL18" s="146"/>
      <c r="VSM18" s="146"/>
      <c r="VSN18" s="146"/>
      <c r="VSO18" s="146"/>
      <c r="VSP18" s="146"/>
      <c r="VSQ18" s="146"/>
      <c r="VSR18" s="146"/>
      <c r="VSS18" s="146"/>
      <c r="VST18" s="146"/>
      <c r="VSU18" s="146"/>
      <c r="VSV18" s="146"/>
      <c r="VSW18" s="146"/>
      <c r="VSX18" s="146"/>
      <c r="VSY18" s="146"/>
      <c r="VSZ18" s="146"/>
      <c r="VTA18" s="146"/>
      <c r="VTB18" s="146"/>
      <c r="VTC18" s="146"/>
      <c r="VTD18" s="146"/>
      <c r="VTE18" s="146"/>
      <c r="VTF18" s="146"/>
      <c r="VTG18" s="146"/>
      <c r="VTH18" s="146"/>
      <c r="VTI18" s="146"/>
      <c r="VTJ18" s="146"/>
      <c r="VTK18" s="146"/>
      <c r="VTL18" s="146"/>
      <c r="VTM18" s="146"/>
      <c r="VTN18" s="146"/>
      <c r="VTO18" s="146"/>
      <c r="VTP18" s="146"/>
      <c r="VTQ18" s="146"/>
      <c r="VTR18" s="146"/>
      <c r="VTS18" s="146"/>
      <c r="VTT18" s="146"/>
      <c r="VTU18" s="146"/>
      <c r="VTV18" s="146"/>
      <c r="VTW18" s="146"/>
      <c r="VTX18" s="146"/>
      <c r="VTY18" s="146"/>
      <c r="VTZ18" s="146"/>
      <c r="VUA18" s="146"/>
      <c r="VUB18" s="146"/>
      <c r="VUC18" s="146"/>
      <c r="VUD18" s="146"/>
      <c r="VUE18" s="146"/>
      <c r="VUF18" s="146"/>
      <c r="VUG18" s="146"/>
      <c r="VUH18" s="146"/>
      <c r="VUI18" s="146"/>
      <c r="VUJ18" s="146"/>
      <c r="VUK18" s="146"/>
      <c r="VUL18" s="146"/>
      <c r="VUM18" s="146"/>
      <c r="VUN18" s="146"/>
      <c r="VUO18" s="146"/>
      <c r="VUP18" s="146"/>
      <c r="VUQ18" s="146"/>
      <c r="VUR18" s="146"/>
      <c r="VUS18" s="146"/>
      <c r="VUT18" s="146"/>
      <c r="VUU18" s="146"/>
      <c r="VUV18" s="146"/>
      <c r="VUW18" s="146"/>
      <c r="VUX18" s="146"/>
      <c r="VUY18" s="146"/>
      <c r="VUZ18" s="146"/>
      <c r="VVA18" s="146"/>
      <c r="VVB18" s="146"/>
      <c r="VVC18" s="146"/>
      <c r="VVD18" s="146"/>
      <c r="VVE18" s="146"/>
      <c r="VVF18" s="146"/>
      <c r="VVG18" s="146"/>
      <c r="VVH18" s="146"/>
      <c r="VVI18" s="146"/>
      <c r="VVJ18" s="146"/>
      <c r="VVK18" s="146"/>
      <c r="VVL18" s="146"/>
      <c r="VVM18" s="146"/>
      <c r="VVN18" s="146"/>
      <c r="VVO18" s="146"/>
      <c r="VVP18" s="146"/>
      <c r="VVQ18" s="146"/>
      <c r="VVR18" s="146"/>
      <c r="VVS18" s="146"/>
      <c r="VVT18" s="146"/>
      <c r="VVU18" s="146"/>
      <c r="VVV18" s="146"/>
      <c r="VVW18" s="146"/>
      <c r="VVX18" s="146"/>
      <c r="VVY18" s="146"/>
      <c r="VVZ18" s="146"/>
      <c r="VWA18" s="146"/>
      <c r="VWB18" s="146"/>
      <c r="VWC18" s="146"/>
      <c r="VWD18" s="146"/>
      <c r="VWE18" s="146"/>
      <c r="VWF18" s="146"/>
      <c r="VWG18" s="146"/>
      <c r="VWH18" s="146"/>
      <c r="VWI18" s="146"/>
      <c r="VWJ18" s="146"/>
      <c r="VWK18" s="146"/>
      <c r="VWL18" s="146"/>
      <c r="VWM18" s="146"/>
      <c r="VWN18" s="146"/>
      <c r="VWO18" s="146"/>
      <c r="VWP18" s="146"/>
      <c r="VWQ18" s="146"/>
      <c r="VWR18" s="146"/>
      <c r="VWS18" s="146"/>
      <c r="VWT18" s="146"/>
      <c r="VWU18" s="146"/>
      <c r="VWV18" s="146"/>
      <c r="VWW18" s="146"/>
      <c r="VWX18" s="146"/>
      <c r="VWY18" s="146"/>
      <c r="VWZ18" s="146"/>
      <c r="VXA18" s="146"/>
      <c r="VXB18" s="146"/>
      <c r="VXC18" s="146"/>
      <c r="VXD18" s="146"/>
      <c r="VXE18" s="146"/>
      <c r="VXF18" s="146"/>
      <c r="VXG18" s="146"/>
      <c r="VXH18" s="146"/>
      <c r="VXI18" s="146"/>
      <c r="VXJ18" s="146"/>
      <c r="VXK18" s="146"/>
      <c r="VXL18" s="146"/>
      <c r="VXM18" s="146"/>
      <c r="VXN18" s="146"/>
      <c r="VXO18" s="146"/>
      <c r="VXP18" s="146"/>
      <c r="VXQ18" s="146"/>
      <c r="VXR18" s="146"/>
      <c r="VXS18" s="146"/>
      <c r="VXT18" s="146"/>
      <c r="VXU18" s="146"/>
      <c r="VXV18" s="146"/>
      <c r="VXW18" s="146"/>
      <c r="VXX18" s="146"/>
      <c r="VXY18" s="146"/>
      <c r="VXZ18" s="146"/>
      <c r="VYA18" s="146"/>
      <c r="VYB18" s="146"/>
      <c r="VYC18" s="146"/>
      <c r="VYD18" s="146"/>
      <c r="VYE18" s="146"/>
      <c r="VYF18" s="146"/>
      <c r="VYG18" s="146"/>
      <c r="VYH18" s="146"/>
      <c r="VYI18" s="146"/>
      <c r="VYJ18" s="146"/>
      <c r="VYK18" s="146"/>
      <c r="VYL18" s="146"/>
      <c r="VYM18" s="146"/>
      <c r="VYN18" s="146"/>
      <c r="VYO18" s="146"/>
      <c r="VYP18" s="146"/>
      <c r="VYQ18" s="146"/>
      <c r="VYR18" s="146"/>
      <c r="VYS18" s="146"/>
      <c r="VYT18" s="146"/>
      <c r="VYU18" s="146"/>
      <c r="VYV18" s="146"/>
      <c r="VYW18" s="146"/>
      <c r="VYX18" s="146"/>
      <c r="VYY18" s="146"/>
      <c r="VYZ18" s="146"/>
      <c r="VZA18" s="146"/>
      <c r="VZB18" s="146"/>
      <c r="VZC18" s="146"/>
      <c r="VZD18" s="146"/>
      <c r="VZE18" s="146"/>
      <c r="VZF18" s="146"/>
      <c r="VZG18" s="146"/>
      <c r="VZH18" s="146"/>
      <c r="VZI18" s="146"/>
      <c r="VZJ18" s="146"/>
      <c r="VZK18" s="146"/>
      <c r="VZL18" s="146"/>
      <c r="VZM18" s="146"/>
      <c r="VZN18" s="146"/>
      <c r="VZO18" s="146"/>
      <c r="VZP18" s="146"/>
      <c r="VZQ18" s="146"/>
      <c r="VZR18" s="146"/>
      <c r="VZS18" s="146"/>
      <c r="VZT18" s="146"/>
      <c r="VZU18" s="146"/>
      <c r="VZV18" s="146"/>
      <c r="VZW18" s="146"/>
      <c r="VZX18" s="146"/>
      <c r="VZY18" s="146"/>
      <c r="VZZ18" s="146"/>
      <c r="WAA18" s="146"/>
      <c r="WAB18" s="146"/>
      <c r="WAC18" s="146"/>
      <c r="WAD18" s="146"/>
      <c r="WAE18" s="146"/>
      <c r="WAF18" s="146"/>
      <c r="WAG18" s="146"/>
      <c r="WAH18" s="146"/>
      <c r="WAI18" s="146"/>
      <c r="WAJ18" s="146"/>
      <c r="WAK18" s="146"/>
      <c r="WAL18" s="146"/>
      <c r="WAM18" s="146"/>
      <c r="WAN18" s="146"/>
      <c r="WAO18" s="146"/>
      <c r="WAP18" s="146"/>
      <c r="WAQ18" s="146"/>
      <c r="WAR18" s="146"/>
      <c r="WAS18" s="146"/>
      <c r="WAT18" s="146"/>
      <c r="WAU18" s="146"/>
      <c r="WAV18" s="146"/>
      <c r="WAW18" s="146"/>
      <c r="WAX18" s="146"/>
      <c r="WAY18" s="146"/>
      <c r="WAZ18" s="146"/>
      <c r="WBA18" s="146"/>
      <c r="WBB18" s="146"/>
      <c r="WBC18" s="146"/>
      <c r="WBD18" s="146"/>
      <c r="WBE18" s="146"/>
      <c r="WBF18" s="146"/>
      <c r="WBG18" s="146"/>
      <c r="WBH18" s="146"/>
      <c r="WBI18" s="146"/>
      <c r="WBJ18" s="146"/>
      <c r="WBK18" s="146"/>
      <c r="WBL18" s="146"/>
      <c r="WBM18" s="146"/>
      <c r="WBN18" s="146"/>
      <c r="WBO18" s="146"/>
      <c r="WBP18" s="146"/>
      <c r="WBQ18" s="146"/>
      <c r="WBR18" s="146"/>
      <c r="WBS18" s="146"/>
      <c r="WBT18" s="146"/>
      <c r="WBU18" s="146"/>
      <c r="WBV18" s="146"/>
      <c r="WBW18" s="146"/>
      <c r="WBX18" s="146"/>
      <c r="WBY18" s="146"/>
      <c r="WBZ18" s="146"/>
      <c r="WCA18" s="146"/>
      <c r="WCB18" s="146"/>
      <c r="WCC18" s="146"/>
      <c r="WCD18" s="146"/>
      <c r="WCE18" s="146"/>
      <c r="WCF18" s="146"/>
      <c r="WCG18" s="146"/>
      <c r="WCH18" s="146"/>
      <c r="WCI18" s="146"/>
      <c r="WCJ18" s="146"/>
      <c r="WCK18" s="146"/>
      <c r="WCL18" s="146"/>
      <c r="WCM18" s="146"/>
      <c r="WCN18" s="146"/>
      <c r="WCO18" s="146"/>
      <c r="WCP18" s="146"/>
      <c r="WCQ18" s="146"/>
      <c r="WCR18" s="146"/>
      <c r="WCS18" s="146"/>
      <c r="WCT18" s="146"/>
      <c r="WCU18" s="146"/>
      <c r="WCV18" s="146"/>
      <c r="WCW18" s="146"/>
      <c r="WCX18" s="146"/>
      <c r="WCY18" s="146"/>
      <c r="WCZ18" s="146"/>
      <c r="WDA18" s="146"/>
      <c r="WDB18" s="146"/>
      <c r="WDC18" s="146"/>
      <c r="WDD18" s="146"/>
      <c r="WDE18" s="146"/>
      <c r="WDF18" s="146"/>
      <c r="WDG18" s="146"/>
      <c r="WDH18" s="146"/>
      <c r="WDI18" s="146"/>
      <c r="WDJ18" s="146"/>
      <c r="WDK18" s="146"/>
      <c r="WDL18" s="146"/>
      <c r="WDM18" s="146"/>
      <c r="WDN18" s="146"/>
      <c r="WDO18" s="146"/>
      <c r="WDP18" s="146"/>
      <c r="WDQ18" s="146"/>
      <c r="WDR18" s="146"/>
      <c r="WDS18" s="146"/>
      <c r="WDT18" s="146"/>
      <c r="WDU18" s="146"/>
      <c r="WDV18" s="146"/>
      <c r="WDW18" s="146"/>
      <c r="WDX18" s="146"/>
      <c r="WDY18" s="146"/>
      <c r="WDZ18" s="146"/>
      <c r="WEA18" s="146"/>
      <c r="WEB18" s="146"/>
      <c r="WEC18" s="146"/>
      <c r="WED18" s="146"/>
      <c r="WEE18" s="146"/>
      <c r="WEF18" s="146"/>
      <c r="WEG18" s="146"/>
      <c r="WEH18" s="146"/>
      <c r="WEI18" s="146"/>
      <c r="WEJ18" s="146"/>
      <c r="WEK18" s="146"/>
      <c r="WEL18" s="146"/>
      <c r="WEM18" s="146"/>
      <c r="WEN18" s="146"/>
      <c r="WEO18" s="146"/>
      <c r="WEP18" s="146"/>
      <c r="WEQ18" s="146"/>
      <c r="WER18" s="146"/>
      <c r="WES18" s="146"/>
      <c r="WET18" s="146"/>
      <c r="WEU18" s="146"/>
      <c r="WEV18" s="146"/>
      <c r="WEW18" s="146"/>
      <c r="WEX18" s="146"/>
      <c r="WEY18" s="146"/>
      <c r="WEZ18" s="146"/>
      <c r="WFA18" s="146"/>
      <c r="WFB18" s="146"/>
      <c r="WFC18" s="146"/>
      <c r="WFD18" s="146"/>
      <c r="WFE18" s="146"/>
      <c r="WFF18" s="146"/>
      <c r="WFG18" s="146"/>
      <c r="WFH18" s="146"/>
      <c r="WFI18" s="146"/>
      <c r="WFJ18" s="146"/>
      <c r="WFK18" s="146"/>
      <c r="WFL18" s="146"/>
      <c r="WFM18" s="146"/>
      <c r="WFN18" s="146"/>
      <c r="WFO18" s="146"/>
      <c r="WFP18" s="146"/>
      <c r="WFQ18" s="146"/>
      <c r="WFR18" s="146"/>
      <c r="WFS18" s="146"/>
      <c r="WFT18" s="146"/>
      <c r="WFU18" s="146"/>
      <c r="WFV18" s="146"/>
      <c r="WFW18" s="146"/>
      <c r="WFX18" s="146"/>
      <c r="WFY18" s="146"/>
      <c r="WFZ18" s="146"/>
      <c r="WGA18" s="146"/>
      <c r="WGB18" s="146"/>
      <c r="WGC18" s="146"/>
      <c r="WGD18" s="146"/>
      <c r="WGE18" s="146"/>
      <c r="WGF18" s="146"/>
      <c r="WGG18" s="146"/>
      <c r="WGH18" s="146"/>
      <c r="WGI18" s="146"/>
      <c r="WGJ18" s="146"/>
      <c r="WGK18" s="146"/>
      <c r="WGL18" s="146"/>
      <c r="WGM18" s="146"/>
      <c r="WGN18" s="146"/>
      <c r="WGO18" s="146"/>
      <c r="WGP18" s="146"/>
      <c r="WGQ18" s="146"/>
      <c r="WGR18" s="146"/>
      <c r="WGS18" s="146"/>
      <c r="WGT18" s="146"/>
      <c r="WGU18" s="146"/>
      <c r="WGV18" s="146"/>
      <c r="WGW18" s="146"/>
      <c r="WGX18" s="146"/>
      <c r="WGY18" s="146"/>
      <c r="WGZ18" s="146"/>
      <c r="WHA18" s="146"/>
      <c r="WHB18" s="146"/>
      <c r="WHC18" s="146"/>
      <c r="WHD18" s="146"/>
      <c r="WHE18" s="146"/>
      <c r="WHF18" s="146"/>
      <c r="WHG18" s="146"/>
      <c r="WHH18" s="146"/>
      <c r="WHI18" s="146"/>
      <c r="WHJ18" s="146"/>
      <c r="WHK18" s="146"/>
      <c r="WHL18" s="146"/>
      <c r="WHM18" s="146"/>
      <c r="WHN18" s="146"/>
      <c r="WHO18" s="146"/>
      <c r="WHP18" s="146"/>
      <c r="WHQ18" s="146"/>
      <c r="WHR18" s="146"/>
      <c r="WHS18" s="146"/>
      <c r="WHT18" s="146"/>
      <c r="WHU18" s="146"/>
      <c r="WHV18" s="146"/>
      <c r="WHW18" s="146"/>
      <c r="WHX18" s="146"/>
      <c r="WHY18" s="146"/>
      <c r="WHZ18" s="146"/>
      <c r="WIA18" s="146"/>
      <c r="WIB18" s="146"/>
      <c r="WIC18" s="146"/>
      <c r="WID18" s="146"/>
      <c r="WIE18" s="146"/>
      <c r="WIF18" s="146"/>
      <c r="WIG18" s="146"/>
      <c r="WIH18" s="146"/>
      <c r="WII18" s="146"/>
      <c r="WIJ18" s="146"/>
      <c r="WIK18" s="146"/>
      <c r="WIL18" s="146"/>
      <c r="WIM18" s="146"/>
      <c r="WIN18" s="146"/>
      <c r="WIO18" s="146"/>
      <c r="WIP18" s="146"/>
      <c r="WIQ18" s="146"/>
      <c r="WIR18" s="146"/>
      <c r="WIS18" s="146"/>
      <c r="WIT18" s="146"/>
      <c r="WIU18" s="146"/>
      <c r="WIV18" s="146"/>
      <c r="WIW18" s="146"/>
      <c r="WIX18" s="146"/>
      <c r="WIY18" s="146"/>
      <c r="WIZ18" s="146"/>
      <c r="WJA18" s="146"/>
      <c r="WJB18" s="146"/>
      <c r="WJC18" s="146"/>
      <c r="WJD18" s="146"/>
      <c r="WJE18" s="146"/>
      <c r="WJF18" s="146"/>
      <c r="WJG18" s="146"/>
      <c r="WJH18" s="146"/>
      <c r="WJI18" s="146"/>
      <c r="WJJ18" s="146"/>
      <c r="WJK18" s="146"/>
      <c r="WJL18" s="146"/>
      <c r="WJM18" s="146"/>
      <c r="WJN18" s="146"/>
      <c r="WJO18" s="146"/>
      <c r="WJP18" s="146"/>
      <c r="WJQ18" s="146"/>
      <c r="WJR18" s="146"/>
      <c r="WJS18" s="146"/>
      <c r="WJT18" s="146"/>
      <c r="WJU18" s="146"/>
      <c r="WJV18" s="146"/>
      <c r="WJW18" s="146"/>
      <c r="WJX18" s="146"/>
      <c r="WJY18" s="146"/>
      <c r="WJZ18" s="146"/>
      <c r="WKA18" s="146"/>
      <c r="WKB18" s="146"/>
      <c r="WKC18" s="146"/>
      <c r="WKD18" s="146"/>
      <c r="WKE18" s="146"/>
      <c r="WKF18" s="146"/>
      <c r="WKG18" s="146"/>
      <c r="WKH18" s="146"/>
      <c r="WKI18" s="146"/>
      <c r="WKJ18" s="146"/>
      <c r="WKK18" s="146"/>
      <c r="WKL18" s="146"/>
      <c r="WKM18" s="146"/>
      <c r="WKN18" s="146"/>
      <c r="WKO18" s="146"/>
      <c r="WKP18" s="146"/>
      <c r="WKQ18" s="146"/>
      <c r="WKR18" s="146"/>
      <c r="WKS18" s="146"/>
      <c r="WKT18" s="146"/>
      <c r="WKU18" s="146"/>
      <c r="WKV18" s="146"/>
      <c r="WKW18" s="146"/>
      <c r="WKX18" s="146"/>
      <c r="WKY18" s="146"/>
      <c r="WKZ18" s="146"/>
      <c r="WLA18" s="146"/>
      <c r="WLB18" s="146"/>
      <c r="WLC18" s="146"/>
      <c r="WLD18" s="146"/>
      <c r="WLE18" s="146"/>
      <c r="WLF18" s="146"/>
      <c r="WLG18" s="146"/>
      <c r="WLH18" s="146"/>
      <c r="WLI18" s="146"/>
      <c r="WLJ18" s="146"/>
      <c r="WLK18" s="146"/>
      <c r="WLL18" s="146"/>
      <c r="WLM18" s="146"/>
      <c r="WLN18" s="146"/>
      <c r="WLO18" s="146"/>
      <c r="WLP18" s="146"/>
      <c r="WLQ18" s="146"/>
      <c r="WLR18" s="146"/>
      <c r="WLS18" s="146"/>
      <c r="WLT18" s="146"/>
      <c r="WLU18" s="146"/>
      <c r="WLV18" s="146"/>
      <c r="WLW18" s="146"/>
      <c r="WLX18" s="146"/>
      <c r="WLY18" s="146"/>
      <c r="WLZ18" s="146"/>
      <c r="WMA18" s="146"/>
      <c r="WMB18" s="146"/>
      <c r="WMC18" s="146"/>
      <c r="WMD18" s="146"/>
      <c r="WME18" s="146"/>
      <c r="WMF18" s="146"/>
      <c r="WMG18" s="146"/>
      <c r="WMH18" s="146"/>
      <c r="WMI18" s="146"/>
      <c r="WMJ18" s="146"/>
      <c r="WMK18" s="146"/>
      <c r="WML18" s="146"/>
      <c r="WMM18" s="146"/>
      <c r="WMN18" s="146"/>
      <c r="WMO18" s="146"/>
      <c r="WMP18" s="146"/>
      <c r="WMQ18" s="146"/>
      <c r="WMR18" s="146"/>
      <c r="WMS18" s="146"/>
      <c r="WMT18" s="146"/>
      <c r="WMU18" s="146"/>
      <c r="WMV18" s="146"/>
      <c r="WMW18" s="146"/>
      <c r="WMX18" s="146"/>
      <c r="WMY18" s="146"/>
      <c r="WMZ18" s="146"/>
      <c r="WNA18" s="146"/>
      <c r="WNB18" s="146"/>
      <c r="WNC18" s="146"/>
      <c r="WND18" s="146"/>
      <c r="WNE18" s="146"/>
      <c r="WNF18" s="146"/>
      <c r="WNG18" s="146"/>
      <c r="WNH18" s="146"/>
      <c r="WNI18" s="146"/>
      <c r="WNJ18" s="146"/>
      <c r="WNK18" s="146"/>
      <c r="WNL18" s="146"/>
      <c r="WNM18" s="146"/>
      <c r="WNN18" s="146"/>
      <c r="WNO18" s="146"/>
      <c r="WNP18" s="146"/>
      <c r="WNQ18" s="146"/>
      <c r="WNR18" s="146"/>
      <c r="WNS18" s="146"/>
      <c r="WNT18" s="146"/>
      <c r="WNU18" s="146"/>
      <c r="WNV18" s="146"/>
      <c r="WNW18" s="146"/>
      <c r="WNX18" s="146"/>
      <c r="WNY18" s="146"/>
      <c r="WNZ18" s="146"/>
      <c r="WOA18" s="146"/>
      <c r="WOB18" s="146"/>
      <c r="WOC18" s="146"/>
      <c r="WOD18" s="146"/>
      <c r="WOE18" s="146"/>
      <c r="WOF18" s="146"/>
      <c r="WOG18" s="146"/>
      <c r="WOH18" s="146"/>
      <c r="WOI18" s="146"/>
      <c r="WOJ18" s="146"/>
      <c r="WOK18" s="146"/>
      <c r="WOL18" s="146"/>
      <c r="WOM18" s="146"/>
      <c r="WON18" s="146"/>
      <c r="WOO18" s="146"/>
      <c r="WOP18" s="146"/>
      <c r="WOQ18" s="146"/>
      <c r="WOR18" s="146"/>
      <c r="WOS18" s="146"/>
      <c r="WOT18" s="146"/>
      <c r="WOU18" s="146"/>
      <c r="WOV18" s="146"/>
      <c r="WOW18" s="146"/>
      <c r="WOX18" s="146"/>
      <c r="WOY18" s="146"/>
      <c r="WOZ18" s="146"/>
      <c r="WPA18" s="146"/>
      <c r="WPB18" s="146"/>
      <c r="WPC18" s="146"/>
      <c r="WPD18" s="146"/>
      <c r="WPE18" s="146"/>
      <c r="WPF18" s="146"/>
      <c r="WPG18" s="146"/>
      <c r="WPH18" s="146"/>
      <c r="WPI18" s="146"/>
      <c r="WPJ18" s="146"/>
      <c r="WPK18" s="146"/>
      <c r="WPL18" s="146"/>
      <c r="WPM18" s="146"/>
      <c r="WPN18" s="146"/>
      <c r="WPO18" s="146"/>
      <c r="WPP18" s="146"/>
      <c r="WPQ18" s="146"/>
      <c r="WPR18" s="146"/>
      <c r="WPS18" s="146"/>
      <c r="WPT18" s="146"/>
      <c r="WPU18" s="146"/>
      <c r="WPV18" s="146"/>
      <c r="WPW18" s="146"/>
      <c r="WPX18" s="146"/>
      <c r="WPY18" s="146"/>
      <c r="WPZ18" s="146"/>
      <c r="WQA18" s="146"/>
      <c r="WQB18" s="146"/>
      <c r="WQC18" s="146"/>
      <c r="WQD18" s="146"/>
      <c r="WQE18" s="146"/>
      <c r="WQF18" s="146"/>
      <c r="WQG18" s="146"/>
      <c r="WQH18" s="146"/>
      <c r="WQI18" s="146"/>
      <c r="WQJ18" s="146"/>
      <c r="WQK18" s="146"/>
      <c r="WQL18" s="146"/>
      <c r="WQM18" s="146"/>
      <c r="WQN18" s="146"/>
      <c r="WQO18" s="146"/>
      <c r="WQP18" s="146"/>
      <c r="WQQ18" s="146"/>
      <c r="WQR18" s="146"/>
      <c r="WQS18" s="146"/>
      <c r="WQT18" s="146"/>
      <c r="WQU18" s="146"/>
      <c r="WQV18" s="146"/>
      <c r="WQW18" s="146"/>
      <c r="WQX18" s="146"/>
      <c r="WQY18" s="146"/>
      <c r="WQZ18" s="146"/>
      <c r="WRA18" s="146"/>
      <c r="WRB18" s="146"/>
      <c r="WRC18" s="146"/>
      <c r="WRD18" s="146"/>
      <c r="WRE18" s="146"/>
      <c r="WRF18" s="146"/>
      <c r="WRG18" s="146"/>
      <c r="WRH18" s="146"/>
      <c r="WRI18" s="146"/>
      <c r="WRJ18" s="146"/>
      <c r="WRK18" s="146"/>
      <c r="WRL18" s="146"/>
      <c r="WRM18" s="146"/>
      <c r="WRN18" s="146"/>
      <c r="WRO18" s="146"/>
      <c r="WRP18" s="146"/>
      <c r="WRQ18" s="146"/>
      <c r="WRR18" s="146"/>
      <c r="WRS18" s="146"/>
      <c r="WRT18" s="146"/>
      <c r="WRU18" s="146"/>
      <c r="WRV18" s="146"/>
      <c r="WRW18" s="146"/>
      <c r="WRX18" s="146"/>
      <c r="WRY18" s="146"/>
      <c r="WRZ18" s="146"/>
      <c r="WSA18" s="146"/>
      <c r="WSB18" s="146"/>
      <c r="WSC18" s="146"/>
      <c r="WSD18" s="146"/>
      <c r="WSE18" s="146"/>
      <c r="WSF18" s="146"/>
      <c r="WSG18" s="146"/>
      <c r="WSH18" s="146"/>
      <c r="WSI18" s="146"/>
      <c r="WSJ18" s="146"/>
      <c r="WSK18" s="146"/>
      <c r="WSL18" s="146"/>
      <c r="WSM18" s="146"/>
      <c r="WSN18" s="146"/>
      <c r="WSO18" s="146"/>
      <c r="WSP18" s="146"/>
      <c r="WSQ18" s="146"/>
      <c r="WSR18" s="146"/>
      <c r="WSS18" s="146"/>
      <c r="WST18" s="146"/>
      <c r="WSU18" s="146"/>
      <c r="WSV18" s="146"/>
      <c r="WSW18" s="146"/>
      <c r="WSX18" s="146"/>
      <c r="WSY18" s="146"/>
      <c r="WSZ18" s="146"/>
      <c r="WTA18" s="146"/>
      <c r="WTB18" s="146"/>
      <c r="WTC18" s="146"/>
      <c r="WTD18" s="146"/>
      <c r="WTE18" s="146"/>
      <c r="WTF18" s="146"/>
      <c r="WTG18" s="146"/>
      <c r="WTH18" s="146"/>
      <c r="WTI18" s="146"/>
      <c r="WTJ18" s="146"/>
      <c r="WTK18" s="146"/>
      <c r="WTL18" s="146"/>
      <c r="WTM18" s="146"/>
      <c r="WTN18" s="146"/>
      <c r="WTO18" s="146"/>
      <c r="WTP18" s="146"/>
      <c r="WTQ18" s="146"/>
      <c r="WTR18" s="146"/>
      <c r="WTS18" s="146"/>
      <c r="WTT18" s="146"/>
      <c r="WTU18" s="146"/>
      <c r="WTV18" s="146"/>
      <c r="WTW18" s="146"/>
      <c r="WTX18" s="146"/>
      <c r="WTY18" s="146"/>
      <c r="WTZ18" s="146"/>
      <c r="WUA18" s="146"/>
      <c r="WUB18" s="146"/>
      <c r="WUC18" s="146"/>
      <c r="WUD18" s="146"/>
      <c r="WUE18" s="146"/>
      <c r="WUF18" s="146"/>
      <c r="WUG18" s="146"/>
      <c r="WUH18" s="146"/>
      <c r="WUI18" s="146"/>
      <c r="WUJ18" s="146"/>
      <c r="WUK18" s="146"/>
      <c r="WUL18" s="146"/>
      <c r="WUM18" s="146"/>
      <c r="WUN18" s="146"/>
      <c r="WUO18" s="146"/>
      <c r="WUP18" s="146"/>
      <c r="WUQ18" s="146"/>
      <c r="WUR18" s="146"/>
      <c r="WUS18" s="146"/>
      <c r="WUT18" s="146"/>
      <c r="WUU18" s="146"/>
      <c r="WUV18" s="146"/>
      <c r="WUW18" s="146"/>
      <c r="WUX18" s="146"/>
      <c r="WUY18" s="146"/>
      <c r="WUZ18" s="146"/>
      <c r="WVA18" s="146"/>
      <c r="WVB18" s="146"/>
      <c r="WVC18" s="146"/>
      <c r="WVD18" s="146"/>
      <c r="WVE18" s="146"/>
      <c r="WVF18" s="146"/>
      <c r="WVG18" s="146"/>
      <c r="WVH18" s="146"/>
      <c r="WVI18" s="146"/>
      <c r="WVJ18" s="146"/>
      <c r="WVK18" s="146"/>
      <c r="WVL18" s="146"/>
      <c r="WVM18" s="146"/>
      <c r="WVN18" s="146"/>
      <c r="WVO18" s="146"/>
      <c r="WVP18" s="146"/>
      <c r="WVQ18" s="146"/>
      <c r="WVR18" s="146"/>
      <c r="WVS18" s="146"/>
      <c r="WVT18" s="146"/>
      <c r="WVU18" s="146"/>
      <c r="WVV18" s="146"/>
      <c r="WVW18" s="146"/>
      <c r="WVX18" s="146"/>
      <c r="WVY18" s="146"/>
      <c r="WVZ18" s="146"/>
      <c r="WWA18" s="146"/>
      <c r="WWB18" s="146"/>
      <c r="WWC18" s="146"/>
      <c r="WWD18" s="146"/>
      <c r="WWE18" s="146"/>
      <c r="WWF18" s="146"/>
      <c r="WWG18" s="146"/>
      <c r="WWH18" s="146"/>
      <c r="WWI18" s="146"/>
    </row>
    <row r="19" spans="1:16155" s="148" customFormat="1" ht="27.6">
      <c r="A19" s="158" t="s">
        <v>90</v>
      </c>
      <c r="B19" s="162" t="s">
        <v>81</v>
      </c>
      <c r="C19" s="158" t="s">
        <v>74</v>
      </c>
      <c r="D19" s="158" t="s">
        <v>75</v>
      </c>
      <c r="E19" s="158" t="s">
        <v>75</v>
      </c>
      <c r="F19" s="158" t="s">
        <v>75</v>
      </c>
      <c r="G19" s="158" t="s">
        <v>75</v>
      </c>
      <c r="H19" s="160" t="s">
        <v>340</v>
      </c>
      <c r="I19" s="160" t="s">
        <v>340</v>
      </c>
      <c r="J19" s="160" t="s">
        <v>340</v>
      </c>
      <c r="K19" s="160" t="s">
        <v>340</v>
      </c>
      <c r="L19" s="160" t="s">
        <v>340</v>
      </c>
      <c r="M19" s="160" t="s">
        <v>340</v>
      </c>
      <c r="N19" s="160" t="s">
        <v>340</v>
      </c>
      <c r="O19" s="160" t="s">
        <v>340</v>
      </c>
      <c r="P19" s="160" t="s">
        <v>340</v>
      </c>
      <c r="X19" s="147"/>
      <c r="Y19" s="147"/>
      <c r="Z19" s="147"/>
      <c r="AA19" s="147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6"/>
      <c r="DO19" s="146"/>
      <c r="DP19" s="146"/>
      <c r="DQ19" s="146"/>
      <c r="DR19" s="146"/>
      <c r="DS19" s="146"/>
      <c r="DT19" s="146"/>
      <c r="DU19" s="146"/>
      <c r="DV19" s="146"/>
      <c r="DW19" s="146"/>
      <c r="DX19" s="146"/>
      <c r="DY19" s="146"/>
      <c r="DZ19" s="146"/>
      <c r="EA19" s="146"/>
      <c r="EB19" s="146"/>
      <c r="EC19" s="146"/>
      <c r="ED19" s="146"/>
      <c r="EE19" s="146"/>
      <c r="EF19" s="146"/>
      <c r="EG19" s="146"/>
      <c r="EH19" s="146"/>
      <c r="EI19" s="146"/>
      <c r="EJ19" s="146"/>
      <c r="EK19" s="146"/>
      <c r="EL19" s="146"/>
      <c r="EM19" s="146"/>
      <c r="EN19" s="146"/>
      <c r="EO19" s="146"/>
      <c r="EP19" s="146"/>
      <c r="EQ19" s="146"/>
      <c r="ER19" s="146"/>
      <c r="ES19" s="146"/>
      <c r="ET19" s="146"/>
      <c r="EU19" s="146"/>
      <c r="EV19" s="146"/>
      <c r="EW19" s="146"/>
      <c r="EX19" s="146"/>
      <c r="EY19" s="146"/>
      <c r="EZ19" s="146"/>
      <c r="FA19" s="146"/>
      <c r="FB19" s="146"/>
      <c r="FC19" s="146"/>
      <c r="FD19" s="146"/>
      <c r="FE19" s="146"/>
      <c r="FF19" s="146"/>
      <c r="FG19" s="146"/>
      <c r="FH19" s="146"/>
      <c r="FI19" s="146"/>
      <c r="FJ19" s="146"/>
      <c r="FK19" s="146"/>
      <c r="FL19" s="146"/>
      <c r="FM19" s="146"/>
      <c r="FN19" s="146"/>
      <c r="FO19" s="146"/>
      <c r="FP19" s="146"/>
      <c r="FQ19" s="146"/>
      <c r="FR19" s="146"/>
      <c r="FS19" s="146"/>
      <c r="FT19" s="146"/>
      <c r="FU19" s="146"/>
      <c r="FV19" s="146"/>
      <c r="FW19" s="146"/>
      <c r="FX19" s="146"/>
      <c r="FY19" s="146"/>
      <c r="FZ19" s="146"/>
      <c r="GA19" s="146"/>
      <c r="GB19" s="146"/>
      <c r="GC19" s="146"/>
      <c r="GD19" s="146"/>
      <c r="GE19" s="146"/>
      <c r="GF19" s="146"/>
      <c r="GG19" s="146"/>
      <c r="GH19" s="146"/>
      <c r="GI19" s="146"/>
      <c r="GJ19" s="146"/>
      <c r="GK19" s="146"/>
      <c r="GL19" s="146"/>
      <c r="GM19" s="146"/>
      <c r="GN19" s="146"/>
      <c r="GO19" s="146"/>
      <c r="GP19" s="146"/>
      <c r="GQ19" s="146"/>
      <c r="GR19" s="146"/>
      <c r="GS19" s="146"/>
      <c r="GT19" s="146"/>
      <c r="GU19" s="146"/>
      <c r="GV19" s="146"/>
      <c r="GW19" s="146"/>
      <c r="GX19" s="146"/>
      <c r="GY19" s="146"/>
      <c r="GZ19" s="146"/>
      <c r="HA19" s="146"/>
      <c r="HB19" s="146"/>
      <c r="HC19" s="146"/>
      <c r="HD19" s="146"/>
      <c r="HE19" s="146"/>
      <c r="HF19" s="146"/>
      <c r="HG19" s="146"/>
      <c r="HH19" s="146"/>
      <c r="HI19" s="146"/>
      <c r="HJ19" s="146"/>
      <c r="HK19" s="146"/>
      <c r="HL19" s="146"/>
      <c r="HM19" s="146"/>
      <c r="HN19" s="146"/>
      <c r="HO19" s="146"/>
      <c r="HP19" s="146"/>
      <c r="HQ19" s="146"/>
      <c r="HR19" s="146"/>
      <c r="HS19" s="146"/>
      <c r="HT19" s="146"/>
      <c r="HU19" s="146"/>
      <c r="HV19" s="146"/>
      <c r="HW19" s="146"/>
      <c r="HX19" s="146"/>
      <c r="HY19" s="146"/>
      <c r="HZ19" s="146"/>
      <c r="IA19" s="146"/>
      <c r="IB19" s="146"/>
      <c r="IC19" s="146"/>
      <c r="ID19" s="146"/>
      <c r="IE19" s="146"/>
      <c r="IF19" s="146"/>
      <c r="IG19" s="146"/>
      <c r="IH19" s="146"/>
      <c r="II19" s="146"/>
      <c r="IJ19" s="146"/>
      <c r="IK19" s="146"/>
      <c r="IL19" s="146"/>
      <c r="IM19" s="146"/>
      <c r="IN19" s="146"/>
      <c r="IO19" s="146"/>
      <c r="IP19" s="146"/>
      <c r="IQ19" s="146"/>
      <c r="IR19" s="146"/>
      <c r="IS19" s="146"/>
      <c r="IT19" s="146"/>
      <c r="IU19" s="146"/>
      <c r="IV19" s="146"/>
      <c r="IW19" s="146"/>
      <c r="IX19" s="146"/>
      <c r="IY19" s="146"/>
      <c r="IZ19" s="146"/>
      <c r="JA19" s="146"/>
      <c r="JB19" s="146"/>
      <c r="JC19" s="146"/>
      <c r="JD19" s="146"/>
      <c r="JE19" s="146"/>
      <c r="JF19" s="146"/>
      <c r="JG19" s="146"/>
      <c r="JH19" s="146"/>
      <c r="JI19" s="146"/>
      <c r="JJ19" s="146"/>
      <c r="JK19" s="146"/>
      <c r="JL19" s="146"/>
      <c r="JM19" s="146"/>
      <c r="JN19" s="146"/>
      <c r="JO19" s="146"/>
      <c r="JP19" s="146"/>
      <c r="JQ19" s="146"/>
      <c r="JR19" s="146"/>
      <c r="JS19" s="146"/>
      <c r="JT19" s="146"/>
      <c r="JU19" s="146"/>
      <c r="JV19" s="146"/>
      <c r="JW19" s="146"/>
      <c r="JX19" s="146"/>
      <c r="JY19" s="146"/>
      <c r="JZ19" s="146"/>
      <c r="KA19" s="146"/>
      <c r="KB19" s="146"/>
      <c r="KC19" s="146"/>
      <c r="KD19" s="146"/>
      <c r="KE19" s="146"/>
      <c r="KF19" s="146"/>
      <c r="KG19" s="146"/>
      <c r="KH19" s="146"/>
      <c r="KI19" s="146"/>
      <c r="KJ19" s="146"/>
      <c r="KK19" s="146"/>
      <c r="KL19" s="146"/>
      <c r="KM19" s="146"/>
      <c r="KN19" s="146"/>
      <c r="KO19" s="146"/>
      <c r="KP19" s="146"/>
      <c r="KQ19" s="146"/>
      <c r="KR19" s="146"/>
      <c r="KS19" s="146"/>
      <c r="KT19" s="146"/>
      <c r="KU19" s="146"/>
      <c r="KV19" s="146"/>
      <c r="KW19" s="146"/>
      <c r="KX19" s="146"/>
      <c r="KY19" s="146"/>
      <c r="KZ19" s="146"/>
      <c r="LA19" s="146"/>
      <c r="LB19" s="146"/>
      <c r="LC19" s="146"/>
      <c r="LD19" s="146"/>
      <c r="LE19" s="146"/>
      <c r="LF19" s="146"/>
      <c r="LG19" s="146"/>
      <c r="LH19" s="146"/>
      <c r="LI19" s="146"/>
      <c r="LJ19" s="146"/>
      <c r="LK19" s="146"/>
      <c r="LL19" s="146"/>
      <c r="LM19" s="146"/>
      <c r="LN19" s="146"/>
      <c r="LO19" s="146"/>
      <c r="LP19" s="146"/>
      <c r="LQ19" s="146"/>
      <c r="LR19" s="146"/>
      <c r="LS19" s="146"/>
      <c r="LT19" s="146"/>
      <c r="LU19" s="146"/>
      <c r="LV19" s="146"/>
      <c r="LW19" s="146"/>
      <c r="LX19" s="146"/>
      <c r="LY19" s="146"/>
      <c r="LZ19" s="146"/>
      <c r="MA19" s="146"/>
      <c r="MB19" s="146"/>
      <c r="MC19" s="146"/>
      <c r="MD19" s="146"/>
      <c r="ME19" s="146"/>
      <c r="MF19" s="146"/>
      <c r="MG19" s="146"/>
      <c r="MH19" s="146"/>
      <c r="MI19" s="146"/>
      <c r="MJ19" s="146"/>
      <c r="MK19" s="146"/>
      <c r="ML19" s="146"/>
      <c r="MM19" s="146"/>
      <c r="MN19" s="146"/>
      <c r="MO19" s="146"/>
      <c r="MP19" s="146"/>
      <c r="MQ19" s="146"/>
      <c r="MR19" s="146"/>
      <c r="MS19" s="146"/>
      <c r="MT19" s="146"/>
      <c r="MU19" s="146"/>
      <c r="MV19" s="146"/>
      <c r="MW19" s="146"/>
      <c r="MX19" s="146"/>
      <c r="MY19" s="146"/>
      <c r="MZ19" s="146"/>
      <c r="NA19" s="146"/>
      <c r="NB19" s="146"/>
      <c r="NC19" s="146"/>
      <c r="ND19" s="146"/>
      <c r="NE19" s="146"/>
      <c r="NF19" s="146"/>
      <c r="NG19" s="146"/>
      <c r="NH19" s="146"/>
      <c r="NI19" s="146"/>
      <c r="NJ19" s="146"/>
      <c r="NK19" s="146"/>
      <c r="NL19" s="146"/>
      <c r="NM19" s="146"/>
      <c r="NN19" s="146"/>
      <c r="NO19" s="146"/>
      <c r="NP19" s="146"/>
      <c r="NQ19" s="146"/>
      <c r="NR19" s="146"/>
      <c r="NS19" s="146"/>
      <c r="NT19" s="146"/>
      <c r="NU19" s="146"/>
      <c r="NV19" s="146"/>
      <c r="NW19" s="146"/>
      <c r="NX19" s="146"/>
      <c r="NY19" s="146"/>
      <c r="NZ19" s="146"/>
      <c r="OA19" s="146"/>
      <c r="OB19" s="146"/>
      <c r="OC19" s="146"/>
      <c r="OD19" s="146"/>
      <c r="OE19" s="146"/>
      <c r="OF19" s="146"/>
      <c r="OG19" s="146"/>
      <c r="OH19" s="146"/>
      <c r="OI19" s="146"/>
      <c r="OJ19" s="146"/>
      <c r="OK19" s="146"/>
      <c r="OL19" s="146"/>
      <c r="OM19" s="146"/>
      <c r="ON19" s="146"/>
      <c r="OO19" s="146"/>
      <c r="OP19" s="146"/>
      <c r="OQ19" s="146"/>
      <c r="OR19" s="146"/>
      <c r="OS19" s="146"/>
      <c r="OT19" s="146"/>
      <c r="OU19" s="146"/>
      <c r="OV19" s="146"/>
      <c r="OW19" s="146"/>
      <c r="OX19" s="146"/>
      <c r="OY19" s="146"/>
      <c r="OZ19" s="146"/>
      <c r="PA19" s="146"/>
      <c r="PB19" s="146"/>
      <c r="PC19" s="146"/>
      <c r="PD19" s="146"/>
      <c r="PE19" s="146"/>
      <c r="PF19" s="146"/>
      <c r="PG19" s="146"/>
      <c r="PH19" s="146"/>
      <c r="PI19" s="146"/>
      <c r="PJ19" s="146"/>
      <c r="PK19" s="146"/>
      <c r="PL19" s="146"/>
      <c r="PM19" s="146"/>
      <c r="PN19" s="146"/>
      <c r="PO19" s="146"/>
      <c r="PP19" s="146"/>
      <c r="PQ19" s="146"/>
      <c r="PR19" s="146"/>
      <c r="PS19" s="146"/>
      <c r="PT19" s="146"/>
      <c r="PU19" s="146"/>
      <c r="PV19" s="146"/>
      <c r="PW19" s="146"/>
      <c r="PX19" s="146"/>
      <c r="PY19" s="146"/>
      <c r="PZ19" s="146"/>
      <c r="QA19" s="146"/>
      <c r="QB19" s="146"/>
      <c r="QC19" s="146"/>
      <c r="QD19" s="146"/>
      <c r="QE19" s="146"/>
      <c r="QF19" s="146"/>
      <c r="QG19" s="146"/>
      <c r="QH19" s="146"/>
      <c r="QI19" s="146"/>
      <c r="QJ19" s="146"/>
      <c r="QK19" s="146"/>
      <c r="QL19" s="146"/>
      <c r="QM19" s="146"/>
      <c r="QN19" s="146"/>
      <c r="QO19" s="146"/>
      <c r="QP19" s="146"/>
      <c r="QQ19" s="146"/>
      <c r="QR19" s="146"/>
      <c r="QS19" s="146"/>
      <c r="QT19" s="146"/>
      <c r="QU19" s="146"/>
      <c r="QV19" s="146"/>
      <c r="QW19" s="146"/>
      <c r="QX19" s="146"/>
      <c r="QY19" s="146"/>
      <c r="QZ19" s="146"/>
      <c r="RA19" s="146"/>
      <c r="RB19" s="146"/>
      <c r="RC19" s="146"/>
      <c r="RD19" s="146"/>
      <c r="RE19" s="146"/>
      <c r="RF19" s="146"/>
      <c r="RG19" s="146"/>
      <c r="RH19" s="146"/>
      <c r="RI19" s="146"/>
      <c r="RJ19" s="146"/>
      <c r="RK19" s="146"/>
      <c r="RL19" s="146"/>
      <c r="RM19" s="146"/>
      <c r="RN19" s="146"/>
      <c r="RO19" s="146"/>
      <c r="RP19" s="146"/>
      <c r="RQ19" s="146"/>
      <c r="RR19" s="146"/>
      <c r="RS19" s="146"/>
      <c r="RT19" s="146"/>
      <c r="RU19" s="146"/>
      <c r="RV19" s="146"/>
      <c r="RW19" s="146"/>
      <c r="RX19" s="146"/>
      <c r="RY19" s="146"/>
      <c r="RZ19" s="146"/>
      <c r="SA19" s="146"/>
      <c r="SB19" s="146"/>
      <c r="SC19" s="146"/>
      <c r="SD19" s="146"/>
      <c r="SE19" s="146"/>
      <c r="SF19" s="146"/>
      <c r="SG19" s="146"/>
      <c r="SH19" s="146"/>
      <c r="SI19" s="146"/>
      <c r="SJ19" s="146"/>
      <c r="SK19" s="146"/>
      <c r="SL19" s="146"/>
      <c r="SM19" s="146"/>
      <c r="SN19" s="146"/>
      <c r="SO19" s="146"/>
      <c r="SP19" s="146"/>
      <c r="SQ19" s="146"/>
      <c r="SR19" s="146"/>
      <c r="SS19" s="146"/>
      <c r="ST19" s="146"/>
      <c r="SU19" s="146"/>
      <c r="SV19" s="146"/>
      <c r="SW19" s="146"/>
      <c r="SX19" s="146"/>
      <c r="SY19" s="146"/>
      <c r="SZ19" s="146"/>
      <c r="TA19" s="146"/>
      <c r="TB19" s="146"/>
      <c r="TC19" s="146"/>
      <c r="TD19" s="146"/>
      <c r="TE19" s="146"/>
      <c r="TF19" s="146"/>
      <c r="TG19" s="146"/>
      <c r="TH19" s="146"/>
      <c r="TI19" s="146"/>
      <c r="TJ19" s="146"/>
      <c r="TK19" s="146"/>
      <c r="TL19" s="146"/>
      <c r="TM19" s="146"/>
      <c r="TN19" s="146"/>
      <c r="TO19" s="146"/>
      <c r="TP19" s="146"/>
      <c r="TQ19" s="146"/>
      <c r="TR19" s="146"/>
      <c r="TS19" s="146"/>
      <c r="TT19" s="146"/>
      <c r="TU19" s="146"/>
      <c r="TV19" s="146"/>
      <c r="TW19" s="146"/>
      <c r="TX19" s="146"/>
      <c r="TY19" s="146"/>
      <c r="TZ19" s="146"/>
      <c r="UA19" s="146"/>
      <c r="UB19" s="146"/>
      <c r="UC19" s="146"/>
      <c r="UD19" s="146"/>
      <c r="UE19" s="146"/>
      <c r="UF19" s="146"/>
      <c r="UG19" s="146"/>
      <c r="UH19" s="146"/>
      <c r="UI19" s="146"/>
      <c r="UJ19" s="146"/>
      <c r="UK19" s="146"/>
      <c r="UL19" s="146"/>
      <c r="UM19" s="146"/>
      <c r="UN19" s="146"/>
      <c r="UO19" s="146"/>
      <c r="UP19" s="146"/>
      <c r="UQ19" s="146"/>
      <c r="UR19" s="146"/>
      <c r="US19" s="146"/>
      <c r="UT19" s="146"/>
      <c r="UU19" s="146"/>
      <c r="UV19" s="146"/>
      <c r="UW19" s="146"/>
      <c r="UX19" s="146"/>
      <c r="UY19" s="146"/>
      <c r="UZ19" s="146"/>
      <c r="VA19" s="146"/>
      <c r="VB19" s="146"/>
      <c r="VC19" s="146"/>
      <c r="VD19" s="146"/>
      <c r="VE19" s="146"/>
      <c r="VF19" s="146"/>
      <c r="VG19" s="146"/>
      <c r="VH19" s="146"/>
      <c r="VI19" s="146"/>
      <c r="VJ19" s="146"/>
      <c r="VK19" s="146"/>
      <c r="VL19" s="146"/>
      <c r="VM19" s="146"/>
      <c r="VN19" s="146"/>
      <c r="VO19" s="146"/>
      <c r="VP19" s="146"/>
      <c r="VQ19" s="146"/>
      <c r="VR19" s="146"/>
      <c r="VS19" s="146"/>
      <c r="VT19" s="146"/>
      <c r="VU19" s="146"/>
      <c r="VV19" s="146"/>
      <c r="VW19" s="146"/>
      <c r="VX19" s="146"/>
      <c r="VY19" s="146"/>
      <c r="VZ19" s="146"/>
      <c r="WA19" s="146"/>
      <c r="WB19" s="146"/>
      <c r="WC19" s="146"/>
      <c r="WD19" s="146"/>
      <c r="WE19" s="146"/>
      <c r="WF19" s="146"/>
      <c r="WG19" s="146"/>
      <c r="WH19" s="146"/>
      <c r="WI19" s="146"/>
      <c r="WJ19" s="146"/>
      <c r="WK19" s="146"/>
      <c r="WL19" s="146"/>
      <c r="WM19" s="146"/>
      <c r="WN19" s="146"/>
      <c r="WO19" s="146"/>
      <c r="WP19" s="146"/>
      <c r="WQ19" s="146"/>
      <c r="WR19" s="146"/>
      <c r="WS19" s="146"/>
      <c r="WT19" s="146"/>
      <c r="WU19" s="146"/>
      <c r="WV19" s="146"/>
      <c r="WW19" s="146"/>
      <c r="WX19" s="146"/>
      <c r="WY19" s="146"/>
      <c r="WZ19" s="146"/>
      <c r="XA19" s="146"/>
      <c r="XB19" s="146"/>
      <c r="XC19" s="146"/>
      <c r="XD19" s="146"/>
      <c r="XE19" s="146"/>
      <c r="XF19" s="146"/>
      <c r="XG19" s="146"/>
      <c r="XH19" s="146"/>
      <c r="XI19" s="146"/>
      <c r="XJ19" s="146"/>
      <c r="XK19" s="146"/>
      <c r="XL19" s="146"/>
      <c r="XM19" s="146"/>
      <c r="XN19" s="146"/>
      <c r="XO19" s="146"/>
      <c r="XP19" s="146"/>
      <c r="XQ19" s="146"/>
      <c r="XR19" s="146"/>
      <c r="XS19" s="146"/>
      <c r="XT19" s="146"/>
      <c r="XU19" s="146"/>
      <c r="XV19" s="146"/>
      <c r="XW19" s="146"/>
      <c r="XX19" s="146"/>
      <c r="XY19" s="146"/>
      <c r="XZ19" s="146"/>
      <c r="YA19" s="146"/>
      <c r="YB19" s="146"/>
      <c r="YC19" s="146"/>
      <c r="YD19" s="146"/>
      <c r="YE19" s="146"/>
      <c r="YF19" s="146"/>
      <c r="YG19" s="146"/>
      <c r="YH19" s="146"/>
      <c r="YI19" s="146"/>
      <c r="YJ19" s="146"/>
      <c r="YK19" s="146"/>
      <c r="YL19" s="146"/>
      <c r="YM19" s="146"/>
      <c r="YN19" s="146"/>
      <c r="YO19" s="146"/>
      <c r="YP19" s="146"/>
      <c r="YQ19" s="146"/>
      <c r="YR19" s="146"/>
      <c r="YS19" s="146"/>
      <c r="YT19" s="146"/>
      <c r="YU19" s="146"/>
      <c r="YV19" s="146"/>
      <c r="YW19" s="146"/>
      <c r="YX19" s="146"/>
      <c r="YY19" s="146"/>
      <c r="YZ19" s="146"/>
      <c r="ZA19" s="146"/>
      <c r="ZB19" s="146"/>
      <c r="ZC19" s="146"/>
      <c r="ZD19" s="146"/>
      <c r="ZE19" s="146"/>
      <c r="ZF19" s="146"/>
      <c r="ZG19" s="146"/>
      <c r="ZH19" s="146"/>
      <c r="ZI19" s="146"/>
      <c r="ZJ19" s="146"/>
      <c r="ZK19" s="146"/>
      <c r="ZL19" s="146"/>
      <c r="ZM19" s="146"/>
      <c r="ZN19" s="146"/>
      <c r="ZO19" s="146"/>
      <c r="ZP19" s="146"/>
      <c r="ZQ19" s="146"/>
      <c r="ZR19" s="146"/>
      <c r="ZS19" s="146"/>
      <c r="ZT19" s="146"/>
      <c r="ZU19" s="146"/>
      <c r="ZV19" s="146"/>
      <c r="ZW19" s="146"/>
      <c r="ZX19" s="146"/>
      <c r="ZY19" s="146"/>
      <c r="ZZ19" s="146"/>
      <c r="AAA19" s="146"/>
      <c r="AAB19" s="146"/>
      <c r="AAC19" s="146"/>
      <c r="AAD19" s="146"/>
      <c r="AAE19" s="146"/>
      <c r="AAF19" s="146"/>
      <c r="AAG19" s="146"/>
      <c r="AAH19" s="146"/>
      <c r="AAI19" s="146"/>
      <c r="AAJ19" s="146"/>
      <c r="AAK19" s="146"/>
      <c r="AAL19" s="146"/>
      <c r="AAM19" s="146"/>
      <c r="AAN19" s="146"/>
      <c r="AAO19" s="146"/>
      <c r="AAP19" s="146"/>
      <c r="AAQ19" s="146"/>
      <c r="AAR19" s="146"/>
      <c r="AAS19" s="146"/>
      <c r="AAT19" s="146"/>
      <c r="AAU19" s="146"/>
      <c r="AAV19" s="146"/>
      <c r="AAW19" s="146"/>
      <c r="AAX19" s="146"/>
      <c r="AAY19" s="146"/>
      <c r="AAZ19" s="146"/>
      <c r="ABA19" s="146"/>
      <c r="ABB19" s="146"/>
      <c r="ABC19" s="146"/>
      <c r="ABD19" s="146"/>
      <c r="ABE19" s="146"/>
      <c r="ABF19" s="146"/>
      <c r="ABG19" s="146"/>
      <c r="ABH19" s="146"/>
      <c r="ABI19" s="146"/>
      <c r="ABJ19" s="146"/>
      <c r="ABK19" s="146"/>
      <c r="ABL19" s="146"/>
      <c r="ABM19" s="146"/>
      <c r="ABN19" s="146"/>
      <c r="ABO19" s="146"/>
      <c r="ABP19" s="146"/>
      <c r="ABQ19" s="146"/>
      <c r="ABR19" s="146"/>
      <c r="ABS19" s="146"/>
      <c r="ABT19" s="146"/>
      <c r="ABU19" s="146"/>
      <c r="ABV19" s="146"/>
      <c r="ABW19" s="146"/>
      <c r="ABX19" s="146"/>
      <c r="ABY19" s="146"/>
      <c r="ABZ19" s="146"/>
      <c r="ACA19" s="146"/>
      <c r="ACB19" s="146"/>
      <c r="ACC19" s="146"/>
      <c r="ACD19" s="146"/>
      <c r="ACE19" s="146"/>
      <c r="ACF19" s="146"/>
      <c r="ACG19" s="146"/>
      <c r="ACH19" s="146"/>
      <c r="ACI19" s="146"/>
      <c r="ACJ19" s="146"/>
      <c r="ACK19" s="146"/>
      <c r="ACL19" s="146"/>
      <c r="ACM19" s="146"/>
      <c r="ACN19" s="146"/>
      <c r="ACO19" s="146"/>
      <c r="ACP19" s="146"/>
      <c r="ACQ19" s="146"/>
      <c r="ACR19" s="146"/>
      <c r="ACS19" s="146"/>
      <c r="ACT19" s="146"/>
      <c r="ACU19" s="146"/>
      <c r="ACV19" s="146"/>
      <c r="ACW19" s="146"/>
      <c r="ACX19" s="146"/>
      <c r="ACY19" s="146"/>
      <c r="ACZ19" s="146"/>
      <c r="ADA19" s="146"/>
      <c r="ADB19" s="146"/>
      <c r="ADC19" s="146"/>
      <c r="ADD19" s="146"/>
      <c r="ADE19" s="146"/>
      <c r="ADF19" s="146"/>
      <c r="ADG19" s="146"/>
      <c r="ADH19" s="146"/>
      <c r="ADI19" s="146"/>
      <c r="ADJ19" s="146"/>
      <c r="ADK19" s="146"/>
      <c r="ADL19" s="146"/>
      <c r="ADM19" s="146"/>
      <c r="ADN19" s="146"/>
      <c r="ADO19" s="146"/>
      <c r="ADP19" s="146"/>
      <c r="ADQ19" s="146"/>
      <c r="ADR19" s="146"/>
      <c r="ADS19" s="146"/>
      <c r="ADT19" s="146"/>
      <c r="ADU19" s="146"/>
      <c r="ADV19" s="146"/>
      <c r="ADW19" s="146"/>
      <c r="ADX19" s="146"/>
      <c r="ADY19" s="146"/>
      <c r="ADZ19" s="146"/>
      <c r="AEA19" s="146"/>
      <c r="AEB19" s="146"/>
      <c r="AEC19" s="146"/>
      <c r="AED19" s="146"/>
      <c r="AEE19" s="146"/>
      <c r="AEF19" s="146"/>
      <c r="AEG19" s="146"/>
      <c r="AEH19" s="146"/>
      <c r="AEI19" s="146"/>
      <c r="AEJ19" s="146"/>
      <c r="AEK19" s="146"/>
      <c r="AEL19" s="146"/>
      <c r="AEM19" s="146"/>
      <c r="AEN19" s="146"/>
      <c r="AEO19" s="146"/>
      <c r="AEP19" s="146"/>
      <c r="AEQ19" s="146"/>
      <c r="AER19" s="146"/>
      <c r="AES19" s="146"/>
      <c r="AET19" s="146"/>
      <c r="AEU19" s="146"/>
      <c r="AEV19" s="146"/>
      <c r="AEW19" s="146"/>
      <c r="AEX19" s="146"/>
      <c r="AEY19" s="146"/>
      <c r="AEZ19" s="146"/>
      <c r="AFA19" s="146"/>
      <c r="AFB19" s="146"/>
      <c r="AFC19" s="146"/>
      <c r="AFD19" s="146"/>
      <c r="AFE19" s="146"/>
      <c r="AFF19" s="146"/>
      <c r="AFG19" s="146"/>
      <c r="AFH19" s="146"/>
      <c r="AFI19" s="146"/>
      <c r="AFJ19" s="146"/>
      <c r="AFK19" s="146"/>
      <c r="AFL19" s="146"/>
      <c r="AFM19" s="146"/>
      <c r="AFN19" s="146"/>
      <c r="AFO19" s="146"/>
      <c r="AFP19" s="146"/>
      <c r="AFQ19" s="146"/>
      <c r="AFR19" s="146"/>
      <c r="AFS19" s="146"/>
      <c r="AFT19" s="146"/>
      <c r="AFU19" s="146"/>
      <c r="AFV19" s="146"/>
      <c r="AFW19" s="146"/>
      <c r="AFX19" s="146"/>
      <c r="AFY19" s="146"/>
      <c r="AFZ19" s="146"/>
      <c r="AGA19" s="146"/>
      <c r="AGB19" s="146"/>
      <c r="AGC19" s="146"/>
      <c r="AGD19" s="146"/>
      <c r="AGE19" s="146"/>
      <c r="AGF19" s="146"/>
      <c r="AGG19" s="146"/>
      <c r="AGH19" s="146"/>
      <c r="AGI19" s="146"/>
      <c r="AGJ19" s="146"/>
      <c r="AGK19" s="146"/>
      <c r="AGL19" s="146"/>
      <c r="AGM19" s="146"/>
      <c r="AGN19" s="146"/>
      <c r="AGO19" s="146"/>
      <c r="AGP19" s="146"/>
      <c r="AGQ19" s="146"/>
      <c r="AGR19" s="146"/>
      <c r="AGS19" s="146"/>
      <c r="AGT19" s="146"/>
      <c r="AGU19" s="146"/>
      <c r="AGV19" s="146"/>
      <c r="AGW19" s="146"/>
      <c r="AGX19" s="146"/>
      <c r="AGY19" s="146"/>
      <c r="AGZ19" s="146"/>
      <c r="AHA19" s="146"/>
      <c r="AHB19" s="146"/>
      <c r="AHC19" s="146"/>
      <c r="AHD19" s="146"/>
      <c r="AHE19" s="146"/>
      <c r="AHF19" s="146"/>
      <c r="AHG19" s="146"/>
      <c r="AHH19" s="146"/>
      <c r="AHI19" s="146"/>
      <c r="AHJ19" s="146"/>
      <c r="AHK19" s="146"/>
      <c r="AHL19" s="146"/>
      <c r="AHM19" s="146"/>
      <c r="AHN19" s="146"/>
      <c r="AHO19" s="146"/>
      <c r="AHP19" s="146"/>
      <c r="AHQ19" s="146"/>
      <c r="AHR19" s="146"/>
      <c r="AHS19" s="146"/>
      <c r="AHT19" s="146"/>
      <c r="AHU19" s="146"/>
      <c r="AHV19" s="146"/>
      <c r="AHW19" s="146"/>
      <c r="AHX19" s="146"/>
      <c r="AHY19" s="146"/>
      <c r="AHZ19" s="146"/>
      <c r="AIA19" s="146"/>
      <c r="AIB19" s="146"/>
      <c r="AIC19" s="146"/>
      <c r="AID19" s="146"/>
      <c r="AIE19" s="146"/>
      <c r="AIF19" s="146"/>
      <c r="AIG19" s="146"/>
      <c r="AIH19" s="146"/>
      <c r="AII19" s="146"/>
      <c r="AIJ19" s="146"/>
      <c r="AIK19" s="146"/>
      <c r="AIL19" s="146"/>
      <c r="AIM19" s="146"/>
      <c r="AIN19" s="146"/>
      <c r="AIO19" s="146"/>
      <c r="AIP19" s="146"/>
      <c r="AIQ19" s="146"/>
      <c r="AIR19" s="146"/>
      <c r="AIS19" s="146"/>
      <c r="AIT19" s="146"/>
      <c r="AIU19" s="146"/>
      <c r="AIV19" s="146"/>
      <c r="AIW19" s="146"/>
      <c r="AIX19" s="146"/>
      <c r="AIY19" s="146"/>
      <c r="AIZ19" s="146"/>
      <c r="AJA19" s="146"/>
      <c r="AJB19" s="146"/>
      <c r="AJC19" s="146"/>
      <c r="AJD19" s="146"/>
      <c r="AJE19" s="146"/>
      <c r="AJF19" s="146"/>
      <c r="AJG19" s="146"/>
      <c r="AJH19" s="146"/>
      <c r="AJI19" s="146"/>
      <c r="AJJ19" s="146"/>
      <c r="AJK19" s="146"/>
      <c r="AJL19" s="146"/>
      <c r="AJM19" s="146"/>
      <c r="AJN19" s="146"/>
      <c r="AJO19" s="146"/>
      <c r="AJP19" s="146"/>
      <c r="AJQ19" s="146"/>
      <c r="AJR19" s="146"/>
      <c r="AJS19" s="146"/>
      <c r="AJT19" s="146"/>
      <c r="AJU19" s="146"/>
      <c r="AJV19" s="146"/>
      <c r="AJW19" s="146"/>
      <c r="AJX19" s="146"/>
      <c r="AJY19" s="146"/>
      <c r="AJZ19" s="146"/>
      <c r="AKA19" s="146"/>
      <c r="AKB19" s="146"/>
      <c r="AKC19" s="146"/>
      <c r="AKD19" s="146"/>
      <c r="AKE19" s="146"/>
      <c r="AKF19" s="146"/>
      <c r="AKG19" s="146"/>
      <c r="AKH19" s="146"/>
      <c r="AKI19" s="146"/>
      <c r="AKJ19" s="146"/>
      <c r="AKK19" s="146"/>
      <c r="AKL19" s="146"/>
      <c r="AKM19" s="146"/>
      <c r="AKN19" s="146"/>
      <c r="AKO19" s="146"/>
      <c r="AKP19" s="146"/>
      <c r="AKQ19" s="146"/>
      <c r="AKR19" s="146"/>
      <c r="AKS19" s="146"/>
      <c r="AKT19" s="146"/>
      <c r="AKU19" s="146"/>
      <c r="AKV19" s="146"/>
      <c r="AKW19" s="146"/>
      <c r="AKX19" s="146"/>
      <c r="AKY19" s="146"/>
      <c r="AKZ19" s="146"/>
      <c r="ALA19" s="146"/>
      <c r="ALB19" s="146"/>
      <c r="ALC19" s="146"/>
      <c r="ALD19" s="146"/>
      <c r="ALE19" s="146"/>
      <c r="ALF19" s="146"/>
      <c r="ALG19" s="146"/>
      <c r="ALH19" s="146"/>
      <c r="ALI19" s="146"/>
      <c r="ALJ19" s="146"/>
      <c r="ALK19" s="146"/>
      <c r="ALL19" s="146"/>
      <c r="ALM19" s="146"/>
      <c r="ALN19" s="146"/>
      <c r="ALO19" s="146"/>
      <c r="ALP19" s="146"/>
      <c r="ALQ19" s="146"/>
      <c r="ALR19" s="146"/>
      <c r="ALS19" s="146"/>
      <c r="ALT19" s="146"/>
      <c r="ALU19" s="146"/>
      <c r="ALV19" s="146"/>
      <c r="ALW19" s="146"/>
      <c r="ALX19" s="146"/>
      <c r="ALY19" s="146"/>
      <c r="ALZ19" s="146"/>
      <c r="AMA19" s="146"/>
      <c r="AMB19" s="146"/>
      <c r="AMC19" s="146"/>
      <c r="AMD19" s="146"/>
      <c r="AME19" s="146"/>
      <c r="AMF19" s="146"/>
      <c r="AMG19" s="146"/>
      <c r="AMH19" s="146"/>
      <c r="AMI19" s="146"/>
      <c r="AMJ19" s="146"/>
      <c r="AMK19" s="146"/>
      <c r="AML19" s="146"/>
      <c r="AMM19" s="146"/>
      <c r="AMN19" s="146"/>
      <c r="AMO19" s="146"/>
      <c r="AMP19" s="146"/>
      <c r="AMQ19" s="146"/>
      <c r="AMR19" s="146"/>
      <c r="AMS19" s="146"/>
      <c r="AMT19" s="146"/>
      <c r="AMU19" s="146"/>
      <c r="AMV19" s="146"/>
      <c r="AMW19" s="146"/>
      <c r="AMX19" s="146"/>
      <c r="AMY19" s="146"/>
      <c r="AMZ19" s="146"/>
      <c r="ANA19" s="146"/>
      <c r="ANB19" s="146"/>
      <c r="ANC19" s="146"/>
      <c r="AND19" s="146"/>
      <c r="ANE19" s="146"/>
      <c r="ANF19" s="146"/>
      <c r="ANG19" s="146"/>
      <c r="ANH19" s="146"/>
      <c r="ANI19" s="146"/>
      <c r="ANJ19" s="146"/>
      <c r="ANK19" s="146"/>
      <c r="ANL19" s="146"/>
      <c r="ANM19" s="146"/>
      <c r="ANN19" s="146"/>
      <c r="ANO19" s="146"/>
      <c r="ANP19" s="146"/>
      <c r="ANQ19" s="146"/>
      <c r="ANR19" s="146"/>
      <c r="ANS19" s="146"/>
      <c r="ANT19" s="146"/>
      <c r="ANU19" s="146"/>
      <c r="ANV19" s="146"/>
      <c r="ANW19" s="146"/>
      <c r="ANX19" s="146"/>
      <c r="ANY19" s="146"/>
      <c r="ANZ19" s="146"/>
      <c r="AOA19" s="146"/>
      <c r="AOB19" s="146"/>
      <c r="AOC19" s="146"/>
      <c r="AOD19" s="146"/>
      <c r="AOE19" s="146"/>
      <c r="AOF19" s="146"/>
      <c r="AOG19" s="146"/>
      <c r="AOH19" s="146"/>
      <c r="AOI19" s="146"/>
      <c r="AOJ19" s="146"/>
      <c r="AOK19" s="146"/>
      <c r="AOL19" s="146"/>
      <c r="AOM19" s="146"/>
      <c r="AON19" s="146"/>
      <c r="AOO19" s="146"/>
      <c r="AOP19" s="146"/>
      <c r="AOQ19" s="146"/>
      <c r="AOR19" s="146"/>
      <c r="AOS19" s="146"/>
      <c r="AOT19" s="146"/>
      <c r="AOU19" s="146"/>
      <c r="AOV19" s="146"/>
      <c r="AOW19" s="146"/>
      <c r="AOX19" s="146"/>
      <c r="AOY19" s="146"/>
      <c r="AOZ19" s="146"/>
      <c r="APA19" s="146"/>
      <c r="APB19" s="146"/>
      <c r="APC19" s="146"/>
      <c r="APD19" s="146"/>
      <c r="APE19" s="146"/>
      <c r="APF19" s="146"/>
      <c r="APG19" s="146"/>
      <c r="APH19" s="146"/>
      <c r="API19" s="146"/>
      <c r="APJ19" s="146"/>
      <c r="APK19" s="146"/>
      <c r="APL19" s="146"/>
      <c r="APM19" s="146"/>
      <c r="APN19" s="146"/>
      <c r="APO19" s="146"/>
      <c r="APP19" s="146"/>
      <c r="APQ19" s="146"/>
      <c r="APR19" s="146"/>
      <c r="APS19" s="146"/>
      <c r="APT19" s="146"/>
      <c r="APU19" s="146"/>
      <c r="APV19" s="146"/>
      <c r="APW19" s="146"/>
      <c r="APX19" s="146"/>
      <c r="APY19" s="146"/>
      <c r="APZ19" s="146"/>
      <c r="AQA19" s="146"/>
      <c r="AQB19" s="146"/>
      <c r="AQC19" s="146"/>
      <c r="AQD19" s="146"/>
      <c r="AQE19" s="146"/>
      <c r="AQF19" s="146"/>
      <c r="AQG19" s="146"/>
      <c r="AQH19" s="146"/>
      <c r="AQI19" s="146"/>
      <c r="AQJ19" s="146"/>
      <c r="AQK19" s="146"/>
      <c r="AQL19" s="146"/>
      <c r="AQM19" s="146"/>
      <c r="AQN19" s="146"/>
      <c r="AQO19" s="146"/>
      <c r="AQP19" s="146"/>
      <c r="AQQ19" s="146"/>
      <c r="AQR19" s="146"/>
      <c r="AQS19" s="146"/>
      <c r="AQT19" s="146"/>
      <c r="AQU19" s="146"/>
      <c r="AQV19" s="146"/>
      <c r="AQW19" s="146"/>
      <c r="AQX19" s="146"/>
      <c r="AQY19" s="146"/>
      <c r="AQZ19" s="146"/>
      <c r="ARA19" s="146"/>
      <c r="ARB19" s="146"/>
      <c r="ARC19" s="146"/>
      <c r="ARD19" s="146"/>
      <c r="ARE19" s="146"/>
      <c r="ARF19" s="146"/>
      <c r="ARG19" s="146"/>
      <c r="ARH19" s="146"/>
      <c r="ARI19" s="146"/>
      <c r="ARJ19" s="146"/>
      <c r="ARK19" s="146"/>
      <c r="ARL19" s="146"/>
      <c r="ARM19" s="146"/>
      <c r="ARN19" s="146"/>
      <c r="ARO19" s="146"/>
      <c r="ARP19" s="146"/>
      <c r="ARQ19" s="146"/>
      <c r="ARR19" s="146"/>
      <c r="ARS19" s="146"/>
      <c r="ART19" s="146"/>
      <c r="ARU19" s="146"/>
      <c r="ARV19" s="146"/>
      <c r="ARW19" s="146"/>
      <c r="ARX19" s="146"/>
      <c r="ARY19" s="146"/>
      <c r="ARZ19" s="146"/>
      <c r="ASA19" s="146"/>
      <c r="ASB19" s="146"/>
      <c r="ASC19" s="146"/>
      <c r="ASD19" s="146"/>
      <c r="ASE19" s="146"/>
      <c r="ASF19" s="146"/>
      <c r="ASG19" s="146"/>
      <c r="ASH19" s="146"/>
      <c r="ASI19" s="146"/>
      <c r="ASJ19" s="146"/>
      <c r="ASK19" s="146"/>
      <c r="ASL19" s="146"/>
      <c r="ASM19" s="146"/>
      <c r="ASN19" s="146"/>
      <c r="ASO19" s="146"/>
      <c r="ASP19" s="146"/>
      <c r="ASQ19" s="146"/>
      <c r="ASR19" s="146"/>
      <c r="ASS19" s="146"/>
      <c r="AST19" s="146"/>
      <c r="ASU19" s="146"/>
      <c r="ASV19" s="146"/>
      <c r="ASW19" s="146"/>
      <c r="ASX19" s="146"/>
      <c r="ASY19" s="146"/>
      <c r="ASZ19" s="146"/>
      <c r="ATA19" s="146"/>
      <c r="ATB19" s="146"/>
      <c r="ATC19" s="146"/>
      <c r="ATD19" s="146"/>
      <c r="ATE19" s="146"/>
      <c r="ATF19" s="146"/>
      <c r="ATG19" s="146"/>
      <c r="ATH19" s="146"/>
      <c r="ATI19" s="146"/>
      <c r="ATJ19" s="146"/>
      <c r="ATK19" s="146"/>
      <c r="ATL19" s="146"/>
      <c r="ATM19" s="146"/>
      <c r="ATN19" s="146"/>
      <c r="ATO19" s="146"/>
      <c r="ATP19" s="146"/>
      <c r="ATQ19" s="146"/>
      <c r="ATR19" s="146"/>
      <c r="ATS19" s="146"/>
      <c r="ATT19" s="146"/>
      <c r="ATU19" s="146"/>
      <c r="ATV19" s="146"/>
      <c r="ATW19" s="146"/>
      <c r="ATX19" s="146"/>
      <c r="ATY19" s="146"/>
      <c r="ATZ19" s="146"/>
      <c r="AUA19" s="146"/>
      <c r="AUB19" s="146"/>
      <c r="AUC19" s="146"/>
      <c r="AUD19" s="146"/>
      <c r="AUE19" s="146"/>
      <c r="AUF19" s="146"/>
      <c r="AUG19" s="146"/>
      <c r="AUH19" s="146"/>
      <c r="AUI19" s="146"/>
      <c r="AUJ19" s="146"/>
      <c r="AUK19" s="146"/>
      <c r="AUL19" s="146"/>
      <c r="AUM19" s="146"/>
      <c r="AUN19" s="146"/>
      <c r="AUO19" s="146"/>
      <c r="AUP19" s="146"/>
      <c r="AUQ19" s="146"/>
      <c r="AUR19" s="146"/>
      <c r="AUS19" s="146"/>
      <c r="AUT19" s="146"/>
      <c r="AUU19" s="146"/>
      <c r="AUV19" s="146"/>
      <c r="AUW19" s="146"/>
      <c r="AUX19" s="146"/>
      <c r="AUY19" s="146"/>
      <c r="AUZ19" s="146"/>
      <c r="AVA19" s="146"/>
      <c r="AVB19" s="146"/>
      <c r="AVC19" s="146"/>
      <c r="AVD19" s="146"/>
      <c r="AVE19" s="146"/>
      <c r="AVF19" s="146"/>
      <c r="AVG19" s="146"/>
      <c r="AVH19" s="146"/>
      <c r="AVI19" s="146"/>
      <c r="AVJ19" s="146"/>
      <c r="AVK19" s="146"/>
      <c r="AVL19" s="146"/>
      <c r="AVM19" s="146"/>
      <c r="AVN19" s="146"/>
      <c r="AVO19" s="146"/>
      <c r="AVP19" s="146"/>
      <c r="AVQ19" s="146"/>
      <c r="AVR19" s="146"/>
      <c r="AVS19" s="146"/>
      <c r="AVT19" s="146"/>
      <c r="AVU19" s="146"/>
      <c r="AVV19" s="146"/>
      <c r="AVW19" s="146"/>
      <c r="AVX19" s="146"/>
      <c r="AVY19" s="146"/>
      <c r="AVZ19" s="146"/>
      <c r="AWA19" s="146"/>
      <c r="AWB19" s="146"/>
      <c r="AWC19" s="146"/>
      <c r="AWD19" s="146"/>
      <c r="AWE19" s="146"/>
      <c r="AWF19" s="146"/>
      <c r="AWG19" s="146"/>
      <c r="AWH19" s="146"/>
      <c r="AWI19" s="146"/>
      <c r="AWJ19" s="146"/>
      <c r="AWK19" s="146"/>
      <c r="AWL19" s="146"/>
      <c r="AWM19" s="146"/>
      <c r="AWN19" s="146"/>
      <c r="AWO19" s="146"/>
      <c r="AWP19" s="146"/>
      <c r="AWQ19" s="146"/>
      <c r="AWR19" s="146"/>
      <c r="AWS19" s="146"/>
      <c r="AWT19" s="146"/>
      <c r="AWU19" s="146"/>
      <c r="AWV19" s="146"/>
      <c r="AWW19" s="146"/>
      <c r="AWX19" s="146"/>
      <c r="AWY19" s="146"/>
      <c r="AWZ19" s="146"/>
      <c r="AXA19" s="146"/>
      <c r="AXB19" s="146"/>
      <c r="AXC19" s="146"/>
      <c r="AXD19" s="146"/>
      <c r="AXE19" s="146"/>
      <c r="AXF19" s="146"/>
      <c r="AXG19" s="146"/>
      <c r="AXH19" s="146"/>
      <c r="AXI19" s="146"/>
      <c r="AXJ19" s="146"/>
      <c r="AXK19" s="146"/>
      <c r="AXL19" s="146"/>
      <c r="AXM19" s="146"/>
      <c r="AXN19" s="146"/>
      <c r="AXO19" s="146"/>
      <c r="AXP19" s="146"/>
      <c r="AXQ19" s="146"/>
      <c r="AXR19" s="146"/>
      <c r="AXS19" s="146"/>
      <c r="AXT19" s="146"/>
      <c r="AXU19" s="146"/>
      <c r="AXV19" s="146"/>
      <c r="AXW19" s="146"/>
      <c r="AXX19" s="146"/>
      <c r="AXY19" s="146"/>
      <c r="AXZ19" s="146"/>
      <c r="AYA19" s="146"/>
      <c r="AYB19" s="146"/>
      <c r="AYC19" s="146"/>
      <c r="AYD19" s="146"/>
      <c r="AYE19" s="146"/>
      <c r="AYF19" s="146"/>
      <c r="AYG19" s="146"/>
      <c r="AYH19" s="146"/>
      <c r="AYI19" s="146"/>
      <c r="AYJ19" s="146"/>
      <c r="AYK19" s="146"/>
      <c r="AYL19" s="146"/>
      <c r="AYM19" s="146"/>
      <c r="AYN19" s="146"/>
      <c r="AYO19" s="146"/>
      <c r="AYP19" s="146"/>
      <c r="AYQ19" s="146"/>
      <c r="AYR19" s="146"/>
      <c r="AYS19" s="146"/>
      <c r="AYT19" s="146"/>
      <c r="AYU19" s="146"/>
      <c r="AYV19" s="146"/>
      <c r="AYW19" s="146"/>
      <c r="AYX19" s="146"/>
      <c r="AYY19" s="146"/>
      <c r="AYZ19" s="146"/>
      <c r="AZA19" s="146"/>
      <c r="AZB19" s="146"/>
      <c r="AZC19" s="146"/>
      <c r="AZD19" s="146"/>
      <c r="AZE19" s="146"/>
      <c r="AZF19" s="146"/>
      <c r="AZG19" s="146"/>
      <c r="AZH19" s="146"/>
      <c r="AZI19" s="146"/>
      <c r="AZJ19" s="146"/>
      <c r="AZK19" s="146"/>
      <c r="AZL19" s="146"/>
      <c r="AZM19" s="146"/>
      <c r="AZN19" s="146"/>
      <c r="AZO19" s="146"/>
      <c r="AZP19" s="146"/>
      <c r="AZQ19" s="146"/>
      <c r="AZR19" s="146"/>
      <c r="AZS19" s="146"/>
      <c r="AZT19" s="146"/>
      <c r="AZU19" s="146"/>
      <c r="AZV19" s="146"/>
      <c r="AZW19" s="146"/>
      <c r="AZX19" s="146"/>
      <c r="AZY19" s="146"/>
      <c r="AZZ19" s="146"/>
      <c r="BAA19" s="146"/>
      <c r="BAB19" s="146"/>
      <c r="BAC19" s="146"/>
      <c r="BAD19" s="146"/>
      <c r="BAE19" s="146"/>
      <c r="BAF19" s="146"/>
      <c r="BAG19" s="146"/>
      <c r="BAH19" s="146"/>
      <c r="BAI19" s="146"/>
      <c r="BAJ19" s="146"/>
      <c r="BAK19" s="146"/>
      <c r="BAL19" s="146"/>
      <c r="BAM19" s="146"/>
      <c r="BAN19" s="146"/>
      <c r="BAO19" s="146"/>
      <c r="BAP19" s="146"/>
      <c r="BAQ19" s="146"/>
      <c r="BAR19" s="146"/>
      <c r="BAS19" s="146"/>
      <c r="BAT19" s="146"/>
      <c r="BAU19" s="146"/>
      <c r="BAV19" s="146"/>
      <c r="BAW19" s="146"/>
      <c r="BAX19" s="146"/>
      <c r="BAY19" s="146"/>
      <c r="BAZ19" s="146"/>
      <c r="BBA19" s="146"/>
      <c r="BBB19" s="146"/>
      <c r="BBC19" s="146"/>
      <c r="BBD19" s="146"/>
      <c r="BBE19" s="146"/>
      <c r="BBF19" s="146"/>
      <c r="BBG19" s="146"/>
      <c r="BBH19" s="146"/>
      <c r="BBI19" s="146"/>
      <c r="BBJ19" s="146"/>
      <c r="BBK19" s="146"/>
      <c r="BBL19" s="146"/>
      <c r="BBM19" s="146"/>
      <c r="BBN19" s="146"/>
      <c r="BBO19" s="146"/>
      <c r="BBP19" s="146"/>
      <c r="BBQ19" s="146"/>
      <c r="BBR19" s="146"/>
      <c r="BBS19" s="146"/>
      <c r="BBT19" s="146"/>
      <c r="BBU19" s="146"/>
      <c r="BBV19" s="146"/>
      <c r="BBW19" s="146"/>
      <c r="BBX19" s="146"/>
      <c r="BBY19" s="146"/>
      <c r="BBZ19" s="146"/>
      <c r="BCA19" s="146"/>
      <c r="BCB19" s="146"/>
      <c r="BCC19" s="146"/>
      <c r="BCD19" s="146"/>
      <c r="BCE19" s="146"/>
      <c r="BCF19" s="146"/>
      <c r="BCG19" s="146"/>
      <c r="BCH19" s="146"/>
      <c r="BCI19" s="146"/>
      <c r="BCJ19" s="146"/>
      <c r="BCK19" s="146"/>
      <c r="BCL19" s="146"/>
      <c r="BCM19" s="146"/>
      <c r="BCN19" s="146"/>
      <c r="BCO19" s="146"/>
      <c r="BCP19" s="146"/>
      <c r="BCQ19" s="146"/>
      <c r="BCR19" s="146"/>
      <c r="BCS19" s="146"/>
      <c r="BCT19" s="146"/>
      <c r="BCU19" s="146"/>
      <c r="BCV19" s="146"/>
      <c r="BCW19" s="146"/>
      <c r="BCX19" s="146"/>
      <c r="BCY19" s="146"/>
      <c r="BCZ19" s="146"/>
      <c r="BDA19" s="146"/>
      <c r="BDB19" s="146"/>
      <c r="BDC19" s="146"/>
      <c r="BDD19" s="146"/>
      <c r="BDE19" s="146"/>
      <c r="BDF19" s="146"/>
      <c r="BDG19" s="146"/>
      <c r="BDH19" s="146"/>
      <c r="BDI19" s="146"/>
      <c r="BDJ19" s="146"/>
      <c r="BDK19" s="146"/>
      <c r="BDL19" s="146"/>
      <c r="BDM19" s="146"/>
      <c r="BDN19" s="146"/>
      <c r="BDO19" s="146"/>
      <c r="BDP19" s="146"/>
      <c r="BDQ19" s="146"/>
      <c r="BDR19" s="146"/>
      <c r="BDS19" s="146"/>
      <c r="BDT19" s="146"/>
      <c r="BDU19" s="146"/>
      <c r="BDV19" s="146"/>
      <c r="BDW19" s="146"/>
      <c r="BDX19" s="146"/>
      <c r="BDY19" s="146"/>
      <c r="BDZ19" s="146"/>
      <c r="BEA19" s="146"/>
      <c r="BEB19" s="146"/>
      <c r="BEC19" s="146"/>
      <c r="BED19" s="146"/>
      <c r="BEE19" s="146"/>
      <c r="BEF19" s="146"/>
      <c r="BEG19" s="146"/>
      <c r="BEH19" s="146"/>
      <c r="BEI19" s="146"/>
      <c r="BEJ19" s="146"/>
      <c r="BEK19" s="146"/>
      <c r="BEL19" s="146"/>
      <c r="BEM19" s="146"/>
      <c r="BEN19" s="146"/>
      <c r="BEO19" s="146"/>
      <c r="BEP19" s="146"/>
      <c r="BEQ19" s="146"/>
      <c r="BER19" s="146"/>
      <c r="BES19" s="146"/>
      <c r="BET19" s="146"/>
      <c r="BEU19" s="146"/>
      <c r="BEV19" s="146"/>
      <c r="BEW19" s="146"/>
      <c r="BEX19" s="146"/>
      <c r="BEY19" s="146"/>
      <c r="BEZ19" s="146"/>
      <c r="BFA19" s="146"/>
      <c r="BFB19" s="146"/>
      <c r="BFC19" s="146"/>
      <c r="BFD19" s="146"/>
      <c r="BFE19" s="146"/>
      <c r="BFF19" s="146"/>
      <c r="BFG19" s="146"/>
      <c r="BFH19" s="146"/>
      <c r="BFI19" s="146"/>
      <c r="BFJ19" s="146"/>
      <c r="BFK19" s="146"/>
      <c r="BFL19" s="146"/>
      <c r="BFM19" s="146"/>
      <c r="BFN19" s="146"/>
      <c r="BFO19" s="146"/>
      <c r="BFP19" s="146"/>
      <c r="BFQ19" s="146"/>
      <c r="BFR19" s="146"/>
      <c r="BFS19" s="146"/>
      <c r="BFT19" s="146"/>
      <c r="BFU19" s="146"/>
      <c r="BFV19" s="146"/>
      <c r="BFW19" s="146"/>
      <c r="BFX19" s="146"/>
      <c r="BFY19" s="146"/>
      <c r="BFZ19" s="146"/>
      <c r="BGA19" s="146"/>
      <c r="BGB19" s="146"/>
      <c r="BGC19" s="146"/>
      <c r="BGD19" s="146"/>
      <c r="BGE19" s="146"/>
      <c r="BGF19" s="146"/>
      <c r="BGG19" s="146"/>
      <c r="BGH19" s="146"/>
      <c r="BGI19" s="146"/>
      <c r="BGJ19" s="146"/>
      <c r="BGK19" s="146"/>
      <c r="BGL19" s="146"/>
      <c r="BGM19" s="146"/>
      <c r="BGN19" s="146"/>
      <c r="BGO19" s="146"/>
      <c r="BGP19" s="146"/>
      <c r="BGQ19" s="146"/>
      <c r="BGR19" s="146"/>
      <c r="BGS19" s="146"/>
      <c r="BGT19" s="146"/>
      <c r="BGU19" s="146"/>
      <c r="BGV19" s="146"/>
      <c r="BGW19" s="146"/>
      <c r="BGX19" s="146"/>
      <c r="BGY19" s="146"/>
      <c r="BGZ19" s="146"/>
      <c r="BHA19" s="146"/>
      <c r="BHB19" s="146"/>
      <c r="BHC19" s="146"/>
      <c r="BHD19" s="146"/>
      <c r="BHE19" s="146"/>
      <c r="BHF19" s="146"/>
      <c r="BHG19" s="146"/>
      <c r="BHH19" s="146"/>
      <c r="BHI19" s="146"/>
      <c r="BHJ19" s="146"/>
      <c r="BHK19" s="146"/>
      <c r="BHL19" s="146"/>
      <c r="BHM19" s="146"/>
      <c r="BHN19" s="146"/>
      <c r="BHO19" s="146"/>
      <c r="BHP19" s="146"/>
      <c r="BHQ19" s="146"/>
      <c r="BHR19" s="146"/>
      <c r="BHS19" s="146"/>
      <c r="BHT19" s="146"/>
      <c r="BHU19" s="146"/>
      <c r="BHV19" s="146"/>
      <c r="BHW19" s="146"/>
      <c r="BHX19" s="146"/>
      <c r="BHY19" s="146"/>
      <c r="BHZ19" s="146"/>
      <c r="BIA19" s="146"/>
      <c r="BIB19" s="146"/>
      <c r="BIC19" s="146"/>
      <c r="BID19" s="146"/>
      <c r="BIE19" s="146"/>
      <c r="BIF19" s="146"/>
      <c r="BIG19" s="146"/>
      <c r="BIH19" s="146"/>
      <c r="BII19" s="146"/>
      <c r="BIJ19" s="146"/>
      <c r="BIK19" s="146"/>
      <c r="BIL19" s="146"/>
      <c r="BIM19" s="146"/>
      <c r="BIN19" s="146"/>
      <c r="BIO19" s="146"/>
      <c r="BIP19" s="146"/>
      <c r="BIQ19" s="146"/>
      <c r="BIR19" s="146"/>
      <c r="BIS19" s="146"/>
      <c r="BIT19" s="146"/>
      <c r="BIU19" s="146"/>
      <c r="BIV19" s="146"/>
      <c r="BIW19" s="146"/>
      <c r="BIX19" s="146"/>
      <c r="BIY19" s="146"/>
      <c r="BIZ19" s="146"/>
      <c r="BJA19" s="146"/>
      <c r="BJB19" s="146"/>
      <c r="BJC19" s="146"/>
      <c r="BJD19" s="146"/>
      <c r="BJE19" s="146"/>
      <c r="BJF19" s="146"/>
      <c r="BJG19" s="146"/>
      <c r="BJH19" s="146"/>
      <c r="BJI19" s="146"/>
      <c r="BJJ19" s="146"/>
      <c r="BJK19" s="146"/>
      <c r="BJL19" s="146"/>
      <c r="BJM19" s="146"/>
      <c r="BJN19" s="146"/>
      <c r="BJO19" s="146"/>
      <c r="BJP19" s="146"/>
      <c r="BJQ19" s="146"/>
      <c r="BJR19" s="146"/>
      <c r="BJS19" s="146"/>
      <c r="BJT19" s="146"/>
      <c r="BJU19" s="146"/>
      <c r="BJV19" s="146"/>
      <c r="BJW19" s="146"/>
      <c r="BJX19" s="146"/>
      <c r="BJY19" s="146"/>
      <c r="BJZ19" s="146"/>
      <c r="BKA19" s="146"/>
      <c r="BKB19" s="146"/>
      <c r="BKC19" s="146"/>
      <c r="BKD19" s="146"/>
      <c r="BKE19" s="146"/>
      <c r="BKF19" s="146"/>
      <c r="BKG19" s="146"/>
      <c r="BKH19" s="146"/>
      <c r="BKI19" s="146"/>
      <c r="BKJ19" s="146"/>
      <c r="BKK19" s="146"/>
      <c r="BKL19" s="146"/>
      <c r="BKM19" s="146"/>
      <c r="BKN19" s="146"/>
      <c r="BKO19" s="146"/>
      <c r="BKP19" s="146"/>
      <c r="BKQ19" s="146"/>
      <c r="BKR19" s="146"/>
      <c r="BKS19" s="146"/>
      <c r="BKT19" s="146"/>
      <c r="BKU19" s="146"/>
      <c r="BKV19" s="146"/>
      <c r="BKW19" s="146"/>
      <c r="BKX19" s="146"/>
      <c r="BKY19" s="146"/>
      <c r="BKZ19" s="146"/>
      <c r="BLA19" s="146"/>
      <c r="BLB19" s="146"/>
      <c r="BLC19" s="146"/>
      <c r="BLD19" s="146"/>
      <c r="BLE19" s="146"/>
      <c r="BLF19" s="146"/>
      <c r="BLG19" s="146"/>
      <c r="BLH19" s="146"/>
      <c r="BLI19" s="146"/>
      <c r="BLJ19" s="146"/>
      <c r="BLK19" s="146"/>
      <c r="BLL19" s="146"/>
      <c r="BLM19" s="146"/>
      <c r="BLN19" s="146"/>
      <c r="BLO19" s="146"/>
      <c r="BLP19" s="146"/>
      <c r="BLQ19" s="146"/>
      <c r="BLR19" s="146"/>
      <c r="BLS19" s="146"/>
      <c r="BLT19" s="146"/>
      <c r="BLU19" s="146"/>
      <c r="BLV19" s="146"/>
      <c r="BLW19" s="146"/>
      <c r="BLX19" s="146"/>
      <c r="BLY19" s="146"/>
      <c r="BLZ19" s="146"/>
      <c r="BMA19" s="146"/>
      <c r="BMB19" s="146"/>
      <c r="BMC19" s="146"/>
      <c r="BMD19" s="146"/>
      <c r="BME19" s="146"/>
      <c r="BMF19" s="146"/>
      <c r="BMG19" s="146"/>
      <c r="BMH19" s="146"/>
      <c r="BMI19" s="146"/>
      <c r="BMJ19" s="146"/>
      <c r="BMK19" s="146"/>
      <c r="BML19" s="146"/>
      <c r="BMM19" s="146"/>
      <c r="BMN19" s="146"/>
      <c r="BMO19" s="146"/>
      <c r="BMP19" s="146"/>
      <c r="BMQ19" s="146"/>
      <c r="BMR19" s="146"/>
      <c r="BMS19" s="146"/>
      <c r="BMT19" s="146"/>
      <c r="BMU19" s="146"/>
      <c r="BMV19" s="146"/>
      <c r="BMW19" s="146"/>
      <c r="BMX19" s="146"/>
      <c r="BMY19" s="146"/>
      <c r="BMZ19" s="146"/>
      <c r="BNA19" s="146"/>
      <c r="BNB19" s="146"/>
      <c r="BNC19" s="146"/>
      <c r="BND19" s="146"/>
      <c r="BNE19" s="146"/>
      <c r="BNF19" s="146"/>
      <c r="BNG19" s="146"/>
      <c r="BNH19" s="146"/>
      <c r="BNI19" s="146"/>
      <c r="BNJ19" s="146"/>
      <c r="BNK19" s="146"/>
      <c r="BNL19" s="146"/>
      <c r="BNM19" s="146"/>
      <c r="BNN19" s="146"/>
      <c r="BNO19" s="146"/>
      <c r="BNP19" s="146"/>
      <c r="BNQ19" s="146"/>
      <c r="BNR19" s="146"/>
      <c r="BNS19" s="146"/>
      <c r="BNT19" s="146"/>
      <c r="BNU19" s="146"/>
      <c r="BNV19" s="146"/>
      <c r="BNW19" s="146"/>
      <c r="BNX19" s="146"/>
      <c r="BNY19" s="146"/>
      <c r="BNZ19" s="146"/>
      <c r="BOA19" s="146"/>
      <c r="BOB19" s="146"/>
      <c r="BOC19" s="146"/>
      <c r="BOD19" s="146"/>
      <c r="BOE19" s="146"/>
      <c r="BOF19" s="146"/>
      <c r="BOG19" s="146"/>
      <c r="BOH19" s="146"/>
      <c r="BOI19" s="146"/>
      <c r="BOJ19" s="146"/>
      <c r="BOK19" s="146"/>
      <c r="BOL19" s="146"/>
      <c r="BOM19" s="146"/>
      <c r="BON19" s="146"/>
      <c r="BOO19" s="146"/>
      <c r="BOP19" s="146"/>
      <c r="BOQ19" s="146"/>
      <c r="BOR19" s="146"/>
      <c r="BOS19" s="146"/>
      <c r="BOT19" s="146"/>
      <c r="BOU19" s="146"/>
      <c r="BOV19" s="146"/>
      <c r="BOW19" s="146"/>
      <c r="BOX19" s="146"/>
      <c r="BOY19" s="146"/>
      <c r="BOZ19" s="146"/>
      <c r="BPA19" s="146"/>
      <c r="BPB19" s="146"/>
      <c r="BPC19" s="146"/>
      <c r="BPD19" s="146"/>
      <c r="BPE19" s="146"/>
      <c r="BPF19" s="146"/>
      <c r="BPG19" s="146"/>
      <c r="BPH19" s="146"/>
      <c r="BPI19" s="146"/>
      <c r="BPJ19" s="146"/>
      <c r="BPK19" s="146"/>
      <c r="BPL19" s="146"/>
      <c r="BPM19" s="146"/>
      <c r="BPN19" s="146"/>
      <c r="BPO19" s="146"/>
      <c r="BPP19" s="146"/>
      <c r="BPQ19" s="146"/>
      <c r="BPR19" s="146"/>
      <c r="BPS19" s="146"/>
      <c r="BPT19" s="146"/>
      <c r="BPU19" s="146"/>
      <c r="BPV19" s="146"/>
      <c r="BPW19" s="146"/>
      <c r="BPX19" s="146"/>
      <c r="BPY19" s="146"/>
      <c r="BPZ19" s="146"/>
      <c r="BQA19" s="146"/>
      <c r="BQB19" s="146"/>
      <c r="BQC19" s="146"/>
      <c r="BQD19" s="146"/>
      <c r="BQE19" s="146"/>
      <c r="BQF19" s="146"/>
      <c r="BQG19" s="146"/>
      <c r="BQH19" s="146"/>
      <c r="BQI19" s="146"/>
      <c r="BQJ19" s="146"/>
      <c r="BQK19" s="146"/>
      <c r="BQL19" s="146"/>
      <c r="BQM19" s="146"/>
      <c r="BQN19" s="146"/>
      <c r="BQO19" s="146"/>
      <c r="BQP19" s="146"/>
      <c r="BQQ19" s="146"/>
      <c r="BQR19" s="146"/>
      <c r="BQS19" s="146"/>
      <c r="BQT19" s="146"/>
      <c r="BQU19" s="146"/>
      <c r="BQV19" s="146"/>
      <c r="BQW19" s="146"/>
      <c r="BQX19" s="146"/>
      <c r="BQY19" s="146"/>
      <c r="BQZ19" s="146"/>
      <c r="BRA19" s="146"/>
      <c r="BRB19" s="146"/>
      <c r="BRC19" s="146"/>
      <c r="BRD19" s="146"/>
      <c r="BRE19" s="146"/>
      <c r="BRF19" s="146"/>
      <c r="BRG19" s="146"/>
      <c r="BRH19" s="146"/>
      <c r="BRI19" s="146"/>
      <c r="BRJ19" s="146"/>
      <c r="BRK19" s="146"/>
      <c r="BRL19" s="146"/>
      <c r="BRM19" s="146"/>
      <c r="BRN19" s="146"/>
      <c r="BRO19" s="146"/>
      <c r="BRP19" s="146"/>
      <c r="BRQ19" s="146"/>
      <c r="BRR19" s="146"/>
      <c r="BRS19" s="146"/>
      <c r="BRT19" s="146"/>
      <c r="BRU19" s="146"/>
      <c r="BRV19" s="146"/>
      <c r="BRW19" s="146"/>
      <c r="BRX19" s="146"/>
      <c r="BRY19" s="146"/>
      <c r="BRZ19" s="146"/>
      <c r="BSA19" s="146"/>
      <c r="BSB19" s="146"/>
      <c r="BSC19" s="146"/>
      <c r="BSD19" s="146"/>
      <c r="BSE19" s="146"/>
      <c r="BSF19" s="146"/>
      <c r="BSG19" s="146"/>
      <c r="BSH19" s="146"/>
      <c r="BSI19" s="146"/>
      <c r="BSJ19" s="146"/>
      <c r="BSK19" s="146"/>
      <c r="BSL19" s="146"/>
      <c r="BSM19" s="146"/>
      <c r="BSN19" s="146"/>
      <c r="BSO19" s="146"/>
      <c r="BSP19" s="146"/>
      <c r="BSQ19" s="146"/>
      <c r="BSR19" s="146"/>
      <c r="BSS19" s="146"/>
      <c r="BST19" s="146"/>
      <c r="BSU19" s="146"/>
      <c r="BSV19" s="146"/>
      <c r="BSW19" s="146"/>
      <c r="BSX19" s="146"/>
      <c r="BSY19" s="146"/>
      <c r="BSZ19" s="146"/>
      <c r="BTA19" s="146"/>
      <c r="BTB19" s="146"/>
      <c r="BTC19" s="146"/>
      <c r="BTD19" s="146"/>
      <c r="BTE19" s="146"/>
      <c r="BTF19" s="146"/>
      <c r="BTG19" s="146"/>
      <c r="BTH19" s="146"/>
      <c r="BTI19" s="146"/>
      <c r="BTJ19" s="146"/>
      <c r="BTK19" s="146"/>
      <c r="BTL19" s="146"/>
      <c r="BTM19" s="146"/>
      <c r="BTN19" s="146"/>
      <c r="BTO19" s="146"/>
      <c r="BTP19" s="146"/>
      <c r="BTQ19" s="146"/>
      <c r="BTR19" s="146"/>
      <c r="BTS19" s="146"/>
      <c r="BTT19" s="146"/>
      <c r="BTU19" s="146"/>
      <c r="BTV19" s="146"/>
      <c r="BTW19" s="146"/>
      <c r="BTX19" s="146"/>
      <c r="BTY19" s="146"/>
      <c r="BTZ19" s="146"/>
      <c r="BUA19" s="146"/>
      <c r="BUB19" s="146"/>
      <c r="BUC19" s="146"/>
      <c r="BUD19" s="146"/>
      <c r="BUE19" s="146"/>
      <c r="BUF19" s="146"/>
      <c r="BUG19" s="146"/>
      <c r="BUH19" s="146"/>
      <c r="BUI19" s="146"/>
      <c r="BUJ19" s="146"/>
      <c r="BUK19" s="146"/>
      <c r="BUL19" s="146"/>
      <c r="BUM19" s="146"/>
      <c r="BUN19" s="146"/>
      <c r="BUO19" s="146"/>
      <c r="BUP19" s="146"/>
      <c r="BUQ19" s="146"/>
      <c r="BUR19" s="146"/>
      <c r="BUS19" s="146"/>
      <c r="BUT19" s="146"/>
      <c r="BUU19" s="146"/>
      <c r="BUV19" s="146"/>
      <c r="BUW19" s="146"/>
      <c r="BUX19" s="146"/>
      <c r="BUY19" s="146"/>
      <c r="BUZ19" s="146"/>
      <c r="BVA19" s="146"/>
      <c r="BVB19" s="146"/>
      <c r="BVC19" s="146"/>
      <c r="BVD19" s="146"/>
      <c r="BVE19" s="146"/>
      <c r="BVF19" s="146"/>
      <c r="BVG19" s="146"/>
      <c r="BVH19" s="146"/>
      <c r="BVI19" s="146"/>
      <c r="BVJ19" s="146"/>
      <c r="BVK19" s="146"/>
      <c r="BVL19" s="146"/>
      <c r="BVM19" s="146"/>
      <c r="BVN19" s="146"/>
      <c r="BVO19" s="146"/>
      <c r="BVP19" s="146"/>
      <c r="BVQ19" s="146"/>
      <c r="BVR19" s="146"/>
      <c r="BVS19" s="146"/>
      <c r="BVT19" s="146"/>
      <c r="BVU19" s="146"/>
      <c r="BVV19" s="146"/>
      <c r="BVW19" s="146"/>
      <c r="BVX19" s="146"/>
      <c r="BVY19" s="146"/>
      <c r="BVZ19" s="146"/>
      <c r="BWA19" s="146"/>
      <c r="BWB19" s="146"/>
      <c r="BWC19" s="146"/>
      <c r="BWD19" s="146"/>
      <c r="BWE19" s="146"/>
      <c r="BWF19" s="146"/>
      <c r="BWG19" s="146"/>
      <c r="BWH19" s="146"/>
      <c r="BWI19" s="146"/>
      <c r="BWJ19" s="146"/>
      <c r="BWK19" s="146"/>
      <c r="BWL19" s="146"/>
      <c r="BWM19" s="146"/>
      <c r="BWN19" s="146"/>
      <c r="BWO19" s="146"/>
      <c r="BWP19" s="146"/>
      <c r="BWQ19" s="146"/>
      <c r="BWR19" s="146"/>
      <c r="BWS19" s="146"/>
      <c r="BWT19" s="146"/>
      <c r="BWU19" s="146"/>
      <c r="BWV19" s="146"/>
      <c r="BWW19" s="146"/>
      <c r="BWX19" s="146"/>
      <c r="BWY19" s="146"/>
      <c r="BWZ19" s="146"/>
      <c r="BXA19" s="146"/>
      <c r="BXB19" s="146"/>
      <c r="BXC19" s="146"/>
      <c r="BXD19" s="146"/>
      <c r="BXE19" s="146"/>
      <c r="BXF19" s="146"/>
      <c r="BXG19" s="146"/>
      <c r="BXH19" s="146"/>
      <c r="BXI19" s="146"/>
      <c r="BXJ19" s="146"/>
      <c r="BXK19" s="146"/>
      <c r="BXL19" s="146"/>
      <c r="BXM19" s="146"/>
      <c r="BXN19" s="146"/>
      <c r="BXO19" s="146"/>
      <c r="BXP19" s="146"/>
      <c r="BXQ19" s="146"/>
      <c r="BXR19" s="146"/>
      <c r="BXS19" s="146"/>
      <c r="BXT19" s="146"/>
      <c r="BXU19" s="146"/>
      <c r="BXV19" s="146"/>
      <c r="BXW19" s="146"/>
      <c r="BXX19" s="146"/>
      <c r="BXY19" s="146"/>
      <c r="BXZ19" s="146"/>
      <c r="BYA19" s="146"/>
      <c r="BYB19" s="146"/>
      <c r="BYC19" s="146"/>
      <c r="BYD19" s="146"/>
      <c r="BYE19" s="146"/>
      <c r="BYF19" s="146"/>
      <c r="BYG19" s="146"/>
      <c r="BYH19" s="146"/>
      <c r="BYI19" s="146"/>
      <c r="BYJ19" s="146"/>
      <c r="BYK19" s="146"/>
      <c r="BYL19" s="146"/>
      <c r="BYM19" s="146"/>
      <c r="BYN19" s="146"/>
      <c r="BYO19" s="146"/>
      <c r="BYP19" s="146"/>
      <c r="BYQ19" s="146"/>
      <c r="BYR19" s="146"/>
      <c r="BYS19" s="146"/>
      <c r="BYT19" s="146"/>
      <c r="BYU19" s="146"/>
      <c r="BYV19" s="146"/>
      <c r="BYW19" s="146"/>
      <c r="BYX19" s="146"/>
      <c r="BYY19" s="146"/>
      <c r="BYZ19" s="146"/>
      <c r="BZA19" s="146"/>
      <c r="BZB19" s="146"/>
      <c r="BZC19" s="146"/>
      <c r="BZD19" s="146"/>
      <c r="BZE19" s="146"/>
      <c r="BZF19" s="146"/>
      <c r="BZG19" s="146"/>
      <c r="BZH19" s="146"/>
      <c r="BZI19" s="146"/>
      <c r="BZJ19" s="146"/>
      <c r="BZK19" s="146"/>
      <c r="BZL19" s="146"/>
      <c r="BZM19" s="146"/>
      <c r="BZN19" s="146"/>
      <c r="BZO19" s="146"/>
      <c r="BZP19" s="146"/>
      <c r="BZQ19" s="146"/>
      <c r="BZR19" s="146"/>
      <c r="BZS19" s="146"/>
      <c r="BZT19" s="146"/>
      <c r="BZU19" s="146"/>
      <c r="BZV19" s="146"/>
      <c r="BZW19" s="146"/>
      <c r="BZX19" s="146"/>
      <c r="BZY19" s="146"/>
      <c r="BZZ19" s="146"/>
      <c r="CAA19" s="146"/>
      <c r="CAB19" s="146"/>
      <c r="CAC19" s="146"/>
      <c r="CAD19" s="146"/>
      <c r="CAE19" s="146"/>
      <c r="CAF19" s="146"/>
      <c r="CAG19" s="146"/>
      <c r="CAH19" s="146"/>
      <c r="CAI19" s="146"/>
      <c r="CAJ19" s="146"/>
      <c r="CAK19" s="146"/>
      <c r="CAL19" s="146"/>
      <c r="CAM19" s="146"/>
      <c r="CAN19" s="146"/>
      <c r="CAO19" s="146"/>
      <c r="CAP19" s="146"/>
      <c r="CAQ19" s="146"/>
      <c r="CAR19" s="146"/>
      <c r="CAS19" s="146"/>
      <c r="CAT19" s="146"/>
      <c r="CAU19" s="146"/>
      <c r="CAV19" s="146"/>
      <c r="CAW19" s="146"/>
      <c r="CAX19" s="146"/>
      <c r="CAY19" s="146"/>
      <c r="CAZ19" s="146"/>
      <c r="CBA19" s="146"/>
      <c r="CBB19" s="146"/>
      <c r="CBC19" s="146"/>
      <c r="CBD19" s="146"/>
      <c r="CBE19" s="146"/>
      <c r="CBF19" s="146"/>
      <c r="CBG19" s="146"/>
      <c r="CBH19" s="146"/>
      <c r="CBI19" s="146"/>
      <c r="CBJ19" s="146"/>
      <c r="CBK19" s="146"/>
      <c r="CBL19" s="146"/>
      <c r="CBM19" s="146"/>
      <c r="CBN19" s="146"/>
      <c r="CBO19" s="146"/>
      <c r="CBP19" s="146"/>
      <c r="CBQ19" s="146"/>
      <c r="CBR19" s="146"/>
      <c r="CBS19" s="146"/>
      <c r="CBT19" s="146"/>
      <c r="CBU19" s="146"/>
      <c r="CBV19" s="146"/>
      <c r="CBW19" s="146"/>
      <c r="CBX19" s="146"/>
      <c r="CBY19" s="146"/>
      <c r="CBZ19" s="146"/>
      <c r="CCA19" s="146"/>
      <c r="CCB19" s="146"/>
      <c r="CCC19" s="146"/>
      <c r="CCD19" s="146"/>
      <c r="CCE19" s="146"/>
      <c r="CCF19" s="146"/>
      <c r="CCG19" s="146"/>
      <c r="CCH19" s="146"/>
      <c r="CCI19" s="146"/>
      <c r="CCJ19" s="146"/>
      <c r="CCK19" s="146"/>
      <c r="CCL19" s="146"/>
      <c r="CCM19" s="146"/>
      <c r="CCN19" s="146"/>
      <c r="CCO19" s="146"/>
      <c r="CCP19" s="146"/>
      <c r="CCQ19" s="146"/>
      <c r="CCR19" s="146"/>
      <c r="CCS19" s="146"/>
      <c r="CCT19" s="146"/>
      <c r="CCU19" s="146"/>
      <c r="CCV19" s="146"/>
      <c r="CCW19" s="146"/>
      <c r="CCX19" s="146"/>
      <c r="CCY19" s="146"/>
      <c r="CCZ19" s="146"/>
      <c r="CDA19" s="146"/>
      <c r="CDB19" s="146"/>
      <c r="CDC19" s="146"/>
      <c r="CDD19" s="146"/>
      <c r="CDE19" s="146"/>
      <c r="CDF19" s="146"/>
      <c r="CDG19" s="146"/>
      <c r="CDH19" s="146"/>
      <c r="CDI19" s="146"/>
      <c r="CDJ19" s="146"/>
      <c r="CDK19" s="146"/>
      <c r="CDL19" s="146"/>
      <c r="CDM19" s="146"/>
      <c r="CDN19" s="146"/>
      <c r="CDO19" s="146"/>
      <c r="CDP19" s="146"/>
      <c r="CDQ19" s="146"/>
      <c r="CDR19" s="146"/>
      <c r="CDS19" s="146"/>
      <c r="CDT19" s="146"/>
      <c r="CDU19" s="146"/>
      <c r="CDV19" s="146"/>
      <c r="CDW19" s="146"/>
      <c r="CDX19" s="146"/>
      <c r="CDY19" s="146"/>
      <c r="CDZ19" s="146"/>
      <c r="CEA19" s="146"/>
      <c r="CEB19" s="146"/>
      <c r="CEC19" s="146"/>
      <c r="CED19" s="146"/>
      <c r="CEE19" s="146"/>
      <c r="CEF19" s="146"/>
      <c r="CEG19" s="146"/>
      <c r="CEH19" s="146"/>
      <c r="CEI19" s="146"/>
      <c r="CEJ19" s="146"/>
      <c r="CEK19" s="146"/>
      <c r="CEL19" s="146"/>
      <c r="CEM19" s="146"/>
      <c r="CEN19" s="146"/>
      <c r="CEO19" s="146"/>
      <c r="CEP19" s="146"/>
      <c r="CEQ19" s="146"/>
      <c r="CER19" s="146"/>
      <c r="CES19" s="146"/>
      <c r="CET19" s="146"/>
      <c r="CEU19" s="146"/>
      <c r="CEV19" s="146"/>
      <c r="CEW19" s="146"/>
      <c r="CEX19" s="146"/>
      <c r="CEY19" s="146"/>
      <c r="CEZ19" s="146"/>
      <c r="CFA19" s="146"/>
      <c r="CFB19" s="146"/>
      <c r="CFC19" s="146"/>
      <c r="CFD19" s="146"/>
      <c r="CFE19" s="146"/>
      <c r="CFF19" s="146"/>
      <c r="CFG19" s="146"/>
      <c r="CFH19" s="146"/>
      <c r="CFI19" s="146"/>
      <c r="CFJ19" s="146"/>
      <c r="CFK19" s="146"/>
      <c r="CFL19" s="146"/>
      <c r="CFM19" s="146"/>
      <c r="CFN19" s="146"/>
      <c r="CFO19" s="146"/>
      <c r="CFP19" s="146"/>
      <c r="CFQ19" s="146"/>
      <c r="CFR19" s="146"/>
      <c r="CFS19" s="146"/>
      <c r="CFT19" s="146"/>
      <c r="CFU19" s="146"/>
      <c r="CFV19" s="146"/>
      <c r="CFW19" s="146"/>
      <c r="CFX19" s="146"/>
      <c r="CFY19" s="146"/>
      <c r="CFZ19" s="146"/>
      <c r="CGA19" s="146"/>
      <c r="CGB19" s="146"/>
      <c r="CGC19" s="146"/>
      <c r="CGD19" s="146"/>
      <c r="CGE19" s="146"/>
      <c r="CGF19" s="146"/>
      <c r="CGG19" s="146"/>
      <c r="CGH19" s="146"/>
      <c r="CGI19" s="146"/>
      <c r="CGJ19" s="146"/>
      <c r="CGK19" s="146"/>
      <c r="CGL19" s="146"/>
      <c r="CGM19" s="146"/>
      <c r="CGN19" s="146"/>
      <c r="CGO19" s="146"/>
      <c r="CGP19" s="146"/>
      <c r="CGQ19" s="146"/>
      <c r="CGR19" s="146"/>
      <c r="CGS19" s="146"/>
      <c r="CGT19" s="146"/>
      <c r="CGU19" s="146"/>
      <c r="CGV19" s="146"/>
      <c r="CGW19" s="146"/>
      <c r="CGX19" s="146"/>
      <c r="CGY19" s="146"/>
      <c r="CGZ19" s="146"/>
      <c r="CHA19" s="146"/>
      <c r="CHB19" s="146"/>
      <c r="CHC19" s="146"/>
      <c r="CHD19" s="146"/>
      <c r="CHE19" s="146"/>
      <c r="CHF19" s="146"/>
      <c r="CHG19" s="146"/>
      <c r="CHH19" s="146"/>
      <c r="CHI19" s="146"/>
      <c r="CHJ19" s="146"/>
      <c r="CHK19" s="146"/>
      <c r="CHL19" s="146"/>
      <c r="CHM19" s="146"/>
      <c r="CHN19" s="146"/>
      <c r="CHO19" s="146"/>
      <c r="CHP19" s="146"/>
      <c r="CHQ19" s="146"/>
      <c r="CHR19" s="146"/>
      <c r="CHS19" s="146"/>
      <c r="CHT19" s="146"/>
      <c r="CHU19" s="146"/>
      <c r="CHV19" s="146"/>
      <c r="CHW19" s="146"/>
      <c r="CHX19" s="146"/>
      <c r="CHY19" s="146"/>
      <c r="CHZ19" s="146"/>
      <c r="CIA19" s="146"/>
      <c r="CIB19" s="146"/>
      <c r="CIC19" s="146"/>
      <c r="CID19" s="146"/>
      <c r="CIE19" s="146"/>
      <c r="CIF19" s="146"/>
      <c r="CIG19" s="146"/>
      <c r="CIH19" s="146"/>
      <c r="CII19" s="146"/>
      <c r="CIJ19" s="146"/>
      <c r="CIK19" s="146"/>
      <c r="CIL19" s="146"/>
      <c r="CIM19" s="146"/>
      <c r="CIN19" s="146"/>
      <c r="CIO19" s="146"/>
      <c r="CIP19" s="146"/>
      <c r="CIQ19" s="146"/>
      <c r="CIR19" s="146"/>
      <c r="CIS19" s="146"/>
      <c r="CIT19" s="146"/>
      <c r="CIU19" s="146"/>
      <c r="CIV19" s="146"/>
      <c r="CIW19" s="146"/>
      <c r="CIX19" s="146"/>
      <c r="CIY19" s="146"/>
      <c r="CIZ19" s="146"/>
      <c r="CJA19" s="146"/>
      <c r="CJB19" s="146"/>
      <c r="CJC19" s="146"/>
      <c r="CJD19" s="146"/>
      <c r="CJE19" s="146"/>
      <c r="CJF19" s="146"/>
      <c r="CJG19" s="146"/>
      <c r="CJH19" s="146"/>
      <c r="CJI19" s="146"/>
      <c r="CJJ19" s="146"/>
      <c r="CJK19" s="146"/>
      <c r="CJL19" s="146"/>
      <c r="CJM19" s="146"/>
      <c r="CJN19" s="146"/>
      <c r="CJO19" s="146"/>
      <c r="CJP19" s="146"/>
      <c r="CJQ19" s="146"/>
      <c r="CJR19" s="146"/>
      <c r="CJS19" s="146"/>
      <c r="CJT19" s="146"/>
      <c r="CJU19" s="146"/>
      <c r="CJV19" s="146"/>
      <c r="CJW19" s="146"/>
      <c r="CJX19" s="146"/>
      <c r="CJY19" s="146"/>
      <c r="CJZ19" s="146"/>
      <c r="CKA19" s="146"/>
      <c r="CKB19" s="146"/>
      <c r="CKC19" s="146"/>
      <c r="CKD19" s="146"/>
      <c r="CKE19" s="146"/>
      <c r="CKF19" s="146"/>
      <c r="CKG19" s="146"/>
      <c r="CKH19" s="146"/>
      <c r="CKI19" s="146"/>
      <c r="CKJ19" s="146"/>
      <c r="CKK19" s="146"/>
      <c r="CKL19" s="146"/>
      <c r="CKM19" s="146"/>
      <c r="CKN19" s="146"/>
      <c r="CKO19" s="146"/>
      <c r="CKP19" s="146"/>
      <c r="CKQ19" s="146"/>
      <c r="CKR19" s="146"/>
      <c r="CKS19" s="146"/>
      <c r="CKT19" s="146"/>
      <c r="CKU19" s="146"/>
      <c r="CKV19" s="146"/>
      <c r="CKW19" s="146"/>
      <c r="CKX19" s="146"/>
      <c r="CKY19" s="146"/>
      <c r="CKZ19" s="146"/>
      <c r="CLA19" s="146"/>
      <c r="CLB19" s="146"/>
      <c r="CLC19" s="146"/>
      <c r="CLD19" s="146"/>
      <c r="CLE19" s="146"/>
      <c r="CLF19" s="146"/>
      <c r="CLG19" s="146"/>
      <c r="CLH19" s="146"/>
      <c r="CLI19" s="146"/>
      <c r="CLJ19" s="146"/>
      <c r="CLK19" s="146"/>
      <c r="CLL19" s="146"/>
      <c r="CLM19" s="146"/>
      <c r="CLN19" s="146"/>
      <c r="CLO19" s="146"/>
      <c r="CLP19" s="146"/>
      <c r="CLQ19" s="146"/>
      <c r="CLR19" s="146"/>
      <c r="CLS19" s="146"/>
      <c r="CLT19" s="146"/>
      <c r="CLU19" s="146"/>
      <c r="CLV19" s="146"/>
      <c r="CLW19" s="146"/>
      <c r="CLX19" s="146"/>
      <c r="CLY19" s="146"/>
      <c r="CLZ19" s="146"/>
      <c r="CMA19" s="146"/>
      <c r="CMB19" s="146"/>
      <c r="CMC19" s="146"/>
      <c r="CMD19" s="146"/>
      <c r="CME19" s="146"/>
      <c r="CMF19" s="146"/>
      <c r="CMG19" s="146"/>
      <c r="CMH19" s="146"/>
      <c r="CMI19" s="146"/>
      <c r="CMJ19" s="146"/>
      <c r="CMK19" s="146"/>
      <c r="CML19" s="146"/>
      <c r="CMM19" s="146"/>
      <c r="CMN19" s="146"/>
      <c r="CMO19" s="146"/>
      <c r="CMP19" s="146"/>
      <c r="CMQ19" s="146"/>
      <c r="CMR19" s="146"/>
      <c r="CMS19" s="146"/>
      <c r="CMT19" s="146"/>
      <c r="CMU19" s="146"/>
      <c r="CMV19" s="146"/>
      <c r="CMW19" s="146"/>
      <c r="CMX19" s="146"/>
      <c r="CMY19" s="146"/>
      <c r="CMZ19" s="146"/>
      <c r="CNA19" s="146"/>
      <c r="CNB19" s="146"/>
      <c r="CNC19" s="146"/>
      <c r="CND19" s="146"/>
      <c r="CNE19" s="146"/>
      <c r="CNF19" s="146"/>
      <c r="CNG19" s="146"/>
      <c r="CNH19" s="146"/>
      <c r="CNI19" s="146"/>
      <c r="CNJ19" s="146"/>
      <c r="CNK19" s="146"/>
      <c r="CNL19" s="146"/>
      <c r="CNM19" s="146"/>
      <c r="CNN19" s="146"/>
      <c r="CNO19" s="146"/>
      <c r="CNP19" s="146"/>
      <c r="CNQ19" s="146"/>
      <c r="CNR19" s="146"/>
      <c r="CNS19" s="146"/>
      <c r="CNT19" s="146"/>
      <c r="CNU19" s="146"/>
      <c r="CNV19" s="146"/>
      <c r="CNW19" s="146"/>
      <c r="CNX19" s="146"/>
      <c r="CNY19" s="146"/>
      <c r="CNZ19" s="146"/>
      <c r="COA19" s="146"/>
      <c r="COB19" s="146"/>
      <c r="COC19" s="146"/>
      <c r="COD19" s="146"/>
      <c r="COE19" s="146"/>
      <c r="COF19" s="146"/>
      <c r="COG19" s="146"/>
      <c r="COH19" s="146"/>
      <c r="COI19" s="146"/>
      <c r="COJ19" s="146"/>
      <c r="COK19" s="146"/>
      <c r="COL19" s="146"/>
      <c r="COM19" s="146"/>
      <c r="CON19" s="146"/>
      <c r="COO19" s="146"/>
      <c r="COP19" s="146"/>
      <c r="COQ19" s="146"/>
      <c r="COR19" s="146"/>
      <c r="COS19" s="146"/>
      <c r="COT19" s="146"/>
      <c r="COU19" s="146"/>
      <c r="COV19" s="146"/>
      <c r="COW19" s="146"/>
      <c r="COX19" s="146"/>
      <c r="COY19" s="146"/>
      <c r="COZ19" s="146"/>
      <c r="CPA19" s="146"/>
      <c r="CPB19" s="146"/>
      <c r="CPC19" s="146"/>
      <c r="CPD19" s="146"/>
      <c r="CPE19" s="146"/>
      <c r="CPF19" s="146"/>
      <c r="CPG19" s="146"/>
      <c r="CPH19" s="146"/>
      <c r="CPI19" s="146"/>
      <c r="CPJ19" s="146"/>
      <c r="CPK19" s="146"/>
      <c r="CPL19" s="146"/>
      <c r="CPM19" s="146"/>
      <c r="CPN19" s="146"/>
      <c r="CPO19" s="146"/>
      <c r="CPP19" s="146"/>
      <c r="CPQ19" s="146"/>
      <c r="CPR19" s="146"/>
      <c r="CPS19" s="146"/>
      <c r="CPT19" s="146"/>
      <c r="CPU19" s="146"/>
      <c r="CPV19" s="146"/>
      <c r="CPW19" s="146"/>
      <c r="CPX19" s="146"/>
      <c r="CPY19" s="146"/>
      <c r="CPZ19" s="146"/>
      <c r="CQA19" s="146"/>
      <c r="CQB19" s="146"/>
      <c r="CQC19" s="146"/>
      <c r="CQD19" s="146"/>
      <c r="CQE19" s="146"/>
      <c r="CQF19" s="146"/>
      <c r="CQG19" s="146"/>
      <c r="CQH19" s="146"/>
      <c r="CQI19" s="146"/>
      <c r="CQJ19" s="146"/>
      <c r="CQK19" s="146"/>
      <c r="CQL19" s="146"/>
      <c r="CQM19" s="146"/>
      <c r="CQN19" s="146"/>
      <c r="CQO19" s="146"/>
      <c r="CQP19" s="146"/>
      <c r="CQQ19" s="146"/>
      <c r="CQR19" s="146"/>
      <c r="CQS19" s="146"/>
      <c r="CQT19" s="146"/>
      <c r="CQU19" s="146"/>
      <c r="CQV19" s="146"/>
      <c r="CQW19" s="146"/>
      <c r="CQX19" s="146"/>
      <c r="CQY19" s="146"/>
      <c r="CQZ19" s="146"/>
      <c r="CRA19" s="146"/>
      <c r="CRB19" s="146"/>
      <c r="CRC19" s="146"/>
      <c r="CRD19" s="146"/>
      <c r="CRE19" s="146"/>
      <c r="CRF19" s="146"/>
      <c r="CRG19" s="146"/>
      <c r="CRH19" s="146"/>
      <c r="CRI19" s="146"/>
      <c r="CRJ19" s="146"/>
      <c r="CRK19" s="146"/>
      <c r="CRL19" s="146"/>
      <c r="CRM19" s="146"/>
      <c r="CRN19" s="146"/>
      <c r="CRO19" s="146"/>
      <c r="CRP19" s="146"/>
      <c r="CRQ19" s="146"/>
      <c r="CRR19" s="146"/>
      <c r="CRS19" s="146"/>
      <c r="CRT19" s="146"/>
      <c r="CRU19" s="146"/>
      <c r="CRV19" s="146"/>
      <c r="CRW19" s="146"/>
      <c r="CRX19" s="146"/>
      <c r="CRY19" s="146"/>
      <c r="CRZ19" s="146"/>
      <c r="CSA19" s="146"/>
      <c r="CSB19" s="146"/>
      <c r="CSC19" s="146"/>
      <c r="CSD19" s="146"/>
      <c r="CSE19" s="146"/>
      <c r="CSF19" s="146"/>
      <c r="CSG19" s="146"/>
      <c r="CSH19" s="146"/>
      <c r="CSI19" s="146"/>
      <c r="CSJ19" s="146"/>
      <c r="CSK19" s="146"/>
      <c r="CSL19" s="146"/>
      <c r="CSM19" s="146"/>
      <c r="CSN19" s="146"/>
      <c r="CSO19" s="146"/>
      <c r="CSP19" s="146"/>
      <c r="CSQ19" s="146"/>
      <c r="CSR19" s="146"/>
      <c r="CSS19" s="146"/>
      <c r="CST19" s="146"/>
      <c r="CSU19" s="146"/>
      <c r="CSV19" s="146"/>
      <c r="CSW19" s="146"/>
      <c r="CSX19" s="146"/>
      <c r="CSY19" s="146"/>
      <c r="CSZ19" s="146"/>
      <c r="CTA19" s="146"/>
      <c r="CTB19" s="146"/>
      <c r="CTC19" s="146"/>
      <c r="CTD19" s="146"/>
      <c r="CTE19" s="146"/>
      <c r="CTF19" s="146"/>
      <c r="CTG19" s="146"/>
      <c r="CTH19" s="146"/>
      <c r="CTI19" s="146"/>
      <c r="CTJ19" s="146"/>
      <c r="CTK19" s="146"/>
      <c r="CTL19" s="146"/>
      <c r="CTM19" s="146"/>
      <c r="CTN19" s="146"/>
      <c r="CTO19" s="146"/>
      <c r="CTP19" s="146"/>
      <c r="CTQ19" s="146"/>
      <c r="CTR19" s="146"/>
      <c r="CTS19" s="146"/>
      <c r="CTT19" s="146"/>
      <c r="CTU19" s="146"/>
      <c r="CTV19" s="146"/>
      <c r="CTW19" s="146"/>
      <c r="CTX19" s="146"/>
      <c r="CTY19" s="146"/>
      <c r="CTZ19" s="146"/>
      <c r="CUA19" s="146"/>
      <c r="CUB19" s="146"/>
      <c r="CUC19" s="146"/>
      <c r="CUD19" s="146"/>
      <c r="CUE19" s="146"/>
      <c r="CUF19" s="146"/>
      <c r="CUG19" s="146"/>
      <c r="CUH19" s="146"/>
      <c r="CUI19" s="146"/>
      <c r="CUJ19" s="146"/>
      <c r="CUK19" s="146"/>
      <c r="CUL19" s="146"/>
      <c r="CUM19" s="146"/>
      <c r="CUN19" s="146"/>
      <c r="CUO19" s="146"/>
      <c r="CUP19" s="146"/>
      <c r="CUQ19" s="146"/>
      <c r="CUR19" s="146"/>
      <c r="CUS19" s="146"/>
      <c r="CUT19" s="146"/>
      <c r="CUU19" s="146"/>
      <c r="CUV19" s="146"/>
      <c r="CUW19" s="146"/>
      <c r="CUX19" s="146"/>
      <c r="CUY19" s="146"/>
      <c r="CUZ19" s="146"/>
      <c r="CVA19" s="146"/>
      <c r="CVB19" s="146"/>
      <c r="CVC19" s="146"/>
      <c r="CVD19" s="146"/>
      <c r="CVE19" s="146"/>
      <c r="CVF19" s="146"/>
      <c r="CVG19" s="146"/>
      <c r="CVH19" s="146"/>
      <c r="CVI19" s="146"/>
      <c r="CVJ19" s="146"/>
      <c r="CVK19" s="146"/>
      <c r="CVL19" s="146"/>
      <c r="CVM19" s="146"/>
      <c r="CVN19" s="146"/>
      <c r="CVO19" s="146"/>
      <c r="CVP19" s="146"/>
      <c r="CVQ19" s="146"/>
      <c r="CVR19" s="146"/>
      <c r="CVS19" s="146"/>
      <c r="CVT19" s="146"/>
      <c r="CVU19" s="146"/>
      <c r="CVV19" s="146"/>
      <c r="CVW19" s="146"/>
      <c r="CVX19" s="146"/>
      <c r="CVY19" s="146"/>
      <c r="CVZ19" s="146"/>
      <c r="CWA19" s="146"/>
      <c r="CWB19" s="146"/>
      <c r="CWC19" s="146"/>
      <c r="CWD19" s="146"/>
      <c r="CWE19" s="146"/>
      <c r="CWF19" s="146"/>
      <c r="CWG19" s="146"/>
      <c r="CWH19" s="146"/>
      <c r="CWI19" s="146"/>
      <c r="CWJ19" s="146"/>
      <c r="CWK19" s="146"/>
      <c r="CWL19" s="146"/>
      <c r="CWM19" s="146"/>
      <c r="CWN19" s="146"/>
      <c r="CWO19" s="146"/>
      <c r="CWP19" s="146"/>
      <c r="CWQ19" s="146"/>
      <c r="CWR19" s="146"/>
      <c r="CWS19" s="146"/>
      <c r="CWT19" s="146"/>
      <c r="CWU19" s="146"/>
      <c r="CWV19" s="146"/>
      <c r="CWW19" s="146"/>
      <c r="CWX19" s="146"/>
      <c r="CWY19" s="146"/>
      <c r="CWZ19" s="146"/>
      <c r="CXA19" s="146"/>
      <c r="CXB19" s="146"/>
      <c r="CXC19" s="146"/>
      <c r="CXD19" s="146"/>
      <c r="CXE19" s="146"/>
      <c r="CXF19" s="146"/>
      <c r="CXG19" s="146"/>
      <c r="CXH19" s="146"/>
      <c r="CXI19" s="146"/>
      <c r="CXJ19" s="146"/>
      <c r="CXK19" s="146"/>
      <c r="CXL19" s="146"/>
      <c r="CXM19" s="146"/>
      <c r="CXN19" s="146"/>
      <c r="CXO19" s="146"/>
      <c r="CXP19" s="146"/>
      <c r="CXQ19" s="146"/>
      <c r="CXR19" s="146"/>
      <c r="CXS19" s="146"/>
      <c r="CXT19" s="146"/>
      <c r="CXU19" s="146"/>
      <c r="CXV19" s="146"/>
      <c r="CXW19" s="146"/>
      <c r="CXX19" s="146"/>
      <c r="CXY19" s="146"/>
      <c r="CXZ19" s="146"/>
      <c r="CYA19" s="146"/>
      <c r="CYB19" s="146"/>
      <c r="CYC19" s="146"/>
      <c r="CYD19" s="146"/>
      <c r="CYE19" s="146"/>
      <c r="CYF19" s="146"/>
      <c r="CYG19" s="146"/>
      <c r="CYH19" s="146"/>
      <c r="CYI19" s="146"/>
      <c r="CYJ19" s="146"/>
      <c r="CYK19" s="146"/>
      <c r="CYL19" s="146"/>
      <c r="CYM19" s="146"/>
      <c r="CYN19" s="146"/>
      <c r="CYO19" s="146"/>
      <c r="CYP19" s="146"/>
      <c r="CYQ19" s="146"/>
      <c r="CYR19" s="146"/>
      <c r="CYS19" s="146"/>
      <c r="CYT19" s="146"/>
      <c r="CYU19" s="146"/>
      <c r="CYV19" s="146"/>
      <c r="CYW19" s="146"/>
      <c r="CYX19" s="146"/>
      <c r="CYY19" s="146"/>
      <c r="CYZ19" s="146"/>
      <c r="CZA19" s="146"/>
      <c r="CZB19" s="146"/>
      <c r="CZC19" s="146"/>
      <c r="CZD19" s="146"/>
      <c r="CZE19" s="146"/>
      <c r="CZF19" s="146"/>
      <c r="CZG19" s="146"/>
      <c r="CZH19" s="146"/>
      <c r="CZI19" s="146"/>
      <c r="CZJ19" s="146"/>
      <c r="CZK19" s="146"/>
      <c r="CZL19" s="146"/>
      <c r="CZM19" s="146"/>
      <c r="CZN19" s="146"/>
      <c r="CZO19" s="146"/>
      <c r="CZP19" s="146"/>
      <c r="CZQ19" s="146"/>
      <c r="CZR19" s="146"/>
      <c r="CZS19" s="146"/>
      <c r="CZT19" s="146"/>
      <c r="CZU19" s="146"/>
      <c r="CZV19" s="146"/>
      <c r="CZW19" s="146"/>
      <c r="CZX19" s="146"/>
      <c r="CZY19" s="146"/>
      <c r="CZZ19" s="146"/>
      <c r="DAA19" s="146"/>
      <c r="DAB19" s="146"/>
      <c r="DAC19" s="146"/>
      <c r="DAD19" s="146"/>
      <c r="DAE19" s="146"/>
      <c r="DAF19" s="146"/>
      <c r="DAG19" s="146"/>
      <c r="DAH19" s="146"/>
      <c r="DAI19" s="146"/>
      <c r="DAJ19" s="146"/>
      <c r="DAK19" s="146"/>
      <c r="DAL19" s="146"/>
      <c r="DAM19" s="146"/>
      <c r="DAN19" s="146"/>
      <c r="DAO19" s="146"/>
      <c r="DAP19" s="146"/>
      <c r="DAQ19" s="146"/>
      <c r="DAR19" s="146"/>
      <c r="DAS19" s="146"/>
      <c r="DAT19" s="146"/>
      <c r="DAU19" s="146"/>
      <c r="DAV19" s="146"/>
      <c r="DAW19" s="146"/>
      <c r="DAX19" s="146"/>
      <c r="DAY19" s="146"/>
      <c r="DAZ19" s="146"/>
      <c r="DBA19" s="146"/>
      <c r="DBB19" s="146"/>
      <c r="DBC19" s="146"/>
      <c r="DBD19" s="146"/>
      <c r="DBE19" s="146"/>
      <c r="DBF19" s="146"/>
      <c r="DBG19" s="146"/>
      <c r="DBH19" s="146"/>
      <c r="DBI19" s="146"/>
      <c r="DBJ19" s="146"/>
      <c r="DBK19" s="146"/>
      <c r="DBL19" s="146"/>
      <c r="DBM19" s="146"/>
      <c r="DBN19" s="146"/>
      <c r="DBO19" s="146"/>
      <c r="DBP19" s="146"/>
      <c r="DBQ19" s="146"/>
      <c r="DBR19" s="146"/>
      <c r="DBS19" s="146"/>
      <c r="DBT19" s="146"/>
      <c r="DBU19" s="146"/>
      <c r="DBV19" s="146"/>
      <c r="DBW19" s="146"/>
      <c r="DBX19" s="146"/>
      <c r="DBY19" s="146"/>
      <c r="DBZ19" s="146"/>
      <c r="DCA19" s="146"/>
      <c r="DCB19" s="146"/>
      <c r="DCC19" s="146"/>
      <c r="DCD19" s="146"/>
      <c r="DCE19" s="146"/>
      <c r="DCF19" s="146"/>
      <c r="DCG19" s="146"/>
      <c r="DCH19" s="146"/>
      <c r="DCI19" s="146"/>
      <c r="DCJ19" s="146"/>
      <c r="DCK19" s="146"/>
      <c r="DCL19" s="146"/>
      <c r="DCM19" s="146"/>
      <c r="DCN19" s="146"/>
      <c r="DCO19" s="146"/>
      <c r="DCP19" s="146"/>
      <c r="DCQ19" s="146"/>
      <c r="DCR19" s="146"/>
      <c r="DCS19" s="146"/>
      <c r="DCT19" s="146"/>
      <c r="DCU19" s="146"/>
      <c r="DCV19" s="146"/>
      <c r="DCW19" s="146"/>
      <c r="DCX19" s="146"/>
      <c r="DCY19" s="146"/>
      <c r="DCZ19" s="146"/>
      <c r="DDA19" s="146"/>
      <c r="DDB19" s="146"/>
      <c r="DDC19" s="146"/>
      <c r="DDD19" s="146"/>
      <c r="DDE19" s="146"/>
      <c r="DDF19" s="146"/>
      <c r="DDG19" s="146"/>
      <c r="DDH19" s="146"/>
      <c r="DDI19" s="146"/>
      <c r="DDJ19" s="146"/>
      <c r="DDK19" s="146"/>
      <c r="DDL19" s="146"/>
      <c r="DDM19" s="146"/>
      <c r="DDN19" s="146"/>
      <c r="DDO19" s="146"/>
      <c r="DDP19" s="146"/>
      <c r="DDQ19" s="146"/>
      <c r="DDR19" s="146"/>
      <c r="DDS19" s="146"/>
      <c r="DDT19" s="146"/>
      <c r="DDU19" s="146"/>
      <c r="DDV19" s="146"/>
      <c r="DDW19" s="146"/>
      <c r="DDX19" s="146"/>
      <c r="DDY19" s="146"/>
      <c r="DDZ19" s="146"/>
      <c r="DEA19" s="146"/>
      <c r="DEB19" s="146"/>
      <c r="DEC19" s="146"/>
      <c r="DED19" s="146"/>
      <c r="DEE19" s="146"/>
      <c r="DEF19" s="146"/>
      <c r="DEG19" s="146"/>
      <c r="DEH19" s="146"/>
      <c r="DEI19" s="146"/>
      <c r="DEJ19" s="146"/>
      <c r="DEK19" s="146"/>
      <c r="DEL19" s="146"/>
      <c r="DEM19" s="146"/>
      <c r="DEN19" s="146"/>
      <c r="DEO19" s="146"/>
      <c r="DEP19" s="146"/>
      <c r="DEQ19" s="146"/>
      <c r="DER19" s="146"/>
      <c r="DES19" s="146"/>
      <c r="DET19" s="146"/>
      <c r="DEU19" s="146"/>
      <c r="DEV19" s="146"/>
      <c r="DEW19" s="146"/>
      <c r="DEX19" s="146"/>
      <c r="DEY19" s="146"/>
      <c r="DEZ19" s="146"/>
      <c r="DFA19" s="146"/>
      <c r="DFB19" s="146"/>
      <c r="DFC19" s="146"/>
      <c r="DFD19" s="146"/>
      <c r="DFE19" s="146"/>
      <c r="DFF19" s="146"/>
      <c r="DFG19" s="146"/>
      <c r="DFH19" s="146"/>
      <c r="DFI19" s="146"/>
      <c r="DFJ19" s="146"/>
      <c r="DFK19" s="146"/>
      <c r="DFL19" s="146"/>
      <c r="DFM19" s="146"/>
      <c r="DFN19" s="146"/>
      <c r="DFO19" s="146"/>
      <c r="DFP19" s="146"/>
      <c r="DFQ19" s="146"/>
      <c r="DFR19" s="146"/>
      <c r="DFS19" s="146"/>
      <c r="DFT19" s="146"/>
      <c r="DFU19" s="146"/>
      <c r="DFV19" s="146"/>
      <c r="DFW19" s="146"/>
      <c r="DFX19" s="146"/>
      <c r="DFY19" s="146"/>
      <c r="DFZ19" s="146"/>
      <c r="DGA19" s="146"/>
      <c r="DGB19" s="146"/>
      <c r="DGC19" s="146"/>
      <c r="DGD19" s="146"/>
      <c r="DGE19" s="146"/>
      <c r="DGF19" s="146"/>
      <c r="DGG19" s="146"/>
      <c r="DGH19" s="146"/>
      <c r="DGI19" s="146"/>
      <c r="DGJ19" s="146"/>
      <c r="DGK19" s="146"/>
      <c r="DGL19" s="146"/>
      <c r="DGM19" s="146"/>
      <c r="DGN19" s="146"/>
      <c r="DGO19" s="146"/>
      <c r="DGP19" s="146"/>
      <c r="DGQ19" s="146"/>
      <c r="DGR19" s="146"/>
      <c r="DGS19" s="146"/>
      <c r="DGT19" s="146"/>
      <c r="DGU19" s="146"/>
      <c r="DGV19" s="146"/>
      <c r="DGW19" s="146"/>
      <c r="DGX19" s="146"/>
      <c r="DGY19" s="146"/>
      <c r="DGZ19" s="146"/>
      <c r="DHA19" s="146"/>
      <c r="DHB19" s="146"/>
      <c r="DHC19" s="146"/>
      <c r="DHD19" s="146"/>
      <c r="DHE19" s="146"/>
      <c r="DHF19" s="146"/>
      <c r="DHG19" s="146"/>
      <c r="DHH19" s="146"/>
      <c r="DHI19" s="146"/>
      <c r="DHJ19" s="146"/>
      <c r="DHK19" s="146"/>
      <c r="DHL19" s="146"/>
      <c r="DHM19" s="146"/>
      <c r="DHN19" s="146"/>
      <c r="DHO19" s="146"/>
      <c r="DHP19" s="146"/>
      <c r="DHQ19" s="146"/>
      <c r="DHR19" s="146"/>
      <c r="DHS19" s="146"/>
      <c r="DHT19" s="146"/>
      <c r="DHU19" s="146"/>
      <c r="DHV19" s="146"/>
      <c r="DHW19" s="146"/>
      <c r="DHX19" s="146"/>
      <c r="DHY19" s="146"/>
      <c r="DHZ19" s="146"/>
      <c r="DIA19" s="146"/>
      <c r="DIB19" s="146"/>
      <c r="DIC19" s="146"/>
      <c r="DID19" s="146"/>
      <c r="DIE19" s="146"/>
      <c r="DIF19" s="146"/>
      <c r="DIG19" s="146"/>
      <c r="DIH19" s="146"/>
      <c r="DII19" s="146"/>
      <c r="DIJ19" s="146"/>
      <c r="DIK19" s="146"/>
      <c r="DIL19" s="146"/>
      <c r="DIM19" s="146"/>
      <c r="DIN19" s="146"/>
      <c r="DIO19" s="146"/>
      <c r="DIP19" s="146"/>
      <c r="DIQ19" s="146"/>
      <c r="DIR19" s="146"/>
      <c r="DIS19" s="146"/>
      <c r="DIT19" s="146"/>
      <c r="DIU19" s="146"/>
      <c r="DIV19" s="146"/>
      <c r="DIW19" s="146"/>
      <c r="DIX19" s="146"/>
      <c r="DIY19" s="146"/>
      <c r="DIZ19" s="146"/>
      <c r="DJA19" s="146"/>
      <c r="DJB19" s="146"/>
      <c r="DJC19" s="146"/>
      <c r="DJD19" s="146"/>
      <c r="DJE19" s="146"/>
      <c r="DJF19" s="146"/>
      <c r="DJG19" s="146"/>
      <c r="DJH19" s="146"/>
      <c r="DJI19" s="146"/>
      <c r="DJJ19" s="146"/>
      <c r="DJK19" s="146"/>
      <c r="DJL19" s="146"/>
      <c r="DJM19" s="146"/>
      <c r="DJN19" s="146"/>
      <c r="DJO19" s="146"/>
      <c r="DJP19" s="146"/>
      <c r="DJQ19" s="146"/>
      <c r="DJR19" s="146"/>
      <c r="DJS19" s="146"/>
      <c r="DJT19" s="146"/>
      <c r="DJU19" s="146"/>
      <c r="DJV19" s="146"/>
      <c r="DJW19" s="146"/>
      <c r="DJX19" s="146"/>
      <c r="DJY19" s="146"/>
      <c r="DJZ19" s="146"/>
      <c r="DKA19" s="146"/>
      <c r="DKB19" s="146"/>
      <c r="DKC19" s="146"/>
      <c r="DKD19" s="146"/>
      <c r="DKE19" s="146"/>
      <c r="DKF19" s="146"/>
      <c r="DKG19" s="146"/>
      <c r="DKH19" s="146"/>
      <c r="DKI19" s="146"/>
      <c r="DKJ19" s="146"/>
      <c r="DKK19" s="146"/>
      <c r="DKL19" s="146"/>
      <c r="DKM19" s="146"/>
      <c r="DKN19" s="146"/>
      <c r="DKO19" s="146"/>
      <c r="DKP19" s="146"/>
      <c r="DKQ19" s="146"/>
      <c r="DKR19" s="146"/>
      <c r="DKS19" s="146"/>
      <c r="DKT19" s="146"/>
      <c r="DKU19" s="146"/>
      <c r="DKV19" s="146"/>
      <c r="DKW19" s="146"/>
      <c r="DKX19" s="146"/>
      <c r="DKY19" s="146"/>
      <c r="DKZ19" s="146"/>
      <c r="DLA19" s="146"/>
      <c r="DLB19" s="146"/>
      <c r="DLC19" s="146"/>
      <c r="DLD19" s="146"/>
      <c r="DLE19" s="146"/>
      <c r="DLF19" s="146"/>
      <c r="DLG19" s="146"/>
      <c r="DLH19" s="146"/>
      <c r="DLI19" s="146"/>
      <c r="DLJ19" s="146"/>
      <c r="DLK19" s="146"/>
      <c r="DLL19" s="146"/>
      <c r="DLM19" s="146"/>
      <c r="DLN19" s="146"/>
      <c r="DLO19" s="146"/>
      <c r="DLP19" s="146"/>
      <c r="DLQ19" s="146"/>
      <c r="DLR19" s="146"/>
      <c r="DLS19" s="146"/>
      <c r="DLT19" s="146"/>
      <c r="DLU19" s="146"/>
      <c r="DLV19" s="146"/>
      <c r="DLW19" s="146"/>
      <c r="DLX19" s="146"/>
      <c r="DLY19" s="146"/>
      <c r="DLZ19" s="146"/>
      <c r="DMA19" s="146"/>
      <c r="DMB19" s="146"/>
      <c r="DMC19" s="146"/>
      <c r="DMD19" s="146"/>
      <c r="DME19" s="146"/>
      <c r="DMF19" s="146"/>
      <c r="DMG19" s="146"/>
      <c r="DMH19" s="146"/>
      <c r="DMI19" s="146"/>
      <c r="DMJ19" s="146"/>
      <c r="DMK19" s="146"/>
      <c r="DML19" s="146"/>
      <c r="DMM19" s="146"/>
      <c r="DMN19" s="146"/>
      <c r="DMO19" s="146"/>
      <c r="DMP19" s="146"/>
      <c r="DMQ19" s="146"/>
      <c r="DMR19" s="146"/>
      <c r="DMS19" s="146"/>
      <c r="DMT19" s="146"/>
      <c r="DMU19" s="146"/>
      <c r="DMV19" s="146"/>
      <c r="DMW19" s="146"/>
      <c r="DMX19" s="146"/>
      <c r="DMY19" s="146"/>
      <c r="DMZ19" s="146"/>
      <c r="DNA19" s="146"/>
      <c r="DNB19" s="146"/>
      <c r="DNC19" s="146"/>
      <c r="DND19" s="146"/>
      <c r="DNE19" s="146"/>
      <c r="DNF19" s="146"/>
      <c r="DNG19" s="146"/>
      <c r="DNH19" s="146"/>
      <c r="DNI19" s="146"/>
      <c r="DNJ19" s="146"/>
      <c r="DNK19" s="146"/>
      <c r="DNL19" s="146"/>
      <c r="DNM19" s="146"/>
      <c r="DNN19" s="146"/>
      <c r="DNO19" s="146"/>
      <c r="DNP19" s="146"/>
      <c r="DNQ19" s="146"/>
      <c r="DNR19" s="146"/>
      <c r="DNS19" s="146"/>
      <c r="DNT19" s="146"/>
      <c r="DNU19" s="146"/>
      <c r="DNV19" s="146"/>
      <c r="DNW19" s="146"/>
      <c r="DNX19" s="146"/>
      <c r="DNY19" s="146"/>
      <c r="DNZ19" s="146"/>
      <c r="DOA19" s="146"/>
      <c r="DOB19" s="146"/>
      <c r="DOC19" s="146"/>
      <c r="DOD19" s="146"/>
      <c r="DOE19" s="146"/>
      <c r="DOF19" s="146"/>
      <c r="DOG19" s="146"/>
      <c r="DOH19" s="146"/>
      <c r="DOI19" s="146"/>
      <c r="DOJ19" s="146"/>
      <c r="DOK19" s="146"/>
      <c r="DOL19" s="146"/>
      <c r="DOM19" s="146"/>
      <c r="DON19" s="146"/>
      <c r="DOO19" s="146"/>
      <c r="DOP19" s="146"/>
      <c r="DOQ19" s="146"/>
      <c r="DOR19" s="146"/>
      <c r="DOS19" s="146"/>
      <c r="DOT19" s="146"/>
      <c r="DOU19" s="146"/>
      <c r="DOV19" s="146"/>
      <c r="DOW19" s="146"/>
      <c r="DOX19" s="146"/>
      <c r="DOY19" s="146"/>
      <c r="DOZ19" s="146"/>
      <c r="DPA19" s="146"/>
      <c r="DPB19" s="146"/>
      <c r="DPC19" s="146"/>
      <c r="DPD19" s="146"/>
      <c r="DPE19" s="146"/>
      <c r="DPF19" s="146"/>
      <c r="DPG19" s="146"/>
      <c r="DPH19" s="146"/>
      <c r="DPI19" s="146"/>
      <c r="DPJ19" s="146"/>
      <c r="DPK19" s="146"/>
      <c r="DPL19" s="146"/>
      <c r="DPM19" s="146"/>
      <c r="DPN19" s="146"/>
      <c r="DPO19" s="146"/>
      <c r="DPP19" s="146"/>
      <c r="DPQ19" s="146"/>
      <c r="DPR19" s="146"/>
      <c r="DPS19" s="146"/>
      <c r="DPT19" s="146"/>
      <c r="DPU19" s="146"/>
      <c r="DPV19" s="146"/>
      <c r="DPW19" s="146"/>
      <c r="DPX19" s="146"/>
      <c r="DPY19" s="146"/>
      <c r="DPZ19" s="146"/>
      <c r="DQA19" s="146"/>
      <c r="DQB19" s="146"/>
      <c r="DQC19" s="146"/>
      <c r="DQD19" s="146"/>
      <c r="DQE19" s="146"/>
      <c r="DQF19" s="146"/>
      <c r="DQG19" s="146"/>
      <c r="DQH19" s="146"/>
      <c r="DQI19" s="146"/>
      <c r="DQJ19" s="146"/>
      <c r="DQK19" s="146"/>
      <c r="DQL19" s="146"/>
      <c r="DQM19" s="146"/>
      <c r="DQN19" s="146"/>
      <c r="DQO19" s="146"/>
      <c r="DQP19" s="146"/>
      <c r="DQQ19" s="146"/>
      <c r="DQR19" s="146"/>
      <c r="DQS19" s="146"/>
      <c r="DQT19" s="146"/>
      <c r="DQU19" s="146"/>
      <c r="DQV19" s="146"/>
      <c r="DQW19" s="146"/>
      <c r="DQX19" s="146"/>
      <c r="DQY19" s="146"/>
      <c r="DQZ19" s="146"/>
      <c r="DRA19" s="146"/>
      <c r="DRB19" s="146"/>
      <c r="DRC19" s="146"/>
      <c r="DRD19" s="146"/>
      <c r="DRE19" s="146"/>
      <c r="DRF19" s="146"/>
      <c r="DRG19" s="146"/>
      <c r="DRH19" s="146"/>
      <c r="DRI19" s="146"/>
      <c r="DRJ19" s="146"/>
      <c r="DRK19" s="146"/>
      <c r="DRL19" s="146"/>
      <c r="DRM19" s="146"/>
      <c r="DRN19" s="146"/>
      <c r="DRO19" s="146"/>
      <c r="DRP19" s="146"/>
      <c r="DRQ19" s="146"/>
      <c r="DRR19" s="146"/>
      <c r="DRS19" s="146"/>
      <c r="DRT19" s="146"/>
      <c r="DRU19" s="146"/>
      <c r="DRV19" s="146"/>
      <c r="DRW19" s="146"/>
      <c r="DRX19" s="146"/>
      <c r="DRY19" s="146"/>
      <c r="DRZ19" s="146"/>
      <c r="DSA19" s="146"/>
      <c r="DSB19" s="146"/>
      <c r="DSC19" s="146"/>
      <c r="DSD19" s="146"/>
      <c r="DSE19" s="146"/>
      <c r="DSF19" s="146"/>
      <c r="DSG19" s="146"/>
      <c r="DSH19" s="146"/>
      <c r="DSI19" s="146"/>
      <c r="DSJ19" s="146"/>
      <c r="DSK19" s="146"/>
      <c r="DSL19" s="146"/>
      <c r="DSM19" s="146"/>
      <c r="DSN19" s="146"/>
      <c r="DSO19" s="146"/>
      <c r="DSP19" s="146"/>
      <c r="DSQ19" s="146"/>
      <c r="DSR19" s="146"/>
      <c r="DSS19" s="146"/>
      <c r="DST19" s="146"/>
      <c r="DSU19" s="146"/>
      <c r="DSV19" s="146"/>
      <c r="DSW19" s="146"/>
      <c r="DSX19" s="146"/>
      <c r="DSY19" s="146"/>
      <c r="DSZ19" s="146"/>
      <c r="DTA19" s="146"/>
      <c r="DTB19" s="146"/>
      <c r="DTC19" s="146"/>
      <c r="DTD19" s="146"/>
      <c r="DTE19" s="146"/>
      <c r="DTF19" s="146"/>
      <c r="DTG19" s="146"/>
      <c r="DTH19" s="146"/>
      <c r="DTI19" s="146"/>
      <c r="DTJ19" s="146"/>
      <c r="DTK19" s="146"/>
      <c r="DTL19" s="146"/>
      <c r="DTM19" s="146"/>
      <c r="DTN19" s="146"/>
      <c r="DTO19" s="146"/>
      <c r="DTP19" s="146"/>
      <c r="DTQ19" s="146"/>
      <c r="DTR19" s="146"/>
      <c r="DTS19" s="146"/>
      <c r="DTT19" s="146"/>
      <c r="DTU19" s="146"/>
      <c r="DTV19" s="146"/>
      <c r="DTW19" s="146"/>
      <c r="DTX19" s="146"/>
      <c r="DTY19" s="146"/>
      <c r="DTZ19" s="146"/>
      <c r="DUA19" s="146"/>
      <c r="DUB19" s="146"/>
      <c r="DUC19" s="146"/>
      <c r="DUD19" s="146"/>
      <c r="DUE19" s="146"/>
      <c r="DUF19" s="146"/>
      <c r="DUG19" s="146"/>
      <c r="DUH19" s="146"/>
      <c r="DUI19" s="146"/>
      <c r="DUJ19" s="146"/>
      <c r="DUK19" s="146"/>
      <c r="DUL19" s="146"/>
      <c r="DUM19" s="146"/>
      <c r="DUN19" s="146"/>
      <c r="DUO19" s="146"/>
      <c r="DUP19" s="146"/>
      <c r="DUQ19" s="146"/>
      <c r="DUR19" s="146"/>
      <c r="DUS19" s="146"/>
      <c r="DUT19" s="146"/>
      <c r="DUU19" s="146"/>
      <c r="DUV19" s="146"/>
      <c r="DUW19" s="146"/>
      <c r="DUX19" s="146"/>
      <c r="DUY19" s="146"/>
      <c r="DUZ19" s="146"/>
      <c r="DVA19" s="146"/>
      <c r="DVB19" s="146"/>
      <c r="DVC19" s="146"/>
      <c r="DVD19" s="146"/>
      <c r="DVE19" s="146"/>
      <c r="DVF19" s="146"/>
      <c r="DVG19" s="146"/>
      <c r="DVH19" s="146"/>
      <c r="DVI19" s="146"/>
      <c r="DVJ19" s="146"/>
      <c r="DVK19" s="146"/>
      <c r="DVL19" s="146"/>
      <c r="DVM19" s="146"/>
      <c r="DVN19" s="146"/>
      <c r="DVO19" s="146"/>
      <c r="DVP19" s="146"/>
      <c r="DVQ19" s="146"/>
      <c r="DVR19" s="146"/>
      <c r="DVS19" s="146"/>
      <c r="DVT19" s="146"/>
      <c r="DVU19" s="146"/>
      <c r="DVV19" s="146"/>
      <c r="DVW19" s="146"/>
      <c r="DVX19" s="146"/>
      <c r="DVY19" s="146"/>
      <c r="DVZ19" s="146"/>
      <c r="DWA19" s="146"/>
      <c r="DWB19" s="146"/>
      <c r="DWC19" s="146"/>
      <c r="DWD19" s="146"/>
      <c r="DWE19" s="146"/>
      <c r="DWF19" s="146"/>
      <c r="DWG19" s="146"/>
      <c r="DWH19" s="146"/>
      <c r="DWI19" s="146"/>
      <c r="DWJ19" s="146"/>
      <c r="DWK19" s="146"/>
      <c r="DWL19" s="146"/>
      <c r="DWM19" s="146"/>
      <c r="DWN19" s="146"/>
      <c r="DWO19" s="146"/>
      <c r="DWP19" s="146"/>
      <c r="DWQ19" s="146"/>
      <c r="DWR19" s="146"/>
      <c r="DWS19" s="146"/>
      <c r="DWT19" s="146"/>
      <c r="DWU19" s="146"/>
      <c r="DWV19" s="146"/>
      <c r="DWW19" s="146"/>
      <c r="DWX19" s="146"/>
      <c r="DWY19" s="146"/>
      <c r="DWZ19" s="146"/>
      <c r="DXA19" s="146"/>
      <c r="DXB19" s="146"/>
      <c r="DXC19" s="146"/>
      <c r="DXD19" s="146"/>
      <c r="DXE19" s="146"/>
      <c r="DXF19" s="146"/>
      <c r="DXG19" s="146"/>
      <c r="DXH19" s="146"/>
      <c r="DXI19" s="146"/>
      <c r="DXJ19" s="146"/>
      <c r="DXK19" s="146"/>
      <c r="DXL19" s="146"/>
      <c r="DXM19" s="146"/>
      <c r="DXN19" s="146"/>
      <c r="DXO19" s="146"/>
      <c r="DXP19" s="146"/>
      <c r="DXQ19" s="146"/>
      <c r="DXR19" s="146"/>
      <c r="DXS19" s="146"/>
      <c r="DXT19" s="146"/>
      <c r="DXU19" s="146"/>
      <c r="DXV19" s="146"/>
      <c r="DXW19" s="146"/>
      <c r="DXX19" s="146"/>
      <c r="DXY19" s="146"/>
      <c r="DXZ19" s="146"/>
      <c r="DYA19" s="146"/>
      <c r="DYB19" s="146"/>
      <c r="DYC19" s="146"/>
      <c r="DYD19" s="146"/>
      <c r="DYE19" s="146"/>
      <c r="DYF19" s="146"/>
      <c r="DYG19" s="146"/>
      <c r="DYH19" s="146"/>
      <c r="DYI19" s="146"/>
      <c r="DYJ19" s="146"/>
      <c r="DYK19" s="146"/>
      <c r="DYL19" s="146"/>
      <c r="DYM19" s="146"/>
      <c r="DYN19" s="146"/>
      <c r="DYO19" s="146"/>
      <c r="DYP19" s="146"/>
      <c r="DYQ19" s="146"/>
      <c r="DYR19" s="146"/>
      <c r="DYS19" s="146"/>
      <c r="DYT19" s="146"/>
      <c r="DYU19" s="146"/>
      <c r="DYV19" s="146"/>
      <c r="DYW19" s="146"/>
      <c r="DYX19" s="146"/>
      <c r="DYY19" s="146"/>
      <c r="DYZ19" s="146"/>
      <c r="DZA19" s="146"/>
      <c r="DZB19" s="146"/>
      <c r="DZC19" s="146"/>
      <c r="DZD19" s="146"/>
      <c r="DZE19" s="146"/>
      <c r="DZF19" s="146"/>
      <c r="DZG19" s="146"/>
      <c r="DZH19" s="146"/>
      <c r="DZI19" s="146"/>
      <c r="DZJ19" s="146"/>
      <c r="DZK19" s="146"/>
      <c r="DZL19" s="146"/>
      <c r="DZM19" s="146"/>
      <c r="DZN19" s="146"/>
      <c r="DZO19" s="146"/>
      <c r="DZP19" s="146"/>
      <c r="DZQ19" s="146"/>
      <c r="DZR19" s="146"/>
      <c r="DZS19" s="146"/>
      <c r="DZT19" s="146"/>
      <c r="DZU19" s="146"/>
      <c r="DZV19" s="146"/>
      <c r="DZW19" s="146"/>
      <c r="DZX19" s="146"/>
      <c r="DZY19" s="146"/>
      <c r="DZZ19" s="146"/>
      <c r="EAA19" s="146"/>
      <c r="EAB19" s="146"/>
      <c r="EAC19" s="146"/>
      <c r="EAD19" s="146"/>
      <c r="EAE19" s="146"/>
      <c r="EAF19" s="146"/>
      <c r="EAG19" s="146"/>
      <c r="EAH19" s="146"/>
      <c r="EAI19" s="146"/>
      <c r="EAJ19" s="146"/>
      <c r="EAK19" s="146"/>
      <c r="EAL19" s="146"/>
      <c r="EAM19" s="146"/>
      <c r="EAN19" s="146"/>
      <c r="EAO19" s="146"/>
      <c r="EAP19" s="146"/>
      <c r="EAQ19" s="146"/>
      <c r="EAR19" s="146"/>
      <c r="EAS19" s="146"/>
      <c r="EAT19" s="146"/>
      <c r="EAU19" s="146"/>
      <c r="EAV19" s="146"/>
      <c r="EAW19" s="146"/>
      <c r="EAX19" s="146"/>
      <c r="EAY19" s="146"/>
      <c r="EAZ19" s="146"/>
      <c r="EBA19" s="146"/>
      <c r="EBB19" s="146"/>
      <c r="EBC19" s="146"/>
      <c r="EBD19" s="146"/>
      <c r="EBE19" s="146"/>
      <c r="EBF19" s="146"/>
      <c r="EBG19" s="146"/>
      <c r="EBH19" s="146"/>
      <c r="EBI19" s="146"/>
      <c r="EBJ19" s="146"/>
      <c r="EBK19" s="146"/>
      <c r="EBL19" s="146"/>
      <c r="EBM19" s="146"/>
      <c r="EBN19" s="146"/>
      <c r="EBO19" s="146"/>
      <c r="EBP19" s="146"/>
      <c r="EBQ19" s="146"/>
      <c r="EBR19" s="146"/>
      <c r="EBS19" s="146"/>
      <c r="EBT19" s="146"/>
      <c r="EBU19" s="146"/>
      <c r="EBV19" s="146"/>
      <c r="EBW19" s="146"/>
      <c r="EBX19" s="146"/>
      <c r="EBY19" s="146"/>
      <c r="EBZ19" s="146"/>
      <c r="ECA19" s="146"/>
      <c r="ECB19" s="146"/>
      <c r="ECC19" s="146"/>
      <c r="ECD19" s="146"/>
      <c r="ECE19" s="146"/>
      <c r="ECF19" s="146"/>
      <c r="ECG19" s="146"/>
      <c r="ECH19" s="146"/>
      <c r="ECI19" s="146"/>
      <c r="ECJ19" s="146"/>
      <c r="ECK19" s="146"/>
      <c r="ECL19" s="146"/>
      <c r="ECM19" s="146"/>
      <c r="ECN19" s="146"/>
      <c r="ECO19" s="146"/>
      <c r="ECP19" s="146"/>
      <c r="ECQ19" s="146"/>
      <c r="ECR19" s="146"/>
      <c r="ECS19" s="146"/>
      <c r="ECT19" s="146"/>
      <c r="ECU19" s="146"/>
      <c r="ECV19" s="146"/>
      <c r="ECW19" s="146"/>
      <c r="ECX19" s="146"/>
      <c r="ECY19" s="146"/>
      <c r="ECZ19" s="146"/>
      <c r="EDA19" s="146"/>
      <c r="EDB19" s="146"/>
      <c r="EDC19" s="146"/>
      <c r="EDD19" s="146"/>
      <c r="EDE19" s="146"/>
      <c r="EDF19" s="146"/>
      <c r="EDG19" s="146"/>
      <c r="EDH19" s="146"/>
      <c r="EDI19" s="146"/>
      <c r="EDJ19" s="146"/>
      <c r="EDK19" s="146"/>
      <c r="EDL19" s="146"/>
      <c r="EDM19" s="146"/>
      <c r="EDN19" s="146"/>
      <c r="EDO19" s="146"/>
      <c r="EDP19" s="146"/>
      <c r="EDQ19" s="146"/>
      <c r="EDR19" s="146"/>
      <c r="EDS19" s="146"/>
      <c r="EDT19" s="146"/>
      <c r="EDU19" s="146"/>
      <c r="EDV19" s="146"/>
      <c r="EDW19" s="146"/>
      <c r="EDX19" s="146"/>
      <c r="EDY19" s="146"/>
      <c r="EDZ19" s="146"/>
      <c r="EEA19" s="146"/>
      <c r="EEB19" s="146"/>
      <c r="EEC19" s="146"/>
      <c r="EED19" s="146"/>
      <c r="EEE19" s="146"/>
      <c r="EEF19" s="146"/>
      <c r="EEG19" s="146"/>
      <c r="EEH19" s="146"/>
      <c r="EEI19" s="146"/>
      <c r="EEJ19" s="146"/>
      <c r="EEK19" s="146"/>
      <c r="EEL19" s="146"/>
      <c r="EEM19" s="146"/>
      <c r="EEN19" s="146"/>
      <c r="EEO19" s="146"/>
      <c r="EEP19" s="146"/>
      <c r="EEQ19" s="146"/>
      <c r="EER19" s="146"/>
      <c r="EES19" s="146"/>
      <c r="EET19" s="146"/>
      <c r="EEU19" s="146"/>
      <c r="EEV19" s="146"/>
      <c r="EEW19" s="146"/>
      <c r="EEX19" s="146"/>
      <c r="EEY19" s="146"/>
      <c r="EEZ19" s="146"/>
      <c r="EFA19" s="146"/>
      <c r="EFB19" s="146"/>
      <c r="EFC19" s="146"/>
      <c r="EFD19" s="146"/>
      <c r="EFE19" s="146"/>
      <c r="EFF19" s="146"/>
      <c r="EFG19" s="146"/>
      <c r="EFH19" s="146"/>
      <c r="EFI19" s="146"/>
      <c r="EFJ19" s="146"/>
      <c r="EFK19" s="146"/>
      <c r="EFL19" s="146"/>
      <c r="EFM19" s="146"/>
      <c r="EFN19" s="146"/>
      <c r="EFO19" s="146"/>
      <c r="EFP19" s="146"/>
      <c r="EFQ19" s="146"/>
      <c r="EFR19" s="146"/>
      <c r="EFS19" s="146"/>
      <c r="EFT19" s="146"/>
      <c r="EFU19" s="146"/>
      <c r="EFV19" s="146"/>
      <c r="EFW19" s="146"/>
      <c r="EFX19" s="146"/>
      <c r="EFY19" s="146"/>
      <c r="EFZ19" s="146"/>
      <c r="EGA19" s="146"/>
      <c r="EGB19" s="146"/>
      <c r="EGC19" s="146"/>
      <c r="EGD19" s="146"/>
      <c r="EGE19" s="146"/>
      <c r="EGF19" s="146"/>
      <c r="EGG19" s="146"/>
      <c r="EGH19" s="146"/>
      <c r="EGI19" s="146"/>
      <c r="EGJ19" s="146"/>
      <c r="EGK19" s="146"/>
      <c r="EGL19" s="146"/>
      <c r="EGM19" s="146"/>
      <c r="EGN19" s="146"/>
      <c r="EGO19" s="146"/>
      <c r="EGP19" s="146"/>
      <c r="EGQ19" s="146"/>
      <c r="EGR19" s="146"/>
      <c r="EGS19" s="146"/>
      <c r="EGT19" s="146"/>
      <c r="EGU19" s="146"/>
      <c r="EGV19" s="146"/>
      <c r="EGW19" s="146"/>
      <c r="EGX19" s="146"/>
      <c r="EGY19" s="146"/>
      <c r="EGZ19" s="146"/>
      <c r="EHA19" s="146"/>
      <c r="EHB19" s="146"/>
      <c r="EHC19" s="146"/>
      <c r="EHD19" s="146"/>
      <c r="EHE19" s="146"/>
      <c r="EHF19" s="146"/>
      <c r="EHG19" s="146"/>
      <c r="EHH19" s="146"/>
      <c r="EHI19" s="146"/>
      <c r="EHJ19" s="146"/>
      <c r="EHK19" s="146"/>
      <c r="EHL19" s="146"/>
      <c r="EHM19" s="146"/>
      <c r="EHN19" s="146"/>
      <c r="EHO19" s="146"/>
      <c r="EHP19" s="146"/>
      <c r="EHQ19" s="146"/>
      <c r="EHR19" s="146"/>
      <c r="EHS19" s="146"/>
      <c r="EHT19" s="146"/>
      <c r="EHU19" s="146"/>
      <c r="EHV19" s="146"/>
      <c r="EHW19" s="146"/>
      <c r="EHX19" s="146"/>
      <c r="EHY19" s="146"/>
      <c r="EHZ19" s="146"/>
      <c r="EIA19" s="146"/>
      <c r="EIB19" s="146"/>
      <c r="EIC19" s="146"/>
      <c r="EID19" s="146"/>
      <c r="EIE19" s="146"/>
      <c r="EIF19" s="146"/>
      <c r="EIG19" s="146"/>
      <c r="EIH19" s="146"/>
      <c r="EII19" s="146"/>
      <c r="EIJ19" s="146"/>
      <c r="EIK19" s="146"/>
      <c r="EIL19" s="146"/>
      <c r="EIM19" s="146"/>
      <c r="EIN19" s="146"/>
      <c r="EIO19" s="146"/>
      <c r="EIP19" s="146"/>
      <c r="EIQ19" s="146"/>
      <c r="EIR19" s="146"/>
      <c r="EIS19" s="146"/>
      <c r="EIT19" s="146"/>
      <c r="EIU19" s="146"/>
      <c r="EIV19" s="146"/>
      <c r="EIW19" s="146"/>
      <c r="EIX19" s="146"/>
      <c r="EIY19" s="146"/>
      <c r="EIZ19" s="146"/>
      <c r="EJA19" s="146"/>
      <c r="EJB19" s="146"/>
      <c r="EJC19" s="146"/>
      <c r="EJD19" s="146"/>
      <c r="EJE19" s="146"/>
      <c r="EJF19" s="146"/>
      <c r="EJG19" s="146"/>
      <c r="EJH19" s="146"/>
      <c r="EJI19" s="146"/>
      <c r="EJJ19" s="146"/>
      <c r="EJK19" s="146"/>
      <c r="EJL19" s="146"/>
      <c r="EJM19" s="146"/>
      <c r="EJN19" s="146"/>
      <c r="EJO19" s="146"/>
      <c r="EJP19" s="146"/>
      <c r="EJQ19" s="146"/>
      <c r="EJR19" s="146"/>
      <c r="EJS19" s="146"/>
      <c r="EJT19" s="146"/>
      <c r="EJU19" s="146"/>
      <c r="EJV19" s="146"/>
      <c r="EJW19" s="146"/>
      <c r="EJX19" s="146"/>
      <c r="EJY19" s="146"/>
      <c r="EJZ19" s="146"/>
      <c r="EKA19" s="146"/>
      <c r="EKB19" s="146"/>
      <c r="EKC19" s="146"/>
      <c r="EKD19" s="146"/>
      <c r="EKE19" s="146"/>
      <c r="EKF19" s="146"/>
      <c r="EKG19" s="146"/>
      <c r="EKH19" s="146"/>
      <c r="EKI19" s="146"/>
      <c r="EKJ19" s="146"/>
      <c r="EKK19" s="146"/>
      <c r="EKL19" s="146"/>
      <c r="EKM19" s="146"/>
      <c r="EKN19" s="146"/>
      <c r="EKO19" s="146"/>
      <c r="EKP19" s="146"/>
      <c r="EKQ19" s="146"/>
      <c r="EKR19" s="146"/>
      <c r="EKS19" s="146"/>
      <c r="EKT19" s="146"/>
      <c r="EKU19" s="146"/>
      <c r="EKV19" s="146"/>
      <c r="EKW19" s="146"/>
      <c r="EKX19" s="146"/>
      <c r="EKY19" s="146"/>
      <c r="EKZ19" s="146"/>
      <c r="ELA19" s="146"/>
      <c r="ELB19" s="146"/>
      <c r="ELC19" s="146"/>
      <c r="ELD19" s="146"/>
      <c r="ELE19" s="146"/>
      <c r="ELF19" s="146"/>
      <c r="ELG19" s="146"/>
      <c r="ELH19" s="146"/>
      <c r="ELI19" s="146"/>
      <c r="ELJ19" s="146"/>
      <c r="ELK19" s="146"/>
      <c r="ELL19" s="146"/>
      <c r="ELM19" s="146"/>
      <c r="ELN19" s="146"/>
      <c r="ELO19" s="146"/>
      <c r="ELP19" s="146"/>
      <c r="ELQ19" s="146"/>
      <c r="ELR19" s="146"/>
      <c r="ELS19" s="146"/>
      <c r="ELT19" s="146"/>
      <c r="ELU19" s="146"/>
      <c r="ELV19" s="146"/>
      <c r="ELW19" s="146"/>
      <c r="ELX19" s="146"/>
      <c r="ELY19" s="146"/>
      <c r="ELZ19" s="146"/>
      <c r="EMA19" s="146"/>
      <c r="EMB19" s="146"/>
      <c r="EMC19" s="146"/>
      <c r="EMD19" s="146"/>
      <c r="EME19" s="146"/>
      <c r="EMF19" s="146"/>
      <c r="EMG19" s="146"/>
      <c r="EMH19" s="146"/>
      <c r="EMI19" s="146"/>
      <c r="EMJ19" s="146"/>
      <c r="EMK19" s="146"/>
      <c r="EML19" s="146"/>
      <c r="EMM19" s="146"/>
      <c r="EMN19" s="146"/>
      <c r="EMO19" s="146"/>
      <c r="EMP19" s="146"/>
      <c r="EMQ19" s="146"/>
      <c r="EMR19" s="146"/>
      <c r="EMS19" s="146"/>
      <c r="EMT19" s="146"/>
      <c r="EMU19" s="146"/>
      <c r="EMV19" s="146"/>
      <c r="EMW19" s="146"/>
      <c r="EMX19" s="146"/>
      <c r="EMY19" s="146"/>
      <c r="EMZ19" s="146"/>
      <c r="ENA19" s="146"/>
      <c r="ENB19" s="146"/>
      <c r="ENC19" s="146"/>
      <c r="END19" s="146"/>
      <c r="ENE19" s="146"/>
      <c r="ENF19" s="146"/>
      <c r="ENG19" s="146"/>
      <c r="ENH19" s="146"/>
      <c r="ENI19" s="146"/>
      <c r="ENJ19" s="146"/>
      <c r="ENK19" s="146"/>
      <c r="ENL19" s="146"/>
      <c r="ENM19" s="146"/>
      <c r="ENN19" s="146"/>
      <c r="ENO19" s="146"/>
      <c r="ENP19" s="146"/>
      <c r="ENQ19" s="146"/>
      <c r="ENR19" s="146"/>
      <c r="ENS19" s="146"/>
      <c r="ENT19" s="146"/>
      <c r="ENU19" s="146"/>
      <c r="ENV19" s="146"/>
      <c r="ENW19" s="146"/>
      <c r="ENX19" s="146"/>
      <c r="ENY19" s="146"/>
      <c r="ENZ19" s="146"/>
      <c r="EOA19" s="146"/>
      <c r="EOB19" s="146"/>
      <c r="EOC19" s="146"/>
      <c r="EOD19" s="146"/>
      <c r="EOE19" s="146"/>
      <c r="EOF19" s="146"/>
      <c r="EOG19" s="146"/>
      <c r="EOH19" s="146"/>
      <c r="EOI19" s="146"/>
      <c r="EOJ19" s="146"/>
      <c r="EOK19" s="146"/>
      <c r="EOL19" s="146"/>
      <c r="EOM19" s="146"/>
      <c r="EON19" s="146"/>
      <c r="EOO19" s="146"/>
      <c r="EOP19" s="146"/>
      <c r="EOQ19" s="146"/>
      <c r="EOR19" s="146"/>
      <c r="EOS19" s="146"/>
      <c r="EOT19" s="146"/>
      <c r="EOU19" s="146"/>
      <c r="EOV19" s="146"/>
      <c r="EOW19" s="146"/>
      <c r="EOX19" s="146"/>
      <c r="EOY19" s="146"/>
      <c r="EOZ19" s="146"/>
      <c r="EPA19" s="146"/>
      <c r="EPB19" s="146"/>
      <c r="EPC19" s="146"/>
      <c r="EPD19" s="146"/>
      <c r="EPE19" s="146"/>
      <c r="EPF19" s="146"/>
      <c r="EPG19" s="146"/>
      <c r="EPH19" s="146"/>
      <c r="EPI19" s="146"/>
      <c r="EPJ19" s="146"/>
      <c r="EPK19" s="146"/>
      <c r="EPL19" s="146"/>
      <c r="EPM19" s="146"/>
      <c r="EPN19" s="146"/>
      <c r="EPO19" s="146"/>
      <c r="EPP19" s="146"/>
      <c r="EPQ19" s="146"/>
      <c r="EPR19" s="146"/>
      <c r="EPS19" s="146"/>
      <c r="EPT19" s="146"/>
      <c r="EPU19" s="146"/>
      <c r="EPV19" s="146"/>
      <c r="EPW19" s="146"/>
      <c r="EPX19" s="146"/>
      <c r="EPY19" s="146"/>
      <c r="EPZ19" s="146"/>
      <c r="EQA19" s="146"/>
      <c r="EQB19" s="146"/>
      <c r="EQC19" s="146"/>
      <c r="EQD19" s="146"/>
      <c r="EQE19" s="146"/>
      <c r="EQF19" s="146"/>
      <c r="EQG19" s="146"/>
      <c r="EQH19" s="146"/>
      <c r="EQI19" s="146"/>
      <c r="EQJ19" s="146"/>
      <c r="EQK19" s="146"/>
      <c r="EQL19" s="146"/>
      <c r="EQM19" s="146"/>
      <c r="EQN19" s="146"/>
      <c r="EQO19" s="146"/>
      <c r="EQP19" s="146"/>
      <c r="EQQ19" s="146"/>
      <c r="EQR19" s="146"/>
      <c r="EQS19" s="146"/>
      <c r="EQT19" s="146"/>
      <c r="EQU19" s="146"/>
      <c r="EQV19" s="146"/>
      <c r="EQW19" s="146"/>
      <c r="EQX19" s="146"/>
      <c r="EQY19" s="146"/>
      <c r="EQZ19" s="146"/>
      <c r="ERA19" s="146"/>
      <c r="ERB19" s="146"/>
      <c r="ERC19" s="146"/>
      <c r="ERD19" s="146"/>
      <c r="ERE19" s="146"/>
      <c r="ERF19" s="146"/>
      <c r="ERG19" s="146"/>
      <c r="ERH19" s="146"/>
      <c r="ERI19" s="146"/>
      <c r="ERJ19" s="146"/>
      <c r="ERK19" s="146"/>
      <c r="ERL19" s="146"/>
      <c r="ERM19" s="146"/>
      <c r="ERN19" s="146"/>
      <c r="ERO19" s="146"/>
      <c r="ERP19" s="146"/>
      <c r="ERQ19" s="146"/>
      <c r="ERR19" s="146"/>
      <c r="ERS19" s="146"/>
      <c r="ERT19" s="146"/>
      <c r="ERU19" s="146"/>
      <c r="ERV19" s="146"/>
      <c r="ERW19" s="146"/>
      <c r="ERX19" s="146"/>
      <c r="ERY19" s="146"/>
      <c r="ERZ19" s="146"/>
      <c r="ESA19" s="146"/>
      <c r="ESB19" s="146"/>
      <c r="ESC19" s="146"/>
      <c r="ESD19" s="146"/>
      <c r="ESE19" s="146"/>
      <c r="ESF19" s="146"/>
      <c r="ESG19" s="146"/>
      <c r="ESH19" s="146"/>
      <c r="ESI19" s="146"/>
      <c r="ESJ19" s="146"/>
      <c r="ESK19" s="146"/>
      <c r="ESL19" s="146"/>
      <c r="ESM19" s="146"/>
      <c r="ESN19" s="146"/>
      <c r="ESO19" s="146"/>
      <c r="ESP19" s="146"/>
      <c r="ESQ19" s="146"/>
      <c r="ESR19" s="146"/>
      <c r="ESS19" s="146"/>
      <c r="EST19" s="146"/>
      <c r="ESU19" s="146"/>
      <c r="ESV19" s="146"/>
      <c r="ESW19" s="146"/>
      <c r="ESX19" s="146"/>
      <c r="ESY19" s="146"/>
      <c r="ESZ19" s="146"/>
      <c r="ETA19" s="146"/>
      <c r="ETB19" s="146"/>
      <c r="ETC19" s="146"/>
      <c r="ETD19" s="146"/>
      <c r="ETE19" s="146"/>
      <c r="ETF19" s="146"/>
      <c r="ETG19" s="146"/>
      <c r="ETH19" s="146"/>
      <c r="ETI19" s="146"/>
      <c r="ETJ19" s="146"/>
      <c r="ETK19" s="146"/>
      <c r="ETL19" s="146"/>
      <c r="ETM19" s="146"/>
      <c r="ETN19" s="146"/>
      <c r="ETO19" s="146"/>
      <c r="ETP19" s="146"/>
      <c r="ETQ19" s="146"/>
      <c r="ETR19" s="146"/>
      <c r="ETS19" s="146"/>
      <c r="ETT19" s="146"/>
      <c r="ETU19" s="146"/>
      <c r="ETV19" s="146"/>
      <c r="ETW19" s="146"/>
      <c r="ETX19" s="146"/>
      <c r="ETY19" s="146"/>
      <c r="ETZ19" s="146"/>
      <c r="EUA19" s="146"/>
      <c r="EUB19" s="146"/>
      <c r="EUC19" s="146"/>
      <c r="EUD19" s="146"/>
      <c r="EUE19" s="146"/>
      <c r="EUF19" s="146"/>
      <c r="EUG19" s="146"/>
      <c r="EUH19" s="146"/>
      <c r="EUI19" s="146"/>
      <c r="EUJ19" s="146"/>
      <c r="EUK19" s="146"/>
      <c r="EUL19" s="146"/>
      <c r="EUM19" s="146"/>
      <c r="EUN19" s="146"/>
      <c r="EUO19" s="146"/>
      <c r="EUP19" s="146"/>
      <c r="EUQ19" s="146"/>
      <c r="EUR19" s="146"/>
      <c r="EUS19" s="146"/>
      <c r="EUT19" s="146"/>
      <c r="EUU19" s="146"/>
      <c r="EUV19" s="146"/>
      <c r="EUW19" s="146"/>
      <c r="EUX19" s="146"/>
      <c r="EUY19" s="146"/>
      <c r="EUZ19" s="146"/>
      <c r="EVA19" s="146"/>
      <c r="EVB19" s="146"/>
      <c r="EVC19" s="146"/>
      <c r="EVD19" s="146"/>
      <c r="EVE19" s="146"/>
      <c r="EVF19" s="146"/>
      <c r="EVG19" s="146"/>
      <c r="EVH19" s="146"/>
      <c r="EVI19" s="146"/>
      <c r="EVJ19" s="146"/>
      <c r="EVK19" s="146"/>
      <c r="EVL19" s="146"/>
      <c r="EVM19" s="146"/>
      <c r="EVN19" s="146"/>
      <c r="EVO19" s="146"/>
      <c r="EVP19" s="146"/>
      <c r="EVQ19" s="146"/>
      <c r="EVR19" s="146"/>
      <c r="EVS19" s="146"/>
      <c r="EVT19" s="146"/>
      <c r="EVU19" s="146"/>
      <c r="EVV19" s="146"/>
      <c r="EVW19" s="146"/>
      <c r="EVX19" s="146"/>
      <c r="EVY19" s="146"/>
      <c r="EVZ19" s="146"/>
      <c r="EWA19" s="146"/>
      <c r="EWB19" s="146"/>
      <c r="EWC19" s="146"/>
      <c r="EWD19" s="146"/>
      <c r="EWE19" s="146"/>
      <c r="EWF19" s="146"/>
      <c r="EWG19" s="146"/>
      <c r="EWH19" s="146"/>
      <c r="EWI19" s="146"/>
      <c r="EWJ19" s="146"/>
      <c r="EWK19" s="146"/>
      <c r="EWL19" s="146"/>
      <c r="EWM19" s="146"/>
      <c r="EWN19" s="146"/>
      <c r="EWO19" s="146"/>
      <c r="EWP19" s="146"/>
      <c r="EWQ19" s="146"/>
      <c r="EWR19" s="146"/>
      <c r="EWS19" s="146"/>
      <c r="EWT19" s="146"/>
      <c r="EWU19" s="146"/>
      <c r="EWV19" s="146"/>
      <c r="EWW19" s="146"/>
      <c r="EWX19" s="146"/>
      <c r="EWY19" s="146"/>
      <c r="EWZ19" s="146"/>
      <c r="EXA19" s="146"/>
      <c r="EXB19" s="146"/>
      <c r="EXC19" s="146"/>
      <c r="EXD19" s="146"/>
      <c r="EXE19" s="146"/>
      <c r="EXF19" s="146"/>
      <c r="EXG19" s="146"/>
      <c r="EXH19" s="146"/>
      <c r="EXI19" s="146"/>
      <c r="EXJ19" s="146"/>
      <c r="EXK19" s="146"/>
      <c r="EXL19" s="146"/>
      <c r="EXM19" s="146"/>
      <c r="EXN19" s="146"/>
      <c r="EXO19" s="146"/>
      <c r="EXP19" s="146"/>
      <c r="EXQ19" s="146"/>
      <c r="EXR19" s="146"/>
      <c r="EXS19" s="146"/>
      <c r="EXT19" s="146"/>
      <c r="EXU19" s="146"/>
      <c r="EXV19" s="146"/>
      <c r="EXW19" s="146"/>
      <c r="EXX19" s="146"/>
      <c r="EXY19" s="146"/>
      <c r="EXZ19" s="146"/>
      <c r="EYA19" s="146"/>
      <c r="EYB19" s="146"/>
      <c r="EYC19" s="146"/>
      <c r="EYD19" s="146"/>
      <c r="EYE19" s="146"/>
      <c r="EYF19" s="146"/>
      <c r="EYG19" s="146"/>
      <c r="EYH19" s="146"/>
      <c r="EYI19" s="146"/>
      <c r="EYJ19" s="146"/>
      <c r="EYK19" s="146"/>
      <c r="EYL19" s="146"/>
      <c r="EYM19" s="146"/>
      <c r="EYN19" s="146"/>
      <c r="EYO19" s="146"/>
      <c r="EYP19" s="146"/>
      <c r="EYQ19" s="146"/>
      <c r="EYR19" s="146"/>
      <c r="EYS19" s="146"/>
      <c r="EYT19" s="146"/>
      <c r="EYU19" s="146"/>
      <c r="EYV19" s="146"/>
      <c r="EYW19" s="146"/>
      <c r="EYX19" s="146"/>
      <c r="EYY19" s="146"/>
      <c r="EYZ19" s="146"/>
      <c r="EZA19" s="146"/>
      <c r="EZB19" s="146"/>
      <c r="EZC19" s="146"/>
      <c r="EZD19" s="146"/>
      <c r="EZE19" s="146"/>
      <c r="EZF19" s="146"/>
      <c r="EZG19" s="146"/>
      <c r="EZH19" s="146"/>
      <c r="EZI19" s="146"/>
      <c r="EZJ19" s="146"/>
      <c r="EZK19" s="146"/>
      <c r="EZL19" s="146"/>
      <c r="EZM19" s="146"/>
      <c r="EZN19" s="146"/>
      <c r="EZO19" s="146"/>
      <c r="EZP19" s="146"/>
      <c r="EZQ19" s="146"/>
      <c r="EZR19" s="146"/>
      <c r="EZS19" s="146"/>
      <c r="EZT19" s="146"/>
      <c r="EZU19" s="146"/>
      <c r="EZV19" s="146"/>
      <c r="EZW19" s="146"/>
      <c r="EZX19" s="146"/>
      <c r="EZY19" s="146"/>
      <c r="EZZ19" s="146"/>
      <c r="FAA19" s="146"/>
      <c r="FAB19" s="146"/>
      <c r="FAC19" s="146"/>
      <c r="FAD19" s="146"/>
      <c r="FAE19" s="146"/>
      <c r="FAF19" s="146"/>
      <c r="FAG19" s="146"/>
      <c r="FAH19" s="146"/>
      <c r="FAI19" s="146"/>
      <c r="FAJ19" s="146"/>
      <c r="FAK19" s="146"/>
      <c r="FAL19" s="146"/>
      <c r="FAM19" s="146"/>
      <c r="FAN19" s="146"/>
      <c r="FAO19" s="146"/>
      <c r="FAP19" s="146"/>
      <c r="FAQ19" s="146"/>
      <c r="FAR19" s="146"/>
      <c r="FAS19" s="146"/>
      <c r="FAT19" s="146"/>
      <c r="FAU19" s="146"/>
      <c r="FAV19" s="146"/>
      <c r="FAW19" s="146"/>
      <c r="FAX19" s="146"/>
      <c r="FAY19" s="146"/>
      <c r="FAZ19" s="146"/>
      <c r="FBA19" s="146"/>
      <c r="FBB19" s="146"/>
      <c r="FBC19" s="146"/>
      <c r="FBD19" s="146"/>
      <c r="FBE19" s="146"/>
      <c r="FBF19" s="146"/>
      <c r="FBG19" s="146"/>
      <c r="FBH19" s="146"/>
      <c r="FBI19" s="146"/>
      <c r="FBJ19" s="146"/>
      <c r="FBK19" s="146"/>
      <c r="FBL19" s="146"/>
      <c r="FBM19" s="146"/>
      <c r="FBN19" s="146"/>
      <c r="FBO19" s="146"/>
      <c r="FBP19" s="146"/>
      <c r="FBQ19" s="146"/>
      <c r="FBR19" s="146"/>
      <c r="FBS19" s="146"/>
      <c r="FBT19" s="146"/>
      <c r="FBU19" s="146"/>
      <c r="FBV19" s="146"/>
      <c r="FBW19" s="146"/>
      <c r="FBX19" s="146"/>
      <c r="FBY19" s="146"/>
      <c r="FBZ19" s="146"/>
      <c r="FCA19" s="146"/>
      <c r="FCB19" s="146"/>
      <c r="FCC19" s="146"/>
      <c r="FCD19" s="146"/>
      <c r="FCE19" s="146"/>
      <c r="FCF19" s="146"/>
      <c r="FCG19" s="146"/>
      <c r="FCH19" s="146"/>
      <c r="FCI19" s="146"/>
      <c r="FCJ19" s="146"/>
      <c r="FCK19" s="146"/>
      <c r="FCL19" s="146"/>
      <c r="FCM19" s="146"/>
      <c r="FCN19" s="146"/>
      <c r="FCO19" s="146"/>
      <c r="FCP19" s="146"/>
      <c r="FCQ19" s="146"/>
      <c r="FCR19" s="146"/>
      <c r="FCS19" s="146"/>
      <c r="FCT19" s="146"/>
      <c r="FCU19" s="146"/>
      <c r="FCV19" s="146"/>
      <c r="FCW19" s="146"/>
      <c r="FCX19" s="146"/>
      <c r="FCY19" s="146"/>
      <c r="FCZ19" s="146"/>
      <c r="FDA19" s="146"/>
      <c r="FDB19" s="146"/>
      <c r="FDC19" s="146"/>
      <c r="FDD19" s="146"/>
      <c r="FDE19" s="146"/>
      <c r="FDF19" s="146"/>
      <c r="FDG19" s="146"/>
      <c r="FDH19" s="146"/>
      <c r="FDI19" s="146"/>
      <c r="FDJ19" s="146"/>
      <c r="FDK19" s="146"/>
      <c r="FDL19" s="146"/>
      <c r="FDM19" s="146"/>
      <c r="FDN19" s="146"/>
      <c r="FDO19" s="146"/>
      <c r="FDP19" s="146"/>
      <c r="FDQ19" s="146"/>
      <c r="FDR19" s="146"/>
      <c r="FDS19" s="146"/>
      <c r="FDT19" s="146"/>
      <c r="FDU19" s="146"/>
      <c r="FDV19" s="146"/>
      <c r="FDW19" s="146"/>
      <c r="FDX19" s="146"/>
      <c r="FDY19" s="146"/>
      <c r="FDZ19" s="146"/>
      <c r="FEA19" s="146"/>
      <c r="FEB19" s="146"/>
      <c r="FEC19" s="146"/>
      <c r="FED19" s="146"/>
      <c r="FEE19" s="146"/>
      <c r="FEF19" s="146"/>
      <c r="FEG19" s="146"/>
      <c r="FEH19" s="146"/>
      <c r="FEI19" s="146"/>
      <c r="FEJ19" s="146"/>
      <c r="FEK19" s="146"/>
      <c r="FEL19" s="146"/>
      <c r="FEM19" s="146"/>
      <c r="FEN19" s="146"/>
      <c r="FEO19" s="146"/>
      <c r="FEP19" s="146"/>
      <c r="FEQ19" s="146"/>
      <c r="FER19" s="146"/>
      <c r="FES19" s="146"/>
      <c r="FET19" s="146"/>
      <c r="FEU19" s="146"/>
      <c r="FEV19" s="146"/>
      <c r="FEW19" s="146"/>
      <c r="FEX19" s="146"/>
      <c r="FEY19" s="146"/>
      <c r="FEZ19" s="146"/>
      <c r="FFA19" s="146"/>
      <c r="FFB19" s="146"/>
      <c r="FFC19" s="146"/>
      <c r="FFD19" s="146"/>
      <c r="FFE19" s="146"/>
      <c r="FFF19" s="146"/>
      <c r="FFG19" s="146"/>
      <c r="FFH19" s="146"/>
      <c r="FFI19" s="146"/>
      <c r="FFJ19" s="146"/>
      <c r="FFK19" s="146"/>
      <c r="FFL19" s="146"/>
      <c r="FFM19" s="146"/>
      <c r="FFN19" s="146"/>
      <c r="FFO19" s="146"/>
      <c r="FFP19" s="146"/>
      <c r="FFQ19" s="146"/>
      <c r="FFR19" s="146"/>
      <c r="FFS19" s="146"/>
      <c r="FFT19" s="146"/>
      <c r="FFU19" s="146"/>
      <c r="FFV19" s="146"/>
      <c r="FFW19" s="146"/>
      <c r="FFX19" s="146"/>
      <c r="FFY19" s="146"/>
      <c r="FFZ19" s="146"/>
      <c r="FGA19" s="146"/>
      <c r="FGB19" s="146"/>
      <c r="FGC19" s="146"/>
      <c r="FGD19" s="146"/>
      <c r="FGE19" s="146"/>
      <c r="FGF19" s="146"/>
      <c r="FGG19" s="146"/>
      <c r="FGH19" s="146"/>
      <c r="FGI19" s="146"/>
      <c r="FGJ19" s="146"/>
      <c r="FGK19" s="146"/>
      <c r="FGL19" s="146"/>
      <c r="FGM19" s="146"/>
      <c r="FGN19" s="146"/>
      <c r="FGO19" s="146"/>
      <c r="FGP19" s="146"/>
      <c r="FGQ19" s="146"/>
      <c r="FGR19" s="146"/>
      <c r="FGS19" s="146"/>
      <c r="FGT19" s="146"/>
      <c r="FGU19" s="146"/>
      <c r="FGV19" s="146"/>
      <c r="FGW19" s="146"/>
      <c r="FGX19" s="146"/>
      <c r="FGY19" s="146"/>
      <c r="FGZ19" s="146"/>
      <c r="FHA19" s="146"/>
      <c r="FHB19" s="146"/>
      <c r="FHC19" s="146"/>
      <c r="FHD19" s="146"/>
      <c r="FHE19" s="146"/>
      <c r="FHF19" s="146"/>
      <c r="FHG19" s="146"/>
      <c r="FHH19" s="146"/>
      <c r="FHI19" s="146"/>
      <c r="FHJ19" s="146"/>
      <c r="FHK19" s="146"/>
      <c r="FHL19" s="146"/>
      <c r="FHM19" s="146"/>
      <c r="FHN19" s="146"/>
      <c r="FHO19" s="146"/>
      <c r="FHP19" s="146"/>
      <c r="FHQ19" s="146"/>
      <c r="FHR19" s="146"/>
      <c r="FHS19" s="146"/>
      <c r="FHT19" s="146"/>
      <c r="FHU19" s="146"/>
      <c r="FHV19" s="146"/>
      <c r="FHW19" s="146"/>
      <c r="FHX19" s="146"/>
      <c r="FHY19" s="146"/>
      <c r="FHZ19" s="146"/>
      <c r="FIA19" s="146"/>
      <c r="FIB19" s="146"/>
      <c r="FIC19" s="146"/>
      <c r="FID19" s="146"/>
      <c r="FIE19" s="146"/>
      <c r="FIF19" s="146"/>
      <c r="FIG19" s="146"/>
      <c r="FIH19" s="146"/>
      <c r="FII19" s="146"/>
      <c r="FIJ19" s="146"/>
      <c r="FIK19" s="146"/>
      <c r="FIL19" s="146"/>
      <c r="FIM19" s="146"/>
      <c r="FIN19" s="146"/>
      <c r="FIO19" s="146"/>
      <c r="FIP19" s="146"/>
      <c r="FIQ19" s="146"/>
      <c r="FIR19" s="146"/>
      <c r="FIS19" s="146"/>
      <c r="FIT19" s="146"/>
      <c r="FIU19" s="146"/>
      <c r="FIV19" s="146"/>
      <c r="FIW19" s="146"/>
      <c r="FIX19" s="146"/>
      <c r="FIY19" s="146"/>
      <c r="FIZ19" s="146"/>
      <c r="FJA19" s="146"/>
      <c r="FJB19" s="146"/>
      <c r="FJC19" s="146"/>
      <c r="FJD19" s="146"/>
      <c r="FJE19" s="146"/>
      <c r="FJF19" s="146"/>
      <c r="FJG19" s="146"/>
      <c r="FJH19" s="146"/>
      <c r="FJI19" s="146"/>
      <c r="FJJ19" s="146"/>
      <c r="FJK19" s="146"/>
      <c r="FJL19" s="146"/>
      <c r="FJM19" s="146"/>
      <c r="FJN19" s="146"/>
      <c r="FJO19" s="146"/>
      <c r="FJP19" s="146"/>
      <c r="FJQ19" s="146"/>
      <c r="FJR19" s="146"/>
      <c r="FJS19" s="146"/>
      <c r="FJT19" s="146"/>
      <c r="FJU19" s="146"/>
      <c r="FJV19" s="146"/>
      <c r="FJW19" s="146"/>
      <c r="FJX19" s="146"/>
      <c r="FJY19" s="146"/>
      <c r="FJZ19" s="146"/>
      <c r="FKA19" s="146"/>
      <c r="FKB19" s="146"/>
      <c r="FKC19" s="146"/>
      <c r="FKD19" s="146"/>
      <c r="FKE19" s="146"/>
      <c r="FKF19" s="146"/>
      <c r="FKG19" s="146"/>
      <c r="FKH19" s="146"/>
      <c r="FKI19" s="146"/>
      <c r="FKJ19" s="146"/>
      <c r="FKK19" s="146"/>
      <c r="FKL19" s="146"/>
      <c r="FKM19" s="146"/>
      <c r="FKN19" s="146"/>
      <c r="FKO19" s="146"/>
      <c r="FKP19" s="146"/>
      <c r="FKQ19" s="146"/>
      <c r="FKR19" s="146"/>
      <c r="FKS19" s="146"/>
      <c r="FKT19" s="146"/>
      <c r="FKU19" s="146"/>
      <c r="FKV19" s="146"/>
      <c r="FKW19" s="146"/>
      <c r="FKX19" s="146"/>
      <c r="FKY19" s="146"/>
      <c r="FKZ19" s="146"/>
      <c r="FLA19" s="146"/>
      <c r="FLB19" s="146"/>
      <c r="FLC19" s="146"/>
      <c r="FLD19" s="146"/>
      <c r="FLE19" s="146"/>
      <c r="FLF19" s="146"/>
      <c r="FLG19" s="146"/>
      <c r="FLH19" s="146"/>
      <c r="FLI19" s="146"/>
      <c r="FLJ19" s="146"/>
      <c r="FLK19" s="146"/>
      <c r="FLL19" s="146"/>
      <c r="FLM19" s="146"/>
      <c r="FLN19" s="146"/>
      <c r="FLO19" s="146"/>
      <c r="FLP19" s="146"/>
      <c r="FLQ19" s="146"/>
      <c r="FLR19" s="146"/>
      <c r="FLS19" s="146"/>
      <c r="FLT19" s="146"/>
      <c r="FLU19" s="146"/>
      <c r="FLV19" s="146"/>
      <c r="FLW19" s="146"/>
      <c r="FLX19" s="146"/>
      <c r="FLY19" s="146"/>
      <c r="FLZ19" s="146"/>
      <c r="FMA19" s="146"/>
      <c r="FMB19" s="146"/>
      <c r="FMC19" s="146"/>
      <c r="FMD19" s="146"/>
      <c r="FME19" s="146"/>
      <c r="FMF19" s="146"/>
      <c r="FMG19" s="146"/>
      <c r="FMH19" s="146"/>
      <c r="FMI19" s="146"/>
      <c r="FMJ19" s="146"/>
      <c r="FMK19" s="146"/>
      <c r="FML19" s="146"/>
      <c r="FMM19" s="146"/>
      <c r="FMN19" s="146"/>
      <c r="FMO19" s="146"/>
      <c r="FMP19" s="146"/>
      <c r="FMQ19" s="146"/>
      <c r="FMR19" s="146"/>
      <c r="FMS19" s="146"/>
      <c r="FMT19" s="146"/>
      <c r="FMU19" s="146"/>
      <c r="FMV19" s="146"/>
      <c r="FMW19" s="146"/>
      <c r="FMX19" s="146"/>
      <c r="FMY19" s="146"/>
      <c r="FMZ19" s="146"/>
      <c r="FNA19" s="146"/>
      <c r="FNB19" s="146"/>
      <c r="FNC19" s="146"/>
      <c r="FND19" s="146"/>
      <c r="FNE19" s="146"/>
      <c r="FNF19" s="146"/>
      <c r="FNG19" s="146"/>
      <c r="FNH19" s="146"/>
      <c r="FNI19" s="146"/>
      <c r="FNJ19" s="146"/>
      <c r="FNK19" s="146"/>
      <c r="FNL19" s="146"/>
      <c r="FNM19" s="146"/>
      <c r="FNN19" s="146"/>
      <c r="FNO19" s="146"/>
      <c r="FNP19" s="146"/>
      <c r="FNQ19" s="146"/>
      <c r="FNR19" s="146"/>
      <c r="FNS19" s="146"/>
      <c r="FNT19" s="146"/>
      <c r="FNU19" s="146"/>
      <c r="FNV19" s="146"/>
      <c r="FNW19" s="146"/>
      <c r="FNX19" s="146"/>
      <c r="FNY19" s="146"/>
      <c r="FNZ19" s="146"/>
      <c r="FOA19" s="146"/>
      <c r="FOB19" s="146"/>
      <c r="FOC19" s="146"/>
      <c r="FOD19" s="146"/>
      <c r="FOE19" s="146"/>
      <c r="FOF19" s="146"/>
      <c r="FOG19" s="146"/>
      <c r="FOH19" s="146"/>
      <c r="FOI19" s="146"/>
      <c r="FOJ19" s="146"/>
      <c r="FOK19" s="146"/>
      <c r="FOL19" s="146"/>
      <c r="FOM19" s="146"/>
      <c r="FON19" s="146"/>
      <c r="FOO19" s="146"/>
      <c r="FOP19" s="146"/>
      <c r="FOQ19" s="146"/>
      <c r="FOR19" s="146"/>
      <c r="FOS19" s="146"/>
      <c r="FOT19" s="146"/>
      <c r="FOU19" s="146"/>
      <c r="FOV19" s="146"/>
      <c r="FOW19" s="146"/>
      <c r="FOX19" s="146"/>
      <c r="FOY19" s="146"/>
      <c r="FOZ19" s="146"/>
      <c r="FPA19" s="146"/>
      <c r="FPB19" s="146"/>
      <c r="FPC19" s="146"/>
      <c r="FPD19" s="146"/>
      <c r="FPE19" s="146"/>
      <c r="FPF19" s="146"/>
      <c r="FPG19" s="146"/>
      <c r="FPH19" s="146"/>
      <c r="FPI19" s="146"/>
      <c r="FPJ19" s="146"/>
      <c r="FPK19" s="146"/>
      <c r="FPL19" s="146"/>
      <c r="FPM19" s="146"/>
      <c r="FPN19" s="146"/>
      <c r="FPO19" s="146"/>
      <c r="FPP19" s="146"/>
      <c r="FPQ19" s="146"/>
      <c r="FPR19" s="146"/>
      <c r="FPS19" s="146"/>
      <c r="FPT19" s="146"/>
      <c r="FPU19" s="146"/>
      <c r="FPV19" s="146"/>
      <c r="FPW19" s="146"/>
      <c r="FPX19" s="146"/>
      <c r="FPY19" s="146"/>
      <c r="FPZ19" s="146"/>
      <c r="FQA19" s="146"/>
      <c r="FQB19" s="146"/>
      <c r="FQC19" s="146"/>
      <c r="FQD19" s="146"/>
      <c r="FQE19" s="146"/>
      <c r="FQF19" s="146"/>
      <c r="FQG19" s="146"/>
      <c r="FQH19" s="146"/>
      <c r="FQI19" s="146"/>
      <c r="FQJ19" s="146"/>
      <c r="FQK19" s="146"/>
      <c r="FQL19" s="146"/>
      <c r="FQM19" s="146"/>
      <c r="FQN19" s="146"/>
      <c r="FQO19" s="146"/>
      <c r="FQP19" s="146"/>
      <c r="FQQ19" s="146"/>
      <c r="FQR19" s="146"/>
      <c r="FQS19" s="146"/>
      <c r="FQT19" s="146"/>
      <c r="FQU19" s="146"/>
      <c r="FQV19" s="146"/>
      <c r="FQW19" s="146"/>
      <c r="FQX19" s="146"/>
      <c r="FQY19" s="146"/>
      <c r="FQZ19" s="146"/>
      <c r="FRA19" s="146"/>
      <c r="FRB19" s="146"/>
      <c r="FRC19" s="146"/>
      <c r="FRD19" s="146"/>
      <c r="FRE19" s="146"/>
      <c r="FRF19" s="146"/>
      <c r="FRG19" s="146"/>
      <c r="FRH19" s="146"/>
      <c r="FRI19" s="146"/>
      <c r="FRJ19" s="146"/>
      <c r="FRK19" s="146"/>
      <c r="FRL19" s="146"/>
      <c r="FRM19" s="146"/>
      <c r="FRN19" s="146"/>
      <c r="FRO19" s="146"/>
      <c r="FRP19" s="146"/>
      <c r="FRQ19" s="146"/>
      <c r="FRR19" s="146"/>
      <c r="FRS19" s="146"/>
      <c r="FRT19" s="146"/>
      <c r="FRU19" s="146"/>
      <c r="FRV19" s="146"/>
      <c r="FRW19" s="146"/>
      <c r="FRX19" s="146"/>
      <c r="FRY19" s="146"/>
      <c r="FRZ19" s="146"/>
      <c r="FSA19" s="146"/>
      <c r="FSB19" s="146"/>
      <c r="FSC19" s="146"/>
      <c r="FSD19" s="146"/>
      <c r="FSE19" s="146"/>
      <c r="FSF19" s="146"/>
      <c r="FSG19" s="146"/>
      <c r="FSH19" s="146"/>
      <c r="FSI19" s="146"/>
      <c r="FSJ19" s="146"/>
      <c r="FSK19" s="146"/>
      <c r="FSL19" s="146"/>
      <c r="FSM19" s="146"/>
      <c r="FSN19" s="146"/>
      <c r="FSO19" s="146"/>
      <c r="FSP19" s="146"/>
      <c r="FSQ19" s="146"/>
      <c r="FSR19" s="146"/>
      <c r="FSS19" s="146"/>
      <c r="FST19" s="146"/>
      <c r="FSU19" s="146"/>
      <c r="FSV19" s="146"/>
      <c r="FSW19" s="146"/>
      <c r="FSX19" s="146"/>
      <c r="FSY19" s="146"/>
      <c r="FSZ19" s="146"/>
      <c r="FTA19" s="146"/>
      <c r="FTB19" s="146"/>
      <c r="FTC19" s="146"/>
      <c r="FTD19" s="146"/>
      <c r="FTE19" s="146"/>
      <c r="FTF19" s="146"/>
      <c r="FTG19" s="146"/>
      <c r="FTH19" s="146"/>
      <c r="FTI19" s="146"/>
      <c r="FTJ19" s="146"/>
      <c r="FTK19" s="146"/>
      <c r="FTL19" s="146"/>
      <c r="FTM19" s="146"/>
      <c r="FTN19" s="146"/>
      <c r="FTO19" s="146"/>
      <c r="FTP19" s="146"/>
      <c r="FTQ19" s="146"/>
      <c r="FTR19" s="146"/>
      <c r="FTS19" s="146"/>
      <c r="FTT19" s="146"/>
      <c r="FTU19" s="146"/>
      <c r="FTV19" s="146"/>
      <c r="FTW19" s="146"/>
      <c r="FTX19" s="146"/>
      <c r="FTY19" s="146"/>
      <c r="FTZ19" s="146"/>
      <c r="FUA19" s="146"/>
      <c r="FUB19" s="146"/>
      <c r="FUC19" s="146"/>
      <c r="FUD19" s="146"/>
      <c r="FUE19" s="146"/>
      <c r="FUF19" s="146"/>
      <c r="FUG19" s="146"/>
      <c r="FUH19" s="146"/>
      <c r="FUI19" s="146"/>
      <c r="FUJ19" s="146"/>
      <c r="FUK19" s="146"/>
      <c r="FUL19" s="146"/>
      <c r="FUM19" s="146"/>
      <c r="FUN19" s="146"/>
      <c r="FUO19" s="146"/>
      <c r="FUP19" s="146"/>
      <c r="FUQ19" s="146"/>
      <c r="FUR19" s="146"/>
      <c r="FUS19" s="146"/>
      <c r="FUT19" s="146"/>
      <c r="FUU19" s="146"/>
      <c r="FUV19" s="146"/>
      <c r="FUW19" s="146"/>
      <c r="FUX19" s="146"/>
      <c r="FUY19" s="146"/>
      <c r="FUZ19" s="146"/>
      <c r="FVA19" s="146"/>
      <c r="FVB19" s="146"/>
      <c r="FVC19" s="146"/>
      <c r="FVD19" s="146"/>
      <c r="FVE19" s="146"/>
      <c r="FVF19" s="146"/>
      <c r="FVG19" s="146"/>
      <c r="FVH19" s="146"/>
      <c r="FVI19" s="146"/>
      <c r="FVJ19" s="146"/>
      <c r="FVK19" s="146"/>
      <c r="FVL19" s="146"/>
      <c r="FVM19" s="146"/>
      <c r="FVN19" s="146"/>
      <c r="FVO19" s="146"/>
      <c r="FVP19" s="146"/>
      <c r="FVQ19" s="146"/>
      <c r="FVR19" s="146"/>
      <c r="FVS19" s="146"/>
      <c r="FVT19" s="146"/>
      <c r="FVU19" s="146"/>
      <c r="FVV19" s="146"/>
      <c r="FVW19" s="146"/>
      <c r="FVX19" s="146"/>
      <c r="FVY19" s="146"/>
      <c r="FVZ19" s="146"/>
      <c r="FWA19" s="146"/>
      <c r="FWB19" s="146"/>
      <c r="FWC19" s="146"/>
      <c r="FWD19" s="146"/>
      <c r="FWE19" s="146"/>
      <c r="FWF19" s="146"/>
      <c r="FWG19" s="146"/>
      <c r="FWH19" s="146"/>
      <c r="FWI19" s="146"/>
      <c r="FWJ19" s="146"/>
      <c r="FWK19" s="146"/>
      <c r="FWL19" s="146"/>
      <c r="FWM19" s="146"/>
      <c r="FWN19" s="146"/>
      <c r="FWO19" s="146"/>
      <c r="FWP19" s="146"/>
      <c r="FWQ19" s="146"/>
      <c r="FWR19" s="146"/>
      <c r="FWS19" s="146"/>
      <c r="FWT19" s="146"/>
      <c r="FWU19" s="146"/>
      <c r="FWV19" s="146"/>
      <c r="FWW19" s="146"/>
      <c r="FWX19" s="146"/>
      <c r="FWY19" s="146"/>
      <c r="FWZ19" s="146"/>
      <c r="FXA19" s="146"/>
      <c r="FXB19" s="146"/>
      <c r="FXC19" s="146"/>
      <c r="FXD19" s="146"/>
      <c r="FXE19" s="146"/>
      <c r="FXF19" s="146"/>
      <c r="FXG19" s="146"/>
      <c r="FXH19" s="146"/>
      <c r="FXI19" s="146"/>
      <c r="FXJ19" s="146"/>
      <c r="FXK19" s="146"/>
      <c r="FXL19" s="146"/>
      <c r="FXM19" s="146"/>
      <c r="FXN19" s="146"/>
      <c r="FXO19" s="146"/>
      <c r="FXP19" s="146"/>
      <c r="FXQ19" s="146"/>
      <c r="FXR19" s="146"/>
      <c r="FXS19" s="146"/>
      <c r="FXT19" s="146"/>
      <c r="FXU19" s="146"/>
      <c r="FXV19" s="146"/>
      <c r="FXW19" s="146"/>
      <c r="FXX19" s="146"/>
      <c r="FXY19" s="146"/>
      <c r="FXZ19" s="146"/>
      <c r="FYA19" s="146"/>
      <c r="FYB19" s="146"/>
      <c r="FYC19" s="146"/>
      <c r="FYD19" s="146"/>
      <c r="FYE19" s="146"/>
      <c r="FYF19" s="146"/>
      <c r="FYG19" s="146"/>
      <c r="FYH19" s="146"/>
      <c r="FYI19" s="146"/>
      <c r="FYJ19" s="146"/>
      <c r="FYK19" s="146"/>
      <c r="FYL19" s="146"/>
      <c r="FYM19" s="146"/>
      <c r="FYN19" s="146"/>
      <c r="FYO19" s="146"/>
      <c r="FYP19" s="146"/>
      <c r="FYQ19" s="146"/>
      <c r="FYR19" s="146"/>
      <c r="FYS19" s="146"/>
      <c r="FYT19" s="146"/>
      <c r="FYU19" s="146"/>
      <c r="FYV19" s="146"/>
      <c r="FYW19" s="146"/>
      <c r="FYX19" s="146"/>
      <c r="FYY19" s="146"/>
      <c r="FYZ19" s="146"/>
      <c r="FZA19" s="146"/>
      <c r="FZB19" s="146"/>
      <c r="FZC19" s="146"/>
      <c r="FZD19" s="146"/>
      <c r="FZE19" s="146"/>
      <c r="FZF19" s="146"/>
      <c r="FZG19" s="146"/>
      <c r="FZH19" s="146"/>
      <c r="FZI19" s="146"/>
      <c r="FZJ19" s="146"/>
      <c r="FZK19" s="146"/>
      <c r="FZL19" s="146"/>
      <c r="FZM19" s="146"/>
      <c r="FZN19" s="146"/>
      <c r="FZO19" s="146"/>
      <c r="FZP19" s="146"/>
      <c r="FZQ19" s="146"/>
      <c r="FZR19" s="146"/>
      <c r="FZS19" s="146"/>
      <c r="FZT19" s="146"/>
      <c r="FZU19" s="146"/>
      <c r="FZV19" s="146"/>
      <c r="FZW19" s="146"/>
      <c r="FZX19" s="146"/>
      <c r="FZY19" s="146"/>
      <c r="FZZ19" s="146"/>
      <c r="GAA19" s="146"/>
      <c r="GAB19" s="146"/>
      <c r="GAC19" s="146"/>
      <c r="GAD19" s="146"/>
      <c r="GAE19" s="146"/>
      <c r="GAF19" s="146"/>
      <c r="GAG19" s="146"/>
      <c r="GAH19" s="146"/>
      <c r="GAI19" s="146"/>
      <c r="GAJ19" s="146"/>
      <c r="GAK19" s="146"/>
      <c r="GAL19" s="146"/>
      <c r="GAM19" s="146"/>
      <c r="GAN19" s="146"/>
      <c r="GAO19" s="146"/>
      <c r="GAP19" s="146"/>
      <c r="GAQ19" s="146"/>
      <c r="GAR19" s="146"/>
      <c r="GAS19" s="146"/>
      <c r="GAT19" s="146"/>
      <c r="GAU19" s="146"/>
      <c r="GAV19" s="146"/>
      <c r="GAW19" s="146"/>
      <c r="GAX19" s="146"/>
      <c r="GAY19" s="146"/>
      <c r="GAZ19" s="146"/>
      <c r="GBA19" s="146"/>
      <c r="GBB19" s="146"/>
      <c r="GBC19" s="146"/>
      <c r="GBD19" s="146"/>
      <c r="GBE19" s="146"/>
      <c r="GBF19" s="146"/>
      <c r="GBG19" s="146"/>
      <c r="GBH19" s="146"/>
      <c r="GBI19" s="146"/>
      <c r="GBJ19" s="146"/>
      <c r="GBK19" s="146"/>
      <c r="GBL19" s="146"/>
      <c r="GBM19" s="146"/>
      <c r="GBN19" s="146"/>
      <c r="GBO19" s="146"/>
      <c r="GBP19" s="146"/>
      <c r="GBQ19" s="146"/>
      <c r="GBR19" s="146"/>
      <c r="GBS19" s="146"/>
      <c r="GBT19" s="146"/>
      <c r="GBU19" s="146"/>
      <c r="GBV19" s="146"/>
      <c r="GBW19" s="146"/>
      <c r="GBX19" s="146"/>
      <c r="GBY19" s="146"/>
      <c r="GBZ19" s="146"/>
      <c r="GCA19" s="146"/>
      <c r="GCB19" s="146"/>
      <c r="GCC19" s="146"/>
      <c r="GCD19" s="146"/>
      <c r="GCE19" s="146"/>
      <c r="GCF19" s="146"/>
      <c r="GCG19" s="146"/>
      <c r="GCH19" s="146"/>
      <c r="GCI19" s="146"/>
      <c r="GCJ19" s="146"/>
      <c r="GCK19" s="146"/>
      <c r="GCL19" s="146"/>
      <c r="GCM19" s="146"/>
      <c r="GCN19" s="146"/>
      <c r="GCO19" s="146"/>
      <c r="GCP19" s="146"/>
      <c r="GCQ19" s="146"/>
      <c r="GCR19" s="146"/>
      <c r="GCS19" s="146"/>
      <c r="GCT19" s="146"/>
      <c r="GCU19" s="146"/>
      <c r="GCV19" s="146"/>
      <c r="GCW19" s="146"/>
      <c r="GCX19" s="146"/>
      <c r="GCY19" s="146"/>
      <c r="GCZ19" s="146"/>
      <c r="GDA19" s="146"/>
      <c r="GDB19" s="146"/>
      <c r="GDC19" s="146"/>
      <c r="GDD19" s="146"/>
      <c r="GDE19" s="146"/>
      <c r="GDF19" s="146"/>
      <c r="GDG19" s="146"/>
      <c r="GDH19" s="146"/>
      <c r="GDI19" s="146"/>
      <c r="GDJ19" s="146"/>
      <c r="GDK19" s="146"/>
      <c r="GDL19" s="146"/>
      <c r="GDM19" s="146"/>
      <c r="GDN19" s="146"/>
      <c r="GDO19" s="146"/>
      <c r="GDP19" s="146"/>
      <c r="GDQ19" s="146"/>
      <c r="GDR19" s="146"/>
      <c r="GDS19" s="146"/>
      <c r="GDT19" s="146"/>
      <c r="GDU19" s="146"/>
      <c r="GDV19" s="146"/>
      <c r="GDW19" s="146"/>
      <c r="GDX19" s="146"/>
      <c r="GDY19" s="146"/>
      <c r="GDZ19" s="146"/>
      <c r="GEA19" s="146"/>
      <c r="GEB19" s="146"/>
      <c r="GEC19" s="146"/>
      <c r="GED19" s="146"/>
      <c r="GEE19" s="146"/>
      <c r="GEF19" s="146"/>
      <c r="GEG19" s="146"/>
      <c r="GEH19" s="146"/>
      <c r="GEI19" s="146"/>
      <c r="GEJ19" s="146"/>
      <c r="GEK19" s="146"/>
      <c r="GEL19" s="146"/>
      <c r="GEM19" s="146"/>
      <c r="GEN19" s="146"/>
      <c r="GEO19" s="146"/>
      <c r="GEP19" s="146"/>
      <c r="GEQ19" s="146"/>
      <c r="GER19" s="146"/>
      <c r="GES19" s="146"/>
      <c r="GET19" s="146"/>
      <c r="GEU19" s="146"/>
      <c r="GEV19" s="146"/>
      <c r="GEW19" s="146"/>
      <c r="GEX19" s="146"/>
      <c r="GEY19" s="146"/>
      <c r="GEZ19" s="146"/>
      <c r="GFA19" s="146"/>
      <c r="GFB19" s="146"/>
      <c r="GFC19" s="146"/>
      <c r="GFD19" s="146"/>
      <c r="GFE19" s="146"/>
      <c r="GFF19" s="146"/>
      <c r="GFG19" s="146"/>
      <c r="GFH19" s="146"/>
      <c r="GFI19" s="146"/>
      <c r="GFJ19" s="146"/>
      <c r="GFK19" s="146"/>
      <c r="GFL19" s="146"/>
      <c r="GFM19" s="146"/>
      <c r="GFN19" s="146"/>
      <c r="GFO19" s="146"/>
      <c r="GFP19" s="146"/>
      <c r="GFQ19" s="146"/>
      <c r="GFR19" s="146"/>
      <c r="GFS19" s="146"/>
      <c r="GFT19" s="146"/>
      <c r="GFU19" s="146"/>
      <c r="GFV19" s="146"/>
      <c r="GFW19" s="146"/>
      <c r="GFX19" s="146"/>
      <c r="GFY19" s="146"/>
      <c r="GFZ19" s="146"/>
      <c r="GGA19" s="146"/>
      <c r="GGB19" s="146"/>
      <c r="GGC19" s="146"/>
      <c r="GGD19" s="146"/>
      <c r="GGE19" s="146"/>
      <c r="GGF19" s="146"/>
      <c r="GGG19" s="146"/>
      <c r="GGH19" s="146"/>
      <c r="GGI19" s="146"/>
      <c r="GGJ19" s="146"/>
      <c r="GGK19" s="146"/>
      <c r="GGL19" s="146"/>
      <c r="GGM19" s="146"/>
      <c r="GGN19" s="146"/>
      <c r="GGO19" s="146"/>
      <c r="GGP19" s="146"/>
      <c r="GGQ19" s="146"/>
      <c r="GGR19" s="146"/>
      <c r="GGS19" s="146"/>
      <c r="GGT19" s="146"/>
      <c r="GGU19" s="146"/>
      <c r="GGV19" s="146"/>
      <c r="GGW19" s="146"/>
      <c r="GGX19" s="146"/>
      <c r="GGY19" s="146"/>
      <c r="GGZ19" s="146"/>
      <c r="GHA19" s="146"/>
      <c r="GHB19" s="146"/>
      <c r="GHC19" s="146"/>
      <c r="GHD19" s="146"/>
      <c r="GHE19" s="146"/>
      <c r="GHF19" s="146"/>
      <c r="GHG19" s="146"/>
      <c r="GHH19" s="146"/>
      <c r="GHI19" s="146"/>
      <c r="GHJ19" s="146"/>
      <c r="GHK19" s="146"/>
      <c r="GHL19" s="146"/>
      <c r="GHM19" s="146"/>
      <c r="GHN19" s="146"/>
      <c r="GHO19" s="146"/>
      <c r="GHP19" s="146"/>
      <c r="GHQ19" s="146"/>
      <c r="GHR19" s="146"/>
      <c r="GHS19" s="146"/>
      <c r="GHT19" s="146"/>
      <c r="GHU19" s="146"/>
      <c r="GHV19" s="146"/>
      <c r="GHW19" s="146"/>
      <c r="GHX19" s="146"/>
      <c r="GHY19" s="146"/>
      <c r="GHZ19" s="146"/>
      <c r="GIA19" s="146"/>
      <c r="GIB19" s="146"/>
      <c r="GIC19" s="146"/>
      <c r="GID19" s="146"/>
      <c r="GIE19" s="146"/>
      <c r="GIF19" s="146"/>
      <c r="GIG19" s="146"/>
      <c r="GIH19" s="146"/>
      <c r="GII19" s="146"/>
      <c r="GIJ19" s="146"/>
      <c r="GIK19" s="146"/>
      <c r="GIL19" s="146"/>
      <c r="GIM19" s="146"/>
      <c r="GIN19" s="146"/>
      <c r="GIO19" s="146"/>
      <c r="GIP19" s="146"/>
      <c r="GIQ19" s="146"/>
      <c r="GIR19" s="146"/>
      <c r="GIS19" s="146"/>
      <c r="GIT19" s="146"/>
      <c r="GIU19" s="146"/>
      <c r="GIV19" s="146"/>
      <c r="GIW19" s="146"/>
      <c r="GIX19" s="146"/>
      <c r="GIY19" s="146"/>
      <c r="GIZ19" s="146"/>
      <c r="GJA19" s="146"/>
      <c r="GJB19" s="146"/>
      <c r="GJC19" s="146"/>
      <c r="GJD19" s="146"/>
      <c r="GJE19" s="146"/>
      <c r="GJF19" s="146"/>
      <c r="GJG19" s="146"/>
      <c r="GJH19" s="146"/>
      <c r="GJI19" s="146"/>
      <c r="GJJ19" s="146"/>
      <c r="GJK19" s="146"/>
      <c r="GJL19" s="146"/>
      <c r="GJM19" s="146"/>
      <c r="GJN19" s="146"/>
      <c r="GJO19" s="146"/>
      <c r="GJP19" s="146"/>
      <c r="GJQ19" s="146"/>
      <c r="GJR19" s="146"/>
      <c r="GJS19" s="146"/>
      <c r="GJT19" s="146"/>
      <c r="GJU19" s="146"/>
      <c r="GJV19" s="146"/>
      <c r="GJW19" s="146"/>
      <c r="GJX19" s="146"/>
      <c r="GJY19" s="146"/>
      <c r="GJZ19" s="146"/>
      <c r="GKA19" s="146"/>
      <c r="GKB19" s="146"/>
      <c r="GKC19" s="146"/>
      <c r="GKD19" s="146"/>
      <c r="GKE19" s="146"/>
      <c r="GKF19" s="146"/>
      <c r="GKG19" s="146"/>
      <c r="GKH19" s="146"/>
      <c r="GKI19" s="146"/>
      <c r="GKJ19" s="146"/>
      <c r="GKK19" s="146"/>
      <c r="GKL19" s="146"/>
      <c r="GKM19" s="146"/>
      <c r="GKN19" s="146"/>
      <c r="GKO19" s="146"/>
      <c r="GKP19" s="146"/>
      <c r="GKQ19" s="146"/>
      <c r="GKR19" s="146"/>
      <c r="GKS19" s="146"/>
      <c r="GKT19" s="146"/>
      <c r="GKU19" s="146"/>
      <c r="GKV19" s="146"/>
      <c r="GKW19" s="146"/>
      <c r="GKX19" s="146"/>
      <c r="GKY19" s="146"/>
      <c r="GKZ19" s="146"/>
      <c r="GLA19" s="146"/>
      <c r="GLB19" s="146"/>
      <c r="GLC19" s="146"/>
      <c r="GLD19" s="146"/>
      <c r="GLE19" s="146"/>
      <c r="GLF19" s="146"/>
      <c r="GLG19" s="146"/>
      <c r="GLH19" s="146"/>
      <c r="GLI19" s="146"/>
      <c r="GLJ19" s="146"/>
      <c r="GLK19" s="146"/>
      <c r="GLL19" s="146"/>
      <c r="GLM19" s="146"/>
      <c r="GLN19" s="146"/>
      <c r="GLO19" s="146"/>
      <c r="GLP19" s="146"/>
      <c r="GLQ19" s="146"/>
      <c r="GLR19" s="146"/>
      <c r="GLS19" s="146"/>
      <c r="GLT19" s="146"/>
      <c r="GLU19" s="146"/>
      <c r="GLV19" s="146"/>
      <c r="GLW19" s="146"/>
      <c r="GLX19" s="146"/>
      <c r="GLY19" s="146"/>
      <c r="GLZ19" s="146"/>
      <c r="GMA19" s="146"/>
      <c r="GMB19" s="146"/>
      <c r="GMC19" s="146"/>
      <c r="GMD19" s="146"/>
      <c r="GME19" s="146"/>
      <c r="GMF19" s="146"/>
      <c r="GMG19" s="146"/>
      <c r="GMH19" s="146"/>
      <c r="GMI19" s="146"/>
      <c r="GMJ19" s="146"/>
      <c r="GMK19" s="146"/>
      <c r="GML19" s="146"/>
      <c r="GMM19" s="146"/>
      <c r="GMN19" s="146"/>
      <c r="GMO19" s="146"/>
      <c r="GMP19" s="146"/>
      <c r="GMQ19" s="146"/>
      <c r="GMR19" s="146"/>
      <c r="GMS19" s="146"/>
      <c r="GMT19" s="146"/>
      <c r="GMU19" s="146"/>
      <c r="GMV19" s="146"/>
      <c r="GMW19" s="146"/>
      <c r="GMX19" s="146"/>
      <c r="GMY19" s="146"/>
      <c r="GMZ19" s="146"/>
      <c r="GNA19" s="146"/>
      <c r="GNB19" s="146"/>
      <c r="GNC19" s="146"/>
      <c r="GND19" s="146"/>
      <c r="GNE19" s="146"/>
      <c r="GNF19" s="146"/>
      <c r="GNG19" s="146"/>
      <c r="GNH19" s="146"/>
      <c r="GNI19" s="146"/>
      <c r="GNJ19" s="146"/>
      <c r="GNK19" s="146"/>
      <c r="GNL19" s="146"/>
      <c r="GNM19" s="146"/>
      <c r="GNN19" s="146"/>
      <c r="GNO19" s="146"/>
      <c r="GNP19" s="146"/>
      <c r="GNQ19" s="146"/>
      <c r="GNR19" s="146"/>
      <c r="GNS19" s="146"/>
      <c r="GNT19" s="146"/>
      <c r="GNU19" s="146"/>
      <c r="GNV19" s="146"/>
      <c r="GNW19" s="146"/>
      <c r="GNX19" s="146"/>
      <c r="GNY19" s="146"/>
      <c r="GNZ19" s="146"/>
      <c r="GOA19" s="146"/>
      <c r="GOB19" s="146"/>
      <c r="GOC19" s="146"/>
      <c r="GOD19" s="146"/>
      <c r="GOE19" s="146"/>
      <c r="GOF19" s="146"/>
      <c r="GOG19" s="146"/>
      <c r="GOH19" s="146"/>
      <c r="GOI19" s="146"/>
      <c r="GOJ19" s="146"/>
      <c r="GOK19" s="146"/>
      <c r="GOL19" s="146"/>
      <c r="GOM19" s="146"/>
      <c r="GON19" s="146"/>
      <c r="GOO19" s="146"/>
      <c r="GOP19" s="146"/>
      <c r="GOQ19" s="146"/>
      <c r="GOR19" s="146"/>
      <c r="GOS19" s="146"/>
      <c r="GOT19" s="146"/>
      <c r="GOU19" s="146"/>
      <c r="GOV19" s="146"/>
      <c r="GOW19" s="146"/>
      <c r="GOX19" s="146"/>
      <c r="GOY19" s="146"/>
      <c r="GOZ19" s="146"/>
      <c r="GPA19" s="146"/>
      <c r="GPB19" s="146"/>
      <c r="GPC19" s="146"/>
      <c r="GPD19" s="146"/>
      <c r="GPE19" s="146"/>
      <c r="GPF19" s="146"/>
      <c r="GPG19" s="146"/>
      <c r="GPH19" s="146"/>
      <c r="GPI19" s="146"/>
      <c r="GPJ19" s="146"/>
      <c r="GPK19" s="146"/>
      <c r="GPL19" s="146"/>
      <c r="GPM19" s="146"/>
      <c r="GPN19" s="146"/>
      <c r="GPO19" s="146"/>
      <c r="GPP19" s="146"/>
      <c r="GPQ19" s="146"/>
      <c r="GPR19" s="146"/>
      <c r="GPS19" s="146"/>
      <c r="GPT19" s="146"/>
      <c r="GPU19" s="146"/>
      <c r="GPV19" s="146"/>
      <c r="GPW19" s="146"/>
      <c r="GPX19" s="146"/>
      <c r="GPY19" s="146"/>
      <c r="GPZ19" s="146"/>
      <c r="GQA19" s="146"/>
      <c r="GQB19" s="146"/>
      <c r="GQC19" s="146"/>
      <c r="GQD19" s="146"/>
      <c r="GQE19" s="146"/>
      <c r="GQF19" s="146"/>
      <c r="GQG19" s="146"/>
      <c r="GQH19" s="146"/>
      <c r="GQI19" s="146"/>
      <c r="GQJ19" s="146"/>
      <c r="GQK19" s="146"/>
      <c r="GQL19" s="146"/>
      <c r="GQM19" s="146"/>
      <c r="GQN19" s="146"/>
      <c r="GQO19" s="146"/>
      <c r="GQP19" s="146"/>
      <c r="GQQ19" s="146"/>
      <c r="GQR19" s="146"/>
      <c r="GQS19" s="146"/>
      <c r="GQT19" s="146"/>
      <c r="GQU19" s="146"/>
      <c r="GQV19" s="146"/>
      <c r="GQW19" s="146"/>
      <c r="GQX19" s="146"/>
      <c r="GQY19" s="146"/>
      <c r="GQZ19" s="146"/>
      <c r="GRA19" s="146"/>
      <c r="GRB19" s="146"/>
      <c r="GRC19" s="146"/>
      <c r="GRD19" s="146"/>
      <c r="GRE19" s="146"/>
      <c r="GRF19" s="146"/>
      <c r="GRG19" s="146"/>
      <c r="GRH19" s="146"/>
      <c r="GRI19" s="146"/>
      <c r="GRJ19" s="146"/>
      <c r="GRK19" s="146"/>
      <c r="GRL19" s="146"/>
      <c r="GRM19" s="146"/>
      <c r="GRN19" s="146"/>
      <c r="GRO19" s="146"/>
      <c r="GRP19" s="146"/>
      <c r="GRQ19" s="146"/>
      <c r="GRR19" s="146"/>
      <c r="GRS19" s="146"/>
      <c r="GRT19" s="146"/>
      <c r="GRU19" s="146"/>
      <c r="GRV19" s="146"/>
      <c r="GRW19" s="146"/>
      <c r="GRX19" s="146"/>
      <c r="GRY19" s="146"/>
      <c r="GRZ19" s="146"/>
      <c r="GSA19" s="146"/>
      <c r="GSB19" s="146"/>
      <c r="GSC19" s="146"/>
      <c r="GSD19" s="146"/>
      <c r="GSE19" s="146"/>
      <c r="GSF19" s="146"/>
      <c r="GSG19" s="146"/>
      <c r="GSH19" s="146"/>
      <c r="GSI19" s="146"/>
      <c r="GSJ19" s="146"/>
      <c r="GSK19" s="146"/>
      <c r="GSL19" s="146"/>
      <c r="GSM19" s="146"/>
      <c r="GSN19" s="146"/>
      <c r="GSO19" s="146"/>
      <c r="GSP19" s="146"/>
      <c r="GSQ19" s="146"/>
      <c r="GSR19" s="146"/>
      <c r="GSS19" s="146"/>
      <c r="GST19" s="146"/>
      <c r="GSU19" s="146"/>
      <c r="GSV19" s="146"/>
      <c r="GSW19" s="146"/>
      <c r="GSX19" s="146"/>
      <c r="GSY19" s="146"/>
      <c r="GSZ19" s="146"/>
      <c r="GTA19" s="146"/>
      <c r="GTB19" s="146"/>
      <c r="GTC19" s="146"/>
      <c r="GTD19" s="146"/>
      <c r="GTE19" s="146"/>
      <c r="GTF19" s="146"/>
      <c r="GTG19" s="146"/>
      <c r="GTH19" s="146"/>
      <c r="GTI19" s="146"/>
      <c r="GTJ19" s="146"/>
      <c r="GTK19" s="146"/>
      <c r="GTL19" s="146"/>
      <c r="GTM19" s="146"/>
      <c r="GTN19" s="146"/>
      <c r="GTO19" s="146"/>
      <c r="GTP19" s="146"/>
      <c r="GTQ19" s="146"/>
      <c r="GTR19" s="146"/>
      <c r="GTS19" s="146"/>
      <c r="GTT19" s="146"/>
      <c r="GTU19" s="146"/>
      <c r="GTV19" s="146"/>
      <c r="GTW19" s="146"/>
      <c r="GTX19" s="146"/>
      <c r="GTY19" s="146"/>
      <c r="GTZ19" s="146"/>
      <c r="GUA19" s="146"/>
      <c r="GUB19" s="146"/>
      <c r="GUC19" s="146"/>
      <c r="GUD19" s="146"/>
      <c r="GUE19" s="146"/>
      <c r="GUF19" s="146"/>
      <c r="GUG19" s="146"/>
      <c r="GUH19" s="146"/>
      <c r="GUI19" s="146"/>
      <c r="GUJ19" s="146"/>
      <c r="GUK19" s="146"/>
      <c r="GUL19" s="146"/>
      <c r="GUM19" s="146"/>
      <c r="GUN19" s="146"/>
      <c r="GUO19" s="146"/>
      <c r="GUP19" s="146"/>
      <c r="GUQ19" s="146"/>
      <c r="GUR19" s="146"/>
      <c r="GUS19" s="146"/>
      <c r="GUT19" s="146"/>
      <c r="GUU19" s="146"/>
      <c r="GUV19" s="146"/>
      <c r="GUW19" s="146"/>
      <c r="GUX19" s="146"/>
      <c r="GUY19" s="146"/>
      <c r="GUZ19" s="146"/>
      <c r="GVA19" s="146"/>
      <c r="GVB19" s="146"/>
      <c r="GVC19" s="146"/>
      <c r="GVD19" s="146"/>
      <c r="GVE19" s="146"/>
      <c r="GVF19" s="146"/>
      <c r="GVG19" s="146"/>
      <c r="GVH19" s="146"/>
      <c r="GVI19" s="146"/>
      <c r="GVJ19" s="146"/>
      <c r="GVK19" s="146"/>
      <c r="GVL19" s="146"/>
      <c r="GVM19" s="146"/>
      <c r="GVN19" s="146"/>
      <c r="GVO19" s="146"/>
      <c r="GVP19" s="146"/>
      <c r="GVQ19" s="146"/>
      <c r="GVR19" s="146"/>
      <c r="GVS19" s="146"/>
      <c r="GVT19" s="146"/>
      <c r="GVU19" s="146"/>
      <c r="GVV19" s="146"/>
      <c r="GVW19" s="146"/>
      <c r="GVX19" s="146"/>
      <c r="GVY19" s="146"/>
      <c r="GVZ19" s="146"/>
      <c r="GWA19" s="146"/>
      <c r="GWB19" s="146"/>
      <c r="GWC19" s="146"/>
      <c r="GWD19" s="146"/>
      <c r="GWE19" s="146"/>
      <c r="GWF19" s="146"/>
      <c r="GWG19" s="146"/>
      <c r="GWH19" s="146"/>
      <c r="GWI19" s="146"/>
      <c r="GWJ19" s="146"/>
      <c r="GWK19" s="146"/>
      <c r="GWL19" s="146"/>
      <c r="GWM19" s="146"/>
      <c r="GWN19" s="146"/>
      <c r="GWO19" s="146"/>
      <c r="GWP19" s="146"/>
      <c r="GWQ19" s="146"/>
      <c r="GWR19" s="146"/>
      <c r="GWS19" s="146"/>
      <c r="GWT19" s="146"/>
      <c r="GWU19" s="146"/>
      <c r="GWV19" s="146"/>
      <c r="GWW19" s="146"/>
      <c r="GWX19" s="146"/>
      <c r="GWY19" s="146"/>
      <c r="GWZ19" s="146"/>
      <c r="GXA19" s="146"/>
      <c r="GXB19" s="146"/>
      <c r="GXC19" s="146"/>
      <c r="GXD19" s="146"/>
      <c r="GXE19" s="146"/>
      <c r="GXF19" s="146"/>
      <c r="GXG19" s="146"/>
      <c r="GXH19" s="146"/>
      <c r="GXI19" s="146"/>
      <c r="GXJ19" s="146"/>
      <c r="GXK19" s="146"/>
      <c r="GXL19" s="146"/>
      <c r="GXM19" s="146"/>
      <c r="GXN19" s="146"/>
      <c r="GXO19" s="146"/>
      <c r="GXP19" s="146"/>
      <c r="GXQ19" s="146"/>
      <c r="GXR19" s="146"/>
      <c r="GXS19" s="146"/>
      <c r="GXT19" s="146"/>
      <c r="GXU19" s="146"/>
      <c r="GXV19" s="146"/>
      <c r="GXW19" s="146"/>
      <c r="GXX19" s="146"/>
      <c r="GXY19" s="146"/>
      <c r="GXZ19" s="146"/>
      <c r="GYA19" s="146"/>
      <c r="GYB19" s="146"/>
      <c r="GYC19" s="146"/>
      <c r="GYD19" s="146"/>
      <c r="GYE19" s="146"/>
      <c r="GYF19" s="146"/>
      <c r="GYG19" s="146"/>
      <c r="GYH19" s="146"/>
      <c r="GYI19" s="146"/>
      <c r="GYJ19" s="146"/>
      <c r="GYK19" s="146"/>
      <c r="GYL19" s="146"/>
      <c r="GYM19" s="146"/>
      <c r="GYN19" s="146"/>
      <c r="GYO19" s="146"/>
      <c r="GYP19" s="146"/>
      <c r="GYQ19" s="146"/>
      <c r="GYR19" s="146"/>
      <c r="GYS19" s="146"/>
      <c r="GYT19" s="146"/>
      <c r="GYU19" s="146"/>
      <c r="GYV19" s="146"/>
      <c r="GYW19" s="146"/>
      <c r="GYX19" s="146"/>
      <c r="GYY19" s="146"/>
      <c r="GYZ19" s="146"/>
      <c r="GZA19" s="146"/>
      <c r="GZB19" s="146"/>
      <c r="GZC19" s="146"/>
      <c r="GZD19" s="146"/>
      <c r="GZE19" s="146"/>
      <c r="GZF19" s="146"/>
      <c r="GZG19" s="146"/>
      <c r="GZH19" s="146"/>
      <c r="GZI19" s="146"/>
      <c r="GZJ19" s="146"/>
      <c r="GZK19" s="146"/>
      <c r="GZL19" s="146"/>
      <c r="GZM19" s="146"/>
      <c r="GZN19" s="146"/>
      <c r="GZO19" s="146"/>
      <c r="GZP19" s="146"/>
      <c r="GZQ19" s="146"/>
      <c r="GZR19" s="146"/>
      <c r="GZS19" s="146"/>
      <c r="GZT19" s="146"/>
      <c r="GZU19" s="146"/>
      <c r="GZV19" s="146"/>
      <c r="GZW19" s="146"/>
      <c r="GZX19" s="146"/>
      <c r="GZY19" s="146"/>
      <c r="GZZ19" s="146"/>
      <c r="HAA19" s="146"/>
      <c r="HAB19" s="146"/>
      <c r="HAC19" s="146"/>
      <c r="HAD19" s="146"/>
      <c r="HAE19" s="146"/>
      <c r="HAF19" s="146"/>
      <c r="HAG19" s="146"/>
      <c r="HAH19" s="146"/>
      <c r="HAI19" s="146"/>
      <c r="HAJ19" s="146"/>
      <c r="HAK19" s="146"/>
      <c r="HAL19" s="146"/>
      <c r="HAM19" s="146"/>
      <c r="HAN19" s="146"/>
      <c r="HAO19" s="146"/>
      <c r="HAP19" s="146"/>
      <c r="HAQ19" s="146"/>
      <c r="HAR19" s="146"/>
      <c r="HAS19" s="146"/>
      <c r="HAT19" s="146"/>
      <c r="HAU19" s="146"/>
      <c r="HAV19" s="146"/>
      <c r="HAW19" s="146"/>
      <c r="HAX19" s="146"/>
      <c r="HAY19" s="146"/>
      <c r="HAZ19" s="146"/>
      <c r="HBA19" s="146"/>
      <c r="HBB19" s="146"/>
      <c r="HBC19" s="146"/>
      <c r="HBD19" s="146"/>
      <c r="HBE19" s="146"/>
      <c r="HBF19" s="146"/>
      <c r="HBG19" s="146"/>
      <c r="HBH19" s="146"/>
      <c r="HBI19" s="146"/>
      <c r="HBJ19" s="146"/>
      <c r="HBK19" s="146"/>
      <c r="HBL19" s="146"/>
      <c r="HBM19" s="146"/>
      <c r="HBN19" s="146"/>
      <c r="HBO19" s="146"/>
      <c r="HBP19" s="146"/>
      <c r="HBQ19" s="146"/>
      <c r="HBR19" s="146"/>
      <c r="HBS19" s="146"/>
      <c r="HBT19" s="146"/>
      <c r="HBU19" s="146"/>
      <c r="HBV19" s="146"/>
      <c r="HBW19" s="146"/>
      <c r="HBX19" s="146"/>
      <c r="HBY19" s="146"/>
      <c r="HBZ19" s="146"/>
      <c r="HCA19" s="146"/>
      <c r="HCB19" s="146"/>
      <c r="HCC19" s="146"/>
      <c r="HCD19" s="146"/>
      <c r="HCE19" s="146"/>
      <c r="HCF19" s="146"/>
      <c r="HCG19" s="146"/>
      <c r="HCH19" s="146"/>
      <c r="HCI19" s="146"/>
      <c r="HCJ19" s="146"/>
      <c r="HCK19" s="146"/>
      <c r="HCL19" s="146"/>
      <c r="HCM19" s="146"/>
      <c r="HCN19" s="146"/>
      <c r="HCO19" s="146"/>
      <c r="HCP19" s="146"/>
      <c r="HCQ19" s="146"/>
      <c r="HCR19" s="146"/>
      <c r="HCS19" s="146"/>
      <c r="HCT19" s="146"/>
      <c r="HCU19" s="146"/>
      <c r="HCV19" s="146"/>
      <c r="HCW19" s="146"/>
      <c r="HCX19" s="146"/>
      <c r="HCY19" s="146"/>
      <c r="HCZ19" s="146"/>
      <c r="HDA19" s="146"/>
      <c r="HDB19" s="146"/>
      <c r="HDC19" s="146"/>
      <c r="HDD19" s="146"/>
      <c r="HDE19" s="146"/>
      <c r="HDF19" s="146"/>
      <c r="HDG19" s="146"/>
      <c r="HDH19" s="146"/>
      <c r="HDI19" s="146"/>
      <c r="HDJ19" s="146"/>
      <c r="HDK19" s="146"/>
      <c r="HDL19" s="146"/>
      <c r="HDM19" s="146"/>
      <c r="HDN19" s="146"/>
      <c r="HDO19" s="146"/>
      <c r="HDP19" s="146"/>
      <c r="HDQ19" s="146"/>
      <c r="HDR19" s="146"/>
      <c r="HDS19" s="146"/>
      <c r="HDT19" s="146"/>
      <c r="HDU19" s="146"/>
      <c r="HDV19" s="146"/>
      <c r="HDW19" s="146"/>
      <c r="HDX19" s="146"/>
      <c r="HDY19" s="146"/>
      <c r="HDZ19" s="146"/>
      <c r="HEA19" s="146"/>
      <c r="HEB19" s="146"/>
      <c r="HEC19" s="146"/>
      <c r="HED19" s="146"/>
      <c r="HEE19" s="146"/>
      <c r="HEF19" s="146"/>
      <c r="HEG19" s="146"/>
      <c r="HEH19" s="146"/>
      <c r="HEI19" s="146"/>
      <c r="HEJ19" s="146"/>
      <c r="HEK19" s="146"/>
      <c r="HEL19" s="146"/>
      <c r="HEM19" s="146"/>
      <c r="HEN19" s="146"/>
      <c r="HEO19" s="146"/>
      <c r="HEP19" s="146"/>
      <c r="HEQ19" s="146"/>
      <c r="HER19" s="146"/>
      <c r="HES19" s="146"/>
      <c r="HET19" s="146"/>
      <c r="HEU19" s="146"/>
      <c r="HEV19" s="146"/>
      <c r="HEW19" s="146"/>
      <c r="HEX19" s="146"/>
      <c r="HEY19" s="146"/>
      <c r="HEZ19" s="146"/>
      <c r="HFA19" s="146"/>
      <c r="HFB19" s="146"/>
      <c r="HFC19" s="146"/>
      <c r="HFD19" s="146"/>
      <c r="HFE19" s="146"/>
      <c r="HFF19" s="146"/>
      <c r="HFG19" s="146"/>
      <c r="HFH19" s="146"/>
      <c r="HFI19" s="146"/>
      <c r="HFJ19" s="146"/>
      <c r="HFK19" s="146"/>
      <c r="HFL19" s="146"/>
      <c r="HFM19" s="146"/>
      <c r="HFN19" s="146"/>
      <c r="HFO19" s="146"/>
      <c r="HFP19" s="146"/>
      <c r="HFQ19" s="146"/>
      <c r="HFR19" s="146"/>
      <c r="HFS19" s="146"/>
      <c r="HFT19" s="146"/>
      <c r="HFU19" s="146"/>
      <c r="HFV19" s="146"/>
      <c r="HFW19" s="146"/>
      <c r="HFX19" s="146"/>
      <c r="HFY19" s="146"/>
      <c r="HFZ19" s="146"/>
      <c r="HGA19" s="146"/>
      <c r="HGB19" s="146"/>
      <c r="HGC19" s="146"/>
      <c r="HGD19" s="146"/>
      <c r="HGE19" s="146"/>
      <c r="HGF19" s="146"/>
      <c r="HGG19" s="146"/>
      <c r="HGH19" s="146"/>
      <c r="HGI19" s="146"/>
      <c r="HGJ19" s="146"/>
      <c r="HGK19" s="146"/>
      <c r="HGL19" s="146"/>
      <c r="HGM19" s="146"/>
      <c r="HGN19" s="146"/>
      <c r="HGO19" s="146"/>
      <c r="HGP19" s="146"/>
      <c r="HGQ19" s="146"/>
      <c r="HGR19" s="146"/>
      <c r="HGS19" s="146"/>
      <c r="HGT19" s="146"/>
      <c r="HGU19" s="146"/>
      <c r="HGV19" s="146"/>
      <c r="HGW19" s="146"/>
      <c r="HGX19" s="146"/>
      <c r="HGY19" s="146"/>
      <c r="HGZ19" s="146"/>
      <c r="HHA19" s="146"/>
      <c r="HHB19" s="146"/>
      <c r="HHC19" s="146"/>
      <c r="HHD19" s="146"/>
      <c r="HHE19" s="146"/>
      <c r="HHF19" s="146"/>
      <c r="HHG19" s="146"/>
      <c r="HHH19" s="146"/>
      <c r="HHI19" s="146"/>
      <c r="HHJ19" s="146"/>
      <c r="HHK19" s="146"/>
      <c r="HHL19" s="146"/>
      <c r="HHM19" s="146"/>
      <c r="HHN19" s="146"/>
      <c r="HHO19" s="146"/>
      <c r="HHP19" s="146"/>
      <c r="HHQ19" s="146"/>
      <c r="HHR19" s="146"/>
      <c r="HHS19" s="146"/>
      <c r="HHT19" s="146"/>
      <c r="HHU19" s="146"/>
      <c r="HHV19" s="146"/>
      <c r="HHW19" s="146"/>
      <c r="HHX19" s="146"/>
      <c r="HHY19" s="146"/>
      <c r="HHZ19" s="146"/>
      <c r="HIA19" s="146"/>
      <c r="HIB19" s="146"/>
      <c r="HIC19" s="146"/>
      <c r="HID19" s="146"/>
      <c r="HIE19" s="146"/>
      <c r="HIF19" s="146"/>
      <c r="HIG19" s="146"/>
      <c r="HIH19" s="146"/>
      <c r="HII19" s="146"/>
      <c r="HIJ19" s="146"/>
      <c r="HIK19" s="146"/>
      <c r="HIL19" s="146"/>
      <c r="HIM19" s="146"/>
      <c r="HIN19" s="146"/>
      <c r="HIO19" s="146"/>
      <c r="HIP19" s="146"/>
      <c r="HIQ19" s="146"/>
      <c r="HIR19" s="146"/>
      <c r="HIS19" s="146"/>
      <c r="HIT19" s="146"/>
      <c r="HIU19" s="146"/>
      <c r="HIV19" s="146"/>
      <c r="HIW19" s="146"/>
      <c r="HIX19" s="146"/>
      <c r="HIY19" s="146"/>
      <c r="HIZ19" s="146"/>
      <c r="HJA19" s="146"/>
      <c r="HJB19" s="146"/>
      <c r="HJC19" s="146"/>
      <c r="HJD19" s="146"/>
      <c r="HJE19" s="146"/>
      <c r="HJF19" s="146"/>
      <c r="HJG19" s="146"/>
      <c r="HJH19" s="146"/>
      <c r="HJI19" s="146"/>
      <c r="HJJ19" s="146"/>
      <c r="HJK19" s="146"/>
      <c r="HJL19" s="146"/>
      <c r="HJM19" s="146"/>
      <c r="HJN19" s="146"/>
      <c r="HJO19" s="146"/>
      <c r="HJP19" s="146"/>
      <c r="HJQ19" s="146"/>
      <c r="HJR19" s="146"/>
      <c r="HJS19" s="146"/>
      <c r="HJT19" s="146"/>
      <c r="HJU19" s="146"/>
      <c r="HJV19" s="146"/>
      <c r="HJW19" s="146"/>
      <c r="HJX19" s="146"/>
      <c r="HJY19" s="146"/>
      <c r="HJZ19" s="146"/>
      <c r="HKA19" s="146"/>
      <c r="HKB19" s="146"/>
      <c r="HKC19" s="146"/>
      <c r="HKD19" s="146"/>
      <c r="HKE19" s="146"/>
      <c r="HKF19" s="146"/>
      <c r="HKG19" s="146"/>
      <c r="HKH19" s="146"/>
      <c r="HKI19" s="146"/>
      <c r="HKJ19" s="146"/>
      <c r="HKK19" s="146"/>
      <c r="HKL19" s="146"/>
      <c r="HKM19" s="146"/>
      <c r="HKN19" s="146"/>
      <c r="HKO19" s="146"/>
      <c r="HKP19" s="146"/>
      <c r="HKQ19" s="146"/>
      <c r="HKR19" s="146"/>
      <c r="HKS19" s="146"/>
      <c r="HKT19" s="146"/>
      <c r="HKU19" s="146"/>
      <c r="HKV19" s="146"/>
      <c r="HKW19" s="146"/>
      <c r="HKX19" s="146"/>
      <c r="HKY19" s="146"/>
      <c r="HKZ19" s="146"/>
      <c r="HLA19" s="146"/>
      <c r="HLB19" s="146"/>
      <c r="HLC19" s="146"/>
      <c r="HLD19" s="146"/>
      <c r="HLE19" s="146"/>
      <c r="HLF19" s="146"/>
      <c r="HLG19" s="146"/>
      <c r="HLH19" s="146"/>
      <c r="HLI19" s="146"/>
      <c r="HLJ19" s="146"/>
      <c r="HLK19" s="146"/>
      <c r="HLL19" s="146"/>
      <c r="HLM19" s="146"/>
      <c r="HLN19" s="146"/>
      <c r="HLO19" s="146"/>
      <c r="HLP19" s="146"/>
      <c r="HLQ19" s="146"/>
      <c r="HLR19" s="146"/>
      <c r="HLS19" s="146"/>
      <c r="HLT19" s="146"/>
      <c r="HLU19" s="146"/>
      <c r="HLV19" s="146"/>
      <c r="HLW19" s="146"/>
      <c r="HLX19" s="146"/>
      <c r="HLY19" s="146"/>
      <c r="HLZ19" s="146"/>
      <c r="HMA19" s="146"/>
      <c r="HMB19" s="146"/>
      <c r="HMC19" s="146"/>
      <c r="HMD19" s="146"/>
      <c r="HME19" s="146"/>
      <c r="HMF19" s="146"/>
      <c r="HMG19" s="146"/>
      <c r="HMH19" s="146"/>
      <c r="HMI19" s="146"/>
      <c r="HMJ19" s="146"/>
      <c r="HMK19" s="146"/>
      <c r="HML19" s="146"/>
      <c r="HMM19" s="146"/>
      <c r="HMN19" s="146"/>
      <c r="HMO19" s="146"/>
      <c r="HMP19" s="146"/>
      <c r="HMQ19" s="146"/>
      <c r="HMR19" s="146"/>
      <c r="HMS19" s="146"/>
      <c r="HMT19" s="146"/>
      <c r="HMU19" s="146"/>
      <c r="HMV19" s="146"/>
      <c r="HMW19" s="146"/>
      <c r="HMX19" s="146"/>
      <c r="HMY19" s="146"/>
      <c r="HMZ19" s="146"/>
      <c r="HNA19" s="146"/>
      <c r="HNB19" s="146"/>
      <c r="HNC19" s="146"/>
      <c r="HND19" s="146"/>
      <c r="HNE19" s="146"/>
      <c r="HNF19" s="146"/>
      <c r="HNG19" s="146"/>
      <c r="HNH19" s="146"/>
      <c r="HNI19" s="146"/>
      <c r="HNJ19" s="146"/>
      <c r="HNK19" s="146"/>
      <c r="HNL19" s="146"/>
      <c r="HNM19" s="146"/>
      <c r="HNN19" s="146"/>
      <c r="HNO19" s="146"/>
      <c r="HNP19" s="146"/>
      <c r="HNQ19" s="146"/>
      <c r="HNR19" s="146"/>
      <c r="HNS19" s="146"/>
      <c r="HNT19" s="146"/>
      <c r="HNU19" s="146"/>
      <c r="HNV19" s="146"/>
      <c r="HNW19" s="146"/>
      <c r="HNX19" s="146"/>
      <c r="HNY19" s="146"/>
      <c r="HNZ19" s="146"/>
      <c r="HOA19" s="146"/>
      <c r="HOB19" s="146"/>
      <c r="HOC19" s="146"/>
      <c r="HOD19" s="146"/>
      <c r="HOE19" s="146"/>
      <c r="HOF19" s="146"/>
      <c r="HOG19" s="146"/>
      <c r="HOH19" s="146"/>
      <c r="HOI19" s="146"/>
      <c r="HOJ19" s="146"/>
      <c r="HOK19" s="146"/>
      <c r="HOL19" s="146"/>
      <c r="HOM19" s="146"/>
      <c r="HON19" s="146"/>
      <c r="HOO19" s="146"/>
      <c r="HOP19" s="146"/>
      <c r="HOQ19" s="146"/>
      <c r="HOR19" s="146"/>
      <c r="HOS19" s="146"/>
      <c r="HOT19" s="146"/>
      <c r="HOU19" s="146"/>
      <c r="HOV19" s="146"/>
      <c r="HOW19" s="146"/>
      <c r="HOX19" s="146"/>
      <c r="HOY19" s="146"/>
      <c r="HOZ19" s="146"/>
      <c r="HPA19" s="146"/>
      <c r="HPB19" s="146"/>
      <c r="HPC19" s="146"/>
      <c r="HPD19" s="146"/>
      <c r="HPE19" s="146"/>
      <c r="HPF19" s="146"/>
      <c r="HPG19" s="146"/>
      <c r="HPH19" s="146"/>
      <c r="HPI19" s="146"/>
      <c r="HPJ19" s="146"/>
      <c r="HPK19" s="146"/>
      <c r="HPL19" s="146"/>
      <c r="HPM19" s="146"/>
      <c r="HPN19" s="146"/>
      <c r="HPO19" s="146"/>
      <c r="HPP19" s="146"/>
      <c r="HPQ19" s="146"/>
      <c r="HPR19" s="146"/>
      <c r="HPS19" s="146"/>
      <c r="HPT19" s="146"/>
      <c r="HPU19" s="146"/>
      <c r="HPV19" s="146"/>
      <c r="HPW19" s="146"/>
      <c r="HPX19" s="146"/>
      <c r="HPY19" s="146"/>
      <c r="HPZ19" s="146"/>
      <c r="HQA19" s="146"/>
      <c r="HQB19" s="146"/>
      <c r="HQC19" s="146"/>
      <c r="HQD19" s="146"/>
      <c r="HQE19" s="146"/>
      <c r="HQF19" s="146"/>
      <c r="HQG19" s="146"/>
      <c r="HQH19" s="146"/>
      <c r="HQI19" s="146"/>
      <c r="HQJ19" s="146"/>
      <c r="HQK19" s="146"/>
      <c r="HQL19" s="146"/>
      <c r="HQM19" s="146"/>
      <c r="HQN19" s="146"/>
      <c r="HQO19" s="146"/>
      <c r="HQP19" s="146"/>
      <c r="HQQ19" s="146"/>
      <c r="HQR19" s="146"/>
      <c r="HQS19" s="146"/>
      <c r="HQT19" s="146"/>
      <c r="HQU19" s="146"/>
      <c r="HQV19" s="146"/>
      <c r="HQW19" s="146"/>
      <c r="HQX19" s="146"/>
      <c r="HQY19" s="146"/>
      <c r="HQZ19" s="146"/>
      <c r="HRA19" s="146"/>
      <c r="HRB19" s="146"/>
      <c r="HRC19" s="146"/>
      <c r="HRD19" s="146"/>
      <c r="HRE19" s="146"/>
      <c r="HRF19" s="146"/>
      <c r="HRG19" s="146"/>
      <c r="HRH19" s="146"/>
      <c r="HRI19" s="146"/>
      <c r="HRJ19" s="146"/>
      <c r="HRK19" s="146"/>
      <c r="HRL19" s="146"/>
      <c r="HRM19" s="146"/>
      <c r="HRN19" s="146"/>
      <c r="HRO19" s="146"/>
      <c r="HRP19" s="146"/>
      <c r="HRQ19" s="146"/>
      <c r="HRR19" s="146"/>
      <c r="HRS19" s="146"/>
      <c r="HRT19" s="146"/>
      <c r="HRU19" s="146"/>
      <c r="HRV19" s="146"/>
      <c r="HRW19" s="146"/>
      <c r="HRX19" s="146"/>
      <c r="HRY19" s="146"/>
      <c r="HRZ19" s="146"/>
      <c r="HSA19" s="146"/>
      <c r="HSB19" s="146"/>
      <c r="HSC19" s="146"/>
      <c r="HSD19" s="146"/>
      <c r="HSE19" s="146"/>
      <c r="HSF19" s="146"/>
      <c r="HSG19" s="146"/>
      <c r="HSH19" s="146"/>
      <c r="HSI19" s="146"/>
      <c r="HSJ19" s="146"/>
      <c r="HSK19" s="146"/>
      <c r="HSL19" s="146"/>
      <c r="HSM19" s="146"/>
      <c r="HSN19" s="146"/>
      <c r="HSO19" s="146"/>
      <c r="HSP19" s="146"/>
      <c r="HSQ19" s="146"/>
      <c r="HSR19" s="146"/>
      <c r="HSS19" s="146"/>
      <c r="HST19" s="146"/>
      <c r="HSU19" s="146"/>
      <c r="HSV19" s="146"/>
      <c r="HSW19" s="146"/>
      <c r="HSX19" s="146"/>
      <c r="HSY19" s="146"/>
      <c r="HSZ19" s="146"/>
      <c r="HTA19" s="146"/>
      <c r="HTB19" s="146"/>
      <c r="HTC19" s="146"/>
      <c r="HTD19" s="146"/>
      <c r="HTE19" s="146"/>
      <c r="HTF19" s="146"/>
      <c r="HTG19" s="146"/>
      <c r="HTH19" s="146"/>
      <c r="HTI19" s="146"/>
      <c r="HTJ19" s="146"/>
      <c r="HTK19" s="146"/>
      <c r="HTL19" s="146"/>
      <c r="HTM19" s="146"/>
      <c r="HTN19" s="146"/>
      <c r="HTO19" s="146"/>
      <c r="HTP19" s="146"/>
      <c r="HTQ19" s="146"/>
      <c r="HTR19" s="146"/>
      <c r="HTS19" s="146"/>
      <c r="HTT19" s="146"/>
      <c r="HTU19" s="146"/>
      <c r="HTV19" s="146"/>
      <c r="HTW19" s="146"/>
      <c r="HTX19" s="146"/>
      <c r="HTY19" s="146"/>
      <c r="HTZ19" s="146"/>
      <c r="HUA19" s="146"/>
      <c r="HUB19" s="146"/>
      <c r="HUC19" s="146"/>
      <c r="HUD19" s="146"/>
      <c r="HUE19" s="146"/>
      <c r="HUF19" s="146"/>
      <c r="HUG19" s="146"/>
      <c r="HUH19" s="146"/>
      <c r="HUI19" s="146"/>
      <c r="HUJ19" s="146"/>
      <c r="HUK19" s="146"/>
      <c r="HUL19" s="146"/>
      <c r="HUM19" s="146"/>
      <c r="HUN19" s="146"/>
      <c r="HUO19" s="146"/>
      <c r="HUP19" s="146"/>
      <c r="HUQ19" s="146"/>
      <c r="HUR19" s="146"/>
      <c r="HUS19" s="146"/>
      <c r="HUT19" s="146"/>
      <c r="HUU19" s="146"/>
      <c r="HUV19" s="146"/>
      <c r="HUW19" s="146"/>
      <c r="HUX19" s="146"/>
      <c r="HUY19" s="146"/>
      <c r="HUZ19" s="146"/>
      <c r="HVA19" s="146"/>
      <c r="HVB19" s="146"/>
      <c r="HVC19" s="146"/>
      <c r="HVD19" s="146"/>
      <c r="HVE19" s="146"/>
      <c r="HVF19" s="146"/>
      <c r="HVG19" s="146"/>
      <c r="HVH19" s="146"/>
      <c r="HVI19" s="146"/>
      <c r="HVJ19" s="146"/>
      <c r="HVK19" s="146"/>
      <c r="HVL19" s="146"/>
      <c r="HVM19" s="146"/>
      <c r="HVN19" s="146"/>
      <c r="HVO19" s="146"/>
      <c r="HVP19" s="146"/>
      <c r="HVQ19" s="146"/>
      <c r="HVR19" s="146"/>
      <c r="HVS19" s="146"/>
      <c r="HVT19" s="146"/>
      <c r="HVU19" s="146"/>
      <c r="HVV19" s="146"/>
      <c r="HVW19" s="146"/>
      <c r="HVX19" s="146"/>
      <c r="HVY19" s="146"/>
      <c r="HVZ19" s="146"/>
      <c r="HWA19" s="146"/>
      <c r="HWB19" s="146"/>
      <c r="HWC19" s="146"/>
      <c r="HWD19" s="146"/>
      <c r="HWE19" s="146"/>
      <c r="HWF19" s="146"/>
      <c r="HWG19" s="146"/>
      <c r="HWH19" s="146"/>
      <c r="HWI19" s="146"/>
      <c r="HWJ19" s="146"/>
      <c r="HWK19" s="146"/>
      <c r="HWL19" s="146"/>
      <c r="HWM19" s="146"/>
      <c r="HWN19" s="146"/>
      <c r="HWO19" s="146"/>
      <c r="HWP19" s="146"/>
      <c r="HWQ19" s="146"/>
      <c r="HWR19" s="146"/>
      <c r="HWS19" s="146"/>
      <c r="HWT19" s="146"/>
      <c r="HWU19" s="146"/>
      <c r="HWV19" s="146"/>
      <c r="HWW19" s="146"/>
      <c r="HWX19" s="146"/>
      <c r="HWY19" s="146"/>
      <c r="HWZ19" s="146"/>
      <c r="HXA19" s="146"/>
      <c r="HXB19" s="146"/>
      <c r="HXC19" s="146"/>
      <c r="HXD19" s="146"/>
      <c r="HXE19" s="146"/>
      <c r="HXF19" s="146"/>
      <c r="HXG19" s="146"/>
      <c r="HXH19" s="146"/>
      <c r="HXI19" s="146"/>
      <c r="HXJ19" s="146"/>
      <c r="HXK19" s="146"/>
      <c r="HXL19" s="146"/>
      <c r="HXM19" s="146"/>
      <c r="HXN19" s="146"/>
      <c r="HXO19" s="146"/>
      <c r="HXP19" s="146"/>
      <c r="HXQ19" s="146"/>
      <c r="HXR19" s="146"/>
      <c r="HXS19" s="146"/>
      <c r="HXT19" s="146"/>
      <c r="HXU19" s="146"/>
      <c r="HXV19" s="146"/>
      <c r="HXW19" s="146"/>
      <c r="HXX19" s="146"/>
      <c r="HXY19" s="146"/>
      <c r="HXZ19" s="146"/>
      <c r="HYA19" s="146"/>
      <c r="HYB19" s="146"/>
      <c r="HYC19" s="146"/>
      <c r="HYD19" s="146"/>
      <c r="HYE19" s="146"/>
      <c r="HYF19" s="146"/>
      <c r="HYG19" s="146"/>
      <c r="HYH19" s="146"/>
      <c r="HYI19" s="146"/>
      <c r="HYJ19" s="146"/>
      <c r="HYK19" s="146"/>
      <c r="HYL19" s="146"/>
      <c r="HYM19" s="146"/>
      <c r="HYN19" s="146"/>
      <c r="HYO19" s="146"/>
      <c r="HYP19" s="146"/>
      <c r="HYQ19" s="146"/>
      <c r="HYR19" s="146"/>
      <c r="HYS19" s="146"/>
      <c r="HYT19" s="146"/>
      <c r="HYU19" s="146"/>
      <c r="HYV19" s="146"/>
      <c r="HYW19" s="146"/>
      <c r="HYX19" s="146"/>
      <c r="HYY19" s="146"/>
      <c r="HYZ19" s="146"/>
      <c r="HZA19" s="146"/>
      <c r="HZB19" s="146"/>
      <c r="HZC19" s="146"/>
      <c r="HZD19" s="146"/>
      <c r="HZE19" s="146"/>
      <c r="HZF19" s="146"/>
      <c r="HZG19" s="146"/>
      <c r="HZH19" s="146"/>
      <c r="HZI19" s="146"/>
      <c r="HZJ19" s="146"/>
      <c r="HZK19" s="146"/>
      <c r="HZL19" s="146"/>
      <c r="HZM19" s="146"/>
      <c r="HZN19" s="146"/>
      <c r="HZO19" s="146"/>
      <c r="HZP19" s="146"/>
      <c r="HZQ19" s="146"/>
      <c r="HZR19" s="146"/>
      <c r="HZS19" s="146"/>
      <c r="HZT19" s="146"/>
      <c r="HZU19" s="146"/>
      <c r="HZV19" s="146"/>
      <c r="HZW19" s="146"/>
      <c r="HZX19" s="146"/>
      <c r="HZY19" s="146"/>
      <c r="HZZ19" s="146"/>
      <c r="IAA19" s="146"/>
      <c r="IAB19" s="146"/>
      <c r="IAC19" s="146"/>
      <c r="IAD19" s="146"/>
      <c r="IAE19" s="146"/>
      <c r="IAF19" s="146"/>
      <c r="IAG19" s="146"/>
      <c r="IAH19" s="146"/>
      <c r="IAI19" s="146"/>
      <c r="IAJ19" s="146"/>
      <c r="IAK19" s="146"/>
      <c r="IAL19" s="146"/>
      <c r="IAM19" s="146"/>
      <c r="IAN19" s="146"/>
      <c r="IAO19" s="146"/>
      <c r="IAP19" s="146"/>
      <c r="IAQ19" s="146"/>
      <c r="IAR19" s="146"/>
      <c r="IAS19" s="146"/>
      <c r="IAT19" s="146"/>
      <c r="IAU19" s="146"/>
      <c r="IAV19" s="146"/>
      <c r="IAW19" s="146"/>
      <c r="IAX19" s="146"/>
      <c r="IAY19" s="146"/>
      <c r="IAZ19" s="146"/>
      <c r="IBA19" s="146"/>
      <c r="IBB19" s="146"/>
      <c r="IBC19" s="146"/>
      <c r="IBD19" s="146"/>
      <c r="IBE19" s="146"/>
      <c r="IBF19" s="146"/>
      <c r="IBG19" s="146"/>
      <c r="IBH19" s="146"/>
      <c r="IBI19" s="146"/>
      <c r="IBJ19" s="146"/>
      <c r="IBK19" s="146"/>
      <c r="IBL19" s="146"/>
      <c r="IBM19" s="146"/>
      <c r="IBN19" s="146"/>
      <c r="IBO19" s="146"/>
      <c r="IBP19" s="146"/>
      <c r="IBQ19" s="146"/>
      <c r="IBR19" s="146"/>
      <c r="IBS19" s="146"/>
      <c r="IBT19" s="146"/>
      <c r="IBU19" s="146"/>
      <c r="IBV19" s="146"/>
      <c r="IBW19" s="146"/>
      <c r="IBX19" s="146"/>
      <c r="IBY19" s="146"/>
      <c r="IBZ19" s="146"/>
      <c r="ICA19" s="146"/>
      <c r="ICB19" s="146"/>
      <c r="ICC19" s="146"/>
      <c r="ICD19" s="146"/>
      <c r="ICE19" s="146"/>
      <c r="ICF19" s="146"/>
      <c r="ICG19" s="146"/>
      <c r="ICH19" s="146"/>
      <c r="ICI19" s="146"/>
      <c r="ICJ19" s="146"/>
      <c r="ICK19" s="146"/>
      <c r="ICL19" s="146"/>
      <c r="ICM19" s="146"/>
      <c r="ICN19" s="146"/>
      <c r="ICO19" s="146"/>
      <c r="ICP19" s="146"/>
      <c r="ICQ19" s="146"/>
      <c r="ICR19" s="146"/>
      <c r="ICS19" s="146"/>
      <c r="ICT19" s="146"/>
      <c r="ICU19" s="146"/>
      <c r="ICV19" s="146"/>
      <c r="ICW19" s="146"/>
      <c r="ICX19" s="146"/>
      <c r="ICY19" s="146"/>
      <c r="ICZ19" s="146"/>
      <c r="IDA19" s="146"/>
      <c r="IDB19" s="146"/>
      <c r="IDC19" s="146"/>
      <c r="IDD19" s="146"/>
      <c r="IDE19" s="146"/>
      <c r="IDF19" s="146"/>
      <c r="IDG19" s="146"/>
      <c r="IDH19" s="146"/>
      <c r="IDI19" s="146"/>
      <c r="IDJ19" s="146"/>
      <c r="IDK19" s="146"/>
      <c r="IDL19" s="146"/>
      <c r="IDM19" s="146"/>
      <c r="IDN19" s="146"/>
      <c r="IDO19" s="146"/>
      <c r="IDP19" s="146"/>
      <c r="IDQ19" s="146"/>
      <c r="IDR19" s="146"/>
      <c r="IDS19" s="146"/>
      <c r="IDT19" s="146"/>
      <c r="IDU19" s="146"/>
      <c r="IDV19" s="146"/>
      <c r="IDW19" s="146"/>
      <c r="IDX19" s="146"/>
      <c r="IDY19" s="146"/>
      <c r="IDZ19" s="146"/>
      <c r="IEA19" s="146"/>
      <c r="IEB19" s="146"/>
      <c r="IEC19" s="146"/>
      <c r="IED19" s="146"/>
      <c r="IEE19" s="146"/>
      <c r="IEF19" s="146"/>
      <c r="IEG19" s="146"/>
      <c r="IEH19" s="146"/>
      <c r="IEI19" s="146"/>
      <c r="IEJ19" s="146"/>
      <c r="IEK19" s="146"/>
      <c r="IEL19" s="146"/>
      <c r="IEM19" s="146"/>
      <c r="IEN19" s="146"/>
      <c r="IEO19" s="146"/>
      <c r="IEP19" s="146"/>
      <c r="IEQ19" s="146"/>
      <c r="IER19" s="146"/>
      <c r="IES19" s="146"/>
      <c r="IET19" s="146"/>
      <c r="IEU19" s="146"/>
      <c r="IEV19" s="146"/>
      <c r="IEW19" s="146"/>
      <c r="IEX19" s="146"/>
      <c r="IEY19" s="146"/>
      <c r="IEZ19" s="146"/>
      <c r="IFA19" s="146"/>
      <c r="IFB19" s="146"/>
      <c r="IFC19" s="146"/>
      <c r="IFD19" s="146"/>
      <c r="IFE19" s="146"/>
      <c r="IFF19" s="146"/>
      <c r="IFG19" s="146"/>
      <c r="IFH19" s="146"/>
      <c r="IFI19" s="146"/>
      <c r="IFJ19" s="146"/>
      <c r="IFK19" s="146"/>
      <c r="IFL19" s="146"/>
      <c r="IFM19" s="146"/>
      <c r="IFN19" s="146"/>
      <c r="IFO19" s="146"/>
      <c r="IFP19" s="146"/>
      <c r="IFQ19" s="146"/>
      <c r="IFR19" s="146"/>
      <c r="IFS19" s="146"/>
      <c r="IFT19" s="146"/>
      <c r="IFU19" s="146"/>
      <c r="IFV19" s="146"/>
      <c r="IFW19" s="146"/>
      <c r="IFX19" s="146"/>
      <c r="IFY19" s="146"/>
      <c r="IFZ19" s="146"/>
      <c r="IGA19" s="146"/>
      <c r="IGB19" s="146"/>
      <c r="IGC19" s="146"/>
      <c r="IGD19" s="146"/>
      <c r="IGE19" s="146"/>
      <c r="IGF19" s="146"/>
      <c r="IGG19" s="146"/>
      <c r="IGH19" s="146"/>
      <c r="IGI19" s="146"/>
      <c r="IGJ19" s="146"/>
      <c r="IGK19" s="146"/>
      <c r="IGL19" s="146"/>
      <c r="IGM19" s="146"/>
      <c r="IGN19" s="146"/>
      <c r="IGO19" s="146"/>
      <c r="IGP19" s="146"/>
      <c r="IGQ19" s="146"/>
      <c r="IGR19" s="146"/>
      <c r="IGS19" s="146"/>
      <c r="IGT19" s="146"/>
      <c r="IGU19" s="146"/>
      <c r="IGV19" s="146"/>
      <c r="IGW19" s="146"/>
      <c r="IGX19" s="146"/>
      <c r="IGY19" s="146"/>
      <c r="IGZ19" s="146"/>
      <c r="IHA19" s="146"/>
      <c r="IHB19" s="146"/>
      <c r="IHC19" s="146"/>
      <c r="IHD19" s="146"/>
      <c r="IHE19" s="146"/>
      <c r="IHF19" s="146"/>
      <c r="IHG19" s="146"/>
      <c r="IHH19" s="146"/>
      <c r="IHI19" s="146"/>
      <c r="IHJ19" s="146"/>
      <c r="IHK19" s="146"/>
      <c r="IHL19" s="146"/>
      <c r="IHM19" s="146"/>
      <c r="IHN19" s="146"/>
      <c r="IHO19" s="146"/>
      <c r="IHP19" s="146"/>
      <c r="IHQ19" s="146"/>
      <c r="IHR19" s="146"/>
      <c r="IHS19" s="146"/>
      <c r="IHT19" s="146"/>
      <c r="IHU19" s="146"/>
      <c r="IHV19" s="146"/>
      <c r="IHW19" s="146"/>
      <c r="IHX19" s="146"/>
      <c r="IHY19" s="146"/>
      <c r="IHZ19" s="146"/>
      <c r="IIA19" s="146"/>
      <c r="IIB19" s="146"/>
      <c r="IIC19" s="146"/>
      <c r="IID19" s="146"/>
      <c r="IIE19" s="146"/>
      <c r="IIF19" s="146"/>
      <c r="IIG19" s="146"/>
      <c r="IIH19" s="146"/>
      <c r="III19" s="146"/>
      <c r="IIJ19" s="146"/>
      <c r="IIK19" s="146"/>
      <c r="IIL19" s="146"/>
      <c r="IIM19" s="146"/>
      <c r="IIN19" s="146"/>
      <c r="IIO19" s="146"/>
      <c r="IIP19" s="146"/>
      <c r="IIQ19" s="146"/>
      <c r="IIR19" s="146"/>
      <c r="IIS19" s="146"/>
      <c r="IIT19" s="146"/>
      <c r="IIU19" s="146"/>
      <c r="IIV19" s="146"/>
      <c r="IIW19" s="146"/>
      <c r="IIX19" s="146"/>
      <c r="IIY19" s="146"/>
      <c r="IIZ19" s="146"/>
      <c r="IJA19" s="146"/>
      <c r="IJB19" s="146"/>
      <c r="IJC19" s="146"/>
      <c r="IJD19" s="146"/>
      <c r="IJE19" s="146"/>
      <c r="IJF19" s="146"/>
      <c r="IJG19" s="146"/>
      <c r="IJH19" s="146"/>
      <c r="IJI19" s="146"/>
      <c r="IJJ19" s="146"/>
      <c r="IJK19" s="146"/>
      <c r="IJL19" s="146"/>
      <c r="IJM19" s="146"/>
      <c r="IJN19" s="146"/>
      <c r="IJO19" s="146"/>
      <c r="IJP19" s="146"/>
      <c r="IJQ19" s="146"/>
      <c r="IJR19" s="146"/>
      <c r="IJS19" s="146"/>
      <c r="IJT19" s="146"/>
      <c r="IJU19" s="146"/>
      <c r="IJV19" s="146"/>
      <c r="IJW19" s="146"/>
      <c r="IJX19" s="146"/>
      <c r="IJY19" s="146"/>
      <c r="IJZ19" s="146"/>
      <c r="IKA19" s="146"/>
      <c r="IKB19" s="146"/>
      <c r="IKC19" s="146"/>
      <c r="IKD19" s="146"/>
      <c r="IKE19" s="146"/>
      <c r="IKF19" s="146"/>
      <c r="IKG19" s="146"/>
      <c r="IKH19" s="146"/>
      <c r="IKI19" s="146"/>
      <c r="IKJ19" s="146"/>
      <c r="IKK19" s="146"/>
      <c r="IKL19" s="146"/>
      <c r="IKM19" s="146"/>
      <c r="IKN19" s="146"/>
      <c r="IKO19" s="146"/>
      <c r="IKP19" s="146"/>
      <c r="IKQ19" s="146"/>
      <c r="IKR19" s="146"/>
      <c r="IKS19" s="146"/>
      <c r="IKT19" s="146"/>
      <c r="IKU19" s="146"/>
      <c r="IKV19" s="146"/>
      <c r="IKW19" s="146"/>
      <c r="IKX19" s="146"/>
      <c r="IKY19" s="146"/>
      <c r="IKZ19" s="146"/>
      <c r="ILA19" s="146"/>
      <c r="ILB19" s="146"/>
      <c r="ILC19" s="146"/>
      <c r="ILD19" s="146"/>
      <c r="ILE19" s="146"/>
      <c r="ILF19" s="146"/>
      <c r="ILG19" s="146"/>
      <c r="ILH19" s="146"/>
      <c r="ILI19" s="146"/>
      <c r="ILJ19" s="146"/>
      <c r="ILK19" s="146"/>
      <c r="ILL19" s="146"/>
      <c r="ILM19" s="146"/>
      <c r="ILN19" s="146"/>
      <c r="ILO19" s="146"/>
      <c r="ILP19" s="146"/>
      <c r="ILQ19" s="146"/>
      <c r="ILR19" s="146"/>
      <c r="ILS19" s="146"/>
      <c r="ILT19" s="146"/>
      <c r="ILU19" s="146"/>
      <c r="ILV19" s="146"/>
      <c r="ILW19" s="146"/>
      <c r="ILX19" s="146"/>
      <c r="ILY19" s="146"/>
      <c r="ILZ19" s="146"/>
      <c r="IMA19" s="146"/>
      <c r="IMB19" s="146"/>
      <c r="IMC19" s="146"/>
      <c r="IMD19" s="146"/>
      <c r="IME19" s="146"/>
      <c r="IMF19" s="146"/>
      <c r="IMG19" s="146"/>
      <c r="IMH19" s="146"/>
      <c r="IMI19" s="146"/>
      <c r="IMJ19" s="146"/>
      <c r="IMK19" s="146"/>
      <c r="IML19" s="146"/>
      <c r="IMM19" s="146"/>
      <c r="IMN19" s="146"/>
      <c r="IMO19" s="146"/>
      <c r="IMP19" s="146"/>
      <c r="IMQ19" s="146"/>
      <c r="IMR19" s="146"/>
      <c r="IMS19" s="146"/>
      <c r="IMT19" s="146"/>
      <c r="IMU19" s="146"/>
      <c r="IMV19" s="146"/>
      <c r="IMW19" s="146"/>
      <c r="IMX19" s="146"/>
      <c r="IMY19" s="146"/>
      <c r="IMZ19" s="146"/>
      <c r="INA19" s="146"/>
      <c r="INB19" s="146"/>
      <c r="INC19" s="146"/>
      <c r="IND19" s="146"/>
      <c r="INE19" s="146"/>
      <c r="INF19" s="146"/>
      <c r="ING19" s="146"/>
      <c r="INH19" s="146"/>
      <c r="INI19" s="146"/>
      <c r="INJ19" s="146"/>
      <c r="INK19" s="146"/>
      <c r="INL19" s="146"/>
      <c r="INM19" s="146"/>
      <c r="INN19" s="146"/>
      <c r="INO19" s="146"/>
      <c r="INP19" s="146"/>
      <c r="INQ19" s="146"/>
      <c r="INR19" s="146"/>
      <c r="INS19" s="146"/>
      <c r="INT19" s="146"/>
      <c r="INU19" s="146"/>
      <c r="INV19" s="146"/>
      <c r="INW19" s="146"/>
      <c r="INX19" s="146"/>
      <c r="INY19" s="146"/>
      <c r="INZ19" s="146"/>
      <c r="IOA19" s="146"/>
      <c r="IOB19" s="146"/>
      <c r="IOC19" s="146"/>
      <c r="IOD19" s="146"/>
      <c r="IOE19" s="146"/>
      <c r="IOF19" s="146"/>
      <c r="IOG19" s="146"/>
      <c r="IOH19" s="146"/>
      <c r="IOI19" s="146"/>
      <c r="IOJ19" s="146"/>
      <c r="IOK19" s="146"/>
      <c r="IOL19" s="146"/>
      <c r="IOM19" s="146"/>
      <c r="ION19" s="146"/>
      <c r="IOO19" s="146"/>
      <c r="IOP19" s="146"/>
      <c r="IOQ19" s="146"/>
      <c r="IOR19" s="146"/>
      <c r="IOS19" s="146"/>
      <c r="IOT19" s="146"/>
      <c r="IOU19" s="146"/>
      <c r="IOV19" s="146"/>
      <c r="IOW19" s="146"/>
      <c r="IOX19" s="146"/>
      <c r="IOY19" s="146"/>
      <c r="IOZ19" s="146"/>
      <c r="IPA19" s="146"/>
      <c r="IPB19" s="146"/>
      <c r="IPC19" s="146"/>
      <c r="IPD19" s="146"/>
      <c r="IPE19" s="146"/>
      <c r="IPF19" s="146"/>
      <c r="IPG19" s="146"/>
      <c r="IPH19" s="146"/>
      <c r="IPI19" s="146"/>
      <c r="IPJ19" s="146"/>
      <c r="IPK19" s="146"/>
      <c r="IPL19" s="146"/>
      <c r="IPM19" s="146"/>
      <c r="IPN19" s="146"/>
      <c r="IPO19" s="146"/>
      <c r="IPP19" s="146"/>
      <c r="IPQ19" s="146"/>
      <c r="IPR19" s="146"/>
      <c r="IPS19" s="146"/>
      <c r="IPT19" s="146"/>
      <c r="IPU19" s="146"/>
      <c r="IPV19" s="146"/>
      <c r="IPW19" s="146"/>
      <c r="IPX19" s="146"/>
      <c r="IPY19" s="146"/>
      <c r="IPZ19" s="146"/>
      <c r="IQA19" s="146"/>
      <c r="IQB19" s="146"/>
      <c r="IQC19" s="146"/>
      <c r="IQD19" s="146"/>
      <c r="IQE19" s="146"/>
      <c r="IQF19" s="146"/>
      <c r="IQG19" s="146"/>
      <c r="IQH19" s="146"/>
      <c r="IQI19" s="146"/>
      <c r="IQJ19" s="146"/>
      <c r="IQK19" s="146"/>
      <c r="IQL19" s="146"/>
      <c r="IQM19" s="146"/>
      <c r="IQN19" s="146"/>
      <c r="IQO19" s="146"/>
      <c r="IQP19" s="146"/>
      <c r="IQQ19" s="146"/>
      <c r="IQR19" s="146"/>
      <c r="IQS19" s="146"/>
      <c r="IQT19" s="146"/>
      <c r="IQU19" s="146"/>
      <c r="IQV19" s="146"/>
      <c r="IQW19" s="146"/>
      <c r="IQX19" s="146"/>
      <c r="IQY19" s="146"/>
      <c r="IQZ19" s="146"/>
      <c r="IRA19" s="146"/>
      <c r="IRB19" s="146"/>
      <c r="IRC19" s="146"/>
      <c r="IRD19" s="146"/>
      <c r="IRE19" s="146"/>
      <c r="IRF19" s="146"/>
      <c r="IRG19" s="146"/>
      <c r="IRH19" s="146"/>
      <c r="IRI19" s="146"/>
      <c r="IRJ19" s="146"/>
      <c r="IRK19" s="146"/>
      <c r="IRL19" s="146"/>
      <c r="IRM19" s="146"/>
      <c r="IRN19" s="146"/>
      <c r="IRO19" s="146"/>
      <c r="IRP19" s="146"/>
      <c r="IRQ19" s="146"/>
      <c r="IRR19" s="146"/>
      <c r="IRS19" s="146"/>
      <c r="IRT19" s="146"/>
      <c r="IRU19" s="146"/>
      <c r="IRV19" s="146"/>
      <c r="IRW19" s="146"/>
      <c r="IRX19" s="146"/>
      <c r="IRY19" s="146"/>
      <c r="IRZ19" s="146"/>
      <c r="ISA19" s="146"/>
      <c r="ISB19" s="146"/>
      <c r="ISC19" s="146"/>
      <c r="ISD19" s="146"/>
      <c r="ISE19" s="146"/>
      <c r="ISF19" s="146"/>
      <c r="ISG19" s="146"/>
      <c r="ISH19" s="146"/>
      <c r="ISI19" s="146"/>
      <c r="ISJ19" s="146"/>
      <c r="ISK19" s="146"/>
      <c r="ISL19" s="146"/>
      <c r="ISM19" s="146"/>
      <c r="ISN19" s="146"/>
      <c r="ISO19" s="146"/>
      <c r="ISP19" s="146"/>
      <c r="ISQ19" s="146"/>
      <c r="ISR19" s="146"/>
      <c r="ISS19" s="146"/>
      <c r="IST19" s="146"/>
      <c r="ISU19" s="146"/>
      <c r="ISV19" s="146"/>
      <c r="ISW19" s="146"/>
      <c r="ISX19" s="146"/>
      <c r="ISY19" s="146"/>
      <c r="ISZ19" s="146"/>
      <c r="ITA19" s="146"/>
      <c r="ITB19" s="146"/>
      <c r="ITC19" s="146"/>
      <c r="ITD19" s="146"/>
      <c r="ITE19" s="146"/>
      <c r="ITF19" s="146"/>
      <c r="ITG19" s="146"/>
      <c r="ITH19" s="146"/>
      <c r="ITI19" s="146"/>
      <c r="ITJ19" s="146"/>
      <c r="ITK19" s="146"/>
      <c r="ITL19" s="146"/>
      <c r="ITM19" s="146"/>
      <c r="ITN19" s="146"/>
      <c r="ITO19" s="146"/>
      <c r="ITP19" s="146"/>
      <c r="ITQ19" s="146"/>
      <c r="ITR19" s="146"/>
      <c r="ITS19" s="146"/>
      <c r="ITT19" s="146"/>
      <c r="ITU19" s="146"/>
      <c r="ITV19" s="146"/>
      <c r="ITW19" s="146"/>
      <c r="ITX19" s="146"/>
      <c r="ITY19" s="146"/>
      <c r="ITZ19" s="146"/>
      <c r="IUA19" s="146"/>
      <c r="IUB19" s="146"/>
      <c r="IUC19" s="146"/>
      <c r="IUD19" s="146"/>
      <c r="IUE19" s="146"/>
      <c r="IUF19" s="146"/>
      <c r="IUG19" s="146"/>
      <c r="IUH19" s="146"/>
      <c r="IUI19" s="146"/>
      <c r="IUJ19" s="146"/>
      <c r="IUK19" s="146"/>
      <c r="IUL19" s="146"/>
      <c r="IUM19" s="146"/>
      <c r="IUN19" s="146"/>
      <c r="IUO19" s="146"/>
      <c r="IUP19" s="146"/>
      <c r="IUQ19" s="146"/>
      <c r="IUR19" s="146"/>
      <c r="IUS19" s="146"/>
      <c r="IUT19" s="146"/>
      <c r="IUU19" s="146"/>
      <c r="IUV19" s="146"/>
      <c r="IUW19" s="146"/>
      <c r="IUX19" s="146"/>
      <c r="IUY19" s="146"/>
      <c r="IUZ19" s="146"/>
      <c r="IVA19" s="146"/>
      <c r="IVB19" s="146"/>
      <c r="IVC19" s="146"/>
      <c r="IVD19" s="146"/>
      <c r="IVE19" s="146"/>
      <c r="IVF19" s="146"/>
      <c r="IVG19" s="146"/>
      <c r="IVH19" s="146"/>
      <c r="IVI19" s="146"/>
      <c r="IVJ19" s="146"/>
      <c r="IVK19" s="146"/>
      <c r="IVL19" s="146"/>
      <c r="IVM19" s="146"/>
      <c r="IVN19" s="146"/>
      <c r="IVO19" s="146"/>
      <c r="IVP19" s="146"/>
      <c r="IVQ19" s="146"/>
      <c r="IVR19" s="146"/>
      <c r="IVS19" s="146"/>
      <c r="IVT19" s="146"/>
      <c r="IVU19" s="146"/>
      <c r="IVV19" s="146"/>
      <c r="IVW19" s="146"/>
      <c r="IVX19" s="146"/>
      <c r="IVY19" s="146"/>
      <c r="IVZ19" s="146"/>
      <c r="IWA19" s="146"/>
      <c r="IWB19" s="146"/>
      <c r="IWC19" s="146"/>
      <c r="IWD19" s="146"/>
      <c r="IWE19" s="146"/>
      <c r="IWF19" s="146"/>
      <c r="IWG19" s="146"/>
      <c r="IWH19" s="146"/>
      <c r="IWI19" s="146"/>
      <c r="IWJ19" s="146"/>
      <c r="IWK19" s="146"/>
      <c r="IWL19" s="146"/>
      <c r="IWM19" s="146"/>
      <c r="IWN19" s="146"/>
      <c r="IWO19" s="146"/>
      <c r="IWP19" s="146"/>
      <c r="IWQ19" s="146"/>
      <c r="IWR19" s="146"/>
      <c r="IWS19" s="146"/>
      <c r="IWT19" s="146"/>
      <c r="IWU19" s="146"/>
      <c r="IWV19" s="146"/>
      <c r="IWW19" s="146"/>
      <c r="IWX19" s="146"/>
      <c r="IWY19" s="146"/>
      <c r="IWZ19" s="146"/>
      <c r="IXA19" s="146"/>
      <c r="IXB19" s="146"/>
      <c r="IXC19" s="146"/>
      <c r="IXD19" s="146"/>
      <c r="IXE19" s="146"/>
      <c r="IXF19" s="146"/>
      <c r="IXG19" s="146"/>
      <c r="IXH19" s="146"/>
      <c r="IXI19" s="146"/>
      <c r="IXJ19" s="146"/>
      <c r="IXK19" s="146"/>
      <c r="IXL19" s="146"/>
      <c r="IXM19" s="146"/>
      <c r="IXN19" s="146"/>
      <c r="IXO19" s="146"/>
      <c r="IXP19" s="146"/>
      <c r="IXQ19" s="146"/>
      <c r="IXR19" s="146"/>
      <c r="IXS19" s="146"/>
      <c r="IXT19" s="146"/>
      <c r="IXU19" s="146"/>
      <c r="IXV19" s="146"/>
      <c r="IXW19" s="146"/>
      <c r="IXX19" s="146"/>
      <c r="IXY19" s="146"/>
      <c r="IXZ19" s="146"/>
      <c r="IYA19" s="146"/>
      <c r="IYB19" s="146"/>
      <c r="IYC19" s="146"/>
      <c r="IYD19" s="146"/>
      <c r="IYE19" s="146"/>
      <c r="IYF19" s="146"/>
      <c r="IYG19" s="146"/>
      <c r="IYH19" s="146"/>
      <c r="IYI19" s="146"/>
      <c r="IYJ19" s="146"/>
      <c r="IYK19" s="146"/>
      <c r="IYL19" s="146"/>
      <c r="IYM19" s="146"/>
      <c r="IYN19" s="146"/>
      <c r="IYO19" s="146"/>
      <c r="IYP19" s="146"/>
      <c r="IYQ19" s="146"/>
      <c r="IYR19" s="146"/>
      <c r="IYS19" s="146"/>
      <c r="IYT19" s="146"/>
      <c r="IYU19" s="146"/>
      <c r="IYV19" s="146"/>
      <c r="IYW19" s="146"/>
      <c r="IYX19" s="146"/>
      <c r="IYY19" s="146"/>
      <c r="IYZ19" s="146"/>
      <c r="IZA19" s="146"/>
      <c r="IZB19" s="146"/>
      <c r="IZC19" s="146"/>
      <c r="IZD19" s="146"/>
      <c r="IZE19" s="146"/>
      <c r="IZF19" s="146"/>
      <c r="IZG19" s="146"/>
      <c r="IZH19" s="146"/>
      <c r="IZI19" s="146"/>
      <c r="IZJ19" s="146"/>
      <c r="IZK19" s="146"/>
      <c r="IZL19" s="146"/>
      <c r="IZM19" s="146"/>
      <c r="IZN19" s="146"/>
      <c r="IZO19" s="146"/>
      <c r="IZP19" s="146"/>
      <c r="IZQ19" s="146"/>
      <c r="IZR19" s="146"/>
      <c r="IZS19" s="146"/>
      <c r="IZT19" s="146"/>
      <c r="IZU19" s="146"/>
      <c r="IZV19" s="146"/>
      <c r="IZW19" s="146"/>
      <c r="IZX19" s="146"/>
      <c r="IZY19" s="146"/>
      <c r="IZZ19" s="146"/>
      <c r="JAA19" s="146"/>
      <c r="JAB19" s="146"/>
      <c r="JAC19" s="146"/>
      <c r="JAD19" s="146"/>
      <c r="JAE19" s="146"/>
      <c r="JAF19" s="146"/>
      <c r="JAG19" s="146"/>
      <c r="JAH19" s="146"/>
      <c r="JAI19" s="146"/>
      <c r="JAJ19" s="146"/>
      <c r="JAK19" s="146"/>
      <c r="JAL19" s="146"/>
      <c r="JAM19" s="146"/>
      <c r="JAN19" s="146"/>
      <c r="JAO19" s="146"/>
      <c r="JAP19" s="146"/>
      <c r="JAQ19" s="146"/>
      <c r="JAR19" s="146"/>
      <c r="JAS19" s="146"/>
      <c r="JAT19" s="146"/>
      <c r="JAU19" s="146"/>
      <c r="JAV19" s="146"/>
      <c r="JAW19" s="146"/>
      <c r="JAX19" s="146"/>
      <c r="JAY19" s="146"/>
      <c r="JAZ19" s="146"/>
      <c r="JBA19" s="146"/>
      <c r="JBB19" s="146"/>
      <c r="JBC19" s="146"/>
      <c r="JBD19" s="146"/>
      <c r="JBE19" s="146"/>
      <c r="JBF19" s="146"/>
      <c r="JBG19" s="146"/>
      <c r="JBH19" s="146"/>
      <c r="JBI19" s="146"/>
      <c r="JBJ19" s="146"/>
      <c r="JBK19" s="146"/>
      <c r="JBL19" s="146"/>
      <c r="JBM19" s="146"/>
      <c r="JBN19" s="146"/>
      <c r="JBO19" s="146"/>
      <c r="JBP19" s="146"/>
      <c r="JBQ19" s="146"/>
      <c r="JBR19" s="146"/>
      <c r="JBS19" s="146"/>
      <c r="JBT19" s="146"/>
      <c r="JBU19" s="146"/>
      <c r="JBV19" s="146"/>
      <c r="JBW19" s="146"/>
      <c r="JBX19" s="146"/>
      <c r="JBY19" s="146"/>
      <c r="JBZ19" s="146"/>
      <c r="JCA19" s="146"/>
      <c r="JCB19" s="146"/>
      <c r="JCC19" s="146"/>
      <c r="JCD19" s="146"/>
      <c r="JCE19" s="146"/>
      <c r="JCF19" s="146"/>
      <c r="JCG19" s="146"/>
      <c r="JCH19" s="146"/>
      <c r="JCI19" s="146"/>
      <c r="JCJ19" s="146"/>
      <c r="JCK19" s="146"/>
      <c r="JCL19" s="146"/>
      <c r="JCM19" s="146"/>
      <c r="JCN19" s="146"/>
      <c r="JCO19" s="146"/>
      <c r="JCP19" s="146"/>
      <c r="JCQ19" s="146"/>
      <c r="JCR19" s="146"/>
      <c r="JCS19" s="146"/>
      <c r="JCT19" s="146"/>
      <c r="JCU19" s="146"/>
      <c r="JCV19" s="146"/>
      <c r="JCW19" s="146"/>
      <c r="JCX19" s="146"/>
      <c r="JCY19" s="146"/>
      <c r="JCZ19" s="146"/>
      <c r="JDA19" s="146"/>
      <c r="JDB19" s="146"/>
      <c r="JDC19" s="146"/>
      <c r="JDD19" s="146"/>
      <c r="JDE19" s="146"/>
      <c r="JDF19" s="146"/>
      <c r="JDG19" s="146"/>
      <c r="JDH19" s="146"/>
      <c r="JDI19" s="146"/>
      <c r="JDJ19" s="146"/>
      <c r="JDK19" s="146"/>
      <c r="JDL19" s="146"/>
      <c r="JDM19" s="146"/>
      <c r="JDN19" s="146"/>
      <c r="JDO19" s="146"/>
      <c r="JDP19" s="146"/>
      <c r="JDQ19" s="146"/>
      <c r="JDR19" s="146"/>
      <c r="JDS19" s="146"/>
      <c r="JDT19" s="146"/>
      <c r="JDU19" s="146"/>
      <c r="JDV19" s="146"/>
      <c r="JDW19" s="146"/>
      <c r="JDX19" s="146"/>
      <c r="JDY19" s="146"/>
      <c r="JDZ19" s="146"/>
      <c r="JEA19" s="146"/>
      <c r="JEB19" s="146"/>
      <c r="JEC19" s="146"/>
      <c r="JED19" s="146"/>
      <c r="JEE19" s="146"/>
      <c r="JEF19" s="146"/>
      <c r="JEG19" s="146"/>
      <c r="JEH19" s="146"/>
      <c r="JEI19" s="146"/>
      <c r="JEJ19" s="146"/>
      <c r="JEK19" s="146"/>
      <c r="JEL19" s="146"/>
      <c r="JEM19" s="146"/>
      <c r="JEN19" s="146"/>
      <c r="JEO19" s="146"/>
      <c r="JEP19" s="146"/>
      <c r="JEQ19" s="146"/>
      <c r="JER19" s="146"/>
      <c r="JES19" s="146"/>
      <c r="JET19" s="146"/>
      <c r="JEU19" s="146"/>
      <c r="JEV19" s="146"/>
      <c r="JEW19" s="146"/>
      <c r="JEX19" s="146"/>
      <c r="JEY19" s="146"/>
      <c r="JEZ19" s="146"/>
      <c r="JFA19" s="146"/>
      <c r="JFB19" s="146"/>
      <c r="JFC19" s="146"/>
      <c r="JFD19" s="146"/>
      <c r="JFE19" s="146"/>
      <c r="JFF19" s="146"/>
      <c r="JFG19" s="146"/>
      <c r="JFH19" s="146"/>
      <c r="JFI19" s="146"/>
      <c r="JFJ19" s="146"/>
      <c r="JFK19" s="146"/>
      <c r="JFL19" s="146"/>
      <c r="JFM19" s="146"/>
      <c r="JFN19" s="146"/>
      <c r="JFO19" s="146"/>
      <c r="JFP19" s="146"/>
      <c r="JFQ19" s="146"/>
      <c r="JFR19" s="146"/>
      <c r="JFS19" s="146"/>
      <c r="JFT19" s="146"/>
      <c r="JFU19" s="146"/>
      <c r="JFV19" s="146"/>
      <c r="JFW19" s="146"/>
      <c r="JFX19" s="146"/>
      <c r="JFY19" s="146"/>
      <c r="JFZ19" s="146"/>
      <c r="JGA19" s="146"/>
      <c r="JGB19" s="146"/>
      <c r="JGC19" s="146"/>
      <c r="JGD19" s="146"/>
      <c r="JGE19" s="146"/>
      <c r="JGF19" s="146"/>
      <c r="JGG19" s="146"/>
      <c r="JGH19" s="146"/>
      <c r="JGI19" s="146"/>
      <c r="JGJ19" s="146"/>
      <c r="JGK19" s="146"/>
      <c r="JGL19" s="146"/>
      <c r="JGM19" s="146"/>
      <c r="JGN19" s="146"/>
      <c r="JGO19" s="146"/>
      <c r="JGP19" s="146"/>
      <c r="JGQ19" s="146"/>
      <c r="JGR19" s="146"/>
      <c r="JGS19" s="146"/>
      <c r="JGT19" s="146"/>
      <c r="JGU19" s="146"/>
      <c r="JGV19" s="146"/>
      <c r="JGW19" s="146"/>
      <c r="JGX19" s="146"/>
      <c r="JGY19" s="146"/>
      <c r="JGZ19" s="146"/>
      <c r="JHA19" s="146"/>
      <c r="JHB19" s="146"/>
      <c r="JHC19" s="146"/>
      <c r="JHD19" s="146"/>
      <c r="JHE19" s="146"/>
      <c r="JHF19" s="146"/>
      <c r="JHG19" s="146"/>
      <c r="JHH19" s="146"/>
      <c r="JHI19" s="146"/>
      <c r="JHJ19" s="146"/>
      <c r="JHK19" s="146"/>
      <c r="JHL19" s="146"/>
      <c r="JHM19" s="146"/>
      <c r="JHN19" s="146"/>
      <c r="JHO19" s="146"/>
      <c r="JHP19" s="146"/>
      <c r="JHQ19" s="146"/>
      <c r="JHR19" s="146"/>
      <c r="JHS19" s="146"/>
      <c r="JHT19" s="146"/>
      <c r="JHU19" s="146"/>
      <c r="JHV19" s="146"/>
      <c r="JHW19" s="146"/>
      <c r="JHX19" s="146"/>
      <c r="JHY19" s="146"/>
      <c r="JHZ19" s="146"/>
      <c r="JIA19" s="146"/>
      <c r="JIB19" s="146"/>
      <c r="JIC19" s="146"/>
      <c r="JID19" s="146"/>
      <c r="JIE19" s="146"/>
      <c r="JIF19" s="146"/>
      <c r="JIG19" s="146"/>
      <c r="JIH19" s="146"/>
      <c r="JII19" s="146"/>
      <c r="JIJ19" s="146"/>
      <c r="JIK19" s="146"/>
      <c r="JIL19" s="146"/>
      <c r="JIM19" s="146"/>
      <c r="JIN19" s="146"/>
      <c r="JIO19" s="146"/>
      <c r="JIP19" s="146"/>
      <c r="JIQ19" s="146"/>
      <c r="JIR19" s="146"/>
      <c r="JIS19" s="146"/>
      <c r="JIT19" s="146"/>
      <c r="JIU19" s="146"/>
      <c r="JIV19" s="146"/>
      <c r="JIW19" s="146"/>
      <c r="JIX19" s="146"/>
      <c r="JIY19" s="146"/>
      <c r="JIZ19" s="146"/>
      <c r="JJA19" s="146"/>
      <c r="JJB19" s="146"/>
      <c r="JJC19" s="146"/>
      <c r="JJD19" s="146"/>
      <c r="JJE19" s="146"/>
      <c r="JJF19" s="146"/>
      <c r="JJG19" s="146"/>
      <c r="JJH19" s="146"/>
      <c r="JJI19" s="146"/>
      <c r="JJJ19" s="146"/>
      <c r="JJK19" s="146"/>
      <c r="JJL19" s="146"/>
      <c r="JJM19" s="146"/>
      <c r="JJN19" s="146"/>
      <c r="JJO19" s="146"/>
      <c r="JJP19" s="146"/>
      <c r="JJQ19" s="146"/>
      <c r="JJR19" s="146"/>
      <c r="JJS19" s="146"/>
      <c r="JJT19" s="146"/>
      <c r="JJU19" s="146"/>
      <c r="JJV19" s="146"/>
      <c r="JJW19" s="146"/>
      <c r="JJX19" s="146"/>
      <c r="JJY19" s="146"/>
      <c r="JJZ19" s="146"/>
      <c r="JKA19" s="146"/>
      <c r="JKB19" s="146"/>
      <c r="JKC19" s="146"/>
      <c r="JKD19" s="146"/>
      <c r="JKE19" s="146"/>
      <c r="JKF19" s="146"/>
      <c r="JKG19" s="146"/>
      <c r="JKH19" s="146"/>
      <c r="JKI19" s="146"/>
      <c r="JKJ19" s="146"/>
      <c r="JKK19" s="146"/>
      <c r="JKL19" s="146"/>
      <c r="JKM19" s="146"/>
      <c r="JKN19" s="146"/>
      <c r="JKO19" s="146"/>
      <c r="JKP19" s="146"/>
      <c r="JKQ19" s="146"/>
      <c r="JKR19" s="146"/>
      <c r="JKS19" s="146"/>
      <c r="JKT19" s="146"/>
      <c r="JKU19" s="146"/>
      <c r="JKV19" s="146"/>
      <c r="JKW19" s="146"/>
      <c r="JKX19" s="146"/>
      <c r="JKY19" s="146"/>
      <c r="JKZ19" s="146"/>
      <c r="JLA19" s="146"/>
      <c r="JLB19" s="146"/>
      <c r="JLC19" s="146"/>
      <c r="JLD19" s="146"/>
      <c r="JLE19" s="146"/>
      <c r="JLF19" s="146"/>
      <c r="JLG19" s="146"/>
      <c r="JLH19" s="146"/>
      <c r="JLI19" s="146"/>
      <c r="JLJ19" s="146"/>
      <c r="JLK19" s="146"/>
      <c r="JLL19" s="146"/>
      <c r="JLM19" s="146"/>
      <c r="JLN19" s="146"/>
      <c r="JLO19" s="146"/>
      <c r="JLP19" s="146"/>
      <c r="JLQ19" s="146"/>
      <c r="JLR19" s="146"/>
      <c r="JLS19" s="146"/>
      <c r="JLT19" s="146"/>
      <c r="JLU19" s="146"/>
      <c r="JLV19" s="146"/>
      <c r="JLW19" s="146"/>
      <c r="JLX19" s="146"/>
      <c r="JLY19" s="146"/>
      <c r="JLZ19" s="146"/>
      <c r="JMA19" s="146"/>
      <c r="JMB19" s="146"/>
      <c r="JMC19" s="146"/>
      <c r="JMD19" s="146"/>
      <c r="JME19" s="146"/>
      <c r="JMF19" s="146"/>
      <c r="JMG19" s="146"/>
      <c r="JMH19" s="146"/>
      <c r="JMI19" s="146"/>
      <c r="JMJ19" s="146"/>
      <c r="JMK19" s="146"/>
      <c r="JML19" s="146"/>
      <c r="JMM19" s="146"/>
      <c r="JMN19" s="146"/>
      <c r="JMO19" s="146"/>
      <c r="JMP19" s="146"/>
      <c r="JMQ19" s="146"/>
      <c r="JMR19" s="146"/>
      <c r="JMS19" s="146"/>
      <c r="JMT19" s="146"/>
      <c r="JMU19" s="146"/>
      <c r="JMV19" s="146"/>
      <c r="JMW19" s="146"/>
      <c r="JMX19" s="146"/>
      <c r="JMY19" s="146"/>
      <c r="JMZ19" s="146"/>
      <c r="JNA19" s="146"/>
      <c r="JNB19" s="146"/>
      <c r="JNC19" s="146"/>
      <c r="JND19" s="146"/>
      <c r="JNE19" s="146"/>
      <c r="JNF19" s="146"/>
      <c r="JNG19" s="146"/>
      <c r="JNH19" s="146"/>
      <c r="JNI19" s="146"/>
      <c r="JNJ19" s="146"/>
      <c r="JNK19" s="146"/>
      <c r="JNL19" s="146"/>
      <c r="JNM19" s="146"/>
      <c r="JNN19" s="146"/>
      <c r="JNO19" s="146"/>
      <c r="JNP19" s="146"/>
      <c r="JNQ19" s="146"/>
      <c r="JNR19" s="146"/>
      <c r="JNS19" s="146"/>
      <c r="JNT19" s="146"/>
      <c r="JNU19" s="146"/>
      <c r="JNV19" s="146"/>
      <c r="JNW19" s="146"/>
      <c r="JNX19" s="146"/>
      <c r="JNY19" s="146"/>
      <c r="JNZ19" s="146"/>
      <c r="JOA19" s="146"/>
      <c r="JOB19" s="146"/>
      <c r="JOC19" s="146"/>
      <c r="JOD19" s="146"/>
      <c r="JOE19" s="146"/>
      <c r="JOF19" s="146"/>
      <c r="JOG19" s="146"/>
      <c r="JOH19" s="146"/>
      <c r="JOI19" s="146"/>
      <c r="JOJ19" s="146"/>
      <c r="JOK19" s="146"/>
      <c r="JOL19" s="146"/>
      <c r="JOM19" s="146"/>
      <c r="JON19" s="146"/>
      <c r="JOO19" s="146"/>
      <c r="JOP19" s="146"/>
      <c r="JOQ19" s="146"/>
      <c r="JOR19" s="146"/>
      <c r="JOS19" s="146"/>
      <c r="JOT19" s="146"/>
      <c r="JOU19" s="146"/>
      <c r="JOV19" s="146"/>
      <c r="JOW19" s="146"/>
      <c r="JOX19" s="146"/>
      <c r="JOY19" s="146"/>
      <c r="JOZ19" s="146"/>
      <c r="JPA19" s="146"/>
      <c r="JPB19" s="146"/>
      <c r="JPC19" s="146"/>
      <c r="JPD19" s="146"/>
      <c r="JPE19" s="146"/>
      <c r="JPF19" s="146"/>
      <c r="JPG19" s="146"/>
      <c r="JPH19" s="146"/>
      <c r="JPI19" s="146"/>
      <c r="JPJ19" s="146"/>
      <c r="JPK19" s="146"/>
      <c r="JPL19" s="146"/>
      <c r="JPM19" s="146"/>
      <c r="JPN19" s="146"/>
      <c r="JPO19" s="146"/>
      <c r="JPP19" s="146"/>
      <c r="JPQ19" s="146"/>
      <c r="JPR19" s="146"/>
      <c r="JPS19" s="146"/>
      <c r="JPT19" s="146"/>
      <c r="JPU19" s="146"/>
      <c r="JPV19" s="146"/>
      <c r="JPW19" s="146"/>
      <c r="JPX19" s="146"/>
      <c r="JPY19" s="146"/>
      <c r="JPZ19" s="146"/>
      <c r="JQA19" s="146"/>
      <c r="JQB19" s="146"/>
      <c r="JQC19" s="146"/>
      <c r="JQD19" s="146"/>
      <c r="JQE19" s="146"/>
      <c r="JQF19" s="146"/>
      <c r="JQG19" s="146"/>
      <c r="JQH19" s="146"/>
      <c r="JQI19" s="146"/>
      <c r="JQJ19" s="146"/>
      <c r="JQK19" s="146"/>
      <c r="JQL19" s="146"/>
      <c r="JQM19" s="146"/>
      <c r="JQN19" s="146"/>
      <c r="JQO19" s="146"/>
      <c r="JQP19" s="146"/>
      <c r="JQQ19" s="146"/>
      <c r="JQR19" s="146"/>
      <c r="JQS19" s="146"/>
      <c r="JQT19" s="146"/>
      <c r="JQU19" s="146"/>
      <c r="JQV19" s="146"/>
      <c r="JQW19" s="146"/>
      <c r="JQX19" s="146"/>
      <c r="JQY19" s="146"/>
      <c r="JQZ19" s="146"/>
      <c r="JRA19" s="146"/>
      <c r="JRB19" s="146"/>
      <c r="JRC19" s="146"/>
      <c r="JRD19" s="146"/>
      <c r="JRE19" s="146"/>
      <c r="JRF19" s="146"/>
      <c r="JRG19" s="146"/>
      <c r="JRH19" s="146"/>
      <c r="JRI19" s="146"/>
      <c r="JRJ19" s="146"/>
      <c r="JRK19" s="146"/>
      <c r="JRL19" s="146"/>
      <c r="JRM19" s="146"/>
      <c r="JRN19" s="146"/>
      <c r="JRO19" s="146"/>
      <c r="JRP19" s="146"/>
      <c r="JRQ19" s="146"/>
      <c r="JRR19" s="146"/>
      <c r="JRS19" s="146"/>
      <c r="JRT19" s="146"/>
      <c r="JRU19" s="146"/>
      <c r="JRV19" s="146"/>
      <c r="JRW19" s="146"/>
      <c r="JRX19" s="146"/>
      <c r="JRY19" s="146"/>
      <c r="JRZ19" s="146"/>
      <c r="JSA19" s="146"/>
      <c r="JSB19" s="146"/>
      <c r="JSC19" s="146"/>
      <c r="JSD19" s="146"/>
      <c r="JSE19" s="146"/>
      <c r="JSF19" s="146"/>
      <c r="JSG19" s="146"/>
      <c r="JSH19" s="146"/>
      <c r="JSI19" s="146"/>
      <c r="JSJ19" s="146"/>
      <c r="JSK19" s="146"/>
      <c r="JSL19" s="146"/>
      <c r="JSM19" s="146"/>
      <c r="JSN19" s="146"/>
      <c r="JSO19" s="146"/>
      <c r="JSP19" s="146"/>
      <c r="JSQ19" s="146"/>
      <c r="JSR19" s="146"/>
      <c r="JSS19" s="146"/>
      <c r="JST19" s="146"/>
      <c r="JSU19" s="146"/>
      <c r="JSV19" s="146"/>
      <c r="JSW19" s="146"/>
      <c r="JSX19" s="146"/>
      <c r="JSY19" s="146"/>
      <c r="JSZ19" s="146"/>
      <c r="JTA19" s="146"/>
      <c r="JTB19" s="146"/>
      <c r="JTC19" s="146"/>
      <c r="JTD19" s="146"/>
      <c r="JTE19" s="146"/>
      <c r="JTF19" s="146"/>
      <c r="JTG19" s="146"/>
      <c r="JTH19" s="146"/>
      <c r="JTI19" s="146"/>
      <c r="JTJ19" s="146"/>
      <c r="JTK19" s="146"/>
      <c r="JTL19" s="146"/>
      <c r="JTM19" s="146"/>
      <c r="JTN19" s="146"/>
      <c r="JTO19" s="146"/>
      <c r="JTP19" s="146"/>
      <c r="JTQ19" s="146"/>
      <c r="JTR19" s="146"/>
      <c r="JTS19" s="146"/>
      <c r="JTT19" s="146"/>
      <c r="JTU19" s="146"/>
      <c r="JTV19" s="146"/>
      <c r="JTW19" s="146"/>
      <c r="JTX19" s="146"/>
      <c r="JTY19" s="146"/>
      <c r="JTZ19" s="146"/>
      <c r="JUA19" s="146"/>
      <c r="JUB19" s="146"/>
      <c r="JUC19" s="146"/>
      <c r="JUD19" s="146"/>
      <c r="JUE19" s="146"/>
      <c r="JUF19" s="146"/>
      <c r="JUG19" s="146"/>
      <c r="JUH19" s="146"/>
      <c r="JUI19" s="146"/>
      <c r="JUJ19" s="146"/>
      <c r="JUK19" s="146"/>
      <c r="JUL19" s="146"/>
      <c r="JUM19" s="146"/>
      <c r="JUN19" s="146"/>
      <c r="JUO19" s="146"/>
      <c r="JUP19" s="146"/>
      <c r="JUQ19" s="146"/>
      <c r="JUR19" s="146"/>
      <c r="JUS19" s="146"/>
      <c r="JUT19" s="146"/>
      <c r="JUU19" s="146"/>
      <c r="JUV19" s="146"/>
      <c r="JUW19" s="146"/>
      <c r="JUX19" s="146"/>
      <c r="JUY19" s="146"/>
      <c r="JUZ19" s="146"/>
      <c r="JVA19" s="146"/>
      <c r="JVB19" s="146"/>
      <c r="JVC19" s="146"/>
      <c r="JVD19" s="146"/>
      <c r="JVE19" s="146"/>
      <c r="JVF19" s="146"/>
      <c r="JVG19" s="146"/>
      <c r="JVH19" s="146"/>
      <c r="JVI19" s="146"/>
      <c r="JVJ19" s="146"/>
      <c r="JVK19" s="146"/>
      <c r="JVL19" s="146"/>
      <c r="JVM19" s="146"/>
      <c r="JVN19" s="146"/>
      <c r="JVO19" s="146"/>
      <c r="JVP19" s="146"/>
      <c r="JVQ19" s="146"/>
      <c r="JVR19" s="146"/>
      <c r="JVS19" s="146"/>
      <c r="JVT19" s="146"/>
      <c r="JVU19" s="146"/>
      <c r="JVV19" s="146"/>
      <c r="JVW19" s="146"/>
      <c r="JVX19" s="146"/>
      <c r="JVY19" s="146"/>
      <c r="JVZ19" s="146"/>
      <c r="JWA19" s="146"/>
      <c r="JWB19" s="146"/>
      <c r="JWC19" s="146"/>
      <c r="JWD19" s="146"/>
      <c r="JWE19" s="146"/>
      <c r="JWF19" s="146"/>
      <c r="JWG19" s="146"/>
      <c r="JWH19" s="146"/>
      <c r="JWI19" s="146"/>
      <c r="JWJ19" s="146"/>
      <c r="JWK19" s="146"/>
      <c r="JWL19" s="146"/>
      <c r="JWM19" s="146"/>
      <c r="JWN19" s="146"/>
      <c r="JWO19" s="146"/>
      <c r="JWP19" s="146"/>
      <c r="JWQ19" s="146"/>
      <c r="JWR19" s="146"/>
      <c r="JWS19" s="146"/>
      <c r="JWT19" s="146"/>
      <c r="JWU19" s="146"/>
      <c r="JWV19" s="146"/>
      <c r="JWW19" s="146"/>
      <c r="JWX19" s="146"/>
      <c r="JWY19" s="146"/>
      <c r="JWZ19" s="146"/>
      <c r="JXA19" s="146"/>
      <c r="JXB19" s="146"/>
      <c r="JXC19" s="146"/>
      <c r="JXD19" s="146"/>
      <c r="JXE19" s="146"/>
      <c r="JXF19" s="146"/>
      <c r="JXG19" s="146"/>
      <c r="JXH19" s="146"/>
      <c r="JXI19" s="146"/>
      <c r="JXJ19" s="146"/>
      <c r="JXK19" s="146"/>
      <c r="JXL19" s="146"/>
      <c r="JXM19" s="146"/>
      <c r="JXN19" s="146"/>
      <c r="JXO19" s="146"/>
      <c r="JXP19" s="146"/>
      <c r="JXQ19" s="146"/>
      <c r="JXR19" s="146"/>
      <c r="JXS19" s="146"/>
      <c r="JXT19" s="146"/>
      <c r="JXU19" s="146"/>
      <c r="JXV19" s="146"/>
      <c r="JXW19" s="146"/>
      <c r="JXX19" s="146"/>
      <c r="JXY19" s="146"/>
      <c r="JXZ19" s="146"/>
      <c r="JYA19" s="146"/>
      <c r="JYB19" s="146"/>
      <c r="JYC19" s="146"/>
      <c r="JYD19" s="146"/>
      <c r="JYE19" s="146"/>
      <c r="JYF19" s="146"/>
      <c r="JYG19" s="146"/>
      <c r="JYH19" s="146"/>
      <c r="JYI19" s="146"/>
      <c r="JYJ19" s="146"/>
      <c r="JYK19" s="146"/>
      <c r="JYL19" s="146"/>
      <c r="JYM19" s="146"/>
      <c r="JYN19" s="146"/>
      <c r="JYO19" s="146"/>
      <c r="JYP19" s="146"/>
      <c r="JYQ19" s="146"/>
      <c r="JYR19" s="146"/>
      <c r="JYS19" s="146"/>
      <c r="JYT19" s="146"/>
      <c r="JYU19" s="146"/>
      <c r="JYV19" s="146"/>
      <c r="JYW19" s="146"/>
      <c r="JYX19" s="146"/>
      <c r="JYY19" s="146"/>
      <c r="JYZ19" s="146"/>
      <c r="JZA19" s="146"/>
      <c r="JZB19" s="146"/>
      <c r="JZC19" s="146"/>
      <c r="JZD19" s="146"/>
      <c r="JZE19" s="146"/>
      <c r="JZF19" s="146"/>
      <c r="JZG19" s="146"/>
      <c r="JZH19" s="146"/>
      <c r="JZI19" s="146"/>
      <c r="JZJ19" s="146"/>
      <c r="JZK19" s="146"/>
      <c r="JZL19" s="146"/>
      <c r="JZM19" s="146"/>
      <c r="JZN19" s="146"/>
      <c r="JZO19" s="146"/>
      <c r="JZP19" s="146"/>
      <c r="JZQ19" s="146"/>
      <c r="JZR19" s="146"/>
      <c r="JZS19" s="146"/>
      <c r="JZT19" s="146"/>
      <c r="JZU19" s="146"/>
      <c r="JZV19" s="146"/>
      <c r="JZW19" s="146"/>
      <c r="JZX19" s="146"/>
      <c r="JZY19" s="146"/>
      <c r="JZZ19" s="146"/>
      <c r="KAA19" s="146"/>
      <c r="KAB19" s="146"/>
      <c r="KAC19" s="146"/>
      <c r="KAD19" s="146"/>
      <c r="KAE19" s="146"/>
      <c r="KAF19" s="146"/>
      <c r="KAG19" s="146"/>
      <c r="KAH19" s="146"/>
      <c r="KAI19" s="146"/>
      <c r="KAJ19" s="146"/>
      <c r="KAK19" s="146"/>
      <c r="KAL19" s="146"/>
      <c r="KAM19" s="146"/>
      <c r="KAN19" s="146"/>
      <c r="KAO19" s="146"/>
      <c r="KAP19" s="146"/>
      <c r="KAQ19" s="146"/>
      <c r="KAR19" s="146"/>
      <c r="KAS19" s="146"/>
      <c r="KAT19" s="146"/>
      <c r="KAU19" s="146"/>
      <c r="KAV19" s="146"/>
      <c r="KAW19" s="146"/>
      <c r="KAX19" s="146"/>
      <c r="KAY19" s="146"/>
      <c r="KAZ19" s="146"/>
      <c r="KBA19" s="146"/>
      <c r="KBB19" s="146"/>
      <c r="KBC19" s="146"/>
      <c r="KBD19" s="146"/>
      <c r="KBE19" s="146"/>
      <c r="KBF19" s="146"/>
      <c r="KBG19" s="146"/>
      <c r="KBH19" s="146"/>
      <c r="KBI19" s="146"/>
      <c r="KBJ19" s="146"/>
      <c r="KBK19" s="146"/>
      <c r="KBL19" s="146"/>
      <c r="KBM19" s="146"/>
      <c r="KBN19" s="146"/>
      <c r="KBO19" s="146"/>
      <c r="KBP19" s="146"/>
      <c r="KBQ19" s="146"/>
      <c r="KBR19" s="146"/>
      <c r="KBS19" s="146"/>
      <c r="KBT19" s="146"/>
      <c r="KBU19" s="146"/>
      <c r="KBV19" s="146"/>
      <c r="KBW19" s="146"/>
      <c r="KBX19" s="146"/>
      <c r="KBY19" s="146"/>
      <c r="KBZ19" s="146"/>
      <c r="KCA19" s="146"/>
      <c r="KCB19" s="146"/>
      <c r="KCC19" s="146"/>
      <c r="KCD19" s="146"/>
      <c r="KCE19" s="146"/>
      <c r="KCF19" s="146"/>
      <c r="KCG19" s="146"/>
      <c r="KCH19" s="146"/>
      <c r="KCI19" s="146"/>
      <c r="KCJ19" s="146"/>
      <c r="KCK19" s="146"/>
      <c r="KCL19" s="146"/>
      <c r="KCM19" s="146"/>
      <c r="KCN19" s="146"/>
      <c r="KCO19" s="146"/>
      <c r="KCP19" s="146"/>
      <c r="KCQ19" s="146"/>
      <c r="KCR19" s="146"/>
      <c r="KCS19" s="146"/>
      <c r="KCT19" s="146"/>
      <c r="KCU19" s="146"/>
      <c r="KCV19" s="146"/>
      <c r="KCW19" s="146"/>
      <c r="KCX19" s="146"/>
      <c r="KCY19" s="146"/>
      <c r="KCZ19" s="146"/>
      <c r="KDA19" s="146"/>
      <c r="KDB19" s="146"/>
      <c r="KDC19" s="146"/>
      <c r="KDD19" s="146"/>
      <c r="KDE19" s="146"/>
      <c r="KDF19" s="146"/>
      <c r="KDG19" s="146"/>
      <c r="KDH19" s="146"/>
      <c r="KDI19" s="146"/>
      <c r="KDJ19" s="146"/>
      <c r="KDK19" s="146"/>
      <c r="KDL19" s="146"/>
      <c r="KDM19" s="146"/>
      <c r="KDN19" s="146"/>
      <c r="KDO19" s="146"/>
      <c r="KDP19" s="146"/>
      <c r="KDQ19" s="146"/>
      <c r="KDR19" s="146"/>
      <c r="KDS19" s="146"/>
      <c r="KDT19" s="146"/>
      <c r="KDU19" s="146"/>
      <c r="KDV19" s="146"/>
      <c r="KDW19" s="146"/>
      <c r="KDX19" s="146"/>
      <c r="KDY19" s="146"/>
      <c r="KDZ19" s="146"/>
      <c r="KEA19" s="146"/>
      <c r="KEB19" s="146"/>
      <c r="KEC19" s="146"/>
      <c r="KED19" s="146"/>
      <c r="KEE19" s="146"/>
      <c r="KEF19" s="146"/>
      <c r="KEG19" s="146"/>
      <c r="KEH19" s="146"/>
      <c r="KEI19" s="146"/>
      <c r="KEJ19" s="146"/>
      <c r="KEK19" s="146"/>
      <c r="KEL19" s="146"/>
      <c r="KEM19" s="146"/>
      <c r="KEN19" s="146"/>
      <c r="KEO19" s="146"/>
      <c r="KEP19" s="146"/>
      <c r="KEQ19" s="146"/>
      <c r="KER19" s="146"/>
      <c r="KES19" s="146"/>
      <c r="KET19" s="146"/>
      <c r="KEU19" s="146"/>
      <c r="KEV19" s="146"/>
      <c r="KEW19" s="146"/>
      <c r="KEX19" s="146"/>
      <c r="KEY19" s="146"/>
      <c r="KEZ19" s="146"/>
      <c r="KFA19" s="146"/>
      <c r="KFB19" s="146"/>
      <c r="KFC19" s="146"/>
      <c r="KFD19" s="146"/>
      <c r="KFE19" s="146"/>
      <c r="KFF19" s="146"/>
      <c r="KFG19" s="146"/>
      <c r="KFH19" s="146"/>
      <c r="KFI19" s="146"/>
      <c r="KFJ19" s="146"/>
      <c r="KFK19" s="146"/>
      <c r="KFL19" s="146"/>
      <c r="KFM19" s="146"/>
      <c r="KFN19" s="146"/>
      <c r="KFO19" s="146"/>
      <c r="KFP19" s="146"/>
      <c r="KFQ19" s="146"/>
      <c r="KFR19" s="146"/>
      <c r="KFS19" s="146"/>
      <c r="KFT19" s="146"/>
      <c r="KFU19" s="146"/>
      <c r="KFV19" s="146"/>
      <c r="KFW19" s="146"/>
      <c r="KFX19" s="146"/>
      <c r="KFY19" s="146"/>
      <c r="KFZ19" s="146"/>
      <c r="KGA19" s="146"/>
      <c r="KGB19" s="146"/>
      <c r="KGC19" s="146"/>
      <c r="KGD19" s="146"/>
      <c r="KGE19" s="146"/>
      <c r="KGF19" s="146"/>
      <c r="KGG19" s="146"/>
      <c r="KGH19" s="146"/>
      <c r="KGI19" s="146"/>
      <c r="KGJ19" s="146"/>
      <c r="KGK19" s="146"/>
      <c r="KGL19" s="146"/>
      <c r="KGM19" s="146"/>
      <c r="KGN19" s="146"/>
      <c r="KGO19" s="146"/>
      <c r="KGP19" s="146"/>
      <c r="KGQ19" s="146"/>
      <c r="KGR19" s="146"/>
      <c r="KGS19" s="146"/>
      <c r="KGT19" s="146"/>
      <c r="KGU19" s="146"/>
      <c r="KGV19" s="146"/>
      <c r="KGW19" s="146"/>
      <c r="KGX19" s="146"/>
      <c r="KGY19" s="146"/>
      <c r="KGZ19" s="146"/>
      <c r="KHA19" s="146"/>
      <c r="KHB19" s="146"/>
      <c r="KHC19" s="146"/>
      <c r="KHD19" s="146"/>
      <c r="KHE19" s="146"/>
      <c r="KHF19" s="146"/>
      <c r="KHG19" s="146"/>
      <c r="KHH19" s="146"/>
      <c r="KHI19" s="146"/>
      <c r="KHJ19" s="146"/>
      <c r="KHK19" s="146"/>
      <c r="KHL19" s="146"/>
      <c r="KHM19" s="146"/>
      <c r="KHN19" s="146"/>
      <c r="KHO19" s="146"/>
      <c r="KHP19" s="146"/>
      <c r="KHQ19" s="146"/>
      <c r="KHR19" s="146"/>
      <c r="KHS19" s="146"/>
      <c r="KHT19" s="146"/>
      <c r="KHU19" s="146"/>
      <c r="KHV19" s="146"/>
      <c r="KHW19" s="146"/>
      <c r="KHX19" s="146"/>
      <c r="KHY19" s="146"/>
      <c r="KHZ19" s="146"/>
      <c r="KIA19" s="146"/>
      <c r="KIB19" s="146"/>
      <c r="KIC19" s="146"/>
      <c r="KID19" s="146"/>
      <c r="KIE19" s="146"/>
      <c r="KIF19" s="146"/>
      <c r="KIG19" s="146"/>
      <c r="KIH19" s="146"/>
      <c r="KII19" s="146"/>
      <c r="KIJ19" s="146"/>
      <c r="KIK19" s="146"/>
      <c r="KIL19" s="146"/>
      <c r="KIM19" s="146"/>
      <c r="KIN19" s="146"/>
      <c r="KIO19" s="146"/>
      <c r="KIP19" s="146"/>
      <c r="KIQ19" s="146"/>
      <c r="KIR19" s="146"/>
      <c r="KIS19" s="146"/>
      <c r="KIT19" s="146"/>
      <c r="KIU19" s="146"/>
      <c r="KIV19" s="146"/>
      <c r="KIW19" s="146"/>
      <c r="KIX19" s="146"/>
      <c r="KIY19" s="146"/>
      <c r="KIZ19" s="146"/>
      <c r="KJA19" s="146"/>
      <c r="KJB19" s="146"/>
      <c r="KJC19" s="146"/>
      <c r="KJD19" s="146"/>
      <c r="KJE19" s="146"/>
      <c r="KJF19" s="146"/>
      <c r="KJG19" s="146"/>
      <c r="KJH19" s="146"/>
      <c r="KJI19" s="146"/>
      <c r="KJJ19" s="146"/>
      <c r="KJK19" s="146"/>
      <c r="KJL19" s="146"/>
      <c r="KJM19" s="146"/>
      <c r="KJN19" s="146"/>
      <c r="KJO19" s="146"/>
      <c r="KJP19" s="146"/>
      <c r="KJQ19" s="146"/>
      <c r="KJR19" s="146"/>
      <c r="KJS19" s="146"/>
      <c r="KJT19" s="146"/>
      <c r="KJU19" s="146"/>
      <c r="KJV19" s="146"/>
      <c r="KJW19" s="146"/>
      <c r="KJX19" s="146"/>
      <c r="KJY19" s="146"/>
      <c r="KJZ19" s="146"/>
      <c r="KKA19" s="146"/>
      <c r="KKB19" s="146"/>
      <c r="KKC19" s="146"/>
      <c r="KKD19" s="146"/>
      <c r="KKE19" s="146"/>
      <c r="KKF19" s="146"/>
      <c r="KKG19" s="146"/>
      <c r="KKH19" s="146"/>
      <c r="KKI19" s="146"/>
      <c r="KKJ19" s="146"/>
      <c r="KKK19" s="146"/>
      <c r="KKL19" s="146"/>
      <c r="KKM19" s="146"/>
      <c r="KKN19" s="146"/>
      <c r="KKO19" s="146"/>
      <c r="KKP19" s="146"/>
      <c r="KKQ19" s="146"/>
      <c r="KKR19" s="146"/>
      <c r="KKS19" s="146"/>
      <c r="KKT19" s="146"/>
      <c r="KKU19" s="146"/>
      <c r="KKV19" s="146"/>
      <c r="KKW19" s="146"/>
      <c r="KKX19" s="146"/>
      <c r="KKY19" s="146"/>
      <c r="KKZ19" s="146"/>
      <c r="KLA19" s="146"/>
      <c r="KLB19" s="146"/>
      <c r="KLC19" s="146"/>
      <c r="KLD19" s="146"/>
      <c r="KLE19" s="146"/>
      <c r="KLF19" s="146"/>
      <c r="KLG19" s="146"/>
      <c r="KLH19" s="146"/>
      <c r="KLI19" s="146"/>
      <c r="KLJ19" s="146"/>
      <c r="KLK19" s="146"/>
      <c r="KLL19" s="146"/>
      <c r="KLM19" s="146"/>
      <c r="KLN19" s="146"/>
      <c r="KLO19" s="146"/>
      <c r="KLP19" s="146"/>
      <c r="KLQ19" s="146"/>
      <c r="KLR19" s="146"/>
      <c r="KLS19" s="146"/>
      <c r="KLT19" s="146"/>
      <c r="KLU19" s="146"/>
      <c r="KLV19" s="146"/>
      <c r="KLW19" s="146"/>
      <c r="KLX19" s="146"/>
      <c r="KLY19" s="146"/>
      <c r="KLZ19" s="146"/>
      <c r="KMA19" s="146"/>
      <c r="KMB19" s="146"/>
      <c r="KMC19" s="146"/>
      <c r="KMD19" s="146"/>
      <c r="KME19" s="146"/>
      <c r="KMF19" s="146"/>
      <c r="KMG19" s="146"/>
      <c r="KMH19" s="146"/>
      <c r="KMI19" s="146"/>
      <c r="KMJ19" s="146"/>
      <c r="KMK19" s="146"/>
      <c r="KML19" s="146"/>
      <c r="KMM19" s="146"/>
      <c r="KMN19" s="146"/>
      <c r="KMO19" s="146"/>
      <c r="KMP19" s="146"/>
      <c r="KMQ19" s="146"/>
      <c r="KMR19" s="146"/>
      <c r="KMS19" s="146"/>
      <c r="KMT19" s="146"/>
      <c r="KMU19" s="146"/>
      <c r="KMV19" s="146"/>
      <c r="KMW19" s="146"/>
      <c r="KMX19" s="146"/>
      <c r="KMY19" s="146"/>
      <c r="KMZ19" s="146"/>
      <c r="KNA19" s="146"/>
      <c r="KNB19" s="146"/>
      <c r="KNC19" s="146"/>
      <c r="KND19" s="146"/>
      <c r="KNE19" s="146"/>
      <c r="KNF19" s="146"/>
      <c r="KNG19" s="146"/>
      <c r="KNH19" s="146"/>
      <c r="KNI19" s="146"/>
      <c r="KNJ19" s="146"/>
      <c r="KNK19" s="146"/>
      <c r="KNL19" s="146"/>
      <c r="KNM19" s="146"/>
      <c r="KNN19" s="146"/>
      <c r="KNO19" s="146"/>
      <c r="KNP19" s="146"/>
      <c r="KNQ19" s="146"/>
      <c r="KNR19" s="146"/>
      <c r="KNS19" s="146"/>
      <c r="KNT19" s="146"/>
      <c r="KNU19" s="146"/>
      <c r="KNV19" s="146"/>
      <c r="KNW19" s="146"/>
      <c r="KNX19" s="146"/>
      <c r="KNY19" s="146"/>
      <c r="KNZ19" s="146"/>
      <c r="KOA19" s="146"/>
      <c r="KOB19" s="146"/>
      <c r="KOC19" s="146"/>
      <c r="KOD19" s="146"/>
      <c r="KOE19" s="146"/>
      <c r="KOF19" s="146"/>
      <c r="KOG19" s="146"/>
      <c r="KOH19" s="146"/>
      <c r="KOI19" s="146"/>
      <c r="KOJ19" s="146"/>
      <c r="KOK19" s="146"/>
      <c r="KOL19" s="146"/>
      <c r="KOM19" s="146"/>
      <c r="KON19" s="146"/>
      <c r="KOO19" s="146"/>
      <c r="KOP19" s="146"/>
      <c r="KOQ19" s="146"/>
      <c r="KOR19" s="146"/>
      <c r="KOS19" s="146"/>
      <c r="KOT19" s="146"/>
      <c r="KOU19" s="146"/>
      <c r="KOV19" s="146"/>
      <c r="KOW19" s="146"/>
      <c r="KOX19" s="146"/>
      <c r="KOY19" s="146"/>
      <c r="KOZ19" s="146"/>
      <c r="KPA19" s="146"/>
      <c r="KPB19" s="146"/>
      <c r="KPC19" s="146"/>
      <c r="KPD19" s="146"/>
      <c r="KPE19" s="146"/>
      <c r="KPF19" s="146"/>
      <c r="KPG19" s="146"/>
      <c r="KPH19" s="146"/>
      <c r="KPI19" s="146"/>
      <c r="KPJ19" s="146"/>
      <c r="KPK19" s="146"/>
      <c r="KPL19" s="146"/>
      <c r="KPM19" s="146"/>
      <c r="KPN19" s="146"/>
      <c r="KPO19" s="146"/>
      <c r="KPP19" s="146"/>
      <c r="KPQ19" s="146"/>
      <c r="KPR19" s="146"/>
      <c r="KPS19" s="146"/>
      <c r="KPT19" s="146"/>
      <c r="KPU19" s="146"/>
      <c r="KPV19" s="146"/>
      <c r="KPW19" s="146"/>
      <c r="KPX19" s="146"/>
      <c r="KPY19" s="146"/>
      <c r="KPZ19" s="146"/>
      <c r="KQA19" s="146"/>
      <c r="KQB19" s="146"/>
      <c r="KQC19" s="146"/>
      <c r="KQD19" s="146"/>
      <c r="KQE19" s="146"/>
      <c r="KQF19" s="146"/>
      <c r="KQG19" s="146"/>
      <c r="KQH19" s="146"/>
      <c r="KQI19" s="146"/>
      <c r="KQJ19" s="146"/>
      <c r="KQK19" s="146"/>
      <c r="KQL19" s="146"/>
      <c r="KQM19" s="146"/>
      <c r="KQN19" s="146"/>
      <c r="KQO19" s="146"/>
      <c r="KQP19" s="146"/>
      <c r="KQQ19" s="146"/>
      <c r="KQR19" s="146"/>
      <c r="KQS19" s="146"/>
      <c r="KQT19" s="146"/>
      <c r="KQU19" s="146"/>
      <c r="KQV19" s="146"/>
      <c r="KQW19" s="146"/>
      <c r="KQX19" s="146"/>
      <c r="KQY19" s="146"/>
      <c r="KQZ19" s="146"/>
      <c r="KRA19" s="146"/>
      <c r="KRB19" s="146"/>
      <c r="KRC19" s="146"/>
      <c r="KRD19" s="146"/>
      <c r="KRE19" s="146"/>
      <c r="KRF19" s="146"/>
      <c r="KRG19" s="146"/>
      <c r="KRH19" s="146"/>
      <c r="KRI19" s="146"/>
      <c r="KRJ19" s="146"/>
      <c r="KRK19" s="146"/>
      <c r="KRL19" s="146"/>
      <c r="KRM19" s="146"/>
      <c r="KRN19" s="146"/>
      <c r="KRO19" s="146"/>
      <c r="KRP19" s="146"/>
      <c r="KRQ19" s="146"/>
      <c r="KRR19" s="146"/>
      <c r="KRS19" s="146"/>
      <c r="KRT19" s="146"/>
      <c r="KRU19" s="146"/>
      <c r="KRV19" s="146"/>
      <c r="KRW19" s="146"/>
      <c r="KRX19" s="146"/>
      <c r="KRY19" s="146"/>
      <c r="KRZ19" s="146"/>
      <c r="KSA19" s="146"/>
      <c r="KSB19" s="146"/>
      <c r="KSC19" s="146"/>
      <c r="KSD19" s="146"/>
      <c r="KSE19" s="146"/>
      <c r="KSF19" s="146"/>
      <c r="KSG19" s="146"/>
      <c r="KSH19" s="146"/>
      <c r="KSI19" s="146"/>
      <c r="KSJ19" s="146"/>
      <c r="KSK19" s="146"/>
      <c r="KSL19" s="146"/>
      <c r="KSM19" s="146"/>
      <c r="KSN19" s="146"/>
      <c r="KSO19" s="146"/>
      <c r="KSP19" s="146"/>
      <c r="KSQ19" s="146"/>
      <c r="KSR19" s="146"/>
      <c r="KSS19" s="146"/>
      <c r="KST19" s="146"/>
      <c r="KSU19" s="146"/>
      <c r="KSV19" s="146"/>
      <c r="KSW19" s="146"/>
      <c r="KSX19" s="146"/>
      <c r="KSY19" s="146"/>
      <c r="KSZ19" s="146"/>
      <c r="KTA19" s="146"/>
      <c r="KTB19" s="146"/>
      <c r="KTC19" s="146"/>
      <c r="KTD19" s="146"/>
      <c r="KTE19" s="146"/>
      <c r="KTF19" s="146"/>
      <c r="KTG19" s="146"/>
      <c r="KTH19" s="146"/>
      <c r="KTI19" s="146"/>
      <c r="KTJ19" s="146"/>
      <c r="KTK19" s="146"/>
      <c r="KTL19" s="146"/>
      <c r="KTM19" s="146"/>
      <c r="KTN19" s="146"/>
      <c r="KTO19" s="146"/>
      <c r="KTP19" s="146"/>
      <c r="KTQ19" s="146"/>
      <c r="KTR19" s="146"/>
      <c r="KTS19" s="146"/>
      <c r="KTT19" s="146"/>
      <c r="KTU19" s="146"/>
      <c r="KTV19" s="146"/>
      <c r="KTW19" s="146"/>
      <c r="KTX19" s="146"/>
      <c r="KTY19" s="146"/>
      <c r="KTZ19" s="146"/>
      <c r="KUA19" s="146"/>
      <c r="KUB19" s="146"/>
      <c r="KUC19" s="146"/>
      <c r="KUD19" s="146"/>
      <c r="KUE19" s="146"/>
      <c r="KUF19" s="146"/>
      <c r="KUG19" s="146"/>
      <c r="KUH19" s="146"/>
      <c r="KUI19" s="146"/>
      <c r="KUJ19" s="146"/>
      <c r="KUK19" s="146"/>
      <c r="KUL19" s="146"/>
      <c r="KUM19" s="146"/>
      <c r="KUN19" s="146"/>
      <c r="KUO19" s="146"/>
      <c r="KUP19" s="146"/>
      <c r="KUQ19" s="146"/>
      <c r="KUR19" s="146"/>
      <c r="KUS19" s="146"/>
      <c r="KUT19" s="146"/>
      <c r="KUU19" s="146"/>
      <c r="KUV19" s="146"/>
      <c r="KUW19" s="146"/>
      <c r="KUX19" s="146"/>
      <c r="KUY19" s="146"/>
      <c r="KUZ19" s="146"/>
      <c r="KVA19" s="146"/>
      <c r="KVB19" s="146"/>
      <c r="KVC19" s="146"/>
      <c r="KVD19" s="146"/>
      <c r="KVE19" s="146"/>
      <c r="KVF19" s="146"/>
      <c r="KVG19" s="146"/>
      <c r="KVH19" s="146"/>
      <c r="KVI19" s="146"/>
      <c r="KVJ19" s="146"/>
      <c r="KVK19" s="146"/>
      <c r="KVL19" s="146"/>
      <c r="KVM19" s="146"/>
      <c r="KVN19" s="146"/>
      <c r="KVO19" s="146"/>
      <c r="KVP19" s="146"/>
      <c r="KVQ19" s="146"/>
      <c r="KVR19" s="146"/>
      <c r="KVS19" s="146"/>
      <c r="KVT19" s="146"/>
      <c r="KVU19" s="146"/>
      <c r="KVV19" s="146"/>
      <c r="KVW19" s="146"/>
      <c r="KVX19" s="146"/>
      <c r="KVY19" s="146"/>
      <c r="KVZ19" s="146"/>
      <c r="KWA19" s="146"/>
      <c r="KWB19" s="146"/>
      <c r="KWC19" s="146"/>
      <c r="KWD19" s="146"/>
      <c r="KWE19" s="146"/>
      <c r="KWF19" s="146"/>
      <c r="KWG19" s="146"/>
      <c r="KWH19" s="146"/>
      <c r="KWI19" s="146"/>
      <c r="KWJ19" s="146"/>
      <c r="KWK19" s="146"/>
      <c r="KWL19" s="146"/>
      <c r="KWM19" s="146"/>
      <c r="KWN19" s="146"/>
      <c r="KWO19" s="146"/>
      <c r="KWP19" s="146"/>
      <c r="KWQ19" s="146"/>
      <c r="KWR19" s="146"/>
      <c r="KWS19" s="146"/>
      <c r="KWT19" s="146"/>
      <c r="KWU19" s="146"/>
      <c r="KWV19" s="146"/>
      <c r="KWW19" s="146"/>
      <c r="KWX19" s="146"/>
      <c r="KWY19" s="146"/>
      <c r="KWZ19" s="146"/>
      <c r="KXA19" s="146"/>
      <c r="KXB19" s="146"/>
      <c r="KXC19" s="146"/>
      <c r="KXD19" s="146"/>
      <c r="KXE19" s="146"/>
      <c r="KXF19" s="146"/>
      <c r="KXG19" s="146"/>
      <c r="KXH19" s="146"/>
      <c r="KXI19" s="146"/>
      <c r="KXJ19" s="146"/>
      <c r="KXK19" s="146"/>
      <c r="KXL19" s="146"/>
      <c r="KXM19" s="146"/>
      <c r="KXN19" s="146"/>
      <c r="KXO19" s="146"/>
      <c r="KXP19" s="146"/>
      <c r="KXQ19" s="146"/>
      <c r="KXR19" s="146"/>
      <c r="KXS19" s="146"/>
      <c r="KXT19" s="146"/>
      <c r="KXU19" s="146"/>
      <c r="KXV19" s="146"/>
      <c r="KXW19" s="146"/>
      <c r="KXX19" s="146"/>
      <c r="KXY19" s="146"/>
      <c r="KXZ19" s="146"/>
      <c r="KYA19" s="146"/>
      <c r="KYB19" s="146"/>
      <c r="KYC19" s="146"/>
      <c r="KYD19" s="146"/>
      <c r="KYE19" s="146"/>
      <c r="KYF19" s="146"/>
      <c r="KYG19" s="146"/>
      <c r="KYH19" s="146"/>
      <c r="KYI19" s="146"/>
      <c r="KYJ19" s="146"/>
      <c r="KYK19" s="146"/>
      <c r="KYL19" s="146"/>
      <c r="KYM19" s="146"/>
      <c r="KYN19" s="146"/>
      <c r="KYO19" s="146"/>
      <c r="KYP19" s="146"/>
      <c r="KYQ19" s="146"/>
      <c r="KYR19" s="146"/>
      <c r="KYS19" s="146"/>
      <c r="KYT19" s="146"/>
      <c r="KYU19" s="146"/>
      <c r="KYV19" s="146"/>
      <c r="KYW19" s="146"/>
      <c r="KYX19" s="146"/>
      <c r="KYY19" s="146"/>
      <c r="KYZ19" s="146"/>
      <c r="KZA19" s="146"/>
      <c r="KZB19" s="146"/>
      <c r="KZC19" s="146"/>
      <c r="KZD19" s="146"/>
      <c r="KZE19" s="146"/>
      <c r="KZF19" s="146"/>
      <c r="KZG19" s="146"/>
      <c r="KZH19" s="146"/>
      <c r="KZI19" s="146"/>
      <c r="KZJ19" s="146"/>
      <c r="KZK19" s="146"/>
      <c r="KZL19" s="146"/>
      <c r="KZM19" s="146"/>
      <c r="KZN19" s="146"/>
      <c r="KZO19" s="146"/>
      <c r="KZP19" s="146"/>
      <c r="KZQ19" s="146"/>
      <c r="KZR19" s="146"/>
      <c r="KZS19" s="146"/>
      <c r="KZT19" s="146"/>
      <c r="KZU19" s="146"/>
      <c r="KZV19" s="146"/>
      <c r="KZW19" s="146"/>
      <c r="KZX19" s="146"/>
      <c r="KZY19" s="146"/>
      <c r="KZZ19" s="146"/>
      <c r="LAA19" s="146"/>
      <c r="LAB19" s="146"/>
      <c r="LAC19" s="146"/>
      <c r="LAD19" s="146"/>
      <c r="LAE19" s="146"/>
      <c r="LAF19" s="146"/>
      <c r="LAG19" s="146"/>
      <c r="LAH19" s="146"/>
      <c r="LAI19" s="146"/>
      <c r="LAJ19" s="146"/>
      <c r="LAK19" s="146"/>
      <c r="LAL19" s="146"/>
      <c r="LAM19" s="146"/>
      <c r="LAN19" s="146"/>
      <c r="LAO19" s="146"/>
      <c r="LAP19" s="146"/>
      <c r="LAQ19" s="146"/>
      <c r="LAR19" s="146"/>
      <c r="LAS19" s="146"/>
      <c r="LAT19" s="146"/>
      <c r="LAU19" s="146"/>
      <c r="LAV19" s="146"/>
      <c r="LAW19" s="146"/>
      <c r="LAX19" s="146"/>
      <c r="LAY19" s="146"/>
      <c r="LAZ19" s="146"/>
      <c r="LBA19" s="146"/>
      <c r="LBB19" s="146"/>
      <c r="LBC19" s="146"/>
      <c r="LBD19" s="146"/>
      <c r="LBE19" s="146"/>
      <c r="LBF19" s="146"/>
      <c r="LBG19" s="146"/>
      <c r="LBH19" s="146"/>
      <c r="LBI19" s="146"/>
      <c r="LBJ19" s="146"/>
      <c r="LBK19" s="146"/>
      <c r="LBL19" s="146"/>
      <c r="LBM19" s="146"/>
      <c r="LBN19" s="146"/>
      <c r="LBO19" s="146"/>
      <c r="LBP19" s="146"/>
      <c r="LBQ19" s="146"/>
      <c r="LBR19" s="146"/>
      <c r="LBS19" s="146"/>
      <c r="LBT19" s="146"/>
      <c r="LBU19" s="146"/>
      <c r="LBV19" s="146"/>
      <c r="LBW19" s="146"/>
      <c r="LBX19" s="146"/>
      <c r="LBY19" s="146"/>
      <c r="LBZ19" s="146"/>
      <c r="LCA19" s="146"/>
      <c r="LCB19" s="146"/>
      <c r="LCC19" s="146"/>
      <c r="LCD19" s="146"/>
      <c r="LCE19" s="146"/>
      <c r="LCF19" s="146"/>
      <c r="LCG19" s="146"/>
      <c r="LCH19" s="146"/>
      <c r="LCI19" s="146"/>
      <c r="LCJ19" s="146"/>
      <c r="LCK19" s="146"/>
      <c r="LCL19" s="146"/>
      <c r="LCM19" s="146"/>
      <c r="LCN19" s="146"/>
      <c r="LCO19" s="146"/>
      <c r="LCP19" s="146"/>
      <c r="LCQ19" s="146"/>
      <c r="LCR19" s="146"/>
      <c r="LCS19" s="146"/>
      <c r="LCT19" s="146"/>
      <c r="LCU19" s="146"/>
      <c r="LCV19" s="146"/>
      <c r="LCW19" s="146"/>
      <c r="LCX19" s="146"/>
      <c r="LCY19" s="146"/>
      <c r="LCZ19" s="146"/>
      <c r="LDA19" s="146"/>
      <c r="LDB19" s="146"/>
      <c r="LDC19" s="146"/>
      <c r="LDD19" s="146"/>
      <c r="LDE19" s="146"/>
      <c r="LDF19" s="146"/>
      <c r="LDG19" s="146"/>
      <c r="LDH19" s="146"/>
      <c r="LDI19" s="146"/>
      <c r="LDJ19" s="146"/>
      <c r="LDK19" s="146"/>
      <c r="LDL19" s="146"/>
      <c r="LDM19" s="146"/>
      <c r="LDN19" s="146"/>
      <c r="LDO19" s="146"/>
      <c r="LDP19" s="146"/>
      <c r="LDQ19" s="146"/>
      <c r="LDR19" s="146"/>
      <c r="LDS19" s="146"/>
      <c r="LDT19" s="146"/>
      <c r="LDU19" s="146"/>
      <c r="LDV19" s="146"/>
      <c r="LDW19" s="146"/>
      <c r="LDX19" s="146"/>
      <c r="LDY19" s="146"/>
      <c r="LDZ19" s="146"/>
      <c r="LEA19" s="146"/>
      <c r="LEB19" s="146"/>
      <c r="LEC19" s="146"/>
      <c r="LED19" s="146"/>
      <c r="LEE19" s="146"/>
      <c r="LEF19" s="146"/>
      <c r="LEG19" s="146"/>
      <c r="LEH19" s="146"/>
      <c r="LEI19" s="146"/>
      <c r="LEJ19" s="146"/>
      <c r="LEK19" s="146"/>
      <c r="LEL19" s="146"/>
      <c r="LEM19" s="146"/>
      <c r="LEN19" s="146"/>
      <c r="LEO19" s="146"/>
      <c r="LEP19" s="146"/>
      <c r="LEQ19" s="146"/>
      <c r="LER19" s="146"/>
      <c r="LES19" s="146"/>
      <c r="LET19" s="146"/>
      <c r="LEU19" s="146"/>
      <c r="LEV19" s="146"/>
      <c r="LEW19" s="146"/>
      <c r="LEX19" s="146"/>
      <c r="LEY19" s="146"/>
      <c r="LEZ19" s="146"/>
      <c r="LFA19" s="146"/>
      <c r="LFB19" s="146"/>
      <c r="LFC19" s="146"/>
      <c r="LFD19" s="146"/>
      <c r="LFE19" s="146"/>
      <c r="LFF19" s="146"/>
      <c r="LFG19" s="146"/>
      <c r="LFH19" s="146"/>
      <c r="LFI19" s="146"/>
      <c r="LFJ19" s="146"/>
      <c r="LFK19" s="146"/>
      <c r="LFL19" s="146"/>
      <c r="LFM19" s="146"/>
      <c r="LFN19" s="146"/>
      <c r="LFO19" s="146"/>
      <c r="LFP19" s="146"/>
      <c r="LFQ19" s="146"/>
      <c r="LFR19" s="146"/>
      <c r="LFS19" s="146"/>
      <c r="LFT19" s="146"/>
      <c r="LFU19" s="146"/>
      <c r="LFV19" s="146"/>
      <c r="LFW19" s="146"/>
      <c r="LFX19" s="146"/>
      <c r="LFY19" s="146"/>
      <c r="LFZ19" s="146"/>
      <c r="LGA19" s="146"/>
      <c r="LGB19" s="146"/>
      <c r="LGC19" s="146"/>
      <c r="LGD19" s="146"/>
      <c r="LGE19" s="146"/>
      <c r="LGF19" s="146"/>
      <c r="LGG19" s="146"/>
      <c r="LGH19" s="146"/>
      <c r="LGI19" s="146"/>
      <c r="LGJ19" s="146"/>
      <c r="LGK19" s="146"/>
      <c r="LGL19" s="146"/>
      <c r="LGM19" s="146"/>
      <c r="LGN19" s="146"/>
      <c r="LGO19" s="146"/>
      <c r="LGP19" s="146"/>
      <c r="LGQ19" s="146"/>
      <c r="LGR19" s="146"/>
      <c r="LGS19" s="146"/>
      <c r="LGT19" s="146"/>
      <c r="LGU19" s="146"/>
      <c r="LGV19" s="146"/>
      <c r="LGW19" s="146"/>
      <c r="LGX19" s="146"/>
      <c r="LGY19" s="146"/>
      <c r="LGZ19" s="146"/>
      <c r="LHA19" s="146"/>
      <c r="LHB19" s="146"/>
      <c r="LHC19" s="146"/>
      <c r="LHD19" s="146"/>
      <c r="LHE19" s="146"/>
      <c r="LHF19" s="146"/>
      <c r="LHG19" s="146"/>
      <c r="LHH19" s="146"/>
      <c r="LHI19" s="146"/>
      <c r="LHJ19" s="146"/>
      <c r="LHK19" s="146"/>
      <c r="LHL19" s="146"/>
      <c r="LHM19" s="146"/>
      <c r="LHN19" s="146"/>
      <c r="LHO19" s="146"/>
      <c r="LHP19" s="146"/>
      <c r="LHQ19" s="146"/>
      <c r="LHR19" s="146"/>
      <c r="LHS19" s="146"/>
      <c r="LHT19" s="146"/>
      <c r="LHU19" s="146"/>
      <c r="LHV19" s="146"/>
      <c r="LHW19" s="146"/>
      <c r="LHX19" s="146"/>
      <c r="LHY19" s="146"/>
      <c r="LHZ19" s="146"/>
      <c r="LIA19" s="146"/>
      <c r="LIB19" s="146"/>
      <c r="LIC19" s="146"/>
      <c r="LID19" s="146"/>
      <c r="LIE19" s="146"/>
      <c r="LIF19" s="146"/>
      <c r="LIG19" s="146"/>
      <c r="LIH19" s="146"/>
      <c r="LII19" s="146"/>
      <c r="LIJ19" s="146"/>
      <c r="LIK19" s="146"/>
      <c r="LIL19" s="146"/>
      <c r="LIM19" s="146"/>
      <c r="LIN19" s="146"/>
      <c r="LIO19" s="146"/>
      <c r="LIP19" s="146"/>
      <c r="LIQ19" s="146"/>
      <c r="LIR19" s="146"/>
      <c r="LIS19" s="146"/>
      <c r="LIT19" s="146"/>
      <c r="LIU19" s="146"/>
      <c r="LIV19" s="146"/>
      <c r="LIW19" s="146"/>
      <c r="LIX19" s="146"/>
      <c r="LIY19" s="146"/>
      <c r="LIZ19" s="146"/>
      <c r="LJA19" s="146"/>
      <c r="LJB19" s="146"/>
      <c r="LJC19" s="146"/>
      <c r="LJD19" s="146"/>
      <c r="LJE19" s="146"/>
      <c r="LJF19" s="146"/>
      <c r="LJG19" s="146"/>
      <c r="LJH19" s="146"/>
      <c r="LJI19" s="146"/>
      <c r="LJJ19" s="146"/>
      <c r="LJK19" s="146"/>
      <c r="LJL19" s="146"/>
      <c r="LJM19" s="146"/>
      <c r="LJN19" s="146"/>
      <c r="LJO19" s="146"/>
      <c r="LJP19" s="146"/>
      <c r="LJQ19" s="146"/>
      <c r="LJR19" s="146"/>
      <c r="LJS19" s="146"/>
      <c r="LJT19" s="146"/>
      <c r="LJU19" s="146"/>
      <c r="LJV19" s="146"/>
      <c r="LJW19" s="146"/>
      <c r="LJX19" s="146"/>
      <c r="LJY19" s="146"/>
      <c r="LJZ19" s="146"/>
      <c r="LKA19" s="146"/>
      <c r="LKB19" s="146"/>
      <c r="LKC19" s="146"/>
      <c r="LKD19" s="146"/>
      <c r="LKE19" s="146"/>
      <c r="LKF19" s="146"/>
      <c r="LKG19" s="146"/>
      <c r="LKH19" s="146"/>
      <c r="LKI19" s="146"/>
      <c r="LKJ19" s="146"/>
      <c r="LKK19" s="146"/>
      <c r="LKL19" s="146"/>
      <c r="LKM19" s="146"/>
      <c r="LKN19" s="146"/>
      <c r="LKO19" s="146"/>
      <c r="LKP19" s="146"/>
      <c r="LKQ19" s="146"/>
      <c r="LKR19" s="146"/>
      <c r="LKS19" s="146"/>
      <c r="LKT19" s="146"/>
      <c r="LKU19" s="146"/>
      <c r="LKV19" s="146"/>
      <c r="LKW19" s="146"/>
      <c r="LKX19" s="146"/>
      <c r="LKY19" s="146"/>
      <c r="LKZ19" s="146"/>
      <c r="LLA19" s="146"/>
      <c r="LLB19" s="146"/>
      <c r="LLC19" s="146"/>
      <c r="LLD19" s="146"/>
      <c r="LLE19" s="146"/>
      <c r="LLF19" s="146"/>
      <c r="LLG19" s="146"/>
      <c r="LLH19" s="146"/>
      <c r="LLI19" s="146"/>
      <c r="LLJ19" s="146"/>
      <c r="LLK19" s="146"/>
      <c r="LLL19" s="146"/>
      <c r="LLM19" s="146"/>
      <c r="LLN19" s="146"/>
      <c r="LLO19" s="146"/>
      <c r="LLP19" s="146"/>
      <c r="LLQ19" s="146"/>
      <c r="LLR19" s="146"/>
      <c r="LLS19" s="146"/>
      <c r="LLT19" s="146"/>
      <c r="LLU19" s="146"/>
      <c r="LLV19" s="146"/>
      <c r="LLW19" s="146"/>
      <c r="LLX19" s="146"/>
      <c r="LLY19" s="146"/>
      <c r="LLZ19" s="146"/>
      <c r="LMA19" s="146"/>
      <c r="LMB19" s="146"/>
      <c r="LMC19" s="146"/>
      <c r="LMD19" s="146"/>
      <c r="LME19" s="146"/>
      <c r="LMF19" s="146"/>
      <c r="LMG19" s="146"/>
      <c r="LMH19" s="146"/>
      <c r="LMI19" s="146"/>
      <c r="LMJ19" s="146"/>
      <c r="LMK19" s="146"/>
      <c r="LML19" s="146"/>
      <c r="LMM19" s="146"/>
      <c r="LMN19" s="146"/>
      <c r="LMO19" s="146"/>
      <c r="LMP19" s="146"/>
      <c r="LMQ19" s="146"/>
      <c r="LMR19" s="146"/>
      <c r="LMS19" s="146"/>
      <c r="LMT19" s="146"/>
      <c r="LMU19" s="146"/>
      <c r="LMV19" s="146"/>
      <c r="LMW19" s="146"/>
      <c r="LMX19" s="146"/>
      <c r="LMY19" s="146"/>
      <c r="LMZ19" s="146"/>
      <c r="LNA19" s="146"/>
      <c r="LNB19" s="146"/>
      <c r="LNC19" s="146"/>
      <c r="LND19" s="146"/>
      <c r="LNE19" s="146"/>
      <c r="LNF19" s="146"/>
      <c r="LNG19" s="146"/>
      <c r="LNH19" s="146"/>
      <c r="LNI19" s="146"/>
      <c r="LNJ19" s="146"/>
      <c r="LNK19" s="146"/>
      <c r="LNL19" s="146"/>
      <c r="LNM19" s="146"/>
      <c r="LNN19" s="146"/>
      <c r="LNO19" s="146"/>
      <c r="LNP19" s="146"/>
      <c r="LNQ19" s="146"/>
      <c r="LNR19" s="146"/>
      <c r="LNS19" s="146"/>
      <c r="LNT19" s="146"/>
      <c r="LNU19" s="146"/>
      <c r="LNV19" s="146"/>
      <c r="LNW19" s="146"/>
      <c r="LNX19" s="146"/>
      <c r="LNY19" s="146"/>
      <c r="LNZ19" s="146"/>
      <c r="LOA19" s="146"/>
      <c r="LOB19" s="146"/>
      <c r="LOC19" s="146"/>
      <c r="LOD19" s="146"/>
      <c r="LOE19" s="146"/>
      <c r="LOF19" s="146"/>
      <c r="LOG19" s="146"/>
      <c r="LOH19" s="146"/>
      <c r="LOI19" s="146"/>
      <c r="LOJ19" s="146"/>
      <c r="LOK19" s="146"/>
      <c r="LOL19" s="146"/>
      <c r="LOM19" s="146"/>
      <c r="LON19" s="146"/>
      <c r="LOO19" s="146"/>
      <c r="LOP19" s="146"/>
      <c r="LOQ19" s="146"/>
      <c r="LOR19" s="146"/>
      <c r="LOS19" s="146"/>
      <c r="LOT19" s="146"/>
      <c r="LOU19" s="146"/>
      <c r="LOV19" s="146"/>
      <c r="LOW19" s="146"/>
      <c r="LOX19" s="146"/>
      <c r="LOY19" s="146"/>
      <c r="LOZ19" s="146"/>
      <c r="LPA19" s="146"/>
      <c r="LPB19" s="146"/>
      <c r="LPC19" s="146"/>
      <c r="LPD19" s="146"/>
      <c r="LPE19" s="146"/>
      <c r="LPF19" s="146"/>
      <c r="LPG19" s="146"/>
      <c r="LPH19" s="146"/>
      <c r="LPI19" s="146"/>
      <c r="LPJ19" s="146"/>
      <c r="LPK19" s="146"/>
      <c r="LPL19" s="146"/>
      <c r="LPM19" s="146"/>
      <c r="LPN19" s="146"/>
      <c r="LPO19" s="146"/>
      <c r="LPP19" s="146"/>
      <c r="LPQ19" s="146"/>
      <c r="LPR19" s="146"/>
      <c r="LPS19" s="146"/>
      <c r="LPT19" s="146"/>
      <c r="LPU19" s="146"/>
      <c r="LPV19" s="146"/>
      <c r="LPW19" s="146"/>
      <c r="LPX19" s="146"/>
      <c r="LPY19" s="146"/>
      <c r="LPZ19" s="146"/>
      <c r="LQA19" s="146"/>
      <c r="LQB19" s="146"/>
      <c r="LQC19" s="146"/>
      <c r="LQD19" s="146"/>
      <c r="LQE19" s="146"/>
      <c r="LQF19" s="146"/>
      <c r="LQG19" s="146"/>
      <c r="LQH19" s="146"/>
      <c r="LQI19" s="146"/>
      <c r="LQJ19" s="146"/>
      <c r="LQK19" s="146"/>
      <c r="LQL19" s="146"/>
      <c r="LQM19" s="146"/>
      <c r="LQN19" s="146"/>
      <c r="LQO19" s="146"/>
      <c r="LQP19" s="146"/>
      <c r="LQQ19" s="146"/>
      <c r="LQR19" s="146"/>
      <c r="LQS19" s="146"/>
      <c r="LQT19" s="146"/>
      <c r="LQU19" s="146"/>
      <c r="LQV19" s="146"/>
      <c r="LQW19" s="146"/>
      <c r="LQX19" s="146"/>
      <c r="LQY19" s="146"/>
      <c r="LQZ19" s="146"/>
      <c r="LRA19" s="146"/>
      <c r="LRB19" s="146"/>
      <c r="LRC19" s="146"/>
      <c r="LRD19" s="146"/>
      <c r="LRE19" s="146"/>
      <c r="LRF19" s="146"/>
      <c r="LRG19" s="146"/>
      <c r="LRH19" s="146"/>
      <c r="LRI19" s="146"/>
      <c r="LRJ19" s="146"/>
      <c r="LRK19" s="146"/>
      <c r="LRL19" s="146"/>
      <c r="LRM19" s="146"/>
      <c r="LRN19" s="146"/>
      <c r="LRO19" s="146"/>
      <c r="LRP19" s="146"/>
      <c r="LRQ19" s="146"/>
      <c r="LRR19" s="146"/>
      <c r="LRS19" s="146"/>
      <c r="LRT19" s="146"/>
      <c r="LRU19" s="146"/>
      <c r="LRV19" s="146"/>
      <c r="LRW19" s="146"/>
      <c r="LRX19" s="146"/>
      <c r="LRY19" s="146"/>
      <c r="LRZ19" s="146"/>
      <c r="LSA19" s="146"/>
      <c r="LSB19" s="146"/>
      <c r="LSC19" s="146"/>
      <c r="LSD19" s="146"/>
      <c r="LSE19" s="146"/>
      <c r="LSF19" s="146"/>
      <c r="LSG19" s="146"/>
      <c r="LSH19" s="146"/>
      <c r="LSI19" s="146"/>
      <c r="LSJ19" s="146"/>
      <c r="LSK19" s="146"/>
      <c r="LSL19" s="146"/>
      <c r="LSM19" s="146"/>
      <c r="LSN19" s="146"/>
      <c r="LSO19" s="146"/>
      <c r="LSP19" s="146"/>
      <c r="LSQ19" s="146"/>
      <c r="LSR19" s="146"/>
      <c r="LSS19" s="146"/>
      <c r="LST19" s="146"/>
      <c r="LSU19" s="146"/>
      <c r="LSV19" s="146"/>
      <c r="LSW19" s="146"/>
      <c r="LSX19" s="146"/>
      <c r="LSY19" s="146"/>
      <c r="LSZ19" s="146"/>
      <c r="LTA19" s="146"/>
      <c r="LTB19" s="146"/>
      <c r="LTC19" s="146"/>
      <c r="LTD19" s="146"/>
      <c r="LTE19" s="146"/>
      <c r="LTF19" s="146"/>
      <c r="LTG19" s="146"/>
      <c r="LTH19" s="146"/>
      <c r="LTI19" s="146"/>
      <c r="LTJ19" s="146"/>
      <c r="LTK19" s="146"/>
      <c r="LTL19" s="146"/>
      <c r="LTM19" s="146"/>
      <c r="LTN19" s="146"/>
      <c r="LTO19" s="146"/>
      <c r="LTP19" s="146"/>
      <c r="LTQ19" s="146"/>
      <c r="LTR19" s="146"/>
      <c r="LTS19" s="146"/>
      <c r="LTT19" s="146"/>
      <c r="LTU19" s="146"/>
      <c r="LTV19" s="146"/>
      <c r="LTW19" s="146"/>
      <c r="LTX19" s="146"/>
      <c r="LTY19" s="146"/>
      <c r="LTZ19" s="146"/>
      <c r="LUA19" s="146"/>
      <c r="LUB19" s="146"/>
      <c r="LUC19" s="146"/>
      <c r="LUD19" s="146"/>
      <c r="LUE19" s="146"/>
      <c r="LUF19" s="146"/>
      <c r="LUG19" s="146"/>
      <c r="LUH19" s="146"/>
      <c r="LUI19" s="146"/>
      <c r="LUJ19" s="146"/>
      <c r="LUK19" s="146"/>
      <c r="LUL19" s="146"/>
      <c r="LUM19" s="146"/>
      <c r="LUN19" s="146"/>
      <c r="LUO19" s="146"/>
      <c r="LUP19" s="146"/>
      <c r="LUQ19" s="146"/>
      <c r="LUR19" s="146"/>
      <c r="LUS19" s="146"/>
      <c r="LUT19" s="146"/>
      <c r="LUU19" s="146"/>
      <c r="LUV19" s="146"/>
      <c r="LUW19" s="146"/>
      <c r="LUX19" s="146"/>
      <c r="LUY19" s="146"/>
      <c r="LUZ19" s="146"/>
      <c r="LVA19" s="146"/>
      <c r="LVB19" s="146"/>
      <c r="LVC19" s="146"/>
      <c r="LVD19" s="146"/>
      <c r="LVE19" s="146"/>
      <c r="LVF19" s="146"/>
      <c r="LVG19" s="146"/>
      <c r="LVH19" s="146"/>
      <c r="LVI19" s="146"/>
      <c r="LVJ19" s="146"/>
      <c r="LVK19" s="146"/>
      <c r="LVL19" s="146"/>
      <c r="LVM19" s="146"/>
      <c r="LVN19" s="146"/>
      <c r="LVO19" s="146"/>
      <c r="LVP19" s="146"/>
      <c r="LVQ19" s="146"/>
      <c r="LVR19" s="146"/>
      <c r="LVS19" s="146"/>
      <c r="LVT19" s="146"/>
      <c r="LVU19" s="146"/>
      <c r="LVV19" s="146"/>
      <c r="LVW19" s="146"/>
      <c r="LVX19" s="146"/>
      <c r="LVY19" s="146"/>
      <c r="LVZ19" s="146"/>
      <c r="LWA19" s="146"/>
      <c r="LWB19" s="146"/>
      <c r="LWC19" s="146"/>
      <c r="LWD19" s="146"/>
      <c r="LWE19" s="146"/>
      <c r="LWF19" s="146"/>
      <c r="LWG19" s="146"/>
      <c r="LWH19" s="146"/>
      <c r="LWI19" s="146"/>
      <c r="LWJ19" s="146"/>
      <c r="LWK19" s="146"/>
      <c r="LWL19" s="146"/>
      <c r="LWM19" s="146"/>
      <c r="LWN19" s="146"/>
      <c r="LWO19" s="146"/>
      <c r="LWP19" s="146"/>
      <c r="LWQ19" s="146"/>
      <c r="LWR19" s="146"/>
      <c r="LWS19" s="146"/>
      <c r="LWT19" s="146"/>
      <c r="LWU19" s="146"/>
      <c r="LWV19" s="146"/>
      <c r="LWW19" s="146"/>
      <c r="LWX19" s="146"/>
      <c r="LWY19" s="146"/>
      <c r="LWZ19" s="146"/>
      <c r="LXA19" s="146"/>
      <c r="LXB19" s="146"/>
      <c r="LXC19" s="146"/>
      <c r="LXD19" s="146"/>
      <c r="LXE19" s="146"/>
      <c r="LXF19" s="146"/>
      <c r="LXG19" s="146"/>
      <c r="LXH19" s="146"/>
      <c r="LXI19" s="146"/>
      <c r="LXJ19" s="146"/>
      <c r="LXK19" s="146"/>
      <c r="LXL19" s="146"/>
      <c r="LXM19" s="146"/>
      <c r="LXN19" s="146"/>
      <c r="LXO19" s="146"/>
      <c r="LXP19" s="146"/>
      <c r="LXQ19" s="146"/>
      <c r="LXR19" s="146"/>
      <c r="LXS19" s="146"/>
      <c r="LXT19" s="146"/>
      <c r="LXU19" s="146"/>
      <c r="LXV19" s="146"/>
      <c r="LXW19" s="146"/>
      <c r="LXX19" s="146"/>
      <c r="LXY19" s="146"/>
      <c r="LXZ19" s="146"/>
      <c r="LYA19" s="146"/>
      <c r="LYB19" s="146"/>
      <c r="LYC19" s="146"/>
      <c r="LYD19" s="146"/>
      <c r="LYE19" s="146"/>
      <c r="LYF19" s="146"/>
      <c r="LYG19" s="146"/>
      <c r="LYH19" s="146"/>
      <c r="LYI19" s="146"/>
      <c r="LYJ19" s="146"/>
      <c r="LYK19" s="146"/>
      <c r="LYL19" s="146"/>
      <c r="LYM19" s="146"/>
      <c r="LYN19" s="146"/>
      <c r="LYO19" s="146"/>
      <c r="LYP19" s="146"/>
      <c r="LYQ19" s="146"/>
      <c r="LYR19" s="146"/>
      <c r="LYS19" s="146"/>
      <c r="LYT19" s="146"/>
      <c r="LYU19" s="146"/>
      <c r="LYV19" s="146"/>
      <c r="LYW19" s="146"/>
      <c r="LYX19" s="146"/>
      <c r="LYY19" s="146"/>
      <c r="LYZ19" s="146"/>
      <c r="LZA19" s="146"/>
      <c r="LZB19" s="146"/>
      <c r="LZC19" s="146"/>
      <c r="LZD19" s="146"/>
      <c r="LZE19" s="146"/>
      <c r="LZF19" s="146"/>
      <c r="LZG19" s="146"/>
      <c r="LZH19" s="146"/>
      <c r="LZI19" s="146"/>
      <c r="LZJ19" s="146"/>
      <c r="LZK19" s="146"/>
      <c r="LZL19" s="146"/>
      <c r="LZM19" s="146"/>
      <c r="LZN19" s="146"/>
      <c r="LZO19" s="146"/>
      <c r="LZP19" s="146"/>
      <c r="LZQ19" s="146"/>
      <c r="LZR19" s="146"/>
      <c r="LZS19" s="146"/>
      <c r="LZT19" s="146"/>
      <c r="LZU19" s="146"/>
      <c r="LZV19" s="146"/>
      <c r="LZW19" s="146"/>
      <c r="LZX19" s="146"/>
      <c r="LZY19" s="146"/>
      <c r="LZZ19" s="146"/>
      <c r="MAA19" s="146"/>
      <c r="MAB19" s="146"/>
      <c r="MAC19" s="146"/>
      <c r="MAD19" s="146"/>
      <c r="MAE19" s="146"/>
      <c r="MAF19" s="146"/>
      <c r="MAG19" s="146"/>
      <c r="MAH19" s="146"/>
      <c r="MAI19" s="146"/>
      <c r="MAJ19" s="146"/>
      <c r="MAK19" s="146"/>
      <c r="MAL19" s="146"/>
      <c r="MAM19" s="146"/>
      <c r="MAN19" s="146"/>
      <c r="MAO19" s="146"/>
      <c r="MAP19" s="146"/>
      <c r="MAQ19" s="146"/>
      <c r="MAR19" s="146"/>
      <c r="MAS19" s="146"/>
      <c r="MAT19" s="146"/>
      <c r="MAU19" s="146"/>
      <c r="MAV19" s="146"/>
      <c r="MAW19" s="146"/>
      <c r="MAX19" s="146"/>
      <c r="MAY19" s="146"/>
      <c r="MAZ19" s="146"/>
      <c r="MBA19" s="146"/>
      <c r="MBB19" s="146"/>
      <c r="MBC19" s="146"/>
      <c r="MBD19" s="146"/>
      <c r="MBE19" s="146"/>
      <c r="MBF19" s="146"/>
      <c r="MBG19" s="146"/>
      <c r="MBH19" s="146"/>
      <c r="MBI19" s="146"/>
      <c r="MBJ19" s="146"/>
      <c r="MBK19" s="146"/>
      <c r="MBL19" s="146"/>
      <c r="MBM19" s="146"/>
      <c r="MBN19" s="146"/>
      <c r="MBO19" s="146"/>
      <c r="MBP19" s="146"/>
      <c r="MBQ19" s="146"/>
      <c r="MBR19" s="146"/>
      <c r="MBS19" s="146"/>
      <c r="MBT19" s="146"/>
      <c r="MBU19" s="146"/>
      <c r="MBV19" s="146"/>
      <c r="MBW19" s="146"/>
      <c r="MBX19" s="146"/>
      <c r="MBY19" s="146"/>
      <c r="MBZ19" s="146"/>
      <c r="MCA19" s="146"/>
      <c r="MCB19" s="146"/>
      <c r="MCC19" s="146"/>
      <c r="MCD19" s="146"/>
      <c r="MCE19" s="146"/>
      <c r="MCF19" s="146"/>
      <c r="MCG19" s="146"/>
      <c r="MCH19" s="146"/>
      <c r="MCI19" s="146"/>
      <c r="MCJ19" s="146"/>
      <c r="MCK19" s="146"/>
      <c r="MCL19" s="146"/>
      <c r="MCM19" s="146"/>
      <c r="MCN19" s="146"/>
      <c r="MCO19" s="146"/>
      <c r="MCP19" s="146"/>
      <c r="MCQ19" s="146"/>
      <c r="MCR19" s="146"/>
      <c r="MCS19" s="146"/>
      <c r="MCT19" s="146"/>
      <c r="MCU19" s="146"/>
      <c r="MCV19" s="146"/>
      <c r="MCW19" s="146"/>
      <c r="MCX19" s="146"/>
      <c r="MCY19" s="146"/>
      <c r="MCZ19" s="146"/>
      <c r="MDA19" s="146"/>
      <c r="MDB19" s="146"/>
      <c r="MDC19" s="146"/>
      <c r="MDD19" s="146"/>
      <c r="MDE19" s="146"/>
      <c r="MDF19" s="146"/>
      <c r="MDG19" s="146"/>
      <c r="MDH19" s="146"/>
      <c r="MDI19" s="146"/>
      <c r="MDJ19" s="146"/>
      <c r="MDK19" s="146"/>
      <c r="MDL19" s="146"/>
      <c r="MDM19" s="146"/>
      <c r="MDN19" s="146"/>
      <c r="MDO19" s="146"/>
      <c r="MDP19" s="146"/>
      <c r="MDQ19" s="146"/>
      <c r="MDR19" s="146"/>
      <c r="MDS19" s="146"/>
      <c r="MDT19" s="146"/>
      <c r="MDU19" s="146"/>
      <c r="MDV19" s="146"/>
      <c r="MDW19" s="146"/>
      <c r="MDX19" s="146"/>
      <c r="MDY19" s="146"/>
      <c r="MDZ19" s="146"/>
      <c r="MEA19" s="146"/>
      <c r="MEB19" s="146"/>
      <c r="MEC19" s="146"/>
      <c r="MED19" s="146"/>
      <c r="MEE19" s="146"/>
      <c r="MEF19" s="146"/>
      <c r="MEG19" s="146"/>
      <c r="MEH19" s="146"/>
      <c r="MEI19" s="146"/>
      <c r="MEJ19" s="146"/>
      <c r="MEK19" s="146"/>
      <c r="MEL19" s="146"/>
      <c r="MEM19" s="146"/>
      <c r="MEN19" s="146"/>
      <c r="MEO19" s="146"/>
      <c r="MEP19" s="146"/>
      <c r="MEQ19" s="146"/>
      <c r="MER19" s="146"/>
      <c r="MES19" s="146"/>
      <c r="MET19" s="146"/>
      <c r="MEU19" s="146"/>
      <c r="MEV19" s="146"/>
      <c r="MEW19" s="146"/>
      <c r="MEX19" s="146"/>
      <c r="MEY19" s="146"/>
      <c r="MEZ19" s="146"/>
      <c r="MFA19" s="146"/>
      <c r="MFB19" s="146"/>
      <c r="MFC19" s="146"/>
      <c r="MFD19" s="146"/>
      <c r="MFE19" s="146"/>
      <c r="MFF19" s="146"/>
      <c r="MFG19" s="146"/>
      <c r="MFH19" s="146"/>
      <c r="MFI19" s="146"/>
      <c r="MFJ19" s="146"/>
      <c r="MFK19" s="146"/>
      <c r="MFL19" s="146"/>
      <c r="MFM19" s="146"/>
      <c r="MFN19" s="146"/>
      <c r="MFO19" s="146"/>
      <c r="MFP19" s="146"/>
      <c r="MFQ19" s="146"/>
      <c r="MFR19" s="146"/>
      <c r="MFS19" s="146"/>
      <c r="MFT19" s="146"/>
      <c r="MFU19" s="146"/>
      <c r="MFV19" s="146"/>
      <c r="MFW19" s="146"/>
      <c r="MFX19" s="146"/>
      <c r="MFY19" s="146"/>
      <c r="MFZ19" s="146"/>
      <c r="MGA19" s="146"/>
      <c r="MGB19" s="146"/>
      <c r="MGC19" s="146"/>
      <c r="MGD19" s="146"/>
      <c r="MGE19" s="146"/>
      <c r="MGF19" s="146"/>
      <c r="MGG19" s="146"/>
      <c r="MGH19" s="146"/>
      <c r="MGI19" s="146"/>
      <c r="MGJ19" s="146"/>
      <c r="MGK19" s="146"/>
      <c r="MGL19" s="146"/>
      <c r="MGM19" s="146"/>
      <c r="MGN19" s="146"/>
      <c r="MGO19" s="146"/>
      <c r="MGP19" s="146"/>
      <c r="MGQ19" s="146"/>
      <c r="MGR19" s="146"/>
      <c r="MGS19" s="146"/>
      <c r="MGT19" s="146"/>
      <c r="MGU19" s="146"/>
      <c r="MGV19" s="146"/>
      <c r="MGW19" s="146"/>
      <c r="MGX19" s="146"/>
      <c r="MGY19" s="146"/>
      <c r="MGZ19" s="146"/>
      <c r="MHA19" s="146"/>
      <c r="MHB19" s="146"/>
      <c r="MHC19" s="146"/>
      <c r="MHD19" s="146"/>
      <c r="MHE19" s="146"/>
      <c r="MHF19" s="146"/>
      <c r="MHG19" s="146"/>
      <c r="MHH19" s="146"/>
      <c r="MHI19" s="146"/>
      <c r="MHJ19" s="146"/>
      <c r="MHK19" s="146"/>
      <c r="MHL19" s="146"/>
      <c r="MHM19" s="146"/>
      <c r="MHN19" s="146"/>
      <c r="MHO19" s="146"/>
      <c r="MHP19" s="146"/>
      <c r="MHQ19" s="146"/>
      <c r="MHR19" s="146"/>
      <c r="MHS19" s="146"/>
      <c r="MHT19" s="146"/>
      <c r="MHU19" s="146"/>
      <c r="MHV19" s="146"/>
      <c r="MHW19" s="146"/>
      <c r="MHX19" s="146"/>
      <c r="MHY19" s="146"/>
      <c r="MHZ19" s="146"/>
      <c r="MIA19" s="146"/>
      <c r="MIB19" s="146"/>
      <c r="MIC19" s="146"/>
      <c r="MID19" s="146"/>
      <c r="MIE19" s="146"/>
      <c r="MIF19" s="146"/>
      <c r="MIG19" s="146"/>
      <c r="MIH19" s="146"/>
      <c r="MII19" s="146"/>
      <c r="MIJ19" s="146"/>
      <c r="MIK19" s="146"/>
      <c r="MIL19" s="146"/>
      <c r="MIM19" s="146"/>
      <c r="MIN19" s="146"/>
      <c r="MIO19" s="146"/>
      <c r="MIP19" s="146"/>
      <c r="MIQ19" s="146"/>
      <c r="MIR19" s="146"/>
      <c r="MIS19" s="146"/>
      <c r="MIT19" s="146"/>
      <c r="MIU19" s="146"/>
      <c r="MIV19" s="146"/>
      <c r="MIW19" s="146"/>
      <c r="MIX19" s="146"/>
      <c r="MIY19" s="146"/>
      <c r="MIZ19" s="146"/>
      <c r="MJA19" s="146"/>
      <c r="MJB19" s="146"/>
      <c r="MJC19" s="146"/>
      <c r="MJD19" s="146"/>
      <c r="MJE19" s="146"/>
      <c r="MJF19" s="146"/>
      <c r="MJG19" s="146"/>
      <c r="MJH19" s="146"/>
      <c r="MJI19" s="146"/>
      <c r="MJJ19" s="146"/>
      <c r="MJK19" s="146"/>
      <c r="MJL19" s="146"/>
      <c r="MJM19" s="146"/>
      <c r="MJN19" s="146"/>
      <c r="MJO19" s="146"/>
      <c r="MJP19" s="146"/>
      <c r="MJQ19" s="146"/>
      <c r="MJR19" s="146"/>
      <c r="MJS19" s="146"/>
      <c r="MJT19" s="146"/>
      <c r="MJU19" s="146"/>
      <c r="MJV19" s="146"/>
      <c r="MJW19" s="146"/>
      <c r="MJX19" s="146"/>
      <c r="MJY19" s="146"/>
      <c r="MJZ19" s="146"/>
      <c r="MKA19" s="146"/>
      <c r="MKB19" s="146"/>
      <c r="MKC19" s="146"/>
      <c r="MKD19" s="146"/>
      <c r="MKE19" s="146"/>
      <c r="MKF19" s="146"/>
      <c r="MKG19" s="146"/>
      <c r="MKH19" s="146"/>
      <c r="MKI19" s="146"/>
      <c r="MKJ19" s="146"/>
      <c r="MKK19" s="146"/>
      <c r="MKL19" s="146"/>
      <c r="MKM19" s="146"/>
      <c r="MKN19" s="146"/>
      <c r="MKO19" s="146"/>
      <c r="MKP19" s="146"/>
      <c r="MKQ19" s="146"/>
      <c r="MKR19" s="146"/>
      <c r="MKS19" s="146"/>
      <c r="MKT19" s="146"/>
      <c r="MKU19" s="146"/>
      <c r="MKV19" s="146"/>
      <c r="MKW19" s="146"/>
      <c r="MKX19" s="146"/>
      <c r="MKY19" s="146"/>
      <c r="MKZ19" s="146"/>
      <c r="MLA19" s="146"/>
      <c r="MLB19" s="146"/>
      <c r="MLC19" s="146"/>
      <c r="MLD19" s="146"/>
      <c r="MLE19" s="146"/>
      <c r="MLF19" s="146"/>
      <c r="MLG19" s="146"/>
      <c r="MLH19" s="146"/>
      <c r="MLI19" s="146"/>
      <c r="MLJ19" s="146"/>
      <c r="MLK19" s="146"/>
      <c r="MLL19" s="146"/>
      <c r="MLM19" s="146"/>
      <c r="MLN19" s="146"/>
      <c r="MLO19" s="146"/>
      <c r="MLP19" s="146"/>
      <c r="MLQ19" s="146"/>
      <c r="MLR19" s="146"/>
      <c r="MLS19" s="146"/>
      <c r="MLT19" s="146"/>
      <c r="MLU19" s="146"/>
      <c r="MLV19" s="146"/>
      <c r="MLW19" s="146"/>
      <c r="MLX19" s="146"/>
      <c r="MLY19" s="146"/>
      <c r="MLZ19" s="146"/>
      <c r="MMA19" s="146"/>
      <c r="MMB19" s="146"/>
      <c r="MMC19" s="146"/>
      <c r="MMD19" s="146"/>
      <c r="MME19" s="146"/>
      <c r="MMF19" s="146"/>
      <c r="MMG19" s="146"/>
      <c r="MMH19" s="146"/>
      <c r="MMI19" s="146"/>
      <c r="MMJ19" s="146"/>
      <c r="MMK19" s="146"/>
      <c r="MML19" s="146"/>
      <c r="MMM19" s="146"/>
      <c r="MMN19" s="146"/>
      <c r="MMO19" s="146"/>
      <c r="MMP19" s="146"/>
      <c r="MMQ19" s="146"/>
      <c r="MMR19" s="146"/>
      <c r="MMS19" s="146"/>
      <c r="MMT19" s="146"/>
      <c r="MMU19" s="146"/>
      <c r="MMV19" s="146"/>
      <c r="MMW19" s="146"/>
      <c r="MMX19" s="146"/>
      <c r="MMY19" s="146"/>
      <c r="MMZ19" s="146"/>
      <c r="MNA19" s="146"/>
      <c r="MNB19" s="146"/>
      <c r="MNC19" s="146"/>
      <c r="MND19" s="146"/>
      <c r="MNE19" s="146"/>
      <c r="MNF19" s="146"/>
      <c r="MNG19" s="146"/>
      <c r="MNH19" s="146"/>
      <c r="MNI19" s="146"/>
      <c r="MNJ19" s="146"/>
      <c r="MNK19" s="146"/>
      <c r="MNL19" s="146"/>
      <c r="MNM19" s="146"/>
      <c r="MNN19" s="146"/>
      <c r="MNO19" s="146"/>
      <c r="MNP19" s="146"/>
      <c r="MNQ19" s="146"/>
      <c r="MNR19" s="146"/>
      <c r="MNS19" s="146"/>
      <c r="MNT19" s="146"/>
      <c r="MNU19" s="146"/>
      <c r="MNV19" s="146"/>
      <c r="MNW19" s="146"/>
      <c r="MNX19" s="146"/>
      <c r="MNY19" s="146"/>
      <c r="MNZ19" s="146"/>
      <c r="MOA19" s="146"/>
      <c r="MOB19" s="146"/>
      <c r="MOC19" s="146"/>
      <c r="MOD19" s="146"/>
      <c r="MOE19" s="146"/>
      <c r="MOF19" s="146"/>
      <c r="MOG19" s="146"/>
      <c r="MOH19" s="146"/>
      <c r="MOI19" s="146"/>
      <c r="MOJ19" s="146"/>
      <c r="MOK19" s="146"/>
      <c r="MOL19" s="146"/>
      <c r="MOM19" s="146"/>
      <c r="MON19" s="146"/>
      <c r="MOO19" s="146"/>
      <c r="MOP19" s="146"/>
      <c r="MOQ19" s="146"/>
      <c r="MOR19" s="146"/>
      <c r="MOS19" s="146"/>
      <c r="MOT19" s="146"/>
      <c r="MOU19" s="146"/>
      <c r="MOV19" s="146"/>
      <c r="MOW19" s="146"/>
      <c r="MOX19" s="146"/>
      <c r="MOY19" s="146"/>
      <c r="MOZ19" s="146"/>
      <c r="MPA19" s="146"/>
      <c r="MPB19" s="146"/>
      <c r="MPC19" s="146"/>
      <c r="MPD19" s="146"/>
      <c r="MPE19" s="146"/>
      <c r="MPF19" s="146"/>
      <c r="MPG19" s="146"/>
      <c r="MPH19" s="146"/>
      <c r="MPI19" s="146"/>
      <c r="MPJ19" s="146"/>
      <c r="MPK19" s="146"/>
      <c r="MPL19" s="146"/>
      <c r="MPM19" s="146"/>
      <c r="MPN19" s="146"/>
      <c r="MPO19" s="146"/>
      <c r="MPP19" s="146"/>
      <c r="MPQ19" s="146"/>
      <c r="MPR19" s="146"/>
      <c r="MPS19" s="146"/>
      <c r="MPT19" s="146"/>
      <c r="MPU19" s="146"/>
      <c r="MPV19" s="146"/>
      <c r="MPW19" s="146"/>
      <c r="MPX19" s="146"/>
      <c r="MPY19" s="146"/>
      <c r="MPZ19" s="146"/>
      <c r="MQA19" s="146"/>
      <c r="MQB19" s="146"/>
      <c r="MQC19" s="146"/>
      <c r="MQD19" s="146"/>
      <c r="MQE19" s="146"/>
      <c r="MQF19" s="146"/>
      <c r="MQG19" s="146"/>
      <c r="MQH19" s="146"/>
      <c r="MQI19" s="146"/>
      <c r="MQJ19" s="146"/>
      <c r="MQK19" s="146"/>
      <c r="MQL19" s="146"/>
      <c r="MQM19" s="146"/>
      <c r="MQN19" s="146"/>
      <c r="MQO19" s="146"/>
      <c r="MQP19" s="146"/>
      <c r="MQQ19" s="146"/>
      <c r="MQR19" s="146"/>
      <c r="MQS19" s="146"/>
      <c r="MQT19" s="146"/>
      <c r="MQU19" s="146"/>
      <c r="MQV19" s="146"/>
      <c r="MQW19" s="146"/>
      <c r="MQX19" s="146"/>
      <c r="MQY19" s="146"/>
      <c r="MQZ19" s="146"/>
      <c r="MRA19" s="146"/>
      <c r="MRB19" s="146"/>
      <c r="MRC19" s="146"/>
      <c r="MRD19" s="146"/>
      <c r="MRE19" s="146"/>
      <c r="MRF19" s="146"/>
      <c r="MRG19" s="146"/>
      <c r="MRH19" s="146"/>
      <c r="MRI19" s="146"/>
      <c r="MRJ19" s="146"/>
      <c r="MRK19" s="146"/>
      <c r="MRL19" s="146"/>
      <c r="MRM19" s="146"/>
      <c r="MRN19" s="146"/>
      <c r="MRO19" s="146"/>
      <c r="MRP19" s="146"/>
      <c r="MRQ19" s="146"/>
      <c r="MRR19" s="146"/>
      <c r="MRS19" s="146"/>
      <c r="MRT19" s="146"/>
      <c r="MRU19" s="146"/>
      <c r="MRV19" s="146"/>
      <c r="MRW19" s="146"/>
      <c r="MRX19" s="146"/>
      <c r="MRY19" s="146"/>
      <c r="MRZ19" s="146"/>
      <c r="MSA19" s="146"/>
      <c r="MSB19" s="146"/>
      <c r="MSC19" s="146"/>
      <c r="MSD19" s="146"/>
      <c r="MSE19" s="146"/>
      <c r="MSF19" s="146"/>
      <c r="MSG19" s="146"/>
      <c r="MSH19" s="146"/>
      <c r="MSI19" s="146"/>
      <c r="MSJ19" s="146"/>
      <c r="MSK19" s="146"/>
      <c r="MSL19" s="146"/>
      <c r="MSM19" s="146"/>
      <c r="MSN19" s="146"/>
      <c r="MSO19" s="146"/>
      <c r="MSP19" s="146"/>
      <c r="MSQ19" s="146"/>
      <c r="MSR19" s="146"/>
      <c r="MSS19" s="146"/>
      <c r="MST19" s="146"/>
      <c r="MSU19" s="146"/>
      <c r="MSV19" s="146"/>
      <c r="MSW19" s="146"/>
      <c r="MSX19" s="146"/>
      <c r="MSY19" s="146"/>
      <c r="MSZ19" s="146"/>
      <c r="MTA19" s="146"/>
      <c r="MTB19" s="146"/>
      <c r="MTC19" s="146"/>
      <c r="MTD19" s="146"/>
      <c r="MTE19" s="146"/>
      <c r="MTF19" s="146"/>
      <c r="MTG19" s="146"/>
      <c r="MTH19" s="146"/>
      <c r="MTI19" s="146"/>
      <c r="MTJ19" s="146"/>
      <c r="MTK19" s="146"/>
      <c r="MTL19" s="146"/>
      <c r="MTM19" s="146"/>
      <c r="MTN19" s="146"/>
      <c r="MTO19" s="146"/>
      <c r="MTP19" s="146"/>
      <c r="MTQ19" s="146"/>
      <c r="MTR19" s="146"/>
      <c r="MTS19" s="146"/>
      <c r="MTT19" s="146"/>
      <c r="MTU19" s="146"/>
      <c r="MTV19" s="146"/>
      <c r="MTW19" s="146"/>
      <c r="MTX19" s="146"/>
      <c r="MTY19" s="146"/>
      <c r="MTZ19" s="146"/>
      <c r="MUA19" s="146"/>
      <c r="MUB19" s="146"/>
      <c r="MUC19" s="146"/>
      <c r="MUD19" s="146"/>
      <c r="MUE19" s="146"/>
      <c r="MUF19" s="146"/>
      <c r="MUG19" s="146"/>
      <c r="MUH19" s="146"/>
      <c r="MUI19" s="146"/>
      <c r="MUJ19" s="146"/>
      <c r="MUK19" s="146"/>
      <c r="MUL19" s="146"/>
      <c r="MUM19" s="146"/>
      <c r="MUN19" s="146"/>
      <c r="MUO19" s="146"/>
      <c r="MUP19" s="146"/>
      <c r="MUQ19" s="146"/>
      <c r="MUR19" s="146"/>
      <c r="MUS19" s="146"/>
      <c r="MUT19" s="146"/>
      <c r="MUU19" s="146"/>
      <c r="MUV19" s="146"/>
      <c r="MUW19" s="146"/>
      <c r="MUX19" s="146"/>
      <c r="MUY19" s="146"/>
      <c r="MUZ19" s="146"/>
      <c r="MVA19" s="146"/>
      <c r="MVB19" s="146"/>
      <c r="MVC19" s="146"/>
      <c r="MVD19" s="146"/>
      <c r="MVE19" s="146"/>
      <c r="MVF19" s="146"/>
      <c r="MVG19" s="146"/>
      <c r="MVH19" s="146"/>
      <c r="MVI19" s="146"/>
      <c r="MVJ19" s="146"/>
      <c r="MVK19" s="146"/>
      <c r="MVL19" s="146"/>
      <c r="MVM19" s="146"/>
      <c r="MVN19" s="146"/>
      <c r="MVO19" s="146"/>
      <c r="MVP19" s="146"/>
      <c r="MVQ19" s="146"/>
      <c r="MVR19" s="146"/>
      <c r="MVS19" s="146"/>
      <c r="MVT19" s="146"/>
      <c r="MVU19" s="146"/>
      <c r="MVV19" s="146"/>
      <c r="MVW19" s="146"/>
      <c r="MVX19" s="146"/>
      <c r="MVY19" s="146"/>
      <c r="MVZ19" s="146"/>
      <c r="MWA19" s="146"/>
      <c r="MWB19" s="146"/>
      <c r="MWC19" s="146"/>
      <c r="MWD19" s="146"/>
      <c r="MWE19" s="146"/>
      <c r="MWF19" s="146"/>
      <c r="MWG19" s="146"/>
      <c r="MWH19" s="146"/>
      <c r="MWI19" s="146"/>
      <c r="MWJ19" s="146"/>
      <c r="MWK19" s="146"/>
      <c r="MWL19" s="146"/>
      <c r="MWM19" s="146"/>
      <c r="MWN19" s="146"/>
      <c r="MWO19" s="146"/>
      <c r="MWP19" s="146"/>
      <c r="MWQ19" s="146"/>
      <c r="MWR19" s="146"/>
      <c r="MWS19" s="146"/>
      <c r="MWT19" s="146"/>
      <c r="MWU19" s="146"/>
      <c r="MWV19" s="146"/>
      <c r="MWW19" s="146"/>
      <c r="MWX19" s="146"/>
      <c r="MWY19" s="146"/>
      <c r="MWZ19" s="146"/>
      <c r="MXA19" s="146"/>
      <c r="MXB19" s="146"/>
      <c r="MXC19" s="146"/>
      <c r="MXD19" s="146"/>
      <c r="MXE19" s="146"/>
      <c r="MXF19" s="146"/>
      <c r="MXG19" s="146"/>
      <c r="MXH19" s="146"/>
      <c r="MXI19" s="146"/>
      <c r="MXJ19" s="146"/>
      <c r="MXK19" s="146"/>
      <c r="MXL19" s="146"/>
      <c r="MXM19" s="146"/>
      <c r="MXN19" s="146"/>
      <c r="MXO19" s="146"/>
      <c r="MXP19" s="146"/>
      <c r="MXQ19" s="146"/>
      <c r="MXR19" s="146"/>
      <c r="MXS19" s="146"/>
      <c r="MXT19" s="146"/>
      <c r="MXU19" s="146"/>
      <c r="MXV19" s="146"/>
      <c r="MXW19" s="146"/>
      <c r="MXX19" s="146"/>
      <c r="MXY19" s="146"/>
      <c r="MXZ19" s="146"/>
      <c r="MYA19" s="146"/>
      <c r="MYB19" s="146"/>
      <c r="MYC19" s="146"/>
      <c r="MYD19" s="146"/>
      <c r="MYE19" s="146"/>
      <c r="MYF19" s="146"/>
      <c r="MYG19" s="146"/>
      <c r="MYH19" s="146"/>
      <c r="MYI19" s="146"/>
      <c r="MYJ19" s="146"/>
      <c r="MYK19" s="146"/>
      <c r="MYL19" s="146"/>
      <c r="MYM19" s="146"/>
      <c r="MYN19" s="146"/>
      <c r="MYO19" s="146"/>
      <c r="MYP19" s="146"/>
      <c r="MYQ19" s="146"/>
      <c r="MYR19" s="146"/>
      <c r="MYS19" s="146"/>
      <c r="MYT19" s="146"/>
      <c r="MYU19" s="146"/>
      <c r="MYV19" s="146"/>
      <c r="MYW19" s="146"/>
      <c r="MYX19" s="146"/>
      <c r="MYY19" s="146"/>
      <c r="MYZ19" s="146"/>
      <c r="MZA19" s="146"/>
      <c r="MZB19" s="146"/>
      <c r="MZC19" s="146"/>
      <c r="MZD19" s="146"/>
      <c r="MZE19" s="146"/>
      <c r="MZF19" s="146"/>
      <c r="MZG19" s="146"/>
      <c r="MZH19" s="146"/>
      <c r="MZI19" s="146"/>
      <c r="MZJ19" s="146"/>
      <c r="MZK19" s="146"/>
      <c r="MZL19" s="146"/>
      <c r="MZM19" s="146"/>
      <c r="MZN19" s="146"/>
      <c r="MZO19" s="146"/>
      <c r="MZP19" s="146"/>
      <c r="MZQ19" s="146"/>
      <c r="MZR19" s="146"/>
      <c r="MZS19" s="146"/>
      <c r="MZT19" s="146"/>
      <c r="MZU19" s="146"/>
      <c r="MZV19" s="146"/>
      <c r="MZW19" s="146"/>
      <c r="MZX19" s="146"/>
      <c r="MZY19" s="146"/>
      <c r="MZZ19" s="146"/>
      <c r="NAA19" s="146"/>
      <c r="NAB19" s="146"/>
      <c r="NAC19" s="146"/>
      <c r="NAD19" s="146"/>
      <c r="NAE19" s="146"/>
      <c r="NAF19" s="146"/>
      <c r="NAG19" s="146"/>
      <c r="NAH19" s="146"/>
      <c r="NAI19" s="146"/>
      <c r="NAJ19" s="146"/>
      <c r="NAK19" s="146"/>
      <c r="NAL19" s="146"/>
      <c r="NAM19" s="146"/>
      <c r="NAN19" s="146"/>
      <c r="NAO19" s="146"/>
      <c r="NAP19" s="146"/>
      <c r="NAQ19" s="146"/>
      <c r="NAR19" s="146"/>
      <c r="NAS19" s="146"/>
      <c r="NAT19" s="146"/>
      <c r="NAU19" s="146"/>
      <c r="NAV19" s="146"/>
      <c r="NAW19" s="146"/>
      <c r="NAX19" s="146"/>
      <c r="NAY19" s="146"/>
      <c r="NAZ19" s="146"/>
      <c r="NBA19" s="146"/>
      <c r="NBB19" s="146"/>
      <c r="NBC19" s="146"/>
      <c r="NBD19" s="146"/>
      <c r="NBE19" s="146"/>
      <c r="NBF19" s="146"/>
      <c r="NBG19" s="146"/>
      <c r="NBH19" s="146"/>
      <c r="NBI19" s="146"/>
      <c r="NBJ19" s="146"/>
      <c r="NBK19" s="146"/>
      <c r="NBL19" s="146"/>
      <c r="NBM19" s="146"/>
      <c r="NBN19" s="146"/>
      <c r="NBO19" s="146"/>
      <c r="NBP19" s="146"/>
      <c r="NBQ19" s="146"/>
      <c r="NBR19" s="146"/>
      <c r="NBS19" s="146"/>
      <c r="NBT19" s="146"/>
      <c r="NBU19" s="146"/>
      <c r="NBV19" s="146"/>
      <c r="NBW19" s="146"/>
      <c r="NBX19" s="146"/>
      <c r="NBY19" s="146"/>
      <c r="NBZ19" s="146"/>
      <c r="NCA19" s="146"/>
      <c r="NCB19" s="146"/>
      <c r="NCC19" s="146"/>
      <c r="NCD19" s="146"/>
      <c r="NCE19" s="146"/>
      <c r="NCF19" s="146"/>
      <c r="NCG19" s="146"/>
      <c r="NCH19" s="146"/>
      <c r="NCI19" s="146"/>
      <c r="NCJ19" s="146"/>
      <c r="NCK19" s="146"/>
      <c r="NCL19" s="146"/>
      <c r="NCM19" s="146"/>
      <c r="NCN19" s="146"/>
      <c r="NCO19" s="146"/>
      <c r="NCP19" s="146"/>
      <c r="NCQ19" s="146"/>
      <c r="NCR19" s="146"/>
      <c r="NCS19" s="146"/>
      <c r="NCT19" s="146"/>
      <c r="NCU19" s="146"/>
      <c r="NCV19" s="146"/>
      <c r="NCW19" s="146"/>
      <c r="NCX19" s="146"/>
      <c r="NCY19" s="146"/>
      <c r="NCZ19" s="146"/>
      <c r="NDA19" s="146"/>
      <c r="NDB19" s="146"/>
      <c r="NDC19" s="146"/>
      <c r="NDD19" s="146"/>
      <c r="NDE19" s="146"/>
      <c r="NDF19" s="146"/>
      <c r="NDG19" s="146"/>
      <c r="NDH19" s="146"/>
      <c r="NDI19" s="146"/>
      <c r="NDJ19" s="146"/>
      <c r="NDK19" s="146"/>
      <c r="NDL19" s="146"/>
      <c r="NDM19" s="146"/>
      <c r="NDN19" s="146"/>
      <c r="NDO19" s="146"/>
      <c r="NDP19" s="146"/>
      <c r="NDQ19" s="146"/>
      <c r="NDR19" s="146"/>
      <c r="NDS19" s="146"/>
      <c r="NDT19" s="146"/>
      <c r="NDU19" s="146"/>
      <c r="NDV19" s="146"/>
      <c r="NDW19" s="146"/>
      <c r="NDX19" s="146"/>
      <c r="NDY19" s="146"/>
      <c r="NDZ19" s="146"/>
      <c r="NEA19" s="146"/>
      <c r="NEB19" s="146"/>
      <c r="NEC19" s="146"/>
      <c r="NED19" s="146"/>
      <c r="NEE19" s="146"/>
      <c r="NEF19" s="146"/>
      <c r="NEG19" s="146"/>
      <c r="NEH19" s="146"/>
      <c r="NEI19" s="146"/>
      <c r="NEJ19" s="146"/>
      <c r="NEK19" s="146"/>
      <c r="NEL19" s="146"/>
      <c r="NEM19" s="146"/>
      <c r="NEN19" s="146"/>
      <c r="NEO19" s="146"/>
      <c r="NEP19" s="146"/>
      <c r="NEQ19" s="146"/>
      <c r="NER19" s="146"/>
      <c r="NES19" s="146"/>
      <c r="NET19" s="146"/>
      <c r="NEU19" s="146"/>
      <c r="NEV19" s="146"/>
      <c r="NEW19" s="146"/>
      <c r="NEX19" s="146"/>
      <c r="NEY19" s="146"/>
      <c r="NEZ19" s="146"/>
      <c r="NFA19" s="146"/>
      <c r="NFB19" s="146"/>
      <c r="NFC19" s="146"/>
      <c r="NFD19" s="146"/>
      <c r="NFE19" s="146"/>
      <c r="NFF19" s="146"/>
      <c r="NFG19" s="146"/>
      <c r="NFH19" s="146"/>
      <c r="NFI19" s="146"/>
      <c r="NFJ19" s="146"/>
      <c r="NFK19" s="146"/>
      <c r="NFL19" s="146"/>
      <c r="NFM19" s="146"/>
      <c r="NFN19" s="146"/>
      <c r="NFO19" s="146"/>
      <c r="NFP19" s="146"/>
      <c r="NFQ19" s="146"/>
      <c r="NFR19" s="146"/>
      <c r="NFS19" s="146"/>
      <c r="NFT19" s="146"/>
      <c r="NFU19" s="146"/>
      <c r="NFV19" s="146"/>
      <c r="NFW19" s="146"/>
      <c r="NFX19" s="146"/>
      <c r="NFY19" s="146"/>
      <c r="NFZ19" s="146"/>
      <c r="NGA19" s="146"/>
      <c r="NGB19" s="146"/>
      <c r="NGC19" s="146"/>
      <c r="NGD19" s="146"/>
      <c r="NGE19" s="146"/>
      <c r="NGF19" s="146"/>
      <c r="NGG19" s="146"/>
      <c r="NGH19" s="146"/>
      <c r="NGI19" s="146"/>
      <c r="NGJ19" s="146"/>
      <c r="NGK19" s="146"/>
      <c r="NGL19" s="146"/>
      <c r="NGM19" s="146"/>
      <c r="NGN19" s="146"/>
      <c r="NGO19" s="146"/>
      <c r="NGP19" s="146"/>
      <c r="NGQ19" s="146"/>
      <c r="NGR19" s="146"/>
      <c r="NGS19" s="146"/>
      <c r="NGT19" s="146"/>
      <c r="NGU19" s="146"/>
      <c r="NGV19" s="146"/>
      <c r="NGW19" s="146"/>
      <c r="NGX19" s="146"/>
      <c r="NGY19" s="146"/>
      <c r="NGZ19" s="146"/>
      <c r="NHA19" s="146"/>
      <c r="NHB19" s="146"/>
      <c r="NHC19" s="146"/>
      <c r="NHD19" s="146"/>
      <c r="NHE19" s="146"/>
      <c r="NHF19" s="146"/>
      <c r="NHG19" s="146"/>
      <c r="NHH19" s="146"/>
      <c r="NHI19" s="146"/>
      <c r="NHJ19" s="146"/>
      <c r="NHK19" s="146"/>
      <c r="NHL19" s="146"/>
      <c r="NHM19" s="146"/>
      <c r="NHN19" s="146"/>
      <c r="NHO19" s="146"/>
      <c r="NHP19" s="146"/>
      <c r="NHQ19" s="146"/>
      <c r="NHR19" s="146"/>
      <c r="NHS19" s="146"/>
      <c r="NHT19" s="146"/>
      <c r="NHU19" s="146"/>
      <c r="NHV19" s="146"/>
      <c r="NHW19" s="146"/>
      <c r="NHX19" s="146"/>
      <c r="NHY19" s="146"/>
      <c r="NHZ19" s="146"/>
      <c r="NIA19" s="146"/>
      <c r="NIB19" s="146"/>
      <c r="NIC19" s="146"/>
      <c r="NID19" s="146"/>
      <c r="NIE19" s="146"/>
      <c r="NIF19" s="146"/>
      <c r="NIG19" s="146"/>
      <c r="NIH19" s="146"/>
      <c r="NII19" s="146"/>
      <c r="NIJ19" s="146"/>
      <c r="NIK19" s="146"/>
      <c r="NIL19" s="146"/>
      <c r="NIM19" s="146"/>
      <c r="NIN19" s="146"/>
      <c r="NIO19" s="146"/>
      <c r="NIP19" s="146"/>
      <c r="NIQ19" s="146"/>
      <c r="NIR19" s="146"/>
      <c r="NIS19" s="146"/>
      <c r="NIT19" s="146"/>
      <c r="NIU19" s="146"/>
      <c r="NIV19" s="146"/>
      <c r="NIW19" s="146"/>
      <c r="NIX19" s="146"/>
      <c r="NIY19" s="146"/>
      <c r="NIZ19" s="146"/>
      <c r="NJA19" s="146"/>
      <c r="NJB19" s="146"/>
      <c r="NJC19" s="146"/>
      <c r="NJD19" s="146"/>
      <c r="NJE19" s="146"/>
      <c r="NJF19" s="146"/>
      <c r="NJG19" s="146"/>
      <c r="NJH19" s="146"/>
      <c r="NJI19" s="146"/>
      <c r="NJJ19" s="146"/>
      <c r="NJK19" s="146"/>
      <c r="NJL19" s="146"/>
      <c r="NJM19" s="146"/>
      <c r="NJN19" s="146"/>
      <c r="NJO19" s="146"/>
      <c r="NJP19" s="146"/>
      <c r="NJQ19" s="146"/>
      <c r="NJR19" s="146"/>
      <c r="NJS19" s="146"/>
      <c r="NJT19" s="146"/>
      <c r="NJU19" s="146"/>
      <c r="NJV19" s="146"/>
      <c r="NJW19" s="146"/>
      <c r="NJX19" s="146"/>
      <c r="NJY19" s="146"/>
      <c r="NJZ19" s="146"/>
      <c r="NKA19" s="146"/>
      <c r="NKB19" s="146"/>
      <c r="NKC19" s="146"/>
      <c r="NKD19" s="146"/>
      <c r="NKE19" s="146"/>
      <c r="NKF19" s="146"/>
      <c r="NKG19" s="146"/>
      <c r="NKH19" s="146"/>
      <c r="NKI19" s="146"/>
      <c r="NKJ19" s="146"/>
      <c r="NKK19" s="146"/>
      <c r="NKL19" s="146"/>
      <c r="NKM19" s="146"/>
      <c r="NKN19" s="146"/>
      <c r="NKO19" s="146"/>
      <c r="NKP19" s="146"/>
      <c r="NKQ19" s="146"/>
      <c r="NKR19" s="146"/>
      <c r="NKS19" s="146"/>
      <c r="NKT19" s="146"/>
      <c r="NKU19" s="146"/>
      <c r="NKV19" s="146"/>
      <c r="NKW19" s="146"/>
      <c r="NKX19" s="146"/>
      <c r="NKY19" s="146"/>
      <c r="NKZ19" s="146"/>
      <c r="NLA19" s="146"/>
      <c r="NLB19" s="146"/>
      <c r="NLC19" s="146"/>
      <c r="NLD19" s="146"/>
      <c r="NLE19" s="146"/>
      <c r="NLF19" s="146"/>
      <c r="NLG19" s="146"/>
      <c r="NLH19" s="146"/>
      <c r="NLI19" s="146"/>
      <c r="NLJ19" s="146"/>
      <c r="NLK19" s="146"/>
      <c r="NLL19" s="146"/>
      <c r="NLM19" s="146"/>
      <c r="NLN19" s="146"/>
      <c r="NLO19" s="146"/>
      <c r="NLP19" s="146"/>
      <c r="NLQ19" s="146"/>
      <c r="NLR19" s="146"/>
      <c r="NLS19" s="146"/>
      <c r="NLT19" s="146"/>
      <c r="NLU19" s="146"/>
      <c r="NLV19" s="146"/>
      <c r="NLW19" s="146"/>
      <c r="NLX19" s="146"/>
      <c r="NLY19" s="146"/>
      <c r="NLZ19" s="146"/>
      <c r="NMA19" s="146"/>
      <c r="NMB19" s="146"/>
      <c r="NMC19" s="146"/>
      <c r="NMD19" s="146"/>
      <c r="NME19" s="146"/>
      <c r="NMF19" s="146"/>
      <c r="NMG19" s="146"/>
      <c r="NMH19" s="146"/>
      <c r="NMI19" s="146"/>
      <c r="NMJ19" s="146"/>
      <c r="NMK19" s="146"/>
      <c r="NML19" s="146"/>
      <c r="NMM19" s="146"/>
      <c r="NMN19" s="146"/>
      <c r="NMO19" s="146"/>
      <c r="NMP19" s="146"/>
      <c r="NMQ19" s="146"/>
      <c r="NMR19" s="146"/>
      <c r="NMS19" s="146"/>
      <c r="NMT19" s="146"/>
      <c r="NMU19" s="146"/>
      <c r="NMV19" s="146"/>
      <c r="NMW19" s="146"/>
      <c r="NMX19" s="146"/>
      <c r="NMY19" s="146"/>
      <c r="NMZ19" s="146"/>
      <c r="NNA19" s="146"/>
      <c r="NNB19" s="146"/>
      <c r="NNC19" s="146"/>
      <c r="NND19" s="146"/>
      <c r="NNE19" s="146"/>
      <c r="NNF19" s="146"/>
      <c r="NNG19" s="146"/>
      <c r="NNH19" s="146"/>
      <c r="NNI19" s="146"/>
      <c r="NNJ19" s="146"/>
      <c r="NNK19" s="146"/>
      <c r="NNL19" s="146"/>
      <c r="NNM19" s="146"/>
      <c r="NNN19" s="146"/>
      <c r="NNO19" s="146"/>
      <c r="NNP19" s="146"/>
      <c r="NNQ19" s="146"/>
      <c r="NNR19" s="146"/>
      <c r="NNS19" s="146"/>
      <c r="NNT19" s="146"/>
      <c r="NNU19" s="146"/>
      <c r="NNV19" s="146"/>
      <c r="NNW19" s="146"/>
      <c r="NNX19" s="146"/>
      <c r="NNY19" s="146"/>
      <c r="NNZ19" s="146"/>
      <c r="NOA19" s="146"/>
      <c r="NOB19" s="146"/>
      <c r="NOC19" s="146"/>
      <c r="NOD19" s="146"/>
      <c r="NOE19" s="146"/>
      <c r="NOF19" s="146"/>
      <c r="NOG19" s="146"/>
      <c r="NOH19" s="146"/>
      <c r="NOI19" s="146"/>
      <c r="NOJ19" s="146"/>
      <c r="NOK19" s="146"/>
      <c r="NOL19" s="146"/>
      <c r="NOM19" s="146"/>
      <c r="NON19" s="146"/>
      <c r="NOO19" s="146"/>
      <c r="NOP19" s="146"/>
      <c r="NOQ19" s="146"/>
      <c r="NOR19" s="146"/>
      <c r="NOS19" s="146"/>
      <c r="NOT19" s="146"/>
      <c r="NOU19" s="146"/>
      <c r="NOV19" s="146"/>
      <c r="NOW19" s="146"/>
      <c r="NOX19" s="146"/>
      <c r="NOY19" s="146"/>
      <c r="NOZ19" s="146"/>
      <c r="NPA19" s="146"/>
      <c r="NPB19" s="146"/>
      <c r="NPC19" s="146"/>
      <c r="NPD19" s="146"/>
      <c r="NPE19" s="146"/>
      <c r="NPF19" s="146"/>
      <c r="NPG19" s="146"/>
      <c r="NPH19" s="146"/>
      <c r="NPI19" s="146"/>
      <c r="NPJ19" s="146"/>
      <c r="NPK19" s="146"/>
      <c r="NPL19" s="146"/>
      <c r="NPM19" s="146"/>
      <c r="NPN19" s="146"/>
      <c r="NPO19" s="146"/>
      <c r="NPP19" s="146"/>
      <c r="NPQ19" s="146"/>
      <c r="NPR19" s="146"/>
      <c r="NPS19" s="146"/>
      <c r="NPT19" s="146"/>
      <c r="NPU19" s="146"/>
      <c r="NPV19" s="146"/>
      <c r="NPW19" s="146"/>
      <c r="NPX19" s="146"/>
      <c r="NPY19" s="146"/>
      <c r="NPZ19" s="146"/>
      <c r="NQA19" s="146"/>
      <c r="NQB19" s="146"/>
      <c r="NQC19" s="146"/>
      <c r="NQD19" s="146"/>
      <c r="NQE19" s="146"/>
      <c r="NQF19" s="146"/>
      <c r="NQG19" s="146"/>
      <c r="NQH19" s="146"/>
      <c r="NQI19" s="146"/>
      <c r="NQJ19" s="146"/>
      <c r="NQK19" s="146"/>
      <c r="NQL19" s="146"/>
      <c r="NQM19" s="146"/>
      <c r="NQN19" s="146"/>
      <c r="NQO19" s="146"/>
      <c r="NQP19" s="146"/>
      <c r="NQQ19" s="146"/>
      <c r="NQR19" s="146"/>
      <c r="NQS19" s="146"/>
      <c r="NQT19" s="146"/>
      <c r="NQU19" s="146"/>
      <c r="NQV19" s="146"/>
      <c r="NQW19" s="146"/>
      <c r="NQX19" s="146"/>
      <c r="NQY19" s="146"/>
      <c r="NQZ19" s="146"/>
      <c r="NRA19" s="146"/>
      <c r="NRB19" s="146"/>
      <c r="NRC19" s="146"/>
      <c r="NRD19" s="146"/>
      <c r="NRE19" s="146"/>
      <c r="NRF19" s="146"/>
      <c r="NRG19" s="146"/>
      <c r="NRH19" s="146"/>
      <c r="NRI19" s="146"/>
      <c r="NRJ19" s="146"/>
      <c r="NRK19" s="146"/>
      <c r="NRL19" s="146"/>
      <c r="NRM19" s="146"/>
      <c r="NRN19" s="146"/>
      <c r="NRO19" s="146"/>
      <c r="NRP19" s="146"/>
      <c r="NRQ19" s="146"/>
      <c r="NRR19" s="146"/>
      <c r="NRS19" s="146"/>
      <c r="NRT19" s="146"/>
      <c r="NRU19" s="146"/>
      <c r="NRV19" s="146"/>
      <c r="NRW19" s="146"/>
      <c r="NRX19" s="146"/>
      <c r="NRY19" s="146"/>
      <c r="NRZ19" s="146"/>
      <c r="NSA19" s="146"/>
      <c r="NSB19" s="146"/>
      <c r="NSC19" s="146"/>
      <c r="NSD19" s="146"/>
      <c r="NSE19" s="146"/>
      <c r="NSF19" s="146"/>
      <c r="NSG19" s="146"/>
      <c r="NSH19" s="146"/>
      <c r="NSI19" s="146"/>
      <c r="NSJ19" s="146"/>
      <c r="NSK19" s="146"/>
      <c r="NSL19" s="146"/>
      <c r="NSM19" s="146"/>
      <c r="NSN19" s="146"/>
      <c r="NSO19" s="146"/>
      <c r="NSP19" s="146"/>
      <c r="NSQ19" s="146"/>
      <c r="NSR19" s="146"/>
      <c r="NSS19" s="146"/>
      <c r="NST19" s="146"/>
      <c r="NSU19" s="146"/>
      <c r="NSV19" s="146"/>
      <c r="NSW19" s="146"/>
      <c r="NSX19" s="146"/>
      <c r="NSY19" s="146"/>
      <c r="NSZ19" s="146"/>
      <c r="NTA19" s="146"/>
      <c r="NTB19" s="146"/>
      <c r="NTC19" s="146"/>
      <c r="NTD19" s="146"/>
      <c r="NTE19" s="146"/>
      <c r="NTF19" s="146"/>
      <c r="NTG19" s="146"/>
      <c r="NTH19" s="146"/>
      <c r="NTI19" s="146"/>
      <c r="NTJ19" s="146"/>
      <c r="NTK19" s="146"/>
      <c r="NTL19" s="146"/>
      <c r="NTM19" s="146"/>
      <c r="NTN19" s="146"/>
      <c r="NTO19" s="146"/>
      <c r="NTP19" s="146"/>
      <c r="NTQ19" s="146"/>
      <c r="NTR19" s="146"/>
      <c r="NTS19" s="146"/>
      <c r="NTT19" s="146"/>
      <c r="NTU19" s="146"/>
      <c r="NTV19" s="146"/>
      <c r="NTW19" s="146"/>
      <c r="NTX19" s="146"/>
      <c r="NTY19" s="146"/>
      <c r="NTZ19" s="146"/>
      <c r="NUA19" s="146"/>
      <c r="NUB19" s="146"/>
      <c r="NUC19" s="146"/>
      <c r="NUD19" s="146"/>
      <c r="NUE19" s="146"/>
      <c r="NUF19" s="146"/>
      <c r="NUG19" s="146"/>
      <c r="NUH19" s="146"/>
      <c r="NUI19" s="146"/>
      <c r="NUJ19" s="146"/>
      <c r="NUK19" s="146"/>
      <c r="NUL19" s="146"/>
      <c r="NUM19" s="146"/>
      <c r="NUN19" s="146"/>
      <c r="NUO19" s="146"/>
      <c r="NUP19" s="146"/>
      <c r="NUQ19" s="146"/>
      <c r="NUR19" s="146"/>
      <c r="NUS19" s="146"/>
      <c r="NUT19" s="146"/>
      <c r="NUU19" s="146"/>
      <c r="NUV19" s="146"/>
      <c r="NUW19" s="146"/>
      <c r="NUX19" s="146"/>
      <c r="NUY19" s="146"/>
      <c r="NUZ19" s="146"/>
      <c r="NVA19" s="146"/>
      <c r="NVB19" s="146"/>
      <c r="NVC19" s="146"/>
      <c r="NVD19" s="146"/>
      <c r="NVE19" s="146"/>
      <c r="NVF19" s="146"/>
      <c r="NVG19" s="146"/>
      <c r="NVH19" s="146"/>
      <c r="NVI19" s="146"/>
      <c r="NVJ19" s="146"/>
      <c r="NVK19" s="146"/>
      <c r="NVL19" s="146"/>
      <c r="NVM19" s="146"/>
      <c r="NVN19" s="146"/>
      <c r="NVO19" s="146"/>
      <c r="NVP19" s="146"/>
      <c r="NVQ19" s="146"/>
      <c r="NVR19" s="146"/>
      <c r="NVS19" s="146"/>
      <c r="NVT19" s="146"/>
      <c r="NVU19" s="146"/>
      <c r="NVV19" s="146"/>
      <c r="NVW19" s="146"/>
      <c r="NVX19" s="146"/>
      <c r="NVY19" s="146"/>
      <c r="NVZ19" s="146"/>
      <c r="NWA19" s="146"/>
      <c r="NWB19" s="146"/>
      <c r="NWC19" s="146"/>
      <c r="NWD19" s="146"/>
      <c r="NWE19" s="146"/>
      <c r="NWF19" s="146"/>
      <c r="NWG19" s="146"/>
      <c r="NWH19" s="146"/>
      <c r="NWI19" s="146"/>
      <c r="NWJ19" s="146"/>
      <c r="NWK19" s="146"/>
      <c r="NWL19" s="146"/>
      <c r="NWM19" s="146"/>
      <c r="NWN19" s="146"/>
      <c r="NWO19" s="146"/>
      <c r="NWP19" s="146"/>
      <c r="NWQ19" s="146"/>
      <c r="NWR19" s="146"/>
      <c r="NWS19" s="146"/>
      <c r="NWT19" s="146"/>
      <c r="NWU19" s="146"/>
      <c r="NWV19" s="146"/>
      <c r="NWW19" s="146"/>
      <c r="NWX19" s="146"/>
      <c r="NWY19" s="146"/>
      <c r="NWZ19" s="146"/>
      <c r="NXA19" s="146"/>
      <c r="NXB19" s="146"/>
      <c r="NXC19" s="146"/>
      <c r="NXD19" s="146"/>
      <c r="NXE19" s="146"/>
      <c r="NXF19" s="146"/>
      <c r="NXG19" s="146"/>
      <c r="NXH19" s="146"/>
      <c r="NXI19" s="146"/>
      <c r="NXJ19" s="146"/>
      <c r="NXK19" s="146"/>
      <c r="NXL19" s="146"/>
      <c r="NXM19" s="146"/>
      <c r="NXN19" s="146"/>
      <c r="NXO19" s="146"/>
      <c r="NXP19" s="146"/>
      <c r="NXQ19" s="146"/>
      <c r="NXR19" s="146"/>
      <c r="NXS19" s="146"/>
      <c r="NXT19" s="146"/>
      <c r="NXU19" s="146"/>
      <c r="NXV19" s="146"/>
      <c r="NXW19" s="146"/>
      <c r="NXX19" s="146"/>
      <c r="NXY19" s="146"/>
      <c r="NXZ19" s="146"/>
      <c r="NYA19" s="146"/>
      <c r="NYB19" s="146"/>
      <c r="NYC19" s="146"/>
      <c r="NYD19" s="146"/>
      <c r="NYE19" s="146"/>
      <c r="NYF19" s="146"/>
      <c r="NYG19" s="146"/>
      <c r="NYH19" s="146"/>
      <c r="NYI19" s="146"/>
      <c r="NYJ19" s="146"/>
      <c r="NYK19" s="146"/>
      <c r="NYL19" s="146"/>
      <c r="NYM19" s="146"/>
      <c r="NYN19" s="146"/>
      <c r="NYO19" s="146"/>
      <c r="NYP19" s="146"/>
      <c r="NYQ19" s="146"/>
      <c r="NYR19" s="146"/>
      <c r="NYS19" s="146"/>
      <c r="NYT19" s="146"/>
      <c r="NYU19" s="146"/>
      <c r="NYV19" s="146"/>
      <c r="NYW19" s="146"/>
      <c r="NYX19" s="146"/>
      <c r="NYY19" s="146"/>
      <c r="NYZ19" s="146"/>
      <c r="NZA19" s="146"/>
      <c r="NZB19" s="146"/>
      <c r="NZC19" s="146"/>
      <c r="NZD19" s="146"/>
      <c r="NZE19" s="146"/>
      <c r="NZF19" s="146"/>
      <c r="NZG19" s="146"/>
      <c r="NZH19" s="146"/>
      <c r="NZI19" s="146"/>
      <c r="NZJ19" s="146"/>
      <c r="NZK19" s="146"/>
      <c r="NZL19" s="146"/>
      <c r="NZM19" s="146"/>
      <c r="NZN19" s="146"/>
      <c r="NZO19" s="146"/>
      <c r="NZP19" s="146"/>
      <c r="NZQ19" s="146"/>
      <c r="NZR19" s="146"/>
      <c r="NZS19" s="146"/>
      <c r="NZT19" s="146"/>
      <c r="NZU19" s="146"/>
      <c r="NZV19" s="146"/>
      <c r="NZW19" s="146"/>
      <c r="NZX19" s="146"/>
      <c r="NZY19" s="146"/>
      <c r="NZZ19" s="146"/>
      <c r="OAA19" s="146"/>
      <c r="OAB19" s="146"/>
      <c r="OAC19" s="146"/>
      <c r="OAD19" s="146"/>
      <c r="OAE19" s="146"/>
      <c r="OAF19" s="146"/>
      <c r="OAG19" s="146"/>
      <c r="OAH19" s="146"/>
      <c r="OAI19" s="146"/>
      <c r="OAJ19" s="146"/>
      <c r="OAK19" s="146"/>
      <c r="OAL19" s="146"/>
      <c r="OAM19" s="146"/>
      <c r="OAN19" s="146"/>
      <c r="OAO19" s="146"/>
      <c r="OAP19" s="146"/>
      <c r="OAQ19" s="146"/>
      <c r="OAR19" s="146"/>
      <c r="OAS19" s="146"/>
      <c r="OAT19" s="146"/>
      <c r="OAU19" s="146"/>
      <c r="OAV19" s="146"/>
      <c r="OAW19" s="146"/>
      <c r="OAX19" s="146"/>
      <c r="OAY19" s="146"/>
      <c r="OAZ19" s="146"/>
      <c r="OBA19" s="146"/>
      <c r="OBB19" s="146"/>
      <c r="OBC19" s="146"/>
      <c r="OBD19" s="146"/>
      <c r="OBE19" s="146"/>
      <c r="OBF19" s="146"/>
      <c r="OBG19" s="146"/>
      <c r="OBH19" s="146"/>
      <c r="OBI19" s="146"/>
      <c r="OBJ19" s="146"/>
      <c r="OBK19" s="146"/>
      <c r="OBL19" s="146"/>
      <c r="OBM19" s="146"/>
      <c r="OBN19" s="146"/>
      <c r="OBO19" s="146"/>
      <c r="OBP19" s="146"/>
      <c r="OBQ19" s="146"/>
      <c r="OBR19" s="146"/>
      <c r="OBS19" s="146"/>
      <c r="OBT19" s="146"/>
      <c r="OBU19" s="146"/>
      <c r="OBV19" s="146"/>
      <c r="OBW19" s="146"/>
      <c r="OBX19" s="146"/>
      <c r="OBY19" s="146"/>
      <c r="OBZ19" s="146"/>
      <c r="OCA19" s="146"/>
      <c r="OCB19" s="146"/>
      <c r="OCC19" s="146"/>
      <c r="OCD19" s="146"/>
      <c r="OCE19" s="146"/>
      <c r="OCF19" s="146"/>
      <c r="OCG19" s="146"/>
      <c r="OCH19" s="146"/>
      <c r="OCI19" s="146"/>
      <c r="OCJ19" s="146"/>
      <c r="OCK19" s="146"/>
      <c r="OCL19" s="146"/>
      <c r="OCM19" s="146"/>
      <c r="OCN19" s="146"/>
      <c r="OCO19" s="146"/>
      <c r="OCP19" s="146"/>
      <c r="OCQ19" s="146"/>
      <c r="OCR19" s="146"/>
      <c r="OCS19" s="146"/>
      <c r="OCT19" s="146"/>
      <c r="OCU19" s="146"/>
      <c r="OCV19" s="146"/>
      <c r="OCW19" s="146"/>
      <c r="OCX19" s="146"/>
      <c r="OCY19" s="146"/>
      <c r="OCZ19" s="146"/>
      <c r="ODA19" s="146"/>
      <c r="ODB19" s="146"/>
      <c r="ODC19" s="146"/>
      <c r="ODD19" s="146"/>
      <c r="ODE19" s="146"/>
      <c r="ODF19" s="146"/>
      <c r="ODG19" s="146"/>
      <c r="ODH19" s="146"/>
      <c r="ODI19" s="146"/>
      <c r="ODJ19" s="146"/>
      <c r="ODK19" s="146"/>
      <c r="ODL19" s="146"/>
      <c r="ODM19" s="146"/>
      <c r="ODN19" s="146"/>
      <c r="ODO19" s="146"/>
      <c r="ODP19" s="146"/>
      <c r="ODQ19" s="146"/>
      <c r="ODR19" s="146"/>
      <c r="ODS19" s="146"/>
      <c r="ODT19" s="146"/>
      <c r="ODU19" s="146"/>
      <c r="ODV19" s="146"/>
      <c r="ODW19" s="146"/>
      <c r="ODX19" s="146"/>
      <c r="ODY19" s="146"/>
      <c r="ODZ19" s="146"/>
      <c r="OEA19" s="146"/>
      <c r="OEB19" s="146"/>
      <c r="OEC19" s="146"/>
      <c r="OED19" s="146"/>
      <c r="OEE19" s="146"/>
      <c r="OEF19" s="146"/>
      <c r="OEG19" s="146"/>
      <c r="OEH19" s="146"/>
      <c r="OEI19" s="146"/>
      <c r="OEJ19" s="146"/>
      <c r="OEK19" s="146"/>
      <c r="OEL19" s="146"/>
      <c r="OEM19" s="146"/>
      <c r="OEN19" s="146"/>
      <c r="OEO19" s="146"/>
      <c r="OEP19" s="146"/>
      <c r="OEQ19" s="146"/>
      <c r="OER19" s="146"/>
      <c r="OES19" s="146"/>
      <c r="OET19" s="146"/>
      <c r="OEU19" s="146"/>
      <c r="OEV19" s="146"/>
      <c r="OEW19" s="146"/>
      <c r="OEX19" s="146"/>
      <c r="OEY19" s="146"/>
      <c r="OEZ19" s="146"/>
      <c r="OFA19" s="146"/>
      <c r="OFB19" s="146"/>
      <c r="OFC19" s="146"/>
      <c r="OFD19" s="146"/>
      <c r="OFE19" s="146"/>
      <c r="OFF19" s="146"/>
      <c r="OFG19" s="146"/>
      <c r="OFH19" s="146"/>
      <c r="OFI19" s="146"/>
      <c r="OFJ19" s="146"/>
      <c r="OFK19" s="146"/>
      <c r="OFL19" s="146"/>
      <c r="OFM19" s="146"/>
      <c r="OFN19" s="146"/>
      <c r="OFO19" s="146"/>
      <c r="OFP19" s="146"/>
      <c r="OFQ19" s="146"/>
      <c r="OFR19" s="146"/>
      <c r="OFS19" s="146"/>
      <c r="OFT19" s="146"/>
      <c r="OFU19" s="146"/>
      <c r="OFV19" s="146"/>
      <c r="OFW19" s="146"/>
      <c r="OFX19" s="146"/>
      <c r="OFY19" s="146"/>
      <c r="OFZ19" s="146"/>
      <c r="OGA19" s="146"/>
      <c r="OGB19" s="146"/>
      <c r="OGC19" s="146"/>
      <c r="OGD19" s="146"/>
      <c r="OGE19" s="146"/>
      <c r="OGF19" s="146"/>
      <c r="OGG19" s="146"/>
      <c r="OGH19" s="146"/>
      <c r="OGI19" s="146"/>
      <c r="OGJ19" s="146"/>
      <c r="OGK19" s="146"/>
      <c r="OGL19" s="146"/>
      <c r="OGM19" s="146"/>
      <c r="OGN19" s="146"/>
      <c r="OGO19" s="146"/>
      <c r="OGP19" s="146"/>
      <c r="OGQ19" s="146"/>
      <c r="OGR19" s="146"/>
      <c r="OGS19" s="146"/>
      <c r="OGT19" s="146"/>
      <c r="OGU19" s="146"/>
      <c r="OGV19" s="146"/>
      <c r="OGW19" s="146"/>
      <c r="OGX19" s="146"/>
      <c r="OGY19" s="146"/>
      <c r="OGZ19" s="146"/>
      <c r="OHA19" s="146"/>
      <c r="OHB19" s="146"/>
      <c r="OHC19" s="146"/>
      <c r="OHD19" s="146"/>
      <c r="OHE19" s="146"/>
      <c r="OHF19" s="146"/>
      <c r="OHG19" s="146"/>
      <c r="OHH19" s="146"/>
      <c r="OHI19" s="146"/>
      <c r="OHJ19" s="146"/>
      <c r="OHK19" s="146"/>
      <c r="OHL19" s="146"/>
      <c r="OHM19" s="146"/>
      <c r="OHN19" s="146"/>
      <c r="OHO19" s="146"/>
      <c r="OHP19" s="146"/>
      <c r="OHQ19" s="146"/>
      <c r="OHR19" s="146"/>
      <c r="OHS19" s="146"/>
      <c r="OHT19" s="146"/>
      <c r="OHU19" s="146"/>
      <c r="OHV19" s="146"/>
      <c r="OHW19" s="146"/>
      <c r="OHX19" s="146"/>
      <c r="OHY19" s="146"/>
      <c r="OHZ19" s="146"/>
      <c r="OIA19" s="146"/>
      <c r="OIB19" s="146"/>
      <c r="OIC19" s="146"/>
      <c r="OID19" s="146"/>
      <c r="OIE19" s="146"/>
      <c r="OIF19" s="146"/>
      <c r="OIG19" s="146"/>
      <c r="OIH19" s="146"/>
      <c r="OII19" s="146"/>
      <c r="OIJ19" s="146"/>
      <c r="OIK19" s="146"/>
      <c r="OIL19" s="146"/>
      <c r="OIM19" s="146"/>
      <c r="OIN19" s="146"/>
      <c r="OIO19" s="146"/>
      <c r="OIP19" s="146"/>
      <c r="OIQ19" s="146"/>
      <c r="OIR19" s="146"/>
      <c r="OIS19" s="146"/>
      <c r="OIT19" s="146"/>
      <c r="OIU19" s="146"/>
      <c r="OIV19" s="146"/>
      <c r="OIW19" s="146"/>
      <c r="OIX19" s="146"/>
      <c r="OIY19" s="146"/>
      <c r="OIZ19" s="146"/>
      <c r="OJA19" s="146"/>
      <c r="OJB19" s="146"/>
      <c r="OJC19" s="146"/>
      <c r="OJD19" s="146"/>
      <c r="OJE19" s="146"/>
      <c r="OJF19" s="146"/>
      <c r="OJG19" s="146"/>
      <c r="OJH19" s="146"/>
      <c r="OJI19" s="146"/>
      <c r="OJJ19" s="146"/>
      <c r="OJK19" s="146"/>
      <c r="OJL19" s="146"/>
      <c r="OJM19" s="146"/>
      <c r="OJN19" s="146"/>
      <c r="OJO19" s="146"/>
      <c r="OJP19" s="146"/>
      <c r="OJQ19" s="146"/>
      <c r="OJR19" s="146"/>
      <c r="OJS19" s="146"/>
      <c r="OJT19" s="146"/>
      <c r="OJU19" s="146"/>
      <c r="OJV19" s="146"/>
      <c r="OJW19" s="146"/>
      <c r="OJX19" s="146"/>
      <c r="OJY19" s="146"/>
      <c r="OJZ19" s="146"/>
      <c r="OKA19" s="146"/>
      <c r="OKB19" s="146"/>
      <c r="OKC19" s="146"/>
      <c r="OKD19" s="146"/>
      <c r="OKE19" s="146"/>
      <c r="OKF19" s="146"/>
      <c r="OKG19" s="146"/>
      <c r="OKH19" s="146"/>
      <c r="OKI19" s="146"/>
      <c r="OKJ19" s="146"/>
      <c r="OKK19" s="146"/>
      <c r="OKL19" s="146"/>
      <c r="OKM19" s="146"/>
      <c r="OKN19" s="146"/>
      <c r="OKO19" s="146"/>
      <c r="OKP19" s="146"/>
      <c r="OKQ19" s="146"/>
      <c r="OKR19" s="146"/>
      <c r="OKS19" s="146"/>
      <c r="OKT19" s="146"/>
      <c r="OKU19" s="146"/>
      <c r="OKV19" s="146"/>
      <c r="OKW19" s="146"/>
      <c r="OKX19" s="146"/>
      <c r="OKY19" s="146"/>
      <c r="OKZ19" s="146"/>
      <c r="OLA19" s="146"/>
      <c r="OLB19" s="146"/>
      <c r="OLC19" s="146"/>
      <c r="OLD19" s="146"/>
      <c r="OLE19" s="146"/>
      <c r="OLF19" s="146"/>
      <c r="OLG19" s="146"/>
      <c r="OLH19" s="146"/>
      <c r="OLI19" s="146"/>
      <c r="OLJ19" s="146"/>
      <c r="OLK19" s="146"/>
      <c r="OLL19" s="146"/>
      <c r="OLM19" s="146"/>
      <c r="OLN19" s="146"/>
      <c r="OLO19" s="146"/>
      <c r="OLP19" s="146"/>
      <c r="OLQ19" s="146"/>
      <c r="OLR19" s="146"/>
      <c r="OLS19" s="146"/>
      <c r="OLT19" s="146"/>
      <c r="OLU19" s="146"/>
      <c r="OLV19" s="146"/>
      <c r="OLW19" s="146"/>
      <c r="OLX19" s="146"/>
      <c r="OLY19" s="146"/>
      <c r="OLZ19" s="146"/>
      <c r="OMA19" s="146"/>
      <c r="OMB19" s="146"/>
      <c r="OMC19" s="146"/>
      <c r="OMD19" s="146"/>
      <c r="OME19" s="146"/>
      <c r="OMF19" s="146"/>
      <c r="OMG19" s="146"/>
      <c r="OMH19" s="146"/>
      <c r="OMI19" s="146"/>
      <c r="OMJ19" s="146"/>
      <c r="OMK19" s="146"/>
      <c r="OML19" s="146"/>
      <c r="OMM19" s="146"/>
      <c r="OMN19" s="146"/>
      <c r="OMO19" s="146"/>
      <c r="OMP19" s="146"/>
      <c r="OMQ19" s="146"/>
      <c r="OMR19" s="146"/>
      <c r="OMS19" s="146"/>
      <c r="OMT19" s="146"/>
      <c r="OMU19" s="146"/>
      <c r="OMV19" s="146"/>
      <c r="OMW19" s="146"/>
      <c r="OMX19" s="146"/>
      <c r="OMY19" s="146"/>
      <c r="OMZ19" s="146"/>
      <c r="ONA19" s="146"/>
      <c r="ONB19" s="146"/>
      <c r="ONC19" s="146"/>
      <c r="OND19" s="146"/>
      <c r="ONE19" s="146"/>
      <c r="ONF19" s="146"/>
      <c r="ONG19" s="146"/>
      <c r="ONH19" s="146"/>
      <c r="ONI19" s="146"/>
      <c r="ONJ19" s="146"/>
      <c r="ONK19" s="146"/>
      <c r="ONL19" s="146"/>
      <c r="ONM19" s="146"/>
      <c r="ONN19" s="146"/>
      <c r="ONO19" s="146"/>
      <c r="ONP19" s="146"/>
      <c r="ONQ19" s="146"/>
      <c r="ONR19" s="146"/>
      <c r="ONS19" s="146"/>
      <c r="ONT19" s="146"/>
      <c r="ONU19" s="146"/>
      <c r="ONV19" s="146"/>
      <c r="ONW19" s="146"/>
      <c r="ONX19" s="146"/>
      <c r="ONY19" s="146"/>
      <c r="ONZ19" s="146"/>
      <c r="OOA19" s="146"/>
      <c r="OOB19" s="146"/>
      <c r="OOC19" s="146"/>
      <c r="OOD19" s="146"/>
      <c r="OOE19" s="146"/>
      <c r="OOF19" s="146"/>
      <c r="OOG19" s="146"/>
      <c r="OOH19" s="146"/>
      <c r="OOI19" s="146"/>
      <c r="OOJ19" s="146"/>
      <c r="OOK19" s="146"/>
      <c r="OOL19" s="146"/>
      <c r="OOM19" s="146"/>
      <c r="OON19" s="146"/>
      <c r="OOO19" s="146"/>
      <c r="OOP19" s="146"/>
      <c r="OOQ19" s="146"/>
      <c r="OOR19" s="146"/>
      <c r="OOS19" s="146"/>
      <c r="OOT19" s="146"/>
      <c r="OOU19" s="146"/>
      <c r="OOV19" s="146"/>
      <c r="OOW19" s="146"/>
      <c r="OOX19" s="146"/>
      <c r="OOY19" s="146"/>
      <c r="OOZ19" s="146"/>
      <c r="OPA19" s="146"/>
      <c r="OPB19" s="146"/>
      <c r="OPC19" s="146"/>
      <c r="OPD19" s="146"/>
      <c r="OPE19" s="146"/>
      <c r="OPF19" s="146"/>
      <c r="OPG19" s="146"/>
      <c r="OPH19" s="146"/>
      <c r="OPI19" s="146"/>
      <c r="OPJ19" s="146"/>
      <c r="OPK19" s="146"/>
      <c r="OPL19" s="146"/>
      <c r="OPM19" s="146"/>
      <c r="OPN19" s="146"/>
      <c r="OPO19" s="146"/>
      <c r="OPP19" s="146"/>
      <c r="OPQ19" s="146"/>
      <c r="OPR19" s="146"/>
      <c r="OPS19" s="146"/>
      <c r="OPT19" s="146"/>
      <c r="OPU19" s="146"/>
      <c r="OPV19" s="146"/>
      <c r="OPW19" s="146"/>
      <c r="OPX19" s="146"/>
      <c r="OPY19" s="146"/>
      <c r="OPZ19" s="146"/>
      <c r="OQA19" s="146"/>
      <c r="OQB19" s="146"/>
      <c r="OQC19" s="146"/>
      <c r="OQD19" s="146"/>
      <c r="OQE19" s="146"/>
      <c r="OQF19" s="146"/>
      <c r="OQG19" s="146"/>
      <c r="OQH19" s="146"/>
      <c r="OQI19" s="146"/>
      <c r="OQJ19" s="146"/>
      <c r="OQK19" s="146"/>
      <c r="OQL19" s="146"/>
      <c r="OQM19" s="146"/>
      <c r="OQN19" s="146"/>
      <c r="OQO19" s="146"/>
      <c r="OQP19" s="146"/>
      <c r="OQQ19" s="146"/>
      <c r="OQR19" s="146"/>
      <c r="OQS19" s="146"/>
      <c r="OQT19" s="146"/>
      <c r="OQU19" s="146"/>
      <c r="OQV19" s="146"/>
      <c r="OQW19" s="146"/>
      <c r="OQX19" s="146"/>
      <c r="OQY19" s="146"/>
      <c r="OQZ19" s="146"/>
      <c r="ORA19" s="146"/>
      <c r="ORB19" s="146"/>
      <c r="ORC19" s="146"/>
      <c r="ORD19" s="146"/>
      <c r="ORE19" s="146"/>
      <c r="ORF19" s="146"/>
      <c r="ORG19" s="146"/>
      <c r="ORH19" s="146"/>
      <c r="ORI19" s="146"/>
      <c r="ORJ19" s="146"/>
      <c r="ORK19" s="146"/>
      <c r="ORL19" s="146"/>
      <c r="ORM19" s="146"/>
      <c r="ORN19" s="146"/>
      <c r="ORO19" s="146"/>
      <c r="ORP19" s="146"/>
      <c r="ORQ19" s="146"/>
      <c r="ORR19" s="146"/>
      <c r="ORS19" s="146"/>
      <c r="ORT19" s="146"/>
      <c r="ORU19" s="146"/>
      <c r="ORV19" s="146"/>
      <c r="ORW19" s="146"/>
      <c r="ORX19" s="146"/>
      <c r="ORY19" s="146"/>
      <c r="ORZ19" s="146"/>
      <c r="OSA19" s="146"/>
      <c r="OSB19" s="146"/>
      <c r="OSC19" s="146"/>
      <c r="OSD19" s="146"/>
      <c r="OSE19" s="146"/>
      <c r="OSF19" s="146"/>
      <c r="OSG19" s="146"/>
      <c r="OSH19" s="146"/>
      <c r="OSI19" s="146"/>
      <c r="OSJ19" s="146"/>
      <c r="OSK19" s="146"/>
      <c r="OSL19" s="146"/>
      <c r="OSM19" s="146"/>
      <c r="OSN19" s="146"/>
      <c r="OSO19" s="146"/>
      <c r="OSP19" s="146"/>
      <c r="OSQ19" s="146"/>
      <c r="OSR19" s="146"/>
      <c r="OSS19" s="146"/>
      <c r="OST19" s="146"/>
      <c r="OSU19" s="146"/>
      <c r="OSV19" s="146"/>
      <c r="OSW19" s="146"/>
      <c r="OSX19" s="146"/>
      <c r="OSY19" s="146"/>
      <c r="OSZ19" s="146"/>
      <c r="OTA19" s="146"/>
      <c r="OTB19" s="146"/>
      <c r="OTC19" s="146"/>
      <c r="OTD19" s="146"/>
      <c r="OTE19" s="146"/>
      <c r="OTF19" s="146"/>
      <c r="OTG19" s="146"/>
      <c r="OTH19" s="146"/>
      <c r="OTI19" s="146"/>
      <c r="OTJ19" s="146"/>
      <c r="OTK19" s="146"/>
      <c r="OTL19" s="146"/>
      <c r="OTM19" s="146"/>
      <c r="OTN19" s="146"/>
      <c r="OTO19" s="146"/>
      <c r="OTP19" s="146"/>
      <c r="OTQ19" s="146"/>
      <c r="OTR19" s="146"/>
      <c r="OTS19" s="146"/>
      <c r="OTT19" s="146"/>
      <c r="OTU19" s="146"/>
      <c r="OTV19" s="146"/>
      <c r="OTW19" s="146"/>
      <c r="OTX19" s="146"/>
      <c r="OTY19" s="146"/>
      <c r="OTZ19" s="146"/>
      <c r="OUA19" s="146"/>
      <c r="OUB19" s="146"/>
      <c r="OUC19" s="146"/>
      <c r="OUD19" s="146"/>
      <c r="OUE19" s="146"/>
      <c r="OUF19" s="146"/>
      <c r="OUG19" s="146"/>
      <c r="OUH19" s="146"/>
      <c r="OUI19" s="146"/>
      <c r="OUJ19" s="146"/>
      <c r="OUK19" s="146"/>
      <c r="OUL19" s="146"/>
      <c r="OUM19" s="146"/>
      <c r="OUN19" s="146"/>
      <c r="OUO19" s="146"/>
      <c r="OUP19" s="146"/>
      <c r="OUQ19" s="146"/>
      <c r="OUR19" s="146"/>
      <c r="OUS19" s="146"/>
      <c r="OUT19" s="146"/>
      <c r="OUU19" s="146"/>
      <c r="OUV19" s="146"/>
      <c r="OUW19" s="146"/>
      <c r="OUX19" s="146"/>
      <c r="OUY19" s="146"/>
      <c r="OUZ19" s="146"/>
      <c r="OVA19" s="146"/>
      <c r="OVB19" s="146"/>
      <c r="OVC19" s="146"/>
      <c r="OVD19" s="146"/>
      <c r="OVE19" s="146"/>
      <c r="OVF19" s="146"/>
      <c r="OVG19" s="146"/>
      <c r="OVH19" s="146"/>
      <c r="OVI19" s="146"/>
      <c r="OVJ19" s="146"/>
      <c r="OVK19" s="146"/>
      <c r="OVL19" s="146"/>
      <c r="OVM19" s="146"/>
      <c r="OVN19" s="146"/>
      <c r="OVO19" s="146"/>
      <c r="OVP19" s="146"/>
      <c r="OVQ19" s="146"/>
      <c r="OVR19" s="146"/>
      <c r="OVS19" s="146"/>
      <c r="OVT19" s="146"/>
      <c r="OVU19" s="146"/>
      <c r="OVV19" s="146"/>
      <c r="OVW19" s="146"/>
      <c r="OVX19" s="146"/>
      <c r="OVY19" s="146"/>
      <c r="OVZ19" s="146"/>
      <c r="OWA19" s="146"/>
      <c r="OWB19" s="146"/>
      <c r="OWC19" s="146"/>
      <c r="OWD19" s="146"/>
      <c r="OWE19" s="146"/>
      <c r="OWF19" s="146"/>
      <c r="OWG19" s="146"/>
      <c r="OWH19" s="146"/>
      <c r="OWI19" s="146"/>
      <c r="OWJ19" s="146"/>
      <c r="OWK19" s="146"/>
      <c r="OWL19" s="146"/>
      <c r="OWM19" s="146"/>
      <c r="OWN19" s="146"/>
      <c r="OWO19" s="146"/>
      <c r="OWP19" s="146"/>
      <c r="OWQ19" s="146"/>
      <c r="OWR19" s="146"/>
      <c r="OWS19" s="146"/>
      <c r="OWT19" s="146"/>
      <c r="OWU19" s="146"/>
      <c r="OWV19" s="146"/>
      <c r="OWW19" s="146"/>
      <c r="OWX19" s="146"/>
      <c r="OWY19" s="146"/>
      <c r="OWZ19" s="146"/>
      <c r="OXA19" s="146"/>
      <c r="OXB19" s="146"/>
      <c r="OXC19" s="146"/>
      <c r="OXD19" s="146"/>
      <c r="OXE19" s="146"/>
      <c r="OXF19" s="146"/>
      <c r="OXG19" s="146"/>
      <c r="OXH19" s="146"/>
      <c r="OXI19" s="146"/>
      <c r="OXJ19" s="146"/>
      <c r="OXK19" s="146"/>
      <c r="OXL19" s="146"/>
      <c r="OXM19" s="146"/>
      <c r="OXN19" s="146"/>
      <c r="OXO19" s="146"/>
      <c r="OXP19" s="146"/>
      <c r="OXQ19" s="146"/>
      <c r="OXR19" s="146"/>
      <c r="OXS19" s="146"/>
      <c r="OXT19" s="146"/>
      <c r="OXU19" s="146"/>
      <c r="OXV19" s="146"/>
      <c r="OXW19" s="146"/>
      <c r="OXX19" s="146"/>
      <c r="OXY19" s="146"/>
      <c r="OXZ19" s="146"/>
      <c r="OYA19" s="146"/>
      <c r="OYB19" s="146"/>
      <c r="OYC19" s="146"/>
      <c r="OYD19" s="146"/>
      <c r="OYE19" s="146"/>
      <c r="OYF19" s="146"/>
      <c r="OYG19" s="146"/>
      <c r="OYH19" s="146"/>
      <c r="OYI19" s="146"/>
      <c r="OYJ19" s="146"/>
      <c r="OYK19" s="146"/>
      <c r="OYL19" s="146"/>
      <c r="OYM19" s="146"/>
      <c r="OYN19" s="146"/>
      <c r="OYO19" s="146"/>
      <c r="OYP19" s="146"/>
      <c r="OYQ19" s="146"/>
      <c r="OYR19" s="146"/>
      <c r="OYS19" s="146"/>
      <c r="OYT19" s="146"/>
      <c r="OYU19" s="146"/>
      <c r="OYV19" s="146"/>
      <c r="OYW19" s="146"/>
      <c r="OYX19" s="146"/>
      <c r="OYY19" s="146"/>
      <c r="OYZ19" s="146"/>
      <c r="OZA19" s="146"/>
      <c r="OZB19" s="146"/>
      <c r="OZC19" s="146"/>
      <c r="OZD19" s="146"/>
      <c r="OZE19" s="146"/>
      <c r="OZF19" s="146"/>
      <c r="OZG19" s="146"/>
      <c r="OZH19" s="146"/>
      <c r="OZI19" s="146"/>
      <c r="OZJ19" s="146"/>
      <c r="OZK19" s="146"/>
      <c r="OZL19" s="146"/>
      <c r="OZM19" s="146"/>
      <c r="OZN19" s="146"/>
      <c r="OZO19" s="146"/>
      <c r="OZP19" s="146"/>
      <c r="OZQ19" s="146"/>
      <c r="OZR19" s="146"/>
      <c r="OZS19" s="146"/>
      <c r="OZT19" s="146"/>
      <c r="OZU19" s="146"/>
      <c r="OZV19" s="146"/>
      <c r="OZW19" s="146"/>
      <c r="OZX19" s="146"/>
      <c r="OZY19" s="146"/>
      <c r="OZZ19" s="146"/>
      <c r="PAA19" s="146"/>
      <c r="PAB19" s="146"/>
      <c r="PAC19" s="146"/>
      <c r="PAD19" s="146"/>
      <c r="PAE19" s="146"/>
      <c r="PAF19" s="146"/>
      <c r="PAG19" s="146"/>
      <c r="PAH19" s="146"/>
      <c r="PAI19" s="146"/>
      <c r="PAJ19" s="146"/>
      <c r="PAK19" s="146"/>
      <c r="PAL19" s="146"/>
      <c r="PAM19" s="146"/>
      <c r="PAN19" s="146"/>
      <c r="PAO19" s="146"/>
      <c r="PAP19" s="146"/>
      <c r="PAQ19" s="146"/>
      <c r="PAR19" s="146"/>
      <c r="PAS19" s="146"/>
      <c r="PAT19" s="146"/>
      <c r="PAU19" s="146"/>
      <c r="PAV19" s="146"/>
      <c r="PAW19" s="146"/>
      <c r="PAX19" s="146"/>
      <c r="PAY19" s="146"/>
      <c r="PAZ19" s="146"/>
      <c r="PBA19" s="146"/>
      <c r="PBB19" s="146"/>
      <c r="PBC19" s="146"/>
      <c r="PBD19" s="146"/>
      <c r="PBE19" s="146"/>
      <c r="PBF19" s="146"/>
      <c r="PBG19" s="146"/>
      <c r="PBH19" s="146"/>
      <c r="PBI19" s="146"/>
      <c r="PBJ19" s="146"/>
      <c r="PBK19" s="146"/>
      <c r="PBL19" s="146"/>
      <c r="PBM19" s="146"/>
      <c r="PBN19" s="146"/>
      <c r="PBO19" s="146"/>
      <c r="PBP19" s="146"/>
      <c r="PBQ19" s="146"/>
      <c r="PBR19" s="146"/>
      <c r="PBS19" s="146"/>
      <c r="PBT19" s="146"/>
      <c r="PBU19" s="146"/>
      <c r="PBV19" s="146"/>
      <c r="PBW19" s="146"/>
      <c r="PBX19" s="146"/>
      <c r="PBY19" s="146"/>
      <c r="PBZ19" s="146"/>
      <c r="PCA19" s="146"/>
      <c r="PCB19" s="146"/>
      <c r="PCC19" s="146"/>
      <c r="PCD19" s="146"/>
      <c r="PCE19" s="146"/>
      <c r="PCF19" s="146"/>
      <c r="PCG19" s="146"/>
      <c r="PCH19" s="146"/>
      <c r="PCI19" s="146"/>
      <c r="PCJ19" s="146"/>
      <c r="PCK19" s="146"/>
      <c r="PCL19" s="146"/>
      <c r="PCM19" s="146"/>
      <c r="PCN19" s="146"/>
      <c r="PCO19" s="146"/>
      <c r="PCP19" s="146"/>
      <c r="PCQ19" s="146"/>
      <c r="PCR19" s="146"/>
      <c r="PCS19" s="146"/>
      <c r="PCT19" s="146"/>
      <c r="PCU19" s="146"/>
      <c r="PCV19" s="146"/>
      <c r="PCW19" s="146"/>
      <c r="PCX19" s="146"/>
      <c r="PCY19" s="146"/>
      <c r="PCZ19" s="146"/>
      <c r="PDA19" s="146"/>
      <c r="PDB19" s="146"/>
      <c r="PDC19" s="146"/>
      <c r="PDD19" s="146"/>
      <c r="PDE19" s="146"/>
      <c r="PDF19" s="146"/>
      <c r="PDG19" s="146"/>
      <c r="PDH19" s="146"/>
      <c r="PDI19" s="146"/>
      <c r="PDJ19" s="146"/>
      <c r="PDK19" s="146"/>
      <c r="PDL19" s="146"/>
      <c r="PDM19" s="146"/>
      <c r="PDN19" s="146"/>
      <c r="PDO19" s="146"/>
      <c r="PDP19" s="146"/>
      <c r="PDQ19" s="146"/>
      <c r="PDR19" s="146"/>
      <c r="PDS19" s="146"/>
      <c r="PDT19" s="146"/>
      <c r="PDU19" s="146"/>
      <c r="PDV19" s="146"/>
      <c r="PDW19" s="146"/>
      <c r="PDX19" s="146"/>
      <c r="PDY19" s="146"/>
      <c r="PDZ19" s="146"/>
      <c r="PEA19" s="146"/>
      <c r="PEB19" s="146"/>
      <c r="PEC19" s="146"/>
      <c r="PED19" s="146"/>
      <c r="PEE19" s="146"/>
      <c r="PEF19" s="146"/>
      <c r="PEG19" s="146"/>
      <c r="PEH19" s="146"/>
      <c r="PEI19" s="146"/>
      <c r="PEJ19" s="146"/>
      <c r="PEK19" s="146"/>
      <c r="PEL19" s="146"/>
      <c r="PEM19" s="146"/>
      <c r="PEN19" s="146"/>
      <c r="PEO19" s="146"/>
      <c r="PEP19" s="146"/>
      <c r="PEQ19" s="146"/>
      <c r="PER19" s="146"/>
      <c r="PES19" s="146"/>
      <c r="PET19" s="146"/>
      <c r="PEU19" s="146"/>
      <c r="PEV19" s="146"/>
      <c r="PEW19" s="146"/>
      <c r="PEX19" s="146"/>
      <c r="PEY19" s="146"/>
      <c r="PEZ19" s="146"/>
      <c r="PFA19" s="146"/>
      <c r="PFB19" s="146"/>
      <c r="PFC19" s="146"/>
      <c r="PFD19" s="146"/>
      <c r="PFE19" s="146"/>
      <c r="PFF19" s="146"/>
      <c r="PFG19" s="146"/>
      <c r="PFH19" s="146"/>
      <c r="PFI19" s="146"/>
      <c r="PFJ19" s="146"/>
      <c r="PFK19" s="146"/>
      <c r="PFL19" s="146"/>
      <c r="PFM19" s="146"/>
      <c r="PFN19" s="146"/>
      <c r="PFO19" s="146"/>
      <c r="PFP19" s="146"/>
      <c r="PFQ19" s="146"/>
      <c r="PFR19" s="146"/>
      <c r="PFS19" s="146"/>
      <c r="PFT19" s="146"/>
      <c r="PFU19" s="146"/>
      <c r="PFV19" s="146"/>
      <c r="PFW19" s="146"/>
      <c r="PFX19" s="146"/>
      <c r="PFY19" s="146"/>
      <c r="PFZ19" s="146"/>
      <c r="PGA19" s="146"/>
      <c r="PGB19" s="146"/>
      <c r="PGC19" s="146"/>
      <c r="PGD19" s="146"/>
      <c r="PGE19" s="146"/>
      <c r="PGF19" s="146"/>
      <c r="PGG19" s="146"/>
      <c r="PGH19" s="146"/>
      <c r="PGI19" s="146"/>
      <c r="PGJ19" s="146"/>
      <c r="PGK19" s="146"/>
      <c r="PGL19" s="146"/>
      <c r="PGM19" s="146"/>
      <c r="PGN19" s="146"/>
      <c r="PGO19" s="146"/>
      <c r="PGP19" s="146"/>
      <c r="PGQ19" s="146"/>
      <c r="PGR19" s="146"/>
      <c r="PGS19" s="146"/>
      <c r="PGT19" s="146"/>
      <c r="PGU19" s="146"/>
      <c r="PGV19" s="146"/>
      <c r="PGW19" s="146"/>
      <c r="PGX19" s="146"/>
      <c r="PGY19" s="146"/>
      <c r="PGZ19" s="146"/>
      <c r="PHA19" s="146"/>
      <c r="PHB19" s="146"/>
      <c r="PHC19" s="146"/>
      <c r="PHD19" s="146"/>
      <c r="PHE19" s="146"/>
      <c r="PHF19" s="146"/>
      <c r="PHG19" s="146"/>
      <c r="PHH19" s="146"/>
      <c r="PHI19" s="146"/>
      <c r="PHJ19" s="146"/>
      <c r="PHK19" s="146"/>
      <c r="PHL19" s="146"/>
      <c r="PHM19" s="146"/>
      <c r="PHN19" s="146"/>
      <c r="PHO19" s="146"/>
      <c r="PHP19" s="146"/>
      <c r="PHQ19" s="146"/>
      <c r="PHR19" s="146"/>
      <c r="PHS19" s="146"/>
      <c r="PHT19" s="146"/>
      <c r="PHU19" s="146"/>
      <c r="PHV19" s="146"/>
      <c r="PHW19" s="146"/>
      <c r="PHX19" s="146"/>
      <c r="PHY19" s="146"/>
      <c r="PHZ19" s="146"/>
      <c r="PIA19" s="146"/>
      <c r="PIB19" s="146"/>
      <c r="PIC19" s="146"/>
      <c r="PID19" s="146"/>
      <c r="PIE19" s="146"/>
      <c r="PIF19" s="146"/>
      <c r="PIG19" s="146"/>
      <c r="PIH19" s="146"/>
      <c r="PII19" s="146"/>
      <c r="PIJ19" s="146"/>
      <c r="PIK19" s="146"/>
      <c r="PIL19" s="146"/>
      <c r="PIM19" s="146"/>
      <c r="PIN19" s="146"/>
      <c r="PIO19" s="146"/>
      <c r="PIP19" s="146"/>
      <c r="PIQ19" s="146"/>
      <c r="PIR19" s="146"/>
      <c r="PIS19" s="146"/>
      <c r="PIT19" s="146"/>
      <c r="PIU19" s="146"/>
      <c r="PIV19" s="146"/>
      <c r="PIW19" s="146"/>
      <c r="PIX19" s="146"/>
      <c r="PIY19" s="146"/>
      <c r="PIZ19" s="146"/>
      <c r="PJA19" s="146"/>
      <c r="PJB19" s="146"/>
      <c r="PJC19" s="146"/>
      <c r="PJD19" s="146"/>
      <c r="PJE19" s="146"/>
      <c r="PJF19" s="146"/>
      <c r="PJG19" s="146"/>
      <c r="PJH19" s="146"/>
      <c r="PJI19" s="146"/>
      <c r="PJJ19" s="146"/>
      <c r="PJK19" s="146"/>
      <c r="PJL19" s="146"/>
      <c r="PJM19" s="146"/>
      <c r="PJN19" s="146"/>
      <c r="PJO19" s="146"/>
      <c r="PJP19" s="146"/>
      <c r="PJQ19" s="146"/>
      <c r="PJR19" s="146"/>
      <c r="PJS19" s="146"/>
      <c r="PJT19" s="146"/>
      <c r="PJU19" s="146"/>
      <c r="PJV19" s="146"/>
      <c r="PJW19" s="146"/>
      <c r="PJX19" s="146"/>
      <c r="PJY19" s="146"/>
      <c r="PJZ19" s="146"/>
      <c r="PKA19" s="146"/>
      <c r="PKB19" s="146"/>
      <c r="PKC19" s="146"/>
      <c r="PKD19" s="146"/>
      <c r="PKE19" s="146"/>
      <c r="PKF19" s="146"/>
      <c r="PKG19" s="146"/>
      <c r="PKH19" s="146"/>
      <c r="PKI19" s="146"/>
      <c r="PKJ19" s="146"/>
      <c r="PKK19" s="146"/>
      <c r="PKL19" s="146"/>
      <c r="PKM19" s="146"/>
      <c r="PKN19" s="146"/>
      <c r="PKO19" s="146"/>
      <c r="PKP19" s="146"/>
      <c r="PKQ19" s="146"/>
      <c r="PKR19" s="146"/>
      <c r="PKS19" s="146"/>
      <c r="PKT19" s="146"/>
      <c r="PKU19" s="146"/>
      <c r="PKV19" s="146"/>
      <c r="PKW19" s="146"/>
      <c r="PKX19" s="146"/>
      <c r="PKY19" s="146"/>
      <c r="PKZ19" s="146"/>
      <c r="PLA19" s="146"/>
      <c r="PLB19" s="146"/>
      <c r="PLC19" s="146"/>
      <c r="PLD19" s="146"/>
      <c r="PLE19" s="146"/>
      <c r="PLF19" s="146"/>
      <c r="PLG19" s="146"/>
      <c r="PLH19" s="146"/>
      <c r="PLI19" s="146"/>
      <c r="PLJ19" s="146"/>
      <c r="PLK19" s="146"/>
      <c r="PLL19" s="146"/>
      <c r="PLM19" s="146"/>
      <c r="PLN19" s="146"/>
      <c r="PLO19" s="146"/>
      <c r="PLP19" s="146"/>
      <c r="PLQ19" s="146"/>
      <c r="PLR19" s="146"/>
      <c r="PLS19" s="146"/>
      <c r="PLT19" s="146"/>
      <c r="PLU19" s="146"/>
      <c r="PLV19" s="146"/>
      <c r="PLW19" s="146"/>
      <c r="PLX19" s="146"/>
      <c r="PLY19" s="146"/>
      <c r="PLZ19" s="146"/>
      <c r="PMA19" s="146"/>
      <c r="PMB19" s="146"/>
      <c r="PMC19" s="146"/>
      <c r="PMD19" s="146"/>
      <c r="PME19" s="146"/>
      <c r="PMF19" s="146"/>
      <c r="PMG19" s="146"/>
      <c r="PMH19" s="146"/>
      <c r="PMI19" s="146"/>
      <c r="PMJ19" s="146"/>
      <c r="PMK19" s="146"/>
      <c r="PML19" s="146"/>
      <c r="PMM19" s="146"/>
      <c r="PMN19" s="146"/>
      <c r="PMO19" s="146"/>
      <c r="PMP19" s="146"/>
      <c r="PMQ19" s="146"/>
      <c r="PMR19" s="146"/>
      <c r="PMS19" s="146"/>
      <c r="PMT19" s="146"/>
      <c r="PMU19" s="146"/>
      <c r="PMV19" s="146"/>
      <c r="PMW19" s="146"/>
      <c r="PMX19" s="146"/>
      <c r="PMY19" s="146"/>
      <c r="PMZ19" s="146"/>
      <c r="PNA19" s="146"/>
      <c r="PNB19" s="146"/>
      <c r="PNC19" s="146"/>
      <c r="PND19" s="146"/>
      <c r="PNE19" s="146"/>
      <c r="PNF19" s="146"/>
      <c r="PNG19" s="146"/>
      <c r="PNH19" s="146"/>
      <c r="PNI19" s="146"/>
      <c r="PNJ19" s="146"/>
      <c r="PNK19" s="146"/>
      <c r="PNL19" s="146"/>
      <c r="PNM19" s="146"/>
      <c r="PNN19" s="146"/>
      <c r="PNO19" s="146"/>
      <c r="PNP19" s="146"/>
      <c r="PNQ19" s="146"/>
      <c r="PNR19" s="146"/>
      <c r="PNS19" s="146"/>
      <c r="PNT19" s="146"/>
      <c r="PNU19" s="146"/>
      <c r="PNV19" s="146"/>
      <c r="PNW19" s="146"/>
      <c r="PNX19" s="146"/>
      <c r="PNY19" s="146"/>
      <c r="PNZ19" s="146"/>
      <c r="POA19" s="146"/>
      <c r="POB19" s="146"/>
      <c r="POC19" s="146"/>
      <c r="POD19" s="146"/>
      <c r="POE19" s="146"/>
      <c r="POF19" s="146"/>
      <c r="POG19" s="146"/>
      <c r="POH19" s="146"/>
      <c r="POI19" s="146"/>
      <c r="POJ19" s="146"/>
      <c r="POK19" s="146"/>
      <c r="POL19" s="146"/>
      <c r="POM19" s="146"/>
      <c r="PON19" s="146"/>
      <c r="POO19" s="146"/>
      <c r="POP19" s="146"/>
      <c r="POQ19" s="146"/>
      <c r="POR19" s="146"/>
      <c r="POS19" s="146"/>
      <c r="POT19" s="146"/>
      <c r="POU19" s="146"/>
      <c r="POV19" s="146"/>
      <c r="POW19" s="146"/>
      <c r="POX19" s="146"/>
      <c r="POY19" s="146"/>
      <c r="POZ19" s="146"/>
      <c r="PPA19" s="146"/>
      <c r="PPB19" s="146"/>
      <c r="PPC19" s="146"/>
      <c r="PPD19" s="146"/>
      <c r="PPE19" s="146"/>
      <c r="PPF19" s="146"/>
      <c r="PPG19" s="146"/>
      <c r="PPH19" s="146"/>
      <c r="PPI19" s="146"/>
      <c r="PPJ19" s="146"/>
      <c r="PPK19" s="146"/>
      <c r="PPL19" s="146"/>
      <c r="PPM19" s="146"/>
      <c r="PPN19" s="146"/>
      <c r="PPO19" s="146"/>
      <c r="PPP19" s="146"/>
      <c r="PPQ19" s="146"/>
      <c r="PPR19" s="146"/>
      <c r="PPS19" s="146"/>
      <c r="PPT19" s="146"/>
      <c r="PPU19" s="146"/>
      <c r="PPV19" s="146"/>
      <c r="PPW19" s="146"/>
      <c r="PPX19" s="146"/>
      <c r="PPY19" s="146"/>
      <c r="PPZ19" s="146"/>
      <c r="PQA19" s="146"/>
      <c r="PQB19" s="146"/>
      <c r="PQC19" s="146"/>
      <c r="PQD19" s="146"/>
      <c r="PQE19" s="146"/>
      <c r="PQF19" s="146"/>
      <c r="PQG19" s="146"/>
      <c r="PQH19" s="146"/>
      <c r="PQI19" s="146"/>
      <c r="PQJ19" s="146"/>
      <c r="PQK19" s="146"/>
      <c r="PQL19" s="146"/>
      <c r="PQM19" s="146"/>
      <c r="PQN19" s="146"/>
      <c r="PQO19" s="146"/>
      <c r="PQP19" s="146"/>
      <c r="PQQ19" s="146"/>
      <c r="PQR19" s="146"/>
      <c r="PQS19" s="146"/>
      <c r="PQT19" s="146"/>
      <c r="PQU19" s="146"/>
      <c r="PQV19" s="146"/>
      <c r="PQW19" s="146"/>
      <c r="PQX19" s="146"/>
      <c r="PQY19" s="146"/>
      <c r="PQZ19" s="146"/>
      <c r="PRA19" s="146"/>
      <c r="PRB19" s="146"/>
      <c r="PRC19" s="146"/>
      <c r="PRD19" s="146"/>
      <c r="PRE19" s="146"/>
      <c r="PRF19" s="146"/>
      <c r="PRG19" s="146"/>
      <c r="PRH19" s="146"/>
      <c r="PRI19" s="146"/>
      <c r="PRJ19" s="146"/>
      <c r="PRK19" s="146"/>
      <c r="PRL19" s="146"/>
      <c r="PRM19" s="146"/>
      <c r="PRN19" s="146"/>
      <c r="PRO19" s="146"/>
      <c r="PRP19" s="146"/>
      <c r="PRQ19" s="146"/>
      <c r="PRR19" s="146"/>
      <c r="PRS19" s="146"/>
      <c r="PRT19" s="146"/>
      <c r="PRU19" s="146"/>
      <c r="PRV19" s="146"/>
      <c r="PRW19" s="146"/>
      <c r="PRX19" s="146"/>
      <c r="PRY19" s="146"/>
      <c r="PRZ19" s="146"/>
      <c r="PSA19" s="146"/>
      <c r="PSB19" s="146"/>
      <c r="PSC19" s="146"/>
      <c r="PSD19" s="146"/>
      <c r="PSE19" s="146"/>
      <c r="PSF19" s="146"/>
      <c r="PSG19" s="146"/>
      <c r="PSH19" s="146"/>
      <c r="PSI19" s="146"/>
      <c r="PSJ19" s="146"/>
      <c r="PSK19" s="146"/>
      <c r="PSL19" s="146"/>
      <c r="PSM19" s="146"/>
      <c r="PSN19" s="146"/>
      <c r="PSO19" s="146"/>
      <c r="PSP19" s="146"/>
      <c r="PSQ19" s="146"/>
      <c r="PSR19" s="146"/>
      <c r="PSS19" s="146"/>
      <c r="PST19" s="146"/>
      <c r="PSU19" s="146"/>
      <c r="PSV19" s="146"/>
      <c r="PSW19" s="146"/>
      <c r="PSX19" s="146"/>
      <c r="PSY19" s="146"/>
      <c r="PSZ19" s="146"/>
      <c r="PTA19" s="146"/>
      <c r="PTB19" s="146"/>
      <c r="PTC19" s="146"/>
      <c r="PTD19" s="146"/>
      <c r="PTE19" s="146"/>
      <c r="PTF19" s="146"/>
      <c r="PTG19" s="146"/>
      <c r="PTH19" s="146"/>
      <c r="PTI19" s="146"/>
      <c r="PTJ19" s="146"/>
      <c r="PTK19" s="146"/>
      <c r="PTL19" s="146"/>
      <c r="PTM19" s="146"/>
      <c r="PTN19" s="146"/>
      <c r="PTO19" s="146"/>
      <c r="PTP19" s="146"/>
      <c r="PTQ19" s="146"/>
      <c r="PTR19" s="146"/>
      <c r="PTS19" s="146"/>
      <c r="PTT19" s="146"/>
      <c r="PTU19" s="146"/>
      <c r="PTV19" s="146"/>
      <c r="PTW19" s="146"/>
      <c r="PTX19" s="146"/>
      <c r="PTY19" s="146"/>
      <c r="PTZ19" s="146"/>
      <c r="PUA19" s="146"/>
      <c r="PUB19" s="146"/>
      <c r="PUC19" s="146"/>
      <c r="PUD19" s="146"/>
      <c r="PUE19" s="146"/>
      <c r="PUF19" s="146"/>
      <c r="PUG19" s="146"/>
      <c r="PUH19" s="146"/>
      <c r="PUI19" s="146"/>
      <c r="PUJ19" s="146"/>
      <c r="PUK19" s="146"/>
      <c r="PUL19" s="146"/>
      <c r="PUM19" s="146"/>
      <c r="PUN19" s="146"/>
      <c r="PUO19" s="146"/>
      <c r="PUP19" s="146"/>
      <c r="PUQ19" s="146"/>
      <c r="PUR19" s="146"/>
      <c r="PUS19" s="146"/>
      <c r="PUT19" s="146"/>
      <c r="PUU19" s="146"/>
      <c r="PUV19" s="146"/>
      <c r="PUW19" s="146"/>
      <c r="PUX19" s="146"/>
      <c r="PUY19" s="146"/>
      <c r="PUZ19" s="146"/>
      <c r="PVA19" s="146"/>
      <c r="PVB19" s="146"/>
      <c r="PVC19" s="146"/>
      <c r="PVD19" s="146"/>
      <c r="PVE19" s="146"/>
      <c r="PVF19" s="146"/>
      <c r="PVG19" s="146"/>
      <c r="PVH19" s="146"/>
      <c r="PVI19" s="146"/>
      <c r="PVJ19" s="146"/>
      <c r="PVK19" s="146"/>
      <c r="PVL19" s="146"/>
      <c r="PVM19" s="146"/>
      <c r="PVN19" s="146"/>
      <c r="PVO19" s="146"/>
      <c r="PVP19" s="146"/>
      <c r="PVQ19" s="146"/>
      <c r="PVR19" s="146"/>
      <c r="PVS19" s="146"/>
      <c r="PVT19" s="146"/>
      <c r="PVU19" s="146"/>
      <c r="PVV19" s="146"/>
      <c r="PVW19" s="146"/>
      <c r="PVX19" s="146"/>
      <c r="PVY19" s="146"/>
      <c r="PVZ19" s="146"/>
      <c r="PWA19" s="146"/>
      <c r="PWB19" s="146"/>
      <c r="PWC19" s="146"/>
      <c r="PWD19" s="146"/>
      <c r="PWE19" s="146"/>
      <c r="PWF19" s="146"/>
      <c r="PWG19" s="146"/>
      <c r="PWH19" s="146"/>
      <c r="PWI19" s="146"/>
      <c r="PWJ19" s="146"/>
      <c r="PWK19" s="146"/>
      <c r="PWL19" s="146"/>
      <c r="PWM19" s="146"/>
      <c r="PWN19" s="146"/>
      <c r="PWO19" s="146"/>
      <c r="PWP19" s="146"/>
      <c r="PWQ19" s="146"/>
      <c r="PWR19" s="146"/>
      <c r="PWS19" s="146"/>
      <c r="PWT19" s="146"/>
      <c r="PWU19" s="146"/>
      <c r="PWV19" s="146"/>
      <c r="PWW19" s="146"/>
      <c r="PWX19" s="146"/>
      <c r="PWY19" s="146"/>
      <c r="PWZ19" s="146"/>
      <c r="PXA19" s="146"/>
      <c r="PXB19" s="146"/>
      <c r="PXC19" s="146"/>
      <c r="PXD19" s="146"/>
      <c r="PXE19" s="146"/>
      <c r="PXF19" s="146"/>
      <c r="PXG19" s="146"/>
      <c r="PXH19" s="146"/>
      <c r="PXI19" s="146"/>
      <c r="PXJ19" s="146"/>
      <c r="PXK19" s="146"/>
      <c r="PXL19" s="146"/>
      <c r="PXM19" s="146"/>
      <c r="PXN19" s="146"/>
      <c r="PXO19" s="146"/>
      <c r="PXP19" s="146"/>
      <c r="PXQ19" s="146"/>
      <c r="PXR19" s="146"/>
      <c r="PXS19" s="146"/>
      <c r="PXT19" s="146"/>
      <c r="PXU19" s="146"/>
      <c r="PXV19" s="146"/>
      <c r="PXW19" s="146"/>
      <c r="PXX19" s="146"/>
      <c r="PXY19" s="146"/>
      <c r="PXZ19" s="146"/>
      <c r="PYA19" s="146"/>
      <c r="PYB19" s="146"/>
      <c r="PYC19" s="146"/>
      <c r="PYD19" s="146"/>
      <c r="PYE19" s="146"/>
      <c r="PYF19" s="146"/>
      <c r="PYG19" s="146"/>
      <c r="PYH19" s="146"/>
      <c r="PYI19" s="146"/>
      <c r="PYJ19" s="146"/>
      <c r="PYK19" s="146"/>
      <c r="PYL19" s="146"/>
      <c r="PYM19" s="146"/>
      <c r="PYN19" s="146"/>
      <c r="PYO19" s="146"/>
      <c r="PYP19" s="146"/>
      <c r="PYQ19" s="146"/>
      <c r="PYR19" s="146"/>
      <c r="PYS19" s="146"/>
      <c r="PYT19" s="146"/>
      <c r="PYU19" s="146"/>
      <c r="PYV19" s="146"/>
      <c r="PYW19" s="146"/>
      <c r="PYX19" s="146"/>
      <c r="PYY19" s="146"/>
      <c r="PYZ19" s="146"/>
      <c r="PZA19" s="146"/>
      <c r="PZB19" s="146"/>
      <c r="PZC19" s="146"/>
      <c r="PZD19" s="146"/>
      <c r="PZE19" s="146"/>
      <c r="PZF19" s="146"/>
      <c r="PZG19" s="146"/>
      <c r="PZH19" s="146"/>
      <c r="PZI19" s="146"/>
      <c r="PZJ19" s="146"/>
      <c r="PZK19" s="146"/>
      <c r="PZL19" s="146"/>
      <c r="PZM19" s="146"/>
      <c r="PZN19" s="146"/>
      <c r="PZO19" s="146"/>
      <c r="PZP19" s="146"/>
      <c r="PZQ19" s="146"/>
      <c r="PZR19" s="146"/>
      <c r="PZS19" s="146"/>
      <c r="PZT19" s="146"/>
      <c r="PZU19" s="146"/>
      <c r="PZV19" s="146"/>
      <c r="PZW19" s="146"/>
      <c r="PZX19" s="146"/>
      <c r="PZY19" s="146"/>
      <c r="PZZ19" s="146"/>
      <c r="QAA19" s="146"/>
      <c r="QAB19" s="146"/>
      <c r="QAC19" s="146"/>
      <c r="QAD19" s="146"/>
      <c r="QAE19" s="146"/>
      <c r="QAF19" s="146"/>
      <c r="QAG19" s="146"/>
      <c r="QAH19" s="146"/>
      <c r="QAI19" s="146"/>
      <c r="QAJ19" s="146"/>
      <c r="QAK19" s="146"/>
      <c r="QAL19" s="146"/>
      <c r="QAM19" s="146"/>
      <c r="QAN19" s="146"/>
      <c r="QAO19" s="146"/>
      <c r="QAP19" s="146"/>
      <c r="QAQ19" s="146"/>
      <c r="QAR19" s="146"/>
      <c r="QAS19" s="146"/>
      <c r="QAT19" s="146"/>
      <c r="QAU19" s="146"/>
      <c r="QAV19" s="146"/>
      <c r="QAW19" s="146"/>
      <c r="QAX19" s="146"/>
      <c r="QAY19" s="146"/>
      <c r="QAZ19" s="146"/>
      <c r="QBA19" s="146"/>
      <c r="QBB19" s="146"/>
      <c r="QBC19" s="146"/>
      <c r="QBD19" s="146"/>
      <c r="QBE19" s="146"/>
      <c r="QBF19" s="146"/>
      <c r="QBG19" s="146"/>
      <c r="QBH19" s="146"/>
      <c r="QBI19" s="146"/>
      <c r="QBJ19" s="146"/>
      <c r="QBK19" s="146"/>
      <c r="QBL19" s="146"/>
      <c r="QBM19" s="146"/>
      <c r="QBN19" s="146"/>
      <c r="QBO19" s="146"/>
      <c r="QBP19" s="146"/>
      <c r="QBQ19" s="146"/>
      <c r="QBR19" s="146"/>
      <c r="QBS19" s="146"/>
      <c r="QBT19" s="146"/>
      <c r="QBU19" s="146"/>
      <c r="QBV19" s="146"/>
      <c r="QBW19" s="146"/>
      <c r="QBX19" s="146"/>
      <c r="QBY19" s="146"/>
      <c r="QBZ19" s="146"/>
      <c r="QCA19" s="146"/>
      <c r="QCB19" s="146"/>
      <c r="QCC19" s="146"/>
      <c r="QCD19" s="146"/>
      <c r="QCE19" s="146"/>
      <c r="QCF19" s="146"/>
      <c r="QCG19" s="146"/>
      <c r="QCH19" s="146"/>
      <c r="QCI19" s="146"/>
      <c r="QCJ19" s="146"/>
      <c r="QCK19" s="146"/>
      <c r="QCL19" s="146"/>
      <c r="QCM19" s="146"/>
      <c r="QCN19" s="146"/>
      <c r="QCO19" s="146"/>
      <c r="QCP19" s="146"/>
      <c r="QCQ19" s="146"/>
      <c r="QCR19" s="146"/>
      <c r="QCS19" s="146"/>
      <c r="QCT19" s="146"/>
      <c r="QCU19" s="146"/>
      <c r="QCV19" s="146"/>
      <c r="QCW19" s="146"/>
      <c r="QCX19" s="146"/>
      <c r="QCY19" s="146"/>
      <c r="QCZ19" s="146"/>
      <c r="QDA19" s="146"/>
      <c r="QDB19" s="146"/>
      <c r="QDC19" s="146"/>
      <c r="QDD19" s="146"/>
      <c r="QDE19" s="146"/>
      <c r="QDF19" s="146"/>
      <c r="QDG19" s="146"/>
      <c r="QDH19" s="146"/>
      <c r="QDI19" s="146"/>
      <c r="QDJ19" s="146"/>
      <c r="QDK19" s="146"/>
      <c r="QDL19" s="146"/>
      <c r="QDM19" s="146"/>
      <c r="QDN19" s="146"/>
      <c r="QDO19" s="146"/>
      <c r="QDP19" s="146"/>
      <c r="QDQ19" s="146"/>
      <c r="QDR19" s="146"/>
      <c r="QDS19" s="146"/>
      <c r="QDT19" s="146"/>
      <c r="QDU19" s="146"/>
      <c r="QDV19" s="146"/>
      <c r="QDW19" s="146"/>
      <c r="QDX19" s="146"/>
      <c r="QDY19" s="146"/>
      <c r="QDZ19" s="146"/>
      <c r="QEA19" s="146"/>
      <c r="QEB19" s="146"/>
      <c r="QEC19" s="146"/>
      <c r="QED19" s="146"/>
      <c r="QEE19" s="146"/>
      <c r="QEF19" s="146"/>
      <c r="QEG19" s="146"/>
      <c r="QEH19" s="146"/>
      <c r="QEI19" s="146"/>
      <c r="QEJ19" s="146"/>
      <c r="QEK19" s="146"/>
      <c r="QEL19" s="146"/>
      <c r="QEM19" s="146"/>
      <c r="QEN19" s="146"/>
      <c r="QEO19" s="146"/>
      <c r="QEP19" s="146"/>
      <c r="QEQ19" s="146"/>
      <c r="QER19" s="146"/>
      <c r="QES19" s="146"/>
      <c r="QET19" s="146"/>
      <c r="QEU19" s="146"/>
      <c r="QEV19" s="146"/>
      <c r="QEW19" s="146"/>
      <c r="QEX19" s="146"/>
      <c r="QEY19" s="146"/>
      <c r="QEZ19" s="146"/>
      <c r="QFA19" s="146"/>
      <c r="QFB19" s="146"/>
      <c r="QFC19" s="146"/>
      <c r="QFD19" s="146"/>
      <c r="QFE19" s="146"/>
      <c r="QFF19" s="146"/>
      <c r="QFG19" s="146"/>
      <c r="QFH19" s="146"/>
      <c r="QFI19" s="146"/>
      <c r="QFJ19" s="146"/>
      <c r="QFK19" s="146"/>
      <c r="QFL19" s="146"/>
      <c r="QFM19" s="146"/>
      <c r="QFN19" s="146"/>
      <c r="QFO19" s="146"/>
      <c r="QFP19" s="146"/>
      <c r="QFQ19" s="146"/>
      <c r="QFR19" s="146"/>
      <c r="QFS19" s="146"/>
      <c r="QFT19" s="146"/>
      <c r="QFU19" s="146"/>
      <c r="QFV19" s="146"/>
      <c r="QFW19" s="146"/>
      <c r="QFX19" s="146"/>
      <c r="QFY19" s="146"/>
      <c r="QFZ19" s="146"/>
      <c r="QGA19" s="146"/>
      <c r="QGB19" s="146"/>
      <c r="QGC19" s="146"/>
      <c r="QGD19" s="146"/>
      <c r="QGE19" s="146"/>
      <c r="QGF19" s="146"/>
      <c r="QGG19" s="146"/>
      <c r="QGH19" s="146"/>
      <c r="QGI19" s="146"/>
      <c r="QGJ19" s="146"/>
      <c r="QGK19" s="146"/>
      <c r="QGL19" s="146"/>
      <c r="QGM19" s="146"/>
      <c r="QGN19" s="146"/>
      <c r="QGO19" s="146"/>
      <c r="QGP19" s="146"/>
      <c r="QGQ19" s="146"/>
      <c r="QGR19" s="146"/>
      <c r="QGS19" s="146"/>
      <c r="QGT19" s="146"/>
      <c r="QGU19" s="146"/>
      <c r="QGV19" s="146"/>
      <c r="QGW19" s="146"/>
      <c r="QGX19" s="146"/>
      <c r="QGY19" s="146"/>
      <c r="QGZ19" s="146"/>
      <c r="QHA19" s="146"/>
      <c r="QHB19" s="146"/>
      <c r="QHC19" s="146"/>
      <c r="QHD19" s="146"/>
      <c r="QHE19" s="146"/>
      <c r="QHF19" s="146"/>
      <c r="QHG19" s="146"/>
      <c r="QHH19" s="146"/>
      <c r="QHI19" s="146"/>
      <c r="QHJ19" s="146"/>
      <c r="QHK19" s="146"/>
      <c r="QHL19" s="146"/>
      <c r="QHM19" s="146"/>
      <c r="QHN19" s="146"/>
      <c r="QHO19" s="146"/>
      <c r="QHP19" s="146"/>
      <c r="QHQ19" s="146"/>
      <c r="QHR19" s="146"/>
      <c r="QHS19" s="146"/>
      <c r="QHT19" s="146"/>
      <c r="QHU19" s="146"/>
      <c r="QHV19" s="146"/>
      <c r="QHW19" s="146"/>
      <c r="QHX19" s="146"/>
      <c r="QHY19" s="146"/>
      <c r="QHZ19" s="146"/>
      <c r="QIA19" s="146"/>
      <c r="QIB19" s="146"/>
      <c r="QIC19" s="146"/>
      <c r="QID19" s="146"/>
      <c r="QIE19" s="146"/>
      <c r="QIF19" s="146"/>
      <c r="QIG19" s="146"/>
      <c r="QIH19" s="146"/>
      <c r="QII19" s="146"/>
      <c r="QIJ19" s="146"/>
      <c r="QIK19" s="146"/>
      <c r="QIL19" s="146"/>
      <c r="QIM19" s="146"/>
      <c r="QIN19" s="146"/>
      <c r="QIO19" s="146"/>
      <c r="QIP19" s="146"/>
      <c r="QIQ19" s="146"/>
      <c r="QIR19" s="146"/>
      <c r="QIS19" s="146"/>
      <c r="QIT19" s="146"/>
      <c r="QIU19" s="146"/>
      <c r="QIV19" s="146"/>
      <c r="QIW19" s="146"/>
      <c r="QIX19" s="146"/>
      <c r="QIY19" s="146"/>
      <c r="QIZ19" s="146"/>
      <c r="QJA19" s="146"/>
      <c r="QJB19" s="146"/>
      <c r="QJC19" s="146"/>
      <c r="QJD19" s="146"/>
      <c r="QJE19" s="146"/>
      <c r="QJF19" s="146"/>
      <c r="QJG19" s="146"/>
      <c r="QJH19" s="146"/>
      <c r="QJI19" s="146"/>
      <c r="QJJ19" s="146"/>
      <c r="QJK19" s="146"/>
      <c r="QJL19" s="146"/>
      <c r="QJM19" s="146"/>
      <c r="QJN19" s="146"/>
      <c r="QJO19" s="146"/>
      <c r="QJP19" s="146"/>
      <c r="QJQ19" s="146"/>
      <c r="QJR19" s="146"/>
      <c r="QJS19" s="146"/>
      <c r="QJT19" s="146"/>
      <c r="QJU19" s="146"/>
      <c r="QJV19" s="146"/>
      <c r="QJW19" s="146"/>
      <c r="QJX19" s="146"/>
      <c r="QJY19" s="146"/>
      <c r="QJZ19" s="146"/>
      <c r="QKA19" s="146"/>
      <c r="QKB19" s="146"/>
      <c r="QKC19" s="146"/>
      <c r="QKD19" s="146"/>
      <c r="QKE19" s="146"/>
      <c r="QKF19" s="146"/>
      <c r="QKG19" s="146"/>
      <c r="QKH19" s="146"/>
      <c r="QKI19" s="146"/>
      <c r="QKJ19" s="146"/>
      <c r="QKK19" s="146"/>
      <c r="QKL19" s="146"/>
      <c r="QKM19" s="146"/>
      <c r="QKN19" s="146"/>
      <c r="QKO19" s="146"/>
      <c r="QKP19" s="146"/>
      <c r="QKQ19" s="146"/>
      <c r="QKR19" s="146"/>
      <c r="QKS19" s="146"/>
      <c r="QKT19" s="146"/>
      <c r="QKU19" s="146"/>
      <c r="QKV19" s="146"/>
      <c r="QKW19" s="146"/>
      <c r="QKX19" s="146"/>
      <c r="QKY19" s="146"/>
      <c r="QKZ19" s="146"/>
      <c r="QLA19" s="146"/>
      <c r="QLB19" s="146"/>
      <c r="QLC19" s="146"/>
      <c r="QLD19" s="146"/>
      <c r="QLE19" s="146"/>
      <c r="QLF19" s="146"/>
      <c r="QLG19" s="146"/>
      <c r="QLH19" s="146"/>
      <c r="QLI19" s="146"/>
      <c r="QLJ19" s="146"/>
      <c r="QLK19" s="146"/>
      <c r="QLL19" s="146"/>
      <c r="QLM19" s="146"/>
      <c r="QLN19" s="146"/>
      <c r="QLO19" s="146"/>
      <c r="QLP19" s="146"/>
      <c r="QLQ19" s="146"/>
      <c r="QLR19" s="146"/>
      <c r="QLS19" s="146"/>
      <c r="QLT19" s="146"/>
      <c r="QLU19" s="146"/>
      <c r="QLV19" s="146"/>
      <c r="QLW19" s="146"/>
      <c r="QLX19" s="146"/>
      <c r="QLY19" s="146"/>
      <c r="QLZ19" s="146"/>
      <c r="QMA19" s="146"/>
      <c r="QMB19" s="146"/>
      <c r="QMC19" s="146"/>
      <c r="QMD19" s="146"/>
      <c r="QME19" s="146"/>
      <c r="QMF19" s="146"/>
      <c r="QMG19" s="146"/>
      <c r="QMH19" s="146"/>
      <c r="QMI19" s="146"/>
      <c r="QMJ19" s="146"/>
      <c r="QMK19" s="146"/>
      <c r="QML19" s="146"/>
      <c r="QMM19" s="146"/>
      <c r="QMN19" s="146"/>
      <c r="QMO19" s="146"/>
      <c r="QMP19" s="146"/>
      <c r="QMQ19" s="146"/>
      <c r="QMR19" s="146"/>
      <c r="QMS19" s="146"/>
      <c r="QMT19" s="146"/>
      <c r="QMU19" s="146"/>
      <c r="QMV19" s="146"/>
      <c r="QMW19" s="146"/>
      <c r="QMX19" s="146"/>
      <c r="QMY19" s="146"/>
      <c r="QMZ19" s="146"/>
      <c r="QNA19" s="146"/>
      <c r="QNB19" s="146"/>
      <c r="QNC19" s="146"/>
      <c r="QND19" s="146"/>
      <c r="QNE19" s="146"/>
      <c r="QNF19" s="146"/>
      <c r="QNG19" s="146"/>
      <c r="QNH19" s="146"/>
      <c r="QNI19" s="146"/>
      <c r="QNJ19" s="146"/>
      <c r="QNK19" s="146"/>
      <c r="QNL19" s="146"/>
      <c r="QNM19" s="146"/>
      <c r="QNN19" s="146"/>
      <c r="QNO19" s="146"/>
      <c r="QNP19" s="146"/>
      <c r="QNQ19" s="146"/>
      <c r="QNR19" s="146"/>
      <c r="QNS19" s="146"/>
      <c r="QNT19" s="146"/>
      <c r="QNU19" s="146"/>
      <c r="QNV19" s="146"/>
      <c r="QNW19" s="146"/>
      <c r="QNX19" s="146"/>
      <c r="QNY19" s="146"/>
      <c r="QNZ19" s="146"/>
      <c r="QOA19" s="146"/>
      <c r="QOB19" s="146"/>
      <c r="QOC19" s="146"/>
      <c r="QOD19" s="146"/>
      <c r="QOE19" s="146"/>
      <c r="QOF19" s="146"/>
      <c r="QOG19" s="146"/>
      <c r="QOH19" s="146"/>
      <c r="QOI19" s="146"/>
      <c r="QOJ19" s="146"/>
      <c r="QOK19" s="146"/>
      <c r="QOL19" s="146"/>
      <c r="QOM19" s="146"/>
      <c r="QON19" s="146"/>
      <c r="QOO19" s="146"/>
      <c r="QOP19" s="146"/>
      <c r="QOQ19" s="146"/>
      <c r="QOR19" s="146"/>
      <c r="QOS19" s="146"/>
      <c r="QOT19" s="146"/>
      <c r="QOU19" s="146"/>
      <c r="QOV19" s="146"/>
      <c r="QOW19" s="146"/>
      <c r="QOX19" s="146"/>
      <c r="QOY19" s="146"/>
      <c r="QOZ19" s="146"/>
      <c r="QPA19" s="146"/>
      <c r="QPB19" s="146"/>
      <c r="QPC19" s="146"/>
      <c r="QPD19" s="146"/>
      <c r="QPE19" s="146"/>
      <c r="QPF19" s="146"/>
      <c r="QPG19" s="146"/>
      <c r="QPH19" s="146"/>
      <c r="QPI19" s="146"/>
      <c r="QPJ19" s="146"/>
      <c r="QPK19" s="146"/>
      <c r="QPL19" s="146"/>
      <c r="QPM19" s="146"/>
      <c r="QPN19" s="146"/>
      <c r="QPO19" s="146"/>
      <c r="QPP19" s="146"/>
      <c r="QPQ19" s="146"/>
      <c r="QPR19" s="146"/>
      <c r="QPS19" s="146"/>
      <c r="QPT19" s="146"/>
      <c r="QPU19" s="146"/>
      <c r="QPV19" s="146"/>
      <c r="QPW19" s="146"/>
      <c r="QPX19" s="146"/>
      <c r="QPY19" s="146"/>
      <c r="QPZ19" s="146"/>
      <c r="QQA19" s="146"/>
      <c r="QQB19" s="146"/>
      <c r="QQC19" s="146"/>
      <c r="QQD19" s="146"/>
      <c r="QQE19" s="146"/>
      <c r="QQF19" s="146"/>
      <c r="QQG19" s="146"/>
      <c r="QQH19" s="146"/>
      <c r="QQI19" s="146"/>
      <c r="QQJ19" s="146"/>
      <c r="QQK19" s="146"/>
      <c r="QQL19" s="146"/>
      <c r="QQM19" s="146"/>
      <c r="QQN19" s="146"/>
      <c r="QQO19" s="146"/>
      <c r="QQP19" s="146"/>
      <c r="QQQ19" s="146"/>
      <c r="QQR19" s="146"/>
      <c r="QQS19" s="146"/>
      <c r="QQT19" s="146"/>
      <c r="QQU19" s="146"/>
      <c r="QQV19" s="146"/>
      <c r="QQW19" s="146"/>
      <c r="QQX19" s="146"/>
      <c r="QQY19" s="146"/>
      <c r="QQZ19" s="146"/>
      <c r="QRA19" s="146"/>
      <c r="QRB19" s="146"/>
      <c r="QRC19" s="146"/>
      <c r="QRD19" s="146"/>
      <c r="QRE19" s="146"/>
      <c r="QRF19" s="146"/>
      <c r="QRG19" s="146"/>
      <c r="QRH19" s="146"/>
      <c r="QRI19" s="146"/>
      <c r="QRJ19" s="146"/>
      <c r="QRK19" s="146"/>
      <c r="QRL19" s="146"/>
      <c r="QRM19" s="146"/>
      <c r="QRN19" s="146"/>
      <c r="QRO19" s="146"/>
      <c r="QRP19" s="146"/>
      <c r="QRQ19" s="146"/>
      <c r="QRR19" s="146"/>
      <c r="QRS19" s="146"/>
      <c r="QRT19" s="146"/>
      <c r="QRU19" s="146"/>
      <c r="QRV19" s="146"/>
      <c r="QRW19" s="146"/>
      <c r="QRX19" s="146"/>
      <c r="QRY19" s="146"/>
      <c r="QRZ19" s="146"/>
      <c r="QSA19" s="146"/>
      <c r="QSB19" s="146"/>
      <c r="QSC19" s="146"/>
      <c r="QSD19" s="146"/>
      <c r="QSE19" s="146"/>
      <c r="QSF19" s="146"/>
      <c r="QSG19" s="146"/>
      <c r="QSH19" s="146"/>
      <c r="QSI19" s="146"/>
      <c r="QSJ19" s="146"/>
      <c r="QSK19" s="146"/>
      <c r="QSL19" s="146"/>
      <c r="QSM19" s="146"/>
      <c r="QSN19" s="146"/>
      <c r="QSO19" s="146"/>
      <c r="QSP19" s="146"/>
      <c r="QSQ19" s="146"/>
      <c r="QSR19" s="146"/>
      <c r="QSS19" s="146"/>
      <c r="QST19" s="146"/>
      <c r="QSU19" s="146"/>
      <c r="QSV19" s="146"/>
      <c r="QSW19" s="146"/>
      <c r="QSX19" s="146"/>
      <c r="QSY19" s="146"/>
      <c r="QSZ19" s="146"/>
      <c r="QTA19" s="146"/>
      <c r="QTB19" s="146"/>
      <c r="QTC19" s="146"/>
      <c r="QTD19" s="146"/>
      <c r="QTE19" s="146"/>
      <c r="QTF19" s="146"/>
      <c r="QTG19" s="146"/>
      <c r="QTH19" s="146"/>
      <c r="QTI19" s="146"/>
      <c r="QTJ19" s="146"/>
      <c r="QTK19" s="146"/>
      <c r="QTL19" s="146"/>
      <c r="QTM19" s="146"/>
      <c r="QTN19" s="146"/>
      <c r="QTO19" s="146"/>
      <c r="QTP19" s="146"/>
      <c r="QTQ19" s="146"/>
      <c r="QTR19" s="146"/>
      <c r="QTS19" s="146"/>
      <c r="QTT19" s="146"/>
      <c r="QTU19" s="146"/>
      <c r="QTV19" s="146"/>
      <c r="QTW19" s="146"/>
      <c r="QTX19" s="146"/>
      <c r="QTY19" s="146"/>
      <c r="QTZ19" s="146"/>
      <c r="QUA19" s="146"/>
      <c r="QUB19" s="146"/>
      <c r="QUC19" s="146"/>
      <c r="QUD19" s="146"/>
      <c r="QUE19" s="146"/>
      <c r="QUF19" s="146"/>
      <c r="QUG19" s="146"/>
      <c r="QUH19" s="146"/>
      <c r="QUI19" s="146"/>
      <c r="QUJ19" s="146"/>
      <c r="QUK19" s="146"/>
      <c r="QUL19" s="146"/>
      <c r="QUM19" s="146"/>
      <c r="QUN19" s="146"/>
      <c r="QUO19" s="146"/>
      <c r="QUP19" s="146"/>
      <c r="QUQ19" s="146"/>
      <c r="QUR19" s="146"/>
      <c r="QUS19" s="146"/>
      <c r="QUT19" s="146"/>
      <c r="QUU19" s="146"/>
      <c r="QUV19" s="146"/>
      <c r="QUW19" s="146"/>
      <c r="QUX19" s="146"/>
      <c r="QUY19" s="146"/>
      <c r="QUZ19" s="146"/>
      <c r="QVA19" s="146"/>
      <c r="QVB19" s="146"/>
      <c r="QVC19" s="146"/>
      <c r="QVD19" s="146"/>
      <c r="QVE19" s="146"/>
      <c r="QVF19" s="146"/>
      <c r="QVG19" s="146"/>
      <c r="QVH19" s="146"/>
      <c r="QVI19" s="146"/>
      <c r="QVJ19" s="146"/>
      <c r="QVK19" s="146"/>
      <c r="QVL19" s="146"/>
      <c r="QVM19" s="146"/>
      <c r="QVN19" s="146"/>
      <c r="QVO19" s="146"/>
      <c r="QVP19" s="146"/>
      <c r="QVQ19" s="146"/>
      <c r="QVR19" s="146"/>
      <c r="QVS19" s="146"/>
      <c r="QVT19" s="146"/>
      <c r="QVU19" s="146"/>
      <c r="QVV19" s="146"/>
      <c r="QVW19" s="146"/>
      <c r="QVX19" s="146"/>
      <c r="QVY19" s="146"/>
      <c r="QVZ19" s="146"/>
      <c r="QWA19" s="146"/>
      <c r="QWB19" s="146"/>
      <c r="QWC19" s="146"/>
      <c r="QWD19" s="146"/>
      <c r="QWE19" s="146"/>
      <c r="QWF19" s="146"/>
      <c r="QWG19" s="146"/>
      <c r="QWH19" s="146"/>
      <c r="QWI19" s="146"/>
      <c r="QWJ19" s="146"/>
      <c r="QWK19" s="146"/>
      <c r="QWL19" s="146"/>
      <c r="QWM19" s="146"/>
      <c r="QWN19" s="146"/>
      <c r="QWO19" s="146"/>
      <c r="QWP19" s="146"/>
      <c r="QWQ19" s="146"/>
      <c r="QWR19" s="146"/>
      <c r="QWS19" s="146"/>
      <c r="QWT19" s="146"/>
      <c r="QWU19" s="146"/>
      <c r="QWV19" s="146"/>
      <c r="QWW19" s="146"/>
      <c r="QWX19" s="146"/>
      <c r="QWY19" s="146"/>
      <c r="QWZ19" s="146"/>
      <c r="QXA19" s="146"/>
      <c r="QXB19" s="146"/>
      <c r="QXC19" s="146"/>
      <c r="QXD19" s="146"/>
      <c r="QXE19" s="146"/>
      <c r="QXF19" s="146"/>
      <c r="QXG19" s="146"/>
      <c r="QXH19" s="146"/>
      <c r="QXI19" s="146"/>
      <c r="QXJ19" s="146"/>
      <c r="QXK19" s="146"/>
      <c r="QXL19" s="146"/>
      <c r="QXM19" s="146"/>
      <c r="QXN19" s="146"/>
      <c r="QXO19" s="146"/>
      <c r="QXP19" s="146"/>
      <c r="QXQ19" s="146"/>
      <c r="QXR19" s="146"/>
      <c r="QXS19" s="146"/>
      <c r="QXT19" s="146"/>
      <c r="QXU19" s="146"/>
      <c r="QXV19" s="146"/>
      <c r="QXW19" s="146"/>
      <c r="QXX19" s="146"/>
      <c r="QXY19" s="146"/>
      <c r="QXZ19" s="146"/>
      <c r="QYA19" s="146"/>
      <c r="QYB19" s="146"/>
      <c r="QYC19" s="146"/>
      <c r="QYD19" s="146"/>
      <c r="QYE19" s="146"/>
      <c r="QYF19" s="146"/>
      <c r="QYG19" s="146"/>
      <c r="QYH19" s="146"/>
      <c r="QYI19" s="146"/>
      <c r="QYJ19" s="146"/>
      <c r="QYK19" s="146"/>
      <c r="QYL19" s="146"/>
      <c r="QYM19" s="146"/>
      <c r="QYN19" s="146"/>
      <c r="QYO19" s="146"/>
      <c r="QYP19" s="146"/>
      <c r="QYQ19" s="146"/>
      <c r="QYR19" s="146"/>
      <c r="QYS19" s="146"/>
      <c r="QYT19" s="146"/>
      <c r="QYU19" s="146"/>
      <c r="QYV19" s="146"/>
      <c r="QYW19" s="146"/>
      <c r="QYX19" s="146"/>
      <c r="QYY19" s="146"/>
      <c r="QYZ19" s="146"/>
      <c r="QZA19" s="146"/>
      <c r="QZB19" s="146"/>
      <c r="QZC19" s="146"/>
      <c r="QZD19" s="146"/>
      <c r="QZE19" s="146"/>
      <c r="QZF19" s="146"/>
      <c r="QZG19" s="146"/>
      <c r="QZH19" s="146"/>
      <c r="QZI19" s="146"/>
      <c r="QZJ19" s="146"/>
      <c r="QZK19" s="146"/>
      <c r="QZL19" s="146"/>
      <c r="QZM19" s="146"/>
      <c r="QZN19" s="146"/>
      <c r="QZO19" s="146"/>
      <c r="QZP19" s="146"/>
      <c r="QZQ19" s="146"/>
      <c r="QZR19" s="146"/>
      <c r="QZS19" s="146"/>
      <c r="QZT19" s="146"/>
      <c r="QZU19" s="146"/>
      <c r="QZV19" s="146"/>
      <c r="QZW19" s="146"/>
      <c r="QZX19" s="146"/>
      <c r="QZY19" s="146"/>
      <c r="QZZ19" s="146"/>
      <c r="RAA19" s="146"/>
      <c r="RAB19" s="146"/>
      <c r="RAC19" s="146"/>
      <c r="RAD19" s="146"/>
      <c r="RAE19" s="146"/>
      <c r="RAF19" s="146"/>
      <c r="RAG19" s="146"/>
      <c r="RAH19" s="146"/>
      <c r="RAI19" s="146"/>
      <c r="RAJ19" s="146"/>
      <c r="RAK19" s="146"/>
      <c r="RAL19" s="146"/>
      <c r="RAM19" s="146"/>
      <c r="RAN19" s="146"/>
      <c r="RAO19" s="146"/>
      <c r="RAP19" s="146"/>
      <c r="RAQ19" s="146"/>
      <c r="RAR19" s="146"/>
      <c r="RAS19" s="146"/>
      <c r="RAT19" s="146"/>
      <c r="RAU19" s="146"/>
      <c r="RAV19" s="146"/>
      <c r="RAW19" s="146"/>
      <c r="RAX19" s="146"/>
      <c r="RAY19" s="146"/>
      <c r="RAZ19" s="146"/>
      <c r="RBA19" s="146"/>
      <c r="RBB19" s="146"/>
      <c r="RBC19" s="146"/>
      <c r="RBD19" s="146"/>
      <c r="RBE19" s="146"/>
      <c r="RBF19" s="146"/>
      <c r="RBG19" s="146"/>
      <c r="RBH19" s="146"/>
      <c r="RBI19" s="146"/>
      <c r="RBJ19" s="146"/>
      <c r="RBK19" s="146"/>
      <c r="RBL19" s="146"/>
      <c r="RBM19" s="146"/>
      <c r="RBN19" s="146"/>
      <c r="RBO19" s="146"/>
      <c r="RBP19" s="146"/>
      <c r="RBQ19" s="146"/>
      <c r="RBR19" s="146"/>
      <c r="RBS19" s="146"/>
      <c r="RBT19" s="146"/>
      <c r="RBU19" s="146"/>
      <c r="RBV19" s="146"/>
      <c r="RBW19" s="146"/>
      <c r="RBX19" s="146"/>
      <c r="RBY19" s="146"/>
      <c r="RBZ19" s="146"/>
      <c r="RCA19" s="146"/>
      <c r="RCB19" s="146"/>
      <c r="RCC19" s="146"/>
      <c r="RCD19" s="146"/>
      <c r="RCE19" s="146"/>
      <c r="RCF19" s="146"/>
      <c r="RCG19" s="146"/>
      <c r="RCH19" s="146"/>
      <c r="RCI19" s="146"/>
      <c r="RCJ19" s="146"/>
      <c r="RCK19" s="146"/>
      <c r="RCL19" s="146"/>
      <c r="RCM19" s="146"/>
      <c r="RCN19" s="146"/>
      <c r="RCO19" s="146"/>
      <c r="RCP19" s="146"/>
      <c r="RCQ19" s="146"/>
      <c r="RCR19" s="146"/>
      <c r="RCS19" s="146"/>
      <c r="RCT19" s="146"/>
      <c r="RCU19" s="146"/>
      <c r="RCV19" s="146"/>
      <c r="RCW19" s="146"/>
      <c r="RCX19" s="146"/>
      <c r="RCY19" s="146"/>
      <c r="RCZ19" s="146"/>
      <c r="RDA19" s="146"/>
      <c r="RDB19" s="146"/>
      <c r="RDC19" s="146"/>
      <c r="RDD19" s="146"/>
      <c r="RDE19" s="146"/>
      <c r="RDF19" s="146"/>
      <c r="RDG19" s="146"/>
      <c r="RDH19" s="146"/>
      <c r="RDI19" s="146"/>
      <c r="RDJ19" s="146"/>
      <c r="RDK19" s="146"/>
      <c r="RDL19" s="146"/>
      <c r="RDM19" s="146"/>
      <c r="RDN19" s="146"/>
      <c r="RDO19" s="146"/>
      <c r="RDP19" s="146"/>
      <c r="RDQ19" s="146"/>
      <c r="RDR19" s="146"/>
      <c r="RDS19" s="146"/>
      <c r="RDT19" s="146"/>
      <c r="RDU19" s="146"/>
      <c r="RDV19" s="146"/>
      <c r="RDW19" s="146"/>
      <c r="RDX19" s="146"/>
      <c r="RDY19" s="146"/>
      <c r="RDZ19" s="146"/>
      <c r="REA19" s="146"/>
      <c r="REB19" s="146"/>
      <c r="REC19" s="146"/>
      <c r="RED19" s="146"/>
      <c r="REE19" s="146"/>
      <c r="REF19" s="146"/>
      <c r="REG19" s="146"/>
      <c r="REH19" s="146"/>
      <c r="REI19" s="146"/>
      <c r="REJ19" s="146"/>
      <c r="REK19" s="146"/>
      <c r="REL19" s="146"/>
      <c r="REM19" s="146"/>
      <c r="REN19" s="146"/>
      <c r="REO19" s="146"/>
      <c r="REP19" s="146"/>
      <c r="REQ19" s="146"/>
      <c r="RER19" s="146"/>
      <c r="RES19" s="146"/>
      <c r="RET19" s="146"/>
      <c r="REU19" s="146"/>
      <c r="REV19" s="146"/>
      <c r="REW19" s="146"/>
      <c r="REX19" s="146"/>
      <c r="REY19" s="146"/>
      <c r="REZ19" s="146"/>
      <c r="RFA19" s="146"/>
      <c r="RFB19" s="146"/>
      <c r="RFC19" s="146"/>
      <c r="RFD19" s="146"/>
      <c r="RFE19" s="146"/>
      <c r="RFF19" s="146"/>
      <c r="RFG19" s="146"/>
      <c r="RFH19" s="146"/>
      <c r="RFI19" s="146"/>
      <c r="RFJ19" s="146"/>
      <c r="RFK19" s="146"/>
      <c r="RFL19" s="146"/>
      <c r="RFM19" s="146"/>
      <c r="RFN19" s="146"/>
      <c r="RFO19" s="146"/>
      <c r="RFP19" s="146"/>
      <c r="RFQ19" s="146"/>
      <c r="RFR19" s="146"/>
      <c r="RFS19" s="146"/>
      <c r="RFT19" s="146"/>
      <c r="RFU19" s="146"/>
      <c r="RFV19" s="146"/>
      <c r="RFW19" s="146"/>
      <c r="RFX19" s="146"/>
      <c r="RFY19" s="146"/>
      <c r="RFZ19" s="146"/>
      <c r="RGA19" s="146"/>
      <c r="RGB19" s="146"/>
      <c r="RGC19" s="146"/>
      <c r="RGD19" s="146"/>
      <c r="RGE19" s="146"/>
      <c r="RGF19" s="146"/>
      <c r="RGG19" s="146"/>
      <c r="RGH19" s="146"/>
      <c r="RGI19" s="146"/>
      <c r="RGJ19" s="146"/>
      <c r="RGK19" s="146"/>
      <c r="RGL19" s="146"/>
      <c r="RGM19" s="146"/>
      <c r="RGN19" s="146"/>
      <c r="RGO19" s="146"/>
      <c r="RGP19" s="146"/>
      <c r="RGQ19" s="146"/>
      <c r="RGR19" s="146"/>
      <c r="RGS19" s="146"/>
      <c r="RGT19" s="146"/>
      <c r="RGU19" s="146"/>
      <c r="RGV19" s="146"/>
      <c r="RGW19" s="146"/>
      <c r="RGX19" s="146"/>
      <c r="RGY19" s="146"/>
      <c r="RGZ19" s="146"/>
      <c r="RHA19" s="146"/>
      <c r="RHB19" s="146"/>
      <c r="RHC19" s="146"/>
      <c r="RHD19" s="146"/>
      <c r="RHE19" s="146"/>
      <c r="RHF19" s="146"/>
      <c r="RHG19" s="146"/>
      <c r="RHH19" s="146"/>
      <c r="RHI19" s="146"/>
      <c r="RHJ19" s="146"/>
      <c r="RHK19" s="146"/>
      <c r="RHL19" s="146"/>
      <c r="RHM19" s="146"/>
      <c r="RHN19" s="146"/>
      <c r="RHO19" s="146"/>
      <c r="RHP19" s="146"/>
      <c r="RHQ19" s="146"/>
      <c r="RHR19" s="146"/>
      <c r="RHS19" s="146"/>
      <c r="RHT19" s="146"/>
      <c r="RHU19" s="146"/>
      <c r="RHV19" s="146"/>
      <c r="RHW19" s="146"/>
      <c r="RHX19" s="146"/>
      <c r="RHY19" s="146"/>
      <c r="RHZ19" s="146"/>
      <c r="RIA19" s="146"/>
      <c r="RIB19" s="146"/>
      <c r="RIC19" s="146"/>
      <c r="RID19" s="146"/>
      <c r="RIE19" s="146"/>
      <c r="RIF19" s="146"/>
      <c r="RIG19" s="146"/>
      <c r="RIH19" s="146"/>
      <c r="RII19" s="146"/>
      <c r="RIJ19" s="146"/>
      <c r="RIK19" s="146"/>
      <c r="RIL19" s="146"/>
      <c r="RIM19" s="146"/>
      <c r="RIN19" s="146"/>
      <c r="RIO19" s="146"/>
      <c r="RIP19" s="146"/>
      <c r="RIQ19" s="146"/>
      <c r="RIR19" s="146"/>
      <c r="RIS19" s="146"/>
      <c r="RIT19" s="146"/>
      <c r="RIU19" s="146"/>
      <c r="RIV19" s="146"/>
      <c r="RIW19" s="146"/>
      <c r="RIX19" s="146"/>
      <c r="RIY19" s="146"/>
      <c r="RIZ19" s="146"/>
      <c r="RJA19" s="146"/>
      <c r="RJB19" s="146"/>
      <c r="RJC19" s="146"/>
      <c r="RJD19" s="146"/>
      <c r="RJE19" s="146"/>
      <c r="RJF19" s="146"/>
      <c r="RJG19" s="146"/>
      <c r="RJH19" s="146"/>
      <c r="RJI19" s="146"/>
      <c r="RJJ19" s="146"/>
      <c r="RJK19" s="146"/>
      <c r="RJL19" s="146"/>
      <c r="RJM19" s="146"/>
      <c r="RJN19" s="146"/>
      <c r="RJO19" s="146"/>
      <c r="RJP19" s="146"/>
      <c r="RJQ19" s="146"/>
      <c r="RJR19" s="146"/>
      <c r="RJS19" s="146"/>
      <c r="RJT19" s="146"/>
      <c r="RJU19" s="146"/>
      <c r="RJV19" s="146"/>
      <c r="RJW19" s="146"/>
      <c r="RJX19" s="146"/>
      <c r="RJY19" s="146"/>
      <c r="RJZ19" s="146"/>
      <c r="RKA19" s="146"/>
      <c r="RKB19" s="146"/>
      <c r="RKC19" s="146"/>
      <c r="RKD19" s="146"/>
      <c r="RKE19" s="146"/>
      <c r="RKF19" s="146"/>
      <c r="RKG19" s="146"/>
      <c r="RKH19" s="146"/>
      <c r="RKI19" s="146"/>
      <c r="RKJ19" s="146"/>
      <c r="RKK19" s="146"/>
      <c r="RKL19" s="146"/>
      <c r="RKM19" s="146"/>
      <c r="RKN19" s="146"/>
      <c r="RKO19" s="146"/>
      <c r="RKP19" s="146"/>
      <c r="RKQ19" s="146"/>
      <c r="RKR19" s="146"/>
      <c r="RKS19" s="146"/>
      <c r="RKT19" s="146"/>
      <c r="RKU19" s="146"/>
      <c r="RKV19" s="146"/>
      <c r="RKW19" s="146"/>
      <c r="RKX19" s="146"/>
      <c r="RKY19" s="146"/>
      <c r="RKZ19" s="146"/>
      <c r="RLA19" s="146"/>
      <c r="RLB19" s="146"/>
      <c r="RLC19" s="146"/>
      <c r="RLD19" s="146"/>
      <c r="RLE19" s="146"/>
      <c r="RLF19" s="146"/>
      <c r="RLG19" s="146"/>
      <c r="RLH19" s="146"/>
      <c r="RLI19" s="146"/>
      <c r="RLJ19" s="146"/>
      <c r="RLK19" s="146"/>
      <c r="RLL19" s="146"/>
      <c r="RLM19" s="146"/>
      <c r="RLN19" s="146"/>
      <c r="RLO19" s="146"/>
      <c r="RLP19" s="146"/>
      <c r="RLQ19" s="146"/>
      <c r="RLR19" s="146"/>
      <c r="RLS19" s="146"/>
      <c r="RLT19" s="146"/>
      <c r="RLU19" s="146"/>
      <c r="RLV19" s="146"/>
      <c r="RLW19" s="146"/>
      <c r="RLX19" s="146"/>
      <c r="RLY19" s="146"/>
      <c r="RLZ19" s="146"/>
      <c r="RMA19" s="146"/>
      <c r="RMB19" s="146"/>
      <c r="RMC19" s="146"/>
      <c r="RMD19" s="146"/>
      <c r="RME19" s="146"/>
      <c r="RMF19" s="146"/>
      <c r="RMG19" s="146"/>
      <c r="RMH19" s="146"/>
      <c r="RMI19" s="146"/>
      <c r="RMJ19" s="146"/>
      <c r="RMK19" s="146"/>
      <c r="RML19" s="146"/>
      <c r="RMM19" s="146"/>
      <c r="RMN19" s="146"/>
      <c r="RMO19" s="146"/>
      <c r="RMP19" s="146"/>
      <c r="RMQ19" s="146"/>
      <c r="RMR19" s="146"/>
      <c r="RMS19" s="146"/>
      <c r="RMT19" s="146"/>
      <c r="RMU19" s="146"/>
      <c r="RMV19" s="146"/>
      <c r="RMW19" s="146"/>
      <c r="RMX19" s="146"/>
      <c r="RMY19" s="146"/>
      <c r="RMZ19" s="146"/>
      <c r="RNA19" s="146"/>
      <c r="RNB19" s="146"/>
      <c r="RNC19" s="146"/>
      <c r="RND19" s="146"/>
      <c r="RNE19" s="146"/>
      <c r="RNF19" s="146"/>
      <c r="RNG19" s="146"/>
      <c r="RNH19" s="146"/>
      <c r="RNI19" s="146"/>
      <c r="RNJ19" s="146"/>
      <c r="RNK19" s="146"/>
      <c r="RNL19" s="146"/>
      <c r="RNM19" s="146"/>
      <c r="RNN19" s="146"/>
      <c r="RNO19" s="146"/>
      <c r="RNP19" s="146"/>
      <c r="RNQ19" s="146"/>
      <c r="RNR19" s="146"/>
      <c r="RNS19" s="146"/>
      <c r="RNT19" s="146"/>
      <c r="RNU19" s="146"/>
      <c r="RNV19" s="146"/>
      <c r="RNW19" s="146"/>
      <c r="RNX19" s="146"/>
      <c r="RNY19" s="146"/>
      <c r="RNZ19" s="146"/>
      <c r="ROA19" s="146"/>
      <c r="ROB19" s="146"/>
      <c r="ROC19" s="146"/>
      <c r="ROD19" s="146"/>
      <c r="ROE19" s="146"/>
      <c r="ROF19" s="146"/>
      <c r="ROG19" s="146"/>
      <c r="ROH19" s="146"/>
      <c r="ROI19" s="146"/>
      <c r="ROJ19" s="146"/>
      <c r="ROK19" s="146"/>
      <c r="ROL19" s="146"/>
      <c r="ROM19" s="146"/>
      <c r="RON19" s="146"/>
      <c r="ROO19" s="146"/>
      <c r="ROP19" s="146"/>
      <c r="ROQ19" s="146"/>
      <c r="ROR19" s="146"/>
      <c r="ROS19" s="146"/>
      <c r="ROT19" s="146"/>
      <c r="ROU19" s="146"/>
      <c r="ROV19" s="146"/>
      <c r="ROW19" s="146"/>
      <c r="ROX19" s="146"/>
      <c r="ROY19" s="146"/>
      <c r="ROZ19" s="146"/>
      <c r="RPA19" s="146"/>
      <c r="RPB19" s="146"/>
      <c r="RPC19" s="146"/>
      <c r="RPD19" s="146"/>
      <c r="RPE19" s="146"/>
      <c r="RPF19" s="146"/>
      <c r="RPG19" s="146"/>
      <c r="RPH19" s="146"/>
      <c r="RPI19" s="146"/>
      <c r="RPJ19" s="146"/>
      <c r="RPK19" s="146"/>
      <c r="RPL19" s="146"/>
      <c r="RPM19" s="146"/>
      <c r="RPN19" s="146"/>
      <c r="RPO19" s="146"/>
      <c r="RPP19" s="146"/>
      <c r="RPQ19" s="146"/>
      <c r="RPR19" s="146"/>
      <c r="RPS19" s="146"/>
      <c r="RPT19" s="146"/>
      <c r="RPU19" s="146"/>
      <c r="RPV19" s="146"/>
      <c r="RPW19" s="146"/>
      <c r="RPX19" s="146"/>
      <c r="RPY19" s="146"/>
      <c r="RPZ19" s="146"/>
      <c r="RQA19" s="146"/>
      <c r="RQB19" s="146"/>
      <c r="RQC19" s="146"/>
      <c r="RQD19" s="146"/>
      <c r="RQE19" s="146"/>
      <c r="RQF19" s="146"/>
      <c r="RQG19" s="146"/>
      <c r="RQH19" s="146"/>
      <c r="RQI19" s="146"/>
      <c r="RQJ19" s="146"/>
      <c r="RQK19" s="146"/>
      <c r="RQL19" s="146"/>
      <c r="RQM19" s="146"/>
      <c r="RQN19" s="146"/>
      <c r="RQO19" s="146"/>
      <c r="RQP19" s="146"/>
      <c r="RQQ19" s="146"/>
      <c r="RQR19" s="146"/>
      <c r="RQS19" s="146"/>
      <c r="RQT19" s="146"/>
      <c r="RQU19" s="146"/>
      <c r="RQV19" s="146"/>
      <c r="RQW19" s="146"/>
      <c r="RQX19" s="146"/>
      <c r="RQY19" s="146"/>
      <c r="RQZ19" s="146"/>
      <c r="RRA19" s="146"/>
      <c r="RRB19" s="146"/>
      <c r="RRC19" s="146"/>
      <c r="RRD19" s="146"/>
      <c r="RRE19" s="146"/>
      <c r="RRF19" s="146"/>
      <c r="RRG19" s="146"/>
      <c r="RRH19" s="146"/>
      <c r="RRI19" s="146"/>
      <c r="RRJ19" s="146"/>
      <c r="RRK19" s="146"/>
      <c r="RRL19" s="146"/>
      <c r="RRM19" s="146"/>
      <c r="RRN19" s="146"/>
      <c r="RRO19" s="146"/>
      <c r="RRP19" s="146"/>
      <c r="RRQ19" s="146"/>
      <c r="RRR19" s="146"/>
      <c r="RRS19" s="146"/>
      <c r="RRT19" s="146"/>
      <c r="RRU19" s="146"/>
      <c r="RRV19" s="146"/>
      <c r="RRW19" s="146"/>
      <c r="RRX19" s="146"/>
      <c r="RRY19" s="146"/>
      <c r="RRZ19" s="146"/>
      <c r="RSA19" s="146"/>
      <c r="RSB19" s="146"/>
      <c r="RSC19" s="146"/>
      <c r="RSD19" s="146"/>
      <c r="RSE19" s="146"/>
      <c r="RSF19" s="146"/>
      <c r="RSG19" s="146"/>
      <c r="RSH19" s="146"/>
      <c r="RSI19" s="146"/>
      <c r="RSJ19" s="146"/>
      <c r="RSK19" s="146"/>
      <c r="RSL19" s="146"/>
      <c r="RSM19" s="146"/>
      <c r="RSN19" s="146"/>
      <c r="RSO19" s="146"/>
      <c r="RSP19" s="146"/>
      <c r="RSQ19" s="146"/>
      <c r="RSR19" s="146"/>
      <c r="RSS19" s="146"/>
      <c r="RST19" s="146"/>
      <c r="RSU19" s="146"/>
      <c r="RSV19" s="146"/>
      <c r="RSW19" s="146"/>
      <c r="RSX19" s="146"/>
      <c r="RSY19" s="146"/>
      <c r="RSZ19" s="146"/>
      <c r="RTA19" s="146"/>
      <c r="RTB19" s="146"/>
      <c r="RTC19" s="146"/>
      <c r="RTD19" s="146"/>
      <c r="RTE19" s="146"/>
      <c r="RTF19" s="146"/>
      <c r="RTG19" s="146"/>
      <c r="RTH19" s="146"/>
      <c r="RTI19" s="146"/>
      <c r="RTJ19" s="146"/>
      <c r="RTK19" s="146"/>
      <c r="RTL19" s="146"/>
      <c r="RTM19" s="146"/>
      <c r="RTN19" s="146"/>
      <c r="RTO19" s="146"/>
      <c r="RTP19" s="146"/>
      <c r="RTQ19" s="146"/>
      <c r="RTR19" s="146"/>
      <c r="RTS19" s="146"/>
      <c r="RTT19" s="146"/>
      <c r="RTU19" s="146"/>
      <c r="RTV19" s="146"/>
      <c r="RTW19" s="146"/>
      <c r="RTX19" s="146"/>
      <c r="RTY19" s="146"/>
      <c r="RTZ19" s="146"/>
      <c r="RUA19" s="146"/>
      <c r="RUB19" s="146"/>
      <c r="RUC19" s="146"/>
      <c r="RUD19" s="146"/>
      <c r="RUE19" s="146"/>
      <c r="RUF19" s="146"/>
      <c r="RUG19" s="146"/>
      <c r="RUH19" s="146"/>
      <c r="RUI19" s="146"/>
      <c r="RUJ19" s="146"/>
      <c r="RUK19" s="146"/>
      <c r="RUL19" s="146"/>
      <c r="RUM19" s="146"/>
      <c r="RUN19" s="146"/>
      <c r="RUO19" s="146"/>
      <c r="RUP19" s="146"/>
      <c r="RUQ19" s="146"/>
      <c r="RUR19" s="146"/>
      <c r="RUS19" s="146"/>
      <c r="RUT19" s="146"/>
      <c r="RUU19" s="146"/>
      <c r="RUV19" s="146"/>
      <c r="RUW19" s="146"/>
      <c r="RUX19" s="146"/>
      <c r="RUY19" s="146"/>
      <c r="RUZ19" s="146"/>
      <c r="RVA19" s="146"/>
      <c r="RVB19" s="146"/>
      <c r="RVC19" s="146"/>
      <c r="RVD19" s="146"/>
      <c r="RVE19" s="146"/>
      <c r="RVF19" s="146"/>
      <c r="RVG19" s="146"/>
      <c r="RVH19" s="146"/>
      <c r="RVI19" s="146"/>
      <c r="RVJ19" s="146"/>
      <c r="RVK19" s="146"/>
      <c r="RVL19" s="146"/>
      <c r="RVM19" s="146"/>
      <c r="RVN19" s="146"/>
      <c r="RVO19" s="146"/>
      <c r="RVP19" s="146"/>
      <c r="RVQ19" s="146"/>
      <c r="RVR19" s="146"/>
      <c r="RVS19" s="146"/>
      <c r="RVT19" s="146"/>
      <c r="RVU19" s="146"/>
      <c r="RVV19" s="146"/>
      <c r="RVW19" s="146"/>
      <c r="RVX19" s="146"/>
      <c r="RVY19" s="146"/>
      <c r="RVZ19" s="146"/>
      <c r="RWA19" s="146"/>
      <c r="RWB19" s="146"/>
      <c r="RWC19" s="146"/>
      <c r="RWD19" s="146"/>
      <c r="RWE19" s="146"/>
      <c r="RWF19" s="146"/>
      <c r="RWG19" s="146"/>
      <c r="RWH19" s="146"/>
      <c r="RWI19" s="146"/>
      <c r="RWJ19" s="146"/>
      <c r="RWK19" s="146"/>
      <c r="RWL19" s="146"/>
      <c r="RWM19" s="146"/>
      <c r="RWN19" s="146"/>
      <c r="RWO19" s="146"/>
      <c r="RWP19" s="146"/>
      <c r="RWQ19" s="146"/>
      <c r="RWR19" s="146"/>
      <c r="RWS19" s="146"/>
      <c r="RWT19" s="146"/>
      <c r="RWU19" s="146"/>
      <c r="RWV19" s="146"/>
      <c r="RWW19" s="146"/>
      <c r="RWX19" s="146"/>
      <c r="RWY19" s="146"/>
      <c r="RWZ19" s="146"/>
      <c r="RXA19" s="146"/>
      <c r="RXB19" s="146"/>
      <c r="RXC19" s="146"/>
      <c r="RXD19" s="146"/>
      <c r="RXE19" s="146"/>
      <c r="RXF19" s="146"/>
      <c r="RXG19" s="146"/>
      <c r="RXH19" s="146"/>
      <c r="RXI19" s="146"/>
      <c r="RXJ19" s="146"/>
      <c r="RXK19" s="146"/>
      <c r="RXL19" s="146"/>
      <c r="RXM19" s="146"/>
      <c r="RXN19" s="146"/>
      <c r="RXO19" s="146"/>
      <c r="RXP19" s="146"/>
      <c r="RXQ19" s="146"/>
      <c r="RXR19" s="146"/>
      <c r="RXS19" s="146"/>
      <c r="RXT19" s="146"/>
      <c r="RXU19" s="146"/>
      <c r="RXV19" s="146"/>
      <c r="RXW19" s="146"/>
      <c r="RXX19" s="146"/>
      <c r="RXY19" s="146"/>
      <c r="RXZ19" s="146"/>
      <c r="RYA19" s="146"/>
      <c r="RYB19" s="146"/>
      <c r="RYC19" s="146"/>
      <c r="RYD19" s="146"/>
      <c r="RYE19" s="146"/>
      <c r="RYF19" s="146"/>
      <c r="RYG19" s="146"/>
      <c r="RYH19" s="146"/>
      <c r="RYI19" s="146"/>
      <c r="RYJ19" s="146"/>
      <c r="RYK19" s="146"/>
      <c r="RYL19" s="146"/>
      <c r="RYM19" s="146"/>
      <c r="RYN19" s="146"/>
      <c r="RYO19" s="146"/>
      <c r="RYP19" s="146"/>
      <c r="RYQ19" s="146"/>
      <c r="RYR19" s="146"/>
      <c r="RYS19" s="146"/>
      <c r="RYT19" s="146"/>
      <c r="RYU19" s="146"/>
      <c r="RYV19" s="146"/>
      <c r="RYW19" s="146"/>
      <c r="RYX19" s="146"/>
      <c r="RYY19" s="146"/>
      <c r="RYZ19" s="146"/>
      <c r="RZA19" s="146"/>
      <c r="RZB19" s="146"/>
      <c r="RZC19" s="146"/>
      <c r="RZD19" s="146"/>
      <c r="RZE19" s="146"/>
      <c r="RZF19" s="146"/>
      <c r="RZG19" s="146"/>
      <c r="RZH19" s="146"/>
      <c r="RZI19" s="146"/>
      <c r="RZJ19" s="146"/>
      <c r="RZK19" s="146"/>
      <c r="RZL19" s="146"/>
      <c r="RZM19" s="146"/>
      <c r="RZN19" s="146"/>
      <c r="RZO19" s="146"/>
      <c r="RZP19" s="146"/>
      <c r="RZQ19" s="146"/>
      <c r="RZR19" s="146"/>
      <c r="RZS19" s="146"/>
      <c r="RZT19" s="146"/>
      <c r="RZU19" s="146"/>
      <c r="RZV19" s="146"/>
      <c r="RZW19" s="146"/>
      <c r="RZX19" s="146"/>
      <c r="RZY19" s="146"/>
      <c r="RZZ19" s="146"/>
      <c r="SAA19" s="146"/>
      <c r="SAB19" s="146"/>
      <c r="SAC19" s="146"/>
      <c r="SAD19" s="146"/>
      <c r="SAE19" s="146"/>
      <c r="SAF19" s="146"/>
      <c r="SAG19" s="146"/>
      <c r="SAH19" s="146"/>
      <c r="SAI19" s="146"/>
      <c r="SAJ19" s="146"/>
      <c r="SAK19" s="146"/>
      <c r="SAL19" s="146"/>
      <c r="SAM19" s="146"/>
      <c r="SAN19" s="146"/>
      <c r="SAO19" s="146"/>
      <c r="SAP19" s="146"/>
      <c r="SAQ19" s="146"/>
      <c r="SAR19" s="146"/>
      <c r="SAS19" s="146"/>
      <c r="SAT19" s="146"/>
      <c r="SAU19" s="146"/>
      <c r="SAV19" s="146"/>
      <c r="SAW19" s="146"/>
      <c r="SAX19" s="146"/>
      <c r="SAY19" s="146"/>
      <c r="SAZ19" s="146"/>
      <c r="SBA19" s="146"/>
      <c r="SBB19" s="146"/>
      <c r="SBC19" s="146"/>
      <c r="SBD19" s="146"/>
      <c r="SBE19" s="146"/>
      <c r="SBF19" s="146"/>
      <c r="SBG19" s="146"/>
      <c r="SBH19" s="146"/>
      <c r="SBI19" s="146"/>
      <c r="SBJ19" s="146"/>
      <c r="SBK19" s="146"/>
      <c r="SBL19" s="146"/>
      <c r="SBM19" s="146"/>
      <c r="SBN19" s="146"/>
      <c r="SBO19" s="146"/>
      <c r="SBP19" s="146"/>
      <c r="SBQ19" s="146"/>
      <c r="SBR19" s="146"/>
      <c r="SBS19" s="146"/>
      <c r="SBT19" s="146"/>
      <c r="SBU19" s="146"/>
      <c r="SBV19" s="146"/>
      <c r="SBW19" s="146"/>
      <c r="SBX19" s="146"/>
      <c r="SBY19" s="146"/>
      <c r="SBZ19" s="146"/>
      <c r="SCA19" s="146"/>
      <c r="SCB19" s="146"/>
      <c r="SCC19" s="146"/>
      <c r="SCD19" s="146"/>
      <c r="SCE19" s="146"/>
      <c r="SCF19" s="146"/>
      <c r="SCG19" s="146"/>
      <c r="SCH19" s="146"/>
      <c r="SCI19" s="146"/>
      <c r="SCJ19" s="146"/>
      <c r="SCK19" s="146"/>
      <c r="SCL19" s="146"/>
      <c r="SCM19" s="146"/>
      <c r="SCN19" s="146"/>
      <c r="SCO19" s="146"/>
      <c r="SCP19" s="146"/>
      <c r="SCQ19" s="146"/>
      <c r="SCR19" s="146"/>
      <c r="SCS19" s="146"/>
      <c r="SCT19" s="146"/>
      <c r="SCU19" s="146"/>
      <c r="SCV19" s="146"/>
      <c r="SCW19" s="146"/>
      <c r="SCX19" s="146"/>
      <c r="SCY19" s="146"/>
      <c r="SCZ19" s="146"/>
      <c r="SDA19" s="146"/>
      <c r="SDB19" s="146"/>
      <c r="SDC19" s="146"/>
      <c r="SDD19" s="146"/>
      <c r="SDE19" s="146"/>
      <c r="SDF19" s="146"/>
      <c r="SDG19" s="146"/>
      <c r="SDH19" s="146"/>
      <c r="SDI19" s="146"/>
      <c r="SDJ19" s="146"/>
      <c r="SDK19" s="146"/>
      <c r="SDL19" s="146"/>
      <c r="SDM19" s="146"/>
      <c r="SDN19" s="146"/>
      <c r="SDO19" s="146"/>
      <c r="SDP19" s="146"/>
      <c r="SDQ19" s="146"/>
      <c r="SDR19" s="146"/>
      <c r="SDS19" s="146"/>
      <c r="SDT19" s="146"/>
      <c r="SDU19" s="146"/>
      <c r="SDV19" s="146"/>
      <c r="SDW19" s="146"/>
      <c r="SDX19" s="146"/>
      <c r="SDY19" s="146"/>
      <c r="SDZ19" s="146"/>
      <c r="SEA19" s="146"/>
      <c r="SEB19" s="146"/>
      <c r="SEC19" s="146"/>
      <c r="SED19" s="146"/>
      <c r="SEE19" s="146"/>
      <c r="SEF19" s="146"/>
      <c r="SEG19" s="146"/>
      <c r="SEH19" s="146"/>
      <c r="SEI19" s="146"/>
      <c r="SEJ19" s="146"/>
      <c r="SEK19" s="146"/>
      <c r="SEL19" s="146"/>
      <c r="SEM19" s="146"/>
      <c r="SEN19" s="146"/>
      <c r="SEO19" s="146"/>
      <c r="SEP19" s="146"/>
      <c r="SEQ19" s="146"/>
      <c r="SER19" s="146"/>
      <c r="SES19" s="146"/>
      <c r="SET19" s="146"/>
      <c r="SEU19" s="146"/>
      <c r="SEV19" s="146"/>
      <c r="SEW19" s="146"/>
      <c r="SEX19" s="146"/>
      <c r="SEY19" s="146"/>
      <c r="SEZ19" s="146"/>
      <c r="SFA19" s="146"/>
      <c r="SFB19" s="146"/>
      <c r="SFC19" s="146"/>
      <c r="SFD19" s="146"/>
      <c r="SFE19" s="146"/>
      <c r="SFF19" s="146"/>
      <c r="SFG19" s="146"/>
      <c r="SFH19" s="146"/>
      <c r="SFI19" s="146"/>
      <c r="SFJ19" s="146"/>
      <c r="SFK19" s="146"/>
      <c r="SFL19" s="146"/>
      <c r="SFM19" s="146"/>
      <c r="SFN19" s="146"/>
      <c r="SFO19" s="146"/>
      <c r="SFP19" s="146"/>
      <c r="SFQ19" s="146"/>
      <c r="SFR19" s="146"/>
      <c r="SFS19" s="146"/>
      <c r="SFT19" s="146"/>
      <c r="SFU19" s="146"/>
      <c r="SFV19" s="146"/>
      <c r="SFW19" s="146"/>
      <c r="SFX19" s="146"/>
      <c r="SFY19" s="146"/>
      <c r="SFZ19" s="146"/>
      <c r="SGA19" s="146"/>
      <c r="SGB19" s="146"/>
      <c r="SGC19" s="146"/>
      <c r="SGD19" s="146"/>
      <c r="SGE19" s="146"/>
      <c r="SGF19" s="146"/>
      <c r="SGG19" s="146"/>
      <c r="SGH19" s="146"/>
      <c r="SGI19" s="146"/>
      <c r="SGJ19" s="146"/>
      <c r="SGK19" s="146"/>
      <c r="SGL19" s="146"/>
      <c r="SGM19" s="146"/>
      <c r="SGN19" s="146"/>
      <c r="SGO19" s="146"/>
      <c r="SGP19" s="146"/>
      <c r="SGQ19" s="146"/>
      <c r="SGR19" s="146"/>
      <c r="SGS19" s="146"/>
      <c r="SGT19" s="146"/>
      <c r="SGU19" s="146"/>
      <c r="SGV19" s="146"/>
      <c r="SGW19" s="146"/>
      <c r="SGX19" s="146"/>
      <c r="SGY19" s="146"/>
      <c r="SGZ19" s="146"/>
      <c r="SHA19" s="146"/>
      <c r="SHB19" s="146"/>
      <c r="SHC19" s="146"/>
      <c r="SHD19" s="146"/>
      <c r="SHE19" s="146"/>
      <c r="SHF19" s="146"/>
      <c r="SHG19" s="146"/>
      <c r="SHH19" s="146"/>
      <c r="SHI19" s="146"/>
      <c r="SHJ19" s="146"/>
      <c r="SHK19" s="146"/>
      <c r="SHL19" s="146"/>
      <c r="SHM19" s="146"/>
      <c r="SHN19" s="146"/>
      <c r="SHO19" s="146"/>
      <c r="SHP19" s="146"/>
      <c r="SHQ19" s="146"/>
      <c r="SHR19" s="146"/>
      <c r="SHS19" s="146"/>
      <c r="SHT19" s="146"/>
      <c r="SHU19" s="146"/>
      <c r="SHV19" s="146"/>
      <c r="SHW19" s="146"/>
      <c r="SHX19" s="146"/>
      <c r="SHY19" s="146"/>
      <c r="SHZ19" s="146"/>
      <c r="SIA19" s="146"/>
      <c r="SIB19" s="146"/>
      <c r="SIC19" s="146"/>
      <c r="SID19" s="146"/>
      <c r="SIE19" s="146"/>
      <c r="SIF19" s="146"/>
      <c r="SIG19" s="146"/>
      <c r="SIH19" s="146"/>
      <c r="SII19" s="146"/>
      <c r="SIJ19" s="146"/>
      <c r="SIK19" s="146"/>
      <c r="SIL19" s="146"/>
      <c r="SIM19" s="146"/>
      <c r="SIN19" s="146"/>
      <c r="SIO19" s="146"/>
      <c r="SIP19" s="146"/>
      <c r="SIQ19" s="146"/>
      <c r="SIR19" s="146"/>
      <c r="SIS19" s="146"/>
      <c r="SIT19" s="146"/>
      <c r="SIU19" s="146"/>
      <c r="SIV19" s="146"/>
      <c r="SIW19" s="146"/>
      <c r="SIX19" s="146"/>
      <c r="SIY19" s="146"/>
      <c r="SIZ19" s="146"/>
      <c r="SJA19" s="146"/>
      <c r="SJB19" s="146"/>
      <c r="SJC19" s="146"/>
      <c r="SJD19" s="146"/>
      <c r="SJE19" s="146"/>
      <c r="SJF19" s="146"/>
      <c r="SJG19" s="146"/>
      <c r="SJH19" s="146"/>
      <c r="SJI19" s="146"/>
      <c r="SJJ19" s="146"/>
      <c r="SJK19" s="146"/>
      <c r="SJL19" s="146"/>
      <c r="SJM19" s="146"/>
      <c r="SJN19" s="146"/>
      <c r="SJO19" s="146"/>
      <c r="SJP19" s="146"/>
      <c r="SJQ19" s="146"/>
      <c r="SJR19" s="146"/>
      <c r="SJS19" s="146"/>
      <c r="SJT19" s="146"/>
      <c r="SJU19" s="146"/>
      <c r="SJV19" s="146"/>
      <c r="SJW19" s="146"/>
      <c r="SJX19" s="146"/>
      <c r="SJY19" s="146"/>
      <c r="SJZ19" s="146"/>
      <c r="SKA19" s="146"/>
      <c r="SKB19" s="146"/>
      <c r="SKC19" s="146"/>
      <c r="SKD19" s="146"/>
      <c r="SKE19" s="146"/>
      <c r="SKF19" s="146"/>
      <c r="SKG19" s="146"/>
      <c r="SKH19" s="146"/>
      <c r="SKI19" s="146"/>
      <c r="SKJ19" s="146"/>
      <c r="SKK19" s="146"/>
      <c r="SKL19" s="146"/>
      <c r="SKM19" s="146"/>
      <c r="SKN19" s="146"/>
      <c r="SKO19" s="146"/>
      <c r="SKP19" s="146"/>
      <c r="SKQ19" s="146"/>
      <c r="SKR19" s="146"/>
      <c r="SKS19" s="146"/>
      <c r="SKT19" s="146"/>
      <c r="SKU19" s="146"/>
      <c r="SKV19" s="146"/>
      <c r="SKW19" s="146"/>
      <c r="SKX19" s="146"/>
      <c r="SKY19" s="146"/>
      <c r="SKZ19" s="146"/>
      <c r="SLA19" s="146"/>
      <c r="SLB19" s="146"/>
      <c r="SLC19" s="146"/>
      <c r="SLD19" s="146"/>
      <c r="SLE19" s="146"/>
      <c r="SLF19" s="146"/>
      <c r="SLG19" s="146"/>
      <c r="SLH19" s="146"/>
      <c r="SLI19" s="146"/>
      <c r="SLJ19" s="146"/>
      <c r="SLK19" s="146"/>
      <c r="SLL19" s="146"/>
      <c r="SLM19" s="146"/>
      <c r="SLN19" s="146"/>
      <c r="SLO19" s="146"/>
      <c r="SLP19" s="146"/>
      <c r="SLQ19" s="146"/>
      <c r="SLR19" s="146"/>
      <c r="SLS19" s="146"/>
      <c r="SLT19" s="146"/>
      <c r="SLU19" s="146"/>
      <c r="SLV19" s="146"/>
      <c r="SLW19" s="146"/>
      <c r="SLX19" s="146"/>
      <c r="SLY19" s="146"/>
      <c r="SLZ19" s="146"/>
      <c r="SMA19" s="146"/>
      <c r="SMB19" s="146"/>
      <c r="SMC19" s="146"/>
      <c r="SMD19" s="146"/>
      <c r="SME19" s="146"/>
      <c r="SMF19" s="146"/>
      <c r="SMG19" s="146"/>
      <c r="SMH19" s="146"/>
      <c r="SMI19" s="146"/>
      <c r="SMJ19" s="146"/>
      <c r="SMK19" s="146"/>
      <c r="SML19" s="146"/>
      <c r="SMM19" s="146"/>
      <c r="SMN19" s="146"/>
      <c r="SMO19" s="146"/>
      <c r="SMP19" s="146"/>
      <c r="SMQ19" s="146"/>
      <c r="SMR19" s="146"/>
      <c r="SMS19" s="146"/>
      <c r="SMT19" s="146"/>
      <c r="SMU19" s="146"/>
      <c r="SMV19" s="146"/>
      <c r="SMW19" s="146"/>
      <c r="SMX19" s="146"/>
      <c r="SMY19" s="146"/>
      <c r="SMZ19" s="146"/>
      <c r="SNA19" s="146"/>
      <c r="SNB19" s="146"/>
      <c r="SNC19" s="146"/>
      <c r="SND19" s="146"/>
      <c r="SNE19" s="146"/>
      <c r="SNF19" s="146"/>
      <c r="SNG19" s="146"/>
      <c r="SNH19" s="146"/>
      <c r="SNI19" s="146"/>
      <c r="SNJ19" s="146"/>
      <c r="SNK19" s="146"/>
      <c r="SNL19" s="146"/>
      <c r="SNM19" s="146"/>
      <c r="SNN19" s="146"/>
      <c r="SNO19" s="146"/>
      <c r="SNP19" s="146"/>
      <c r="SNQ19" s="146"/>
      <c r="SNR19" s="146"/>
      <c r="SNS19" s="146"/>
      <c r="SNT19" s="146"/>
      <c r="SNU19" s="146"/>
      <c r="SNV19" s="146"/>
      <c r="SNW19" s="146"/>
      <c r="SNX19" s="146"/>
      <c r="SNY19" s="146"/>
      <c r="SNZ19" s="146"/>
      <c r="SOA19" s="146"/>
      <c r="SOB19" s="146"/>
      <c r="SOC19" s="146"/>
      <c r="SOD19" s="146"/>
      <c r="SOE19" s="146"/>
      <c r="SOF19" s="146"/>
      <c r="SOG19" s="146"/>
      <c r="SOH19" s="146"/>
      <c r="SOI19" s="146"/>
      <c r="SOJ19" s="146"/>
      <c r="SOK19" s="146"/>
      <c r="SOL19" s="146"/>
      <c r="SOM19" s="146"/>
      <c r="SON19" s="146"/>
      <c r="SOO19" s="146"/>
      <c r="SOP19" s="146"/>
      <c r="SOQ19" s="146"/>
      <c r="SOR19" s="146"/>
      <c r="SOS19" s="146"/>
      <c r="SOT19" s="146"/>
      <c r="SOU19" s="146"/>
      <c r="SOV19" s="146"/>
      <c r="SOW19" s="146"/>
      <c r="SOX19" s="146"/>
      <c r="SOY19" s="146"/>
      <c r="SOZ19" s="146"/>
      <c r="SPA19" s="146"/>
      <c r="SPB19" s="146"/>
      <c r="SPC19" s="146"/>
      <c r="SPD19" s="146"/>
      <c r="SPE19" s="146"/>
      <c r="SPF19" s="146"/>
      <c r="SPG19" s="146"/>
      <c r="SPH19" s="146"/>
      <c r="SPI19" s="146"/>
      <c r="SPJ19" s="146"/>
      <c r="SPK19" s="146"/>
      <c r="SPL19" s="146"/>
      <c r="SPM19" s="146"/>
      <c r="SPN19" s="146"/>
      <c r="SPO19" s="146"/>
      <c r="SPP19" s="146"/>
      <c r="SPQ19" s="146"/>
      <c r="SPR19" s="146"/>
      <c r="SPS19" s="146"/>
      <c r="SPT19" s="146"/>
      <c r="SPU19" s="146"/>
      <c r="SPV19" s="146"/>
      <c r="SPW19" s="146"/>
      <c r="SPX19" s="146"/>
      <c r="SPY19" s="146"/>
      <c r="SPZ19" s="146"/>
      <c r="SQA19" s="146"/>
      <c r="SQB19" s="146"/>
      <c r="SQC19" s="146"/>
      <c r="SQD19" s="146"/>
      <c r="SQE19" s="146"/>
      <c r="SQF19" s="146"/>
      <c r="SQG19" s="146"/>
      <c r="SQH19" s="146"/>
      <c r="SQI19" s="146"/>
      <c r="SQJ19" s="146"/>
      <c r="SQK19" s="146"/>
      <c r="SQL19" s="146"/>
      <c r="SQM19" s="146"/>
      <c r="SQN19" s="146"/>
      <c r="SQO19" s="146"/>
      <c r="SQP19" s="146"/>
      <c r="SQQ19" s="146"/>
      <c r="SQR19" s="146"/>
      <c r="SQS19" s="146"/>
      <c r="SQT19" s="146"/>
      <c r="SQU19" s="146"/>
      <c r="SQV19" s="146"/>
      <c r="SQW19" s="146"/>
      <c r="SQX19" s="146"/>
      <c r="SQY19" s="146"/>
      <c r="SQZ19" s="146"/>
      <c r="SRA19" s="146"/>
      <c r="SRB19" s="146"/>
      <c r="SRC19" s="146"/>
      <c r="SRD19" s="146"/>
      <c r="SRE19" s="146"/>
      <c r="SRF19" s="146"/>
      <c r="SRG19" s="146"/>
      <c r="SRH19" s="146"/>
      <c r="SRI19" s="146"/>
      <c r="SRJ19" s="146"/>
      <c r="SRK19" s="146"/>
      <c r="SRL19" s="146"/>
      <c r="SRM19" s="146"/>
      <c r="SRN19" s="146"/>
      <c r="SRO19" s="146"/>
      <c r="SRP19" s="146"/>
      <c r="SRQ19" s="146"/>
      <c r="SRR19" s="146"/>
      <c r="SRS19" s="146"/>
      <c r="SRT19" s="146"/>
      <c r="SRU19" s="146"/>
      <c r="SRV19" s="146"/>
      <c r="SRW19" s="146"/>
      <c r="SRX19" s="146"/>
      <c r="SRY19" s="146"/>
      <c r="SRZ19" s="146"/>
      <c r="SSA19" s="146"/>
      <c r="SSB19" s="146"/>
      <c r="SSC19" s="146"/>
      <c r="SSD19" s="146"/>
      <c r="SSE19" s="146"/>
      <c r="SSF19" s="146"/>
      <c r="SSG19" s="146"/>
      <c r="SSH19" s="146"/>
      <c r="SSI19" s="146"/>
      <c r="SSJ19" s="146"/>
      <c r="SSK19" s="146"/>
      <c r="SSL19" s="146"/>
      <c r="SSM19" s="146"/>
      <c r="SSN19" s="146"/>
      <c r="SSO19" s="146"/>
      <c r="SSP19" s="146"/>
      <c r="SSQ19" s="146"/>
      <c r="SSR19" s="146"/>
      <c r="SSS19" s="146"/>
      <c r="SST19" s="146"/>
      <c r="SSU19" s="146"/>
      <c r="SSV19" s="146"/>
      <c r="SSW19" s="146"/>
      <c r="SSX19" s="146"/>
      <c r="SSY19" s="146"/>
      <c r="SSZ19" s="146"/>
      <c r="STA19" s="146"/>
      <c r="STB19" s="146"/>
      <c r="STC19" s="146"/>
      <c r="STD19" s="146"/>
      <c r="STE19" s="146"/>
      <c r="STF19" s="146"/>
      <c r="STG19" s="146"/>
      <c r="STH19" s="146"/>
      <c r="STI19" s="146"/>
      <c r="STJ19" s="146"/>
      <c r="STK19" s="146"/>
      <c r="STL19" s="146"/>
      <c r="STM19" s="146"/>
      <c r="STN19" s="146"/>
      <c r="STO19" s="146"/>
      <c r="STP19" s="146"/>
      <c r="STQ19" s="146"/>
      <c r="STR19" s="146"/>
      <c r="STS19" s="146"/>
      <c r="STT19" s="146"/>
      <c r="STU19" s="146"/>
      <c r="STV19" s="146"/>
      <c r="STW19" s="146"/>
      <c r="STX19" s="146"/>
      <c r="STY19" s="146"/>
      <c r="STZ19" s="146"/>
      <c r="SUA19" s="146"/>
      <c r="SUB19" s="146"/>
      <c r="SUC19" s="146"/>
      <c r="SUD19" s="146"/>
      <c r="SUE19" s="146"/>
      <c r="SUF19" s="146"/>
      <c r="SUG19" s="146"/>
      <c r="SUH19" s="146"/>
      <c r="SUI19" s="146"/>
      <c r="SUJ19" s="146"/>
      <c r="SUK19" s="146"/>
      <c r="SUL19" s="146"/>
      <c r="SUM19" s="146"/>
      <c r="SUN19" s="146"/>
      <c r="SUO19" s="146"/>
      <c r="SUP19" s="146"/>
      <c r="SUQ19" s="146"/>
      <c r="SUR19" s="146"/>
      <c r="SUS19" s="146"/>
      <c r="SUT19" s="146"/>
      <c r="SUU19" s="146"/>
      <c r="SUV19" s="146"/>
      <c r="SUW19" s="146"/>
      <c r="SUX19" s="146"/>
      <c r="SUY19" s="146"/>
      <c r="SUZ19" s="146"/>
      <c r="SVA19" s="146"/>
      <c r="SVB19" s="146"/>
      <c r="SVC19" s="146"/>
      <c r="SVD19" s="146"/>
      <c r="SVE19" s="146"/>
      <c r="SVF19" s="146"/>
      <c r="SVG19" s="146"/>
      <c r="SVH19" s="146"/>
      <c r="SVI19" s="146"/>
      <c r="SVJ19" s="146"/>
      <c r="SVK19" s="146"/>
      <c r="SVL19" s="146"/>
      <c r="SVM19" s="146"/>
      <c r="SVN19" s="146"/>
      <c r="SVO19" s="146"/>
      <c r="SVP19" s="146"/>
      <c r="SVQ19" s="146"/>
      <c r="SVR19" s="146"/>
      <c r="SVS19" s="146"/>
      <c r="SVT19" s="146"/>
      <c r="SVU19" s="146"/>
      <c r="SVV19" s="146"/>
      <c r="SVW19" s="146"/>
      <c r="SVX19" s="146"/>
      <c r="SVY19" s="146"/>
      <c r="SVZ19" s="146"/>
      <c r="SWA19" s="146"/>
      <c r="SWB19" s="146"/>
      <c r="SWC19" s="146"/>
      <c r="SWD19" s="146"/>
      <c r="SWE19" s="146"/>
      <c r="SWF19" s="146"/>
      <c r="SWG19" s="146"/>
      <c r="SWH19" s="146"/>
      <c r="SWI19" s="146"/>
      <c r="SWJ19" s="146"/>
      <c r="SWK19" s="146"/>
      <c r="SWL19" s="146"/>
      <c r="SWM19" s="146"/>
      <c r="SWN19" s="146"/>
      <c r="SWO19" s="146"/>
      <c r="SWP19" s="146"/>
      <c r="SWQ19" s="146"/>
      <c r="SWR19" s="146"/>
      <c r="SWS19" s="146"/>
      <c r="SWT19" s="146"/>
      <c r="SWU19" s="146"/>
      <c r="SWV19" s="146"/>
      <c r="SWW19" s="146"/>
      <c r="SWX19" s="146"/>
      <c r="SWY19" s="146"/>
      <c r="SWZ19" s="146"/>
      <c r="SXA19" s="146"/>
      <c r="SXB19" s="146"/>
      <c r="SXC19" s="146"/>
      <c r="SXD19" s="146"/>
      <c r="SXE19" s="146"/>
      <c r="SXF19" s="146"/>
      <c r="SXG19" s="146"/>
      <c r="SXH19" s="146"/>
      <c r="SXI19" s="146"/>
      <c r="SXJ19" s="146"/>
      <c r="SXK19" s="146"/>
      <c r="SXL19" s="146"/>
      <c r="SXM19" s="146"/>
      <c r="SXN19" s="146"/>
      <c r="SXO19" s="146"/>
      <c r="SXP19" s="146"/>
      <c r="SXQ19" s="146"/>
      <c r="SXR19" s="146"/>
      <c r="SXS19" s="146"/>
      <c r="SXT19" s="146"/>
      <c r="SXU19" s="146"/>
      <c r="SXV19" s="146"/>
      <c r="SXW19" s="146"/>
      <c r="SXX19" s="146"/>
      <c r="SXY19" s="146"/>
      <c r="SXZ19" s="146"/>
      <c r="SYA19" s="146"/>
      <c r="SYB19" s="146"/>
      <c r="SYC19" s="146"/>
      <c r="SYD19" s="146"/>
      <c r="SYE19" s="146"/>
      <c r="SYF19" s="146"/>
      <c r="SYG19" s="146"/>
      <c r="SYH19" s="146"/>
      <c r="SYI19" s="146"/>
      <c r="SYJ19" s="146"/>
      <c r="SYK19" s="146"/>
      <c r="SYL19" s="146"/>
      <c r="SYM19" s="146"/>
      <c r="SYN19" s="146"/>
      <c r="SYO19" s="146"/>
      <c r="SYP19" s="146"/>
      <c r="SYQ19" s="146"/>
      <c r="SYR19" s="146"/>
      <c r="SYS19" s="146"/>
      <c r="SYT19" s="146"/>
      <c r="SYU19" s="146"/>
      <c r="SYV19" s="146"/>
      <c r="SYW19" s="146"/>
      <c r="SYX19" s="146"/>
      <c r="SYY19" s="146"/>
      <c r="SYZ19" s="146"/>
      <c r="SZA19" s="146"/>
      <c r="SZB19" s="146"/>
      <c r="SZC19" s="146"/>
      <c r="SZD19" s="146"/>
      <c r="SZE19" s="146"/>
      <c r="SZF19" s="146"/>
      <c r="SZG19" s="146"/>
      <c r="SZH19" s="146"/>
      <c r="SZI19" s="146"/>
      <c r="SZJ19" s="146"/>
      <c r="SZK19" s="146"/>
      <c r="SZL19" s="146"/>
      <c r="SZM19" s="146"/>
      <c r="SZN19" s="146"/>
      <c r="SZO19" s="146"/>
      <c r="SZP19" s="146"/>
      <c r="SZQ19" s="146"/>
      <c r="SZR19" s="146"/>
      <c r="SZS19" s="146"/>
      <c r="SZT19" s="146"/>
      <c r="SZU19" s="146"/>
      <c r="SZV19" s="146"/>
      <c r="SZW19" s="146"/>
      <c r="SZX19" s="146"/>
      <c r="SZY19" s="146"/>
      <c r="SZZ19" s="146"/>
      <c r="TAA19" s="146"/>
      <c r="TAB19" s="146"/>
      <c r="TAC19" s="146"/>
      <c r="TAD19" s="146"/>
      <c r="TAE19" s="146"/>
      <c r="TAF19" s="146"/>
      <c r="TAG19" s="146"/>
      <c r="TAH19" s="146"/>
      <c r="TAI19" s="146"/>
      <c r="TAJ19" s="146"/>
      <c r="TAK19" s="146"/>
      <c r="TAL19" s="146"/>
      <c r="TAM19" s="146"/>
      <c r="TAN19" s="146"/>
      <c r="TAO19" s="146"/>
      <c r="TAP19" s="146"/>
      <c r="TAQ19" s="146"/>
      <c r="TAR19" s="146"/>
      <c r="TAS19" s="146"/>
      <c r="TAT19" s="146"/>
      <c r="TAU19" s="146"/>
      <c r="TAV19" s="146"/>
      <c r="TAW19" s="146"/>
      <c r="TAX19" s="146"/>
      <c r="TAY19" s="146"/>
      <c r="TAZ19" s="146"/>
      <c r="TBA19" s="146"/>
      <c r="TBB19" s="146"/>
      <c r="TBC19" s="146"/>
      <c r="TBD19" s="146"/>
      <c r="TBE19" s="146"/>
      <c r="TBF19" s="146"/>
      <c r="TBG19" s="146"/>
      <c r="TBH19" s="146"/>
      <c r="TBI19" s="146"/>
      <c r="TBJ19" s="146"/>
      <c r="TBK19" s="146"/>
      <c r="TBL19" s="146"/>
      <c r="TBM19" s="146"/>
      <c r="TBN19" s="146"/>
      <c r="TBO19" s="146"/>
      <c r="TBP19" s="146"/>
      <c r="TBQ19" s="146"/>
      <c r="TBR19" s="146"/>
      <c r="TBS19" s="146"/>
      <c r="TBT19" s="146"/>
      <c r="TBU19" s="146"/>
      <c r="TBV19" s="146"/>
      <c r="TBW19" s="146"/>
      <c r="TBX19" s="146"/>
      <c r="TBY19" s="146"/>
      <c r="TBZ19" s="146"/>
      <c r="TCA19" s="146"/>
      <c r="TCB19" s="146"/>
      <c r="TCC19" s="146"/>
      <c r="TCD19" s="146"/>
      <c r="TCE19" s="146"/>
      <c r="TCF19" s="146"/>
      <c r="TCG19" s="146"/>
      <c r="TCH19" s="146"/>
      <c r="TCI19" s="146"/>
      <c r="TCJ19" s="146"/>
      <c r="TCK19" s="146"/>
      <c r="TCL19" s="146"/>
      <c r="TCM19" s="146"/>
      <c r="TCN19" s="146"/>
      <c r="TCO19" s="146"/>
      <c r="TCP19" s="146"/>
      <c r="TCQ19" s="146"/>
      <c r="TCR19" s="146"/>
      <c r="TCS19" s="146"/>
      <c r="TCT19" s="146"/>
      <c r="TCU19" s="146"/>
      <c r="TCV19" s="146"/>
      <c r="TCW19" s="146"/>
      <c r="TCX19" s="146"/>
      <c r="TCY19" s="146"/>
      <c r="TCZ19" s="146"/>
      <c r="TDA19" s="146"/>
      <c r="TDB19" s="146"/>
      <c r="TDC19" s="146"/>
      <c r="TDD19" s="146"/>
      <c r="TDE19" s="146"/>
      <c r="TDF19" s="146"/>
      <c r="TDG19" s="146"/>
      <c r="TDH19" s="146"/>
      <c r="TDI19" s="146"/>
      <c r="TDJ19" s="146"/>
      <c r="TDK19" s="146"/>
      <c r="TDL19" s="146"/>
      <c r="TDM19" s="146"/>
      <c r="TDN19" s="146"/>
      <c r="TDO19" s="146"/>
      <c r="TDP19" s="146"/>
      <c r="TDQ19" s="146"/>
      <c r="TDR19" s="146"/>
      <c r="TDS19" s="146"/>
      <c r="TDT19" s="146"/>
      <c r="TDU19" s="146"/>
      <c r="TDV19" s="146"/>
      <c r="TDW19" s="146"/>
      <c r="TDX19" s="146"/>
      <c r="TDY19" s="146"/>
      <c r="TDZ19" s="146"/>
      <c r="TEA19" s="146"/>
      <c r="TEB19" s="146"/>
      <c r="TEC19" s="146"/>
      <c r="TED19" s="146"/>
      <c r="TEE19" s="146"/>
      <c r="TEF19" s="146"/>
      <c r="TEG19" s="146"/>
      <c r="TEH19" s="146"/>
      <c r="TEI19" s="146"/>
      <c r="TEJ19" s="146"/>
      <c r="TEK19" s="146"/>
      <c r="TEL19" s="146"/>
      <c r="TEM19" s="146"/>
      <c r="TEN19" s="146"/>
      <c r="TEO19" s="146"/>
      <c r="TEP19" s="146"/>
      <c r="TEQ19" s="146"/>
      <c r="TER19" s="146"/>
      <c r="TES19" s="146"/>
      <c r="TET19" s="146"/>
      <c r="TEU19" s="146"/>
      <c r="TEV19" s="146"/>
      <c r="TEW19" s="146"/>
      <c r="TEX19" s="146"/>
      <c r="TEY19" s="146"/>
      <c r="TEZ19" s="146"/>
      <c r="TFA19" s="146"/>
      <c r="TFB19" s="146"/>
      <c r="TFC19" s="146"/>
      <c r="TFD19" s="146"/>
      <c r="TFE19" s="146"/>
      <c r="TFF19" s="146"/>
      <c r="TFG19" s="146"/>
      <c r="TFH19" s="146"/>
      <c r="TFI19" s="146"/>
      <c r="TFJ19" s="146"/>
      <c r="TFK19" s="146"/>
      <c r="TFL19" s="146"/>
      <c r="TFM19" s="146"/>
      <c r="TFN19" s="146"/>
      <c r="TFO19" s="146"/>
      <c r="TFP19" s="146"/>
      <c r="TFQ19" s="146"/>
      <c r="TFR19" s="146"/>
      <c r="TFS19" s="146"/>
      <c r="TFT19" s="146"/>
      <c r="TFU19" s="146"/>
      <c r="TFV19" s="146"/>
      <c r="TFW19" s="146"/>
      <c r="TFX19" s="146"/>
      <c r="TFY19" s="146"/>
      <c r="TFZ19" s="146"/>
      <c r="TGA19" s="146"/>
      <c r="TGB19" s="146"/>
      <c r="TGC19" s="146"/>
      <c r="TGD19" s="146"/>
      <c r="TGE19" s="146"/>
      <c r="TGF19" s="146"/>
      <c r="TGG19" s="146"/>
      <c r="TGH19" s="146"/>
      <c r="TGI19" s="146"/>
      <c r="TGJ19" s="146"/>
      <c r="TGK19" s="146"/>
      <c r="TGL19" s="146"/>
      <c r="TGM19" s="146"/>
      <c r="TGN19" s="146"/>
      <c r="TGO19" s="146"/>
      <c r="TGP19" s="146"/>
      <c r="TGQ19" s="146"/>
      <c r="TGR19" s="146"/>
      <c r="TGS19" s="146"/>
      <c r="TGT19" s="146"/>
      <c r="TGU19" s="146"/>
      <c r="TGV19" s="146"/>
      <c r="TGW19" s="146"/>
      <c r="TGX19" s="146"/>
      <c r="TGY19" s="146"/>
      <c r="TGZ19" s="146"/>
      <c r="THA19" s="146"/>
      <c r="THB19" s="146"/>
      <c r="THC19" s="146"/>
      <c r="THD19" s="146"/>
      <c r="THE19" s="146"/>
      <c r="THF19" s="146"/>
      <c r="THG19" s="146"/>
      <c r="THH19" s="146"/>
      <c r="THI19" s="146"/>
      <c r="THJ19" s="146"/>
      <c r="THK19" s="146"/>
      <c r="THL19" s="146"/>
      <c r="THM19" s="146"/>
      <c r="THN19" s="146"/>
      <c r="THO19" s="146"/>
      <c r="THP19" s="146"/>
      <c r="THQ19" s="146"/>
      <c r="THR19" s="146"/>
      <c r="THS19" s="146"/>
      <c r="THT19" s="146"/>
      <c r="THU19" s="146"/>
      <c r="THV19" s="146"/>
      <c r="THW19" s="146"/>
      <c r="THX19" s="146"/>
      <c r="THY19" s="146"/>
      <c r="THZ19" s="146"/>
      <c r="TIA19" s="146"/>
      <c r="TIB19" s="146"/>
      <c r="TIC19" s="146"/>
      <c r="TID19" s="146"/>
      <c r="TIE19" s="146"/>
      <c r="TIF19" s="146"/>
      <c r="TIG19" s="146"/>
      <c r="TIH19" s="146"/>
      <c r="TII19" s="146"/>
      <c r="TIJ19" s="146"/>
      <c r="TIK19" s="146"/>
      <c r="TIL19" s="146"/>
      <c r="TIM19" s="146"/>
      <c r="TIN19" s="146"/>
      <c r="TIO19" s="146"/>
      <c r="TIP19" s="146"/>
      <c r="TIQ19" s="146"/>
      <c r="TIR19" s="146"/>
      <c r="TIS19" s="146"/>
      <c r="TIT19" s="146"/>
      <c r="TIU19" s="146"/>
      <c r="TIV19" s="146"/>
      <c r="TIW19" s="146"/>
      <c r="TIX19" s="146"/>
      <c r="TIY19" s="146"/>
      <c r="TIZ19" s="146"/>
      <c r="TJA19" s="146"/>
      <c r="TJB19" s="146"/>
      <c r="TJC19" s="146"/>
      <c r="TJD19" s="146"/>
      <c r="TJE19" s="146"/>
      <c r="TJF19" s="146"/>
      <c r="TJG19" s="146"/>
      <c r="TJH19" s="146"/>
      <c r="TJI19" s="146"/>
      <c r="TJJ19" s="146"/>
      <c r="TJK19" s="146"/>
      <c r="TJL19" s="146"/>
      <c r="TJM19" s="146"/>
      <c r="TJN19" s="146"/>
      <c r="TJO19" s="146"/>
      <c r="TJP19" s="146"/>
      <c r="TJQ19" s="146"/>
      <c r="TJR19" s="146"/>
      <c r="TJS19" s="146"/>
      <c r="TJT19" s="146"/>
      <c r="TJU19" s="146"/>
      <c r="TJV19" s="146"/>
      <c r="TJW19" s="146"/>
      <c r="TJX19" s="146"/>
      <c r="TJY19" s="146"/>
      <c r="TJZ19" s="146"/>
      <c r="TKA19" s="146"/>
      <c r="TKB19" s="146"/>
      <c r="TKC19" s="146"/>
      <c r="TKD19" s="146"/>
      <c r="TKE19" s="146"/>
      <c r="TKF19" s="146"/>
      <c r="TKG19" s="146"/>
      <c r="TKH19" s="146"/>
      <c r="TKI19" s="146"/>
      <c r="TKJ19" s="146"/>
      <c r="TKK19" s="146"/>
      <c r="TKL19" s="146"/>
      <c r="TKM19" s="146"/>
      <c r="TKN19" s="146"/>
      <c r="TKO19" s="146"/>
      <c r="TKP19" s="146"/>
      <c r="TKQ19" s="146"/>
      <c r="TKR19" s="146"/>
      <c r="TKS19" s="146"/>
      <c r="TKT19" s="146"/>
      <c r="TKU19" s="146"/>
      <c r="TKV19" s="146"/>
      <c r="TKW19" s="146"/>
      <c r="TKX19" s="146"/>
      <c r="TKY19" s="146"/>
      <c r="TKZ19" s="146"/>
      <c r="TLA19" s="146"/>
      <c r="TLB19" s="146"/>
      <c r="TLC19" s="146"/>
      <c r="TLD19" s="146"/>
      <c r="TLE19" s="146"/>
      <c r="TLF19" s="146"/>
      <c r="TLG19" s="146"/>
      <c r="TLH19" s="146"/>
      <c r="TLI19" s="146"/>
      <c r="TLJ19" s="146"/>
      <c r="TLK19" s="146"/>
      <c r="TLL19" s="146"/>
      <c r="TLM19" s="146"/>
      <c r="TLN19" s="146"/>
      <c r="TLO19" s="146"/>
      <c r="TLP19" s="146"/>
      <c r="TLQ19" s="146"/>
      <c r="TLR19" s="146"/>
      <c r="TLS19" s="146"/>
      <c r="TLT19" s="146"/>
      <c r="TLU19" s="146"/>
      <c r="TLV19" s="146"/>
      <c r="TLW19" s="146"/>
      <c r="TLX19" s="146"/>
      <c r="TLY19" s="146"/>
      <c r="TLZ19" s="146"/>
      <c r="TMA19" s="146"/>
      <c r="TMB19" s="146"/>
      <c r="TMC19" s="146"/>
      <c r="TMD19" s="146"/>
      <c r="TME19" s="146"/>
      <c r="TMF19" s="146"/>
      <c r="TMG19" s="146"/>
      <c r="TMH19" s="146"/>
      <c r="TMI19" s="146"/>
      <c r="TMJ19" s="146"/>
      <c r="TMK19" s="146"/>
      <c r="TML19" s="146"/>
      <c r="TMM19" s="146"/>
      <c r="TMN19" s="146"/>
      <c r="TMO19" s="146"/>
      <c r="TMP19" s="146"/>
      <c r="TMQ19" s="146"/>
      <c r="TMR19" s="146"/>
      <c r="TMS19" s="146"/>
      <c r="TMT19" s="146"/>
      <c r="TMU19" s="146"/>
      <c r="TMV19" s="146"/>
      <c r="TMW19" s="146"/>
      <c r="TMX19" s="146"/>
      <c r="TMY19" s="146"/>
      <c r="TMZ19" s="146"/>
      <c r="TNA19" s="146"/>
      <c r="TNB19" s="146"/>
      <c r="TNC19" s="146"/>
      <c r="TND19" s="146"/>
      <c r="TNE19" s="146"/>
      <c r="TNF19" s="146"/>
      <c r="TNG19" s="146"/>
      <c r="TNH19" s="146"/>
      <c r="TNI19" s="146"/>
      <c r="TNJ19" s="146"/>
      <c r="TNK19" s="146"/>
      <c r="TNL19" s="146"/>
      <c r="TNM19" s="146"/>
      <c r="TNN19" s="146"/>
      <c r="TNO19" s="146"/>
      <c r="TNP19" s="146"/>
      <c r="TNQ19" s="146"/>
      <c r="TNR19" s="146"/>
      <c r="TNS19" s="146"/>
      <c r="TNT19" s="146"/>
      <c r="TNU19" s="146"/>
      <c r="TNV19" s="146"/>
      <c r="TNW19" s="146"/>
      <c r="TNX19" s="146"/>
      <c r="TNY19" s="146"/>
      <c r="TNZ19" s="146"/>
      <c r="TOA19" s="146"/>
      <c r="TOB19" s="146"/>
      <c r="TOC19" s="146"/>
      <c r="TOD19" s="146"/>
      <c r="TOE19" s="146"/>
      <c r="TOF19" s="146"/>
      <c r="TOG19" s="146"/>
      <c r="TOH19" s="146"/>
      <c r="TOI19" s="146"/>
      <c r="TOJ19" s="146"/>
      <c r="TOK19" s="146"/>
      <c r="TOL19" s="146"/>
      <c r="TOM19" s="146"/>
      <c r="TON19" s="146"/>
      <c r="TOO19" s="146"/>
      <c r="TOP19" s="146"/>
      <c r="TOQ19" s="146"/>
      <c r="TOR19" s="146"/>
      <c r="TOS19" s="146"/>
      <c r="TOT19" s="146"/>
      <c r="TOU19" s="146"/>
      <c r="TOV19" s="146"/>
      <c r="TOW19" s="146"/>
      <c r="TOX19" s="146"/>
      <c r="TOY19" s="146"/>
      <c r="TOZ19" s="146"/>
      <c r="TPA19" s="146"/>
      <c r="TPB19" s="146"/>
      <c r="TPC19" s="146"/>
      <c r="TPD19" s="146"/>
      <c r="TPE19" s="146"/>
      <c r="TPF19" s="146"/>
      <c r="TPG19" s="146"/>
      <c r="TPH19" s="146"/>
      <c r="TPI19" s="146"/>
      <c r="TPJ19" s="146"/>
      <c r="TPK19" s="146"/>
      <c r="TPL19" s="146"/>
      <c r="TPM19" s="146"/>
      <c r="TPN19" s="146"/>
      <c r="TPO19" s="146"/>
      <c r="TPP19" s="146"/>
      <c r="TPQ19" s="146"/>
      <c r="TPR19" s="146"/>
      <c r="TPS19" s="146"/>
      <c r="TPT19" s="146"/>
      <c r="TPU19" s="146"/>
      <c r="TPV19" s="146"/>
      <c r="TPW19" s="146"/>
      <c r="TPX19" s="146"/>
      <c r="TPY19" s="146"/>
      <c r="TPZ19" s="146"/>
      <c r="TQA19" s="146"/>
      <c r="TQB19" s="146"/>
      <c r="TQC19" s="146"/>
      <c r="TQD19" s="146"/>
      <c r="TQE19" s="146"/>
      <c r="TQF19" s="146"/>
      <c r="TQG19" s="146"/>
      <c r="TQH19" s="146"/>
      <c r="TQI19" s="146"/>
      <c r="TQJ19" s="146"/>
      <c r="TQK19" s="146"/>
      <c r="TQL19" s="146"/>
      <c r="TQM19" s="146"/>
      <c r="TQN19" s="146"/>
      <c r="TQO19" s="146"/>
      <c r="TQP19" s="146"/>
      <c r="TQQ19" s="146"/>
      <c r="TQR19" s="146"/>
      <c r="TQS19" s="146"/>
      <c r="TQT19" s="146"/>
      <c r="TQU19" s="146"/>
      <c r="TQV19" s="146"/>
      <c r="TQW19" s="146"/>
      <c r="TQX19" s="146"/>
      <c r="TQY19" s="146"/>
      <c r="TQZ19" s="146"/>
      <c r="TRA19" s="146"/>
      <c r="TRB19" s="146"/>
      <c r="TRC19" s="146"/>
      <c r="TRD19" s="146"/>
      <c r="TRE19" s="146"/>
      <c r="TRF19" s="146"/>
      <c r="TRG19" s="146"/>
      <c r="TRH19" s="146"/>
      <c r="TRI19" s="146"/>
      <c r="TRJ19" s="146"/>
      <c r="TRK19" s="146"/>
      <c r="TRL19" s="146"/>
      <c r="TRM19" s="146"/>
      <c r="TRN19" s="146"/>
      <c r="TRO19" s="146"/>
      <c r="TRP19" s="146"/>
      <c r="TRQ19" s="146"/>
      <c r="TRR19" s="146"/>
      <c r="TRS19" s="146"/>
      <c r="TRT19" s="146"/>
      <c r="TRU19" s="146"/>
      <c r="TRV19" s="146"/>
      <c r="TRW19" s="146"/>
      <c r="TRX19" s="146"/>
      <c r="TRY19" s="146"/>
      <c r="TRZ19" s="146"/>
      <c r="TSA19" s="146"/>
      <c r="TSB19" s="146"/>
      <c r="TSC19" s="146"/>
      <c r="TSD19" s="146"/>
      <c r="TSE19" s="146"/>
      <c r="TSF19" s="146"/>
      <c r="TSG19" s="146"/>
      <c r="TSH19" s="146"/>
      <c r="TSI19" s="146"/>
      <c r="TSJ19" s="146"/>
      <c r="TSK19" s="146"/>
      <c r="TSL19" s="146"/>
      <c r="TSM19" s="146"/>
      <c r="TSN19" s="146"/>
      <c r="TSO19" s="146"/>
      <c r="TSP19" s="146"/>
      <c r="TSQ19" s="146"/>
      <c r="TSR19" s="146"/>
      <c r="TSS19" s="146"/>
      <c r="TST19" s="146"/>
      <c r="TSU19" s="146"/>
      <c r="TSV19" s="146"/>
      <c r="TSW19" s="146"/>
      <c r="TSX19" s="146"/>
      <c r="TSY19" s="146"/>
      <c r="TSZ19" s="146"/>
      <c r="TTA19" s="146"/>
      <c r="TTB19" s="146"/>
      <c r="TTC19" s="146"/>
      <c r="TTD19" s="146"/>
      <c r="TTE19" s="146"/>
      <c r="TTF19" s="146"/>
      <c r="TTG19" s="146"/>
      <c r="TTH19" s="146"/>
      <c r="TTI19" s="146"/>
      <c r="TTJ19" s="146"/>
      <c r="TTK19" s="146"/>
      <c r="TTL19" s="146"/>
      <c r="TTM19" s="146"/>
      <c r="TTN19" s="146"/>
      <c r="TTO19" s="146"/>
      <c r="TTP19" s="146"/>
      <c r="TTQ19" s="146"/>
      <c r="TTR19" s="146"/>
      <c r="TTS19" s="146"/>
      <c r="TTT19" s="146"/>
      <c r="TTU19" s="146"/>
      <c r="TTV19" s="146"/>
      <c r="TTW19" s="146"/>
      <c r="TTX19" s="146"/>
      <c r="TTY19" s="146"/>
      <c r="TTZ19" s="146"/>
      <c r="TUA19" s="146"/>
      <c r="TUB19" s="146"/>
      <c r="TUC19" s="146"/>
      <c r="TUD19" s="146"/>
      <c r="TUE19" s="146"/>
      <c r="TUF19" s="146"/>
      <c r="TUG19" s="146"/>
      <c r="TUH19" s="146"/>
      <c r="TUI19" s="146"/>
      <c r="TUJ19" s="146"/>
      <c r="TUK19" s="146"/>
      <c r="TUL19" s="146"/>
      <c r="TUM19" s="146"/>
      <c r="TUN19" s="146"/>
      <c r="TUO19" s="146"/>
      <c r="TUP19" s="146"/>
      <c r="TUQ19" s="146"/>
      <c r="TUR19" s="146"/>
      <c r="TUS19" s="146"/>
      <c r="TUT19" s="146"/>
      <c r="TUU19" s="146"/>
      <c r="TUV19" s="146"/>
      <c r="TUW19" s="146"/>
      <c r="TUX19" s="146"/>
      <c r="TUY19" s="146"/>
      <c r="TUZ19" s="146"/>
      <c r="TVA19" s="146"/>
      <c r="TVB19" s="146"/>
      <c r="TVC19" s="146"/>
      <c r="TVD19" s="146"/>
      <c r="TVE19" s="146"/>
      <c r="TVF19" s="146"/>
      <c r="TVG19" s="146"/>
      <c r="TVH19" s="146"/>
      <c r="TVI19" s="146"/>
      <c r="TVJ19" s="146"/>
      <c r="TVK19" s="146"/>
      <c r="TVL19" s="146"/>
      <c r="TVM19" s="146"/>
      <c r="TVN19" s="146"/>
      <c r="TVO19" s="146"/>
      <c r="TVP19" s="146"/>
      <c r="TVQ19" s="146"/>
      <c r="TVR19" s="146"/>
      <c r="TVS19" s="146"/>
      <c r="TVT19" s="146"/>
      <c r="TVU19" s="146"/>
      <c r="TVV19" s="146"/>
      <c r="TVW19" s="146"/>
      <c r="TVX19" s="146"/>
      <c r="TVY19" s="146"/>
      <c r="TVZ19" s="146"/>
      <c r="TWA19" s="146"/>
      <c r="TWB19" s="146"/>
      <c r="TWC19" s="146"/>
      <c r="TWD19" s="146"/>
      <c r="TWE19" s="146"/>
      <c r="TWF19" s="146"/>
      <c r="TWG19" s="146"/>
      <c r="TWH19" s="146"/>
      <c r="TWI19" s="146"/>
      <c r="TWJ19" s="146"/>
      <c r="TWK19" s="146"/>
      <c r="TWL19" s="146"/>
      <c r="TWM19" s="146"/>
      <c r="TWN19" s="146"/>
      <c r="TWO19" s="146"/>
      <c r="TWP19" s="146"/>
      <c r="TWQ19" s="146"/>
      <c r="TWR19" s="146"/>
      <c r="TWS19" s="146"/>
      <c r="TWT19" s="146"/>
      <c r="TWU19" s="146"/>
      <c r="TWV19" s="146"/>
      <c r="TWW19" s="146"/>
      <c r="TWX19" s="146"/>
      <c r="TWY19" s="146"/>
      <c r="TWZ19" s="146"/>
      <c r="TXA19" s="146"/>
      <c r="TXB19" s="146"/>
      <c r="TXC19" s="146"/>
      <c r="TXD19" s="146"/>
      <c r="TXE19" s="146"/>
      <c r="TXF19" s="146"/>
      <c r="TXG19" s="146"/>
      <c r="TXH19" s="146"/>
      <c r="TXI19" s="146"/>
      <c r="TXJ19" s="146"/>
      <c r="TXK19" s="146"/>
      <c r="TXL19" s="146"/>
      <c r="TXM19" s="146"/>
      <c r="TXN19" s="146"/>
      <c r="TXO19" s="146"/>
      <c r="TXP19" s="146"/>
      <c r="TXQ19" s="146"/>
      <c r="TXR19" s="146"/>
      <c r="TXS19" s="146"/>
      <c r="TXT19" s="146"/>
      <c r="TXU19" s="146"/>
      <c r="TXV19" s="146"/>
      <c r="TXW19" s="146"/>
      <c r="TXX19" s="146"/>
      <c r="TXY19" s="146"/>
      <c r="TXZ19" s="146"/>
      <c r="TYA19" s="146"/>
      <c r="TYB19" s="146"/>
      <c r="TYC19" s="146"/>
      <c r="TYD19" s="146"/>
      <c r="TYE19" s="146"/>
      <c r="TYF19" s="146"/>
      <c r="TYG19" s="146"/>
      <c r="TYH19" s="146"/>
      <c r="TYI19" s="146"/>
      <c r="TYJ19" s="146"/>
      <c r="TYK19" s="146"/>
      <c r="TYL19" s="146"/>
      <c r="TYM19" s="146"/>
      <c r="TYN19" s="146"/>
      <c r="TYO19" s="146"/>
      <c r="TYP19" s="146"/>
      <c r="TYQ19" s="146"/>
      <c r="TYR19" s="146"/>
      <c r="TYS19" s="146"/>
      <c r="TYT19" s="146"/>
      <c r="TYU19" s="146"/>
      <c r="TYV19" s="146"/>
      <c r="TYW19" s="146"/>
      <c r="TYX19" s="146"/>
      <c r="TYY19" s="146"/>
      <c r="TYZ19" s="146"/>
      <c r="TZA19" s="146"/>
      <c r="TZB19" s="146"/>
      <c r="TZC19" s="146"/>
      <c r="TZD19" s="146"/>
      <c r="TZE19" s="146"/>
      <c r="TZF19" s="146"/>
      <c r="TZG19" s="146"/>
      <c r="TZH19" s="146"/>
      <c r="TZI19" s="146"/>
      <c r="TZJ19" s="146"/>
      <c r="TZK19" s="146"/>
      <c r="TZL19" s="146"/>
      <c r="TZM19" s="146"/>
      <c r="TZN19" s="146"/>
      <c r="TZO19" s="146"/>
      <c r="TZP19" s="146"/>
      <c r="TZQ19" s="146"/>
      <c r="TZR19" s="146"/>
      <c r="TZS19" s="146"/>
      <c r="TZT19" s="146"/>
      <c r="TZU19" s="146"/>
      <c r="TZV19" s="146"/>
      <c r="TZW19" s="146"/>
      <c r="TZX19" s="146"/>
      <c r="TZY19" s="146"/>
      <c r="TZZ19" s="146"/>
      <c r="UAA19" s="146"/>
      <c r="UAB19" s="146"/>
      <c r="UAC19" s="146"/>
      <c r="UAD19" s="146"/>
      <c r="UAE19" s="146"/>
      <c r="UAF19" s="146"/>
      <c r="UAG19" s="146"/>
      <c r="UAH19" s="146"/>
      <c r="UAI19" s="146"/>
      <c r="UAJ19" s="146"/>
      <c r="UAK19" s="146"/>
      <c r="UAL19" s="146"/>
      <c r="UAM19" s="146"/>
      <c r="UAN19" s="146"/>
      <c r="UAO19" s="146"/>
      <c r="UAP19" s="146"/>
      <c r="UAQ19" s="146"/>
      <c r="UAR19" s="146"/>
      <c r="UAS19" s="146"/>
      <c r="UAT19" s="146"/>
      <c r="UAU19" s="146"/>
      <c r="UAV19" s="146"/>
      <c r="UAW19" s="146"/>
      <c r="UAX19" s="146"/>
      <c r="UAY19" s="146"/>
      <c r="UAZ19" s="146"/>
      <c r="UBA19" s="146"/>
      <c r="UBB19" s="146"/>
      <c r="UBC19" s="146"/>
      <c r="UBD19" s="146"/>
      <c r="UBE19" s="146"/>
      <c r="UBF19" s="146"/>
      <c r="UBG19" s="146"/>
      <c r="UBH19" s="146"/>
      <c r="UBI19" s="146"/>
      <c r="UBJ19" s="146"/>
      <c r="UBK19" s="146"/>
      <c r="UBL19" s="146"/>
      <c r="UBM19" s="146"/>
      <c r="UBN19" s="146"/>
      <c r="UBO19" s="146"/>
      <c r="UBP19" s="146"/>
      <c r="UBQ19" s="146"/>
      <c r="UBR19" s="146"/>
      <c r="UBS19" s="146"/>
      <c r="UBT19" s="146"/>
      <c r="UBU19" s="146"/>
      <c r="UBV19" s="146"/>
      <c r="UBW19" s="146"/>
      <c r="UBX19" s="146"/>
      <c r="UBY19" s="146"/>
      <c r="UBZ19" s="146"/>
      <c r="UCA19" s="146"/>
      <c r="UCB19" s="146"/>
      <c r="UCC19" s="146"/>
      <c r="UCD19" s="146"/>
      <c r="UCE19" s="146"/>
      <c r="UCF19" s="146"/>
      <c r="UCG19" s="146"/>
      <c r="UCH19" s="146"/>
      <c r="UCI19" s="146"/>
      <c r="UCJ19" s="146"/>
      <c r="UCK19" s="146"/>
      <c r="UCL19" s="146"/>
      <c r="UCM19" s="146"/>
      <c r="UCN19" s="146"/>
      <c r="UCO19" s="146"/>
      <c r="UCP19" s="146"/>
      <c r="UCQ19" s="146"/>
      <c r="UCR19" s="146"/>
      <c r="UCS19" s="146"/>
      <c r="UCT19" s="146"/>
      <c r="UCU19" s="146"/>
      <c r="UCV19" s="146"/>
      <c r="UCW19" s="146"/>
      <c r="UCX19" s="146"/>
      <c r="UCY19" s="146"/>
      <c r="UCZ19" s="146"/>
      <c r="UDA19" s="146"/>
      <c r="UDB19" s="146"/>
      <c r="UDC19" s="146"/>
      <c r="UDD19" s="146"/>
      <c r="UDE19" s="146"/>
      <c r="UDF19" s="146"/>
      <c r="UDG19" s="146"/>
      <c r="UDH19" s="146"/>
      <c r="UDI19" s="146"/>
      <c r="UDJ19" s="146"/>
      <c r="UDK19" s="146"/>
      <c r="UDL19" s="146"/>
      <c r="UDM19" s="146"/>
      <c r="UDN19" s="146"/>
      <c r="UDO19" s="146"/>
      <c r="UDP19" s="146"/>
      <c r="UDQ19" s="146"/>
      <c r="UDR19" s="146"/>
      <c r="UDS19" s="146"/>
      <c r="UDT19" s="146"/>
      <c r="UDU19" s="146"/>
      <c r="UDV19" s="146"/>
      <c r="UDW19" s="146"/>
      <c r="UDX19" s="146"/>
      <c r="UDY19" s="146"/>
      <c r="UDZ19" s="146"/>
      <c r="UEA19" s="146"/>
      <c r="UEB19" s="146"/>
      <c r="UEC19" s="146"/>
      <c r="UED19" s="146"/>
      <c r="UEE19" s="146"/>
      <c r="UEF19" s="146"/>
      <c r="UEG19" s="146"/>
      <c r="UEH19" s="146"/>
      <c r="UEI19" s="146"/>
      <c r="UEJ19" s="146"/>
      <c r="UEK19" s="146"/>
      <c r="UEL19" s="146"/>
      <c r="UEM19" s="146"/>
      <c r="UEN19" s="146"/>
      <c r="UEO19" s="146"/>
      <c r="UEP19" s="146"/>
      <c r="UEQ19" s="146"/>
      <c r="UER19" s="146"/>
      <c r="UES19" s="146"/>
      <c r="UET19" s="146"/>
      <c r="UEU19" s="146"/>
      <c r="UEV19" s="146"/>
      <c r="UEW19" s="146"/>
      <c r="UEX19" s="146"/>
      <c r="UEY19" s="146"/>
      <c r="UEZ19" s="146"/>
      <c r="UFA19" s="146"/>
      <c r="UFB19" s="146"/>
      <c r="UFC19" s="146"/>
      <c r="UFD19" s="146"/>
      <c r="UFE19" s="146"/>
      <c r="UFF19" s="146"/>
      <c r="UFG19" s="146"/>
      <c r="UFH19" s="146"/>
      <c r="UFI19" s="146"/>
      <c r="UFJ19" s="146"/>
      <c r="UFK19" s="146"/>
      <c r="UFL19" s="146"/>
      <c r="UFM19" s="146"/>
      <c r="UFN19" s="146"/>
      <c r="UFO19" s="146"/>
      <c r="UFP19" s="146"/>
      <c r="UFQ19" s="146"/>
      <c r="UFR19" s="146"/>
      <c r="UFS19" s="146"/>
      <c r="UFT19" s="146"/>
      <c r="UFU19" s="146"/>
      <c r="UFV19" s="146"/>
      <c r="UFW19" s="146"/>
      <c r="UFX19" s="146"/>
      <c r="UFY19" s="146"/>
      <c r="UFZ19" s="146"/>
      <c r="UGA19" s="146"/>
      <c r="UGB19" s="146"/>
      <c r="UGC19" s="146"/>
      <c r="UGD19" s="146"/>
      <c r="UGE19" s="146"/>
      <c r="UGF19" s="146"/>
      <c r="UGG19" s="146"/>
      <c r="UGH19" s="146"/>
      <c r="UGI19" s="146"/>
      <c r="UGJ19" s="146"/>
      <c r="UGK19" s="146"/>
      <c r="UGL19" s="146"/>
      <c r="UGM19" s="146"/>
      <c r="UGN19" s="146"/>
      <c r="UGO19" s="146"/>
      <c r="UGP19" s="146"/>
      <c r="UGQ19" s="146"/>
      <c r="UGR19" s="146"/>
      <c r="UGS19" s="146"/>
      <c r="UGT19" s="146"/>
      <c r="UGU19" s="146"/>
      <c r="UGV19" s="146"/>
      <c r="UGW19" s="146"/>
      <c r="UGX19" s="146"/>
      <c r="UGY19" s="146"/>
      <c r="UGZ19" s="146"/>
      <c r="UHA19" s="146"/>
      <c r="UHB19" s="146"/>
      <c r="UHC19" s="146"/>
      <c r="UHD19" s="146"/>
      <c r="UHE19" s="146"/>
      <c r="UHF19" s="146"/>
      <c r="UHG19" s="146"/>
      <c r="UHH19" s="146"/>
      <c r="UHI19" s="146"/>
      <c r="UHJ19" s="146"/>
      <c r="UHK19" s="146"/>
      <c r="UHL19" s="146"/>
      <c r="UHM19" s="146"/>
      <c r="UHN19" s="146"/>
      <c r="UHO19" s="146"/>
      <c r="UHP19" s="146"/>
      <c r="UHQ19" s="146"/>
      <c r="UHR19" s="146"/>
      <c r="UHS19" s="146"/>
      <c r="UHT19" s="146"/>
      <c r="UHU19" s="146"/>
      <c r="UHV19" s="146"/>
      <c r="UHW19" s="146"/>
      <c r="UHX19" s="146"/>
      <c r="UHY19" s="146"/>
      <c r="UHZ19" s="146"/>
      <c r="UIA19" s="146"/>
      <c r="UIB19" s="146"/>
      <c r="UIC19" s="146"/>
      <c r="UID19" s="146"/>
      <c r="UIE19" s="146"/>
      <c r="UIF19" s="146"/>
      <c r="UIG19" s="146"/>
      <c r="UIH19" s="146"/>
      <c r="UII19" s="146"/>
      <c r="UIJ19" s="146"/>
      <c r="UIK19" s="146"/>
      <c r="UIL19" s="146"/>
      <c r="UIM19" s="146"/>
      <c r="UIN19" s="146"/>
      <c r="UIO19" s="146"/>
      <c r="UIP19" s="146"/>
      <c r="UIQ19" s="146"/>
      <c r="UIR19" s="146"/>
      <c r="UIS19" s="146"/>
      <c r="UIT19" s="146"/>
      <c r="UIU19" s="146"/>
      <c r="UIV19" s="146"/>
      <c r="UIW19" s="146"/>
      <c r="UIX19" s="146"/>
      <c r="UIY19" s="146"/>
      <c r="UIZ19" s="146"/>
      <c r="UJA19" s="146"/>
      <c r="UJB19" s="146"/>
      <c r="UJC19" s="146"/>
      <c r="UJD19" s="146"/>
      <c r="UJE19" s="146"/>
      <c r="UJF19" s="146"/>
      <c r="UJG19" s="146"/>
      <c r="UJH19" s="146"/>
      <c r="UJI19" s="146"/>
      <c r="UJJ19" s="146"/>
      <c r="UJK19" s="146"/>
      <c r="UJL19" s="146"/>
      <c r="UJM19" s="146"/>
      <c r="UJN19" s="146"/>
      <c r="UJO19" s="146"/>
      <c r="UJP19" s="146"/>
      <c r="UJQ19" s="146"/>
      <c r="UJR19" s="146"/>
      <c r="UJS19" s="146"/>
      <c r="UJT19" s="146"/>
      <c r="UJU19" s="146"/>
      <c r="UJV19" s="146"/>
      <c r="UJW19" s="146"/>
      <c r="UJX19" s="146"/>
      <c r="UJY19" s="146"/>
      <c r="UJZ19" s="146"/>
      <c r="UKA19" s="146"/>
      <c r="UKB19" s="146"/>
      <c r="UKC19" s="146"/>
      <c r="UKD19" s="146"/>
      <c r="UKE19" s="146"/>
      <c r="UKF19" s="146"/>
      <c r="UKG19" s="146"/>
      <c r="UKH19" s="146"/>
      <c r="UKI19" s="146"/>
      <c r="UKJ19" s="146"/>
      <c r="UKK19" s="146"/>
      <c r="UKL19" s="146"/>
      <c r="UKM19" s="146"/>
      <c r="UKN19" s="146"/>
      <c r="UKO19" s="146"/>
      <c r="UKP19" s="146"/>
      <c r="UKQ19" s="146"/>
      <c r="UKR19" s="146"/>
      <c r="UKS19" s="146"/>
      <c r="UKT19" s="146"/>
      <c r="UKU19" s="146"/>
      <c r="UKV19" s="146"/>
      <c r="UKW19" s="146"/>
      <c r="UKX19" s="146"/>
      <c r="UKY19" s="146"/>
      <c r="UKZ19" s="146"/>
      <c r="ULA19" s="146"/>
      <c r="ULB19" s="146"/>
      <c r="ULC19" s="146"/>
      <c r="ULD19" s="146"/>
      <c r="ULE19" s="146"/>
      <c r="ULF19" s="146"/>
      <c r="ULG19" s="146"/>
      <c r="ULH19" s="146"/>
      <c r="ULI19" s="146"/>
      <c r="ULJ19" s="146"/>
      <c r="ULK19" s="146"/>
      <c r="ULL19" s="146"/>
      <c r="ULM19" s="146"/>
      <c r="ULN19" s="146"/>
      <c r="ULO19" s="146"/>
      <c r="ULP19" s="146"/>
      <c r="ULQ19" s="146"/>
      <c r="ULR19" s="146"/>
      <c r="ULS19" s="146"/>
      <c r="ULT19" s="146"/>
      <c r="ULU19" s="146"/>
      <c r="ULV19" s="146"/>
      <c r="ULW19" s="146"/>
      <c r="ULX19" s="146"/>
      <c r="ULY19" s="146"/>
      <c r="ULZ19" s="146"/>
      <c r="UMA19" s="146"/>
      <c r="UMB19" s="146"/>
      <c r="UMC19" s="146"/>
      <c r="UMD19" s="146"/>
      <c r="UME19" s="146"/>
      <c r="UMF19" s="146"/>
      <c r="UMG19" s="146"/>
      <c r="UMH19" s="146"/>
      <c r="UMI19" s="146"/>
      <c r="UMJ19" s="146"/>
      <c r="UMK19" s="146"/>
      <c r="UML19" s="146"/>
      <c r="UMM19" s="146"/>
      <c r="UMN19" s="146"/>
      <c r="UMO19" s="146"/>
      <c r="UMP19" s="146"/>
      <c r="UMQ19" s="146"/>
      <c r="UMR19" s="146"/>
      <c r="UMS19" s="146"/>
      <c r="UMT19" s="146"/>
      <c r="UMU19" s="146"/>
      <c r="UMV19" s="146"/>
      <c r="UMW19" s="146"/>
      <c r="UMX19" s="146"/>
      <c r="UMY19" s="146"/>
      <c r="UMZ19" s="146"/>
      <c r="UNA19" s="146"/>
      <c r="UNB19" s="146"/>
      <c r="UNC19" s="146"/>
      <c r="UND19" s="146"/>
      <c r="UNE19" s="146"/>
      <c r="UNF19" s="146"/>
      <c r="UNG19" s="146"/>
      <c r="UNH19" s="146"/>
      <c r="UNI19" s="146"/>
      <c r="UNJ19" s="146"/>
      <c r="UNK19" s="146"/>
      <c r="UNL19" s="146"/>
      <c r="UNM19" s="146"/>
      <c r="UNN19" s="146"/>
      <c r="UNO19" s="146"/>
      <c r="UNP19" s="146"/>
      <c r="UNQ19" s="146"/>
      <c r="UNR19" s="146"/>
      <c r="UNS19" s="146"/>
      <c r="UNT19" s="146"/>
      <c r="UNU19" s="146"/>
      <c r="UNV19" s="146"/>
      <c r="UNW19" s="146"/>
      <c r="UNX19" s="146"/>
      <c r="UNY19" s="146"/>
      <c r="UNZ19" s="146"/>
      <c r="UOA19" s="146"/>
      <c r="UOB19" s="146"/>
      <c r="UOC19" s="146"/>
      <c r="UOD19" s="146"/>
      <c r="UOE19" s="146"/>
      <c r="UOF19" s="146"/>
      <c r="UOG19" s="146"/>
      <c r="UOH19" s="146"/>
      <c r="UOI19" s="146"/>
      <c r="UOJ19" s="146"/>
      <c r="UOK19" s="146"/>
      <c r="UOL19" s="146"/>
      <c r="UOM19" s="146"/>
      <c r="UON19" s="146"/>
      <c r="UOO19" s="146"/>
      <c r="UOP19" s="146"/>
      <c r="UOQ19" s="146"/>
      <c r="UOR19" s="146"/>
      <c r="UOS19" s="146"/>
      <c r="UOT19" s="146"/>
      <c r="UOU19" s="146"/>
      <c r="UOV19" s="146"/>
      <c r="UOW19" s="146"/>
      <c r="UOX19" s="146"/>
      <c r="UOY19" s="146"/>
      <c r="UOZ19" s="146"/>
      <c r="UPA19" s="146"/>
      <c r="UPB19" s="146"/>
      <c r="UPC19" s="146"/>
      <c r="UPD19" s="146"/>
      <c r="UPE19" s="146"/>
      <c r="UPF19" s="146"/>
      <c r="UPG19" s="146"/>
      <c r="UPH19" s="146"/>
      <c r="UPI19" s="146"/>
      <c r="UPJ19" s="146"/>
      <c r="UPK19" s="146"/>
      <c r="UPL19" s="146"/>
      <c r="UPM19" s="146"/>
      <c r="UPN19" s="146"/>
      <c r="UPO19" s="146"/>
      <c r="UPP19" s="146"/>
      <c r="UPQ19" s="146"/>
      <c r="UPR19" s="146"/>
      <c r="UPS19" s="146"/>
      <c r="UPT19" s="146"/>
      <c r="UPU19" s="146"/>
      <c r="UPV19" s="146"/>
      <c r="UPW19" s="146"/>
      <c r="UPX19" s="146"/>
      <c r="UPY19" s="146"/>
      <c r="UPZ19" s="146"/>
      <c r="UQA19" s="146"/>
      <c r="UQB19" s="146"/>
      <c r="UQC19" s="146"/>
      <c r="UQD19" s="146"/>
      <c r="UQE19" s="146"/>
      <c r="UQF19" s="146"/>
      <c r="UQG19" s="146"/>
      <c r="UQH19" s="146"/>
      <c r="UQI19" s="146"/>
      <c r="UQJ19" s="146"/>
      <c r="UQK19" s="146"/>
      <c r="UQL19" s="146"/>
      <c r="UQM19" s="146"/>
      <c r="UQN19" s="146"/>
      <c r="UQO19" s="146"/>
      <c r="UQP19" s="146"/>
      <c r="UQQ19" s="146"/>
      <c r="UQR19" s="146"/>
      <c r="UQS19" s="146"/>
      <c r="UQT19" s="146"/>
      <c r="UQU19" s="146"/>
      <c r="UQV19" s="146"/>
      <c r="UQW19" s="146"/>
      <c r="UQX19" s="146"/>
      <c r="UQY19" s="146"/>
      <c r="UQZ19" s="146"/>
      <c r="URA19" s="146"/>
      <c r="URB19" s="146"/>
      <c r="URC19" s="146"/>
      <c r="URD19" s="146"/>
      <c r="URE19" s="146"/>
      <c r="URF19" s="146"/>
      <c r="URG19" s="146"/>
      <c r="URH19" s="146"/>
      <c r="URI19" s="146"/>
      <c r="URJ19" s="146"/>
      <c r="URK19" s="146"/>
      <c r="URL19" s="146"/>
      <c r="URM19" s="146"/>
      <c r="URN19" s="146"/>
      <c r="URO19" s="146"/>
      <c r="URP19" s="146"/>
      <c r="URQ19" s="146"/>
      <c r="URR19" s="146"/>
      <c r="URS19" s="146"/>
      <c r="URT19" s="146"/>
      <c r="URU19" s="146"/>
      <c r="URV19" s="146"/>
      <c r="URW19" s="146"/>
      <c r="URX19" s="146"/>
      <c r="URY19" s="146"/>
      <c r="URZ19" s="146"/>
      <c r="USA19" s="146"/>
      <c r="USB19" s="146"/>
      <c r="USC19" s="146"/>
      <c r="USD19" s="146"/>
      <c r="USE19" s="146"/>
      <c r="USF19" s="146"/>
      <c r="USG19" s="146"/>
      <c r="USH19" s="146"/>
      <c r="USI19" s="146"/>
      <c r="USJ19" s="146"/>
      <c r="USK19" s="146"/>
      <c r="USL19" s="146"/>
      <c r="USM19" s="146"/>
      <c r="USN19" s="146"/>
      <c r="USO19" s="146"/>
      <c r="USP19" s="146"/>
      <c r="USQ19" s="146"/>
      <c r="USR19" s="146"/>
      <c r="USS19" s="146"/>
      <c r="UST19" s="146"/>
      <c r="USU19" s="146"/>
      <c r="USV19" s="146"/>
      <c r="USW19" s="146"/>
      <c r="USX19" s="146"/>
      <c r="USY19" s="146"/>
      <c r="USZ19" s="146"/>
      <c r="UTA19" s="146"/>
      <c r="UTB19" s="146"/>
      <c r="UTC19" s="146"/>
      <c r="UTD19" s="146"/>
      <c r="UTE19" s="146"/>
      <c r="UTF19" s="146"/>
      <c r="UTG19" s="146"/>
      <c r="UTH19" s="146"/>
      <c r="UTI19" s="146"/>
      <c r="UTJ19" s="146"/>
      <c r="UTK19" s="146"/>
      <c r="UTL19" s="146"/>
      <c r="UTM19" s="146"/>
      <c r="UTN19" s="146"/>
      <c r="UTO19" s="146"/>
      <c r="UTP19" s="146"/>
      <c r="UTQ19" s="146"/>
      <c r="UTR19" s="146"/>
      <c r="UTS19" s="146"/>
      <c r="UTT19" s="146"/>
      <c r="UTU19" s="146"/>
      <c r="UTV19" s="146"/>
      <c r="UTW19" s="146"/>
      <c r="UTX19" s="146"/>
      <c r="UTY19" s="146"/>
      <c r="UTZ19" s="146"/>
      <c r="UUA19" s="146"/>
      <c r="UUB19" s="146"/>
      <c r="UUC19" s="146"/>
      <c r="UUD19" s="146"/>
      <c r="UUE19" s="146"/>
      <c r="UUF19" s="146"/>
      <c r="UUG19" s="146"/>
      <c r="UUH19" s="146"/>
      <c r="UUI19" s="146"/>
      <c r="UUJ19" s="146"/>
      <c r="UUK19" s="146"/>
      <c r="UUL19" s="146"/>
      <c r="UUM19" s="146"/>
      <c r="UUN19" s="146"/>
      <c r="UUO19" s="146"/>
      <c r="UUP19" s="146"/>
      <c r="UUQ19" s="146"/>
      <c r="UUR19" s="146"/>
      <c r="UUS19" s="146"/>
      <c r="UUT19" s="146"/>
      <c r="UUU19" s="146"/>
      <c r="UUV19" s="146"/>
      <c r="UUW19" s="146"/>
      <c r="UUX19" s="146"/>
      <c r="UUY19" s="146"/>
      <c r="UUZ19" s="146"/>
      <c r="UVA19" s="146"/>
      <c r="UVB19" s="146"/>
      <c r="UVC19" s="146"/>
      <c r="UVD19" s="146"/>
      <c r="UVE19" s="146"/>
      <c r="UVF19" s="146"/>
      <c r="UVG19" s="146"/>
      <c r="UVH19" s="146"/>
      <c r="UVI19" s="146"/>
      <c r="UVJ19" s="146"/>
      <c r="UVK19" s="146"/>
      <c r="UVL19" s="146"/>
      <c r="UVM19" s="146"/>
      <c r="UVN19" s="146"/>
      <c r="UVO19" s="146"/>
      <c r="UVP19" s="146"/>
      <c r="UVQ19" s="146"/>
      <c r="UVR19" s="146"/>
      <c r="UVS19" s="146"/>
      <c r="UVT19" s="146"/>
      <c r="UVU19" s="146"/>
      <c r="UVV19" s="146"/>
      <c r="UVW19" s="146"/>
      <c r="UVX19" s="146"/>
      <c r="UVY19" s="146"/>
      <c r="UVZ19" s="146"/>
      <c r="UWA19" s="146"/>
      <c r="UWB19" s="146"/>
      <c r="UWC19" s="146"/>
      <c r="UWD19" s="146"/>
      <c r="UWE19" s="146"/>
      <c r="UWF19" s="146"/>
      <c r="UWG19" s="146"/>
      <c r="UWH19" s="146"/>
      <c r="UWI19" s="146"/>
      <c r="UWJ19" s="146"/>
      <c r="UWK19" s="146"/>
      <c r="UWL19" s="146"/>
      <c r="UWM19" s="146"/>
      <c r="UWN19" s="146"/>
      <c r="UWO19" s="146"/>
      <c r="UWP19" s="146"/>
      <c r="UWQ19" s="146"/>
      <c r="UWR19" s="146"/>
      <c r="UWS19" s="146"/>
      <c r="UWT19" s="146"/>
      <c r="UWU19" s="146"/>
      <c r="UWV19" s="146"/>
      <c r="UWW19" s="146"/>
      <c r="UWX19" s="146"/>
      <c r="UWY19" s="146"/>
      <c r="UWZ19" s="146"/>
      <c r="UXA19" s="146"/>
      <c r="UXB19" s="146"/>
      <c r="UXC19" s="146"/>
      <c r="UXD19" s="146"/>
      <c r="UXE19" s="146"/>
      <c r="UXF19" s="146"/>
      <c r="UXG19" s="146"/>
      <c r="UXH19" s="146"/>
      <c r="UXI19" s="146"/>
      <c r="UXJ19" s="146"/>
      <c r="UXK19" s="146"/>
      <c r="UXL19" s="146"/>
      <c r="UXM19" s="146"/>
      <c r="UXN19" s="146"/>
      <c r="UXO19" s="146"/>
      <c r="UXP19" s="146"/>
      <c r="UXQ19" s="146"/>
      <c r="UXR19" s="146"/>
      <c r="UXS19" s="146"/>
      <c r="UXT19" s="146"/>
      <c r="UXU19" s="146"/>
      <c r="UXV19" s="146"/>
      <c r="UXW19" s="146"/>
      <c r="UXX19" s="146"/>
      <c r="UXY19" s="146"/>
      <c r="UXZ19" s="146"/>
      <c r="UYA19" s="146"/>
      <c r="UYB19" s="146"/>
      <c r="UYC19" s="146"/>
      <c r="UYD19" s="146"/>
      <c r="UYE19" s="146"/>
      <c r="UYF19" s="146"/>
      <c r="UYG19" s="146"/>
      <c r="UYH19" s="146"/>
      <c r="UYI19" s="146"/>
      <c r="UYJ19" s="146"/>
      <c r="UYK19" s="146"/>
      <c r="UYL19" s="146"/>
      <c r="UYM19" s="146"/>
      <c r="UYN19" s="146"/>
      <c r="UYO19" s="146"/>
      <c r="UYP19" s="146"/>
      <c r="UYQ19" s="146"/>
      <c r="UYR19" s="146"/>
      <c r="UYS19" s="146"/>
      <c r="UYT19" s="146"/>
      <c r="UYU19" s="146"/>
      <c r="UYV19" s="146"/>
      <c r="UYW19" s="146"/>
      <c r="UYX19" s="146"/>
      <c r="UYY19" s="146"/>
      <c r="UYZ19" s="146"/>
      <c r="UZA19" s="146"/>
      <c r="UZB19" s="146"/>
      <c r="UZC19" s="146"/>
      <c r="UZD19" s="146"/>
      <c r="UZE19" s="146"/>
      <c r="UZF19" s="146"/>
      <c r="UZG19" s="146"/>
      <c r="UZH19" s="146"/>
      <c r="UZI19" s="146"/>
      <c r="UZJ19" s="146"/>
      <c r="UZK19" s="146"/>
      <c r="UZL19" s="146"/>
      <c r="UZM19" s="146"/>
      <c r="UZN19" s="146"/>
      <c r="UZO19" s="146"/>
      <c r="UZP19" s="146"/>
      <c r="UZQ19" s="146"/>
      <c r="UZR19" s="146"/>
      <c r="UZS19" s="146"/>
      <c r="UZT19" s="146"/>
      <c r="UZU19" s="146"/>
      <c r="UZV19" s="146"/>
      <c r="UZW19" s="146"/>
      <c r="UZX19" s="146"/>
      <c r="UZY19" s="146"/>
      <c r="UZZ19" s="146"/>
      <c r="VAA19" s="146"/>
      <c r="VAB19" s="146"/>
      <c r="VAC19" s="146"/>
      <c r="VAD19" s="146"/>
      <c r="VAE19" s="146"/>
      <c r="VAF19" s="146"/>
      <c r="VAG19" s="146"/>
      <c r="VAH19" s="146"/>
      <c r="VAI19" s="146"/>
      <c r="VAJ19" s="146"/>
      <c r="VAK19" s="146"/>
      <c r="VAL19" s="146"/>
      <c r="VAM19" s="146"/>
      <c r="VAN19" s="146"/>
      <c r="VAO19" s="146"/>
      <c r="VAP19" s="146"/>
      <c r="VAQ19" s="146"/>
      <c r="VAR19" s="146"/>
      <c r="VAS19" s="146"/>
      <c r="VAT19" s="146"/>
      <c r="VAU19" s="146"/>
      <c r="VAV19" s="146"/>
      <c r="VAW19" s="146"/>
      <c r="VAX19" s="146"/>
      <c r="VAY19" s="146"/>
      <c r="VAZ19" s="146"/>
      <c r="VBA19" s="146"/>
      <c r="VBB19" s="146"/>
      <c r="VBC19" s="146"/>
      <c r="VBD19" s="146"/>
      <c r="VBE19" s="146"/>
      <c r="VBF19" s="146"/>
      <c r="VBG19" s="146"/>
      <c r="VBH19" s="146"/>
      <c r="VBI19" s="146"/>
      <c r="VBJ19" s="146"/>
      <c r="VBK19" s="146"/>
      <c r="VBL19" s="146"/>
      <c r="VBM19" s="146"/>
      <c r="VBN19" s="146"/>
      <c r="VBO19" s="146"/>
      <c r="VBP19" s="146"/>
      <c r="VBQ19" s="146"/>
      <c r="VBR19" s="146"/>
      <c r="VBS19" s="146"/>
      <c r="VBT19" s="146"/>
      <c r="VBU19" s="146"/>
      <c r="VBV19" s="146"/>
      <c r="VBW19" s="146"/>
      <c r="VBX19" s="146"/>
      <c r="VBY19" s="146"/>
      <c r="VBZ19" s="146"/>
      <c r="VCA19" s="146"/>
      <c r="VCB19" s="146"/>
      <c r="VCC19" s="146"/>
      <c r="VCD19" s="146"/>
      <c r="VCE19" s="146"/>
      <c r="VCF19" s="146"/>
      <c r="VCG19" s="146"/>
      <c r="VCH19" s="146"/>
      <c r="VCI19" s="146"/>
      <c r="VCJ19" s="146"/>
      <c r="VCK19" s="146"/>
      <c r="VCL19" s="146"/>
      <c r="VCM19" s="146"/>
      <c r="VCN19" s="146"/>
      <c r="VCO19" s="146"/>
      <c r="VCP19" s="146"/>
      <c r="VCQ19" s="146"/>
      <c r="VCR19" s="146"/>
      <c r="VCS19" s="146"/>
      <c r="VCT19" s="146"/>
      <c r="VCU19" s="146"/>
      <c r="VCV19" s="146"/>
      <c r="VCW19" s="146"/>
      <c r="VCX19" s="146"/>
      <c r="VCY19" s="146"/>
      <c r="VCZ19" s="146"/>
      <c r="VDA19" s="146"/>
      <c r="VDB19" s="146"/>
      <c r="VDC19" s="146"/>
      <c r="VDD19" s="146"/>
      <c r="VDE19" s="146"/>
      <c r="VDF19" s="146"/>
      <c r="VDG19" s="146"/>
      <c r="VDH19" s="146"/>
      <c r="VDI19" s="146"/>
      <c r="VDJ19" s="146"/>
      <c r="VDK19" s="146"/>
      <c r="VDL19" s="146"/>
      <c r="VDM19" s="146"/>
      <c r="VDN19" s="146"/>
      <c r="VDO19" s="146"/>
      <c r="VDP19" s="146"/>
      <c r="VDQ19" s="146"/>
      <c r="VDR19" s="146"/>
      <c r="VDS19" s="146"/>
      <c r="VDT19" s="146"/>
      <c r="VDU19" s="146"/>
      <c r="VDV19" s="146"/>
      <c r="VDW19" s="146"/>
      <c r="VDX19" s="146"/>
      <c r="VDY19" s="146"/>
      <c r="VDZ19" s="146"/>
      <c r="VEA19" s="146"/>
      <c r="VEB19" s="146"/>
      <c r="VEC19" s="146"/>
      <c r="VED19" s="146"/>
      <c r="VEE19" s="146"/>
      <c r="VEF19" s="146"/>
      <c r="VEG19" s="146"/>
      <c r="VEH19" s="146"/>
      <c r="VEI19" s="146"/>
      <c r="VEJ19" s="146"/>
      <c r="VEK19" s="146"/>
      <c r="VEL19" s="146"/>
      <c r="VEM19" s="146"/>
      <c r="VEN19" s="146"/>
      <c r="VEO19" s="146"/>
      <c r="VEP19" s="146"/>
      <c r="VEQ19" s="146"/>
      <c r="VER19" s="146"/>
      <c r="VES19" s="146"/>
      <c r="VET19" s="146"/>
      <c r="VEU19" s="146"/>
      <c r="VEV19" s="146"/>
      <c r="VEW19" s="146"/>
      <c r="VEX19" s="146"/>
      <c r="VEY19" s="146"/>
      <c r="VEZ19" s="146"/>
      <c r="VFA19" s="146"/>
      <c r="VFB19" s="146"/>
      <c r="VFC19" s="146"/>
      <c r="VFD19" s="146"/>
      <c r="VFE19" s="146"/>
      <c r="VFF19" s="146"/>
      <c r="VFG19" s="146"/>
      <c r="VFH19" s="146"/>
      <c r="VFI19" s="146"/>
      <c r="VFJ19" s="146"/>
      <c r="VFK19" s="146"/>
      <c r="VFL19" s="146"/>
      <c r="VFM19" s="146"/>
      <c r="VFN19" s="146"/>
      <c r="VFO19" s="146"/>
      <c r="VFP19" s="146"/>
      <c r="VFQ19" s="146"/>
      <c r="VFR19" s="146"/>
      <c r="VFS19" s="146"/>
      <c r="VFT19" s="146"/>
      <c r="VFU19" s="146"/>
      <c r="VFV19" s="146"/>
      <c r="VFW19" s="146"/>
      <c r="VFX19" s="146"/>
      <c r="VFY19" s="146"/>
      <c r="VFZ19" s="146"/>
      <c r="VGA19" s="146"/>
      <c r="VGB19" s="146"/>
      <c r="VGC19" s="146"/>
      <c r="VGD19" s="146"/>
      <c r="VGE19" s="146"/>
      <c r="VGF19" s="146"/>
      <c r="VGG19" s="146"/>
      <c r="VGH19" s="146"/>
      <c r="VGI19" s="146"/>
      <c r="VGJ19" s="146"/>
      <c r="VGK19" s="146"/>
      <c r="VGL19" s="146"/>
      <c r="VGM19" s="146"/>
      <c r="VGN19" s="146"/>
      <c r="VGO19" s="146"/>
      <c r="VGP19" s="146"/>
      <c r="VGQ19" s="146"/>
      <c r="VGR19" s="146"/>
      <c r="VGS19" s="146"/>
      <c r="VGT19" s="146"/>
      <c r="VGU19" s="146"/>
      <c r="VGV19" s="146"/>
      <c r="VGW19" s="146"/>
      <c r="VGX19" s="146"/>
      <c r="VGY19" s="146"/>
      <c r="VGZ19" s="146"/>
      <c r="VHA19" s="146"/>
      <c r="VHB19" s="146"/>
      <c r="VHC19" s="146"/>
      <c r="VHD19" s="146"/>
      <c r="VHE19" s="146"/>
      <c r="VHF19" s="146"/>
      <c r="VHG19" s="146"/>
      <c r="VHH19" s="146"/>
      <c r="VHI19" s="146"/>
      <c r="VHJ19" s="146"/>
      <c r="VHK19" s="146"/>
      <c r="VHL19" s="146"/>
      <c r="VHM19" s="146"/>
      <c r="VHN19" s="146"/>
      <c r="VHO19" s="146"/>
      <c r="VHP19" s="146"/>
      <c r="VHQ19" s="146"/>
      <c r="VHR19" s="146"/>
      <c r="VHS19" s="146"/>
      <c r="VHT19" s="146"/>
      <c r="VHU19" s="146"/>
      <c r="VHV19" s="146"/>
      <c r="VHW19" s="146"/>
      <c r="VHX19" s="146"/>
      <c r="VHY19" s="146"/>
      <c r="VHZ19" s="146"/>
      <c r="VIA19" s="146"/>
      <c r="VIB19" s="146"/>
      <c r="VIC19" s="146"/>
      <c r="VID19" s="146"/>
      <c r="VIE19" s="146"/>
      <c r="VIF19" s="146"/>
      <c r="VIG19" s="146"/>
      <c r="VIH19" s="146"/>
      <c r="VII19" s="146"/>
      <c r="VIJ19" s="146"/>
      <c r="VIK19" s="146"/>
      <c r="VIL19" s="146"/>
      <c r="VIM19" s="146"/>
      <c r="VIN19" s="146"/>
      <c r="VIO19" s="146"/>
      <c r="VIP19" s="146"/>
      <c r="VIQ19" s="146"/>
      <c r="VIR19" s="146"/>
      <c r="VIS19" s="146"/>
      <c r="VIT19" s="146"/>
      <c r="VIU19" s="146"/>
      <c r="VIV19" s="146"/>
      <c r="VIW19" s="146"/>
      <c r="VIX19" s="146"/>
      <c r="VIY19" s="146"/>
      <c r="VIZ19" s="146"/>
      <c r="VJA19" s="146"/>
      <c r="VJB19" s="146"/>
      <c r="VJC19" s="146"/>
      <c r="VJD19" s="146"/>
      <c r="VJE19" s="146"/>
      <c r="VJF19" s="146"/>
      <c r="VJG19" s="146"/>
      <c r="VJH19" s="146"/>
      <c r="VJI19" s="146"/>
      <c r="VJJ19" s="146"/>
      <c r="VJK19" s="146"/>
      <c r="VJL19" s="146"/>
      <c r="VJM19" s="146"/>
      <c r="VJN19" s="146"/>
      <c r="VJO19" s="146"/>
      <c r="VJP19" s="146"/>
      <c r="VJQ19" s="146"/>
      <c r="VJR19" s="146"/>
      <c r="VJS19" s="146"/>
      <c r="VJT19" s="146"/>
      <c r="VJU19" s="146"/>
      <c r="VJV19" s="146"/>
      <c r="VJW19" s="146"/>
      <c r="VJX19" s="146"/>
      <c r="VJY19" s="146"/>
      <c r="VJZ19" s="146"/>
      <c r="VKA19" s="146"/>
      <c r="VKB19" s="146"/>
      <c r="VKC19" s="146"/>
      <c r="VKD19" s="146"/>
      <c r="VKE19" s="146"/>
      <c r="VKF19" s="146"/>
      <c r="VKG19" s="146"/>
      <c r="VKH19" s="146"/>
      <c r="VKI19" s="146"/>
      <c r="VKJ19" s="146"/>
      <c r="VKK19" s="146"/>
      <c r="VKL19" s="146"/>
      <c r="VKM19" s="146"/>
      <c r="VKN19" s="146"/>
      <c r="VKO19" s="146"/>
      <c r="VKP19" s="146"/>
      <c r="VKQ19" s="146"/>
      <c r="VKR19" s="146"/>
      <c r="VKS19" s="146"/>
      <c r="VKT19" s="146"/>
      <c r="VKU19" s="146"/>
      <c r="VKV19" s="146"/>
      <c r="VKW19" s="146"/>
      <c r="VKX19" s="146"/>
      <c r="VKY19" s="146"/>
      <c r="VKZ19" s="146"/>
      <c r="VLA19" s="146"/>
      <c r="VLB19" s="146"/>
      <c r="VLC19" s="146"/>
      <c r="VLD19" s="146"/>
      <c r="VLE19" s="146"/>
      <c r="VLF19" s="146"/>
      <c r="VLG19" s="146"/>
      <c r="VLH19" s="146"/>
      <c r="VLI19" s="146"/>
      <c r="VLJ19" s="146"/>
      <c r="VLK19" s="146"/>
      <c r="VLL19" s="146"/>
      <c r="VLM19" s="146"/>
      <c r="VLN19" s="146"/>
      <c r="VLO19" s="146"/>
      <c r="VLP19" s="146"/>
      <c r="VLQ19" s="146"/>
      <c r="VLR19" s="146"/>
      <c r="VLS19" s="146"/>
      <c r="VLT19" s="146"/>
      <c r="VLU19" s="146"/>
      <c r="VLV19" s="146"/>
      <c r="VLW19" s="146"/>
      <c r="VLX19" s="146"/>
      <c r="VLY19" s="146"/>
      <c r="VLZ19" s="146"/>
      <c r="VMA19" s="146"/>
      <c r="VMB19" s="146"/>
      <c r="VMC19" s="146"/>
      <c r="VMD19" s="146"/>
      <c r="VME19" s="146"/>
      <c r="VMF19" s="146"/>
      <c r="VMG19" s="146"/>
      <c r="VMH19" s="146"/>
      <c r="VMI19" s="146"/>
      <c r="VMJ19" s="146"/>
      <c r="VMK19" s="146"/>
      <c r="VML19" s="146"/>
      <c r="VMM19" s="146"/>
      <c r="VMN19" s="146"/>
      <c r="VMO19" s="146"/>
      <c r="VMP19" s="146"/>
      <c r="VMQ19" s="146"/>
      <c r="VMR19" s="146"/>
      <c r="VMS19" s="146"/>
      <c r="VMT19" s="146"/>
      <c r="VMU19" s="146"/>
      <c r="VMV19" s="146"/>
      <c r="VMW19" s="146"/>
      <c r="VMX19" s="146"/>
      <c r="VMY19" s="146"/>
      <c r="VMZ19" s="146"/>
      <c r="VNA19" s="146"/>
      <c r="VNB19" s="146"/>
      <c r="VNC19" s="146"/>
      <c r="VND19" s="146"/>
      <c r="VNE19" s="146"/>
      <c r="VNF19" s="146"/>
      <c r="VNG19" s="146"/>
      <c r="VNH19" s="146"/>
      <c r="VNI19" s="146"/>
      <c r="VNJ19" s="146"/>
      <c r="VNK19" s="146"/>
      <c r="VNL19" s="146"/>
      <c r="VNM19" s="146"/>
      <c r="VNN19" s="146"/>
      <c r="VNO19" s="146"/>
      <c r="VNP19" s="146"/>
      <c r="VNQ19" s="146"/>
      <c r="VNR19" s="146"/>
      <c r="VNS19" s="146"/>
      <c r="VNT19" s="146"/>
      <c r="VNU19" s="146"/>
      <c r="VNV19" s="146"/>
      <c r="VNW19" s="146"/>
      <c r="VNX19" s="146"/>
      <c r="VNY19" s="146"/>
      <c r="VNZ19" s="146"/>
      <c r="VOA19" s="146"/>
      <c r="VOB19" s="146"/>
      <c r="VOC19" s="146"/>
      <c r="VOD19" s="146"/>
      <c r="VOE19" s="146"/>
      <c r="VOF19" s="146"/>
      <c r="VOG19" s="146"/>
      <c r="VOH19" s="146"/>
      <c r="VOI19" s="146"/>
      <c r="VOJ19" s="146"/>
      <c r="VOK19" s="146"/>
      <c r="VOL19" s="146"/>
      <c r="VOM19" s="146"/>
      <c r="VON19" s="146"/>
      <c r="VOO19" s="146"/>
      <c r="VOP19" s="146"/>
      <c r="VOQ19" s="146"/>
      <c r="VOR19" s="146"/>
      <c r="VOS19" s="146"/>
      <c r="VOT19" s="146"/>
      <c r="VOU19" s="146"/>
      <c r="VOV19" s="146"/>
      <c r="VOW19" s="146"/>
      <c r="VOX19" s="146"/>
      <c r="VOY19" s="146"/>
      <c r="VOZ19" s="146"/>
      <c r="VPA19" s="146"/>
      <c r="VPB19" s="146"/>
      <c r="VPC19" s="146"/>
      <c r="VPD19" s="146"/>
      <c r="VPE19" s="146"/>
      <c r="VPF19" s="146"/>
      <c r="VPG19" s="146"/>
      <c r="VPH19" s="146"/>
      <c r="VPI19" s="146"/>
      <c r="VPJ19" s="146"/>
      <c r="VPK19" s="146"/>
      <c r="VPL19" s="146"/>
      <c r="VPM19" s="146"/>
      <c r="VPN19" s="146"/>
      <c r="VPO19" s="146"/>
      <c r="VPP19" s="146"/>
      <c r="VPQ19" s="146"/>
      <c r="VPR19" s="146"/>
      <c r="VPS19" s="146"/>
      <c r="VPT19" s="146"/>
      <c r="VPU19" s="146"/>
      <c r="VPV19" s="146"/>
      <c r="VPW19" s="146"/>
      <c r="VPX19" s="146"/>
      <c r="VPY19" s="146"/>
      <c r="VPZ19" s="146"/>
      <c r="VQA19" s="146"/>
      <c r="VQB19" s="146"/>
      <c r="VQC19" s="146"/>
      <c r="VQD19" s="146"/>
      <c r="VQE19" s="146"/>
      <c r="VQF19" s="146"/>
      <c r="VQG19" s="146"/>
      <c r="VQH19" s="146"/>
      <c r="VQI19" s="146"/>
      <c r="VQJ19" s="146"/>
      <c r="VQK19" s="146"/>
      <c r="VQL19" s="146"/>
      <c r="VQM19" s="146"/>
      <c r="VQN19" s="146"/>
      <c r="VQO19" s="146"/>
      <c r="VQP19" s="146"/>
      <c r="VQQ19" s="146"/>
      <c r="VQR19" s="146"/>
      <c r="VQS19" s="146"/>
      <c r="VQT19" s="146"/>
      <c r="VQU19" s="146"/>
      <c r="VQV19" s="146"/>
      <c r="VQW19" s="146"/>
      <c r="VQX19" s="146"/>
      <c r="VQY19" s="146"/>
      <c r="VQZ19" s="146"/>
      <c r="VRA19" s="146"/>
      <c r="VRB19" s="146"/>
      <c r="VRC19" s="146"/>
      <c r="VRD19" s="146"/>
      <c r="VRE19" s="146"/>
      <c r="VRF19" s="146"/>
      <c r="VRG19" s="146"/>
      <c r="VRH19" s="146"/>
      <c r="VRI19" s="146"/>
      <c r="VRJ19" s="146"/>
      <c r="VRK19" s="146"/>
      <c r="VRL19" s="146"/>
      <c r="VRM19" s="146"/>
      <c r="VRN19" s="146"/>
      <c r="VRO19" s="146"/>
      <c r="VRP19" s="146"/>
      <c r="VRQ19" s="146"/>
      <c r="VRR19" s="146"/>
      <c r="VRS19" s="146"/>
      <c r="VRT19" s="146"/>
      <c r="VRU19" s="146"/>
      <c r="VRV19" s="146"/>
      <c r="VRW19" s="146"/>
      <c r="VRX19" s="146"/>
      <c r="VRY19" s="146"/>
      <c r="VRZ19" s="146"/>
      <c r="VSA19" s="146"/>
      <c r="VSB19" s="146"/>
      <c r="VSC19" s="146"/>
      <c r="VSD19" s="146"/>
      <c r="VSE19" s="146"/>
      <c r="VSF19" s="146"/>
      <c r="VSG19" s="146"/>
      <c r="VSH19" s="146"/>
      <c r="VSI19" s="146"/>
      <c r="VSJ19" s="146"/>
      <c r="VSK19" s="146"/>
      <c r="VSL19" s="146"/>
      <c r="VSM19" s="146"/>
      <c r="VSN19" s="146"/>
      <c r="VSO19" s="146"/>
      <c r="VSP19" s="146"/>
      <c r="VSQ19" s="146"/>
      <c r="VSR19" s="146"/>
      <c r="VSS19" s="146"/>
      <c r="VST19" s="146"/>
      <c r="VSU19" s="146"/>
      <c r="VSV19" s="146"/>
      <c r="VSW19" s="146"/>
      <c r="VSX19" s="146"/>
      <c r="VSY19" s="146"/>
      <c r="VSZ19" s="146"/>
      <c r="VTA19" s="146"/>
      <c r="VTB19" s="146"/>
      <c r="VTC19" s="146"/>
      <c r="VTD19" s="146"/>
      <c r="VTE19" s="146"/>
      <c r="VTF19" s="146"/>
      <c r="VTG19" s="146"/>
      <c r="VTH19" s="146"/>
      <c r="VTI19" s="146"/>
      <c r="VTJ19" s="146"/>
      <c r="VTK19" s="146"/>
      <c r="VTL19" s="146"/>
      <c r="VTM19" s="146"/>
      <c r="VTN19" s="146"/>
      <c r="VTO19" s="146"/>
      <c r="VTP19" s="146"/>
      <c r="VTQ19" s="146"/>
      <c r="VTR19" s="146"/>
      <c r="VTS19" s="146"/>
      <c r="VTT19" s="146"/>
      <c r="VTU19" s="146"/>
      <c r="VTV19" s="146"/>
      <c r="VTW19" s="146"/>
      <c r="VTX19" s="146"/>
      <c r="VTY19" s="146"/>
      <c r="VTZ19" s="146"/>
      <c r="VUA19" s="146"/>
      <c r="VUB19" s="146"/>
      <c r="VUC19" s="146"/>
      <c r="VUD19" s="146"/>
      <c r="VUE19" s="146"/>
      <c r="VUF19" s="146"/>
      <c r="VUG19" s="146"/>
      <c r="VUH19" s="146"/>
      <c r="VUI19" s="146"/>
      <c r="VUJ19" s="146"/>
      <c r="VUK19" s="146"/>
      <c r="VUL19" s="146"/>
      <c r="VUM19" s="146"/>
      <c r="VUN19" s="146"/>
      <c r="VUO19" s="146"/>
      <c r="VUP19" s="146"/>
      <c r="VUQ19" s="146"/>
      <c r="VUR19" s="146"/>
      <c r="VUS19" s="146"/>
      <c r="VUT19" s="146"/>
      <c r="VUU19" s="146"/>
      <c r="VUV19" s="146"/>
      <c r="VUW19" s="146"/>
      <c r="VUX19" s="146"/>
      <c r="VUY19" s="146"/>
      <c r="VUZ19" s="146"/>
      <c r="VVA19" s="146"/>
      <c r="VVB19" s="146"/>
      <c r="VVC19" s="146"/>
      <c r="VVD19" s="146"/>
      <c r="VVE19" s="146"/>
      <c r="VVF19" s="146"/>
      <c r="VVG19" s="146"/>
      <c r="VVH19" s="146"/>
      <c r="VVI19" s="146"/>
      <c r="VVJ19" s="146"/>
      <c r="VVK19" s="146"/>
      <c r="VVL19" s="146"/>
      <c r="VVM19" s="146"/>
      <c r="VVN19" s="146"/>
      <c r="VVO19" s="146"/>
      <c r="VVP19" s="146"/>
      <c r="VVQ19" s="146"/>
      <c r="VVR19" s="146"/>
      <c r="VVS19" s="146"/>
      <c r="VVT19" s="146"/>
      <c r="VVU19" s="146"/>
      <c r="VVV19" s="146"/>
      <c r="VVW19" s="146"/>
      <c r="VVX19" s="146"/>
      <c r="VVY19" s="146"/>
      <c r="VVZ19" s="146"/>
      <c r="VWA19" s="146"/>
      <c r="VWB19" s="146"/>
      <c r="VWC19" s="146"/>
      <c r="VWD19" s="146"/>
      <c r="VWE19" s="146"/>
      <c r="VWF19" s="146"/>
      <c r="VWG19" s="146"/>
      <c r="VWH19" s="146"/>
      <c r="VWI19" s="146"/>
      <c r="VWJ19" s="146"/>
      <c r="VWK19" s="146"/>
      <c r="VWL19" s="146"/>
      <c r="VWM19" s="146"/>
      <c r="VWN19" s="146"/>
      <c r="VWO19" s="146"/>
      <c r="VWP19" s="146"/>
      <c r="VWQ19" s="146"/>
      <c r="VWR19" s="146"/>
      <c r="VWS19" s="146"/>
      <c r="VWT19" s="146"/>
      <c r="VWU19" s="146"/>
      <c r="VWV19" s="146"/>
      <c r="VWW19" s="146"/>
      <c r="VWX19" s="146"/>
      <c r="VWY19" s="146"/>
      <c r="VWZ19" s="146"/>
      <c r="VXA19" s="146"/>
      <c r="VXB19" s="146"/>
      <c r="VXC19" s="146"/>
      <c r="VXD19" s="146"/>
      <c r="VXE19" s="146"/>
      <c r="VXF19" s="146"/>
      <c r="VXG19" s="146"/>
      <c r="VXH19" s="146"/>
      <c r="VXI19" s="146"/>
      <c r="VXJ19" s="146"/>
      <c r="VXK19" s="146"/>
      <c r="VXL19" s="146"/>
      <c r="VXM19" s="146"/>
      <c r="VXN19" s="146"/>
      <c r="VXO19" s="146"/>
      <c r="VXP19" s="146"/>
      <c r="VXQ19" s="146"/>
      <c r="VXR19" s="146"/>
      <c r="VXS19" s="146"/>
      <c r="VXT19" s="146"/>
      <c r="VXU19" s="146"/>
      <c r="VXV19" s="146"/>
      <c r="VXW19" s="146"/>
      <c r="VXX19" s="146"/>
      <c r="VXY19" s="146"/>
      <c r="VXZ19" s="146"/>
      <c r="VYA19" s="146"/>
      <c r="VYB19" s="146"/>
      <c r="VYC19" s="146"/>
      <c r="VYD19" s="146"/>
      <c r="VYE19" s="146"/>
      <c r="VYF19" s="146"/>
      <c r="VYG19" s="146"/>
      <c r="VYH19" s="146"/>
      <c r="VYI19" s="146"/>
      <c r="VYJ19" s="146"/>
      <c r="VYK19" s="146"/>
      <c r="VYL19" s="146"/>
      <c r="VYM19" s="146"/>
      <c r="VYN19" s="146"/>
      <c r="VYO19" s="146"/>
      <c r="VYP19" s="146"/>
      <c r="VYQ19" s="146"/>
      <c r="VYR19" s="146"/>
      <c r="VYS19" s="146"/>
      <c r="VYT19" s="146"/>
      <c r="VYU19" s="146"/>
      <c r="VYV19" s="146"/>
      <c r="VYW19" s="146"/>
      <c r="VYX19" s="146"/>
      <c r="VYY19" s="146"/>
      <c r="VYZ19" s="146"/>
      <c r="VZA19" s="146"/>
      <c r="VZB19" s="146"/>
      <c r="VZC19" s="146"/>
      <c r="VZD19" s="146"/>
      <c r="VZE19" s="146"/>
      <c r="VZF19" s="146"/>
      <c r="VZG19" s="146"/>
      <c r="VZH19" s="146"/>
      <c r="VZI19" s="146"/>
      <c r="VZJ19" s="146"/>
      <c r="VZK19" s="146"/>
      <c r="VZL19" s="146"/>
      <c r="VZM19" s="146"/>
      <c r="VZN19" s="146"/>
      <c r="VZO19" s="146"/>
      <c r="VZP19" s="146"/>
      <c r="VZQ19" s="146"/>
      <c r="VZR19" s="146"/>
      <c r="VZS19" s="146"/>
      <c r="VZT19" s="146"/>
      <c r="VZU19" s="146"/>
      <c r="VZV19" s="146"/>
      <c r="VZW19" s="146"/>
      <c r="VZX19" s="146"/>
      <c r="VZY19" s="146"/>
      <c r="VZZ19" s="146"/>
      <c r="WAA19" s="146"/>
      <c r="WAB19" s="146"/>
      <c r="WAC19" s="146"/>
      <c r="WAD19" s="146"/>
      <c r="WAE19" s="146"/>
      <c r="WAF19" s="146"/>
      <c r="WAG19" s="146"/>
      <c r="WAH19" s="146"/>
      <c r="WAI19" s="146"/>
      <c r="WAJ19" s="146"/>
      <c r="WAK19" s="146"/>
      <c r="WAL19" s="146"/>
      <c r="WAM19" s="146"/>
      <c r="WAN19" s="146"/>
      <c r="WAO19" s="146"/>
      <c r="WAP19" s="146"/>
      <c r="WAQ19" s="146"/>
      <c r="WAR19" s="146"/>
      <c r="WAS19" s="146"/>
      <c r="WAT19" s="146"/>
      <c r="WAU19" s="146"/>
      <c r="WAV19" s="146"/>
      <c r="WAW19" s="146"/>
      <c r="WAX19" s="146"/>
      <c r="WAY19" s="146"/>
      <c r="WAZ19" s="146"/>
      <c r="WBA19" s="146"/>
      <c r="WBB19" s="146"/>
      <c r="WBC19" s="146"/>
      <c r="WBD19" s="146"/>
      <c r="WBE19" s="146"/>
      <c r="WBF19" s="146"/>
      <c r="WBG19" s="146"/>
      <c r="WBH19" s="146"/>
      <c r="WBI19" s="146"/>
      <c r="WBJ19" s="146"/>
      <c r="WBK19" s="146"/>
      <c r="WBL19" s="146"/>
      <c r="WBM19" s="146"/>
      <c r="WBN19" s="146"/>
      <c r="WBO19" s="146"/>
      <c r="WBP19" s="146"/>
      <c r="WBQ19" s="146"/>
      <c r="WBR19" s="146"/>
      <c r="WBS19" s="146"/>
      <c r="WBT19" s="146"/>
      <c r="WBU19" s="146"/>
      <c r="WBV19" s="146"/>
      <c r="WBW19" s="146"/>
      <c r="WBX19" s="146"/>
      <c r="WBY19" s="146"/>
      <c r="WBZ19" s="146"/>
      <c r="WCA19" s="146"/>
      <c r="WCB19" s="146"/>
      <c r="WCC19" s="146"/>
      <c r="WCD19" s="146"/>
      <c r="WCE19" s="146"/>
      <c r="WCF19" s="146"/>
      <c r="WCG19" s="146"/>
      <c r="WCH19" s="146"/>
      <c r="WCI19" s="146"/>
      <c r="WCJ19" s="146"/>
      <c r="WCK19" s="146"/>
      <c r="WCL19" s="146"/>
      <c r="WCM19" s="146"/>
      <c r="WCN19" s="146"/>
      <c r="WCO19" s="146"/>
      <c r="WCP19" s="146"/>
      <c r="WCQ19" s="146"/>
      <c r="WCR19" s="146"/>
      <c r="WCS19" s="146"/>
      <c r="WCT19" s="146"/>
      <c r="WCU19" s="146"/>
      <c r="WCV19" s="146"/>
      <c r="WCW19" s="146"/>
      <c r="WCX19" s="146"/>
      <c r="WCY19" s="146"/>
      <c r="WCZ19" s="146"/>
      <c r="WDA19" s="146"/>
      <c r="WDB19" s="146"/>
      <c r="WDC19" s="146"/>
      <c r="WDD19" s="146"/>
      <c r="WDE19" s="146"/>
      <c r="WDF19" s="146"/>
      <c r="WDG19" s="146"/>
      <c r="WDH19" s="146"/>
      <c r="WDI19" s="146"/>
      <c r="WDJ19" s="146"/>
      <c r="WDK19" s="146"/>
      <c r="WDL19" s="146"/>
      <c r="WDM19" s="146"/>
      <c r="WDN19" s="146"/>
      <c r="WDO19" s="146"/>
      <c r="WDP19" s="146"/>
      <c r="WDQ19" s="146"/>
      <c r="WDR19" s="146"/>
      <c r="WDS19" s="146"/>
      <c r="WDT19" s="146"/>
      <c r="WDU19" s="146"/>
      <c r="WDV19" s="146"/>
      <c r="WDW19" s="146"/>
      <c r="WDX19" s="146"/>
      <c r="WDY19" s="146"/>
      <c r="WDZ19" s="146"/>
      <c r="WEA19" s="146"/>
      <c r="WEB19" s="146"/>
      <c r="WEC19" s="146"/>
      <c r="WED19" s="146"/>
      <c r="WEE19" s="146"/>
      <c r="WEF19" s="146"/>
      <c r="WEG19" s="146"/>
      <c r="WEH19" s="146"/>
      <c r="WEI19" s="146"/>
      <c r="WEJ19" s="146"/>
      <c r="WEK19" s="146"/>
      <c r="WEL19" s="146"/>
      <c r="WEM19" s="146"/>
      <c r="WEN19" s="146"/>
      <c r="WEO19" s="146"/>
      <c r="WEP19" s="146"/>
      <c r="WEQ19" s="146"/>
      <c r="WER19" s="146"/>
      <c r="WES19" s="146"/>
      <c r="WET19" s="146"/>
      <c r="WEU19" s="146"/>
      <c r="WEV19" s="146"/>
      <c r="WEW19" s="146"/>
      <c r="WEX19" s="146"/>
      <c r="WEY19" s="146"/>
      <c r="WEZ19" s="146"/>
      <c r="WFA19" s="146"/>
      <c r="WFB19" s="146"/>
      <c r="WFC19" s="146"/>
      <c r="WFD19" s="146"/>
      <c r="WFE19" s="146"/>
      <c r="WFF19" s="146"/>
      <c r="WFG19" s="146"/>
      <c r="WFH19" s="146"/>
      <c r="WFI19" s="146"/>
      <c r="WFJ19" s="146"/>
      <c r="WFK19" s="146"/>
      <c r="WFL19" s="146"/>
      <c r="WFM19" s="146"/>
      <c r="WFN19" s="146"/>
      <c r="WFO19" s="146"/>
      <c r="WFP19" s="146"/>
      <c r="WFQ19" s="146"/>
      <c r="WFR19" s="146"/>
      <c r="WFS19" s="146"/>
      <c r="WFT19" s="146"/>
      <c r="WFU19" s="146"/>
      <c r="WFV19" s="146"/>
      <c r="WFW19" s="146"/>
      <c r="WFX19" s="146"/>
      <c r="WFY19" s="146"/>
      <c r="WFZ19" s="146"/>
      <c r="WGA19" s="146"/>
      <c r="WGB19" s="146"/>
      <c r="WGC19" s="146"/>
      <c r="WGD19" s="146"/>
      <c r="WGE19" s="146"/>
      <c r="WGF19" s="146"/>
      <c r="WGG19" s="146"/>
      <c r="WGH19" s="146"/>
      <c r="WGI19" s="146"/>
      <c r="WGJ19" s="146"/>
      <c r="WGK19" s="146"/>
      <c r="WGL19" s="146"/>
      <c r="WGM19" s="146"/>
      <c r="WGN19" s="146"/>
      <c r="WGO19" s="146"/>
      <c r="WGP19" s="146"/>
      <c r="WGQ19" s="146"/>
      <c r="WGR19" s="146"/>
      <c r="WGS19" s="146"/>
      <c r="WGT19" s="146"/>
      <c r="WGU19" s="146"/>
      <c r="WGV19" s="146"/>
      <c r="WGW19" s="146"/>
      <c r="WGX19" s="146"/>
      <c r="WGY19" s="146"/>
      <c r="WGZ19" s="146"/>
      <c r="WHA19" s="146"/>
      <c r="WHB19" s="146"/>
      <c r="WHC19" s="146"/>
      <c r="WHD19" s="146"/>
      <c r="WHE19" s="146"/>
      <c r="WHF19" s="146"/>
      <c r="WHG19" s="146"/>
      <c r="WHH19" s="146"/>
      <c r="WHI19" s="146"/>
      <c r="WHJ19" s="146"/>
      <c r="WHK19" s="146"/>
      <c r="WHL19" s="146"/>
      <c r="WHM19" s="146"/>
      <c r="WHN19" s="146"/>
      <c r="WHO19" s="146"/>
      <c r="WHP19" s="146"/>
      <c r="WHQ19" s="146"/>
      <c r="WHR19" s="146"/>
      <c r="WHS19" s="146"/>
      <c r="WHT19" s="146"/>
      <c r="WHU19" s="146"/>
      <c r="WHV19" s="146"/>
      <c r="WHW19" s="146"/>
      <c r="WHX19" s="146"/>
      <c r="WHY19" s="146"/>
      <c r="WHZ19" s="146"/>
      <c r="WIA19" s="146"/>
      <c r="WIB19" s="146"/>
      <c r="WIC19" s="146"/>
      <c r="WID19" s="146"/>
      <c r="WIE19" s="146"/>
      <c r="WIF19" s="146"/>
      <c r="WIG19" s="146"/>
      <c r="WIH19" s="146"/>
      <c r="WII19" s="146"/>
      <c r="WIJ19" s="146"/>
      <c r="WIK19" s="146"/>
      <c r="WIL19" s="146"/>
      <c r="WIM19" s="146"/>
      <c r="WIN19" s="146"/>
      <c r="WIO19" s="146"/>
      <c r="WIP19" s="146"/>
      <c r="WIQ19" s="146"/>
      <c r="WIR19" s="146"/>
      <c r="WIS19" s="146"/>
      <c r="WIT19" s="146"/>
      <c r="WIU19" s="146"/>
      <c r="WIV19" s="146"/>
      <c r="WIW19" s="146"/>
      <c r="WIX19" s="146"/>
      <c r="WIY19" s="146"/>
      <c r="WIZ19" s="146"/>
      <c r="WJA19" s="146"/>
      <c r="WJB19" s="146"/>
      <c r="WJC19" s="146"/>
      <c r="WJD19" s="146"/>
      <c r="WJE19" s="146"/>
      <c r="WJF19" s="146"/>
      <c r="WJG19" s="146"/>
      <c r="WJH19" s="146"/>
      <c r="WJI19" s="146"/>
      <c r="WJJ19" s="146"/>
      <c r="WJK19" s="146"/>
      <c r="WJL19" s="146"/>
      <c r="WJM19" s="146"/>
      <c r="WJN19" s="146"/>
      <c r="WJO19" s="146"/>
      <c r="WJP19" s="146"/>
      <c r="WJQ19" s="146"/>
      <c r="WJR19" s="146"/>
      <c r="WJS19" s="146"/>
      <c r="WJT19" s="146"/>
      <c r="WJU19" s="146"/>
      <c r="WJV19" s="146"/>
      <c r="WJW19" s="146"/>
      <c r="WJX19" s="146"/>
      <c r="WJY19" s="146"/>
      <c r="WJZ19" s="146"/>
      <c r="WKA19" s="146"/>
      <c r="WKB19" s="146"/>
      <c r="WKC19" s="146"/>
      <c r="WKD19" s="146"/>
      <c r="WKE19" s="146"/>
      <c r="WKF19" s="146"/>
      <c r="WKG19" s="146"/>
      <c r="WKH19" s="146"/>
      <c r="WKI19" s="146"/>
      <c r="WKJ19" s="146"/>
      <c r="WKK19" s="146"/>
      <c r="WKL19" s="146"/>
      <c r="WKM19" s="146"/>
      <c r="WKN19" s="146"/>
      <c r="WKO19" s="146"/>
      <c r="WKP19" s="146"/>
      <c r="WKQ19" s="146"/>
      <c r="WKR19" s="146"/>
      <c r="WKS19" s="146"/>
      <c r="WKT19" s="146"/>
      <c r="WKU19" s="146"/>
      <c r="WKV19" s="146"/>
      <c r="WKW19" s="146"/>
      <c r="WKX19" s="146"/>
      <c r="WKY19" s="146"/>
      <c r="WKZ19" s="146"/>
      <c r="WLA19" s="146"/>
      <c r="WLB19" s="146"/>
      <c r="WLC19" s="146"/>
      <c r="WLD19" s="146"/>
      <c r="WLE19" s="146"/>
      <c r="WLF19" s="146"/>
      <c r="WLG19" s="146"/>
      <c r="WLH19" s="146"/>
      <c r="WLI19" s="146"/>
      <c r="WLJ19" s="146"/>
      <c r="WLK19" s="146"/>
      <c r="WLL19" s="146"/>
      <c r="WLM19" s="146"/>
      <c r="WLN19" s="146"/>
      <c r="WLO19" s="146"/>
      <c r="WLP19" s="146"/>
      <c r="WLQ19" s="146"/>
      <c r="WLR19" s="146"/>
      <c r="WLS19" s="146"/>
      <c r="WLT19" s="146"/>
      <c r="WLU19" s="146"/>
      <c r="WLV19" s="146"/>
      <c r="WLW19" s="146"/>
      <c r="WLX19" s="146"/>
      <c r="WLY19" s="146"/>
      <c r="WLZ19" s="146"/>
      <c r="WMA19" s="146"/>
      <c r="WMB19" s="146"/>
      <c r="WMC19" s="146"/>
      <c r="WMD19" s="146"/>
      <c r="WME19" s="146"/>
      <c r="WMF19" s="146"/>
      <c r="WMG19" s="146"/>
      <c r="WMH19" s="146"/>
      <c r="WMI19" s="146"/>
      <c r="WMJ19" s="146"/>
      <c r="WMK19" s="146"/>
      <c r="WML19" s="146"/>
      <c r="WMM19" s="146"/>
      <c r="WMN19" s="146"/>
      <c r="WMO19" s="146"/>
      <c r="WMP19" s="146"/>
      <c r="WMQ19" s="146"/>
      <c r="WMR19" s="146"/>
      <c r="WMS19" s="146"/>
      <c r="WMT19" s="146"/>
      <c r="WMU19" s="146"/>
      <c r="WMV19" s="146"/>
      <c r="WMW19" s="146"/>
      <c r="WMX19" s="146"/>
      <c r="WMY19" s="146"/>
      <c r="WMZ19" s="146"/>
      <c r="WNA19" s="146"/>
      <c r="WNB19" s="146"/>
      <c r="WNC19" s="146"/>
      <c r="WND19" s="146"/>
      <c r="WNE19" s="146"/>
      <c r="WNF19" s="146"/>
      <c r="WNG19" s="146"/>
      <c r="WNH19" s="146"/>
      <c r="WNI19" s="146"/>
      <c r="WNJ19" s="146"/>
      <c r="WNK19" s="146"/>
      <c r="WNL19" s="146"/>
      <c r="WNM19" s="146"/>
      <c r="WNN19" s="146"/>
      <c r="WNO19" s="146"/>
      <c r="WNP19" s="146"/>
      <c r="WNQ19" s="146"/>
      <c r="WNR19" s="146"/>
      <c r="WNS19" s="146"/>
      <c r="WNT19" s="146"/>
      <c r="WNU19" s="146"/>
      <c r="WNV19" s="146"/>
      <c r="WNW19" s="146"/>
      <c r="WNX19" s="146"/>
      <c r="WNY19" s="146"/>
      <c r="WNZ19" s="146"/>
      <c r="WOA19" s="146"/>
      <c r="WOB19" s="146"/>
      <c r="WOC19" s="146"/>
      <c r="WOD19" s="146"/>
      <c r="WOE19" s="146"/>
      <c r="WOF19" s="146"/>
      <c r="WOG19" s="146"/>
      <c r="WOH19" s="146"/>
      <c r="WOI19" s="146"/>
      <c r="WOJ19" s="146"/>
      <c r="WOK19" s="146"/>
      <c r="WOL19" s="146"/>
      <c r="WOM19" s="146"/>
      <c r="WON19" s="146"/>
      <c r="WOO19" s="146"/>
      <c r="WOP19" s="146"/>
      <c r="WOQ19" s="146"/>
      <c r="WOR19" s="146"/>
      <c r="WOS19" s="146"/>
      <c r="WOT19" s="146"/>
      <c r="WOU19" s="146"/>
      <c r="WOV19" s="146"/>
      <c r="WOW19" s="146"/>
      <c r="WOX19" s="146"/>
      <c r="WOY19" s="146"/>
      <c r="WOZ19" s="146"/>
      <c r="WPA19" s="146"/>
      <c r="WPB19" s="146"/>
      <c r="WPC19" s="146"/>
      <c r="WPD19" s="146"/>
      <c r="WPE19" s="146"/>
      <c r="WPF19" s="146"/>
      <c r="WPG19" s="146"/>
      <c r="WPH19" s="146"/>
      <c r="WPI19" s="146"/>
      <c r="WPJ19" s="146"/>
      <c r="WPK19" s="146"/>
      <c r="WPL19" s="146"/>
      <c r="WPM19" s="146"/>
      <c r="WPN19" s="146"/>
      <c r="WPO19" s="146"/>
      <c r="WPP19" s="146"/>
      <c r="WPQ19" s="146"/>
      <c r="WPR19" s="146"/>
      <c r="WPS19" s="146"/>
      <c r="WPT19" s="146"/>
      <c r="WPU19" s="146"/>
      <c r="WPV19" s="146"/>
      <c r="WPW19" s="146"/>
      <c r="WPX19" s="146"/>
      <c r="WPY19" s="146"/>
      <c r="WPZ19" s="146"/>
      <c r="WQA19" s="146"/>
      <c r="WQB19" s="146"/>
      <c r="WQC19" s="146"/>
      <c r="WQD19" s="146"/>
      <c r="WQE19" s="146"/>
      <c r="WQF19" s="146"/>
      <c r="WQG19" s="146"/>
      <c r="WQH19" s="146"/>
      <c r="WQI19" s="146"/>
      <c r="WQJ19" s="146"/>
      <c r="WQK19" s="146"/>
      <c r="WQL19" s="146"/>
      <c r="WQM19" s="146"/>
      <c r="WQN19" s="146"/>
      <c r="WQO19" s="146"/>
      <c r="WQP19" s="146"/>
      <c r="WQQ19" s="146"/>
      <c r="WQR19" s="146"/>
      <c r="WQS19" s="146"/>
      <c r="WQT19" s="146"/>
      <c r="WQU19" s="146"/>
      <c r="WQV19" s="146"/>
      <c r="WQW19" s="146"/>
      <c r="WQX19" s="146"/>
      <c r="WQY19" s="146"/>
      <c r="WQZ19" s="146"/>
      <c r="WRA19" s="146"/>
      <c r="WRB19" s="146"/>
      <c r="WRC19" s="146"/>
      <c r="WRD19" s="146"/>
      <c r="WRE19" s="146"/>
      <c r="WRF19" s="146"/>
      <c r="WRG19" s="146"/>
      <c r="WRH19" s="146"/>
      <c r="WRI19" s="146"/>
      <c r="WRJ19" s="146"/>
      <c r="WRK19" s="146"/>
      <c r="WRL19" s="146"/>
      <c r="WRM19" s="146"/>
      <c r="WRN19" s="146"/>
      <c r="WRO19" s="146"/>
      <c r="WRP19" s="146"/>
      <c r="WRQ19" s="146"/>
      <c r="WRR19" s="146"/>
      <c r="WRS19" s="146"/>
      <c r="WRT19" s="146"/>
      <c r="WRU19" s="146"/>
      <c r="WRV19" s="146"/>
      <c r="WRW19" s="146"/>
      <c r="WRX19" s="146"/>
      <c r="WRY19" s="146"/>
      <c r="WRZ19" s="146"/>
      <c r="WSA19" s="146"/>
      <c r="WSB19" s="146"/>
      <c r="WSC19" s="146"/>
      <c r="WSD19" s="146"/>
      <c r="WSE19" s="146"/>
      <c r="WSF19" s="146"/>
      <c r="WSG19" s="146"/>
      <c r="WSH19" s="146"/>
      <c r="WSI19" s="146"/>
      <c r="WSJ19" s="146"/>
      <c r="WSK19" s="146"/>
      <c r="WSL19" s="146"/>
      <c r="WSM19" s="146"/>
      <c r="WSN19" s="146"/>
      <c r="WSO19" s="146"/>
      <c r="WSP19" s="146"/>
      <c r="WSQ19" s="146"/>
      <c r="WSR19" s="146"/>
      <c r="WSS19" s="146"/>
      <c r="WST19" s="146"/>
      <c r="WSU19" s="146"/>
      <c r="WSV19" s="146"/>
      <c r="WSW19" s="146"/>
      <c r="WSX19" s="146"/>
      <c r="WSY19" s="146"/>
      <c r="WSZ19" s="146"/>
      <c r="WTA19" s="146"/>
      <c r="WTB19" s="146"/>
      <c r="WTC19" s="146"/>
      <c r="WTD19" s="146"/>
      <c r="WTE19" s="146"/>
      <c r="WTF19" s="146"/>
      <c r="WTG19" s="146"/>
      <c r="WTH19" s="146"/>
      <c r="WTI19" s="146"/>
      <c r="WTJ19" s="146"/>
      <c r="WTK19" s="146"/>
      <c r="WTL19" s="146"/>
      <c r="WTM19" s="146"/>
      <c r="WTN19" s="146"/>
      <c r="WTO19" s="146"/>
      <c r="WTP19" s="146"/>
      <c r="WTQ19" s="146"/>
      <c r="WTR19" s="146"/>
      <c r="WTS19" s="146"/>
      <c r="WTT19" s="146"/>
      <c r="WTU19" s="146"/>
      <c r="WTV19" s="146"/>
      <c r="WTW19" s="146"/>
      <c r="WTX19" s="146"/>
      <c r="WTY19" s="146"/>
      <c r="WTZ19" s="146"/>
      <c r="WUA19" s="146"/>
      <c r="WUB19" s="146"/>
      <c r="WUC19" s="146"/>
      <c r="WUD19" s="146"/>
      <c r="WUE19" s="146"/>
      <c r="WUF19" s="146"/>
      <c r="WUG19" s="146"/>
      <c r="WUH19" s="146"/>
      <c r="WUI19" s="146"/>
      <c r="WUJ19" s="146"/>
      <c r="WUK19" s="146"/>
      <c r="WUL19" s="146"/>
      <c r="WUM19" s="146"/>
      <c r="WUN19" s="146"/>
      <c r="WUO19" s="146"/>
      <c r="WUP19" s="146"/>
      <c r="WUQ19" s="146"/>
      <c r="WUR19" s="146"/>
      <c r="WUS19" s="146"/>
      <c r="WUT19" s="146"/>
      <c r="WUU19" s="146"/>
      <c r="WUV19" s="146"/>
      <c r="WUW19" s="146"/>
      <c r="WUX19" s="146"/>
      <c r="WUY19" s="146"/>
      <c r="WUZ19" s="146"/>
      <c r="WVA19" s="146"/>
      <c r="WVB19" s="146"/>
      <c r="WVC19" s="146"/>
      <c r="WVD19" s="146"/>
      <c r="WVE19" s="146"/>
      <c r="WVF19" s="146"/>
      <c r="WVG19" s="146"/>
      <c r="WVH19" s="146"/>
      <c r="WVI19" s="146"/>
      <c r="WVJ19" s="146"/>
      <c r="WVK19" s="146"/>
      <c r="WVL19" s="146"/>
      <c r="WVM19" s="146"/>
      <c r="WVN19" s="146"/>
      <c r="WVO19" s="146"/>
      <c r="WVP19" s="146"/>
      <c r="WVQ19" s="146"/>
      <c r="WVR19" s="146"/>
      <c r="WVS19" s="146"/>
      <c r="WVT19" s="146"/>
      <c r="WVU19" s="146"/>
      <c r="WVV19" s="146"/>
      <c r="WVW19" s="146"/>
      <c r="WVX19" s="146"/>
      <c r="WVY19" s="146"/>
      <c r="WVZ19" s="146"/>
      <c r="WWA19" s="146"/>
      <c r="WWB19" s="146"/>
      <c r="WWC19" s="146"/>
      <c r="WWD19" s="146"/>
      <c r="WWE19" s="146"/>
      <c r="WWF19" s="146"/>
      <c r="WWG19" s="146"/>
      <c r="WWH19" s="146"/>
      <c r="WWI19" s="146"/>
    </row>
    <row r="20" spans="1:16155" s="148" customFormat="1" ht="41.4">
      <c r="A20" s="158" t="s">
        <v>91</v>
      </c>
      <c r="B20" s="162" t="s">
        <v>83</v>
      </c>
      <c r="C20" s="158" t="s">
        <v>74</v>
      </c>
      <c r="D20" s="158" t="s">
        <v>75</v>
      </c>
      <c r="E20" s="158" t="s">
        <v>75</v>
      </c>
      <c r="F20" s="158" t="s">
        <v>75</v>
      </c>
      <c r="G20" s="158" t="s">
        <v>75</v>
      </c>
      <c r="H20" s="160" t="s">
        <v>340</v>
      </c>
      <c r="I20" s="160" t="s">
        <v>340</v>
      </c>
      <c r="J20" s="160" t="s">
        <v>340</v>
      </c>
      <c r="K20" s="160" t="s">
        <v>340</v>
      </c>
      <c r="L20" s="160" t="s">
        <v>340</v>
      </c>
      <c r="M20" s="160" t="s">
        <v>340</v>
      </c>
      <c r="N20" s="160" t="s">
        <v>340</v>
      </c>
      <c r="O20" s="160" t="s">
        <v>340</v>
      </c>
      <c r="P20" s="160" t="s">
        <v>340</v>
      </c>
      <c r="X20" s="147"/>
      <c r="Y20" s="147"/>
      <c r="Z20" s="147"/>
      <c r="AA20" s="147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46"/>
      <c r="DO20" s="146"/>
      <c r="DP20" s="146"/>
      <c r="DQ20" s="146"/>
      <c r="DR20" s="146"/>
      <c r="DS20" s="146"/>
      <c r="DT20" s="146"/>
      <c r="DU20" s="146"/>
      <c r="DV20" s="146"/>
      <c r="DW20" s="146"/>
      <c r="DX20" s="146"/>
      <c r="DY20" s="146"/>
      <c r="DZ20" s="146"/>
      <c r="EA20" s="146"/>
      <c r="EB20" s="146"/>
      <c r="EC20" s="146"/>
      <c r="ED20" s="146"/>
      <c r="EE20" s="146"/>
      <c r="EF20" s="146"/>
      <c r="EG20" s="146"/>
      <c r="EH20" s="146"/>
      <c r="EI20" s="146"/>
      <c r="EJ20" s="146"/>
      <c r="EK20" s="146"/>
      <c r="EL20" s="146"/>
      <c r="EM20" s="146"/>
      <c r="EN20" s="146"/>
      <c r="EO20" s="146"/>
      <c r="EP20" s="146"/>
      <c r="EQ20" s="146"/>
      <c r="ER20" s="146"/>
      <c r="ES20" s="146"/>
      <c r="ET20" s="146"/>
      <c r="EU20" s="146"/>
      <c r="EV20" s="146"/>
      <c r="EW20" s="146"/>
      <c r="EX20" s="146"/>
      <c r="EY20" s="146"/>
      <c r="EZ20" s="146"/>
      <c r="FA20" s="146"/>
      <c r="FB20" s="146"/>
      <c r="FC20" s="146"/>
      <c r="FD20" s="146"/>
      <c r="FE20" s="146"/>
      <c r="FF20" s="146"/>
      <c r="FG20" s="146"/>
      <c r="FH20" s="146"/>
      <c r="FI20" s="146"/>
      <c r="FJ20" s="146"/>
      <c r="FK20" s="146"/>
      <c r="FL20" s="146"/>
      <c r="FM20" s="146"/>
      <c r="FN20" s="146"/>
      <c r="FO20" s="146"/>
      <c r="FP20" s="146"/>
      <c r="FQ20" s="146"/>
      <c r="FR20" s="146"/>
      <c r="FS20" s="146"/>
      <c r="FT20" s="146"/>
      <c r="FU20" s="146"/>
      <c r="FV20" s="146"/>
      <c r="FW20" s="146"/>
      <c r="FX20" s="146"/>
      <c r="FY20" s="146"/>
      <c r="FZ20" s="146"/>
      <c r="GA20" s="146"/>
      <c r="GB20" s="146"/>
      <c r="GC20" s="146"/>
      <c r="GD20" s="146"/>
      <c r="GE20" s="146"/>
      <c r="GF20" s="146"/>
      <c r="GG20" s="146"/>
      <c r="GH20" s="146"/>
      <c r="GI20" s="146"/>
      <c r="GJ20" s="146"/>
      <c r="GK20" s="146"/>
      <c r="GL20" s="146"/>
      <c r="GM20" s="146"/>
      <c r="GN20" s="146"/>
      <c r="GO20" s="146"/>
      <c r="GP20" s="146"/>
      <c r="GQ20" s="146"/>
      <c r="GR20" s="146"/>
      <c r="GS20" s="146"/>
      <c r="GT20" s="146"/>
      <c r="GU20" s="146"/>
      <c r="GV20" s="146"/>
      <c r="GW20" s="146"/>
      <c r="GX20" s="146"/>
      <c r="GY20" s="146"/>
      <c r="GZ20" s="146"/>
      <c r="HA20" s="146"/>
      <c r="HB20" s="146"/>
      <c r="HC20" s="146"/>
      <c r="HD20" s="146"/>
      <c r="HE20" s="146"/>
      <c r="HF20" s="146"/>
      <c r="HG20" s="146"/>
      <c r="HH20" s="146"/>
      <c r="HI20" s="146"/>
      <c r="HJ20" s="146"/>
      <c r="HK20" s="146"/>
      <c r="HL20" s="146"/>
      <c r="HM20" s="146"/>
      <c r="HN20" s="146"/>
      <c r="HO20" s="146"/>
      <c r="HP20" s="146"/>
      <c r="HQ20" s="146"/>
      <c r="HR20" s="146"/>
      <c r="HS20" s="146"/>
      <c r="HT20" s="146"/>
      <c r="HU20" s="146"/>
      <c r="HV20" s="146"/>
      <c r="HW20" s="146"/>
      <c r="HX20" s="146"/>
      <c r="HY20" s="146"/>
      <c r="HZ20" s="146"/>
      <c r="IA20" s="146"/>
      <c r="IB20" s="146"/>
      <c r="IC20" s="146"/>
      <c r="ID20" s="146"/>
      <c r="IE20" s="146"/>
      <c r="IF20" s="146"/>
      <c r="IG20" s="146"/>
      <c r="IH20" s="146"/>
      <c r="II20" s="146"/>
      <c r="IJ20" s="146"/>
      <c r="IK20" s="146"/>
      <c r="IL20" s="146"/>
      <c r="IM20" s="146"/>
      <c r="IN20" s="146"/>
      <c r="IO20" s="146"/>
      <c r="IP20" s="146"/>
      <c r="IQ20" s="146"/>
      <c r="IR20" s="146"/>
      <c r="IS20" s="146"/>
      <c r="IT20" s="146"/>
      <c r="IU20" s="146"/>
      <c r="IV20" s="146"/>
      <c r="IW20" s="146"/>
      <c r="IX20" s="146"/>
      <c r="IY20" s="146"/>
      <c r="IZ20" s="146"/>
      <c r="JA20" s="146"/>
      <c r="JB20" s="146"/>
      <c r="JC20" s="146"/>
      <c r="JD20" s="146"/>
      <c r="JE20" s="146"/>
      <c r="JF20" s="146"/>
      <c r="JG20" s="146"/>
      <c r="JH20" s="146"/>
      <c r="JI20" s="146"/>
      <c r="JJ20" s="146"/>
      <c r="JK20" s="146"/>
      <c r="JL20" s="146"/>
      <c r="JM20" s="146"/>
      <c r="JN20" s="146"/>
      <c r="JO20" s="146"/>
      <c r="JP20" s="146"/>
      <c r="JQ20" s="146"/>
      <c r="JR20" s="146"/>
      <c r="JS20" s="146"/>
      <c r="JT20" s="146"/>
      <c r="JU20" s="146"/>
      <c r="JV20" s="146"/>
      <c r="JW20" s="146"/>
      <c r="JX20" s="146"/>
      <c r="JY20" s="146"/>
      <c r="JZ20" s="146"/>
      <c r="KA20" s="146"/>
      <c r="KB20" s="146"/>
      <c r="KC20" s="146"/>
      <c r="KD20" s="146"/>
      <c r="KE20" s="146"/>
      <c r="KF20" s="146"/>
      <c r="KG20" s="146"/>
      <c r="KH20" s="146"/>
      <c r="KI20" s="146"/>
      <c r="KJ20" s="146"/>
      <c r="KK20" s="146"/>
      <c r="KL20" s="146"/>
      <c r="KM20" s="146"/>
      <c r="KN20" s="146"/>
      <c r="KO20" s="146"/>
      <c r="KP20" s="146"/>
      <c r="KQ20" s="146"/>
      <c r="KR20" s="146"/>
      <c r="KS20" s="146"/>
      <c r="KT20" s="146"/>
      <c r="KU20" s="146"/>
      <c r="KV20" s="146"/>
      <c r="KW20" s="146"/>
      <c r="KX20" s="146"/>
      <c r="KY20" s="146"/>
      <c r="KZ20" s="146"/>
      <c r="LA20" s="146"/>
      <c r="LB20" s="146"/>
      <c r="LC20" s="146"/>
      <c r="LD20" s="146"/>
      <c r="LE20" s="146"/>
      <c r="LF20" s="146"/>
      <c r="LG20" s="146"/>
      <c r="LH20" s="146"/>
      <c r="LI20" s="146"/>
      <c r="LJ20" s="146"/>
      <c r="LK20" s="146"/>
      <c r="LL20" s="146"/>
      <c r="LM20" s="146"/>
      <c r="LN20" s="146"/>
      <c r="LO20" s="146"/>
      <c r="LP20" s="146"/>
      <c r="LQ20" s="146"/>
      <c r="LR20" s="146"/>
      <c r="LS20" s="146"/>
      <c r="LT20" s="146"/>
      <c r="LU20" s="146"/>
      <c r="LV20" s="146"/>
      <c r="LW20" s="146"/>
      <c r="LX20" s="146"/>
      <c r="LY20" s="146"/>
      <c r="LZ20" s="146"/>
      <c r="MA20" s="146"/>
      <c r="MB20" s="146"/>
      <c r="MC20" s="146"/>
      <c r="MD20" s="146"/>
      <c r="ME20" s="146"/>
      <c r="MF20" s="146"/>
      <c r="MG20" s="146"/>
      <c r="MH20" s="146"/>
      <c r="MI20" s="146"/>
      <c r="MJ20" s="146"/>
      <c r="MK20" s="146"/>
      <c r="ML20" s="146"/>
      <c r="MM20" s="146"/>
      <c r="MN20" s="146"/>
      <c r="MO20" s="146"/>
      <c r="MP20" s="146"/>
      <c r="MQ20" s="146"/>
      <c r="MR20" s="146"/>
      <c r="MS20" s="146"/>
      <c r="MT20" s="146"/>
      <c r="MU20" s="146"/>
      <c r="MV20" s="146"/>
      <c r="MW20" s="146"/>
      <c r="MX20" s="146"/>
      <c r="MY20" s="146"/>
      <c r="MZ20" s="146"/>
      <c r="NA20" s="146"/>
      <c r="NB20" s="146"/>
      <c r="NC20" s="146"/>
      <c r="ND20" s="146"/>
      <c r="NE20" s="146"/>
      <c r="NF20" s="146"/>
      <c r="NG20" s="146"/>
      <c r="NH20" s="146"/>
      <c r="NI20" s="146"/>
      <c r="NJ20" s="146"/>
      <c r="NK20" s="146"/>
      <c r="NL20" s="146"/>
      <c r="NM20" s="146"/>
      <c r="NN20" s="146"/>
      <c r="NO20" s="146"/>
      <c r="NP20" s="146"/>
      <c r="NQ20" s="146"/>
      <c r="NR20" s="146"/>
      <c r="NS20" s="146"/>
      <c r="NT20" s="146"/>
      <c r="NU20" s="146"/>
      <c r="NV20" s="146"/>
      <c r="NW20" s="146"/>
      <c r="NX20" s="146"/>
      <c r="NY20" s="146"/>
      <c r="NZ20" s="146"/>
      <c r="OA20" s="146"/>
      <c r="OB20" s="146"/>
      <c r="OC20" s="146"/>
      <c r="OD20" s="146"/>
      <c r="OE20" s="146"/>
      <c r="OF20" s="146"/>
      <c r="OG20" s="146"/>
      <c r="OH20" s="146"/>
      <c r="OI20" s="146"/>
      <c r="OJ20" s="146"/>
      <c r="OK20" s="146"/>
      <c r="OL20" s="146"/>
      <c r="OM20" s="146"/>
      <c r="ON20" s="146"/>
      <c r="OO20" s="146"/>
      <c r="OP20" s="146"/>
      <c r="OQ20" s="146"/>
      <c r="OR20" s="146"/>
      <c r="OS20" s="146"/>
      <c r="OT20" s="146"/>
      <c r="OU20" s="146"/>
      <c r="OV20" s="146"/>
      <c r="OW20" s="146"/>
      <c r="OX20" s="146"/>
      <c r="OY20" s="146"/>
      <c r="OZ20" s="146"/>
      <c r="PA20" s="146"/>
      <c r="PB20" s="146"/>
      <c r="PC20" s="146"/>
      <c r="PD20" s="146"/>
      <c r="PE20" s="146"/>
      <c r="PF20" s="146"/>
      <c r="PG20" s="146"/>
      <c r="PH20" s="146"/>
      <c r="PI20" s="146"/>
      <c r="PJ20" s="146"/>
      <c r="PK20" s="146"/>
      <c r="PL20" s="146"/>
      <c r="PM20" s="146"/>
      <c r="PN20" s="146"/>
      <c r="PO20" s="146"/>
      <c r="PP20" s="146"/>
      <c r="PQ20" s="146"/>
      <c r="PR20" s="146"/>
      <c r="PS20" s="146"/>
      <c r="PT20" s="146"/>
      <c r="PU20" s="146"/>
      <c r="PV20" s="146"/>
      <c r="PW20" s="146"/>
      <c r="PX20" s="146"/>
      <c r="PY20" s="146"/>
      <c r="PZ20" s="146"/>
      <c r="QA20" s="146"/>
      <c r="QB20" s="146"/>
      <c r="QC20" s="146"/>
      <c r="QD20" s="146"/>
      <c r="QE20" s="146"/>
      <c r="QF20" s="146"/>
      <c r="QG20" s="146"/>
      <c r="QH20" s="146"/>
      <c r="QI20" s="146"/>
      <c r="QJ20" s="146"/>
      <c r="QK20" s="146"/>
      <c r="QL20" s="146"/>
      <c r="QM20" s="146"/>
      <c r="QN20" s="146"/>
      <c r="QO20" s="146"/>
      <c r="QP20" s="146"/>
      <c r="QQ20" s="146"/>
      <c r="QR20" s="146"/>
      <c r="QS20" s="146"/>
      <c r="QT20" s="146"/>
      <c r="QU20" s="146"/>
      <c r="QV20" s="146"/>
      <c r="QW20" s="146"/>
      <c r="QX20" s="146"/>
      <c r="QY20" s="146"/>
      <c r="QZ20" s="146"/>
      <c r="RA20" s="146"/>
      <c r="RB20" s="146"/>
      <c r="RC20" s="146"/>
      <c r="RD20" s="146"/>
      <c r="RE20" s="146"/>
      <c r="RF20" s="146"/>
      <c r="RG20" s="146"/>
      <c r="RH20" s="146"/>
      <c r="RI20" s="146"/>
      <c r="RJ20" s="146"/>
      <c r="RK20" s="146"/>
      <c r="RL20" s="146"/>
      <c r="RM20" s="146"/>
      <c r="RN20" s="146"/>
      <c r="RO20" s="146"/>
      <c r="RP20" s="146"/>
      <c r="RQ20" s="146"/>
      <c r="RR20" s="146"/>
      <c r="RS20" s="146"/>
      <c r="RT20" s="146"/>
      <c r="RU20" s="146"/>
      <c r="RV20" s="146"/>
      <c r="RW20" s="146"/>
      <c r="RX20" s="146"/>
      <c r="RY20" s="146"/>
      <c r="RZ20" s="146"/>
      <c r="SA20" s="146"/>
      <c r="SB20" s="146"/>
      <c r="SC20" s="146"/>
      <c r="SD20" s="146"/>
      <c r="SE20" s="146"/>
      <c r="SF20" s="146"/>
      <c r="SG20" s="146"/>
      <c r="SH20" s="146"/>
      <c r="SI20" s="146"/>
      <c r="SJ20" s="146"/>
      <c r="SK20" s="146"/>
      <c r="SL20" s="146"/>
      <c r="SM20" s="146"/>
      <c r="SN20" s="146"/>
      <c r="SO20" s="146"/>
      <c r="SP20" s="146"/>
      <c r="SQ20" s="146"/>
      <c r="SR20" s="146"/>
      <c r="SS20" s="146"/>
      <c r="ST20" s="146"/>
      <c r="SU20" s="146"/>
      <c r="SV20" s="146"/>
      <c r="SW20" s="146"/>
      <c r="SX20" s="146"/>
      <c r="SY20" s="146"/>
      <c r="SZ20" s="146"/>
      <c r="TA20" s="146"/>
      <c r="TB20" s="146"/>
      <c r="TC20" s="146"/>
      <c r="TD20" s="146"/>
      <c r="TE20" s="146"/>
      <c r="TF20" s="146"/>
      <c r="TG20" s="146"/>
      <c r="TH20" s="146"/>
      <c r="TI20" s="146"/>
      <c r="TJ20" s="146"/>
      <c r="TK20" s="146"/>
      <c r="TL20" s="146"/>
      <c r="TM20" s="146"/>
      <c r="TN20" s="146"/>
      <c r="TO20" s="146"/>
      <c r="TP20" s="146"/>
      <c r="TQ20" s="146"/>
      <c r="TR20" s="146"/>
      <c r="TS20" s="146"/>
      <c r="TT20" s="146"/>
      <c r="TU20" s="146"/>
      <c r="TV20" s="146"/>
      <c r="TW20" s="146"/>
      <c r="TX20" s="146"/>
      <c r="TY20" s="146"/>
      <c r="TZ20" s="146"/>
      <c r="UA20" s="146"/>
      <c r="UB20" s="146"/>
      <c r="UC20" s="146"/>
      <c r="UD20" s="146"/>
      <c r="UE20" s="146"/>
      <c r="UF20" s="146"/>
      <c r="UG20" s="146"/>
      <c r="UH20" s="146"/>
      <c r="UI20" s="146"/>
      <c r="UJ20" s="146"/>
      <c r="UK20" s="146"/>
      <c r="UL20" s="146"/>
      <c r="UM20" s="146"/>
      <c r="UN20" s="146"/>
      <c r="UO20" s="146"/>
      <c r="UP20" s="146"/>
      <c r="UQ20" s="146"/>
      <c r="UR20" s="146"/>
      <c r="US20" s="146"/>
      <c r="UT20" s="146"/>
      <c r="UU20" s="146"/>
      <c r="UV20" s="146"/>
      <c r="UW20" s="146"/>
      <c r="UX20" s="146"/>
      <c r="UY20" s="146"/>
      <c r="UZ20" s="146"/>
      <c r="VA20" s="146"/>
      <c r="VB20" s="146"/>
      <c r="VC20" s="146"/>
      <c r="VD20" s="146"/>
      <c r="VE20" s="146"/>
      <c r="VF20" s="146"/>
      <c r="VG20" s="146"/>
      <c r="VH20" s="146"/>
      <c r="VI20" s="146"/>
      <c r="VJ20" s="146"/>
      <c r="VK20" s="146"/>
      <c r="VL20" s="146"/>
      <c r="VM20" s="146"/>
      <c r="VN20" s="146"/>
      <c r="VO20" s="146"/>
      <c r="VP20" s="146"/>
      <c r="VQ20" s="146"/>
      <c r="VR20" s="146"/>
      <c r="VS20" s="146"/>
      <c r="VT20" s="146"/>
      <c r="VU20" s="146"/>
      <c r="VV20" s="146"/>
      <c r="VW20" s="146"/>
      <c r="VX20" s="146"/>
      <c r="VY20" s="146"/>
      <c r="VZ20" s="146"/>
      <c r="WA20" s="146"/>
      <c r="WB20" s="146"/>
      <c r="WC20" s="146"/>
      <c r="WD20" s="146"/>
      <c r="WE20" s="146"/>
      <c r="WF20" s="146"/>
      <c r="WG20" s="146"/>
      <c r="WH20" s="146"/>
      <c r="WI20" s="146"/>
      <c r="WJ20" s="146"/>
      <c r="WK20" s="146"/>
      <c r="WL20" s="146"/>
      <c r="WM20" s="146"/>
      <c r="WN20" s="146"/>
      <c r="WO20" s="146"/>
      <c r="WP20" s="146"/>
      <c r="WQ20" s="146"/>
      <c r="WR20" s="146"/>
      <c r="WS20" s="146"/>
      <c r="WT20" s="146"/>
      <c r="WU20" s="146"/>
      <c r="WV20" s="146"/>
      <c r="WW20" s="146"/>
      <c r="WX20" s="146"/>
      <c r="WY20" s="146"/>
      <c r="WZ20" s="146"/>
      <c r="XA20" s="146"/>
      <c r="XB20" s="146"/>
      <c r="XC20" s="146"/>
      <c r="XD20" s="146"/>
      <c r="XE20" s="146"/>
      <c r="XF20" s="146"/>
      <c r="XG20" s="146"/>
      <c r="XH20" s="146"/>
      <c r="XI20" s="146"/>
      <c r="XJ20" s="146"/>
      <c r="XK20" s="146"/>
      <c r="XL20" s="146"/>
      <c r="XM20" s="146"/>
      <c r="XN20" s="146"/>
      <c r="XO20" s="146"/>
      <c r="XP20" s="146"/>
      <c r="XQ20" s="146"/>
      <c r="XR20" s="146"/>
      <c r="XS20" s="146"/>
      <c r="XT20" s="146"/>
      <c r="XU20" s="146"/>
      <c r="XV20" s="146"/>
      <c r="XW20" s="146"/>
      <c r="XX20" s="146"/>
      <c r="XY20" s="146"/>
      <c r="XZ20" s="146"/>
      <c r="YA20" s="146"/>
      <c r="YB20" s="146"/>
      <c r="YC20" s="146"/>
      <c r="YD20" s="146"/>
      <c r="YE20" s="146"/>
      <c r="YF20" s="146"/>
      <c r="YG20" s="146"/>
      <c r="YH20" s="146"/>
      <c r="YI20" s="146"/>
      <c r="YJ20" s="146"/>
      <c r="YK20" s="146"/>
      <c r="YL20" s="146"/>
      <c r="YM20" s="146"/>
      <c r="YN20" s="146"/>
      <c r="YO20" s="146"/>
      <c r="YP20" s="146"/>
      <c r="YQ20" s="146"/>
      <c r="YR20" s="146"/>
      <c r="YS20" s="146"/>
      <c r="YT20" s="146"/>
      <c r="YU20" s="146"/>
      <c r="YV20" s="146"/>
      <c r="YW20" s="146"/>
      <c r="YX20" s="146"/>
      <c r="YY20" s="146"/>
      <c r="YZ20" s="146"/>
      <c r="ZA20" s="146"/>
      <c r="ZB20" s="146"/>
      <c r="ZC20" s="146"/>
      <c r="ZD20" s="146"/>
      <c r="ZE20" s="146"/>
      <c r="ZF20" s="146"/>
      <c r="ZG20" s="146"/>
      <c r="ZH20" s="146"/>
      <c r="ZI20" s="146"/>
      <c r="ZJ20" s="146"/>
      <c r="ZK20" s="146"/>
      <c r="ZL20" s="146"/>
      <c r="ZM20" s="146"/>
      <c r="ZN20" s="146"/>
      <c r="ZO20" s="146"/>
      <c r="ZP20" s="146"/>
      <c r="ZQ20" s="146"/>
      <c r="ZR20" s="146"/>
      <c r="ZS20" s="146"/>
      <c r="ZT20" s="146"/>
      <c r="ZU20" s="146"/>
      <c r="ZV20" s="146"/>
      <c r="ZW20" s="146"/>
      <c r="ZX20" s="146"/>
      <c r="ZY20" s="146"/>
      <c r="ZZ20" s="146"/>
      <c r="AAA20" s="146"/>
      <c r="AAB20" s="146"/>
      <c r="AAC20" s="146"/>
      <c r="AAD20" s="146"/>
      <c r="AAE20" s="146"/>
      <c r="AAF20" s="146"/>
      <c r="AAG20" s="146"/>
      <c r="AAH20" s="146"/>
      <c r="AAI20" s="146"/>
      <c r="AAJ20" s="146"/>
      <c r="AAK20" s="146"/>
      <c r="AAL20" s="146"/>
      <c r="AAM20" s="146"/>
      <c r="AAN20" s="146"/>
      <c r="AAO20" s="146"/>
      <c r="AAP20" s="146"/>
      <c r="AAQ20" s="146"/>
      <c r="AAR20" s="146"/>
      <c r="AAS20" s="146"/>
      <c r="AAT20" s="146"/>
      <c r="AAU20" s="146"/>
      <c r="AAV20" s="146"/>
      <c r="AAW20" s="146"/>
      <c r="AAX20" s="146"/>
      <c r="AAY20" s="146"/>
      <c r="AAZ20" s="146"/>
      <c r="ABA20" s="146"/>
      <c r="ABB20" s="146"/>
      <c r="ABC20" s="146"/>
      <c r="ABD20" s="146"/>
      <c r="ABE20" s="146"/>
      <c r="ABF20" s="146"/>
      <c r="ABG20" s="146"/>
      <c r="ABH20" s="146"/>
      <c r="ABI20" s="146"/>
      <c r="ABJ20" s="146"/>
      <c r="ABK20" s="146"/>
      <c r="ABL20" s="146"/>
      <c r="ABM20" s="146"/>
      <c r="ABN20" s="146"/>
      <c r="ABO20" s="146"/>
      <c r="ABP20" s="146"/>
      <c r="ABQ20" s="146"/>
      <c r="ABR20" s="146"/>
      <c r="ABS20" s="146"/>
      <c r="ABT20" s="146"/>
      <c r="ABU20" s="146"/>
      <c r="ABV20" s="146"/>
      <c r="ABW20" s="146"/>
      <c r="ABX20" s="146"/>
      <c r="ABY20" s="146"/>
      <c r="ABZ20" s="146"/>
      <c r="ACA20" s="146"/>
      <c r="ACB20" s="146"/>
      <c r="ACC20" s="146"/>
      <c r="ACD20" s="146"/>
      <c r="ACE20" s="146"/>
      <c r="ACF20" s="146"/>
      <c r="ACG20" s="146"/>
      <c r="ACH20" s="146"/>
      <c r="ACI20" s="146"/>
      <c r="ACJ20" s="146"/>
      <c r="ACK20" s="146"/>
      <c r="ACL20" s="146"/>
      <c r="ACM20" s="146"/>
      <c r="ACN20" s="146"/>
      <c r="ACO20" s="146"/>
      <c r="ACP20" s="146"/>
      <c r="ACQ20" s="146"/>
      <c r="ACR20" s="146"/>
      <c r="ACS20" s="146"/>
      <c r="ACT20" s="146"/>
      <c r="ACU20" s="146"/>
      <c r="ACV20" s="146"/>
      <c r="ACW20" s="146"/>
      <c r="ACX20" s="146"/>
      <c r="ACY20" s="146"/>
      <c r="ACZ20" s="146"/>
      <c r="ADA20" s="146"/>
      <c r="ADB20" s="146"/>
      <c r="ADC20" s="146"/>
      <c r="ADD20" s="146"/>
      <c r="ADE20" s="146"/>
      <c r="ADF20" s="146"/>
      <c r="ADG20" s="146"/>
      <c r="ADH20" s="146"/>
      <c r="ADI20" s="146"/>
      <c r="ADJ20" s="146"/>
      <c r="ADK20" s="146"/>
      <c r="ADL20" s="146"/>
      <c r="ADM20" s="146"/>
      <c r="ADN20" s="146"/>
      <c r="ADO20" s="146"/>
      <c r="ADP20" s="146"/>
      <c r="ADQ20" s="146"/>
      <c r="ADR20" s="146"/>
      <c r="ADS20" s="146"/>
      <c r="ADT20" s="146"/>
      <c r="ADU20" s="146"/>
      <c r="ADV20" s="146"/>
      <c r="ADW20" s="146"/>
      <c r="ADX20" s="146"/>
      <c r="ADY20" s="146"/>
      <c r="ADZ20" s="146"/>
      <c r="AEA20" s="146"/>
      <c r="AEB20" s="146"/>
      <c r="AEC20" s="146"/>
      <c r="AED20" s="146"/>
      <c r="AEE20" s="146"/>
      <c r="AEF20" s="146"/>
      <c r="AEG20" s="146"/>
      <c r="AEH20" s="146"/>
      <c r="AEI20" s="146"/>
      <c r="AEJ20" s="146"/>
      <c r="AEK20" s="146"/>
      <c r="AEL20" s="146"/>
      <c r="AEM20" s="146"/>
      <c r="AEN20" s="146"/>
      <c r="AEO20" s="146"/>
      <c r="AEP20" s="146"/>
      <c r="AEQ20" s="146"/>
      <c r="AER20" s="146"/>
      <c r="AES20" s="146"/>
      <c r="AET20" s="146"/>
      <c r="AEU20" s="146"/>
      <c r="AEV20" s="146"/>
      <c r="AEW20" s="146"/>
      <c r="AEX20" s="146"/>
      <c r="AEY20" s="146"/>
      <c r="AEZ20" s="146"/>
      <c r="AFA20" s="146"/>
      <c r="AFB20" s="146"/>
      <c r="AFC20" s="146"/>
      <c r="AFD20" s="146"/>
      <c r="AFE20" s="146"/>
      <c r="AFF20" s="146"/>
      <c r="AFG20" s="146"/>
      <c r="AFH20" s="146"/>
      <c r="AFI20" s="146"/>
      <c r="AFJ20" s="146"/>
      <c r="AFK20" s="146"/>
      <c r="AFL20" s="146"/>
      <c r="AFM20" s="146"/>
      <c r="AFN20" s="146"/>
      <c r="AFO20" s="146"/>
      <c r="AFP20" s="146"/>
      <c r="AFQ20" s="146"/>
      <c r="AFR20" s="146"/>
      <c r="AFS20" s="146"/>
      <c r="AFT20" s="146"/>
      <c r="AFU20" s="146"/>
      <c r="AFV20" s="146"/>
      <c r="AFW20" s="146"/>
      <c r="AFX20" s="146"/>
      <c r="AFY20" s="146"/>
      <c r="AFZ20" s="146"/>
      <c r="AGA20" s="146"/>
      <c r="AGB20" s="146"/>
      <c r="AGC20" s="146"/>
      <c r="AGD20" s="146"/>
      <c r="AGE20" s="146"/>
      <c r="AGF20" s="146"/>
      <c r="AGG20" s="146"/>
      <c r="AGH20" s="146"/>
      <c r="AGI20" s="146"/>
      <c r="AGJ20" s="146"/>
      <c r="AGK20" s="146"/>
      <c r="AGL20" s="146"/>
      <c r="AGM20" s="146"/>
      <c r="AGN20" s="146"/>
      <c r="AGO20" s="146"/>
      <c r="AGP20" s="146"/>
      <c r="AGQ20" s="146"/>
      <c r="AGR20" s="146"/>
      <c r="AGS20" s="146"/>
      <c r="AGT20" s="146"/>
      <c r="AGU20" s="146"/>
      <c r="AGV20" s="146"/>
      <c r="AGW20" s="146"/>
      <c r="AGX20" s="146"/>
      <c r="AGY20" s="146"/>
      <c r="AGZ20" s="146"/>
      <c r="AHA20" s="146"/>
      <c r="AHB20" s="146"/>
      <c r="AHC20" s="146"/>
      <c r="AHD20" s="146"/>
      <c r="AHE20" s="146"/>
      <c r="AHF20" s="146"/>
      <c r="AHG20" s="146"/>
      <c r="AHH20" s="146"/>
      <c r="AHI20" s="146"/>
      <c r="AHJ20" s="146"/>
      <c r="AHK20" s="146"/>
      <c r="AHL20" s="146"/>
      <c r="AHM20" s="146"/>
      <c r="AHN20" s="146"/>
      <c r="AHO20" s="146"/>
      <c r="AHP20" s="146"/>
      <c r="AHQ20" s="146"/>
      <c r="AHR20" s="146"/>
      <c r="AHS20" s="146"/>
      <c r="AHT20" s="146"/>
      <c r="AHU20" s="146"/>
      <c r="AHV20" s="146"/>
      <c r="AHW20" s="146"/>
      <c r="AHX20" s="146"/>
      <c r="AHY20" s="146"/>
      <c r="AHZ20" s="146"/>
      <c r="AIA20" s="146"/>
      <c r="AIB20" s="146"/>
      <c r="AIC20" s="146"/>
      <c r="AID20" s="146"/>
      <c r="AIE20" s="146"/>
      <c r="AIF20" s="146"/>
      <c r="AIG20" s="146"/>
      <c r="AIH20" s="146"/>
      <c r="AII20" s="146"/>
      <c r="AIJ20" s="146"/>
      <c r="AIK20" s="146"/>
      <c r="AIL20" s="146"/>
      <c r="AIM20" s="146"/>
      <c r="AIN20" s="146"/>
      <c r="AIO20" s="146"/>
      <c r="AIP20" s="146"/>
      <c r="AIQ20" s="146"/>
      <c r="AIR20" s="146"/>
      <c r="AIS20" s="146"/>
      <c r="AIT20" s="146"/>
      <c r="AIU20" s="146"/>
      <c r="AIV20" s="146"/>
      <c r="AIW20" s="146"/>
      <c r="AIX20" s="146"/>
      <c r="AIY20" s="146"/>
      <c r="AIZ20" s="146"/>
      <c r="AJA20" s="146"/>
      <c r="AJB20" s="146"/>
      <c r="AJC20" s="146"/>
      <c r="AJD20" s="146"/>
      <c r="AJE20" s="146"/>
      <c r="AJF20" s="146"/>
      <c r="AJG20" s="146"/>
      <c r="AJH20" s="146"/>
      <c r="AJI20" s="146"/>
      <c r="AJJ20" s="146"/>
      <c r="AJK20" s="146"/>
      <c r="AJL20" s="146"/>
      <c r="AJM20" s="146"/>
      <c r="AJN20" s="146"/>
      <c r="AJO20" s="146"/>
      <c r="AJP20" s="146"/>
      <c r="AJQ20" s="146"/>
      <c r="AJR20" s="146"/>
      <c r="AJS20" s="146"/>
      <c r="AJT20" s="146"/>
      <c r="AJU20" s="146"/>
      <c r="AJV20" s="146"/>
      <c r="AJW20" s="146"/>
      <c r="AJX20" s="146"/>
      <c r="AJY20" s="146"/>
      <c r="AJZ20" s="146"/>
      <c r="AKA20" s="146"/>
      <c r="AKB20" s="146"/>
      <c r="AKC20" s="146"/>
      <c r="AKD20" s="146"/>
      <c r="AKE20" s="146"/>
      <c r="AKF20" s="146"/>
      <c r="AKG20" s="146"/>
      <c r="AKH20" s="146"/>
      <c r="AKI20" s="146"/>
      <c r="AKJ20" s="146"/>
      <c r="AKK20" s="146"/>
      <c r="AKL20" s="146"/>
      <c r="AKM20" s="146"/>
      <c r="AKN20" s="146"/>
      <c r="AKO20" s="146"/>
      <c r="AKP20" s="146"/>
      <c r="AKQ20" s="146"/>
      <c r="AKR20" s="146"/>
      <c r="AKS20" s="146"/>
      <c r="AKT20" s="146"/>
      <c r="AKU20" s="146"/>
      <c r="AKV20" s="146"/>
      <c r="AKW20" s="146"/>
      <c r="AKX20" s="146"/>
      <c r="AKY20" s="146"/>
      <c r="AKZ20" s="146"/>
      <c r="ALA20" s="146"/>
      <c r="ALB20" s="146"/>
      <c r="ALC20" s="146"/>
      <c r="ALD20" s="146"/>
      <c r="ALE20" s="146"/>
      <c r="ALF20" s="146"/>
      <c r="ALG20" s="146"/>
      <c r="ALH20" s="146"/>
      <c r="ALI20" s="146"/>
      <c r="ALJ20" s="146"/>
      <c r="ALK20" s="146"/>
      <c r="ALL20" s="146"/>
      <c r="ALM20" s="146"/>
      <c r="ALN20" s="146"/>
      <c r="ALO20" s="146"/>
      <c r="ALP20" s="146"/>
      <c r="ALQ20" s="146"/>
      <c r="ALR20" s="146"/>
      <c r="ALS20" s="146"/>
      <c r="ALT20" s="146"/>
      <c r="ALU20" s="146"/>
      <c r="ALV20" s="146"/>
      <c r="ALW20" s="146"/>
      <c r="ALX20" s="146"/>
      <c r="ALY20" s="146"/>
      <c r="ALZ20" s="146"/>
      <c r="AMA20" s="146"/>
      <c r="AMB20" s="146"/>
      <c r="AMC20" s="146"/>
      <c r="AMD20" s="146"/>
      <c r="AME20" s="146"/>
      <c r="AMF20" s="146"/>
      <c r="AMG20" s="146"/>
      <c r="AMH20" s="146"/>
      <c r="AMI20" s="146"/>
      <c r="AMJ20" s="146"/>
      <c r="AMK20" s="146"/>
      <c r="AML20" s="146"/>
      <c r="AMM20" s="146"/>
      <c r="AMN20" s="146"/>
      <c r="AMO20" s="146"/>
      <c r="AMP20" s="146"/>
      <c r="AMQ20" s="146"/>
      <c r="AMR20" s="146"/>
      <c r="AMS20" s="146"/>
      <c r="AMT20" s="146"/>
      <c r="AMU20" s="146"/>
      <c r="AMV20" s="146"/>
      <c r="AMW20" s="146"/>
      <c r="AMX20" s="146"/>
      <c r="AMY20" s="146"/>
      <c r="AMZ20" s="146"/>
      <c r="ANA20" s="146"/>
      <c r="ANB20" s="146"/>
      <c r="ANC20" s="146"/>
      <c r="AND20" s="146"/>
      <c r="ANE20" s="146"/>
      <c r="ANF20" s="146"/>
      <c r="ANG20" s="146"/>
      <c r="ANH20" s="146"/>
      <c r="ANI20" s="146"/>
      <c r="ANJ20" s="146"/>
      <c r="ANK20" s="146"/>
      <c r="ANL20" s="146"/>
      <c r="ANM20" s="146"/>
      <c r="ANN20" s="146"/>
      <c r="ANO20" s="146"/>
      <c r="ANP20" s="146"/>
      <c r="ANQ20" s="146"/>
      <c r="ANR20" s="146"/>
      <c r="ANS20" s="146"/>
      <c r="ANT20" s="146"/>
      <c r="ANU20" s="146"/>
      <c r="ANV20" s="146"/>
      <c r="ANW20" s="146"/>
      <c r="ANX20" s="146"/>
      <c r="ANY20" s="146"/>
      <c r="ANZ20" s="146"/>
      <c r="AOA20" s="146"/>
      <c r="AOB20" s="146"/>
      <c r="AOC20" s="146"/>
      <c r="AOD20" s="146"/>
      <c r="AOE20" s="146"/>
      <c r="AOF20" s="146"/>
      <c r="AOG20" s="146"/>
      <c r="AOH20" s="146"/>
      <c r="AOI20" s="146"/>
      <c r="AOJ20" s="146"/>
      <c r="AOK20" s="146"/>
      <c r="AOL20" s="146"/>
      <c r="AOM20" s="146"/>
      <c r="AON20" s="146"/>
      <c r="AOO20" s="146"/>
      <c r="AOP20" s="146"/>
      <c r="AOQ20" s="146"/>
      <c r="AOR20" s="146"/>
      <c r="AOS20" s="146"/>
      <c r="AOT20" s="146"/>
      <c r="AOU20" s="146"/>
      <c r="AOV20" s="146"/>
      <c r="AOW20" s="146"/>
      <c r="AOX20" s="146"/>
      <c r="AOY20" s="146"/>
      <c r="AOZ20" s="146"/>
      <c r="APA20" s="146"/>
      <c r="APB20" s="146"/>
      <c r="APC20" s="146"/>
      <c r="APD20" s="146"/>
      <c r="APE20" s="146"/>
      <c r="APF20" s="146"/>
      <c r="APG20" s="146"/>
      <c r="APH20" s="146"/>
      <c r="API20" s="146"/>
      <c r="APJ20" s="146"/>
      <c r="APK20" s="146"/>
      <c r="APL20" s="146"/>
      <c r="APM20" s="146"/>
      <c r="APN20" s="146"/>
      <c r="APO20" s="146"/>
      <c r="APP20" s="146"/>
      <c r="APQ20" s="146"/>
      <c r="APR20" s="146"/>
      <c r="APS20" s="146"/>
      <c r="APT20" s="146"/>
      <c r="APU20" s="146"/>
      <c r="APV20" s="146"/>
      <c r="APW20" s="146"/>
      <c r="APX20" s="146"/>
      <c r="APY20" s="146"/>
      <c r="APZ20" s="146"/>
      <c r="AQA20" s="146"/>
      <c r="AQB20" s="146"/>
      <c r="AQC20" s="146"/>
      <c r="AQD20" s="146"/>
      <c r="AQE20" s="146"/>
      <c r="AQF20" s="146"/>
      <c r="AQG20" s="146"/>
      <c r="AQH20" s="146"/>
      <c r="AQI20" s="146"/>
      <c r="AQJ20" s="146"/>
      <c r="AQK20" s="146"/>
      <c r="AQL20" s="146"/>
      <c r="AQM20" s="146"/>
      <c r="AQN20" s="146"/>
      <c r="AQO20" s="146"/>
      <c r="AQP20" s="146"/>
      <c r="AQQ20" s="146"/>
      <c r="AQR20" s="146"/>
      <c r="AQS20" s="146"/>
      <c r="AQT20" s="146"/>
      <c r="AQU20" s="146"/>
      <c r="AQV20" s="146"/>
      <c r="AQW20" s="146"/>
      <c r="AQX20" s="146"/>
      <c r="AQY20" s="146"/>
      <c r="AQZ20" s="146"/>
      <c r="ARA20" s="146"/>
      <c r="ARB20" s="146"/>
      <c r="ARC20" s="146"/>
      <c r="ARD20" s="146"/>
      <c r="ARE20" s="146"/>
      <c r="ARF20" s="146"/>
      <c r="ARG20" s="146"/>
      <c r="ARH20" s="146"/>
      <c r="ARI20" s="146"/>
      <c r="ARJ20" s="146"/>
      <c r="ARK20" s="146"/>
      <c r="ARL20" s="146"/>
      <c r="ARM20" s="146"/>
      <c r="ARN20" s="146"/>
      <c r="ARO20" s="146"/>
      <c r="ARP20" s="146"/>
      <c r="ARQ20" s="146"/>
      <c r="ARR20" s="146"/>
      <c r="ARS20" s="146"/>
      <c r="ART20" s="146"/>
      <c r="ARU20" s="146"/>
      <c r="ARV20" s="146"/>
      <c r="ARW20" s="146"/>
      <c r="ARX20" s="146"/>
      <c r="ARY20" s="146"/>
      <c r="ARZ20" s="146"/>
      <c r="ASA20" s="146"/>
      <c r="ASB20" s="146"/>
      <c r="ASC20" s="146"/>
      <c r="ASD20" s="146"/>
      <c r="ASE20" s="146"/>
      <c r="ASF20" s="146"/>
      <c r="ASG20" s="146"/>
      <c r="ASH20" s="146"/>
      <c r="ASI20" s="146"/>
      <c r="ASJ20" s="146"/>
      <c r="ASK20" s="146"/>
      <c r="ASL20" s="146"/>
      <c r="ASM20" s="146"/>
      <c r="ASN20" s="146"/>
      <c r="ASO20" s="146"/>
      <c r="ASP20" s="146"/>
      <c r="ASQ20" s="146"/>
      <c r="ASR20" s="146"/>
      <c r="ASS20" s="146"/>
      <c r="AST20" s="146"/>
      <c r="ASU20" s="146"/>
      <c r="ASV20" s="146"/>
      <c r="ASW20" s="146"/>
      <c r="ASX20" s="146"/>
      <c r="ASY20" s="146"/>
      <c r="ASZ20" s="146"/>
      <c r="ATA20" s="146"/>
      <c r="ATB20" s="146"/>
      <c r="ATC20" s="146"/>
      <c r="ATD20" s="146"/>
      <c r="ATE20" s="146"/>
      <c r="ATF20" s="146"/>
      <c r="ATG20" s="146"/>
      <c r="ATH20" s="146"/>
      <c r="ATI20" s="146"/>
      <c r="ATJ20" s="146"/>
      <c r="ATK20" s="146"/>
      <c r="ATL20" s="146"/>
      <c r="ATM20" s="146"/>
      <c r="ATN20" s="146"/>
      <c r="ATO20" s="146"/>
      <c r="ATP20" s="146"/>
      <c r="ATQ20" s="146"/>
      <c r="ATR20" s="146"/>
      <c r="ATS20" s="146"/>
      <c r="ATT20" s="146"/>
      <c r="ATU20" s="146"/>
      <c r="ATV20" s="146"/>
      <c r="ATW20" s="146"/>
      <c r="ATX20" s="146"/>
      <c r="ATY20" s="146"/>
      <c r="ATZ20" s="146"/>
      <c r="AUA20" s="146"/>
      <c r="AUB20" s="146"/>
      <c r="AUC20" s="146"/>
      <c r="AUD20" s="146"/>
      <c r="AUE20" s="146"/>
      <c r="AUF20" s="146"/>
      <c r="AUG20" s="146"/>
      <c r="AUH20" s="146"/>
      <c r="AUI20" s="146"/>
      <c r="AUJ20" s="146"/>
      <c r="AUK20" s="146"/>
      <c r="AUL20" s="146"/>
      <c r="AUM20" s="146"/>
      <c r="AUN20" s="146"/>
      <c r="AUO20" s="146"/>
      <c r="AUP20" s="146"/>
      <c r="AUQ20" s="146"/>
      <c r="AUR20" s="146"/>
      <c r="AUS20" s="146"/>
      <c r="AUT20" s="146"/>
      <c r="AUU20" s="146"/>
      <c r="AUV20" s="146"/>
      <c r="AUW20" s="146"/>
      <c r="AUX20" s="146"/>
      <c r="AUY20" s="146"/>
      <c r="AUZ20" s="146"/>
      <c r="AVA20" s="146"/>
      <c r="AVB20" s="146"/>
      <c r="AVC20" s="146"/>
      <c r="AVD20" s="146"/>
      <c r="AVE20" s="146"/>
      <c r="AVF20" s="146"/>
      <c r="AVG20" s="146"/>
      <c r="AVH20" s="146"/>
      <c r="AVI20" s="146"/>
      <c r="AVJ20" s="146"/>
      <c r="AVK20" s="146"/>
      <c r="AVL20" s="146"/>
      <c r="AVM20" s="146"/>
      <c r="AVN20" s="146"/>
      <c r="AVO20" s="146"/>
      <c r="AVP20" s="146"/>
      <c r="AVQ20" s="146"/>
      <c r="AVR20" s="146"/>
      <c r="AVS20" s="146"/>
      <c r="AVT20" s="146"/>
      <c r="AVU20" s="146"/>
      <c r="AVV20" s="146"/>
      <c r="AVW20" s="146"/>
      <c r="AVX20" s="146"/>
      <c r="AVY20" s="146"/>
      <c r="AVZ20" s="146"/>
      <c r="AWA20" s="146"/>
      <c r="AWB20" s="146"/>
      <c r="AWC20" s="146"/>
      <c r="AWD20" s="146"/>
      <c r="AWE20" s="146"/>
      <c r="AWF20" s="146"/>
      <c r="AWG20" s="146"/>
      <c r="AWH20" s="146"/>
      <c r="AWI20" s="146"/>
      <c r="AWJ20" s="146"/>
      <c r="AWK20" s="146"/>
      <c r="AWL20" s="146"/>
      <c r="AWM20" s="146"/>
      <c r="AWN20" s="146"/>
      <c r="AWO20" s="146"/>
      <c r="AWP20" s="146"/>
      <c r="AWQ20" s="146"/>
      <c r="AWR20" s="146"/>
      <c r="AWS20" s="146"/>
      <c r="AWT20" s="146"/>
      <c r="AWU20" s="146"/>
      <c r="AWV20" s="146"/>
      <c r="AWW20" s="146"/>
      <c r="AWX20" s="146"/>
      <c r="AWY20" s="146"/>
      <c r="AWZ20" s="146"/>
      <c r="AXA20" s="146"/>
      <c r="AXB20" s="146"/>
      <c r="AXC20" s="146"/>
      <c r="AXD20" s="146"/>
      <c r="AXE20" s="146"/>
      <c r="AXF20" s="146"/>
      <c r="AXG20" s="146"/>
      <c r="AXH20" s="146"/>
      <c r="AXI20" s="146"/>
      <c r="AXJ20" s="146"/>
      <c r="AXK20" s="146"/>
      <c r="AXL20" s="146"/>
      <c r="AXM20" s="146"/>
      <c r="AXN20" s="146"/>
      <c r="AXO20" s="146"/>
      <c r="AXP20" s="146"/>
      <c r="AXQ20" s="146"/>
      <c r="AXR20" s="146"/>
      <c r="AXS20" s="146"/>
      <c r="AXT20" s="146"/>
      <c r="AXU20" s="146"/>
      <c r="AXV20" s="146"/>
      <c r="AXW20" s="146"/>
      <c r="AXX20" s="146"/>
      <c r="AXY20" s="146"/>
      <c r="AXZ20" s="146"/>
      <c r="AYA20" s="146"/>
      <c r="AYB20" s="146"/>
      <c r="AYC20" s="146"/>
      <c r="AYD20" s="146"/>
      <c r="AYE20" s="146"/>
      <c r="AYF20" s="146"/>
      <c r="AYG20" s="146"/>
      <c r="AYH20" s="146"/>
      <c r="AYI20" s="146"/>
      <c r="AYJ20" s="146"/>
      <c r="AYK20" s="146"/>
      <c r="AYL20" s="146"/>
      <c r="AYM20" s="146"/>
      <c r="AYN20" s="146"/>
      <c r="AYO20" s="146"/>
      <c r="AYP20" s="146"/>
      <c r="AYQ20" s="146"/>
      <c r="AYR20" s="146"/>
      <c r="AYS20" s="146"/>
      <c r="AYT20" s="146"/>
      <c r="AYU20" s="146"/>
      <c r="AYV20" s="146"/>
      <c r="AYW20" s="146"/>
      <c r="AYX20" s="146"/>
      <c r="AYY20" s="146"/>
      <c r="AYZ20" s="146"/>
      <c r="AZA20" s="146"/>
      <c r="AZB20" s="146"/>
      <c r="AZC20" s="146"/>
      <c r="AZD20" s="146"/>
      <c r="AZE20" s="146"/>
      <c r="AZF20" s="146"/>
      <c r="AZG20" s="146"/>
      <c r="AZH20" s="146"/>
      <c r="AZI20" s="146"/>
      <c r="AZJ20" s="146"/>
      <c r="AZK20" s="146"/>
      <c r="AZL20" s="146"/>
      <c r="AZM20" s="146"/>
      <c r="AZN20" s="146"/>
      <c r="AZO20" s="146"/>
      <c r="AZP20" s="146"/>
      <c r="AZQ20" s="146"/>
      <c r="AZR20" s="146"/>
      <c r="AZS20" s="146"/>
      <c r="AZT20" s="146"/>
      <c r="AZU20" s="146"/>
      <c r="AZV20" s="146"/>
      <c r="AZW20" s="146"/>
      <c r="AZX20" s="146"/>
      <c r="AZY20" s="146"/>
      <c r="AZZ20" s="146"/>
      <c r="BAA20" s="146"/>
      <c r="BAB20" s="146"/>
      <c r="BAC20" s="146"/>
      <c r="BAD20" s="146"/>
      <c r="BAE20" s="146"/>
      <c r="BAF20" s="146"/>
      <c r="BAG20" s="146"/>
      <c r="BAH20" s="146"/>
      <c r="BAI20" s="146"/>
      <c r="BAJ20" s="146"/>
      <c r="BAK20" s="146"/>
      <c r="BAL20" s="146"/>
      <c r="BAM20" s="146"/>
      <c r="BAN20" s="146"/>
      <c r="BAO20" s="146"/>
      <c r="BAP20" s="146"/>
      <c r="BAQ20" s="146"/>
      <c r="BAR20" s="146"/>
      <c r="BAS20" s="146"/>
      <c r="BAT20" s="146"/>
      <c r="BAU20" s="146"/>
      <c r="BAV20" s="146"/>
      <c r="BAW20" s="146"/>
      <c r="BAX20" s="146"/>
      <c r="BAY20" s="146"/>
      <c r="BAZ20" s="146"/>
      <c r="BBA20" s="146"/>
      <c r="BBB20" s="146"/>
      <c r="BBC20" s="146"/>
      <c r="BBD20" s="146"/>
      <c r="BBE20" s="146"/>
      <c r="BBF20" s="146"/>
      <c r="BBG20" s="146"/>
      <c r="BBH20" s="146"/>
      <c r="BBI20" s="146"/>
      <c r="BBJ20" s="146"/>
      <c r="BBK20" s="146"/>
      <c r="BBL20" s="146"/>
      <c r="BBM20" s="146"/>
      <c r="BBN20" s="146"/>
      <c r="BBO20" s="146"/>
      <c r="BBP20" s="146"/>
      <c r="BBQ20" s="146"/>
      <c r="BBR20" s="146"/>
      <c r="BBS20" s="146"/>
      <c r="BBT20" s="146"/>
      <c r="BBU20" s="146"/>
      <c r="BBV20" s="146"/>
      <c r="BBW20" s="146"/>
      <c r="BBX20" s="146"/>
      <c r="BBY20" s="146"/>
      <c r="BBZ20" s="146"/>
      <c r="BCA20" s="146"/>
      <c r="BCB20" s="146"/>
      <c r="BCC20" s="146"/>
      <c r="BCD20" s="146"/>
      <c r="BCE20" s="146"/>
      <c r="BCF20" s="146"/>
      <c r="BCG20" s="146"/>
      <c r="BCH20" s="146"/>
      <c r="BCI20" s="146"/>
      <c r="BCJ20" s="146"/>
      <c r="BCK20" s="146"/>
      <c r="BCL20" s="146"/>
      <c r="BCM20" s="146"/>
      <c r="BCN20" s="146"/>
      <c r="BCO20" s="146"/>
      <c r="BCP20" s="146"/>
      <c r="BCQ20" s="146"/>
      <c r="BCR20" s="146"/>
      <c r="BCS20" s="146"/>
      <c r="BCT20" s="146"/>
      <c r="BCU20" s="146"/>
      <c r="BCV20" s="146"/>
      <c r="BCW20" s="146"/>
      <c r="BCX20" s="146"/>
      <c r="BCY20" s="146"/>
      <c r="BCZ20" s="146"/>
      <c r="BDA20" s="146"/>
      <c r="BDB20" s="146"/>
      <c r="BDC20" s="146"/>
      <c r="BDD20" s="146"/>
      <c r="BDE20" s="146"/>
      <c r="BDF20" s="146"/>
      <c r="BDG20" s="146"/>
      <c r="BDH20" s="146"/>
      <c r="BDI20" s="146"/>
      <c r="BDJ20" s="146"/>
      <c r="BDK20" s="146"/>
      <c r="BDL20" s="146"/>
      <c r="BDM20" s="146"/>
      <c r="BDN20" s="146"/>
      <c r="BDO20" s="146"/>
      <c r="BDP20" s="146"/>
      <c r="BDQ20" s="146"/>
      <c r="BDR20" s="146"/>
      <c r="BDS20" s="146"/>
      <c r="BDT20" s="146"/>
      <c r="BDU20" s="146"/>
      <c r="BDV20" s="146"/>
      <c r="BDW20" s="146"/>
      <c r="BDX20" s="146"/>
      <c r="BDY20" s="146"/>
      <c r="BDZ20" s="146"/>
      <c r="BEA20" s="146"/>
      <c r="BEB20" s="146"/>
      <c r="BEC20" s="146"/>
      <c r="BED20" s="146"/>
      <c r="BEE20" s="146"/>
      <c r="BEF20" s="146"/>
      <c r="BEG20" s="146"/>
      <c r="BEH20" s="146"/>
      <c r="BEI20" s="146"/>
      <c r="BEJ20" s="146"/>
      <c r="BEK20" s="146"/>
      <c r="BEL20" s="146"/>
      <c r="BEM20" s="146"/>
      <c r="BEN20" s="146"/>
      <c r="BEO20" s="146"/>
      <c r="BEP20" s="146"/>
      <c r="BEQ20" s="146"/>
      <c r="BER20" s="146"/>
      <c r="BES20" s="146"/>
      <c r="BET20" s="146"/>
      <c r="BEU20" s="146"/>
      <c r="BEV20" s="146"/>
      <c r="BEW20" s="146"/>
      <c r="BEX20" s="146"/>
      <c r="BEY20" s="146"/>
      <c r="BEZ20" s="146"/>
      <c r="BFA20" s="146"/>
      <c r="BFB20" s="146"/>
      <c r="BFC20" s="146"/>
      <c r="BFD20" s="146"/>
      <c r="BFE20" s="146"/>
      <c r="BFF20" s="146"/>
      <c r="BFG20" s="146"/>
      <c r="BFH20" s="146"/>
      <c r="BFI20" s="146"/>
      <c r="BFJ20" s="146"/>
      <c r="BFK20" s="146"/>
      <c r="BFL20" s="146"/>
      <c r="BFM20" s="146"/>
      <c r="BFN20" s="146"/>
      <c r="BFO20" s="146"/>
      <c r="BFP20" s="146"/>
      <c r="BFQ20" s="146"/>
      <c r="BFR20" s="146"/>
      <c r="BFS20" s="146"/>
      <c r="BFT20" s="146"/>
      <c r="BFU20" s="146"/>
      <c r="BFV20" s="146"/>
      <c r="BFW20" s="146"/>
      <c r="BFX20" s="146"/>
      <c r="BFY20" s="146"/>
      <c r="BFZ20" s="146"/>
      <c r="BGA20" s="146"/>
      <c r="BGB20" s="146"/>
      <c r="BGC20" s="146"/>
      <c r="BGD20" s="146"/>
      <c r="BGE20" s="146"/>
      <c r="BGF20" s="146"/>
      <c r="BGG20" s="146"/>
      <c r="BGH20" s="146"/>
      <c r="BGI20" s="146"/>
      <c r="BGJ20" s="146"/>
      <c r="BGK20" s="146"/>
      <c r="BGL20" s="146"/>
      <c r="BGM20" s="146"/>
      <c r="BGN20" s="146"/>
      <c r="BGO20" s="146"/>
      <c r="BGP20" s="146"/>
      <c r="BGQ20" s="146"/>
      <c r="BGR20" s="146"/>
      <c r="BGS20" s="146"/>
      <c r="BGT20" s="146"/>
      <c r="BGU20" s="146"/>
      <c r="BGV20" s="146"/>
      <c r="BGW20" s="146"/>
      <c r="BGX20" s="146"/>
      <c r="BGY20" s="146"/>
      <c r="BGZ20" s="146"/>
      <c r="BHA20" s="146"/>
      <c r="BHB20" s="146"/>
      <c r="BHC20" s="146"/>
      <c r="BHD20" s="146"/>
      <c r="BHE20" s="146"/>
      <c r="BHF20" s="146"/>
      <c r="BHG20" s="146"/>
      <c r="BHH20" s="146"/>
      <c r="BHI20" s="146"/>
      <c r="BHJ20" s="146"/>
      <c r="BHK20" s="146"/>
      <c r="BHL20" s="146"/>
      <c r="BHM20" s="146"/>
      <c r="BHN20" s="146"/>
      <c r="BHO20" s="146"/>
      <c r="BHP20" s="146"/>
      <c r="BHQ20" s="146"/>
      <c r="BHR20" s="146"/>
      <c r="BHS20" s="146"/>
      <c r="BHT20" s="146"/>
      <c r="BHU20" s="146"/>
      <c r="BHV20" s="146"/>
      <c r="BHW20" s="146"/>
      <c r="BHX20" s="146"/>
      <c r="BHY20" s="146"/>
      <c r="BHZ20" s="146"/>
      <c r="BIA20" s="146"/>
      <c r="BIB20" s="146"/>
      <c r="BIC20" s="146"/>
      <c r="BID20" s="146"/>
      <c r="BIE20" s="146"/>
      <c r="BIF20" s="146"/>
      <c r="BIG20" s="146"/>
      <c r="BIH20" s="146"/>
      <c r="BII20" s="146"/>
      <c r="BIJ20" s="146"/>
      <c r="BIK20" s="146"/>
      <c r="BIL20" s="146"/>
      <c r="BIM20" s="146"/>
      <c r="BIN20" s="146"/>
      <c r="BIO20" s="146"/>
      <c r="BIP20" s="146"/>
      <c r="BIQ20" s="146"/>
      <c r="BIR20" s="146"/>
      <c r="BIS20" s="146"/>
      <c r="BIT20" s="146"/>
      <c r="BIU20" s="146"/>
      <c r="BIV20" s="146"/>
      <c r="BIW20" s="146"/>
      <c r="BIX20" s="146"/>
      <c r="BIY20" s="146"/>
      <c r="BIZ20" s="146"/>
      <c r="BJA20" s="146"/>
      <c r="BJB20" s="146"/>
      <c r="BJC20" s="146"/>
      <c r="BJD20" s="146"/>
      <c r="BJE20" s="146"/>
      <c r="BJF20" s="146"/>
      <c r="BJG20" s="146"/>
      <c r="BJH20" s="146"/>
      <c r="BJI20" s="146"/>
      <c r="BJJ20" s="146"/>
      <c r="BJK20" s="146"/>
      <c r="BJL20" s="146"/>
      <c r="BJM20" s="146"/>
      <c r="BJN20" s="146"/>
      <c r="BJO20" s="146"/>
      <c r="BJP20" s="146"/>
      <c r="BJQ20" s="146"/>
      <c r="BJR20" s="146"/>
      <c r="BJS20" s="146"/>
      <c r="BJT20" s="146"/>
      <c r="BJU20" s="146"/>
      <c r="BJV20" s="146"/>
      <c r="BJW20" s="146"/>
      <c r="BJX20" s="146"/>
      <c r="BJY20" s="146"/>
      <c r="BJZ20" s="146"/>
      <c r="BKA20" s="146"/>
      <c r="BKB20" s="146"/>
      <c r="BKC20" s="146"/>
      <c r="BKD20" s="146"/>
      <c r="BKE20" s="146"/>
      <c r="BKF20" s="146"/>
      <c r="BKG20" s="146"/>
      <c r="BKH20" s="146"/>
      <c r="BKI20" s="146"/>
      <c r="BKJ20" s="146"/>
      <c r="BKK20" s="146"/>
      <c r="BKL20" s="146"/>
      <c r="BKM20" s="146"/>
      <c r="BKN20" s="146"/>
      <c r="BKO20" s="146"/>
      <c r="BKP20" s="146"/>
      <c r="BKQ20" s="146"/>
      <c r="BKR20" s="146"/>
      <c r="BKS20" s="146"/>
      <c r="BKT20" s="146"/>
      <c r="BKU20" s="146"/>
      <c r="BKV20" s="146"/>
      <c r="BKW20" s="146"/>
      <c r="BKX20" s="146"/>
      <c r="BKY20" s="146"/>
      <c r="BKZ20" s="146"/>
      <c r="BLA20" s="146"/>
      <c r="BLB20" s="146"/>
      <c r="BLC20" s="146"/>
      <c r="BLD20" s="146"/>
      <c r="BLE20" s="146"/>
      <c r="BLF20" s="146"/>
      <c r="BLG20" s="146"/>
      <c r="BLH20" s="146"/>
      <c r="BLI20" s="146"/>
      <c r="BLJ20" s="146"/>
      <c r="BLK20" s="146"/>
      <c r="BLL20" s="146"/>
      <c r="BLM20" s="146"/>
      <c r="BLN20" s="146"/>
      <c r="BLO20" s="146"/>
      <c r="BLP20" s="146"/>
      <c r="BLQ20" s="146"/>
      <c r="BLR20" s="146"/>
      <c r="BLS20" s="146"/>
      <c r="BLT20" s="146"/>
      <c r="BLU20" s="146"/>
      <c r="BLV20" s="146"/>
      <c r="BLW20" s="146"/>
      <c r="BLX20" s="146"/>
      <c r="BLY20" s="146"/>
      <c r="BLZ20" s="146"/>
      <c r="BMA20" s="146"/>
      <c r="BMB20" s="146"/>
      <c r="BMC20" s="146"/>
      <c r="BMD20" s="146"/>
      <c r="BME20" s="146"/>
      <c r="BMF20" s="146"/>
      <c r="BMG20" s="146"/>
      <c r="BMH20" s="146"/>
      <c r="BMI20" s="146"/>
      <c r="BMJ20" s="146"/>
      <c r="BMK20" s="146"/>
      <c r="BML20" s="146"/>
      <c r="BMM20" s="146"/>
      <c r="BMN20" s="146"/>
      <c r="BMO20" s="146"/>
      <c r="BMP20" s="146"/>
      <c r="BMQ20" s="146"/>
      <c r="BMR20" s="146"/>
      <c r="BMS20" s="146"/>
      <c r="BMT20" s="146"/>
      <c r="BMU20" s="146"/>
      <c r="BMV20" s="146"/>
      <c r="BMW20" s="146"/>
      <c r="BMX20" s="146"/>
      <c r="BMY20" s="146"/>
      <c r="BMZ20" s="146"/>
      <c r="BNA20" s="146"/>
      <c r="BNB20" s="146"/>
      <c r="BNC20" s="146"/>
      <c r="BND20" s="146"/>
      <c r="BNE20" s="146"/>
      <c r="BNF20" s="146"/>
      <c r="BNG20" s="146"/>
      <c r="BNH20" s="146"/>
      <c r="BNI20" s="146"/>
      <c r="BNJ20" s="146"/>
      <c r="BNK20" s="146"/>
      <c r="BNL20" s="146"/>
      <c r="BNM20" s="146"/>
      <c r="BNN20" s="146"/>
      <c r="BNO20" s="146"/>
      <c r="BNP20" s="146"/>
      <c r="BNQ20" s="146"/>
      <c r="BNR20" s="146"/>
      <c r="BNS20" s="146"/>
      <c r="BNT20" s="146"/>
      <c r="BNU20" s="146"/>
      <c r="BNV20" s="146"/>
      <c r="BNW20" s="146"/>
      <c r="BNX20" s="146"/>
      <c r="BNY20" s="146"/>
      <c r="BNZ20" s="146"/>
      <c r="BOA20" s="146"/>
      <c r="BOB20" s="146"/>
      <c r="BOC20" s="146"/>
      <c r="BOD20" s="146"/>
      <c r="BOE20" s="146"/>
      <c r="BOF20" s="146"/>
      <c r="BOG20" s="146"/>
      <c r="BOH20" s="146"/>
      <c r="BOI20" s="146"/>
      <c r="BOJ20" s="146"/>
      <c r="BOK20" s="146"/>
      <c r="BOL20" s="146"/>
      <c r="BOM20" s="146"/>
      <c r="BON20" s="146"/>
      <c r="BOO20" s="146"/>
      <c r="BOP20" s="146"/>
      <c r="BOQ20" s="146"/>
      <c r="BOR20" s="146"/>
      <c r="BOS20" s="146"/>
      <c r="BOT20" s="146"/>
      <c r="BOU20" s="146"/>
      <c r="BOV20" s="146"/>
      <c r="BOW20" s="146"/>
      <c r="BOX20" s="146"/>
      <c r="BOY20" s="146"/>
      <c r="BOZ20" s="146"/>
      <c r="BPA20" s="146"/>
      <c r="BPB20" s="146"/>
      <c r="BPC20" s="146"/>
      <c r="BPD20" s="146"/>
      <c r="BPE20" s="146"/>
      <c r="BPF20" s="146"/>
      <c r="BPG20" s="146"/>
      <c r="BPH20" s="146"/>
      <c r="BPI20" s="146"/>
      <c r="BPJ20" s="146"/>
      <c r="BPK20" s="146"/>
      <c r="BPL20" s="146"/>
      <c r="BPM20" s="146"/>
      <c r="BPN20" s="146"/>
      <c r="BPO20" s="146"/>
      <c r="BPP20" s="146"/>
      <c r="BPQ20" s="146"/>
      <c r="BPR20" s="146"/>
      <c r="BPS20" s="146"/>
      <c r="BPT20" s="146"/>
      <c r="BPU20" s="146"/>
      <c r="BPV20" s="146"/>
      <c r="BPW20" s="146"/>
      <c r="BPX20" s="146"/>
      <c r="BPY20" s="146"/>
      <c r="BPZ20" s="146"/>
      <c r="BQA20" s="146"/>
      <c r="BQB20" s="146"/>
      <c r="BQC20" s="146"/>
      <c r="BQD20" s="146"/>
      <c r="BQE20" s="146"/>
      <c r="BQF20" s="146"/>
      <c r="BQG20" s="146"/>
      <c r="BQH20" s="146"/>
      <c r="BQI20" s="146"/>
      <c r="BQJ20" s="146"/>
      <c r="BQK20" s="146"/>
      <c r="BQL20" s="146"/>
      <c r="BQM20" s="146"/>
      <c r="BQN20" s="146"/>
      <c r="BQO20" s="146"/>
      <c r="BQP20" s="146"/>
      <c r="BQQ20" s="146"/>
      <c r="BQR20" s="146"/>
      <c r="BQS20" s="146"/>
      <c r="BQT20" s="146"/>
      <c r="BQU20" s="146"/>
      <c r="BQV20" s="146"/>
      <c r="BQW20" s="146"/>
      <c r="BQX20" s="146"/>
      <c r="BQY20" s="146"/>
      <c r="BQZ20" s="146"/>
      <c r="BRA20" s="146"/>
      <c r="BRB20" s="146"/>
      <c r="BRC20" s="146"/>
      <c r="BRD20" s="146"/>
      <c r="BRE20" s="146"/>
      <c r="BRF20" s="146"/>
      <c r="BRG20" s="146"/>
      <c r="BRH20" s="146"/>
      <c r="BRI20" s="146"/>
      <c r="BRJ20" s="146"/>
      <c r="BRK20" s="146"/>
      <c r="BRL20" s="146"/>
      <c r="BRM20" s="146"/>
      <c r="BRN20" s="146"/>
      <c r="BRO20" s="146"/>
      <c r="BRP20" s="146"/>
      <c r="BRQ20" s="146"/>
      <c r="BRR20" s="146"/>
      <c r="BRS20" s="146"/>
      <c r="BRT20" s="146"/>
      <c r="BRU20" s="146"/>
      <c r="BRV20" s="146"/>
      <c r="BRW20" s="146"/>
      <c r="BRX20" s="146"/>
      <c r="BRY20" s="146"/>
      <c r="BRZ20" s="146"/>
      <c r="BSA20" s="146"/>
      <c r="BSB20" s="146"/>
      <c r="BSC20" s="146"/>
      <c r="BSD20" s="146"/>
      <c r="BSE20" s="146"/>
      <c r="BSF20" s="146"/>
      <c r="BSG20" s="146"/>
      <c r="BSH20" s="146"/>
      <c r="BSI20" s="146"/>
      <c r="BSJ20" s="146"/>
      <c r="BSK20" s="146"/>
      <c r="BSL20" s="146"/>
      <c r="BSM20" s="146"/>
      <c r="BSN20" s="146"/>
      <c r="BSO20" s="146"/>
      <c r="BSP20" s="146"/>
      <c r="BSQ20" s="146"/>
      <c r="BSR20" s="146"/>
      <c r="BSS20" s="146"/>
      <c r="BST20" s="146"/>
      <c r="BSU20" s="146"/>
      <c r="BSV20" s="146"/>
      <c r="BSW20" s="146"/>
      <c r="BSX20" s="146"/>
      <c r="BSY20" s="146"/>
      <c r="BSZ20" s="146"/>
      <c r="BTA20" s="146"/>
      <c r="BTB20" s="146"/>
      <c r="BTC20" s="146"/>
      <c r="BTD20" s="146"/>
      <c r="BTE20" s="146"/>
      <c r="BTF20" s="146"/>
      <c r="BTG20" s="146"/>
      <c r="BTH20" s="146"/>
      <c r="BTI20" s="146"/>
      <c r="BTJ20" s="146"/>
      <c r="BTK20" s="146"/>
      <c r="BTL20" s="146"/>
      <c r="BTM20" s="146"/>
      <c r="BTN20" s="146"/>
      <c r="BTO20" s="146"/>
      <c r="BTP20" s="146"/>
      <c r="BTQ20" s="146"/>
      <c r="BTR20" s="146"/>
      <c r="BTS20" s="146"/>
      <c r="BTT20" s="146"/>
      <c r="BTU20" s="146"/>
      <c r="BTV20" s="146"/>
      <c r="BTW20" s="146"/>
      <c r="BTX20" s="146"/>
      <c r="BTY20" s="146"/>
      <c r="BTZ20" s="146"/>
      <c r="BUA20" s="146"/>
      <c r="BUB20" s="146"/>
      <c r="BUC20" s="146"/>
      <c r="BUD20" s="146"/>
      <c r="BUE20" s="146"/>
      <c r="BUF20" s="146"/>
      <c r="BUG20" s="146"/>
      <c r="BUH20" s="146"/>
      <c r="BUI20" s="146"/>
      <c r="BUJ20" s="146"/>
      <c r="BUK20" s="146"/>
      <c r="BUL20" s="146"/>
      <c r="BUM20" s="146"/>
      <c r="BUN20" s="146"/>
      <c r="BUO20" s="146"/>
      <c r="BUP20" s="146"/>
      <c r="BUQ20" s="146"/>
      <c r="BUR20" s="146"/>
      <c r="BUS20" s="146"/>
      <c r="BUT20" s="146"/>
      <c r="BUU20" s="146"/>
      <c r="BUV20" s="146"/>
      <c r="BUW20" s="146"/>
      <c r="BUX20" s="146"/>
      <c r="BUY20" s="146"/>
      <c r="BUZ20" s="146"/>
      <c r="BVA20" s="146"/>
      <c r="BVB20" s="146"/>
      <c r="BVC20" s="146"/>
      <c r="BVD20" s="146"/>
      <c r="BVE20" s="146"/>
      <c r="BVF20" s="146"/>
      <c r="BVG20" s="146"/>
      <c r="BVH20" s="146"/>
      <c r="BVI20" s="146"/>
      <c r="BVJ20" s="146"/>
      <c r="BVK20" s="146"/>
      <c r="BVL20" s="146"/>
      <c r="BVM20" s="146"/>
      <c r="BVN20" s="146"/>
      <c r="BVO20" s="146"/>
      <c r="BVP20" s="146"/>
      <c r="BVQ20" s="146"/>
      <c r="BVR20" s="146"/>
      <c r="BVS20" s="146"/>
      <c r="BVT20" s="146"/>
      <c r="BVU20" s="146"/>
      <c r="BVV20" s="146"/>
      <c r="BVW20" s="146"/>
      <c r="BVX20" s="146"/>
      <c r="BVY20" s="146"/>
      <c r="BVZ20" s="146"/>
      <c r="BWA20" s="146"/>
      <c r="BWB20" s="146"/>
      <c r="BWC20" s="146"/>
      <c r="BWD20" s="146"/>
      <c r="BWE20" s="146"/>
      <c r="BWF20" s="146"/>
      <c r="BWG20" s="146"/>
      <c r="BWH20" s="146"/>
      <c r="BWI20" s="146"/>
      <c r="BWJ20" s="146"/>
      <c r="BWK20" s="146"/>
      <c r="BWL20" s="146"/>
      <c r="BWM20" s="146"/>
      <c r="BWN20" s="146"/>
      <c r="BWO20" s="146"/>
      <c r="BWP20" s="146"/>
      <c r="BWQ20" s="146"/>
      <c r="BWR20" s="146"/>
      <c r="BWS20" s="146"/>
      <c r="BWT20" s="146"/>
      <c r="BWU20" s="146"/>
      <c r="BWV20" s="146"/>
      <c r="BWW20" s="146"/>
      <c r="BWX20" s="146"/>
      <c r="BWY20" s="146"/>
      <c r="BWZ20" s="146"/>
      <c r="BXA20" s="146"/>
      <c r="BXB20" s="146"/>
      <c r="BXC20" s="146"/>
      <c r="BXD20" s="146"/>
      <c r="BXE20" s="146"/>
      <c r="BXF20" s="146"/>
      <c r="BXG20" s="146"/>
      <c r="BXH20" s="146"/>
      <c r="BXI20" s="146"/>
      <c r="BXJ20" s="146"/>
      <c r="BXK20" s="146"/>
      <c r="BXL20" s="146"/>
      <c r="BXM20" s="146"/>
      <c r="BXN20" s="146"/>
      <c r="BXO20" s="146"/>
      <c r="BXP20" s="146"/>
      <c r="BXQ20" s="146"/>
      <c r="BXR20" s="146"/>
      <c r="BXS20" s="146"/>
      <c r="BXT20" s="146"/>
      <c r="BXU20" s="146"/>
      <c r="BXV20" s="146"/>
      <c r="BXW20" s="146"/>
      <c r="BXX20" s="146"/>
      <c r="BXY20" s="146"/>
      <c r="BXZ20" s="146"/>
      <c r="BYA20" s="146"/>
      <c r="BYB20" s="146"/>
      <c r="BYC20" s="146"/>
      <c r="BYD20" s="146"/>
      <c r="BYE20" s="146"/>
      <c r="BYF20" s="146"/>
      <c r="BYG20" s="146"/>
      <c r="BYH20" s="146"/>
      <c r="BYI20" s="146"/>
      <c r="BYJ20" s="146"/>
      <c r="BYK20" s="146"/>
      <c r="BYL20" s="146"/>
      <c r="BYM20" s="146"/>
      <c r="BYN20" s="146"/>
      <c r="BYO20" s="146"/>
      <c r="BYP20" s="146"/>
      <c r="BYQ20" s="146"/>
      <c r="BYR20" s="146"/>
      <c r="BYS20" s="146"/>
      <c r="BYT20" s="146"/>
      <c r="BYU20" s="146"/>
      <c r="BYV20" s="146"/>
      <c r="BYW20" s="146"/>
      <c r="BYX20" s="146"/>
      <c r="BYY20" s="146"/>
      <c r="BYZ20" s="146"/>
      <c r="BZA20" s="146"/>
      <c r="BZB20" s="146"/>
      <c r="BZC20" s="146"/>
      <c r="BZD20" s="146"/>
      <c r="BZE20" s="146"/>
      <c r="BZF20" s="146"/>
      <c r="BZG20" s="146"/>
      <c r="BZH20" s="146"/>
      <c r="BZI20" s="146"/>
      <c r="BZJ20" s="146"/>
      <c r="BZK20" s="146"/>
      <c r="BZL20" s="146"/>
      <c r="BZM20" s="146"/>
      <c r="BZN20" s="146"/>
      <c r="BZO20" s="146"/>
      <c r="BZP20" s="146"/>
      <c r="BZQ20" s="146"/>
      <c r="BZR20" s="146"/>
      <c r="BZS20" s="146"/>
      <c r="BZT20" s="146"/>
      <c r="BZU20" s="146"/>
      <c r="BZV20" s="146"/>
      <c r="BZW20" s="146"/>
      <c r="BZX20" s="146"/>
      <c r="BZY20" s="146"/>
      <c r="BZZ20" s="146"/>
      <c r="CAA20" s="146"/>
      <c r="CAB20" s="146"/>
      <c r="CAC20" s="146"/>
      <c r="CAD20" s="146"/>
      <c r="CAE20" s="146"/>
      <c r="CAF20" s="146"/>
      <c r="CAG20" s="146"/>
      <c r="CAH20" s="146"/>
      <c r="CAI20" s="146"/>
      <c r="CAJ20" s="146"/>
      <c r="CAK20" s="146"/>
      <c r="CAL20" s="146"/>
      <c r="CAM20" s="146"/>
      <c r="CAN20" s="146"/>
      <c r="CAO20" s="146"/>
      <c r="CAP20" s="146"/>
      <c r="CAQ20" s="146"/>
      <c r="CAR20" s="146"/>
      <c r="CAS20" s="146"/>
      <c r="CAT20" s="146"/>
      <c r="CAU20" s="146"/>
      <c r="CAV20" s="146"/>
      <c r="CAW20" s="146"/>
      <c r="CAX20" s="146"/>
      <c r="CAY20" s="146"/>
      <c r="CAZ20" s="146"/>
      <c r="CBA20" s="146"/>
      <c r="CBB20" s="146"/>
      <c r="CBC20" s="146"/>
      <c r="CBD20" s="146"/>
      <c r="CBE20" s="146"/>
      <c r="CBF20" s="146"/>
      <c r="CBG20" s="146"/>
      <c r="CBH20" s="146"/>
      <c r="CBI20" s="146"/>
      <c r="CBJ20" s="146"/>
      <c r="CBK20" s="146"/>
      <c r="CBL20" s="146"/>
      <c r="CBM20" s="146"/>
      <c r="CBN20" s="146"/>
      <c r="CBO20" s="146"/>
      <c r="CBP20" s="146"/>
      <c r="CBQ20" s="146"/>
      <c r="CBR20" s="146"/>
      <c r="CBS20" s="146"/>
      <c r="CBT20" s="146"/>
      <c r="CBU20" s="146"/>
      <c r="CBV20" s="146"/>
      <c r="CBW20" s="146"/>
      <c r="CBX20" s="146"/>
      <c r="CBY20" s="146"/>
      <c r="CBZ20" s="146"/>
      <c r="CCA20" s="146"/>
      <c r="CCB20" s="146"/>
      <c r="CCC20" s="146"/>
      <c r="CCD20" s="146"/>
      <c r="CCE20" s="146"/>
      <c r="CCF20" s="146"/>
      <c r="CCG20" s="146"/>
      <c r="CCH20" s="146"/>
      <c r="CCI20" s="146"/>
      <c r="CCJ20" s="146"/>
      <c r="CCK20" s="146"/>
      <c r="CCL20" s="146"/>
      <c r="CCM20" s="146"/>
      <c r="CCN20" s="146"/>
      <c r="CCO20" s="146"/>
      <c r="CCP20" s="146"/>
      <c r="CCQ20" s="146"/>
      <c r="CCR20" s="146"/>
      <c r="CCS20" s="146"/>
      <c r="CCT20" s="146"/>
      <c r="CCU20" s="146"/>
      <c r="CCV20" s="146"/>
      <c r="CCW20" s="146"/>
      <c r="CCX20" s="146"/>
      <c r="CCY20" s="146"/>
      <c r="CCZ20" s="146"/>
      <c r="CDA20" s="146"/>
      <c r="CDB20" s="146"/>
      <c r="CDC20" s="146"/>
      <c r="CDD20" s="146"/>
      <c r="CDE20" s="146"/>
      <c r="CDF20" s="146"/>
      <c r="CDG20" s="146"/>
      <c r="CDH20" s="146"/>
      <c r="CDI20" s="146"/>
      <c r="CDJ20" s="146"/>
      <c r="CDK20" s="146"/>
      <c r="CDL20" s="146"/>
      <c r="CDM20" s="146"/>
      <c r="CDN20" s="146"/>
      <c r="CDO20" s="146"/>
      <c r="CDP20" s="146"/>
      <c r="CDQ20" s="146"/>
      <c r="CDR20" s="146"/>
      <c r="CDS20" s="146"/>
      <c r="CDT20" s="146"/>
      <c r="CDU20" s="146"/>
      <c r="CDV20" s="146"/>
      <c r="CDW20" s="146"/>
      <c r="CDX20" s="146"/>
      <c r="CDY20" s="146"/>
      <c r="CDZ20" s="146"/>
      <c r="CEA20" s="146"/>
      <c r="CEB20" s="146"/>
      <c r="CEC20" s="146"/>
      <c r="CED20" s="146"/>
      <c r="CEE20" s="146"/>
      <c r="CEF20" s="146"/>
      <c r="CEG20" s="146"/>
      <c r="CEH20" s="146"/>
      <c r="CEI20" s="146"/>
      <c r="CEJ20" s="146"/>
      <c r="CEK20" s="146"/>
      <c r="CEL20" s="146"/>
      <c r="CEM20" s="146"/>
      <c r="CEN20" s="146"/>
      <c r="CEO20" s="146"/>
      <c r="CEP20" s="146"/>
      <c r="CEQ20" s="146"/>
      <c r="CER20" s="146"/>
      <c r="CES20" s="146"/>
      <c r="CET20" s="146"/>
      <c r="CEU20" s="146"/>
      <c r="CEV20" s="146"/>
      <c r="CEW20" s="146"/>
      <c r="CEX20" s="146"/>
      <c r="CEY20" s="146"/>
      <c r="CEZ20" s="146"/>
      <c r="CFA20" s="146"/>
      <c r="CFB20" s="146"/>
      <c r="CFC20" s="146"/>
      <c r="CFD20" s="146"/>
      <c r="CFE20" s="146"/>
      <c r="CFF20" s="146"/>
      <c r="CFG20" s="146"/>
      <c r="CFH20" s="146"/>
      <c r="CFI20" s="146"/>
      <c r="CFJ20" s="146"/>
      <c r="CFK20" s="146"/>
      <c r="CFL20" s="146"/>
      <c r="CFM20" s="146"/>
      <c r="CFN20" s="146"/>
      <c r="CFO20" s="146"/>
      <c r="CFP20" s="146"/>
      <c r="CFQ20" s="146"/>
      <c r="CFR20" s="146"/>
      <c r="CFS20" s="146"/>
      <c r="CFT20" s="146"/>
      <c r="CFU20" s="146"/>
      <c r="CFV20" s="146"/>
      <c r="CFW20" s="146"/>
      <c r="CFX20" s="146"/>
      <c r="CFY20" s="146"/>
      <c r="CFZ20" s="146"/>
      <c r="CGA20" s="146"/>
      <c r="CGB20" s="146"/>
      <c r="CGC20" s="146"/>
      <c r="CGD20" s="146"/>
      <c r="CGE20" s="146"/>
      <c r="CGF20" s="146"/>
      <c r="CGG20" s="146"/>
      <c r="CGH20" s="146"/>
      <c r="CGI20" s="146"/>
      <c r="CGJ20" s="146"/>
      <c r="CGK20" s="146"/>
      <c r="CGL20" s="146"/>
      <c r="CGM20" s="146"/>
      <c r="CGN20" s="146"/>
      <c r="CGO20" s="146"/>
      <c r="CGP20" s="146"/>
      <c r="CGQ20" s="146"/>
      <c r="CGR20" s="146"/>
      <c r="CGS20" s="146"/>
      <c r="CGT20" s="146"/>
      <c r="CGU20" s="146"/>
      <c r="CGV20" s="146"/>
      <c r="CGW20" s="146"/>
      <c r="CGX20" s="146"/>
      <c r="CGY20" s="146"/>
      <c r="CGZ20" s="146"/>
      <c r="CHA20" s="146"/>
      <c r="CHB20" s="146"/>
      <c r="CHC20" s="146"/>
      <c r="CHD20" s="146"/>
      <c r="CHE20" s="146"/>
      <c r="CHF20" s="146"/>
      <c r="CHG20" s="146"/>
      <c r="CHH20" s="146"/>
      <c r="CHI20" s="146"/>
      <c r="CHJ20" s="146"/>
      <c r="CHK20" s="146"/>
      <c r="CHL20" s="146"/>
      <c r="CHM20" s="146"/>
      <c r="CHN20" s="146"/>
      <c r="CHO20" s="146"/>
      <c r="CHP20" s="146"/>
      <c r="CHQ20" s="146"/>
      <c r="CHR20" s="146"/>
      <c r="CHS20" s="146"/>
      <c r="CHT20" s="146"/>
      <c r="CHU20" s="146"/>
      <c r="CHV20" s="146"/>
      <c r="CHW20" s="146"/>
      <c r="CHX20" s="146"/>
      <c r="CHY20" s="146"/>
      <c r="CHZ20" s="146"/>
      <c r="CIA20" s="146"/>
      <c r="CIB20" s="146"/>
      <c r="CIC20" s="146"/>
      <c r="CID20" s="146"/>
      <c r="CIE20" s="146"/>
      <c r="CIF20" s="146"/>
      <c r="CIG20" s="146"/>
      <c r="CIH20" s="146"/>
      <c r="CII20" s="146"/>
      <c r="CIJ20" s="146"/>
      <c r="CIK20" s="146"/>
      <c r="CIL20" s="146"/>
      <c r="CIM20" s="146"/>
      <c r="CIN20" s="146"/>
      <c r="CIO20" s="146"/>
      <c r="CIP20" s="146"/>
      <c r="CIQ20" s="146"/>
      <c r="CIR20" s="146"/>
      <c r="CIS20" s="146"/>
      <c r="CIT20" s="146"/>
      <c r="CIU20" s="146"/>
      <c r="CIV20" s="146"/>
      <c r="CIW20" s="146"/>
      <c r="CIX20" s="146"/>
      <c r="CIY20" s="146"/>
      <c r="CIZ20" s="146"/>
      <c r="CJA20" s="146"/>
      <c r="CJB20" s="146"/>
      <c r="CJC20" s="146"/>
      <c r="CJD20" s="146"/>
      <c r="CJE20" s="146"/>
      <c r="CJF20" s="146"/>
      <c r="CJG20" s="146"/>
      <c r="CJH20" s="146"/>
      <c r="CJI20" s="146"/>
      <c r="CJJ20" s="146"/>
      <c r="CJK20" s="146"/>
      <c r="CJL20" s="146"/>
      <c r="CJM20" s="146"/>
      <c r="CJN20" s="146"/>
      <c r="CJO20" s="146"/>
      <c r="CJP20" s="146"/>
      <c r="CJQ20" s="146"/>
      <c r="CJR20" s="146"/>
      <c r="CJS20" s="146"/>
      <c r="CJT20" s="146"/>
      <c r="CJU20" s="146"/>
      <c r="CJV20" s="146"/>
      <c r="CJW20" s="146"/>
      <c r="CJX20" s="146"/>
      <c r="CJY20" s="146"/>
      <c r="CJZ20" s="146"/>
      <c r="CKA20" s="146"/>
      <c r="CKB20" s="146"/>
      <c r="CKC20" s="146"/>
      <c r="CKD20" s="146"/>
      <c r="CKE20" s="146"/>
      <c r="CKF20" s="146"/>
      <c r="CKG20" s="146"/>
      <c r="CKH20" s="146"/>
      <c r="CKI20" s="146"/>
      <c r="CKJ20" s="146"/>
      <c r="CKK20" s="146"/>
      <c r="CKL20" s="146"/>
      <c r="CKM20" s="146"/>
      <c r="CKN20" s="146"/>
      <c r="CKO20" s="146"/>
      <c r="CKP20" s="146"/>
      <c r="CKQ20" s="146"/>
      <c r="CKR20" s="146"/>
      <c r="CKS20" s="146"/>
      <c r="CKT20" s="146"/>
      <c r="CKU20" s="146"/>
      <c r="CKV20" s="146"/>
      <c r="CKW20" s="146"/>
      <c r="CKX20" s="146"/>
      <c r="CKY20" s="146"/>
      <c r="CKZ20" s="146"/>
      <c r="CLA20" s="146"/>
      <c r="CLB20" s="146"/>
      <c r="CLC20" s="146"/>
      <c r="CLD20" s="146"/>
      <c r="CLE20" s="146"/>
      <c r="CLF20" s="146"/>
      <c r="CLG20" s="146"/>
      <c r="CLH20" s="146"/>
      <c r="CLI20" s="146"/>
      <c r="CLJ20" s="146"/>
      <c r="CLK20" s="146"/>
      <c r="CLL20" s="146"/>
      <c r="CLM20" s="146"/>
      <c r="CLN20" s="146"/>
      <c r="CLO20" s="146"/>
      <c r="CLP20" s="146"/>
      <c r="CLQ20" s="146"/>
      <c r="CLR20" s="146"/>
      <c r="CLS20" s="146"/>
      <c r="CLT20" s="146"/>
      <c r="CLU20" s="146"/>
      <c r="CLV20" s="146"/>
      <c r="CLW20" s="146"/>
      <c r="CLX20" s="146"/>
      <c r="CLY20" s="146"/>
      <c r="CLZ20" s="146"/>
      <c r="CMA20" s="146"/>
      <c r="CMB20" s="146"/>
      <c r="CMC20" s="146"/>
      <c r="CMD20" s="146"/>
      <c r="CME20" s="146"/>
      <c r="CMF20" s="146"/>
      <c r="CMG20" s="146"/>
      <c r="CMH20" s="146"/>
      <c r="CMI20" s="146"/>
      <c r="CMJ20" s="146"/>
      <c r="CMK20" s="146"/>
      <c r="CML20" s="146"/>
      <c r="CMM20" s="146"/>
      <c r="CMN20" s="146"/>
      <c r="CMO20" s="146"/>
      <c r="CMP20" s="146"/>
      <c r="CMQ20" s="146"/>
      <c r="CMR20" s="146"/>
      <c r="CMS20" s="146"/>
      <c r="CMT20" s="146"/>
      <c r="CMU20" s="146"/>
      <c r="CMV20" s="146"/>
      <c r="CMW20" s="146"/>
      <c r="CMX20" s="146"/>
      <c r="CMY20" s="146"/>
      <c r="CMZ20" s="146"/>
      <c r="CNA20" s="146"/>
      <c r="CNB20" s="146"/>
      <c r="CNC20" s="146"/>
      <c r="CND20" s="146"/>
      <c r="CNE20" s="146"/>
      <c r="CNF20" s="146"/>
      <c r="CNG20" s="146"/>
      <c r="CNH20" s="146"/>
      <c r="CNI20" s="146"/>
      <c r="CNJ20" s="146"/>
      <c r="CNK20" s="146"/>
      <c r="CNL20" s="146"/>
      <c r="CNM20" s="146"/>
      <c r="CNN20" s="146"/>
      <c r="CNO20" s="146"/>
      <c r="CNP20" s="146"/>
      <c r="CNQ20" s="146"/>
      <c r="CNR20" s="146"/>
      <c r="CNS20" s="146"/>
      <c r="CNT20" s="146"/>
      <c r="CNU20" s="146"/>
      <c r="CNV20" s="146"/>
      <c r="CNW20" s="146"/>
      <c r="CNX20" s="146"/>
      <c r="CNY20" s="146"/>
      <c r="CNZ20" s="146"/>
      <c r="COA20" s="146"/>
      <c r="COB20" s="146"/>
      <c r="COC20" s="146"/>
      <c r="COD20" s="146"/>
      <c r="COE20" s="146"/>
      <c r="COF20" s="146"/>
      <c r="COG20" s="146"/>
      <c r="COH20" s="146"/>
      <c r="COI20" s="146"/>
      <c r="COJ20" s="146"/>
      <c r="COK20" s="146"/>
      <c r="COL20" s="146"/>
      <c r="COM20" s="146"/>
      <c r="CON20" s="146"/>
      <c r="COO20" s="146"/>
      <c r="COP20" s="146"/>
      <c r="COQ20" s="146"/>
      <c r="COR20" s="146"/>
      <c r="COS20" s="146"/>
      <c r="COT20" s="146"/>
      <c r="COU20" s="146"/>
      <c r="COV20" s="146"/>
      <c r="COW20" s="146"/>
      <c r="COX20" s="146"/>
      <c r="COY20" s="146"/>
      <c r="COZ20" s="146"/>
      <c r="CPA20" s="146"/>
      <c r="CPB20" s="146"/>
      <c r="CPC20" s="146"/>
      <c r="CPD20" s="146"/>
      <c r="CPE20" s="146"/>
      <c r="CPF20" s="146"/>
      <c r="CPG20" s="146"/>
      <c r="CPH20" s="146"/>
      <c r="CPI20" s="146"/>
      <c r="CPJ20" s="146"/>
      <c r="CPK20" s="146"/>
      <c r="CPL20" s="146"/>
      <c r="CPM20" s="146"/>
      <c r="CPN20" s="146"/>
      <c r="CPO20" s="146"/>
      <c r="CPP20" s="146"/>
      <c r="CPQ20" s="146"/>
      <c r="CPR20" s="146"/>
      <c r="CPS20" s="146"/>
      <c r="CPT20" s="146"/>
      <c r="CPU20" s="146"/>
      <c r="CPV20" s="146"/>
      <c r="CPW20" s="146"/>
      <c r="CPX20" s="146"/>
      <c r="CPY20" s="146"/>
      <c r="CPZ20" s="146"/>
      <c r="CQA20" s="146"/>
      <c r="CQB20" s="146"/>
      <c r="CQC20" s="146"/>
      <c r="CQD20" s="146"/>
      <c r="CQE20" s="146"/>
      <c r="CQF20" s="146"/>
      <c r="CQG20" s="146"/>
      <c r="CQH20" s="146"/>
      <c r="CQI20" s="146"/>
      <c r="CQJ20" s="146"/>
      <c r="CQK20" s="146"/>
      <c r="CQL20" s="146"/>
      <c r="CQM20" s="146"/>
      <c r="CQN20" s="146"/>
      <c r="CQO20" s="146"/>
      <c r="CQP20" s="146"/>
      <c r="CQQ20" s="146"/>
      <c r="CQR20" s="146"/>
      <c r="CQS20" s="146"/>
      <c r="CQT20" s="146"/>
      <c r="CQU20" s="146"/>
      <c r="CQV20" s="146"/>
      <c r="CQW20" s="146"/>
      <c r="CQX20" s="146"/>
      <c r="CQY20" s="146"/>
      <c r="CQZ20" s="146"/>
      <c r="CRA20" s="146"/>
      <c r="CRB20" s="146"/>
      <c r="CRC20" s="146"/>
      <c r="CRD20" s="146"/>
      <c r="CRE20" s="146"/>
      <c r="CRF20" s="146"/>
      <c r="CRG20" s="146"/>
      <c r="CRH20" s="146"/>
      <c r="CRI20" s="146"/>
      <c r="CRJ20" s="146"/>
      <c r="CRK20" s="146"/>
      <c r="CRL20" s="146"/>
      <c r="CRM20" s="146"/>
      <c r="CRN20" s="146"/>
      <c r="CRO20" s="146"/>
      <c r="CRP20" s="146"/>
      <c r="CRQ20" s="146"/>
      <c r="CRR20" s="146"/>
      <c r="CRS20" s="146"/>
      <c r="CRT20" s="146"/>
      <c r="CRU20" s="146"/>
      <c r="CRV20" s="146"/>
      <c r="CRW20" s="146"/>
      <c r="CRX20" s="146"/>
      <c r="CRY20" s="146"/>
      <c r="CRZ20" s="146"/>
      <c r="CSA20" s="146"/>
      <c r="CSB20" s="146"/>
      <c r="CSC20" s="146"/>
      <c r="CSD20" s="146"/>
      <c r="CSE20" s="146"/>
      <c r="CSF20" s="146"/>
      <c r="CSG20" s="146"/>
      <c r="CSH20" s="146"/>
      <c r="CSI20" s="146"/>
      <c r="CSJ20" s="146"/>
      <c r="CSK20" s="146"/>
      <c r="CSL20" s="146"/>
      <c r="CSM20" s="146"/>
      <c r="CSN20" s="146"/>
      <c r="CSO20" s="146"/>
      <c r="CSP20" s="146"/>
      <c r="CSQ20" s="146"/>
      <c r="CSR20" s="146"/>
      <c r="CSS20" s="146"/>
      <c r="CST20" s="146"/>
      <c r="CSU20" s="146"/>
      <c r="CSV20" s="146"/>
      <c r="CSW20" s="146"/>
      <c r="CSX20" s="146"/>
      <c r="CSY20" s="146"/>
      <c r="CSZ20" s="146"/>
      <c r="CTA20" s="146"/>
      <c r="CTB20" s="146"/>
      <c r="CTC20" s="146"/>
      <c r="CTD20" s="146"/>
      <c r="CTE20" s="146"/>
      <c r="CTF20" s="146"/>
      <c r="CTG20" s="146"/>
      <c r="CTH20" s="146"/>
      <c r="CTI20" s="146"/>
      <c r="CTJ20" s="146"/>
      <c r="CTK20" s="146"/>
      <c r="CTL20" s="146"/>
      <c r="CTM20" s="146"/>
      <c r="CTN20" s="146"/>
      <c r="CTO20" s="146"/>
      <c r="CTP20" s="146"/>
      <c r="CTQ20" s="146"/>
      <c r="CTR20" s="146"/>
      <c r="CTS20" s="146"/>
      <c r="CTT20" s="146"/>
      <c r="CTU20" s="146"/>
      <c r="CTV20" s="146"/>
      <c r="CTW20" s="146"/>
      <c r="CTX20" s="146"/>
      <c r="CTY20" s="146"/>
      <c r="CTZ20" s="146"/>
      <c r="CUA20" s="146"/>
      <c r="CUB20" s="146"/>
      <c r="CUC20" s="146"/>
      <c r="CUD20" s="146"/>
      <c r="CUE20" s="146"/>
      <c r="CUF20" s="146"/>
      <c r="CUG20" s="146"/>
      <c r="CUH20" s="146"/>
      <c r="CUI20" s="146"/>
      <c r="CUJ20" s="146"/>
      <c r="CUK20" s="146"/>
      <c r="CUL20" s="146"/>
      <c r="CUM20" s="146"/>
      <c r="CUN20" s="146"/>
      <c r="CUO20" s="146"/>
      <c r="CUP20" s="146"/>
      <c r="CUQ20" s="146"/>
      <c r="CUR20" s="146"/>
      <c r="CUS20" s="146"/>
      <c r="CUT20" s="146"/>
      <c r="CUU20" s="146"/>
      <c r="CUV20" s="146"/>
      <c r="CUW20" s="146"/>
      <c r="CUX20" s="146"/>
      <c r="CUY20" s="146"/>
      <c r="CUZ20" s="146"/>
      <c r="CVA20" s="146"/>
      <c r="CVB20" s="146"/>
      <c r="CVC20" s="146"/>
      <c r="CVD20" s="146"/>
      <c r="CVE20" s="146"/>
      <c r="CVF20" s="146"/>
      <c r="CVG20" s="146"/>
      <c r="CVH20" s="146"/>
      <c r="CVI20" s="146"/>
      <c r="CVJ20" s="146"/>
      <c r="CVK20" s="146"/>
      <c r="CVL20" s="146"/>
      <c r="CVM20" s="146"/>
      <c r="CVN20" s="146"/>
      <c r="CVO20" s="146"/>
      <c r="CVP20" s="146"/>
      <c r="CVQ20" s="146"/>
      <c r="CVR20" s="146"/>
      <c r="CVS20" s="146"/>
      <c r="CVT20" s="146"/>
      <c r="CVU20" s="146"/>
      <c r="CVV20" s="146"/>
      <c r="CVW20" s="146"/>
      <c r="CVX20" s="146"/>
      <c r="CVY20" s="146"/>
      <c r="CVZ20" s="146"/>
      <c r="CWA20" s="146"/>
      <c r="CWB20" s="146"/>
      <c r="CWC20" s="146"/>
      <c r="CWD20" s="146"/>
      <c r="CWE20" s="146"/>
      <c r="CWF20" s="146"/>
      <c r="CWG20" s="146"/>
      <c r="CWH20" s="146"/>
      <c r="CWI20" s="146"/>
      <c r="CWJ20" s="146"/>
      <c r="CWK20" s="146"/>
      <c r="CWL20" s="146"/>
      <c r="CWM20" s="146"/>
      <c r="CWN20" s="146"/>
      <c r="CWO20" s="146"/>
      <c r="CWP20" s="146"/>
      <c r="CWQ20" s="146"/>
      <c r="CWR20" s="146"/>
      <c r="CWS20" s="146"/>
      <c r="CWT20" s="146"/>
      <c r="CWU20" s="146"/>
      <c r="CWV20" s="146"/>
      <c r="CWW20" s="146"/>
      <c r="CWX20" s="146"/>
      <c r="CWY20" s="146"/>
      <c r="CWZ20" s="146"/>
      <c r="CXA20" s="146"/>
      <c r="CXB20" s="146"/>
      <c r="CXC20" s="146"/>
      <c r="CXD20" s="146"/>
      <c r="CXE20" s="146"/>
      <c r="CXF20" s="146"/>
      <c r="CXG20" s="146"/>
      <c r="CXH20" s="146"/>
      <c r="CXI20" s="146"/>
      <c r="CXJ20" s="146"/>
      <c r="CXK20" s="146"/>
      <c r="CXL20" s="146"/>
      <c r="CXM20" s="146"/>
      <c r="CXN20" s="146"/>
      <c r="CXO20" s="146"/>
      <c r="CXP20" s="146"/>
      <c r="CXQ20" s="146"/>
      <c r="CXR20" s="146"/>
      <c r="CXS20" s="146"/>
      <c r="CXT20" s="146"/>
      <c r="CXU20" s="146"/>
      <c r="CXV20" s="146"/>
      <c r="CXW20" s="146"/>
      <c r="CXX20" s="146"/>
      <c r="CXY20" s="146"/>
      <c r="CXZ20" s="146"/>
      <c r="CYA20" s="146"/>
      <c r="CYB20" s="146"/>
      <c r="CYC20" s="146"/>
      <c r="CYD20" s="146"/>
      <c r="CYE20" s="146"/>
      <c r="CYF20" s="146"/>
      <c r="CYG20" s="146"/>
      <c r="CYH20" s="146"/>
      <c r="CYI20" s="146"/>
      <c r="CYJ20" s="146"/>
      <c r="CYK20" s="146"/>
      <c r="CYL20" s="146"/>
      <c r="CYM20" s="146"/>
      <c r="CYN20" s="146"/>
      <c r="CYO20" s="146"/>
      <c r="CYP20" s="146"/>
      <c r="CYQ20" s="146"/>
      <c r="CYR20" s="146"/>
      <c r="CYS20" s="146"/>
      <c r="CYT20" s="146"/>
      <c r="CYU20" s="146"/>
      <c r="CYV20" s="146"/>
      <c r="CYW20" s="146"/>
      <c r="CYX20" s="146"/>
      <c r="CYY20" s="146"/>
      <c r="CYZ20" s="146"/>
      <c r="CZA20" s="146"/>
      <c r="CZB20" s="146"/>
      <c r="CZC20" s="146"/>
      <c r="CZD20" s="146"/>
      <c r="CZE20" s="146"/>
      <c r="CZF20" s="146"/>
      <c r="CZG20" s="146"/>
      <c r="CZH20" s="146"/>
      <c r="CZI20" s="146"/>
      <c r="CZJ20" s="146"/>
      <c r="CZK20" s="146"/>
      <c r="CZL20" s="146"/>
      <c r="CZM20" s="146"/>
      <c r="CZN20" s="146"/>
      <c r="CZO20" s="146"/>
      <c r="CZP20" s="146"/>
      <c r="CZQ20" s="146"/>
      <c r="CZR20" s="146"/>
      <c r="CZS20" s="146"/>
      <c r="CZT20" s="146"/>
      <c r="CZU20" s="146"/>
      <c r="CZV20" s="146"/>
      <c r="CZW20" s="146"/>
      <c r="CZX20" s="146"/>
      <c r="CZY20" s="146"/>
      <c r="CZZ20" s="146"/>
      <c r="DAA20" s="146"/>
      <c r="DAB20" s="146"/>
      <c r="DAC20" s="146"/>
      <c r="DAD20" s="146"/>
      <c r="DAE20" s="146"/>
      <c r="DAF20" s="146"/>
      <c r="DAG20" s="146"/>
      <c r="DAH20" s="146"/>
      <c r="DAI20" s="146"/>
      <c r="DAJ20" s="146"/>
      <c r="DAK20" s="146"/>
      <c r="DAL20" s="146"/>
      <c r="DAM20" s="146"/>
      <c r="DAN20" s="146"/>
      <c r="DAO20" s="146"/>
      <c r="DAP20" s="146"/>
      <c r="DAQ20" s="146"/>
      <c r="DAR20" s="146"/>
      <c r="DAS20" s="146"/>
      <c r="DAT20" s="146"/>
      <c r="DAU20" s="146"/>
      <c r="DAV20" s="146"/>
      <c r="DAW20" s="146"/>
      <c r="DAX20" s="146"/>
      <c r="DAY20" s="146"/>
      <c r="DAZ20" s="146"/>
      <c r="DBA20" s="146"/>
      <c r="DBB20" s="146"/>
      <c r="DBC20" s="146"/>
      <c r="DBD20" s="146"/>
      <c r="DBE20" s="146"/>
      <c r="DBF20" s="146"/>
      <c r="DBG20" s="146"/>
      <c r="DBH20" s="146"/>
      <c r="DBI20" s="146"/>
      <c r="DBJ20" s="146"/>
      <c r="DBK20" s="146"/>
      <c r="DBL20" s="146"/>
      <c r="DBM20" s="146"/>
      <c r="DBN20" s="146"/>
      <c r="DBO20" s="146"/>
      <c r="DBP20" s="146"/>
      <c r="DBQ20" s="146"/>
      <c r="DBR20" s="146"/>
      <c r="DBS20" s="146"/>
      <c r="DBT20" s="146"/>
      <c r="DBU20" s="146"/>
      <c r="DBV20" s="146"/>
      <c r="DBW20" s="146"/>
      <c r="DBX20" s="146"/>
      <c r="DBY20" s="146"/>
      <c r="DBZ20" s="146"/>
      <c r="DCA20" s="146"/>
      <c r="DCB20" s="146"/>
      <c r="DCC20" s="146"/>
      <c r="DCD20" s="146"/>
      <c r="DCE20" s="146"/>
      <c r="DCF20" s="146"/>
      <c r="DCG20" s="146"/>
      <c r="DCH20" s="146"/>
      <c r="DCI20" s="146"/>
      <c r="DCJ20" s="146"/>
      <c r="DCK20" s="146"/>
      <c r="DCL20" s="146"/>
      <c r="DCM20" s="146"/>
      <c r="DCN20" s="146"/>
      <c r="DCO20" s="146"/>
      <c r="DCP20" s="146"/>
      <c r="DCQ20" s="146"/>
      <c r="DCR20" s="146"/>
      <c r="DCS20" s="146"/>
      <c r="DCT20" s="146"/>
      <c r="DCU20" s="146"/>
      <c r="DCV20" s="146"/>
      <c r="DCW20" s="146"/>
      <c r="DCX20" s="146"/>
      <c r="DCY20" s="146"/>
      <c r="DCZ20" s="146"/>
      <c r="DDA20" s="146"/>
      <c r="DDB20" s="146"/>
      <c r="DDC20" s="146"/>
      <c r="DDD20" s="146"/>
      <c r="DDE20" s="146"/>
      <c r="DDF20" s="146"/>
      <c r="DDG20" s="146"/>
      <c r="DDH20" s="146"/>
      <c r="DDI20" s="146"/>
      <c r="DDJ20" s="146"/>
      <c r="DDK20" s="146"/>
      <c r="DDL20" s="146"/>
      <c r="DDM20" s="146"/>
      <c r="DDN20" s="146"/>
      <c r="DDO20" s="146"/>
      <c r="DDP20" s="146"/>
      <c r="DDQ20" s="146"/>
      <c r="DDR20" s="146"/>
      <c r="DDS20" s="146"/>
      <c r="DDT20" s="146"/>
      <c r="DDU20" s="146"/>
      <c r="DDV20" s="146"/>
      <c r="DDW20" s="146"/>
      <c r="DDX20" s="146"/>
      <c r="DDY20" s="146"/>
      <c r="DDZ20" s="146"/>
      <c r="DEA20" s="146"/>
      <c r="DEB20" s="146"/>
      <c r="DEC20" s="146"/>
      <c r="DED20" s="146"/>
      <c r="DEE20" s="146"/>
      <c r="DEF20" s="146"/>
      <c r="DEG20" s="146"/>
      <c r="DEH20" s="146"/>
      <c r="DEI20" s="146"/>
      <c r="DEJ20" s="146"/>
      <c r="DEK20" s="146"/>
      <c r="DEL20" s="146"/>
      <c r="DEM20" s="146"/>
      <c r="DEN20" s="146"/>
      <c r="DEO20" s="146"/>
      <c r="DEP20" s="146"/>
      <c r="DEQ20" s="146"/>
      <c r="DER20" s="146"/>
      <c r="DES20" s="146"/>
      <c r="DET20" s="146"/>
      <c r="DEU20" s="146"/>
      <c r="DEV20" s="146"/>
      <c r="DEW20" s="146"/>
      <c r="DEX20" s="146"/>
      <c r="DEY20" s="146"/>
      <c r="DEZ20" s="146"/>
      <c r="DFA20" s="146"/>
      <c r="DFB20" s="146"/>
      <c r="DFC20" s="146"/>
      <c r="DFD20" s="146"/>
      <c r="DFE20" s="146"/>
      <c r="DFF20" s="146"/>
      <c r="DFG20" s="146"/>
      <c r="DFH20" s="146"/>
      <c r="DFI20" s="146"/>
      <c r="DFJ20" s="146"/>
      <c r="DFK20" s="146"/>
      <c r="DFL20" s="146"/>
      <c r="DFM20" s="146"/>
      <c r="DFN20" s="146"/>
      <c r="DFO20" s="146"/>
      <c r="DFP20" s="146"/>
      <c r="DFQ20" s="146"/>
      <c r="DFR20" s="146"/>
      <c r="DFS20" s="146"/>
      <c r="DFT20" s="146"/>
      <c r="DFU20" s="146"/>
      <c r="DFV20" s="146"/>
      <c r="DFW20" s="146"/>
      <c r="DFX20" s="146"/>
      <c r="DFY20" s="146"/>
      <c r="DFZ20" s="146"/>
      <c r="DGA20" s="146"/>
      <c r="DGB20" s="146"/>
      <c r="DGC20" s="146"/>
      <c r="DGD20" s="146"/>
      <c r="DGE20" s="146"/>
      <c r="DGF20" s="146"/>
      <c r="DGG20" s="146"/>
      <c r="DGH20" s="146"/>
      <c r="DGI20" s="146"/>
      <c r="DGJ20" s="146"/>
      <c r="DGK20" s="146"/>
      <c r="DGL20" s="146"/>
      <c r="DGM20" s="146"/>
      <c r="DGN20" s="146"/>
      <c r="DGO20" s="146"/>
      <c r="DGP20" s="146"/>
      <c r="DGQ20" s="146"/>
      <c r="DGR20" s="146"/>
      <c r="DGS20" s="146"/>
      <c r="DGT20" s="146"/>
      <c r="DGU20" s="146"/>
      <c r="DGV20" s="146"/>
      <c r="DGW20" s="146"/>
      <c r="DGX20" s="146"/>
      <c r="DGY20" s="146"/>
      <c r="DGZ20" s="146"/>
      <c r="DHA20" s="146"/>
      <c r="DHB20" s="146"/>
      <c r="DHC20" s="146"/>
      <c r="DHD20" s="146"/>
      <c r="DHE20" s="146"/>
      <c r="DHF20" s="146"/>
      <c r="DHG20" s="146"/>
      <c r="DHH20" s="146"/>
      <c r="DHI20" s="146"/>
      <c r="DHJ20" s="146"/>
      <c r="DHK20" s="146"/>
      <c r="DHL20" s="146"/>
      <c r="DHM20" s="146"/>
      <c r="DHN20" s="146"/>
      <c r="DHO20" s="146"/>
      <c r="DHP20" s="146"/>
      <c r="DHQ20" s="146"/>
      <c r="DHR20" s="146"/>
      <c r="DHS20" s="146"/>
      <c r="DHT20" s="146"/>
      <c r="DHU20" s="146"/>
      <c r="DHV20" s="146"/>
      <c r="DHW20" s="146"/>
      <c r="DHX20" s="146"/>
      <c r="DHY20" s="146"/>
      <c r="DHZ20" s="146"/>
      <c r="DIA20" s="146"/>
      <c r="DIB20" s="146"/>
      <c r="DIC20" s="146"/>
      <c r="DID20" s="146"/>
      <c r="DIE20" s="146"/>
      <c r="DIF20" s="146"/>
      <c r="DIG20" s="146"/>
      <c r="DIH20" s="146"/>
      <c r="DII20" s="146"/>
      <c r="DIJ20" s="146"/>
      <c r="DIK20" s="146"/>
      <c r="DIL20" s="146"/>
      <c r="DIM20" s="146"/>
      <c r="DIN20" s="146"/>
      <c r="DIO20" s="146"/>
      <c r="DIP20" s="146"/>
      <c r="DIQ20" s="146"/>
      <c r="DIR20" s="146"/>
      <c r="DIS20" s="146"/>
      <c r="DIT20" s="146"/>
      <c r="DIU20" s="146"/>
      <c r="DIV20" s="146"/>
      <c r="DIW20" s="146"/>
      <c r="DIX20" s="146"/>
      <c r="DIY20" s="146"/>
      <c r="DIZ20" s="146"/>
      <c r="DJA20" s="146"/>
      <c r="DJB20" s="146"/>
      <c r="DJC20" s="146"/>
      <c r="DJD20" s="146"/>
      <c r="DJE20" s="146"/>
      <c r="DJF20" s="146"/>
      <c r="DJG20" s="146"/>
      <c r="DJH20" s="146"/>
      <c r="DJI20" s="146"/>
      <c r="DJJ20" s="146"/>
      <c r="DJK20" s="146"/>
      <c r="DJL20" s="146"/>
      <c r="DJM20" s="146"/>
      <c r="DJN20" s="146"/>
      <c r="DJO20" s="146"/>
      <c r="DJP20" s="146"/>
      <c r="DJQ20" s="146"/>
      <c r="DJR20" s="146"/>
      <c r="DJS20" s="146"/>
      <c r="DJT20" s="146"/>
      <c r="DJU20" s="146"/>
      <c r="DJV20" s="146"/>
      <c r="DJW20" s="146"/>
      <c r="DJX20" s="146"/>
      <c r="DJY20" s="146"/>
      <c r="DJZ20" s="146"/>
      <c r="DKA20" s="146"/>
      <c r="DKB20" s="146"/>
      <c r="DKC20" s="146"/>
      <c r="DKD20" s="146"/>
      <c r="DKE20" s="146"/>
      <c r="DKF20" s="146"/>
      <c r="DKG20" s="146"/>
      <c r="DKH20" s="146"/>
      <c r="DKI20" s="146"/>
      <c r="DKJ20" s="146"/>
      <c r="DKK20" s="146"/>
      <c r="DKL20" s="146"/>
      <c r="DKM20" s="146"/>
      <c r="DKN20" s="146"/>
      <c r="DKO20" s="146"/>
      <c r="DKP20" s="146"/>
      <c r="DKQ20" s="146"/>
      <c r="DKR20" s="146"/>
      <c r="DKS20" s="146"/>
      <c r="DKT20" s="146"/>
      <c r="DKU20" s="146"/>
      <c r="DKV20" s="146"/>
      <c r="DKW20" s="146"/>
      <c r="DKX20" s="146"/>
      <c r="DKY20" s="146"/>
      <c r="DKZ20" s="146"/>
      <c r="DLA20" s="146"/>
      <c r="DLB20" s="146"/>
      <c r="DLC20" s="146"/>
      <c r="DLD20" s="146"/>
      <c r="DLE20" s="146"/>
      <c r="DLF20" s="146"/>
      <c r="DLG20" s="146"/>
      <c r="DLH20" s="146"/>
      <c r="DLI20" s="146"/>
      <c r="DLJ20" s="146"/>
      <c r="DLK20" s="146"/>
      <c r="DLL20" s="146"/>
      <c r="DLM20" s="146"/>
      <c r="DLN20" s="146"/>
      <c r="DLO20" s="146"/>
      <c r="DLP20" s="146"/>
      <c r="DLQ20" s="146"/>
      <c r="DLR20" s="146"/>
      <c r="DLS20" s="146"/>
      <c r="DLT20" s="146"/>
      <c r="DLU20" s="146"/>
      <c r="DLV20" s="146"/>
      <c r="DLW20" s="146"/>
      <c r="DLX20" s="146"/>
      <c r="DLY20" s="146"/>
      <c r="DLZ20" s="146"/>
      <c r="DMA20" s="146"/>
      <c r="DMB20" s="146"/>
      <c r="DMC20" s="146"/>
      <c r="DMD20" s="146"/>
      <c r="DME20" s="146"/>
      <c r="DMF20" s="146"/>
      <c r="DMG20" s="146"/>
      <c r="DMH20" s="146"/>
      <c r="DMI20" s="146"/>
      <c r="DMJ20" s="146"/>
      <c r="DMK20" s="146"/>
      <c r="DML20" s="146"/>
      <c r="DMM20" s="146"/>
      <c r="DMN20" s="146"/>
      <c r="DMO20" s="146"/>
      <c r="DMP20" s="146"/>
      <c r="DMQ20" s="146"/>
      <c r="DMR20" s="146"/>
      <c r="DMS20" s="146"/>
      <c r="DMT20" s="146"/>
      <c r="DMU20" s="146"/>
      <c r="DMV20" s="146"/>
      <c r="DMW20" s="146"/>
      <c r="DMX20" s="146"/>
      <c r="DMY20" s="146"/>
      <c r="DMZ20" s="146"/>
      <c r="DNA20" s="146"/>
      <c r="DNB20" s="146"/>
      <c r="DNC20" s="146"/>
      <c r="DND20" s="146"/>
      <c r="DNE20" s="146"/>
      <c r="DNF20" s="146"/>
      <c r="DNG20" s="146"/>
      <c r="DNH20" s="146"/>
      <c r="DNI20" s="146"/>
      <c r="DNJ20" s="146"/>
      <c r="DNK20" s="146"/>
      <c r="DNL20" s="146"/>
      <c r="DNM20" s="146"/>
      <c r="DNN20" s="146"/>
      <c r="DNO20" s="146"/>
      <c r="DNP20" s="146"/>
      <c r="DNQ20" s="146"/>
      <c r="DNR20" s="146"/>
      <c r="DNS20" s="146"/>
      <c r="DNT20" s="146"/>
      <c r="DNU20" s="146"/>
      <c r="DNV20" s="146"/>
      <c r="DNW20" s="146"/>
      <c r="DNX20" s="146"/>
      <c r="DNY20" s="146"/>
      <c r="DNZ20" s="146"/>
      <c r="DOA20" s="146"/>
      <c r="DOB20" s="146"/>
      <c r="DOC20" s="146"/>
      <c r="DOD20" s="146"/>
      <c r="DOE20" s="146"/>
      <c r="DOF20" s="146"/>
      <c r="DOG20" s="146"/>
      <c r="DOH20" s="146"/>
      <c r="DOI20" s="146"/>
      <c r="DOJ20" s="146"/>
      <c r="DOK20" s="146"/>
      <c r="DOL20" s="146"/>
      <c r="DOM20" s="146"/>
      <c r="DON20" s="146"/>
      <c r="DOO20" s="146"/>
      <c r="DOP20" s="146"/>
      <c r="DOQ20" s="146"/>
      <c r="DOR20" s="146"/>
      <c r="DOS20" s="146"/>
      <c r="DOT20" s="146"/>
      <c r="DOU20" s="146"/>
      <c r="DOV20" s="146"/>
      <c r="DOW20" s="146"/>
      <c r="DOX20" s="146"/>
      <c r="DOY20" s="146"/>
      <c r="DOZ20" s="146"/>
      <c r="DPA20" s="146"/>
      <c r="DPB20" s="146"/>
      <c r="DPC20" s="146"/>
      <c r="DPD20" s="146"/>
      <c r="DPE20" s="146"/>
      <c r="DPF20" s="146"/>
      <c r="DPG20" s="146"/>
      <c r="DPH20" s="146"/>
      <c r="DPI20" s="146"/>
      <c r="DPJ20" s="146"/>
      <c r="DPK20" s="146"/>
      <c r="DPL20" s="146"/>
      <c r="DPM20" s="146"/>
      <c r="DPN20" s="146"/>
      <c r="DPO20" s="146"/>
      <c r="DPP20" s="146"/>
      <c r="DPQ20" s="146"/>
      <c r="DPR20" s="146"/>
      <c r="DPS20" s="146"/>
      <c r="DPT20" s="146"/>
      <c r="DPU20" s="146"/>
      <c r="DPV20" s="146"/>
      <c r="DPW20" s="146"/>
      <c r="DPX20" s="146"/>
      <c r="DPY20" s="146"/>
      <c r="DPZ20" s="146"/>
      <c r="DQA20" s="146"/>
      <c r="DQB20" s="146"/>
      <c r="DQC20" s="146"/>
      <c r="DQD20" s="146"/>
      <c r="DQE20" s="146"/>
      <c r="DQF20" s="146"/>
      <c r="DQG20" s="146"/>
      <c r="DQH20" s="146"/>
      <c r="DQI20" s="146"/>
      <c r="DQJ20" s="146"/>
      <c r="DQK20" s="146"/>
      <c r="DQL20" s="146"/>
      <c r="DQM20" s="146"/>
      <c r="DQN20" s="146"/>
      <c r="DQO20" s="146"/>
      <c r="DQP20" s="146"/>
      <c r="DQQ20" s="146"/>
      <c r="DQR20" s="146"/>
      <c r="DQS20" s="146"/>
      <c r="DQT20" s="146"/>
      <c r="DQU20" s="146"/>
      <c r="DQV20" s="146"/>
      <c r="DQW20" s="146"/>
      <c r="DQX20" s="146"/>
      <c r="DQY20" s="146"/>
      <c r="DQZ20" s="146"/>
      <c r="DRA20" s="146"/>
      <c r="DRB20" s="146"/>
      <c r="DRC20" s="146"/>
      <c r="DRD20" s="146"/>
      <c r="DRE20" s="146"/>
      <c r="DRF20" s="146"/>
      <c r="DRG20" s="146"/>
      <c r="DRH20" s="146"/>
      <c r="DRI20" s="146"/>
      <c r="DRJ20" s="146"/>
      <c r="DRK20" s="146"/>
      <c r="DRL20" s="146"/>
      <c r="DRM20" s="146"/>
      <c r="DRN20" s="146"/>
      <c r="DRO20" s="146"/>
      <c r="DRP20" s="146"/>
      <c r="DRQ20" s="146"/>
      <c r="DRR20" s="146"/>
      <c r="DRS20" s="146"/>
      <c r="DRT20" s="146"/>
      <c r="DRU20" s="146"/>
      <c r="DRV20" s="146"/>
      <c r="DRW20" s="146"/>
      <c r="DRX20" s="146"/>
      <c r="DRY20" s="146"/>
      <c r="DRZ20" s="146"/>
      <c r="DSA20" s="146"/>
      <c r="DSB20" s="146"/>
      <c r="DSC20" s="146"/>
      <c r="DSD20" s="146"/>
      <c r="DSE20" s="146"/>
      <c r="DSF20" s="146"/>
      <c r="DSG20" s="146"/>
      <c r="DSH20" s="146"/>
      <c r="DSI20" s="146"/>
      <c r="DSJ20" s="146"/>
      <c r="DSK20" s="146"/>
      <c r="DSL20" s="146"/>
      <c r="DSM20" s="146"/>
      <c r="DSN20" s="146"/>
      <c r="DSO20" s="146"/>
      <c r="DSP20" s="146"/>
      <c r="DSQ20" s="146"/>
      <c r="DSR20" s="146"/>
      <c r="DSS20" s="146"/>
      <c r="DST20" s="146"/>
      <c r="DSU20" s="146"/>
      <c r="DSV20" s="146"/>
      <c r="DSW20" s="146"/>
      <c r="DSX20" s="146"/>
      <c r="DSY20" s="146"/>
      <c r="DSZ20" s="146"/>
      <c r="DTA20" s="146"/>
      <c r="DTB20" s="146"/>
      <c r="DTC20" s="146"/>
      <c r="DTD20" s="146"/>
      <c r="DTE20" s="146"/>
      <c r="DTF20" s="146"/>
      <c r="DTG20" s="146"/>
      <c r="DTH20" s="146"/>
      <c r="DTI20" s="146"/>
      <c r="DTJ20" s="146"/>
      <c r="DTK20" s="146"/>
      <c r="DTL20" s="146"/>
      <c r="DTM20" s="146"/>
      <c r="DTN20" s="146"/>
      <c r="DTO20" s="146"/>
      <c r="DTP20" s="146"/>
      <c r="DTQ20" s="146"/>
      <c r="DTR20" s="146"/>
      <c r="DTS20" s="146"/>
      <c r="DTT20" s="146"/>
      <c r="DTU20" s="146"/>
      <c r="DTV20" s="146"/>
      <c r="DTW20" s="146"/>
      <c r="DTX20" s="146"/>
      <c r="DTY20" s="146"/>
      <c r="DTZ20" s="146"/>
      <c r="DUA20" s="146"/>
      <c r="DUB20" s="146"/>
      <c r="DUC20" s="146"/>
      <c r="DUD20" s="146"/>
      <c r="DUE20" s="146"/>
      <c r="DUF20" s="146"/>
      <c r="DUG20" s="146"/>
      <c r="DUH20" s="146"/>
      <c r="DUI20" s="146"/>
      <c r="DUJ20" s="146"/>
      <c r="DUK20" s="146"/>
      <c r="DUL20" s="146"/>
      <c r="DUM20" s="146"/>
      <c r="DUN20" s="146"/>
      <c r="DUO20" s="146"/>
      <c r="DUP20" s="146"/>
      <c r="DUQ20" s="146"/>
      <c r="DUR20" s="146"/>
      <c r="DUS20" s="146"/>
      <c r="DUT20" s="146"/>
      <c r="DUU20" s="146"/>
      <c r="DUV20" s="146"/>
      <c r="DUW20" s="146"/>
      <c r="DUX20" s="146"/>
      <c r="DUY20" s="146"/>
      <c r="DUZ20" s="146"/>
      <c r="DVA20" s="146"/>
      <c r="DVB20" s="146"/>
      <c r="DVC20" s="146"/>
      <c r="DVD20" s="146"/>
      <c r="DVE20" s="146"/>
      <c r="DVF20" s="146"/>
      <c r="DVG20" s="146"/>
      <c r="DVH20" s="146"/>
      <c r="DVI20" s="146"/>
      <c r="DVJ20" s="146"/>
      <c r="DVK20" s="146"/>
      <c r="DVL20" s="146"/>
      <c r="DVM20" s="146"/>
      <c r="DVN20" s="146"/>
      <c r="DVO20" s="146"/>
      <c r="DVP20" s="146"/>
      <c r="DVQ20" s="146"/>
      <c r="DVR20" s="146"/>
      <c r="DVS20" s="146"/>
      <c r="DVT20" s="146"/>
      <c r="DVU20" s="146"/>
      <c r="DVV20" s="146"/>
      <c r="DVW20" s="146"/>
      <c r="DVX20" s="146"/>
      <c r="DVY20" s="146"/>
      <c r="DVZ20" s="146"/>
      <c r="DWA20" s="146"/>
      <c r="DWB20" s="146"/>
      <c r="DWC20" s="146"/>
      <c r="DWD20" s="146"/>
      <c r="DWE20" s="146"/>
      <c r="DWF20" s="146"/>
      <c r="DWG20" s="146"/>
      <c r="DWH20" s="146"/>
      <c r="DWI20" s="146"/>
      <c r="DWJ20" s="146"/>
      <c r="DWK20" s="146"/>
      <c r="DWL20" s="146"/>
      <c r="DWM20" s="146"/>
      <c r="DWN20" s="146"/>
      <c r="DWO20" s="146"/>
      <c r="DWP20" s="146"/>
      <c r="DWQ20" s="146"/>
      <c r="DWR20" s="146"/>
      <c r="DWS20" s="146"/>
      <c r="DWT20" s="146"/>
      <c r="DWU20" s="146"/>
      <c r="DWV20" s="146"/>
      <c r="DWW20" s="146"/>
      <c r="DWX20" s="146"/>
      <c r="DWY20" s="146"/>
      <c r="DWZ20" s="146"/>
      <c r="DXA20" s="146"/>
      <c r="DXB20" s="146"/>
      <c r="DXC20" s="146"/>
      <c r="DXD20" s="146"/>
      <c r="DXE20" s="146"/>
      <c r="DXF20" s="146"/>
      <c r="DXG20" s="146"/>
      <c r="DXH20" s="146"/>
      <c r="DXI20" s="146"/>
      <c r="DXJ20" s="146"/>
      <c r="DXK20" s="146"/>
      <c r="DXL20" s="146"/>
      <c r="DXM20" s="146"/>
      <c r="DXN20" s="146"/>
      <c r="DXO20" s="146"/>
      <c r="DXP20" s="146"/>
      <c r="DXQ20" s="146"/>
      <c r="DXR20" s="146"/>
      <c r="DXS20" s="146"/>
      <c r="DXT20" s="146"/>
      <c r="DXU20" s="146"/>
      <c r="DXV20" s="146"/>
      <c r="DXW20" s="146"/>
      <c r="DXX20" s="146"/>
      <c r="DXY20" s="146"/>
      <c r="DXZ20" s="146"/>
      <c r="DYA20" s="146"/>
      <c r="DYB20" s="146"/>
      <c r="DYC20" s="146"/>
      <c r="DYD20" s="146"/>
      <c r="DYE20" s="146"/>
      <c r="DYF20" s="146"/>
      <c r="DYG20" s="146"/>
      <c r="DYH20" s="146"/>
      <c r="DYI20" s="146"/>
      <c r="DYJ20" s="146"/>
      <c r="DYK20" s="146"/>
      <c r="DYL20" s="146"/>
      <c r="DYM20" s="146"/>
      <c r="DYN20" s="146"/>
      <c r="DYO20" s="146"/>
      <c r="DYP20" s="146"/>
      <c r="DYQ20" s="146"/>
      <c r="DYR20" s="146"/>
      <c r="DYS20" s="146"/>
      <c r="DYT20" s="146"/>
      <c r="DYU20" s="146"/>
      <c r="DYV20" s="146"/>
      <c r="DYW20" s="146"/>
      <c r="DYX20" s="146"/>
      <c r="DYY20" s="146"/>
      <c r="DYZ20" s="146"/>
      <c r="DZA20" s="146"/>
      <c r="DZB20" s="146"/>
      <c r="DZC20" s="146"/>
      <c r="DZD20" s="146"/>
      <c r="DZE20" s="146"/>
      <c r="DZF20" s="146"/>
      <c r="DZG20" s="146"/>
      <c r="DZH20" s="146"/>
      <c r="DZI20" s="146"/>
      <c r="DZJ20" s="146"/>
      <c r="DZK20" s="146"/>
      <c r="DZL20" s="146"/>
      <c r="DZM20" s="146"/>
      <c r="DZN20" s="146"/>
      <c r="DZO20" s="146"/>
      <c r="DZP20" s="146"/>
      <c r="DZQ20" s="146"/>
      <c r="DZR20" s="146"/>
      <c r="DZS20" s="146"/>
      <c r="DZT20" s="146"/>
      <c r="DZU20" s="146"/>
      <c r="DZV20" s="146"/>
      <c r="DZW20" s="146"/>
      <c r="DZX20" s="146"/>
      <c r="DZY20" s="146"/>
      <c r="DZZ20" s="146"/>
      <c r="EAA20" s="146"/>
      <c r="EAB20" s="146"/>
      <c r="EAC20" s="146"/>
      <c r="EAD20" s="146"/>
      <c r="EAE20" s="146"/>
      <c r="EAF20" s="146"/>
      <c r="EAG20" s="146"/>
      <c r="EAH20" s="146"/>
      <c r="EAI20" s="146"/>
      <c r="EAJ20" s="146"/>
      <c r="EAK20" s="146"/>
      <c r="EAL20" s="146"/>
      <c r="EAM20" s="146"/>
      <c r="EAN20" s="146"/>
      <c r="EAO20" s="146"/>
      <c r="EAP20" s="146"/>
      <c r="EAQ20" s="146"/>
      <c r="EAR20" s="146"/>
      <c r="EAS20" s="146"/>
      <c r="EAT20" s="146"/>
      <c r="EAU20" s="146"/>
      <c r="EAV20" s="146"/>
      <c r="EAW20" s="146"/>
      <c r="EAX20" s="146"/>
      <c r="EAY20" s="146"/>
      <c r="EAZ20" s="146"/>
      <c r="EBA20" s="146"/>
      <c r="EBB20" s="146"/>
      <c r="EBC20" s="146"/>
      <c r="EBD20" s="146"/>
      <c r="EBE20" s="146"/>
      <c r="EBF20" s="146"/>
      <c r="EBG20" s="146"/>
      <c r="EBH20" s="146"/>
      <c r="EBI20" s="146"/>
      <c r="EBJ20" s="146"/>
      <c r="EBK20" s="146"/>
      <c r="EBL20" s="146"/>
      <c r="EBM20" s="146"/>
      <c r="EBN20" s="146"/>
      <c r="EBO20" s="146"/>
      <c r="EBP20" s="146"/>
      <c r="EBQ20" s="146"/>
      <c r="EBR20" s="146"/>
      <c r="EBS20" s="146"/>
      <c r="EBT20" s="146"/>
      <c r="EBU20" s="146"/>
      <c r="EBV20" s="146"/>
      <c r="EBW20" s="146"/>
      <c r="EBX20" s="146"/>
      <c r="EBY20" s="146"/>
      <c r="EBZ20" s="146"/>
      <c r="ECA20" s="146"/>
      <c r="ECB20" s="146"/>
      <c r="ECC20" s="146"/>
      <c r="ECD20" s="146"/>
      <c r="ECE20" s="146"/>
      <c r="ECF20" s="146"/>
      <c r="ECG20" s="146"/>
      <c r="ECH20" s="146"/>
      <c r="ECI20" s="146"/>
      <c r="ECJ20" s="146"/>
      <c r="ECK20" s="146"/>
      <c r="ECL20" s="146"/>
      <c r="ECM20" s="146"/>
      <c r="ECN20" s="146"/>
      <c r="ECO20" s="146"/>
      <c r="ECP20" s="146"/>
      <c r="ECQ20" s="146"/>
      <c r="ECR20" s="146"/>
      <c r="ECS20" s="146"/>
      <c r="ECT20" s="146"/>
      <c r="ECU20" s="146"/>
      <c r="ECV20" s="146"/>
      <c r="ECW20" s="146"/>
      <c r="ECX20" s="146"/>
      <c r="ECY20" s="146"/>
      <c r="ECZ20" s="146"/>
      <c r="EDA20" s="146"/>
      <c r="EDB20" s="146"/>
      <c r="EDC20" s="146"/>
      <c r="EDD20" s="146"/>
      <c r="EDE20" s="146"/>
      <c r="EDF20" s="146"/>
      <c r="EDG20" s="146"/>
      <c r="EDH20" s="146"/>
      <c r="EDI20" s="146"/>
      <c r="EDJ20" s="146"/>
      <c r="EDK20" s="146"/>
      <c r="EDL20" s="146"/>
      <c r="EDM20" s="146"/>
      <c r="EDN20" s="146"/>
      <c r="EDO20" s="146"/>
      <c r="EDP20" s="146"/>
      <c r="EDQ20" s="146"/>
      <c r="EDR20" s="146"/>
      <c r="EDS20" s="146"/>
      <c r="EDT20" s="146"/>
      <c r="EDU20" s="146"/>
      <c r="EDV20" s="146"/>
      <c r="EDW20" s="146"/>
      <c r="EDX20" s="146"/>
      <c r="EDY20" s="146"/>
      <c r="EDZ20" s="146"/>
      <c r="EEA20" s="146"/>
      <c r="EEB20" s="146"/>
      <c r="EEC20" s="146"/>
      <c r="EED20" s="146"/>
      <c r="EEE20" s="146"/>
      <c r="EEF20" s="146"/>
      <c r="EEG20" s="146"/>
      <c r="EEH20" s="146"/>
      <c r="EEI20" s="146"/>
      <c r="EEJ20" s="146"/>
      <c r="EEK20" s="146"/>
      <c r="EEL20" s="146"/>
      <c r="EEM20" s="146"/>
      <c r="EEN20" s="146"/>
      <c r="EEO20" s="146"/>
      <c r="EEP20" s="146"/>
      <c r="EEQ20" s="146"/>
      <c r="EER20" s="146"/>
      <c r="EES20" s="146"/>
      <c r="EET20" s="146"/>
      <c r="EEU20" s="146"/>
      <c r="EEV20" s="146"/>
      <c r="EEW20" s="146"/>
      <c r="EEX20" s="146"/>
      <c r="EEY20" s="146"/>
      <c r="EEZ20" s="146"/>
      <c r="EFA20" s="146"/>
      <c r="EFB20" s="146"/>
      <c r="EFC20" s="146"/>
      <c r="EFD20" s="146"/>
      <c r="EFE20" s="146"/>
      <c r="EFF20" s="146"/>
      <c r="EFG20" s="146"/>
      <c r="EFH20" s="146"/>
      <c r="EFI20" s="146"/>
      <c r="EFJ20" s="146"/>
      <c r="EFK20" s="146"/>
      <c r="EFL20" s="146"/>
      <c r="EFM20" s="146"/>
      <c r="EFN20" s="146"/>
      <c r="EFO20" s="146"/>
      <c r="EFP20" s="146"/>
      <c r="EFQ20" s="146"/>
      <c r="EFR20" s="146"/>
      <c r="EFS20" s="146"/>
      <c r="EFT20" s="146"/>
      <c r="EFU20" s="146"/>
      <c r="EFV20" s="146"/>
      <c r="EFW20" s="146"/>
      <c r="EFX20" s="146"/>
      <c r="EFY20" s="146"/>
      <c r="EFZ20" s="146"/>
      <c r="EGA20" s="146"/>
      <c r="EGB20" s="146"/>
      <c r="EGC20" s="146"/>
      <c r="EGD20" s="146"/>
      <c r="EGE20" s="146"/>
      <c r="EGF20" s="146"/>
      <c r="EGG20" s="146"/>
      <c r="EGH20" s="146"/>
      <c r="EGI20" s="146"/>
      <c r="EGJ20" s="146"/>
      <c r="EGK20" s="146"/>
      <c r="EGL20" s="146"/>
      <c r="EGM20" s="146"/>
      <c r="EGN20" s="146"/>
      <c r="EGO20" s="146"/>
      <c r="EGP20" s="146"/>
      <c r="EGQ20" s="146"/>
      <c r="EGR20" s="146"/>
      <c r="EGS20" s="146"/>
      <c r="EGT20" s="146"/>
      <c r="EGU20" s="146"/>
      <c r="EGV20" s="146"/>
      <c r="EGW20" s="146"/>
      <c r="EGX20" s="146"/>
      <c r="EGY20" s="146"/>
      <c r="EGZ20" s="146"/>
      <c r="EHA20" s="146"/>
      <c r="EHB20" s="146"/>
      <c r="EHC20" s="146"/>
      <c r="EHD20" s="146"/>
      <c r="EHE20" s="146"/>
      <c r="EHF20" s="146"/>
      <c r="EHG20" s="146"/>
      <c r="EHH20" s="146"/>
      <c r="EHI20" s="146"/>
      <c r="EHJ20" s="146"/>
      <c r="EHK20" s="146"/>
      <c r="EHL20" s="146"/>
      <c r="EHM20" s="146"/>
      <c r="EHN20" s="146"/>
      <c r="EHO20" s="146"/>
      <c r="EHP20" s="146"/>
      <c r="EHQ20" s="146"/>
      <c r="EHR20" s="146"/>
      <c r="EHS20" s="146"/>
      <c r="EHT20" s="146"/>
      <c r="EHU20" s="146"/>
      <c r="EHV20" s="146"/>
      <c r="EHW20" s="146"/>
      <c r="EHX20" s="146"/>
      <c r="EHY20" s="146"/>
      <c r="EHZ20" s="146"/>
      <c r="EIA20" s="146"/>
      <c r="EIB20" s="146"/>
      <c r="EIC20" s="146"/>
      <c r="EID20" s="146"/>
      <c r="EIE20" s="146"/>
      <c r="EIF20" s="146"/>
      <c r="EIG20" s="146"/>
      <c r="EIH20" s="146"/>
      <c r="EII20" s="146"/>
      <c r="EIJ20" s="146"/>
      <c r="EIK20" s="146"/>
      <c r="EIL20" s="146"/>
      <c r="EIM20" s="146"/>
      <c r="EIN20" s="146"/>
      <c r="EIO20" s="146"/>
      <c r="EIP20" s="146"/>
      <c r="EIQ20" s="146"/>
      <c r="EIR20" s="146"/>
      <c r="EIS20" s="146"/>
      <c r="EIT20" s="146"/>
      <c r="EIU20" s="146"/>
      <c r="EIV20" s="146"/>
      <c r="EIW20" s="146"/>
      <c r="EIX20" s="146"/>
      <c r="EIY20" s="146"/>
      <c r="EIZ20" s="146"/>
      <c r="EJA20" s="146"/>
      <c r="EJB20" s="146"/>
      <c r="EJC20" s="146"/>
      <c r="EJD20" s="146"/>
      <c r="EJE20" s="146"/>
      <c r="EJF20" s="146"/>
      <c r="EJG20" s="146"/>
      <c r="EJH20" s="146"/>
      <c r="EJI20" s="146"/>
      <c r="EJJ20" s="146"/>
      <c r="EJK20" s="146"/>
      <c r="EJL20" s="146"/>
      <c r="EJM20" s="146"/>
      <c r="EJN20" s="146"/>
      <c r="EJO20" s="146"/>
      <c r="EJP20" s="146"/>
      <c r="EJQ20" s="146"/>
      <c r="EJR20" s="146"/>
      <c r="EJS20" s="146"/>
      <c r="EJT20" s="146"/>
      <c r="EJU20" s="146"/>
      <c r="EJV20" s="146"/>
      <c r="EJW20" s="146"/>
      <c r="EJX20" s="146"/>
      <c r="EJY20" s="146"/>
      <c r="EJZ20" s="146"/>
      <c r="EKA20" s="146"/>
      <c r="EKB20" s="146"/>
      <c r="EKC20" s="146"/>
      <c r="EKD20" s="146"/>
      <c r="EKE20" s="146"/>
      <c r="EKF20" s="146"/>
      <c r="EKG20" s="146"/>
      <c r="EKH20" s="146"/>
      <c r="EKI20" s="146"/>
      <c r="EKJ20" s="146"/>
      <c r="EKK20" s="146"/>
      <c r="EKL20" s="146"/>
      <c r="EKM20" s="146"/>
      <c r="EKN20" s="146"/>
      <c r="EKO20" s="146"/>
      <c r="EKP20" s="146"/>
      <c r="EKQ20" s="146"/>
      <c r="EKR20" s="146"/>
      <c r="EKS20" s="146"/>
      <c r="EKT20" s="146"/>
      <c r="EKU20" s="146"/>
      <c r="EKV20" s="146"/>
      <c r="EKW20" s="146"/>
      <c r="EKX20" s="146"/>
      <c r="EKY20" s="146"/>
      <c r="EKZ20" s="146"/>
      <c r="ELA20" s="146"/>
      <c r="ELB20" s="146"/>
      <c r="ELC20" s="146"/>
      <c r="ELD20" s="146"/>
      <c r="ELE20" s="146"/>
      <c r="ELF20" s="146"/>
      <c r="ELG20" s="146"/>
      <c r="ELH20" s="146"/>
      <c r="ELI20" s="146"/>
      <c r="ELJ20" s="146"/>
      <c r="ELK20" s="146"/>
      <c r="ELL20" s="146"/>
      <c r="ELM20" s="146"/>
      <c r="ELN20" s="146"/>
      <c r="ELO20" s="146"/>
      <c r="ELP20" s="146"/>
      <c r="ELQ20" s="146"/>
      <c r="ELR20" s="146"/>
      <c r="ELS20" s="146"/>
      <c r="ELT20" s="146"/>
      <c r="ELU20" s="146"/>
      <c r="ELV20" s="146"/>
      <c r="ELW20" s="146"/>
      <c r="ELX20" s="146"/>
      <c r="ELY20" s="146"/>
      <c r="ELZ20" s="146"/>
      <c r="EMA20" s="146"/>
      <c r="EMB20" s="146"/>
      <c r="EMC20" s="146"/>
      <c r="EMD20" s="146"/>
      <c r="EME20" s="146"/>
      <c r="EMF20" s="146"/>
      <c r="EMG20" s="146"/>
      <c r="EMH20" s="146"/>
      <c r="EMI20" s="146"/>
      <c r="EMJ20" s="146"/>
      <c r="EMK20" s="146"/>
      <c r="EML20" s="146"/>
      <c r="EMM20" s="146"/>
      <c r="EMN20" s="146"/>
      <c r="EMO20" s="146"/>
      <c r="EMP20" s="146"/>
      <c r="EMQ20" s="146"/>
      <c r="EMR20" s="146"/>
      <c r="EMS20" s="146"/>
      <c r="EMT20" s="146"/>
      <c r="EMU20" s="146"/>
      <c r="EMV20" s="146"/>
      <c r="EMW20" s="146"/>
      <c r="EMX20" s="146"/>
      <c r="EMY20" s="146"/>
      <c r="EMZ20" s="146"/>
      <c r="ENA20" s="146"/>
      <c r="ENB20" s="146"/>
      <c r="ENC20" s="146"/>
      <c r="END20" s="146"/>
      <c r="ENE20" s="146"/>
      <c r="ENF20" s="146"/>
      <c r="ENG20" s="146"/>
      <c r="ENH20" s="146"/>
      <c r="ENI20" s="146"/>
      <c r="ENJ20" s="146"/>
      <c r="ENK20" s="146"/>
      <c r="ENL20" s="146"/>
      <c r="ENM20" s="146"/>
      <c r="ENN20" s="146"/>
      <c r="ENO20" s="146"/>
      <c r="ENP20" s="146"/>
      <c r="ENQ20" s="146"/>
      <c r="ENR20" s="146"/>
      <c r="ENS20" s="146"/>
      <c r="ENT20" s="146"/>
      <c r="ENU20" s="146"/>
      <c r="ENV20" s="146"/>
      <c r="ENW20" s="146"/>
      <c r="ENX20" s="146"/>
      <c r="ENY20" s="146"/>
      <c r="ENZ20" s="146"/>
      <c r="EOA20" s="146"/>
      <c r="EOB20" s="146"/>
      <c r="EOC20" s="146"/>
      <c r="EOD20" s="146"/>
      <c r="EOE20" s="146"/>
      <c r="EOF20" s="146"/>
      <c r="EOG20" s="146"/>
      <c r="EOH20" s="146"/>
      <c r="EOI20" s="146"/>
      <c r="EOJ20" s="146"/>
      <c r="EOK20" s="146"/>
      <c r="EOL20" s="146"/>
      <c r="EOM20" s="146"/>
      <c r="EON20" s="146"/>
      <c r="EOO20" s="146"/>
      <c r="EOP20" s="146"/>
      <c r="EOQ20" s="146"/>
      <c r="EOR20" s="146"/>
      <c r="EOS20" s="146"/>
      <c r="EOT20" s="146"/>
      <c r="EOU20" s="146"/>
      <c r="EOV20" s="146"/>
      <c r="EOW20" s="146"/>
      <c r="EOX20" s="146"/>
      <c r="EOY20" s="146"/>
      <c r="EOZ20" s="146"/>
      <c r="EPA20" s="146"/>
      <c r="EPB20" s="146"/>
      <c r="EPC20" s="146"/>
      <c r="EPD20" s="146"/>
      <c r="EPE20" s="146"/>
      <c r="EPF20" s="146"/>
      <c r="EPG20" s="146"/>
      <c r="EPH20" s="146"/>
      <c r="EPI20" s="146"/>
      <c r="EPJ20" s="146"/>
      <c r="EPK20" s="146"/>
      <c r="EPL20" s="146"/>
      <c r="EPM20" s="146"/>
      <c r="EPN20" s="146"/>
      <c r="EPO20" s="146"/>
      <c r="EPP20" s="146"/>
      <c r="EPQ20" s="146"/>
      <c r="EPR20" s="146"/>
      <c r="EPS20" s="146"/>
      <c r="EPT20" s="146"/>
      <c r="EPU20" s="146"/>
      <c r="EPV20" s="146"/>
      <c r="EPW20" s="146"/>
      <c r="EPX20" s="146"/>
      <c r="EPY20" s="146"/>
      <c r="EPZ20" s="146"/>
      <c r="EQA20" s="146"/>
      <c r="EQB20" s="146"/>
      <c r="EQC20" s="146"/>
      <c r="EQD20" s="146"/>
      <c r="EQE20" s="146"/>
      <c r="EQF20" s="146"/>
      <c r="EQG20" s="146"/>
      <c r="EQH20" s="146"/>
      <c r="EQI20" s="146"/>
      <c r="EQJ20" s="146"/>
      <c r="EQK20" s="146"/>
      <c r="EQL20" s="146"/>
      <c r="EQM20" s="146"/>
      <c r="EQN20" s="146"/>
      <c r="EQO20" s="146"/>
      <c r="EQP20" s="146"/>
      <c r="EQQ20" s="146"/>
      <c r="EQR20" s="146"/>
      <c r="EQS20" s="146"/>
      <c r="EQT20" s="146"/>
      <c r="EQU20" s="146"/>
      <c r="EQV20" s="146"/>
      <c r="EQW20" s="146"/>
      <c r="EQX20" s="146"/>
      <c r="EQY20" s="146"/>
      <c r="EQZ20" s="146"/>
      <c r="ERA20" s="146"/>
      <c r="ERB20" s="146"/>
      <c r="ERC20" s="146"/>
      <c r="ERD20" s="146"/>
      <c r="ERE20" s="146"/>
      <c r="ERF20" s="146"/>
      <c r="ERG20" s="146"/>
      <c r="ERH20" s="146"/>
      <c r="ERI20" s="146"/>
      <c r="ERJ20" s="146"/>
      <c r="ERK20" s="146"/>
      <c r="ERL20" s="146"/>
      <c r="ERM20" s="146"/>
      <c r="ERN20" s="146"/>
      <c r="ERO20" s="146"/>
      <c r="ERP20" s="146"/>
      <c r="ERQ20" s="146"/>
      <c r="ERR20" s="146"/>
      <c r="ERS20" s="146"/>
      <c r="ERT20" s="146"/>
      <c r="ERU20" s="146"/>
      <c r="ERV20" s="146"/>
      <c r="ERW20" s="146"/>
      <c r="ERX20" s="146"/>
      <c r="ERY20" s="146"/>
      <c r="ERZ20" s="146"/>
      <c r="ESA20" s="146"/>
      <c r="ESB20" s="146"/>
      <c r="ESC20" s="146"/>
      <c r="ESD20" s="146"/>
      <c r="ESE20" s="146"/>
      <c r="ESF20" s="146"/>
      <c r="ESG20" s="146"/>
      <c r="ESH20" s="146"/>
      <c r="ESI20" s="146"/>
      <c r="ESJ20" s="146"/>
      <c r="ESK20" s="146"/>
      <c r="ESL20" s="146"/>
      <c r="ESM20" s="146"/>
      <c r="ESN20" s="146"/>
      <c r="ESO20" s="146"/>
      <c r="ESP20" s="146"/>
      <c r="ESQ20" s="146"/>
      <c r="ESR20" s="146"/>
      <c r="ESS20" s="146"/>
      <c r="EST20" s="146"/>
      <c r="ESU20" s="146"/>
      <c r="ESV20" s="146"/>
      <c r="ESW20" s="146"/>
      <c r="ESX20" s="146"/>
      <c r="ESY20" s="146"/>
      <c r="ESZ20" s="146"/>
      <c r="ETA20" s="146"/>
      <c r="ETB20" s="146"/>
      <c r="ETC20" s="146"/>
      <c r="ETD20" s="146"/>
      <c r="ETE20" s="146"/>
      <c r="ETF20" s="146"/>
      <c r="ETG20" s="146"/>
      <c r="ETH20" s="146"/>
      <c r="ETI20" s="146"/>
      <c r="ETJ20" s="146"/>
      <c r="ETK20" s="146"/>
      <c r="ETL20" s="146"/>
      <c r="ETM20" s="146"/>
      <c r="ETN20" s="146"/>
      <c r="ETO20" s="146"/>
      <c r="ETP20" s="146"/>
      <c r="ETQ20" s="146"/>
      <c r="ETR20" s="146"/>
      <c r="ETS20" s="146"/>
      <c r="ETT20" s="146"/>
      <c r="ETU20" s="146"/>
      <c r="ETV20" s="146"/>
      <c r="ETW20" s="146"/>
      <c r="ETX20" s="146"/>
      <c r="ETY20" s="146"/>
      <c r="ETZ20" s="146"/>
      <c r="EUA20" s="146"/>
      <c r="EUB20" s="146"/>
      <c r="EUC20" s="146"/>
      <c r="EUD20" s="146"/>
      <c r="EUE20" s="146"/>
      <c r="EUF20" s="146"/>
      <c r="EUG20" s="146"/>
      <c r="EUH20" s="146"/>
      <c r="EUI20" s="146"/>
      <c r="EUJ20" s="146"/>
      <c r="EUK20" s="146"/>
      <c r="EUL20" s="146"/>
      <c r="EUM20" s="146"/>
      <c r="EUN20" s="146"/>
      <c r="EUO20" s="146"/>
      <c r="EUP20" s="146"/>
      <c r="EUQ20" s="146"/>
      <c r="EUR20" s="146"/>
      <c r="EUS20" s="146"/>
      <c r="EUT20" s="146"/>
      <c r="EUU20" s="146"/>
      <c r="EUV20" s="146"/>
      <c r="EUW20" s="146"/>
      <c r="EUX20" s="146"/>
      <c r="EUY20" s="146"/>
      <c r="EUZ20" s="146"/>
      <c r="EVA20" s="146"/>
      <c r="EVB20" s="146"/>
      <c r="EVC20" s="146"/>
      <c r="EVD20" s="146"/>
      <c r="EVE20" s="146"/>
      <c r="EVF20" s="146"/>
      <c r="EVG20" s="146"/>
      <c r="EVH20" s="146"/>
      <c r="EVI20" s="146"/>
      <c r="EVJ20" s="146"/>
      <c r="EVK20" s="146"/>
      <c r="EVL20" s="146"/>
      <c r="EVM20" s="146"/>
      <c r="EVN20" s="146"/>
      <c r="EVO20" s="146"/>
      <c r="EVP20" s="146"/>
      <c r="EVQ20" s="146"/>
      <c r="EVR20" s="146"/>
      <c r="EVS20" s="146"/>
      <c r="EVT20" s="146"/>
      <c r="EVU20" s="146"/>
      <c r="EVV20" s="146"/>
      <c r="EVW20" s="146"/>
      <c r="EVX20" s="146"/>
      <c r="EVY20" s="146"/>
      <c r="EVZ20" s="146"/>
      <c r="EWA20" s="146"/>
      <c r="EWB20" s="146"/>
      <c r="EWC20" s="146"/>
      <c r="EWD20" s="146"/>
      <c r="EWE20" s="146"/>
      <c r="EWF20" s="146"/>
      <c r="EWG20" s="146"/>
      <c r="EWH20" s="146"/>
      <c r="EWI20" s="146"/>
      <c r="EWJ20" s="146"/>
      <c r="EWK20" s="146"/>
      <c r="EWL20" s="146"/>
      <c r="EWM20" s="146"/>
      <c r="EWN20" s="146"/>
      <c r="EWO20" s="146"/>
      <c r="EWP20" s="146"/>
      <c r="EWQ20" s="146"/>
      <c r="EWR20" s="146"/>
      <c r="EWS20" s="146"/>
      <c r="EWT20" s="146"/>
      <c r="EWU20" s="146"/>
      <c r="EWV20" s="146"/>
      <c r="EWW20" s="146"/>
      <c r="EWX20" s="146"/>
      <c r="EWY20" s="146"/>
      <c r="EWZ20" s="146"/>
      <c r="EXA20" s="146"/>
      <c r="EXB20" s="146"/>
      <c r="EXC20" s="146"/>
      <c r="EXD20" s="146"/>
      <c r="EXE20" s="146"/>
      <c r="EXF20" s="146"/>
      <c r="EXG20" s="146"/>
      <c r="EXH20" s="146"/>
      <c r="EXI20" s="146"/>
      <c r="EXJ20" s="146"/>
      <c r="EXK20" s="146"/>
      <c r="EXL20" s="146"/>
      <c r="EXM20" s="146"/>
      <c r="EXN20" s="146"/>
      <c r="EXO20" s="146"/>
      <c r="EXP20" s="146"/>
      <c r="EXQ20" s="146"/>
      <c r="EXR20" s="146"/>
      <c r="EXS20" s="146"/>
      <c r="EXT20" s="146"/>
      <c r="EXU20" s="146"/>
      <c r="EXV20" s="146"/>
      <c r="EXW20" s="146"/>
      <c r="EXX20" s="146"/>
      <c r="EXY20" s="146"/>
      <c r="EXZ20" s="146"/>
      <c r="EYA20" s="146"/>
      <c r="EYB20" s="146"/>
      <c r="EYC20" s="146"/>
      <c r="EYD20" s="146"/>
      <c r="EYE20" s="146"/>
      <c r="EYF20" s="146"/>
      <c r="EYG20" s="146"/>
      <c r="EYH20" s="146"/>
      <c r="EYI20" s="146"/>
      <c r="EYJ20" s="146"/>
      <c r="EYK20" s="146"/>
      <c r="EYL20" s="146"/>
      <c r="EYM20" s="146"/>
      <c r="EYN20" s="146"/>
      <c r="EYO20" s="146"/>
      <c r="EYP20" s="146"/>
      <c r="EYQ20" s="146"/>
      <c r="EYR20" s="146"/>
      <c r="EYS20" s="146"/>
      <c r="EYT20" s="146"/>
      <c r="EYU20" s="146"/>
      <c r="EYV20" s="146"/>
      <c r="EYW20" s="146"/>
      <c r="EYX20" s="146"/>
      <c r="EYY20" s="146"/>
      <c r="EYZ20" s="146"/>
      <c r="EZA20" s="146"/>
      <c r="EZB20" s="146"/>
      <c r="EZC20" s="146"/>
      <c r="EZD20" s="146"/>
      <c r="EZE20" s="146"/>
      <c r="EZF20" s="146"/>
      <c r="EZG20" s="146"/>
      <c r="EZH20" s="146"/>
      <c r="EZI20" s="146"/>
      <c r="EZJ20" s="146"/>
      <c r="EZK20" s="146"/>
      <c r="EZL20" s="146"/>
      <c r="EZM20" s="146"/>
      <c r="EZN20" s="146"/>
      <c r="EZO20" s="146"/>
      <c r="EZP20" s="146"/>
      <c r="EZQ20" s="146"/>
      <c r="EZR20" s="146"/>
      <c r="EZS20" s="146"/>
      <c r="EZT20" s="146"/>
      <c r="EZU20" s="146"/>
      <c r="EZV20" s="146"/>
      <c r="EZW20" s="146"/>
      <c r="EZX20" s="146"/>
      <c r="EZY20" s="146"/>
      <c r="EZZ20" s="146"/>
      <c r="FAA20" s="146"/>
      <c r="FAB20" s="146"/>
      <c r="FAC20" s="146"/>
      <c r="FAD20" s="146"/>
      <c r="FAE20" s="146"/>
      <c r="FAF20" s="146"/>
      <c r="FAG20" s="146"/>
      <c r="FAH20" s="146"/>
      <c r="FAI20" s="146"/>
      <c r="FAJ20" s="146"/>
      <c r="FAK20" s="146"/>
      <c r="FAL20" s="146"/>
      <c r="FAM20" s="146"/>
      <c r="FAN20" s="146"/>
      <c r="FAO20" s="146"/>
      <c r="FAP20" s="146"/>
      <c r="FAQ20" s="146"/>
      <c r="FAR20" s="146"/>
      <c r="FAS20" s="146"/>
      <c r="FAT20" s="146"/>
      <c r="FAU20" s="146"/>
      <c r="FAV20" s="146"/>
      <c r="FAW20" s="146"/>
      <c r="FAX20" s="146"/>
      <c r="FAY20" s="146"/>
      <c r="FAZ20" s="146"/>
      <c r="FBA20" s="146"/>
      <c r="FBB20" s="146"/>
      <c r="FBC20" s="146"/>
      <c r="FBD20" s="146"/>
      <c r="FBE20" s="146"/>
      <c r="FBF20" s="146"/>
      <c r="FBG20" s="146"/>
      <c r="FBH20" s="146"/>
      <c r="FBI20" s="146"/>
      <c r="FBJ20" s="146"/>
      <c r="FBK20" s="146"/>
      <c r="FBL20" s="146"/>
      <c r="FBM20" s="146"/>
      <c r="FBN20" s="146"/>
      <c r="FBO20" s="146"/>
      <c r="FBP20" s="146"/>
      <c r="FBQ20" s="146"/>
      <c r="FBR20" s="146"/>
      <c r="FBS20" s="146"/>
      <c r="FBT20" s="146"/>
      <c r="FBU20" s="146"/>
      <c r="FBV20" s="146"/>
      <c r="FBW20" s="146"/>
      <c r="FBX20" s="146"/>
      <c r="FBY20" s="146"/>
      <c r="FBZ20" s="146"/>
      <c r="FCA20" s="146"/>
      <c r="FCB20" s="146"/>
      <c r="FCC20" s="146"/>
      <c r="FCD20" s="146"/>
      <c r="FCE20" s="146"/>
      <c r="FCF20" s="146"/>
      <c r="FCG20" s="146"/>
      <c r="FCH20" s="146"/>
      <c r="FCI20" s="146"/>
      <c r="FCJ20" s="146"/>
      <c r="FCK20" s="146"/>
      <c r="FCL20" s="146"/>
      <c r="FCM20" s="146"/>
      <c r="FCN20" s="146"/>
      <c r="FCO20" s="146"/>
      <c r="FCP20" s="146"/>
      <c r="FCQ20" s="146"/>
      <c r="FCR20" s="146"/>
      <c r="FCS20" s="146"/>
      <c r="FCT20" s="146"/>
      <c r="FCU20" s="146"/>
      <c r="FCV20" s="146"/>
      <c r="FCW20" s="146"/>
      <c r="FCX20" s="146"/>
      <c r="FCY20" s="146"/>
      <c r="FCZ20" s="146"/>
      <c r="FDA20" s="146"/>
      <c r="FDB20" s="146"/>
      <c r="FDC20" s="146"/>
      <c r="FDD20" s="146"/>
      <c r="FDE20" s="146"/>
      <c r="FDF20" s="146"/>
      <c r="FDG20" s="146"/>
      <c r="FDH20" s="146"/>
      <c r="FDI20" s="146"/>
      <c r="FDJ20" s="146"/>
      <c r="FDK20" s="146"/>
      <c r="FDL20" s="146"/>
      <c r="FDM20" s="146"/>
      <c r="FDN20" s="146"/>
      <c r="FDO20" s="146"/>
      <c r="FDP20" s="146"/>
      <c r="FDQ20" s="146"/>
      <c r="FDR20" s="146"/>
      <c r="FDS20" s="146"/>
      <c r="FDT20" s="146"/>
      <c r="FDU20" s="146"/>
      <c r="FDV20" s="146"/>
      <c r="FDW20" s="146"/>
      <c r="FDX20" s="146"/>
      <c r="FDY20" s="146"/>
      <c r="FDZ20" s="146"/>
      <c r="FEA20" s="146"/>
      <c r="FEB20" s="146"/>
      <c r="FEC20" s="146"/>
      <c r="FED20" s="146"/>
      <c r="FEE20" s="146"/>
      <c r="FEF20" s="146"/>
      <c r="FEG20" s="146"/>
      <c r="FEH20" s="146"/>
      <c r="FEI20" s="146"/>
      <c r="FEJ20" s="146"/>
      <c r="FEK20" s="146"/>
      <c r="FEL20" s="146"/>
      <c r="FEM20" s="146"/>
      <c r="FEN20" s="146"/>
      <c r="FEO20" s="146"/>
      <c r="FEP20" s="146"/>
      <c r="FEQ20" s="146"/>
      <c r="FER20" s="146"/>
      <c r="FES20" s="146"/>
      <c r="FET20" s="146"/>
      <c r="FEU20" s="146"/>
      <c r="FEV20" s="146"/>
      <c r="FEW20" s="146"/>
      <c r="FEX20" s="146"/>
      <c r="FEY20" s="146"/>
      <c r="FEZ20" s="146"/>
      <c r="FFA20" s="146"/>
      <c r="FFB20" s="146"/>
      <c r="FFC20" s="146"/>
      <c r="FFD20" s="146"/>
      <c r="FFE20" s="146"/>
      <c r="FFF20" s="146"/>
      <c r="FFG20" s="146"/>
      <c r="FFH20" s="146"/>
      <c r="FFI20" s="146"/>
      <c r="FFJ20" s="146"/>
      <c r="FFK20" s="146"/>
      <c r="FFL20" s="146"/>
      <c r="FFM20" s="146"/>
      <c r="FFN20" s="146"/>
      <c r="FFO20" s="146"/>
      <c r="FFP20" s="146"/>
      <c r="FFQ20" s="146"/>
      <c r="FFR20" s="146"/>
      <c r="FFS20" s="146"/>
      <c r="FFT20" s="146"/>
      <c r="FFU20" s="146"/>
      <c r="FFV20" s="146"/>
      <c r="FFW20" s="146"/>
      <c r="FFX20" s="146"/>
      <c r="FFY20" s="146"/>
      <c r="FFZ20" s="146"/>
      <c r="FGA20" s="146"/>
      <c r="FGB20" s="146"/>
      <c r="FGC20" s="146"/>
      <c r="FGD20" s="146"/>
      <c r="FGE20" s="146"/>
      <c r="FGF20" s="146"/>
      <c r="FGG20" s="146"/>
      <c r="FGH20" s="146"/>
      <c r="FGI20" s="146"/>
      <c r="FGJ20" s="146"/>
      <c r="FGK20" s="146"/>
      <c r="FGL20" s="146"/>
      <c r="FGM20" s="146"/>
      <c r="FGN20" s="146"/>
      <c r="FGO20" s="146"/>
      <c r="FGP20" s="146"/>
      <c r="FGQ20" s="146"/>
      <c r="FGR20" s="146"/>
      <c r="FGS20" s="146"/>
      <c r="FGT20" s="146"/>
      <c r="FGU20" s="146"/>
      <c r="FGV20" s="146"/>
      <c r="FGW20" s="146"/>
      <c r="FGX20" s="146"/>
      <c r="FGY20" s="146"/>
      <c r="FGZ20" s="146"/>
      <c r="FHA20" s="146"/>
      <c r="FHB20" s="146"/>
      <c r="FHC20" s="146"/>
      <c r="FHD20" s="146"/>
      <c r="FHE20" s="146"/>
      <c r="FHF20" s="146"/>
      <c r="FHG20" s="146"/>
      <c r="FHH20" s="146"/>
      <c r="FHI20" s="146"/>
      <c r="FHJ20" s="146"/>
      <c r="FHK20" s="146"/>
      <c r="FHL20" s="146"/>
      <c r="FHM20" s="146"/>
      <c r="FHN20" s="146"/>
      <c r="FHO20" s="146"/>
      <c r="FHP20" s="146"/>
      <c r="FHQ20" s="146"/>
      <c r="FHR20" s="146"/>
      <c r="FHS20" s="146"/>
      <c r="FHT20" s="146"/>
      <c r="FHU20" s="146"/>
      <c r="FHV20" s="146"/>
      <c r="FHW20" s="146"/>
      <c r="FHX20" s="146"/>
      <c r="FHY20" s="146"/>
      <c r="FHZ20" s="146"/>
      <c r="FIA20" s="146"/>
      <c r="FIB20" s="146"/>
      <c r="FIC20" s="146"/>
      <c r="FID20" s="146"/>
      <c r="FIE20" s="146"/>
      <c r="FIF20" s="146"/>
      <c r="FIG20" s="146"/>
      <c r="FIH20" s="146"/>
      <c r="FII20" s="146"/>
      <c r="FIJ20" s="146"/>
      <c r="FIK20" s="146"/>
      <c r="FIL20" s="146"/>
      <c r="FIM20" s="146"/>
      <c r="FIN20" s="146"/>
      <c r="FIO20" s="146"/>
      <c r="FIP20" s="146"/>
      <c r="FIQ20" s="146"/>
      <c r="FIR20" s="146"/>
      <c r="FIS20" s="146"/>
      <c r="FIT20" s="146"/>
      <c r="FIU20" s="146"/>
      <c r="FIV20" s="146"/>
      <c r="FIW20" s="146"/>
      <c r="FIX20" s="146"/>
      <c r="FIY20" s="146"/>
      <c r="FIZ20" s="146"/>
      <c r="FJA20" s="146"/>
      <c r="FJB20" s="146"/>
      <c r="FJC20" s="146"/>
      <c r="FJD20" s="146"/>
      <c r="FJE20" s="146"/>
      <c r="FJF20" s="146"/>
      <c r="FJG20" s="146"/>
      <c r="FJH20" s="146"/>
      <c r="FJI20" s="146"/>
      <c r="FJJ20" s="146"/>
      <c r="FJK20" s="146"/>
      <c r="FJL20" s="146"/>
      <c r="FJM20" s="146"/>
      <c r="FJN20" s="146"/>
      <c r="FJO20" s="146"/>
      <c r="FJP20" s="146"/>
      <c r="FJQ20" s="146"/>
      <c r="FJR20" s="146"/>
      <c r="FJS20" s="146"/>
      <c r="FJT20" s="146"/>
      <c r="FJU20" s="146"/>
      <c r="FJV20" s="146"/>
      <c r="FJW20" s="146"/>
      <c r="FJX20" s="146"/>
      <c r="FJY20" s="146"/>
      <c r="FJZ20" s="146"/>
      <c r="FKA20" s="146"/>
      <c r="FKB20" s="146"/>
      <c r="FKC20" s="146"/>
      <c r="FKD20" s="146"/>
      <c r="FKE20" s="146"/>
      <c r="FKF20" s="146"/>
      <c r="FKG20" s="146"/>
      <c r="FKH20" s="146"/>
      <c r="FKI20" s="146"/>
      <c r="FKJ20" s="146"/>
      <c r="FKK20" s="146"/>
      <c r="FKL20" s="146"/>
      <c r="FKM20" s="146"/>
      <c r="FKN20" s="146"/>
      <c r="FKO20" s="146"/>
      <c r="FKP20" s="146"/>
      <c r="FKQ20" s="146"/>
      <c r="FKR20" s="146"/>
      <c r="FKS20" s="146"/>
      <c r="FKT20" s="146"/>
      <c r="FKU20" s="146"/>
      <c r="FKV20" s="146"/>
      <c r="FKW20" s="146"/>
      <c r="FKX20" s="146"/>
      <c r="FKY20" s="146"/>
      <c r="FKZ20" s="146"/>
      <c r="FLA20" s="146"/>
      <c r="FLB20" s="146"/>
      <c r="FLC20" s="146"/>
      <c r="FLD20" s="146"/>
      <c r="FLE20" s="146"/>
      <c r="FLF20" s="146"/>
      <c r="FLG20" s="146"/>
      <c r="FLH20" s="146"/>
      <c r="FLI20" s="146"/>
      <c r="FLJ20" s="146"/>
      <c r="FLK20" s="146"/>
      <c r="FLL20" s="146"/>
      <c r="FLM20" s="146"/>
      <c r="FLN20" s="146"/>
      <c r="FLO20" s="146"/>
      <c r="FLP20" s="146"/>
      <c r="FLQ20" s="146"/>
      <c r="FLR20" s="146"/>
      <c r="FLS20" s="146"/>
      <c r="FLT20" s="146"/>
      <c r="FLU20" s="146"/>
      <c r="FLV20" s="146"/>
      <c r="FLW20" s="146"/>
      <c r="FLX20" s="146"/>
      <c r="FLY20" s="146"/>
      <c r="FLZ20" s="146"/>
      <c r="FMA20" s="146"/>
      <c r="FMB20" s="146"/>
      <c r="FMC20" s="146"/>
      <c r="FMD20" s="146"/>
      <c r="FME20" s="146"/>
      <c r="FMF20" s="146"/>
      <c r="FMG20" s="146"/>
      <c r="FMH20" s="146"/>
      <c r="FMI20" s="146"/>
      <c r="FMJ20" s="146"/>
      <c r="FMK20" s="146"/>
      <c r="FML20" s="146"/>
      <c r="FMM20" s="146"/>
      <c r="FMN20" s="146"/>
      <c r="FMO20" s="146"/>
      <c r="FMP20" s="146"/>
      <c r="FMQ20" s="146"/>
      <c r="FMR20" s="146"/>
      <c r="FMS20" s="146"/>
      <c r="FMT20" s="146"/>
      <c r="FMU20" s="146"/>
      <c r="FMV20" s="146"/>
      <c r="FMW20" s="146"/>
      <c r="FMX20" s="146"/>
      <c r="FMY20" s="146"/>
      <c r="FMZ20" s="146"/>
      <c r="FNA20" s="146"/>
      <c r="FNB20" s="146"/>
      <c r="FNC20" s="146"/>
      <c r="FND20" s="146"/>
      <c r="FNE20" s="146"/>
      <c r="FNF20" s="146"/>
      <c r="FNG20" s="146"/>
      <c r="FNH20" s="146"/>
      <c r="FNI20" s="146"/>
      <c r="FNJ20" s="146"/>
      <c r="FNK20" s="146"/>
      <c r="FNL20" s="146"/>
      <c r="FNM20" s="146"/>
      <c r="FNN20" s="146"/>
      <c r="FNO20" s="146"/>
      <c r="FNP20" s="146"/>
      <c r="FNQ20" s="146"/>
      <c r="FNR20" s="146"/>
      <c r="FNS20" s="146"/>
      <c r="FNT20" s="146"/>
      <c r="FNU20" s="146"/>
      <c r="FNV20" s="146"/>
      <c r="FNW20" s="146"/>
      <c r="FNX20" s="146"/>
      <c r="FNY20" s="146"/>
      <c r="FNZ20" s="146"/>
      <c r="FOA20" s="146"/>
      <c r="FOB20" s="146"/>
      <c r="FOC20" s="146"/>
      <c r="FOD20" s="146"/>
      <c r="FOE20" s="146"/>
      <c r="FOF20" s="146"/>
      <c r="FOG20" s="146"/>
      <c r="FOH20" s="146"/>
      <c r="FOI20" s="146"/>
      <c r="FOJ20" s="146"/>
      <c r="FOK20" s="146"/>
      <c r="FOL20" s="146"/>
      <c r="FOM20" s="146"/>
      <c r="FON20" s="146"/>
      <c r="FOO20" s="146"/>
      <c r="FOP20" s="146"/>
      <c r="FOQ20" s="146"/>
      <c r="FOR20" s="146"/>
      <c r="FOS20" s="146"/>
      <c r="FOT20" s="146"/>
      <c r="FOU20" s="146"/>
      <c r="FOV20" s="146"/>
      <c r="FOW20" s="146"/>
      <c r="FOX20" s="146"/>
      <c r="FOY20" s="146"/>
      <c r="FOZ20" s="146"/>
      <c r="FPA20" s="146"/>
      <c r="FPB20" s="146"/>
      <c r="FPC20" s="146"/>
      <c r="FPD20" s="146"/>
      <c r="FPE20" s="146"/>
      <c r="FPF20" s="146"/>
      <c r="FPG20" s="146"/>
      <c r="FPH20" s="146"/>
      <c r="FPI20" s="146"/>
      <c r="FPJ20" s="146"/>
      <c r="FPK20" s="146"/>
      <c r="FPL20" s="146"/>
      <c r="FPM20" s="146"/>
      <c r="FPN20" s="146"/>
      <c r="FPO20" s="146"/>
      <c r="FPP20" s="146"/>
      <c r="FPQ20" s="146"/>
      <c r="FPR20" s="146"/>
      <c r="FPS20" s="146"/>
      <c r="FPT20" s="146"/>
      <c r="FPU20" s="146"/>
      <c r="FPV20" s="146"/>
      <c r="FPW20" s="146"/>
      <c r="FPX20" s="146"/>
      <c r="FPY20" s="146"/>
      <c r="FPZ20" s="146"/>
      <c r="FQA20" s="146"/>
      <c r="FQB20" s="146"/>
      <c r="FQC20" s="146"/>
      <c r="FQD20" s="146"/>
      <c r="FQE20" s="146"/>
      <c r="FQF20" s="146"/>
      <c r="FQG20" s="146"/>
      <c r="FQH20" s="146"/>
      <c r="FQI20" s="146"/>
      <c r="FQJ20" s="146"/>
      <c r="FQK20" s="146"/>
      <c r="FQL20" s="146"/>
      <c r="FQM20" s="146"/>
      <c r="FQN20" s="146"/>
      <c r="FQO20" s="146"/>
      <c r="FQP20" s="146"/>
      <c r="FQQ20" s="146"/>
      <c r="FQR20" s="146"/>
      <c r="FQS20" s="146"/>
      <c r="FQT20" s="146"/>
      <c r="FQU20" s="146"/>
      <c r="FQV20" s="146"/>
      <c r="FQW20" s="146"/>
      <c r="FQX20" s="146"/>
      <c r="FQY20" s="146"/>
      <c r="FQZ20" s="146"/>
      <c r="FRA20" s="146"/>
      <c r="FRB20" s="146"/>
      <c r="FRC20" s="146"/>
      <c r="FRD20" s="146"/>
      <c r="FRE20" s="146"/>
      <c r="FRF20" s="146"/>
      <c r="FRG20" s="146"/>
      <c r="FRH20" s="146"/>
      <c r="FRI20" s="146"/>
      <c r="FRJ20" s="146"/>
      <c r="FRK20" s="146"/>
      <c r="FRL20" s="146"/>
      <c r="FRM20" s="146"/>
      <c r="FRN20" s="146"/>
      <c r="FRO20" s="146"/>
      <c r="FRP20" s="146"/>
      <c r="FRQ20" s="146"/>
      <c r="FRR20" s="146"/>
      <c r="FRS20" s="146"/>
      <c r="FRT20" s="146"/>
      <c r="FRU20" s="146"/>
      <c r="FRV20" s="146"/>
      <c r="FRW20" s="146"/>
      <c r="FRX20" s="146"/>
      <c r="FRY20" s="146"/>
      <c r="FRZ20" s="146"/>
      <c r="FSA20" s="146"/>
      <c r="FSB20" s="146"/>
      <c r="FSC20" s="146"/>
      <c r="FSD20" s="146"/>
      <c r="FSE20" s="146"/>
      <c r="FSF20" s="146"/>
      <c r="FSG20" s="146"/>
      <c r="FSH20" s="146"/>
      <c r="FSI20" s="146"/>
      <c r="FSJ20" s="146"/>
      <c r="FSK20" s="146"/>
      <c r="FSL20" s="146"/>
      <c r="FSM20" s="146"/>
      <c r="FSN20" s="146"/>
      <c r="FSO20" s="146"/>
      <c r="FSP20" s="146"/>
      <c r="FSQ20" s="146"/>
      <c r="FSR20" s="146"/>
      <c r="FSS20" s="146"/>
      <c r="FST20" s="146"/>
      <c r="FSU20" s="146"/>
      <c r="FSV20" s="146"/>
      <c r="FSW20" s="146"/>
      <c r="FSX20" s="146"/>
      <c r="FSY20" s="146"/>
      <c r="FSZ20" s="146"/>
      <c r="FTA20" s="146"/>
      <c r="FTB20" s="146"/>
      <c r="FTC20" s="146"/>
      <c r="FTD20" s="146"/>
      <c r="FTE20" s="146"/>
      <c r="FTF20" s="146"/>
      <c r="FTG20" s="146"/>
      <c r="FTH20" s="146"/>
      <c r="FTI20" s="146"/>
      <c r="FTJ20" s="146"/>
      <c r="FTK20" s="146"/>
      <c r="FTL20" s="146"/>
      <c r="FTM20" s="146"/>
      <c r="FTN20" s="146"/>
      <c r="FTO20" s="146"/>
      <c r="FTP20" s="146"/>
      <c r="FTQ20" s="146"/>
      <c r="FTR20" s="146"/>
      <c r="FTS20" s="146"/>
      <c r="FTT20" s="146"/>
      <c r="FTU20" s="146"/>
      <c r="FTV20" s="146"/>
      <c r="FTW20" s="146"/>
      <c r="FTX20" s="146"/>
      <c r="FTY20" s="146"/>
      <c r="FTZ20" s="146"/>
      <c r="FUA20" s="146"/>
      <c r="FUB20" s="146"/>
      <c r="FUC20" s="146"/>
      <c r="FUD20" s="146"/>
      <c r="FUE20" s="146"/>
      <c r="FUF20" s="146"/>
      <c r="FUG20" s="146"/>
      <c r="FUH20" s="146"/>
      <c r="FUI20" s="146"/>
      <c r="FUJ20" s="146"/>
      <c r="FUK20" s="146"/>
      <c r="FUL20" s="146"/>
      <c r="FUM20" s="146"/>
      <c r="FUN20" s="146"/>
      <c r="FUO20" s="146"/>
      <c r="FUP20" s="146"/>
      <c r="FUQ20" s="146"/>
      <c r="FUR20" s="146"/>
      <c r="FUS20" s="146"/>
      <c r="FUT20" s="146"/>
      <c r="FUU20" s="146"/>
      <c r="FUV20" s="146"/>
      <c r="FUW20" s="146"/>
      <c r="FUX20" s="146"/>
      <c r="FUY20" s="146"/>
      <c r="FUZ20" s="146"/>
      <c r="FVA20" s="146"/>
      <c r="FVB20" s="146"/>
      <c r="FVC20" s="146"/>
      <c r="FVD20" s="146"/>
      <c r="FVE20" s="146"/>
      <c r="FVF20" s="146"/>
      <c r="FVG20" s="146"/>
      <c r="FVH20" s="146"/>
      <c r="FVI20" s="146"/>
      <c r="FVJ20" s="146"/>
      <c r="FVK20" s="146"/>
      <c r="FVL20" s="146"/>
      <c r="FVM20" s="146"/>
      <c r="FVN20" s="146"/>
      <c r="FVO20" s="146"/>
      <c r="FVP20" s="146"/>
      <c r="FVQ20" s="146"/>
      <c r="FVR20" s="146"/>
      <c r="FVS20" s="146"/>
      <c r="FVT20" s="146"/>
      <c r="FVU20" s="146"/>
      <c r="FVV20" s="146"/>
      <c r="FVW20" s="146"/>
      <c r="FVX20" s="146"/>
      <c r="FVY20" s="146"/>
      <c r="FVZ20" s="146"/>
      <c r="FWA20" s="146"/>
      <c r="FWB20" s="146"/>
      <c r="FWC20" s="146"/>
      <c r="FWD20" s="146"/>
      <c r="FWE20" s="146"/>
      <c r="FWF20" s="146"/>
      <c r="FWG20" s="146"/>
      <c r="FWH20" s="146"/>
      <c r="FWI20" s="146"/>
      <c r="FWJ20" s="146"/>
      <c r="FWK20" s="146"/>
      <c r="FWL20" s="146"/>
      <c r="FWM20" s="146"/>
      <c r="FWN20" s="146"/>
      <c r="FWO20" s="146"/>
      <c r="FWP20" s="146"/>
      <c r="FWQ20" s="146"/>
      <c r="FWR20" s="146"/>
      <c r="FWS20" s="146"/>
      <c r="FWT20" s="146"/>
      <c r="FWU20" s="146"/>
      <c r="FWV20" s="146"/>
      <c r="FWW20" s="146"/>
      <c r="FWX20" s="146"/>
      <c r="FWY20" s="146"/>
      <c r="FWZ20" s="146"/>
      <c r="FXA20" s="146"/>
      <c r="FXB20" s="146"/>
      <c r="FXC20" s="146"/>
      <c r="FXD20" s="146"/>
      <c r="FXE20" s="146"/>
      <c r="FXF20" s="146"/>
      <c r="FXG20" s="146"/>
      <c r="FXH20" s="146"/>
      <c r="FXI20" s="146"/>
      <c r="FXJ20" s="146"/>
      <c r="FXK20" s="146"/>
      <c r="FXL20" s="146"/>
      <c r="FXM20" s="146"/>
      <c r="FXN20" s="146"/>
      <c r="FXO20" s="146"/>
      <c r="FXP20" s="146"/>
      <c r="FXQ20" s="146"/>
      <c r="FXR20" s="146"/>
      <c r="FXS20" s="146"/>
      <c r="FXT20" s="146"/>
      <c r="FXU20" s="146"/>
      <c r="FXV20" s="146"/>
      <c r="FXW20" s="146"/>
      <c r="FXX20" s="146"/>
      <c r="FXY20" s="146"/>
      <c r="FXZ20" s="146"/>
      <c r="FYA20" s="146"/>
      <c r="FYB20" s="146"/>
      <c r="FYC20" s="146"/>
      <c r="FYD20" s="146"/>
      <c r="FYE20" s="146"/>
      <c r="FYF20" s="146"/>
      <c r="FYG20" s="146"/>
      <c r="FYH20" s="146"/>
      <c r="FYI20" s="146"/>
      <c r="FYJ20" s="146"/>
      <c r="FYK20" s="146"/>
      <c r="FYL20" s="146"/>
      <c r="FYM20" s="146"/>
      <c r="FYN20" s="146"/>
      <c r="FYO20" s="146"/>
      <c r="FYP20" s="146"/>
      <c r="FYQ20" s="146"/>
      <c r="FYR20" s="146"/>
      <c r="FYS20" s="146"/>
      <c r="FYT20" s="146"/>
      <c r="FYU20" s="146"/>
      <c r="FYV20" s="146"/>
      <c r="FYW20" s="146"/>
      <c r="FYX20" s="146"/>
      <c r="FYY20" s="146"/>
      <c r="FYZ20" s="146"/>
      <c r="FZA20" s="146"/>
      <c r="FZB20" s="146"/>
      <c r="FZC20" s="146"/>
      <c r="FZD20" s="146"/>
      <c r="FZE20" s="146"/>
      <c r="FZF20" s="146"/>
      <c r="FZG20" s="146"/>
      <c r="FZH20" s="146"/>
      <c r="FZI20" s="146"/>
      <c r="FZJ20" s="146"/>
      <c r="FZK20" s="146"/>
      <c r="FZL20" s="146"/>
      <c r="FZM20" s="146"/>
      <c r="FZN20" s="146"/>
      <c r="FZO20" s="146"/>
      <c r="FZP20" s="146"/>
      <c r="FZQ20" s="146"/>
      <c r="FZR20" s="146"/>
      <c r="FZS20" s="146"/>
      <c r="FZT20" s="146"/>
      <c r="FZU20" s="146"/>
      <c r="FZV20" s="146"/>
      <c r="FZW20" s="146"/>
      <c r="FZX20" s="146"/>
      <c r="FZY20" s="146"/>
      <c r="FZZ20" s="146"/>
      <c r="GAA20" s="146"/>
      <c r="GAB20" s="146"/>
      <c r="GAC20" s="146"/>
      <c r="GAD20" s="146"/>
      <c r="GAE20" s="146"/>
      <c r="GAF20" s="146"/>
      <c r="GAG20" s="146"/>
      <c r="GAH20" s="146"/>
      <c r="GAI20" s="146"/>
      <c r="GAJ20" s="146"/>
      <c r="GAK20" s="146"/>
      <c r="GAL20" s="146"/>
      <c r="GAM20" s="146"/>
      <c r="GAN20" s="146"/>
      <c r="GAO20" s="146"/>
      <c r="GAP20" s="146"/>
      <c r="GAQ20" s="146"/>
      <c r="GAR20" s="146"/>
      <c r="GAS20" s="146"/>
      <c r="GAT20" s="146"/>
      <c r="GAU20" s="146"/>
      <c r="GAV20" s="146"/>
      <c r="GAW20" s="146"/>
      <c r="GAX20" s="146"/>
      <c r="GAY20" s="146"/>
      <c r="GAZ20" s="146"/>
      <c r="GBA20" s="146"/>
      <c r="GBB20" s="146"/>
      <c r="GBC20" s="146"/>
      <c r="GBD20" s="146"/>
      <c r="GBE20" s="146"/>
      <c r="GBF20" s="146"/>
      <c r="GBG20" s="146"/>
      <c r="GBH20" s="146"/>
      <c r="GBI20" s="146"/>
      <c r="GBJ20" s="146"/>
      <c r="GBK20" s="146"/>
      <c r="GBL20" s="146"/>
      <c r="GBM20" s="146"/>
      <c r="GBN20" s="146"/>
      <c r="GBO20" s="146"/>
      <c r="GBP20" s="146"/>
      <c r="GBQ20" s="146"/>
      <c r="GBR20" s="146"/>
      <c r="GBS20" s="146"/>
      <c r="GBT20" s="146"/>
      <c r="GBU20" s="146"/>
      <c r="GBV20" s="146"/>
      <c r="GBW20" s="146"/>
      <c r="GBX20" s="146"/>
      <c r="GBY20" s="146"/>
      <c r="GBZ20" s="146"/>
      <c r="GCA20" s="146"/>
      <c r="GCB20" s="146"/>
      <c r="GCC20" s="146"/>
      <c r="GCD20" s="146"/>
      <c r="GCE20" s="146"/>
      <c r="GCF20" s="146"/>
      <c r="GCG20" s="146"/>
      <c r="GCH20" s="146"/>
      <c r="GCI20" s="146"/>
      <c r="GCJ20" s="146"/>
      <c r="GCK20" s="146"/>
      <c r="GCL20" s="146"/>
      <c r="GCM20" s="146"/>
      <c r="GCN20" s="146"/>
      <c r="GCO20" s="146"/>
      <c r="GCP20" s="146"/>
      <c r="GCQ20" s="146"/>
      <c r="GCR20" s="146"/>
      <c r="GCS20" s="146"/>
      <c r="GCT20" s="146"/>
      <c r="GCU20" s="146"/>
      <c r="GCV20" s="146"/>
      <c r="GCW20" s="146"/>
      <c r="GCX20" s="146"/>
      <c r="GCY20" s="146"/>
      <c r="GCZ20" s="146"/>
      <c r="GDA20" s="146"/>
      <c r="GDB20" s="146"/>
      <c r="GDC20" s="146"/>
      <c r="GDD20" s="146"/>
      <c r="GDE20" s="146"/>
      <c r="GDF20" s="146"/>
      <c r="GDG20" s="146"/>
      <c r="GDH20" s="146"/>
      <c r="GDI20" s="146"/>
      <c r="GDJ20" s="146"/>
      <c r="GDK20" s="146"/>
      <c r="GDL20" s="146"/>
      <c r="GDM20" s="146"/>
      <c r="GDN20" s="146"/>
      <c r="GDO20" s="146"/>
      <c r="GDP20" s="146"/>
      <c r="GDQ20" s="146"/>
      <c r="GDR20" s="146"/>
      <c r="GDS20" s="146"/>
      <c r="GDT20" s="146"/>
      <c r="GDU20" s="146"/>
      <c r="GDV20" s="146"/>
      <c r="GDW20" s="146"/>
      <c r="GDX20" s="146"/>
      <c r="GDY20" s="146"/>
      <c r="GDZ20" s="146"/>
      <c r="GEA20" s="146"/>
      <c r="GEB20" s="146"/>
      <c r="GEC20" s="146"/>
      <c r="GED20" s="146"/>
      <c r="GEE20" s="146"/>
      <c r="GEF20" s="146"/>
      <c r="GEG20" s="146"/>
      <c r="GEH20" s="146"/>
      <c r="GEI20" s="146"/>
      <c r="GEJ20" s="146"/>
      <c r="GEK20" s="146"/>
      <c r="GEL20" s="146"/>
      <c r="GEM20" s="146"/>
      <c r="GEN20" s="146"/>
      <c r="GEO20" s="146"/>
      <c r="GEP20" s="146"/>
      <c r="GEQ20" s="146"/>
      <c r="GER20" s="146"/>
      <c r="GES20" s="146"/>
      <c r="GET20" s="146"/>
      <c r="GEU20" s="146"/>
      <c r="GEV20" s="146"/>
      <c r="GEW20" s="146"/>
      <c r="GEX20" s="146"/>
      <c r="GEY20" s="146"/>
      <c r="GEZ20" s="146"/>
      <c r="GFA20" s="146"/>
      <c r="GFB20" s="146"/>
      <c r="GFC20" s="146"/>
      <c r="GFD20" s="146"/>
      <c r="GFE20" s="146"/>
      <c r="GFF20" s="146"/>
      <c r="GFG20" s="146"/>
      <c r="GFH20" s="146"/>
      <c r="GFI20" s="146"/>
      <c r="GFJ20" s="146"/>
      <c r="GFK20" s="146"/>
      <c r="GFL20" s="146"/>
      <c r="GFM20" s="146"/>
      <c r="GFN20" s="146"/>
      <c r="GFO20" s="146"/>
      <c r="GFP20" s="146"/>
      <c r="GFQ20" s="146"/>
      <c r="GFR20" s="146"/>
      <c r="GFS20" s="146"/>
      <c r="GFT20" s="146"/>
      <c r="GFU20" s="146"/>
      <c r="GFV20" s="146"/>
      <c r="GFW20" s="146"/>
      <c r="GFX20" s="146"/>
      <c r="GFY20" s="146"/>
      <c r="GFZ20" s="146"/>
      <c r="GGA20" s="146"/>
      <c r="GGB20" s="146"/>
      <c r="GGC20" s="146"/>
      <c r="GGD20" s="146"/>
      <c r="GGE20" s="146"/>
      <c r="GGF20" s="146"/>
      <c r="GGG20" s="146"/>
      <c r="GGH20" s="146"/>
      <c r="GGI20" s="146"/>
      <c r="GGJ20" s="146"/>
      <c r="GGK20" s="146"/>
      <c r="GGL20" s="146"/>
      <c r="GGM20" s="146"/>
      <c r="GGN20" s="146"/>
      <c r="GGO20" s="146"/>
      <c r="GGP20" s="146"/>
      <c r="GGQ20" s="146"/>
      <c r="GGR20" s="146"/>
      <c r="GGS20" s="146"/>
      <c r="GGT20" s="146"/>
      <c r="GGU20" s="146"/>
      <c r="GGV20" s="146"/>
      <c r="GGW20" s="146"/>
      <c r="GGX20" s="146"/>
      <c r="GGY20" s="146"/>
      <c r="GGZ20" s="146"/>
      <c r="GHA20" s="146"/>
      <c r="GHB20" s="146"/>
      <c r="GHC20" s="146"/>
      <c r="GHD20" s="146"/>
      <c r="GHE20" s="146"/>
      <c r="GHF20" s="146"/>
      <c r="GHG20" s="146"/>
      <c r="GHH20" s="146"/>
      <c r="GHI20" s="146"/>
      <c r="GHJ20" s="146"/>
      <c r="GHK20" s="146"/>
      <c r="GHL20" s="146"/>
      <c r="GHM20" s="146"/>
      <c r="GHN20" s="146"/>
      <c r="GHO20" s="146"/>
      <c r="GHP20" s="146"/>
      <c r="GHQ20" s="146"/>
      <c r="GHR20" s="146"/>
      <c r="GHS20" s="146"/>
      <c r="GHT20" s="146"/>
      <c r="GHU20" s="146"/>
      <c r="GHV20" s="146"/>
      <c r="GHW20" s="146"/>
      <c r="GHX20" s="146"/>
      <c r="GHY20" s="146"/>
      <c r="GHZ20" s="146"/>
      <c r="GIA20" s="146"/>
      <c r="GIB20" s="146"/>
      <c r="GIC20" s="146"/>
      <c r="GID20" s="146"/>
      <c r="GIE20" s="146"/>
      <c r="GIF20" s="146"/>
      <c r="GIG20" s="146"/>
      <c r="GIH20" s="146"/>
      <c r="GII20" s="146"/>
      <c r="GIJ20" s="146"/>
      <c r="GIK20" s="146"/>
      <c r="GIL20" s="146"/>
      <c r="GIM20" s="146"/>
      <c r="GIN20" s="146"/>
      <c r="GIO20" s="146"/>
      <c r="GIP20" s="146"/>
      <c r="GIQ20" s="146"/>
      <c r="GIR20" s="146"/>
      <c r="GIS20" s="146"/>
      <c r="GIT20" s="146"/>
      <c r="GIU20" s="146"/>
      <c r="GIV20" s="146"/>
      <c r="GIW20" s="146"/>
      <c r="GIX20" s="146"/>
      <c r="GIY20" s="146"/>
      <c r="GIZ20" s="146"/>
      <c r="GJA20" s="146"/>
      <c r="GJB20" s="146"/>
      <c r="GJC20" s="146"/>
      <c r="GJD20" s="146"/>
      <c r="GJE20" s="146"/>
      <c r="GJF20" s="146"/>
      <c r="GJG20" s="146"/>
      <c r="GJH20" s="146"/>
      <c r="GJI20" s="146"/>
      <c r="GJJ20" s="146"/>
      <c r="GJK20" s="146"/>
      <c r="GJL20" s="146"/>
      <c r="GJM20" s="146"/>
      <c r="GJN20" s="146"/>
      <c r="GJO20" s="146"/>
      <c r="GJP20" s="146"/>
      <c r="GJQ20" s="146"/>
      <c r="GJR20" s="146"/>
      <c r="GJS20" s="146"/>
      <c r="GJT20" s="146"/>
      <c r="GJU20" s="146"/>
      <c r="GJV20" s="146"/>
      <c r="GJW20" s="146"/>
      <c r="GJX20" s="146"/>
      <c r="GJY20" s="146"/>
      <c r="GJZ20" s="146"/>
      <c r="GKA20" s="146"/>
      <c r="GKB20" s="146"/>
      <c r="GKC20" s="146"/>
      <c r="GKD20" s="146"/>
      <c r="GKE20" s="146"/>
      <c r="GKF20" s="146"/>
      <c r="GKG20" s="146"/>
      <c r="GKH20" s="146"/>
      <c r="GKI20" s="146"/>
      <c r="GKJ20" s="146"/>
      <c r="GKK20" s="146"/>
      <c r="GKL20" s="146"/>
      <c r="GKM20" s="146"/>
      <c r="GKN20" s="146"/>
      <c r="GKO20" s="146"/>
      <c r="GKP20" s="146"/>
      <c r="GKQ20" s="146"/>
      <c r="GKR20" s="146"/>
      <c r="GKS20" s="146"/>
      <c r="GKT20" s="146"/>
      <c r="GKU20" s="146"/>
      <c r="GKV20" s="146"/>
      <c r="GKW20" s="146"/>
      <c r="GKX20" s="146"/>
      <c r="GKY20" s="146"/>
      <c r="GKZ20" s="146"/>
      <c r="GLA20" s="146"/>
      <c r="GLB20" s="146"/>
      <c r="GLC20" s="146"/>
      <c r="GLD20" s="146"/>
      <c r="GLE20" s="146"/>
      <c r="GLF20" s="146"/>
      <c r="GLG20" s="146"/>
      <c r="GLH20" s="146"/>
      <c r="GLI20" s="146"/>
      <c r="GLJ20" s="146"/>
      <c r="GLK20" s="146"/>
      <c r="GLL20" s="146"/>
      <c r="GLM20" s="146"/>
      <c r="GLN20" s="146"/>
      <c r="GLO20" s="146"/>
      <c r="GLP20" s="146"/>
      <c r="GLQ20" s="146"/>
      <c r="GLR20" s="146"/>
      <c r="GLS20" s="146"/>
      <c r="GLT20" s="146"/>
      <c r="GLU20" s="146"/>
      <c r="GLV20" s="146"/>
      <c r="GLW20" s="146"/>
      <c r="GLX20" s="146"/>
      <c r="GLY20" s="146"/>
      <c r="GLZ20" s="146"/>
      <c r="GMA20" s="146"/>
      <c r="GMB20" s="146"/>
      <c r="GMC20" s="146"/>
      <c r="GMD20" s="146"/>
      <c r="GME20" s="146"/>
      <c r="GMF20" s="146"/>
      <c r="GMG20" s="146"/>
      <c r="GMH20" s="146"/>
      <c r="GMI20" s="146"/>
      <c r="GMJ20" s="146"/>
      <c r="GMK20" s="146"/>
      <c r="GML20" s="146"/>
      <c r="GMM20" s="146"/>
      <c r="GMN20" s="146"/>
      <c r="GMO20" s="146"/>
      <c r="GMP20" s="146"/>
      <c r="GMQ20" s="146"/>
      <c r="GMR20" s="146"/>
      <c r="GMS20" s="146"/>
      <c r="GMT20" s="146"/>
      <c r="GMU20" s="146"/>
      <c r="GMV20" s="146"/>
      <c r="GMW20" s="146"/>
      <c r="GMX20" s="146"/>
      <c r="GMY20" s="146"/>
      <c r="GMZ20" s="146"/>
      <c r="GNA20" s="146"/>
      <c r="GNB20" s="146"/>
      <c r="GNC20" s="146"/>
      <c r="GND20" s="146"/>
      <c r="GNE20" s="146"/>
      <c r="GNF20" s="146"/>
      <c r="GNG20" s="146"/>
      <c r="GNH20" s="146"/>
      <c r="GNI20" s="146"/>
      <c r="GNJ20" s="146"/>
      <c r="GNK20" s="146"/>
      <c r="GNL20" s="146"/>
      <c r="GNM20" s="146"/>
      <c r="GNN20" s="146"/>
      <c r="GNO20" s="146"/>
      <c r="GNP20" s="146"/>
      <c r="GNQ20" s="146"/>
      <c r="GNR20" s="146"/>
      <c r="GNS20" s="146"/>
      <c r="GNT20" s="146"/>
      <c r="GNU20" s="146"/>
      <c r="GNV20" s="146"/>
      <c r="GNW20" s="146"/>
      <c r="GNX20" s="146"/>
      <c r="GNY20" s="146"/>
      <c r="GNZ20" s="146"/>
      <c r="GOA20" s="146"/>
      <c r="GOB20" s="146"/>
      <c r="GOC20" s="146"/>
      <c r="GOD20" s="146"/>
      <c r="GOE20" s="146"/>
      <c r="GOF20" s="146"/>
      <c r="GOG20" s="146"/>
      <c r="GOH20" s="146"/>
      <c r="GOI20" s="146"/>
      <c r="GOJ20" s="146"/>
      <c r="GOK20" s="146"/>
      <c r="GOL20" s="146"/>
      <c r="GOM20" s="146"/>
      <c r="GON20" s="146"/>
      <c r="GOO20" s="146"/>
      <c r="GOP20" s="146"/>
      <c r="GOQ20" s="146"/>
      <c r="GOR20" s="146"/>
      <c r="GOS20" s="146"/>
      <c r="GOT20" s="146"/>
      <c r="GOU20" s="146"/>
      <c r="GOV20" s="146"/>
      <c r="GOW20" s="146"/>
      <c r="GOX20" s="146"/>
      <c r="GOY20" s="146"/>
      <c r="GOZ20" s="146"/>
      <c r="GPA20" s="146"/>
      <c r="GPB20" s="146"/>
      <c r="GPC20" s="146"/>
      <c r="GPD20" s="146"/>
      <c r="GPE20" s="146"/>
      <c r="GPF20" s="146"/>
      <c r="GPG20" s="146"/>
      <c r="GPH20" s="146"/>
      <c r="GPI20" s="146"/>
      <c r="GPJ20" s="146"/>
      <c r="GPK20" s="146"/>
      <c r="GPL20" s="146"/>
      <c r="GPM20" s="146"/>
      <c r="GPN20" s="146"/>
      <c r="GPO20" s="146"/>
      <c r="GPP20" s="146"/>
      <c r="GPQ20" s="146"/>
      <c r="GPR20" s="146"/>
      <c r="GPS20" s="146"/>
      <c r="GPT20" s="146"/>
      <c r="GPU20" s="146"/>
      <c r="GPV20" s="146"/>
      <c r="GPW20" s="146"/>
      <c r="GPX20" s="146"/>
      <c r="GPY20" s="146"/>
      <c r="GPZ20" s="146"/>
      <c r="GQA20" s="146"/>
      <c r="GQB20" s="146"/>
      <c r="GQC20" s="146"/>
      <c r="GQD20" s="146"/>
      <c r="GQE20" s="146"/>
      <c r="GQF20" s="146"/>
      <c r="GQG20" s="146"/>
      <c r="GQH20" s="146"/>
      <c r="GQI20" s="146"/>
      <c r="GQJ20" s="146"/>
      <c r="GQK20" s="146"/>
      <c r="GQL20" s="146"/>
      <c r="GQM20" s="146"/>
      <c r="GQN20" s="146"/>
      <c r="GQO20" s="146"/>
      <c r="GQP20" s="146"/>
      <c r="GQQ20" s="146"/>
      <c r="GQR20" s="146"/>
      <c r="GQS20" s="146"/>
      <c r="GQT20" s="146"/>
      <c r="GQU20" s="146"/>
      <c r="GQV20" s="146"/>
      <c r="GQW20" s="146"/>
      <c r="GQX20" s="146"/>
      <c r="GQY20" s="146"/>
      <c r="GQZ20" s="146"/>
      <c r="GRA20" s="146"/>
      <c r="GRB20" s="146"/>
      <c r="GRC20" s="146"/>
      <c r="GRD20" s="146"/>
      <c r="GRE20" s="146"/>
      <c r="GRF20" s="146"/>
      <c r="GRG20" s="146"/>
      <c r="GRH20" s="146"/>
      <c r="GRI20" s="146"/>
      <c r="GRJ20" s="146"/>
      <c r="GRK20" s="146"/>
      <c r="GRL20" s="146"/>
      <c r="GRM20" s="146"/>
      <c r="GRN20" s="146"/>
      <c r="GRO20" s="146"/>
      <c r="GRP20" s="146"/>
      <c r="GRQ20" s="146"/>
      <c r="GRR20" s="146"/>
      <c r="GRS20" s="146"/>
      <c r="GRT20" s="146"/>
      <c r="GRU20" s="146"/>
      <c r="GRV20" s="146"/>
      <c r="GRW20" s="146"/>
      <c r="GRX20" s="146"/>
      <c r="GRY20" s="146"/>
      <c r="GRZ20" s="146"/>
      <c r="GSA20" s="146"/>
      <c r="GSB20" s="146"/>
      <c r="GSC20" s="146"/>
      <c r="GSD20" s="146"/>
      <c r="GSE20" s="146"/>
      <c r="GSF20" s="146"/>
      <c r="GSG20" s="146"/>
      <c r="GSH20" s="146"/>
      <c r="GSI20" s="146"/>
      <c r="GSJ20" s="146"/>
      <c r="GSK20" s="146"/>
      <c r="GSL20" s="146"/>
      <c r="GSM20" s="146"/>
      <c r="GSN20" s="146"/>
      <c r="GSO20" s="146"/>
      <c r="GSP20" s="146"/>
      <c r="GSQ20" s="146"/>
      <c r="GSR20" s="146"/>
      <c r="GSS20" s="146"/>
      <c r="GST20" s="146"/>
      <c r="GSU20" s="146"/>
      <c r="GSV20" s="146"/>
      <c r="GSW20" s="146"/>
      <c r="GSX20" s="146"/>
      <c r="GSY20" s="146"/>
      <c r="GSZ20" s="146"/>
      <c r="GTA20" s="146"/>
      <c r="GTB20" s="146"/>
      <c r="GTC20" s="146"/>
      <c r="GTD20" s="146"/>
      <c r="GTE20" s="146"/>
      <c r="GTF20" s="146"/>
      <c r="GTG20" s="146"/>
      <c r="GTH20" s="146"/>
      <c r="GTI20" s="146"/>
      <c r="GTJ20" s="146"/>
      <c r="GTK20" s="146"/>
      <c r="GTL20" s="146"/>
      <c r="GTM20" s="146"/>
      <c r="GTN20" s="146"/>
      <c r="GTO20" s="146"/>
      <c r="GTP20" s="146"/>
      <c r="GTQ20" s="146"/>
      <c r="GTR20" s="146"/>
      <c r="GTS20" s="146"/>
      <c r="GTT20" s="146"/>
      <c r="GTU20" s="146"/>
      <c r="GTV20" s="146"/>
      <c r="GTW20" s="146"/>
      <c r="GTX20" s="146"/>
      <c r="GTY20" s="146"/>
      <c r="GTZ20" s="146"/>
      <c r="GUA20" s="146"/>
      <c r="GUB20" s="146"/>
      <c r="GUC20" s="146"/>
      <c r="GUD20" s="146"/>
      <c r="GUE20" s="146"/>
      <c r="GUF20" s="146"/>
      <c r="GUG20" s="146"/>
      <c r="GUH20" s="146"/>
      <c r="GUI20" s="146"/>
      <c r="GUJ20" s="146"/>
      <c r="GUK20" s="146"/>
      <c r="GUL20" s="146"/>
      <c r="GUM20" s="146"/>
      <c r="GUN20" s="146"/>
      <c r="GUO20" s="146"/>
      <c r="GUP20" s="146"/>
      <c r="GUQ20" s="146"/>
      <c r="GUR20" s="146"/>
      <c r="GUS20" s="146"/>
      <c r="GUT20" s="146"/>
      <c r="GUU20" s="146"/>
      <c r="GUV20" s="146"/>
      <c r="GUW20" s="146"/>
      <c r="GUX20" s="146"/>
      <c r="GUY20" s="146"/>
      <c r="GUZ20" s="146"/>
      <c r="GVA20" s="146"/>
      <c r="GVB20" s="146"/>
      <c r="GVC20" s="146"/>
      <c r="GVD20" s="146"/>
      <c r="GVE20" s="146"/>
      <c r="GVF20" s="146"/>
      <c r="GVG20" s="146"/>
      <c r="GVH20" s="146"/>
      <c r="GVI20" s="146"/>
      <c r="GVJ20" s="146"/>
      <c r="GVK20" s="146"/>
      <c r="GVL20" s="146"/>
      <c r="GVM20" s="146"/>
      <c r="GVN20" s="146"/>
      <c r="GVO20" s="146"/>
      <c r="GVP20" s="146"/>
      <c r="GVQ20" s="146"/>
      <c r="GVR20" s="146"/>
      <c r="GVS20" s="146"/>
      <c r="GVT20" s="146"/>
      <c r="GVU20" s="146"/>
      <c r="GVV20" s="146"/>
      <c r="GVW20" s="146"/>
      <c r="GVX20" s="146"/>
      <c r="GVY20" s="146"/>
      <c r="GVZ20" s="146"/>
      <c r="GWA20" s="146"/>
      <c r="GWB20" s="146"/>
      <c r="GWC20" s="146"/>
      <c r="GWD20" s="146"/>
      <c r="GWE20" s="146"/>
      <c r="GWF20" s="146"/>
      <c r="GWG20" s="146"/>
      <c r="GWH20" s="146"/>
      <c r="GWI20" s="146"/>
      <c r="GWJ20" s="146"/>
      <c r="GWK20" s="146"/>
      <c r="GWL20" s="146"/>
      <c r="GWM20" s="146"/>
      <c r="GWN20" s="146"/>
      <c r="GWO20" s="146"/>
      <c r="GWP20" s="146"/>
      <c r="GWQ20" s="146"/>
      <c r="GWR20" s="146"/>
      <c r="GWS20" s="146"/>
      <c r="GWT20" s="146"/>
      <c r="GWU20" s="146"/>
      <c r="GWV20" s="146"/>
      <c r="GWW20" s="146"/>
      <c r="GWX20" s="146"/>
      <c r="GWY20" s="146"/>
      <c r="GWZ20" s="146"/>
      <c r="GXA20" s="146"/>
      <c r="GXB20" s="146"/>
      <c r="GXC20" s="146"/>
      <c r="GXD20" s="146"/>
      <c r="GXE20" s="146"/>
      <c r="GXF20" s="146"/>
      <c r="GXG20" s="146"/>
      <c r="GXH20" s="146"/>
      <c r="GXI20" s="146"/>
      <c r="GXJ20" s="146"/>
      <c r="GXK20" s="146"/>
      <c r="GXL20" s="146"/>
      <c r="GXM20" s="146"/>
      <c r="GXN20" s="146"/>
      <c r="GXO20" s="146"/>
      <c r="GXP20" s="146"/>
      <c r="GXQ20" s="146"/>
      <c r="GXR20" s="146"/>
      <c r="GXS20" s="146"/>
      <c r="GXT20" s="146"/>
      <c r="GXU20" s="146"/>
      <c r="GXV20" s="146"/>
      <c r="GXW20" s="146"/>
      <c r="GXX20" s="146"/>
      <c r="GXY20" s="146"/>
      <c r="GXZ20" s="146"/>
      <c r="GYA20" s="146"/>
      <c r="GYB20" s="146"/>
      <c r="GYC20" s="146"/>
      <c r="GYD20" s="146"/>
      <c r="GYE20" s="146"/>
      <c r="GYF20" s="146"/>
      <c r="GYG20" s="146"/>
      <c r="GYH20" s="146"/>
      <c r="GYI20" s="146"/>
      <c r="GYJ20" s="146"/>
      <c r="GYK20" s="146"/>
      <c r="GYL20" s="146"/>
      <c r="GYM20" s="146"/>
      <c r="GYN20" s="146"/>
      <c r="GYO20" s="146"/>
      <c r="GYP20" s="146"/>
      <c r="GYQ20" s="146"/>
      <c r="GYR20" s="146"/>
      <c r="GYS20" s="146"/>
      <c r="GYT20" s="146"/>
      <c r="GYU20" s="146"/>
      <c r="GYV20" s="146"/>
      <c r="GYW20" s="146"/>
      <c r="GYX20" s="146"/>
      <c r="GYY20" s="146"/>
      <c r="GYZ20" s="146"/>
      <c r="GZA20" s="146"/>
      <c r="GZB20" s="146"/>
      <c r="GZC20" s="146"/>
      <c r="GZD20" s="146"/>
      <c r="GZE20" s="146"/>
      <c r="GZF20" s="146"/>
      <c r="GZG20" s="146"/>
      <c r="GZH20" s="146"/>
      <c r="GZI20" s="146"/>
      <c r="GZJ20" s="146"/>
      <c r="GZK20" s="146"/>
      <c r="GZL20" s="146"/>
      <c r="GZM20" s="146"/>
      <c r="GZN20" s="146"/>
      <c r="GZO20" s="146"/>
      <c r="GZP20" s="146"/>
      <c r="GZQ20" s="146"/>
      <c r="GZR20" s="146"/>
      <c r="GZS20" s="146"/>
      <c r="GZT20" s="146"/>
      <c r="GZU20" s="146"/>
      <c r="GZV20" s="146"/>
      <c r="GZW20" s="146"/>
      <c r="GZX20" s="146"/>
      <c r="GZY20" s="146"/>
      <c r="GZZ20" s="146"/>
      <c r="HAA20" s="146"/>
      <c r="HAB20" s="146"/>
      <c r="HAC20" s="146"/>
      <c r="HAD20" s="146"/>
      <c r="HAE20" s="146"/>
      <c r="HAF20" s="146"/>
      <c r="HAG20" s="146"/>
      <c r="HAH20" s="146"/>
      <c r="HAI20" s="146"/>
      <c r="HAJ20" s="146"/>
      <c r="HAK20" s="146"/>
      <c r="HAL20" s="146"/>
      <c r="HAM20" s="146"/>
      <c r="HAN20" s="146"/>
      <c r="HAO20" s="146"/>
      <c r="HAP20" s="146"/>
      <c r="HAQ20" s="146"/>
      <c r="HAR20" s="146"/>
      <c r="HAS20" s="146"/>
      <c r="HAT20" s="146"/>
      <c r="HAU20" s="146"/>
      <c r="HAV20" s="146"/>
      <c r="HAW20" s="146"/>
      <c r="HAX20" s="146"/>
      <c r="HAY20" s="146"/>
      <c r="HAZ20" s="146"/>
      <c r="HBA20" s="146"/>
      <c r="HBB20" s="146"/>
      <c r="HBC20" s="146"/>
      <c r="HBD20" s="146"/>
      <c r="HBE20" s="146"/>
      <c r="HBF20" s="146"/>
      <c r="HBG20" s="146"/>
      <c r="HBH20" s="146"/>
      <c r="HBI20" s="146"/>
      <c r="HBJ20" s="146"/>
      <c r="HBK20" s="146"/>
      <c r="HBL20" s="146"/>
      <c r="HBM20" s="146"/>
      <c r="HBN20" s="146"/>
      <c r="HBO20" s="146"/>
      <c r="HBP20" s="146"/>
      <c r="HBQ20" s="146"/>
      <c r="HBR20" s="146"/>
      <c r="HBS20" s="146"/>
      <c r="HBT20" s="146"/>
      <c r="HBU20" s="146"/>
      <c r="HBV20" s="146"/>
      <c r="HBW20" s="146"/>
      <c r="HBX20" s="146"/>
      <c r="HBY20" s="146"/>
      <c r="HBZ20" s="146"/>
      <c r="HCA20" s="146"/>
      <c r="HCB20" s="146"/>
      <c r="HCC20" s="146"/>
      <c r="HCD20" s="146"/>
      <c r="HCE20" s="146"/>
      <c r="HCF20" s="146"/>
      <c r="HCG20" s="146"/>
      <c r="HCH20" s="146"/>
      <c r="HCI20" s="146"/>
      <c r="HCJ20" s="146"/>
      <c r="HCK20" s="146"/>
      <c r="HCL20" s="146"/>
      <c r="HCM20" s="146"/>
      <c r="HCN20" s="146"/>
      <c r="HCO20" s="146"/>
      <c r="HCP20" s="146"/>
      <c r="HCQ20" s="146"/>
      <c r="HCR20" s="146"/>
      <c r="HCS20" s="146"/>
      <c r="HCT20" s="146"/>
      <c r="HCU20" s="146"/>
      <c r="HCV20" s="146"/>
      <c r="HCW20" s="146"/>
      <c r="HCX20" s="146"/>
      <c r="HCY20" s="146"/>
      <c r="HCZ20" s="146"/>
      <c r="HDA20" s="146"/>
      <c r="HDB20" s="146"/>
      <c r="HDC20" s="146"/>
      <c r="HDD20" s="146"/>
      <c r="HDE20" s="146"/>
      <c r="HDF20" s="146"/>
      <c r="HDG20" s="146"/>
      <c r="HDH20" s="146"/>
      <c r="HDI20" s="146"/>
      <c r="HDJ20" s="146"/>
      <c r="HDK20" s="146"/>
      <c r="HDL20" s="146"/>
      <c r="HDM20" s="146"/>
      <c r="HDN20" s="146"/>
      <c r="HDO20" s="146"/>
      <c r="HDP20" s="146"/>
      <c r="HDQ20" s="146"/>
      <c r="HDR20" s="146"/>
      <c r="HDS20" s="146"/>
      <c r="HDT20" s="146"/>
      <c r="HDU20" s="146"/>
      <c r="HDV20" s="146"/>
      <c r="HDW20" s="146"/>
      <c r="HDX20" s="146"/>
      <c r="HDY20" s="146"/>
      <c r="HDZ20" s="146"/>
      <c r="HEA20" s="146"/>
      <c r="HEB20" s="146"/>
      <c r="HEC20" s="146"/>
      <c r="HED20" s="146"/>
      <c r="HEE20" s="146"/>
      <c r="HEF20" s="146"/>
      <c r="HEG20" s="146"/>
      <c r="HEH20" s="146"/>
      <c r="HEI20" s="146"/>
      <c r="HEJ20" s="146"/>
      <c r="HEK20" s="146"/>
      <c r="HEL20" s="146"/>
      <c r="HEM20" s="146"/>
      <c r="HEN20" s="146"/>
      <c r="HEO20" s="146"/>
      <c r="HEP20" s="146"/>
      <c r="HEQ20" s="146"/>
      <c r="HER20" s="146"/>
      <c r="HES20" s="146"/>
      <c r="HET20" s="146"/>
      <c r="HEU20" s="146"/>
      <c r="HEV20" s="146"/>
      <c r="HEW20" s="146"/>
      <c r="HEX20" s="146"/>
      <c r="HEY20" s="146"/>
      <c r="HEZ20" s="146"/>
      <c r="HFA20" s="146"/>
      <c r="HFB20" s="146"/>
      <c r="HFC20" s="146"/>
      <c r="HFD20" s="146"/>
      <c r="HFE20" s="146"/>
      <c r="HFF20" s="146"/>
      <c r="HFG20" s="146"/>
      <c r="HFH20" s="146"/>
      <c r="HFI20" s="146"/>
      <c r="HFJ20" s="146"/>
      <c r="HFK20" s="146"/>
      <c r="HFL20" s="146"/>
      <c r="HFM20" s="146"/>
      <c r="HFN20" s="146"/>
      <c r="HFO20" s="146"/>
      <c r="HFP20" s="146"/>
      <c r="HFQ20" s="146"/>
      <c r="HFR20" s="146"/>
      <c r="HFS20" s="146"/>
      <c r="HFT20" s="146"/>
      <c r="HFU20" s="146"/>
      <c r="HFV20" s="146"/>
      <c r="HFW20" s="146"/>
      <c r="HFX20" s="146"/>
      <c r="HFY20" s="146"/>
      <c r="HFZ20" s="146"/>
      <c r="HGA20" s="146"/>
      <c r="HGB20" s="146"/>
      <c r="HGC20" s="146"/>
      <c r="HGD20" s="146"/>
      <c r="HGE20" s="146"/>
      <c r="HGF20" s="146"/>
      <c r="HGG20" s="146"/>
      <c r="HGH20" s="146"/>
      <c r="HGI20" s="146"/>
      <c r="HGJ20" s="146"/>
      <c r="HGK20" s="146"/>
      <c r="HGL20" s="146"/>
      <c r="HGM20" s="146"/>
      <c r="HGN20" s="146"/>
      <c r="HGO20" s="146"/>
      <c r="HGP20" s="146"/>
      <c r="HGQ20" s="146"/>
      <c r="HGR20" s="146"/>
      <c r="HGS20" s="146"/>
      <c r="HGT20" s="146"/>
      <c r="HGU20" s="146"/>
      <c r="HGV20" s="146"/>
      <c r="HGW20" s="146"/>
      <c r="HGX20" s="146"/>
      <c r="HGY20" s="146"/>
      <c r="HGZ20" s="146"/>
      <c r="HHA20" s="146"/>
      <c r="HHB20" s="146"/>
      <c r="HHC20" s="146"/>
      <c r="HHD20" s="146"/>
      <c r="HHE20" s="146"/>
      <c r="HHF20" s="146"/>
      <c r="HHG20" s="146"/>
      <c r="HHH20" s="146"/>
      <c r="HHI20" s="146"/>
      <c r="HHJ20" s="146"/>
      <c r="HHK20" s="146"/>
      <c r="HHL20" s="146"/>
      <c r="HHM20" s="146"/>
      <c r="HHN20" s="146"/>
      <c r="HHO20" s="146"/>
      <c r="HHP20" s="146"/>
      <c r="HHQ20" s="146"/>
      <c r="HHR20" s="146"/>
      <c r="HHS20" s="146"/>
      <c r="HHT20" s="146"/>
      <c r="HHU20" s="146"/>
      <c r="HHV20" s="146"/>
      <c r="HHW20" s="146"/>
      <c r="HHX20" s="146"/>
      <c r="HHY20" s="146"/>
      <c r="HHZ20" s="146"/>
      <c r="HIA20" s="146"/>
      <c r="HIB20" s="146"/>
      <c r="HIC20" s="146"/>
      <c r="HID20" s="146"/>
      <c r="HIE20" s="146"/>
      <c r="HIF20" s="146"/>
      <c r="HIG20" s="146"/>
      <c r="HIH20" s="146"/>
      <c r="HII20" s="146"/>
      <c r="HIJ20" s="146"/>
      <c r="HIK20" s="146"/>
      <c r="HIL20" s="146"/>
      <c r="HIM20" s="146"/>
      <c r="HIN20" s="146"/>
      <c r="HIO20" s="146"/>
      <c r="HIP20" s="146"/>
      <c r="HIQ20" s="146"/>
      <c r="HIR20" s="146"/>
      <c r="HIS20" s="146"/>
      <c r="HIT20" s="146"/>
      <c r="HIU20" s="146"/>
      <c r="HIV20" s="146"/>
      <c r="HIW20" s="146"/>
      <c r="HIX20" s="146"/>
      <c r="HIY20" s="146"/>
      <c r="HIZ20" s="146"/>
      <c r="HJA20" s="146"/>
      <c r="HJB20" s="146"/>
      <c r="HJC20" s="146"/>
      <c r="HJD20" s="146"/>
      <c r="HJE20" s="146"/>
      <c r="HJF20" s="146"/>
      <c r="HJG20" s="146"/>
      <c r="HJH20" s="146"/>
      <c r="HJI20" s="146"/>
      <c r="HJJ20" s="146"/>
      <c r="HJK20" s="146"/>
      <c r="HJL20" s="146"/>
      <c r="HJM20" s="146"/>
      <c r="HJN20" s="146"/>
      <c r="HJO20" s="146"/>
      <c r="HJP20" s="146"/>
      <c r="HJQ20" s="146"/>
      <c r="HJR20" s="146"/>
      <c r="HJS20" s="146"/>
      <c r="HJT20" s="146"/>
      <c r="HJU20" s="146"/>
      <c r="HJV20" s="146"/>
      <c r="HJW20" s="146"/>
      <c r="HJX20" s="146"/>
      <c r="HJY20" s="146"/>
      <c r="HJZ20" s="146"/>
      <c r="HKA20" s="146"/>
      <c r="HKB20" s="146"/>
      <c r="HKC20" s="146"/>
      <c r="HKD20" s="146"/>
      <c r="HKE20" s="146"/>
      <c r="HKF20" s="146"/>
      <c r="HKG20" s="146"/>
      <c r="HKH20" s="146"/>
      <c r="HKI20" s="146"/>
      <c r="HKJ20" s="146"/>
      <c r="HKK20" s="146"/>
      <c r="HKL20" s="146"/>
      <c r="HKM20" s="146"/>
      <c r="HKN20" s="146"/>
      <c r="HKO20" s="146"/>
      <c r="HKP20" s="146"/>
      <c r="HKQ20" s="146"/>
      <c r="HKR20" s="146"/>
      <c r="HKS20" s="146"/>
      <c r="HKT20" s="146"/>
      <c r="HKU20" s="146"/>
      <c r="HKV20" s="146"/>
      <c r="HKW20" s="146"/>
      <c r="HKX20" s="146"/>
      <c r="HKY20" s="146"/>
      <c r="HKZ20" s="146"/>
      <c r="HLA20" s="146"/>
      <c r="HLB20" s="146"/>
      <c r="HLC20" s="146"/>
      <c r="HLD20" s="146"/>
      <c r="HLE20" s="146"/>
      <c r="HLF20" s="146"/>
      <c r="HLG20" s="146"/>
      <c r="HLH20" s="146"/>
      <c r="HLI20" s="146"/>
      <c r="HLJ20" s="146"/>
      <c r="HLK20" s="146"/>
      <c r="HLL20" s="146"/>
      <c r="HLM20" s="146"/>
      <c r="HLN20" s="146"/>
      <c r="HLO20" s="146"/>
      <c r="HLP20" s="146"/>
      <c r="HLQ20" s="146"/>
      <c r="HLR20" s="146"/>
      <c r="HLS20" s="146"/>
      <c r="HLT20" s="146"/>
      <c r="HLU20" s="146"/>
      <c r="HLV20" s="146"/>
      <c r="HLW20" s="146"/>
      <c r="HLX20" s="146"/>
      <c r="HLY20" s="146"/>
      <c r="HLZ20" s="146"/>
      <c r="HMA20" s="146"/>
      <c r="HMB20" s="146"/>
      <c r="HMC20" s="146"/>
      <c r="HMD20" s="146"/>
      <c r="HME20" s="146"/>
      <c r="HMF20" s="146"/>
      <c r="HMG20" s="146"/>
      <c r="HMH20" s="146"/>
      <c r="HMI20" s="146"/>
      <c r="HMJ20" s="146"/>
      <c r="HMK20" s="146"/>
      <c r="HML20" s="146"/>
      <c r="HMM20" s="146"/>
      <c r="HMN20" s="146"/>
      <c r="HMO20" s="146"/>
      <c r="HMP20" s="146"/>
      <c r="HMQ20" s="146"/>
      <c r="HMR20" s="146"/>
      <c r="HMS20" s="146"/>
      <c r="HMT20" s="146"/>
      <c r="HMU20" s="146"/>
      <c r="HMV20" s="146"/>
      <c r="HMW20" s="146"/>
      <c r="HMX20" s="146"/>
      <c r="HMY20" s="146"/>
      <c r="HMZ20" s="146"/>
      <c r="HNA20" s="146"/>
      <c r="HNB20" s="146"/>
      <c r="HNC20" s="146"/>
      <c r="HND20" s="146"/>
      <c r="HNE20" s="146"/>
      <c r="HNF20" s="146"/>
      <c r="HNG20" s="146"/>
      <c r="HNH20" s="146"/>
      <c r="HNI20" s="146"/>
      <c r="HNJ20" s="146"/>
      <c r="HNK20" s="146"/>
      <c r="HNL20" s="146"/>
      <c r="HNM20" s="146"/>
      <c r="HNN20" s="146"/>
      <c r="HNO20" s="146"/>
      <c r="HNP20" s="146"/>
      <c r="HNQ20" s="146"/>
      <c r="HNR20" s="146"/>
      <c r="HNS20" s="146"/>
      <c r="HNT20" s="146"/>
      <c r="HNU20" s="146"/>
      <c r="HNV20" s="146"/>
      <c r="HNW20" s="146"/>
      <c r="HNX20" s="146"/>
      <c r="HNY20" s="146"/>
      <c r="HNZ20" s="146"/>
      <c r="HOA20" s="146"/>
      <c r="HOB20" s="146"/>
      <c r="HOC20" s="146"/>
      <c r="HOD20" s="146"/>
      <c r="HOE20" s="146"/>
      <c r="HOF20" s="146"/>
      <c r="HOG20" s="146"/>
      <c r="HOH20" s="146"/>
      <c r="HOI20" s="146"/>
      <c r="HOJ20" s="146"/>
      <c r="HOK20" s="146"/>
      <c r="HOL20" s="146"/>
      <c r="HOM20" s="146"/>
      <c r="HON20" s="146"/>
      <c r="HOO20" s="146"/>
      <c r="HOP20" s="146"/>
      <c r="HOQ20" s="146"/>
      <c r="HOR20" s="146"/>
      <c r="HOS20" s="146"/>
      <c r="HOT20" s="146"/>
      <c r="HOU20" s="146"/>
      <c r="HOV20" s="146"/>
      <c r="HOW20" s="146"/>
      <c r="HOX20" s="146"/>
      <c r="HOY20" s="146"/>
      <c r="HOZ20" s="146"/>
      <c r="HPA20" s="146"/>
      <c r="HPB20" s="146"/>
      <c r="HPC20" s="146"/>
      <c r="HPD20" s="146"/>
      <c r="HPE20" s="146"/>
      <c r="HPF20" s="146"/>
      <c r="HPG20" s="146"/>
      <c r="HPH20" s="146"/>
      <c r="HPI20" s="146"/>
      <c r="HPJ20" s="146"/>
      <c r="HPK20" s="146"/>
      <c r="HPL20" s="146"/>
      <c r="HPM20" s="146"/>
      <c r="HPN20" s="146"/>
      <c r="HPO20" s="146"/>
      <c r="HPP20" s="146"/>
      <c r="HPQ20" s="146"/>
      <c r="HPR20" s="146"/>
      <c r="HPS20" s="146"/>
      <c r="HPT20" s="146"/>
      <c r="HPU20" s="146"/>
      <c r="HPV20" s="146"/>
      <c r="HPW20" s="146"/>
      <c r="HPX20" s="146"/>
      <c r="HPY20" s="146"/>
      <c r="HPZ20" s="146"/>
      <c r="HQA20" s="146"/>
      <c r="HQB20" s="146"/>
      <c r="HQC20" s="146"/>
      <c r="HQD20" s="146"/>
      <c r="HQE20" s="146"/>
      <c r="HQF20" s="146"/>
      <c r="HQG20" s="146"/>
      <c r="HQH20" s="146"/>
      <c r="HQI20" s="146"/>
      <c r="HQJ20" s="146"/>
      <c r="HQK20" s="146"/>
      <c r="HQL20" s="146"/>
      <c r="HQM20" s="146"/>
      <c r="HQN20" s="146"/>
      <c r="HQO20" s="146"/>
      <c r="HQP20" s="146"/>
      <c r="HQQ20" s="146"/>
      <c r="HQR20" s="146"/>
      <c r="HQS20" s="146"/>
      <c r="HQT20" s="146"/>
      <c r="HQU20" s="146"/>
      <c r="HQV20" s="146"/>
      <c r="HQW20" s="146"/>
      <c r="HQX20" s="146"/>
      <c r="HQY20" s="146"/>
      <c r="HQZ20" s="146"/>
      <c r="HRA20" s="146"/>
      <c r="HRB20" s="146"/>
      <c r="HRC20" s="146"/>
      <c r="HRD20" s="146"/>
      <c r="HRE20" s="146"/>
      <c r="HRF20" s="146"/>
      <c r="HRG20" s="146"/>
      <c r="HRH20" s="146"/>
      <c r="HRI20" s="146"/>
      <c r="HRJ20" s="146"/>
      <c r="HRK20" s="146"/>
      <c r="HRL20" s="146"/>
      <c r="HRM20" s="146"/>
      <c r="HRN20" s="146"/>
      <c r="HRO20" s="146"/>
      <c r="HRP20" s="146"/>
      <c r="HRQ20" s="146"/>
      <c r="HRR20" s="146"/>
      <c r="HRS20" s="146"/>
      <c r="HRT20" s="146"/>
      <c r="HRU20" s="146"/>
      <c r="HRV20" s="146"/>
      <c r="HRW20" s="146"/>
      <c r="HRX20" s="146"/>
      <c r="HRY20" s="146"/>
      <c r="HRZ20" s="146"/>
      <c r="HSA20" s="146"/>
      <c r="HSB20" s="146"/>
      <c r="HSC20" s="146"/>
      <c r="HSD20" s="146"/>
      <c r="HSE20" s="146"/>
      <c r="HSF20" s="146"/>
      <c r="HSG20" s="146"/>
      <c r="HSH20" s="146"/>
      <c r="HSI20" s="146"/>
      <c r="HSJ20" s="146"/>
      <c r="HSK20" s="146"/>
      <c r="HSL20" s="146"/>
      <c r="HSM20" s="146"/>
      <c r="HSN20" s="146"/>
      <c r="HSO20" s="146"/>
      <c r="HSP20" s="146"/>
      <c r="HSQ20" s="146"/>
      <c r="HSR20" s="146"/>
      <c r="HSS20" s="146"/>
      <c r="HST20" s="146"/>
      <c r="HSU20" s="146"/>
      <c r="HSV20" s="146"/>
      <c r="HSW20" s="146"/>
      <c r="HSX20" s="146"/>
      <c r="HSY20" s="146"/>
      <c r="HSZ20" s="146"/>
      <c r="HTA20" s="146"/>
      <c r="HTB20" s="146"/>
      <c r="HTC20" s="146"/>
      <c r="HTD20" s="146"/>
      <c r="HTE20" s="146"/>
      <c r="HTF20" s="146"/>
      <c r="HTG20" s="146"/>
      <c r="HTH20" s="146"/>
      <c r="HTI20" s="146"/>
      <c r="HTJ20" s="146"/>
      <c r="HTK20" s="146"/>
      <c r="HTL20" s="146"/>
      <c r="HTM20" s="146"/>
      <c r="HTN20" s="146"/>
      <c r="HTO20" s="146"/>
      <c r="HTP20" s="146"/>
      <c r="HTQ20" s="146"/>
      <c r="HTR20" s="146"/>
      <c r="HTS20" s="146"/>
      <c r="HTT20" s="146"/>
      <c r="HTU20" s="146"/>
      <c r="HTV20" s="146"/>
      <c r="HTW20" s="146"/>
      <c r="HTX20" s="146"/>
      <c r="HTY20" s="146"/>
      <c r="HTZ20" s="146"/>
      <c r="HUA20" s="146"/>
      <c r="HUB20" s="146"/>
      <c r="HUC20" s="146"/>
      <c r="HUD20" s="146"/>
      <c r="HUE20" s="146"/>
      <c r="HUF20" s="146"/>
      <c r="HUG20" s="146"/>
      <c r="HUH20" s="146"/>
      <c r="HUI20" s="146"/>
      <c r="HUJ20" s="146"/>
      <c r="HUK20" s="146"/>
      <c r="HUL20" s="146"/>
      <c r="HUM20" s="146"/>
      <c r="HUN20" s="146"/>
      <c r="HUO20" s="146"/>
      <c r="HUP20" s="146"/>
      <c r="HUQ20" s="146"/>
      <c r="HUR20" s="146"/>
      <c r="HUS20" s="146"/>
      <c r="HUT20" s="146"/>
      <c r="HUU20" s="146"/>
      <c r="HUV20" s="146"/>
      <c r="HUW20" s="146"/>
      <c r="HUX20" s="146"/>
      <c r="HUY20" s="146"/>
      <c r="HUZ20" s="146"/>
      <c r="HVA20" s="146"/>
      <c r="HVB20" s="146"/>
      <c r="HVC20" s="146"/>
      <c r="HVD20" s="146"/>
      <c r="HVE20" s="146"/>
      <c r="HVF20" s="146"/>
      <c r="HVG20" s="146"/>
      <c r="HVH20" s="146"/>
      <c r="HVI20" s="146"/>
      <c r="HVJ20" s="146"/>
      <c r="HVK20" s="146"/>
      <c r="HVL20" s="146"/>
      <c r="HVM20" s="146"/>
      <c r="HVN20" s="146"/>
      <c r="HVO20" s="146"/>
      <c r="HVP20" s="146"/>
      <c r="HVQ20" s="146"/>
      <c r="HVR20" s="146"/>
      <c r="HVS20" s="146"/>
      <c r="HVT20" s="146"/>
      <c r="HVU20" s="146"/>
      <c r="HVV20" s="146"/>
      <c r="HVW20" s="146"/>
      <c r="HVX20" s="146"/>
      <c r="HVY20" s="146"/>
      <c r="HVZ20" s="146"/>
      <c r="HWA20" s="146"/>
      <c r="HWB20" s="146"/>
      <c r="HWC20" s="146"/>
      <c r="HWD20" s="146"/>
      <c r="HWE20" s="146"/>
      <c r="HWF20" s="146"/>
      <c r="HWG20" s="146"/>
      <c r="HWH20" s="146"/>
      <c r="HWI20" s="146"/>
      <c r="HWJ20" s="146"/>
      <c r="HWK20" s="146"/>
      <c r="HWL20" s="146"/>
      <c r="HWM20" s="146"/>
      <c r="HWN20" s="146"/>
      <c r="HWO20" s="146"/>
      <c r="HWP20" s="146"/>
      <c r="HWQ20" s="146"/>
      <c r="HWR20" s="146"/>
      <c r="HWS20" s="146"/>
      <c r="HWT20" s="146"/>
      <c r="HWU20" s="146"/>
      <c r="HWV20" s="146"/>
      <c r="HWW20" s="146"/>
      <c r="HWX20" s="146"/>
      <c r="HWY20" s="146"/>
      <c r="HWZ20" s="146"/>
      <c r="HXA20" s="146"/>
      <c r="HXB20" s="146"/>
      <c r="HXC20" s="146"/>
      <c r="HXD20" s="146"/>
      <c r="HXE20" s="146"/>
      <c r="HXF20" s="146"/>
      <c r="HXG20" s="146"/>
      <c r="HXH20" s="146"/>
      <c r="HXI20" s="146"/>
      <c r="HXJ20" s="146"/>
      <c r="HXK20" s="146"/>
      <c r="HXL20" s="146"/>
      <c r="HXM20" s="146"/>
      <c r="HXN20" s="146"/>
      <c r="HXO20" s="146"/>
      <c r="HXP20" s="146"/>
      <c r="HXQ20" s="146"/>
      <c r="HXR20" s="146"/>
      <c r="HXS20" s="146"/>
      <c r="HXT20" s="146"/>
      <c r="HXU20" s="146"/>
      <c r="HXV20" s="146"/>
      <c r="HXW20" s="146"/>
      <c r="HXX20" s="146"/>
      <c r="HXY20" s="146"/>
      <c r="HXZ20" s="146"/>
      <c r="HYA20" s="146"/>
      <c r="HYB20" s="146"/>
      <c r="HYC20" s="146"/>
      <c r="HYD20" s="146"/>
      <c r="HYE20" s="146"/>
      <c r="HYF20" s="146"/>
      <c r="HYG20" s="146"/>
      <c r="HYH20" s="146"/>
      <c r="HYI20" s="146"/>
      <c r="HYJ20" s="146"/>
      <c r="HYK20" s="146"/>
      <c r="HYL20" s="146"/>
      <c r="HYM20" s="146"/>
      <c r="HYN20" s="146"/>
      <c r="HYO20" s="146"/>
      <c r="HYP20" s="146"/>
      <c r="HYQ20" s="146"/>
      <c r="HYR20" s="146"/>
      <c r="HYS20" s="146"/>
      <c r="HYT20" s="146"/>
      <c r="HYU20" s="146"/>
      <c r="HYV20" s="146"/>
      <c r="HYW20" s="146"/>
      <c r="HYX20" s="146"/>
      <c r="HYY20" s="146"/>
      <c r="HYZ20" s="146"/>
      <c r="HZA20" s="146"/>
      <c r="HZB20" s="146"/>
      <c r="HZC20" s="146"/>
      <c r="HZD20" s="146"/>
      <c r="HZE20" s="146"/>
      <c r="HZF20" s="146"/>
      <c r="HZG20" s="146"/>
      <c r="HZH20" s="146"/>
      <c r="HZI20" s="146"/>
      <c r="HZJ20" s="146"/>
      <c r="HZK20" s="146"/>
      <c r="HZL20" s="146"/>
      <c r="HZM20" s="146"/>
      <c r="HZN20" s="146"/>
      <c r="HZO20" s="146"/>
      <c r="HZP20" s="146"/>
      <c r="HZQ20" s="146"/>
      <c r="HZR20" s="146"/>
      <c r="HZS20" s="146"/>
      <c r="HZT20" s="146"/>
      <c r="HZU20" s="146"/>
      <c r="HZV20" s="146"/>
      <c r="HZW20" s="146"/>
      <c r="HZX20" s="146"/>
      <c r="HZY20" s="146"/>
      <c r="HZZ20" s="146"/>
      <c r="IAA20" s="146"/>
      <c r="IAB20" s="146"/>
      <c r="IAC20" s="146"/>
      <c r="IAD20" s="146"/>
      <c r="IAE20" s="146"/>
      <c r="IAF20" s="146"/>
      <c r="IAG20" s="146"/>
      <c r="IAH20" s="146"/>
      <c r="IAI20" s="146"/>
      <c r="IAJ20" s="146"/>
      <c r="IAK20" s="146"/>
      <c r="IAL20" s="146"/>
      <c r="IAM20" s="146"/>
      <c r="IAN20" s="146"/>
      <c r="IAO20" s="146"/>
      <c r="IAP20" s="146"/>
      <c r="IAQ20" s="146"/>
      <c r="IAR20" s="146"/>
      <c r="IAS20" s="146"/>
      <c r="IAT20" s="146"/>
      <c r="IAU20" s="146"/>
      <c r="IAV20" s="146"/>
      <c r="IAW20" s="146"/>
      <c r="IAX20" s="146"/>
      <c r="IAY20" s="146"/>
      <c r="IAZ20" s="146"/>
      <c r="IBA20" s="146"/>
      <c r="IBB20" s="146"/>
      <c r="IBC20" s="146"/>
      <c r="IBD20" s="146"/>
      <c r="IBE20" s="146"/>
      <c r="IBF20" s="146"/>
      <c r="IBG20" s="146"/>
      <c r="IBH20" s="146"/>
      <c r="IBI20" s="146"/>
      <c r="IBJ20" s="146"/>
      <c r="IBK20" s="146"/>
      <c r="IBL20" s="146"/>
      <c r="IBM20" s="146"/>
      <c r="IBN20" s="146"/>
      <c r="IBO20" s="146"/>
      <c r="IBP20" s="146"/>
      <c r="IBQ20" s="146"/>
      <c r="IBR20" s="146"/>
      <c r="IBS20" s="146"/>
      <c r="IBT20" s="146"/>
      <c r="IBU20" s="146"/>
      <c r="IBV20" s="146"/>
      <c r="IBW20" s="146"/>
      <c r="IBX20" s="146"/>
      <c r="IBY20" s="146"/>
      <c r="IBZ20" s="146"/>
      <c r="ICA20" s="146"/>
      <c r="ICB20" s="146"/>
      <c r="ICC20" s="146"/>
      <c r="ICD20" s="146"/>
      <c r="ICE20" s="146"/>
      <c r="ICF20" s="146"/>
      <c r="ICG20" s="146"/>
      <c r="ICH20" s="146"/>
      <c r="ICI20" s="146"/>
      <c r="ICJ20" s="146"/>
      <c r="ICK20" s="146"/>
      <c r="ICL20" s="146"/>
      <c r="ICM20" s="146"/>
      <c r="ICN20" s="146"/>
      <c r="ICO20" s="146"/>
      <c r="ICP20" s="146"/>
      <c r="ICQ20" s="146"/>
      <c r="ICR20" s="146"/>
      <c r="ICS20" s="146"/>
      <c r="ICT20" s="146"/>
      <c r="ICU20" s="146"/>
      <c r="ICV20" s="146"/>
      <c r="ICW20" s="146"/>
      <c r="ICX20" s="146"/>
      <c r="ICY20" s="146"/>
      <c r="ICZ20" s="146"/>
      <c r="IDA20" s="146"/>
      <c r="IDB20" s="146"/>
      <c r="IDC20" s="146"/>
      <c r="IDD20" s="146"/>
      <c r="IDE20" s="146"/>
      <c r="IDF20" s="146"/>
      <c r="IDG20" s="146"/>
      <c r="IDH20" s="146"/>
      <c r="IDI20" s="146"/>
      <c r="IDJ20" s="146"/>
      <c r="IDK20" s="146"/>
      <c r="IDL20" s="146"/>
      <c r="IDM20" s="146"/>
      <c r="IDN20" s="146"/>
      <c r="IDO20" s="146"/>
      <c r="IDP20" s="146"/>
      <c r="IDQ20" s="146"/>
      <c r="IDR20" s="146"/>
      <c r="IDS20" s="146"/>
      <c r="IDT20" s="146"/>
      <c r="IDU20" s="146"/>
      <c r="IDV20" s="146"/>
      <c r="IDW20" s="146"/>
      <c r="IDX20" s="146"/>
      <c r="IDY20" s="146"/>
      <c r="IDZ20" s="146"/>
      <c r="IEA20" s="146"/>
      <c r="IEB20" s="146"/>
      <c r="IEC20" s="146"/>
      <c r="IED20" s="146"/>
      <c r="IEE20" s="146"/>
      <c r="IEF20" s="146"/>
      <c r="IEG20" s="146"/>
      <c r="IEH20" s="146"/>
      <c r="IEI20" s="146"/>
      <c r="IEJ20" s="146"/>
      <c r="IEK20" s="146"/>
      <c r="IEL20" s="146"/>
      <c r="IEM20" s="146"/>
      <c r="IEN20" s="146"/>
      <c r="IEO20" s="146"/>
      <c r="IEP20" s="146"/>
      <c r="IEQ20" s="146"/>
      <c r="IER20" s="146"/>
      <c r="IES20" s="146"/>
      <c r="IET20" s="146"/>
      <c r="IEU20" s="146"/>
      <c r="IEV20" s="146"/>
      <c r="IEW20" s="146"/>
      <c r="IEX20" s="146"/>
      <c r="IEY20" s="146"/>
      <c r="IEZ20" s="146"/>
      <c r="IFA20" s="146"/>
      <c r="IFB20" s="146"/>
      <c r="IFC20" s="146"/>
      <c r="IFD20" s="146"/>
      <c r="IFE20" s="146"/>
      <c r="IFF20" s="146"/>
      <c r="IFG20" s="146"/>
      <c r="IFH20" s="146"/>
      <c r="IFI20" s="146"/>
      <c r="IFJ20" s="146"/>
      <c r="IFK20" s="146"/>
      <c r="IFL20" s="146"/>
      <c r="IFM20" s="146"/>
      <c r="IFN20" s="146"/>
      <c r="IFO20" s="146"/>
      <c r="IFP20" s="146"/>
      <c r="IFQ20" s="146"/>
      <c r="IFR20" s="146"/>
      <c r="IFS20" s="146"/>
      <c r="IFT20" s="146"/>
      <c r="IFU20" s="146"/>
      <c r="IFV20" s="146"/>
      <c r="IFW20" s="146"/>
      <c r="IFX20" s="146"/>
      <c r="IFY20" s="146"/>
      <c r="IFZ20" s="146"/>
      <c r="IGA20" s="146"/>
      <c r="IGB20" s="146"/>
      <c r="IGC20" s="146"/>
      <c r="IGD20" s="146"/>
      <c r="IGE20" s="146"/>
      <c r="IGF20" s="146"/>
      <c r="IGG20" s="146"/>
      <c r="IGH20" s="146"/>
      <c r="IGI20" s="146"/>
      <c r="IGJ20" s="146"/>
      <c r="IGK20" s="146"/>
      <c r="IGL20" s="146"/>
      <c r="IGM20" s="146"/>
      <c r="IGN20" s="146"/>
      <c r="IGO20" s="146"/>
      <c r="IGP20" s="146"/>
      <c r="IGQ20" s="146"/>
      <c r="IGR20" s="146"/>
      <c r="IGS20" s="146"/>
      <c r="IGT20" s="146"/>
      <c r="IGU20" s="146"/>
      <c r="IGV20" s="146"/>
      <c r="IGW20" s="146"/>
      <c r="IGX20" s="146"/>
      <c r="IGY20" s="146"/>
      <c r="IGZ20" s="146"/>
      <c r="IHA20" s="146"/>
      <c r="IHB20" s="146"/>
      <c r="IHC20" s="146"/>
      <c r="IHD20" s="146"/>
      <c r="IHE20" s="146"/>
      <c r="IHF20" s="146"/>
      <c r="IHG20" s="146"/>
      <c r="IHH20" s="146"/>
      <c r="IHI20" s="146"/>
      <c r="IHJ20" s="146"/>
      <c r="IHK20" s="146"/>
      <c r="IHL20" s="146"/>
      <c r="IHM20" s="146"/>
      <c r="IHN20" s="146"/>
      <c r="IHO20" s="146"/>
      <c r="IHP20" s="146"/>
      <c r="IHQ20" s="146"/>
      <c r="IHR20" s="146"/>
      <c r="IHS20" s="146"/>
      <c r="IHT20" s="146"/>
      <c r="IHU20" s="146"/>
      <c r="IHV20" s="146"/>
      <c r="IHW20" s="146"/>
      <c r="IHX20" s="146"/>
      <c r="IHY20" s="146"/>
      <c r="IHZ20" s="146"/>
      <c r="IIA20" s="146"/>
      <c r="IIB20" s="146"/>
      <c r="IIC20" s="146"/>
      <c r="IID20" s="146"/>
      <c r="IIE20" s="146"/>
      <c r="IIF20" s="146"/>
      <c r="IIG20" s="146"/>
      <c r="IIH20" s="146"/>
      <c r="III20" s="146"/>
      <c r="IIJ20" s="146"/>
      <c r="IIK20" s="146"/>
      <c r="IIL20" s="146"/>
      <c r="IIM20" s="146"/>
      <c r="IIN20" s="146"/>
      <c r="IIO20" s="146"/>
      <c r="IIP20" s="146"/>
      <c r="IIQ20" s="146"/>
      <c r="IIR20" s="146"/>
      <c r="IIS20" s="146"/>
      <c r="IIT20" s="146"/>
      <c r="IIU20" s="146"/>
      <c r="IIV20" s="146"/>
      <c r="IIW20" s="146"/>
      <c r="IIX20" s="146"/>
      <c r="IIY20" s="146"/>
      <c r="IIZ20" s="146"/>
      <c r="IJA20" s="146"/>
      <c r="IJB20" s="146"/>
      <c r="IJC20" s="146"/>
      <c r="IJD20" s="146"/>
      <c r="IJE20" s="146"/>
      <c r="IJF20" s="146"/>
      <c r="IJG20" s="146"/>
      <c r="IJH20" s="146"/>
      <c r="IJI20" s="146"/>
      <c r="IJJ20" s="146"/>
      <c r="IJK20" s="146"/>
      <c r="IJL20" s="146"/>
      <c r="IJM20" s="146"/>
      <c r="IJN20" s="146"/>
      <c r="IJO20" s="146"/>
      <c r="IJP20" s="146"/>
      <c r="IJQ20" s="146"/>
      <c r="IJR20" s="146"/>
      <c r="IJS20" s="146"/>
      <c r="IJT20" s="146"/>
      <c r="IJU20" s="146"/>
      <c r="IJV20" s="146"/>
      <c r="IJW20" s="146"/>
      <c r="IJX20" s="146"/>
      <c r="IJY20" s="146"/>
      <c r="IJZ20" s="146"/>
      <c r="IKA20" s="146"/>
      <c r="IKB20" s="146"/>
      <c r="IKC20" s="146"/>
      <c r="IKD20" s="146"/>
      <c r="IKE20" s="146"/>
      <c r="IKF20" s="146"/>
      <c r="IKG20" s="146"/>
      <c r="IKH20" s="146"/>
      <c r="IKI20" s="146"/>
      <c r="IKJ20" s="146"/>
      <c r="IKK20" s="146"/>
      <c r="IKL20" s="146"/>
      <c r="IKM20" s="146"/>
      <c r="IKN20" s="146"/>
      <c r="IKO20" s="146"/>
      <c r="IKP20" s="146"/>
      <c r="IKQ20" s="146"/>
      <c r="IKR20" s="146"/>
      <c r="IKS20" s="146"/>
      <c r="IKT20" s="146"/>
      <c r="IKU20" s="146"/>
      <c r="IKV20" s="146"/>
      <c r="IKW20" s="146"/>
      <c r="IKX20" s="146"/>
      <c r="IKY20" s="146"/>
      <c r="IKZ20" s="146"/>
      <c r="ILA20" s="146"/>
      <c r="ILB20" s="146"/>
      <c r="ILC20" s="146"/>
      <c r="ILD20" s="146"/>
      <c r="ILE20" s="146"/>
      <c r="ILF20" s="146"/>
      <c r="ILG20" s="146"/>
      <c r="ILH20" s="146"/>
      <c r="ILI20" s="146"/>
      <c r="ILJ20" s="146"/>
      <c r="ILK20" s="146"/>
      <c r="ILL20" s="146"/>
      <c r="ILM20" s="146"/>
      <c r="ILN20" s="146"/>
      <c r="ILO20" s="146"/>
      <c r="ILP20" s="146"/>
      <c r="ILQ20" s="146"/>
      <c r="ILR20" s="146"/>
      <c r="ILS20" s="146"/>
      <c r="ILT20" s="146"/>
      <c r="ILU20" s="146"/>
      <c r="ILV20" s="146"/>
      <c r="ILW20" s="146"/>
      <c r="ILX20" s="146"/>
      <c r="ILY20" s="146"/>
      <c r="ILZ20" s="146"/>
      <c r="IMA20" s="146"/>
      <c r="IMB20" s="146"/>
      <c r="IMC20" s="146"/>
      <c r="IMD20" s="146"/>
      <c r="IME20" s="146"/>
      <c r="IMF20" s="146"/>
      <c r="IMG20" s="146"/>
      <c r="IMH20" s="146"/>
      <c r="IMI20" s="146"/>
      <c r="IMJ20" s="146"/>
      <c r="IMK20" s="146"/>
      <c r="IML20" s="146"/>
      <c r="IMM20" s="146"/>
      <c r="IMN20" s="146"/>
      <c r="IMO20" s="146"/>
      <c r="IMP20" s="146"/>
      <c r="IMQ20" s="146"/>
      <c r="IMR20" s="146"/>
      <c r="IMS20" s="146"/>
      <c r="IMT20" s="146"/>
      <c r="IMU20" s="146"/>
      <c r="IMV20" s="146"/>
      <c r="IMW20" s="146"/>
      <c r="IMX20" s="146"/>
      <c r="IMY20" s="146"/>
      <c r="IMZ20" s="146"/>
      <c r="INA20" s="146"/>
      <c r="INB20" s="146"/>
      <c r="INC20" s="146"/>
      <c r="IND20" s="146"/>
      <c r="INE20" s="146"/>
      <c r="INF20" s="146"/>
      <c r="ING20" s="146"/>
      <c r="INH20" s="146"/>
      <c r="INI20" s="146"/>
      <c r="INJ20" s="146"/>
      <c r="INK20" s="146"/>
      <c r="INL20" s="146"/>
      <c r="INM20" s="146"/>
      <c r="INN20" s="146"/>
      <c r="INO20" s="146"/>
      <c r="INP20" s="146"/>
      <c r="INQ20" s="146"/>
      <c r="INR20" s="146"/>
      <c r="INS20" s="146"/>
      <c r="INT20" s="146"/>
      <c r="INU20" s="146"/>
      <c r="INV20" s="146"/>
      <c r="INW20" s="146"/>
      <c r="INX20" s="146"/>
      <c r="INY20" s="146"/>
      <c r="INZ20" s="146"/>
      <c r="IOA20" s="146"/>
      <c r="IOB20" s="146"/>
      <c r="IOC20" s="146"/>
      <c r="IOD20" s="146"/>
      <c r="IOE20" s="146"/>
      <c r="IOF20" s="146"/>
      <c r="IOG20" s="146"/>
      <c r="IOH20" s="146"/>
      <c r="IOI20" s="146"/>
      <c r="IOJ20" s="146"/>
      <c r="IOK20" s="146"/>
      <c r="IOL20" s="146"/>
      <c r="IOM20" s="146"/>
      <c r="ION20" s="146"/>
      <c r="IOO20" s="146"/>
      <c r="IOP20" s="146"/>
      <c r="IOQ20" s="146"/>
      <c r="IOR20" s="146"/>
      <c r="IOS20" s="146"/>
      <c r="IOT20" s="146"/>
      <c r="IOU20" s="146"/>
      <c r="IOV20" s="146"/>
      <c r="IOW20" s="146"/>
      <c r="IOX20" s="146"/>
      <c r="IOY20" s="146"/>
      <c r="IOZ20" s="146"/>
      <c r="IPA20" s="146"/>
      <c r="IPB20" s="146"/>
      <c r="IPC20" s="146"/>
      <c r="IPD20" s="146"/>
      <c r="IPE20" s="146"/>
      <c r="IPF20" s="146"/>
      <c r="IPG20" s="146"/>
      <c r="IPH20" s="146"/>
      <c r="IPI20" s="146"/>
      <c r="IPJ20" s="146"/>
      <c r="IPK20" s="146"/>
      <c r="IPL20" s="146"/>
      <c r="IPM20" s="146"/>
      <c r="IPN20" s="146"/>
      <c r="IPO20" s="146"/>
      <c r="IPP20" s="146"/>
      <c r="IPQ20" s="146"/>
      <c r="IPR20" s="146"/>
      <c r="IPS20" s="146"/>
      <c r="IPT20" s="146"/>
      <c r="IPU20" s="146"/>
      <c r="IPV20" s="146"/>
      <c r="IPW20" s="146"/>
      <c r="IPX20" s="146"/>
      <c r="IPY20" s="146"/>
      <c r="IPZ20" s="146"/>
      <c r="IQA20" s="146"/>
      <c r="IQB20" s="146"/>
      <c r="IQC20" s="146"/>
      <c r="IQD20" s="146"/>
      <c r="IQE20" s="146"/>
      <c r="IQF20" s="146"/>
      <c r="IQG20" s="146"/>
      <c r="IQH20" s="146"/>
      <c r="IQI20" s="146"/>
      <c r="IQJ20" s="146"/>
      <c r="IQK20" s="146"/>
      <c r="IQL20" s="146"/>
      <c r="IQM20" s="146"/>
      <c r="IQN20" s="146"/>
      <c r="IQO20" s="146"/>
      <c r="IQP20" s="146"/>
      <c r="IQQ20" s="146"/>
      <c r="IQR20" s="146"/>
      <c r="IQS20" s="146"/>
      <c r="IQT20" s="146"/>
      <c r="IQU20" s="146"/>
      <c r="IQV20" s="146"/>
      <c r="IQW20" s="146"/>
      <c r="IQX20" s="146"/>
      <c r="IQY20" s="146"/>
      <c r="IQZ20" s="146"/>
      <c r="IRA20" s="146"/>
      <c r="IRB20" s="146"/>
      <c r="IRC20" s="146"/>
      <c r="IRD20" s="146"/>
      <c r="IRE20" s="146"/>
      <c r="IRF20" s="146"/>
      <c r="IRG20" s="146"/>
      <c r="IRH20" s="146"/>
      <c r="IRI20" s="146"/>
      <c r="IRJ20" s="146"/>
      <c r="IRK20" s="146"/>
      <c r="IRL20" s="146"/>
      <c r="IRM20" s="146"/>
      <c r="IRN20" s="146"/>
      <c r="IRO20" s="146"/>
      <c r="IRP20" s="146"/>
      <c r="IRQ20" s="146"/>
      <c r="IRR20" s="146"/>
      <c r="IRS20" s="146"/>
      <c r="IRT20" s="146"/>
      <c r="IRU20" s="146"/>
      <c r="IRV20" s="146"/>
      <c r="IRW20" s="146"/>
      <c r="IRX20" s="146"/>
      <c r="IRY20" s="146"/>
      <c r="IRZ20" s="146"/>
      <c r="ISA20" s="146"/>
      <c r="ISB20" s="146"/>
      <c r="ISC20" s="146"/>
      <c r="ISD20" s="146"/>
      <c r="ISE20" s="146"/>
      <c r="ISF20" s="146"/>
      <c r="ISG20" s="146"/>
      <c r="ISH20" s="146"/>
      <c r="ISI20" s="146"/>
      <c r="ISJ20" s="146"/>
      <c r="ISK20" s="146"/>
      <c r="ISL20" s="146"/>
      <c r="ISM20" s="146"/>
      <c r="ISN20" s="146"/>
      <c r="ISO20" s="146"/>
      <c r="ISP20" s="146"/>
      <c r="ISQ20" s="146"/>
      <c r="ISR20" s="146"/>
      <c r="ISS20" s="146"/>
      <c r="IST20" s="146"/>
      <c r="ISU20" s="146"/>
      <c r="ISV20" s="146"/>
      <c r="ISW20" s="146"/>
      <c r="ISX20" s="146"/>
      <c r="ISY20" s="146"/>
      <c r="ISZ20" s="146"/>
      <c r="ITA20" s="146"/>
      <c r="ITB20" s="146"/>
      <c r="ITC20" s="146"/>
      <c r="ITD20" s="146"/>
      <c r="ITE20" s="146"/>
      <c r="ITF20" s="146"/>
      <c r="ITG20" s="146"/>
      <c r="ITH20" s="146"/>
      <c r="ITI20" s="146"/>
      <c r="ITJ20" s="146"/>
      <c r="ITK20" s="146"/>
      <c r="ITL20" s="146"/>
      <c r="ITM20" s="146"/>
      <c r="ITN20" s="146"/>
      <c r="ITO20" s="146"/>
      <c r="ITP20" s="146"/>
      <c r="ITQ20" s="146"/>
      <c r="ITR20" s="146"/>
      <c r="ITS20" s="146"/>
      <c r="ITT20" s="146"/>
      <c r="ITU20" s="146"/>
      <c r="ITV20" s="146"/>
      <c r="ITW20" s="146"/>
      <c r="ITX20" s="146"/>
      <c r="ITY20" s="146"/>
      <c r="ITZ20" s="146"/>
      <c r="IUA20" s="146"/>
      <c r="IUB20" s="146"/>
      <c r="IUC20" s="146"/>
      <c r="IUD20" s="146"/>
      <c r="IUE20" s="146"/>
      <c r="IUF20" s="146"/>
      <c r="IUG20" s="146"/>
      <c r="IUH20" s="146"/>
      <c r="IUI20" s="146"/>
      <c r="IUJ20" s="146"/>
      <c r="IUK20" s="146"/>
      <c r="IUL20" s="146"/>
      <c r="IUM20" s="146"/>
      <c r="IUN20" s="146"/>
      <c r="IUO20" s="146"/>
      <c r="IUP20" s="146"/>
      <c r="IUQ20" s="146"/>
      <c r="IUR20" s="146"/>
      <c r="IUS20" s="146"/>
      <c r="IUT20" s="146"/>
      <c r="IUU20" s="146"/>
      <c r="IUV20" s="146"/>
      <c r="IUW20" s="146"/>
      <c r="IUX20" s="146"/>
      <c r="IUY20" s="146"/>
      <c r="IUZ20" s="146"/>
      <c r="IVA20" s="146"/>
      <c r="IVB20" s="146"/>
      <c r="IVC20" s="146"/>
      <c r="IVD20" s="146"/>
      <c r="IVE20" s="146"/>
      <c r="IVF20" s="146"/>
      <c r="IVG20" s="146"/>
      <c r="IVH20" s="146"/>
      <c r="IVI20" s="146"/>
      <c r="IVJ20" s="146"/>
      <c r="IVK20" s="146"/>
      <c r="IVL20" s="146"/>
      <c r="IVM20" s="146"/>
      <c r="IVN20" s="146"/>
      <c r="IVO20" s="146"/>
      <c r="IVP20" s="146"/>
      <c r="IVQ20" s="146"/>
      <c r="IVR20" s="146"/>
      <c r="IVS20" s="146"/>
      <c r="IVT20" s="146"/>
      <c r="IVU20" s="146"/>
      <c r="IVV20" s="146"/>
      <c r="IVW20" s="146"/>
      <c r="IVX20" s="146"/>
      <c r="IVY20" s="146"/>
      <c r="IVZ20" s="146"/>
      <c r="IWA20" s="146"/>
      <c r="IWB20" s="146"/>
      <c r="IWC20" s="146"/>
      <c r="IWD20" s="146"/>
      <c r="IWE20" s="146"/>
      <c r="IWF20" s="146"/>
      <c r="IWG20" s="146"/>
      <c r="IWH20" s="146"/>
      <c r="IWI20" s="146"/>
      <c r="IWJ20" s="146"/>
      <c r="IWK20" s="146"/>
      <c r="IWL20" s="146"/>
      <c r="IWM20" s="146"/>
      <c r="IWN20" s="146"/>
      <c r="IWO20" s="146"/>
      <c r="IWP20" s="146"/>
      <c r="IWQ20" s="146"/>
      <c r="IWR20" s="146"/>
      <c r="IWS20" s="146"/>
      <c r="IWT20" s="146"/>
      <c r="IWU20" s="146"/>
      <c r="IWV20" s="146"/>
      <c r="IWW20" s="146"/>
      <c r="IWX20" s="146"/>
      <c r="IWY20" s="146"/>
      <c r="IWZ20" s="146"/>
      <c r="IXA20" s="146"/>
      <c r="IXB20" s="146"/>
      <c r="IXC20" s="146"/>
      <c r="IXD20" s="146"/>
      <c r="IXE20" s="146"/>
      <c r="IXF20" s="146"/>
      <c r="IXG20" s="146"/>
      <c r="IXH20" s="146"/>
      <c r="IXI20" s="146"/>
      <c r="IXJ20" s="146"/>
      <c r="IXK20" s="146"/>
      <c r="IXL20" s="146"/>
      <c r="IXM20" s="146"/>
      <c r="IXN20" s="146"/>
      <c r="IXO20" s="146"/>
      <c r="IXP20" s="146"/>
      <c r="IXQ20" s="146"/>
      <c r="IXR20" s="146"/>
      <c r="IXS20" s="146"/>
      <c r="IXT20" s="146"/>
      <c r="IXU20" s="146"/>
      <c r="IXV20" s="146"/>
      <c r="IXW20" s="146"/>
      <c r="IXX20" s="146"/>
      <c r="IXY20" s="146"/>
      <c r="IXZ20" s="146"/>
      <c r="IYA20" s="146"/>
      <c r="IYB20" s="146"/>
      <c r="IYC20" s="146"/>
      <c r="IYD20" s="146"/>
      <c r="IYE20" s="146"/>
      <c r="IYF20" s="146"/>
      <c r="IYG20" s="146"/>
      <c r="IYH20" s="146"/>
      <c r="IYI20" s="146"/>
      <c r="IYJ20" s="146"/>
      <c r="IYK20" s="146"/>
      <c r="IYL20" s="146"/>
      <c r="IYM20" s="146"/>
      <c r="IYN20" s="146"/>
      <c r="IYO20" s="146"/>
      <c r="IYP20" s="146"/>
      <c r="IYQ20" s="146"/>
      <c r="IYR20" s="146"/>
      <c r="IYS20" s="146"/>
      <c r="IYT20" s="146"/>
      <c r="IYU20" s="146"/>
      <c r="IYV20" s="146"/>
      <c r="IYW20" s="146"/>
      <c r="IYX20" s="146"/>
      <c r="IYY20" s="146"/>
      <c r="IYZ20" s="146"/>
      <c r="IZA20" s="146"/>
      <c r="IZB20" s="146"/>
      <c r="IZC20" s="146"/>
      <c r="IZD20" s="146"/>
      <c r="IZE20" s="146"/>
      <c r="IZF20" s="146"/>
      <c r="IZG20" s="146"/>
      <c r="IZH20" s="146"/>
      <c r="IZI20" s="146"/>
      <c r="IZJ20" s="146"/>
      <c r="IZK20" s="146"/>
      <c r="IZL20" s="146"/>
      <c r="IZM20" s="146"/>
      <c r="IZN20" s="146"/>
      <c r="IZO20" s="146"/>
      <c r="IZP20" s="146"/>
      <c r="IZQ20" s="146"/>
      <c r="IZR20" s="146"/>
      <c r="IZS20" s="146"/>
      <c r="IZT20" s="146"/>
      <c r="IZU20" s="146"/>
      <c r="IZV20" s="146"/>
      <c r="IZW20" s="146"/>
      <c r="IZX20" s="146"/>
      <c r="IZY20" s="146"/>
      <c r="IZZ20" s="146"/>
      <c r="JAA20" s="146"/>
      <c r="JAB20" s="146"/>
      <c r="JAC20" s="146"/>
      <c r="JAD20" s="146"/>
      <c r="JAE20" s="146"/>
      <c r="JAF20" s="146"/>
      <c r="JAG20" s="146"/>
      <c r="JAH20" s="146"/>
      <c r="JAI20" s="146"/>
      <c r="JAJ20" s="146"/>
      <c r="JAK20" s="146"/>
      <c r="JAL20" s="146"/>
      <c r="JAM20" s="146"/>
      <c r="JAN20" s="146"/>
      <c r="JAO20" s="146"/>
      <c r="JAP20" s="146"/>
      <c r="JAQ20" s="146"/>
      <c r="JAR20" s="146"/>
      <c r="JAS20" s="146"/>
      <c r="JAT20" s="146"/>
      <c r="JAU20" s="146"/>
      <c r="JAV20" s="146"/>
      <c r="JAW20" s="146"/>
      <c r="JAX20" s="146"/>
      <c r="JAY20" s="146"/>
      <c r="JAZ20" s="146"/>
      <c r="JBA20" s="146"/>
      <c r="JBB20" s="146"/>
      <c r="JBC20" s="146"/>
      <c r="JBD20" s="146"/>
      <c r="JBE20" s="146"/>
      <c r="JBF20" s="146"/>
      <c r="JBG20" s="146"/>
      <c r="JBH20" s="146"/>
      <c r="JBI20" s="146"/>
      <c r="JBJ20" s="146"/>
      <c r="JBK20" s="146"/>
      <c r="JBL20" s="146"/>
      <c r="JBM20" s="146"/>
      <c r="JBN20" s="146"/>
      <c r="JBO20" s="146"/>
      <c r="JBP20" s="146"/>
      <c r="JBQ20" s="146"/>
      <c r="JBR20" s="146"/>
      <c r="JBS20" s="146"/>
      <c r="JBT20" s="146"/>
      <c r="JBU20" s="146"/>
      <c r="JBV20" s="146"/>
      <c r="JBW20" s="146"/>
      <c r="JBX20" s="146"/>
      <c r="JBY20" s="146"/>
      <c r="JBZ20" s="146"/>
      <c r="JCA20" s="146"/>
      <c r="JCB20" s="146"/>
      <c r="JCC20" s="146"/>
      <c r="JCD20" s="146"/>
      <c r="JCE20" s="146"/>
      <c r="JCF20" s="146"/>
      <c r="JCG20" s="146"/>
      <c r="JCH20" s="146"/>
      <c r="JCI20" s="146"/>
      <c r="JCJ20" s="146"/>
      <c r="JCK20" s="146"/>
      <c r="JCL20" s="146"/>
      <c r="JCM20" s="146"/>
      <c r="JCN20" s="146"/>
      <c r="JCO20" s="146"/>
      <c r="JCP20" s="146"/>
      <c r="JCQ20" s="146"/>
      <c r="JCR20" s="146"/>
      <c r="JCS20" s="146"/>
      <c r="JCT20" s="146"/>
      <c r="JCU20" s="146"/>
      <c r="JCV20" s="146"/>
      <c r="JCW20" s="146"/>
      <c r="JCX20" s="146"/>
      <c r="JCY20" s="146"/>
      <c r="JCZ20" s="146"/>
      <c r="JDA20" s="146"/>
      <c r="JDB20" s="146"/>
      <c r="JDC20" s="146"/>
      <c r="JDD20" s="146"/>
      <c r="JDE20" s="146"/>
      <c r="JDF20" s="146"/>
      <c r="JDG20" s="146"/>
      <c r="JDH20" s="146"/>
      <c r="JDI20" s="146"/>
      <c r="JDJ20" s="146"/>
      <c r="JDK20" s="146"/>
      <c r="JDL20" s="146"/>
      <c r="JDM20" s="146"/>
      <c r="JDN20" s="146"/>
      <c r="JDO20" s="146"/>
      <c r="JDP20" s="146"/>
      <c r="JDQ20" s="146"/>
      <c r="JDR20" s="146"/>
      <c r="JDS20" s="146"/>
      <c r="JDT20" s="146"/>
      <c r="JDU20" s="146"/>
      <c r="JDV20" s="146"/>
      <c r="JDW20" s="146"/>
      <c r="JDX20" s="146"/>
      <c r="JDY20" s="146"/>
      <c r="JDZ20" s="146"/>
      <c r="JEA20" s="146"/>
      <c r="JEB20" s="146"/>
      <c r="JEC20" s="146"/>
      <c r="JED20" s="146"/>
      <c r="JEE20" s="146"/>
      <c r="JEF20" s="146"/>
      <c r="JEG20" s="146"/>
      <c r="JEH20" s="146"/>
      <c r="JEI20" s="146"/>
      <c r="JEJ20" s="146"/>
      <c r="JEK20" s="146"/>
      <c r="JEL20" s="146"/>
      <c r="JEM20" s="146"/>
      <c r="JEN20" s="146"/>
      <c r="JEO20" s="146"/>
      <c r="JEP20" s="146"/>
      <c r="JEQ20" s="146"/>
      <c r="JER20" s="146"/>
      <c r="JES20" s="146"/>
      <c r="JET20" s="146"/>
      <c r="JEU20" s="146"/>
      <c r="JEV20" s="146"/>
      <c r="JEW20" s="146"/>
      <c r="JEX20" s="146"/>
      <c r="JEY20" s="146"/>
      <c r="JEZ20" s="146"/>
      <c r="JFA20" s="146"/>
      <c r="JFB20" s="146"/>
      <c r="JFC20" s="146"/>
      <c r="JFD20" s="146"/>
      <c r="JFE20" s="146"/>
      <c r="JFF20" s="146"/>
      <c r="JFG20" s="146"/>
      <c r="JFH20" s="146"/>
      <c r="JFI20" s="146"/>
      <c r="JFJ20" s="146"/>
      <c r="JFK20" s="146"/>
      <c r="JFL20" s="146"/>
      <c r="JFM20" s="146"/>
      <c r="JFN20" s="146"/>
      <c r="JFO20" s="146"/>
      <c r="JFP20" s="146"/>
      <c r="JFQ20" s="146"/>
      <c r="JFR20" s="146"/>
      <c r="JFS20" s="146"/>
      <c r="JFT20" s="146"/>
      <c r="JFU20" s="146"/>
      <c r="JFV20" s="146"/>
      <c r="JFW20" s="146"/>
      <c r="JFX20" s="146"/>
      <c r="JFY20" s="146"/>
      <c r="JFZ20" s="146"/>
      <c r="JGA20" s="146"/>
      <c r="JGB20" s="146"/>
      <c r="JGC20" s="146"/>
      <c r="JGD20" s="146"/>
      <c r="JGE20" s="146"/>
      <c r="JGF20" s="146"/>
      <c r="JGG20" s="146"/>
      <c r="JGH20" s="146"/>
      <c r="JGI20" s="146"/>
      <c r="JGJ20" s="146"/>
      <c r="JGK20" s="146"/>
      <c r="JGL20" s="146"/>
      <c r="JGM20" s="146"/>
      <c r="JGN20" s="146"/>
      <c r="JGO20" s="146"/>
      <c r="JGP20" s="146"/>
      <c r="JGQ20" s="146"/>
      <c r="JGR20" s="146"/>
      <c r="JGS20" s="146"/>
      <c r="JGT20" s="146"/>
      <c r="JGU20" s="146"/>
      <c r="JGV20" s="146"/>
      <c r="JGW20" s="146"/>
      <c r="JGX20" s="146"/>
      <c r="JGY20" s="146"/>
      <c r="JGZ20" s="146"/>
      <c r="JHA20" s="146"/>
      <c r="JHB20" s="146"/>
      <c r="JHC20" s="146"/>
      <c r="JHD20" s="146"/>
      <c r="JHE20" s="146"/>
      <c r="JHF20" s="146"/>
      <c r="JHG20" s="146"/>
      <c r="JHH20" s="146"/>
      <c r="JHI20" s="146"/>
      <c r="JHJ20" s="146"/>
      <c r="JHK20" s="146"/>
      <c r="JHL20" s="146"/>
      <c r="JHM20" s="146"/>
      <c r="JHN20" s="146"/>
      <c r="JHO20" s="146"/>
      <c r="JHP20" s="146"/>
      <c r="JHQ20" s="146"/>
      <c r="JHR20" s="146"/>
      <c r="JHS20" s="146"/>
      <c r="JHT20" s="146"/>
      <c r="JHU20" s="146"/>
      <c r="JHV20" s="146"/>
      <c r="JHW20" s="146"/>
      <c r="JHX20" s="146"/>
      <c r="JHY20" s="146"/>
      <c r="JHZ20" s="146"/>
      <c r="JIA20" s="146"/>
      <c r="JIB20" s="146"/>
      <c r="JIC20" s="146"/>
      <c r="JID20" s="146"/>
      <c r="JIE20" s="146"/>
      <c r="JIF20" s="146"/>
      <c r="JIG20" s="146"/>
      <c r="JIH20" s="146"/>
      <c r="JII20" s="146"/>
      <c r="JIJ20" s="146"/>
      <c r="JIK20" s="146"/>
      <c r="JIL20" s="146"/>
      <c r="JIM20" s="146"/>
      <c r="JIN20" s="146"/>
      <c r="JIO20" s="146"/>
      <c r="JIP20" s="146"/>
      <c r="JIQ20" s="146"/>
      <c r="JIR20" s="146"/>
      <c r="JIS20" s="146"/>
      <c r="JIT20" s="146"/>
      <c r="JIU20" s="146"/>
      <c r="JIV20" s="146"/>
      <c r="JIW20" s="146"/>
      <c r="JIX20" s="146"/>
      <c r="JIY20" s="146"/>
      <c r="JIZ20" s="146"/>
      <c r="JJA20" s="146"/>
      <c r="JJB20" s="146"/>
      <c r="JJC20" s="146"/>
      <c r="JJD20" s="146"/>
      <c r="JJE20" s="146"/>
      <c r="JJF20" s="146"/>
      <c r="JJG20" s="146"/>
      <c r="JJH20" s="146"/>
      <c r="JJI20" s="146"/>
      <c r="JJJ20" s="146"/>
      <c r="JJK20" s="146"/>
      <c r="JJL20" s="146"/>
      <c r="JJM20" s="146"/>
      <c r="JJN20" s="146"/>
      <c r="JJO20" s="146"/>
      <c r="JJP20" s="146"/>
      <c r="JJQ20" s="146"/>
      <c r="JJR20" s="146"/>
      <c r="JJS20" s="146"/>
      <c r="JJT20" s="146"/>
      <c r="JJU20" s="146"/>
      <c r="JJV20" s="146"/>
      <c r="JJW20" s="146"/>
      <c r="JJX20" s="146"/>
      <c r="JJY20" s="146"/>
      <c r="JJZ20" s="146"/>
      <c r="JKA20" s="146"/>
      <c r="JKB20" s="146"/>
      <c r="JKC20" s="146"/>
      <c r="JKD20" s="146"/>
      <c r="JKE20" s="146"/>
      <c r="JKF20" s="146"/>
      <c r="JKG20" s="146"/>
      <c r="JKH20" s="146"/>
      <c r="JKI20" s="146"/>
      <c r="JKJ20" s="146"/>
      <c r="JKK20" s="146"/>
      <c r="JKL20" s="146"/>
      <c r="JKM20" s="146"/>
      <c r="JKN20" s="146"/>
      <c r="JKO20" s="146"/>
      <c r="JKP20" s="146"/>
      <c r="JKQ20" s="146"/>
      <c r="JKR20" s="146"/>
      <c r="JKS20" s="146"/>
      <c r="JKT20" s="146"/>
      <c r="JKU20" s="146"/>
      <c r="JKV20" s="146"/>
      <c r="JKW20" s="146"/>
      <c r="JKX20" s="146"/>
      <c r="JKY20" s="146"/>
      <c r="JKZ20" s="146"/>
      <c r="JLA20" s="146"/>
      <c r="JLB20" s="146"/>
      <c r="JLC20" s="146"/>
      <c r="JLD20" s="146"/>
      <c r="JLE20" s="146"/>
      <c r="JLF20" s="146"/>
      <c r="JLG20" s="146"/>
      <c r="JLH20" s="146"/>
      <c r="JLI20" s="146"/>
      <c r="JLJ20" s="146"/>
      <c r="JLK20" s="146"/>
      <c r="JLL20" s="146"/>
      <c r="JLM20" s="146"/>
      <c r="JLN20" s="146"/>
      <c r="JLO20" s="146"/>
      <c r="JLP20" s="146"/>
      <c r="JLQ20" s="146"/>
      <c r="JLR20" s="146"/>
      <c r="JLS20" s="146"/>
      <c r="JLT20" s="146"/>
      <c r="JLU20" s="146"/>
      <c r="JLV20" s="146"/>
      <c r="JLW20" s="146"/>
      <c r="JLX20" s="146"/>
      <c r="JLY20" s="146"/>
      <c r="JLZ20" s="146"/>
      <c r="JMA20" s="146"/>
      <c r="JMB20" s="146"/>
      <c r="JMC20" s="146"/>
      <c r="JMD20" s="146"/>
      <c r="JME20" s="146"/>
      <c r="JMF20" s="146"/>
      <c r="JMG20" s="146"/>
      <c r="JMH20" s="146"/>
      <c r="JMI20" s="146"/>
      <c r="JMJ20" s="146"/>
      <c r="JMK20" s="146"/>
      <c r="JML20" s="146"/>
      <c r="JMM20" s="146"/>
      <c r="JMN20" s="146"/>
      <c r="JMO20" s="146"/>
      <c r="JMP20" s="146"/>
      <c r="JMQ20" s="146"/>
      <c r="JMR20" s="146"/>
      <c r="JMS20" s="146"/>
      <c r="JMT20" s="146"/>
      <c r="JMU20" s="146"/>
      <c r="JMV20" s="146"/>
      <c r="JMW20" s="146"/>
      <c r="JMX20" s="146"/>
      <c r="JMY20" s="146"/>
      <c r="JMZ20" s="146"/>
      <c r="JNA20" s="146"/>
      <c r="JNB20" s="146"/>
      <c r="JNC20" s="146"/>
      <c r="JND20" s="146"/>
      <c r="JNE20" s="146"/>
      <c r="JNF20" s="146"/>
      <c r="JNG20" s="146"/>
      <c r="JNH20" s="146"/>
      <c r="JNI20" s="146"/>
      <c r="JNJ20" s="146"/>
      <c r="JNK20" s="146"/>
      <c r="JNL20" s="146"/>
      <c r="JNM20" s="146"/>
      <c r="JNN20" s="146"/>
      <c r="JNO20" s="146"/>
      <c r="JNP20" s="146"/>
      <c r="JNQ20" s="146"/>
      <c r="JNR20" s="146"/>
      <c r="JNS20" s="146"/>
      <c r="JNT20" s="146"/>
      <c r="JNU20" s="146"/>
      <c r="JNV20" s="146"/>
      <c r="JNW20" s="146"/>
      <c r="JNX20" s="146"/>
      <c r="JNY20" s="146"/>
      <c r="JNZ20" s="146"/>
      <c r="JOA20" s="146"/>
      <c r="JOB20" s="146"/>
      <c r="JOC20" s="146"/>
      <c r="JOD20" s="146"/>
      <c r="JOE20" s="146"/>
      <c r="JOF20" s="146"/>
      <c r="JOG20" s="146"/>
      <c r="JOH20" s="146"/>
      <c r="JOI20" s="146"/>
      <c r="JOJ20" s="146"/>
      <c r="JOK20" s="146"/>
      <c r="JOL20" s="146"/>
      <c r="JOM20" s="146"/>
      <c r="JON20" s="146"/>
      <c r="JOO20" s="146"/>
      <c r="JOP20" s="146"/>
      <c r="JOQ20" s="146"/>
      <c r="JOR20" s="146"/>
      <c r="JOS20" s="146"/>
      <c r="JOT20" s="146"/>
      <c r="JOU20" s="146"/>
      <c r="JOV20" s="146"/>
      <c r="JOW20" s="146"/>
      <c r="JOX20" s="146"/>
      <c r="JOY20" s="146"/>
      <c r="JOZ20" s="146"/>
      <c r="JPA20" s="146"/>
      <c r="JPB20" s="146"/>
      <c r="JPC20" s="146"/>
      <c r="JPD20" s="146"/>
      <c r="JPE20" s="146"/>
      <c r="JPF20" s="146"/>
      <c r="JPG20" s="146"/>
      <c r="JPH20" s="146"/>
      <c r="JPI20" s="146"/>
      <c r="JPJ20" s="146"/>
      <c r="JPK20" s="146"/>
      <c r="JPL20" s="146"/>
      <c r="JPM20" s="146"/>
      <c r="JPN20" s="146"/>
      <c r="JPO20" s="146"/>
      <c r="JPP20" s="146"/>
      <c r="JPQ20" s="146"/>
      <c r="JPR20" s="146"/>
      <c r="JPS20" s="146"/>
      <c r="JPT20" s="146"/>
      <c r="JPU20" s="146"/>
      <c r="JPV20" s="146"/>
      <c r="JPW20" s="146"/>
      <c r="JPX20" s="146"/>
      <c r="JPY20" s="146"/>
      <c r="JPZ20" s="146"/>
      <c r="JQA20" s="146"/>
      <c r="JQB20" s="146"/>
      <c r="JQC20" s="146"/>
      <c r="JQD20" s="146"/>
      <c r="JQE20" s="146"/>
      <c r="JQF20" s="146"/>
      <c r="JQG20" s="146"/>
      <c r="JQH20" s="146"/>
      <c r="JQI20" s="146"/>
      <c r="JQJ20" s="146"/>
      <c r="JQK20" s="146"/>
      <c r="JQL20" s="146"/>
      <c r="JQM20" s="146"/>
      <c r="JQN20" s="146"/>
      <c r="JQO20" s="146"/>
      <c r="JQP20" s="146"/>
      <c r="JQQ20" s="146"/>
      <c r="JQR20" s="146"/>
      <c r="JQS20" s="146"/>
      <c r="JQT20" s="146"/>
      <c r="JQU20" s="146"/>
      <c r="JQV20" s="146"/>
      <c r="JQW20" s="146"/>
      <c r="JQX20" s="146"/>
      <c r="JQY20" s="146"/>
      <c r="JQZ20" s="146"/>
      <c r="JRA20" s="146"/>
      <c r="JRB20" s="146"/>
      <c r="JRC20" s="146"/>
      <c r="JRD20" s="146"/>
      <c r="JRE20" s="146"/>
      <c r="JRF20" s="146"/>
      <c r="JRG20" s="146"/>
      <c r="JRH20" s="146"/>
      <c r="JRI20" s="146"/>
      <c r="JRJ20" s="146"/>
      <c r="JRK20" s="146"/>
      <c r="JRL20" s="146"/>
      <c r="JRM20" s="146"/>
      <c r="JRN20" s="146"/>
      <c r="JRO20" s="146"/>
      <c r="JRP20" s="146"/>
      <c r="JRQ20" s="146"/>
      <c r="JRR20" s="146"/>
      <c r="JRS20" s="146"/>
      <c r="JRT20" s="146"/>
      <c r="JRU20" s="146"/>
      <c r="JRV20" s="146"/>
      <c r="JRW20" s="146"/>
      <c r="JRX20" s="146"/>
      <c r="JRY20" s="146"/>
      <c r="JRZ20" s="146"/>
      <c r="JSA20" s="146"/>
      <c r="JSB20" s="146"/>
      <c r="JSC20" s="146"/>
      <c r="JSD20" s="146"/>
      <c r="JSE20" s="146"/>
      <c r="JSF20" s="146"/>
      <c r="JSG20" s="146"/>
      <c r="JSH20" s="146"/>
      <c r="JSI20" s="146"/>
      <c r="JSJ20" s="146"/>
      <c r="JSK20" s="146"/>
      <c r="JSL20" s="146"/>
      <c r="JSM20" s="146"/>
      <c r="JSN20" s="146"/>
      <c r="JSO20" s="146"/>
      <c r="JSP20" s="146"/>
      <c r="JSQ20" s="146"/>
      <c r="JSR20" s="146"/>
      <c r="JSS20" s="146"/>
      <c r="JST20" s="146"/>
      <c r="JSU20" s="146"/>
      <c r="JSV20" s="146"/>
      <c r="JSW20" s="146"/>
      <c r="JSX20" s="146"/>
      <c r="JSY20" s="146"/>
      <c r="JSZ20" s="146"/>
      <c r="JTA20" s="146"/>
      <c r="JTB20" s="146"/>
      <c r="JTC20" s="146"/>
      <c r="JTD20" s="146"/>
      <c r="JTE20" s="146"/>
      <c r="JTF20" s="146"/>
      <c r="JTG20" s="146"/>
      <c r="JTH20" s="146"/>
      <c r="JTI20" s="146"/>
      <c r="JTJ20" s="146"/>
      <c r="JTK20" s="146"/>
      <c r="JTL20" s="146"/>
      <c r="JTM20" s="146"/>
      <c r="JTN20" s="146"/>
      <c r="JTO20" s="146"/>
      <c r="JTP20" s="146"/>
      <c r="JTQ20" s="146"/>
      <c r="JTR20" s="146"/>
      <c r="JTS20" s="146"/>
      <c r="JTT20" s="146"/>
      <c r="JTU20" s="146"/>
      <c r="JTV20" s="146"/>
      <c r="JTW20" s="146"/>
      <c r="JTX20" s="146"/>
      <c r="JTY20" s="146"/>
      <c r="JTZ20" s="146"/>
      <c r="JUA20" s="146"/>
      <c r="JUB20" s="146"/>
      <c r="JUC20" s="146"/>
      <c r="JUD20" s="146"/>
      <c r="JUE20" s="146"/>
      <c r="JUF20" s="146"/>
      <c r="JUG20" s="146"/>
      <c r="JUH20" s="146"/>
      <c r="JUI20" s="146"/>
      <c r="JUJ20" s="146"/>
      <c r="JUK20" s="146"/>
      <c r="JUL20" s="146"/>
      <c r="JUM20" s="146"/>
      <c r="JUN20" s="146"/>
      <c r="JUO20" s="146"/>
      <c r="JUP20" s="146"/>
      <c r="JUQ20" s="146"/>
      <c r="JUR20" s="146"/>
      <c r="JUS20" s="146"/>
      <c r="JUT20" s="146"/>
      <c r="JUU20" s="146"/>
      <c r="JUV20" s="146"/>
      <c r="JUW20" s="146"/>
      <c r="JUX20" s="146"/>
      <c r="JUY20" s="146"/>
      <c r="JUZ20" s="146"/>
      <c r="JVA20" s="146"/>
      <c r="JVB20" s="146"/>
      <c r="JVC20" s="146"/>
      <c r="JVD20" s="146"/>
      <c r="JVE20" s="146"/>
      <c r="JVF20" s="146"/>
      <c r="JVG20" s="146"/>
      <c r="JVH20" s="146"/>
      <c r="JVI20" s="146"/>
      <c r="JVJ20" s="146"/>
      <c r="JVK20" s="146"/>
      <c r="JVL20" s="146"/>
      <c r="JVM20" s="146"/>
      <c r="JVN20" s="146"/>
      <c r="JVO20" s="146"/>
      <c r="JVP20" s="146"/>
      <c r="JVQ20" s="146"/>
      <c r="JVR20" s="146"/>
      <c r="JVS20" s="146"/>
      <c r="JVT20" s="146"/>
      <c r="JVU20" s="146"/>
      <c r="JVV20" s="146"/>
      <c r="JVW20" s="146"/>
      <c r="JVX20" s="146"/>
      <c r="JVY20" s="146"/>
      <c r="JVZ20" s="146"/>
      <c r="JWA20" s="146"/>
      <c r="JWB20" s="146"/>
      <c r="JWC20" s="146"/>
      <c r="JWD20" s="146"/>
      <c r="JWE20" s="146"/>
      <c r="JWF20" s="146"/>
      <c r="JWG20" s="146"/>
      <c r="JWH20" s="146"/>
      <c r="JWI20" s="146"/>
      <c r="JWJ20" s="146"/>
      <c r="JWK20" s="146"/>
      <c r="JWL20" s="146"/>
      <c r="JWM20" s="146"/>
      <c r="JWN20" s="146"/>
      <c r="JWO20" s="146"/>
      <c r="JWP20" s="146"/>
      <c r="JWQ20" s="146"/>
      <c r="JWR20" s="146"/>
      <c r="JWS20" s="146"/>
      <c r="JWT20" s="146"/>
      <c r="JWU20" s="146"/>
      <c r="JWV20" s="146"/>
      <c r="JWW20" s="146"/>
      <c r="JWX20" s="146"/>
      <c r="JWY20" s="146"/>
      <c r="JWZ20" s="146"/>
      <c r="JXA20" s="146"/>
      <c r="JXB20" s="146"/>
      <c r="JXC20" s="146"/>
      <c r="JXD20" s="146"/>
      <c r="JXE20" s="146"/>
      <c r="JXF20" s="146"/>
      <c r="JXG20" s="146"/>
      <c r="JXH20" s="146"/>
      <c r="JXI20" s="146"/>
      <c r="JXJ20" s="146"/>
      <c r="JXK20" s="146"/>
      <c r="JXL20" s="146"/>
      <c r="JXM20" s="146"/>
      <c r="JXN20" s="146"/>
      <c r="JXO20" s="146"/>
      <c r="JXP20" s="146"/>
      <c r="JXQ20" s="146"/>
      <c r="JXR20" s="146"/>
      <c r="JXS20" s="146"/>
      <c r="JXT20" s="146"/>
      <c r="JXU20" s="146"/>
      <c r="JXV20" s="146"/>
      <c r="JXW20" s="146"/>
      <c r="JXX20" s="146"/>
      <c r="JXY20" s="146"/>
      <c r="JXZ20" s="146"/>
      <c r="JYA20" s="146"/>
      <c r="JYB20" s="146"/>
      <c r="JYC20" s="146"/>
      <c r="JYD20" s="146"/>
      <c r="JYE20" s="146"/>
      <c r="JYF20" s="146"/>
      <c r="JYG20" s="146"/>
      <c r="JYH20" s="146"/>
      <c r="JYI20" s="146"/>
      <c r="JYJ20" s="146"/>
      <c r="JYK20" s="146"/>
      <c r="JYL20" s="146"/>
      <c r="JYM20" s="146"/>
      <c r="JYN20" s="146"/>
      <c r="JYO20" s="146"/>
      <c r="JYP20" s="146"/>
      <c r="JYQ20" s="146"/>
      <c r="JYR20" s="146"/>
      <c r="JYS20" s="146"/>
      <c r="JYT20" s="146"/>
      <c r="JYU20" s="146"/>
      <c r="JYV20" s="146"/>
      <c r="JYW20" s="146"/>
      <c r="JYX20" s="146"/>
      <c r="JYY20" s="146"/>
      <c r="JYZ20" s="146"/>
      <c r="JZA20" s="146"/>
      <c r="JZB20" s="146"/>
      <c r="JZC20" s="146"/>
      <c r="JZD20" s="146"/>
      <c r="JZE20" s="146"/>
      <c r="JZF20" s="146"/>
      <c r="JZG20" s="146"/>
      <c r="JZH20" s="146"/>
      <c r="JZI20" s="146"/>
      <c r="JZJ20" s="146"/>
      <c r="JZK20" s="146"/>
      <c r="JZL20" s="146"/>
      <c r="JZM20" s="146"/>
      <c r="JZN20" s="146"/>
      <c r="JZO20" s="146"/>
      <c r="JZP20" s="146"/>
      <c r="JZQ20" s="146"/>
      <c r="JZR20" s="146"/>
      <c r="JZS20" s="146"/>
      <c r="JZT20" s="146"/>
      <c r="JZU20" s="146"/>
      <c r="JZV20" s="146"/>
      <c r="JZW20" s="146"/>
      <c r="JZX20" s="146"/>
      <c r="JZY20" s="146"/>
      <c r="JZZ20" s="146"/>
      <c r="KAA20" s="146"/>
      <c r="KAB20" s="146"/>
      <c r="KAC20" s="146"/>
      <c r="KAD20" s="146"/>
      <c r="KAE20" s="146"/>
      <c r="KAF20" s="146"/>
      <c r="KAG20" s="146"/>
      <c r="KAH20" s="146"/>
      <c r="KAI20" s="146"/>
      <c r="KAJ20" s="146"/>
      <c r="KAK20" s="146"/>
      <c r="KAL20" s="146"/>
      <c r="KAM20" s="146"/>
      <c r="KAN20" s="146"/>
      <c r="KAO20" s="146"/>
      <c r="KAP20" s="146"/>
      <c r="KAQ20" s="146"/>
      <c r="KAR20" s="146"/>
      <c r="KAS20" s="146"/>
      <c r="KAT20" s="146"/>
      <c r="KAU20" s="146"/>
      <c r="KAV20" s="146"/>
      <c r="KAW20" s="146"/>
      <c r="KAX20" s="146"/>
      <c r="KAY20" s="146"/>
      <c r="KAZ20" s="146"/>
      <c r="KBA20" s="146"/>
      <c r="KBB20" s="146"/>
      <c r="KBC20" s="146"/>
      <c r="KBD20" s="146"/>
      <c r="KBE20" s="146"/>
      <c r="KBF20" s="146"/>
      <c r="KBG20" s="146"/>
      <c r="KBH20" s="146"/>
      <c r="KBI20" s="146"/>
      <c r="KBJ20" s="146"/>
      <c r="KBK20" s="146"/>
      <c r="KBL20" s="146"/>
      <c r="KBM20" s="146"/>
      <c r="KBN20" s="146"/>
      <c r="KBO20" s="146"/>
      <c r="KBP20" s="146"/>
      <c r="KBQ20" s="146"/>
      <c r="KBR20" s="146"/>
      <c r="KBS20" s="146"/>
      <c r="KBT20" s="146"/>
      <c r="KBU20" s="146"/>
      <c r="KBV20" s="146"/>
      <c r="KBW20" s="146"/>
      <c r="KBX20" s="146"/>
      <c r="KBY20" s="146"/>
      <c r="KBZ20" s="146"/>
      <c r="KCA20" s="146"/>
      <c r="KCB20" s="146"/>
      <c r="KCC20" s="146"/>
      <c r="KCD20" s="146"/>
      <c r="KCE20" s="146"/>
      <c r="KCF20" s="146"/>
      <c r="KCG20" s="146"/>
      <c r="KCH20" s="146"/>
      <c r="KCI20" s="146"/>
      <c r="KCJ20" s="146"/>
      <c r="KCK20" s="146"/>
      <c r="KCL20" s="146"/>
      <c r="KCM20" s="146"/>
      <c r="KCN20" s="146"/>
      <c r="KCO20" s="146"/>
      <c r="KCP20" s="146"/>
      <c r="KCQ20" s="146"/>
      <c r="KCR20" s="146"/>
      <c r="KCS20" s="146"/>
      <c r="KCT20" s="146"/>
      <c r="KCU20" s="146"/>
      <c r="KCV20" s="146"/>
      <c r="KCW20" s="146"/>
      <c r="KCX20" s="146"/>
      <c r="KCY20" s="146"/>
      <c r="KCZ20" s="146"/>
      <c r="KDA20" s="146"/>
      <c r="KDB20" s="146"/>
      <c r="KDC20" s="146"/>
      <c r="KDD20" s="146"/>
      <c r="KDE20" s="146"/>
      <c r="KDF20" s="146"/>
      <c r="KDG20" s="146"/>
      <c r="KDH20" s="146"/>
      <c r="KDI20" s="146"/>
      <c r="KDJ20" s="146"/>
      <c r="KDK20" s="146"/>
      <c r="KDL20" s="146"/>
      <c r="KDM20" s="146"/>
      <c r="KDN20" s="146"/>
      <c r="KDO20" s="146"/>
      <c r="KDP20" s="146"/>
      <c r="KDQ20" s="146"/>
      <c r="KDR20" s="146"/>
      <c r="KDS20" s="146"/>
      <c r="KDT20" s="146"/>
      <c r="KDU20" s="146"/>
      <c r="KDV20" s="146"/>
      <c r="KDW20" s="146"/>
      <c r="KDX20" s="146"/>
      <c r="KDY20" s="146"/>
      <c r="KDZ20" s="146"/>
      <c r="KEA20" s="146"/>
      <c r="KEB20" s="146"/>
      <c r="KEC20" s="146"/>
      <c r="KED20" s="146"/>
      <c r="KEE20" s="146"/>
      <c r="KEF20" s="146"/>
      <c r="KEG20" s="146"/>
      <c r="KEH20" s="146"/>
      <c r="KEI20" s="146"/>
      <c r="KEJ20" s="146"/>
      <c r="KEK20" s="146"/>
      <c r="KEL20" s="146"/>
      <c r="KEM20" s="146"/>
      <c r="KEN20" s="146"/>
      <c r="KEO20" s="146"/>
      <c r="KEP20" s="146"/>
      <c r="KEQ20" s="146"/>
      <c r="KER20" s="146"/>
      <c r="KES20" s="146"/>
      <c r="KET20" s="146"/>
      <c r="KEU20" s="146"/>
      <c r="KEV20" s="146"/>
      <c r="KEW20" s="146"/>
      <c r="KEX20" s="146"/>
      <c r="KEY20" s="146"/>
      <c r="KEZ20" s="146"/>
      <c r="KFA20" s="146"/>
      <c r="KFB20" s="146"/>
      <c r="KFC20" s="146"/>
      <c r="KFD20" s="146"/>
      <c r="KFE20" s="146"/>
      <c r="KFF20" s="146"/>
      <c r="KFG20" s="146"/>
      <c r="KFH20" s="146"/>
      <c r="KFI20" s="146"/>
      <c r="KFJ20" s="146"/>
      <c r="KFK20" s="146"/>
      <c r="KFL20" s="146"/>
      <c r="KFM20" s="146"/>
      <c r="KFN20" s="146"/>
      <c r="KFO20" s="146"/>
      <c r="KFP20" s="146"/>
      <c r="KFQ20" s="146"/>
      <c r="KFR20" s="146"/>
      <c r="KFS20" s="146"/>
      <c r="KFT20" s="146"/>
      <c r="KFU20" s="146"/>
      <c r="KFV20" s="146"/>
      <c r="KFW20" s="146"/>
      <c r="KFX20" s="146"/>
      <c r="KFY20" s="146"/>
      <c r="KFZ20" s="146"/>
      <c r="KGA20" s="146"/>
      <c r="KGB20" s="146"/>
      <c r="KGC20" s="146"/>
      <c r="KGD20" s="146"/>
      <c r="KGE20" s="146"/>
      <c r="KGF20" s="146"/>
      <c r="KGG20" s="146"/>
      <c r="KGH20" s="146"/>
      <c r="KGI20" s="146"/>
      <c r="KGJ20" s="146"/>
      <c r="KGK20" s="146"/>
      <c r="KGL20" s="146"/>
      <c r="KGM20" s="146"/>
      <c r="KGN20" s="146"/>
      <c r="KGO20" s="146"/>
      <c r="KGP20" s="146"/>
      <c r="KGQ20" s="146"/>
      <c r="KGR20" s="146"/>
      <c r="KGS20" s="146"/>
      <c r="KGT20" s="146"/>
      <c r="KGU20" s="146"/>
      <c r="KGV20" s="146"/>
      <c r="KGW20" s="146"/>
      <c r="KGX20" s="146"/>
      <c r="KGY20" s="146"/>
      <c r="KGZ20" s="146"/>
      <c r="KHA20" s="146"/>
      <c r="KHB20" s="146"/>
      <c r="KHC20" s="146"/>
      <c r="KHD20" s="146"/>
      <c r="KHE20" s="146"/>
      <c r="KHF20" s="146"/>
      <c r="KHG20" s="146"/>
      <c r="KHH20" s="146"/>
      <c r="KHI20" s="146"/>
      <c r="KHJ20" s="146"/>
      <c r="KHK20" s="146"/>
      <c r="KHL20" s="146"/>
      <c r="KHM20" s="146"/>
      <c r="KHN20" s="146"/>
      <c r="KHO20" s="146"/>
      <c r="KHP20" s="146"/>
      <c r="KHQ20" s="146"/>
      <c r="KHR20" s="146"/>
      <c r="KHS20" s="146"/>
      <c r="KHT20" s="146"/>
      <c r="KHU20" s="146"/>
      <c r="KHV20" s="146"/>
      <c r="KHW20" s="146"/>
      <c r="KHX20" s="146"/>
      <c r="KHY20" s="146"/>
      <c r="KHZ20" s="146"/>
      <c r="KIA20" s="146"/>
      <c r="KIB20" s="146"/>
      <c r="KIC20" s="146"/>
      <c r="KID20" s="146"/>
      <c r="KIE20" s="146"/>
      <c r="KIF20" s="146"/>
      <c r="KIG20" s="146"/>
      <c r="KIH20" s="146"/>
      <c r="KII20" s="146"/>
      <c r="KIJ20" s="146"/>
      <c r="KIK20" s="146"/>
      <c r="KIL20" s="146"/>
      <c r="KIM20" s="146"/>
      <c r="KIN20" s="146"/>
      <c r="KIO20" s="146"/>
      <c r="KIP20" s="146"/>
      <c r="KIQ20" s="146"/>
      <c r="KIR20" s="146"/>
      <c r="KIS20" s="146"/>
      <c r="KIT20" s="146"/>
      <c r="KIU20" s="146"/>
      <c r="KIV20" s="146"/>
      <c r="KIW20" s="146"/>
      <c r="KIX20" s="146"/>
      <c r="KIY20" s="146"/>
      <c r="KIZ20" s="146"/>
      <c r="KJA20" s="146"/>
      <c r="KJB20" s="146"/>
      <c r="KJC20" s="146"/>
      <c r="KJD20" s="146"/>
      <c r="KJE20" s="146"/>
      <c r="KJF20" s="146"/>
      <c r="KJG20" s="146"/>
      <c r="KJH20" s="146"/>
      <c r="KJI20" s="146"/>
      <c r="KJJ20" s="146"/>
      <c r="KJK20" s="146"/>
      <c r="KJL20" s="146"/>
      <c r="KJM20" s="146"/>
      <c r="KJN20" s="146"/>
      <c r="KJO20" s="146"/>
      <c r="KJP20" s="146"/>
      <c r="KJQ20" s="146"/>
      <c r="KJR20" s="146"/>
      <c r="KJS20" s="146"/>
      <c r="KJT20" s="146"/>
      <c r="KJU20" s="146"/>
      <c r="KJV20" s="146"/>
      <c r="KJW20" s="146"/>
      <c r="KJX20" s="146"/>
      <c r="KJY20" s="146"/>
      <c r="KJZ20" s="146"/>
      <c r="KKA20" s="146"/>
      <c r="KKB20" s="146"/>
      <c r="KKC20" s="146"/>
      <c r="KKD20" s="146"/>
      <c r="KKE20" s="146"/>
      <c r="KKF20" s="146"/>
      <c r="KKG20" s="146"/>
      <c r="KKH20" s="146"/>
      <c r="KKI20" s="146"/>
      <c r="KKJ20" s="146"/>
      <c r="KKK20" s="146"/>
      <c r="KKL20" s="146"/>
      <c r="KKM20" s="146"/>
      <c r="KKN20" s="146"/>
      <c r="KKO20" s="146"/>
      <c r="KKP20" s="146"/>
      <c r="KKQ20" s="146"/>
      <c r="KKR20" s="146"/>
      <c r="KKS20" s="146"/>
      <c r="KKT20" s="146"/>
      <c r="KKU20" s="146"/>
      <c r="KKV20" s="146"/>
      <c r="KKW20" s="146"/>
      <c r="KKX20" s="146"/>
      <c r="KKY20" s="146"/>
      <c r="KKZ20" s="146"/>
      <c r="KLA20" s="146"/>
      <c r="KLB20" s="146"/>
      <c r="KLC20" s="146"/>
      <c r="KLD20" s="146"/>
      <c r="KLE20" s="146"/>
      <c r="KLF20" s="146"/>
      <c r="KLG20" s="146"/>
      <c r="KLH20" s="146"/>
      <c r="KLI20" s="146"/>
      <c r="KLJ20" s="146"/>
      <c r="KLK20" s="146"/>
      <c r="KLL20" s="146"/>
      <c r="KLM20" s="146"/>
      <c r="KLN20" s="146"/>
      <c r="KLO20" s="146"/>
      <c r="KLP20" s="146"/>
      <c r="KLQ20" s="146"/>
      <c r="KLR20" s="146"/>
      <c r="KLS20" s="146"/>
      <c r="KLT20" s="146"/>
      <c r="KLU20" s="146"/>
      <c r="KLV20" s="146"/>
      <c r="KLW20" s="146"/>
      <c r="KLX20" s="146"/>
      <c r="KLY20" s="146"/>
      <c r="KLZ20" s="146"/>
      <c r="KMA20" s="146"/>
      <c r="KMB20" s="146"/>
      <c r="KMC20" s="146"/>
      <c r="KMD20" s="146"/>
      <c r="KME20" s="146"/>
      <c r="KMF20" s="146"/>
      <c r="KMG20" s="146"/>
      <c r="KMH20" s="146"/>
      <c r="KMI20" s="146"/>
      <c r="KMJ20" s="146"/>
      <c r="KMK20" s="146"/>
      <c r="KML20" s="146"/>
      <c r="KMM20" s="146"/>
      <c r="KMN20" s="146"/>
      <c r="KMO20" s="146"/>
      <c r="KMP20" s="146"/>
      <c r="KMQ20" s="146"/>
      <c r="KMR20" s="146"/>
      <c r="KMS20" s="146"/>
      <c r="KMT20" s="146"/>
      <c r="KMU20" s="146"/>
      <c r="KMV20" s="146"/>
      <c r="KMW20" s="146"/>
      <c r="KMX20" s="146"/>
      <c r="KMY20" s="146"/>
      <c r="KMZ20" s="146"/>
      <c r="KNA20" s="146"/>
      <c r="KNB20" s="146"/>
      <c r="KNC20" s="146"/>
      <c r="KND20" s="146"/>
      <c r="KNE20" s="146"/>
      <c r="KNF20" s="146"/>
      <c r="KNG20" s="146"/>
      <c r="KNH20" s="146"/>
      <c r="KNI20" s="146"/>
      <c r="KNJ20" s="146"/>
      <c r="KNK20" s="146"/>
      <c r="KNL20" s="146"/>
      <c r="KNM20" s="146"/>
      <c r="KNN20" s="146"/>
      <c r="KNO20" s="146"/>
      <c r="KNP20" s="146"/>
      <c r="KNQ20" s="146"/>
      <c r="KNR20" s="146"/>
      <c r="KNS20" s="146"/>
      <c r="KNT20" s="146"/>
      <c r="KNU20" s="146"/>
      <c r="KNV20" s="146"/>
      <c r="KNW20" s="146"/>
      <c r="KNX20" s="146"/>
      <c r="KNY20" s="146"/>
      <c r="KNZ20" s="146"/>
      <c r="KOA20" s="146"/>
      <c r="KOB20" s="146"/>
      <c r="KOC20" s="146"/>
      <c r="KOD20" s="146"/>
      <c r="KOE20" s="146"/>
      <c r="KOF20" s="146"/>
      <c r="KOG20" s="146"/>
      <c r="KOH20" s="146"/>
      <c r="KOI20" s="146"/>
      <c r="KOJ20" s="146"/>
      <c r="KOK20" s="146"/>
      <c r="KOL20" s="146"/>
      <c r="KOM20" s="146"/>
      <c r="KON20" s="146"/>
      <c r="KOO20" s="146"/>
      <c r="KOP20" s="146"/>
      <c r="KOQ20" s="146"/>
      <c r="KOR20" s="146"/>
      <c r="KOS20" s="146"/>
      <c r="KOT20" s="146"/>
      <c r="KOU20" s="146"/>
      <c r="KOV20" s="146"/>
      <c r="KOW20" s="146"/>
      <c r="KOX20" s="146"/>
      <c r="KOY20" s="146"/>
      <c r="KOZ20" s="146"/>
      <c r="KPA20" s="146"/>
      <c r="KPB20" s="146"/>
      <c r="KPC20" s="146"/>
      <c r="KPD20" s="146"/>
      <c r="KPE20" s="146"/>
      <c r="KPF20" s="146"/>
      <c r="KPG20" s="146"/>
      <c r="KPH20" s="146"/>
      <c r="KPI20" s="146"/>
      <c r="KPJ20" s="146"/>
      <c r="KPK20" s="146"/>
      <c r="KPL20" s="146"/>
      <c r="KPM20" s="146"/>
      <c r="KPN20" s="146"/>
      <c r="KPO20" s="146"/>
      <c r="KPP20" s="146"/>
      <c r="KPQ20" s="146"/>
      <c r="KPR20" s="146"/>
      <c r="KPS20" s="146"/>
      <c r="KPT20" s="146"/>
      <c r="KPU20" s="146"/>
      <c r="KPV20" s="146"/>
      <c r="KPW20" s="146"/>
      <c r="KPX20" s="146"/>
      <c r="KPY20" s="146"/>
      <c r="KPZ20" s="146"/>
      <c r="KQA20" s="146"/>
      <c r="KQB20" s="146"/>
      <c r="KQC20" s="146"/>
      <c r="KQD20" s="146"/>
      <c r="KQE20" s="146"/>
      <c r="KQF20" s="146"/>
      <c r="KQG20" s="146"/>
      <c r="KQH20" s="146"/>
      <c r="KQI20" s="146"/>
      <c r="KQJ20" s="146"/>
      <c r="KQK20" s="146"/>
      <c r="KQL20" s="146"/>
      <c r="KQM20" s="146"/>
      <c r="KQN20" s="146"/>
      <c r="KQO20" s="146"/>
      <c r="KQP20" s="146"/>
      <c r="KQQ20" s="146"/>
      <c r="KQR20" s="146"/>
      <c r="KQS20" s="146"/>
      <c r="KQT20" s="146"/>
      <c r="KQU20" s="146"/>
      <c r="KQV20" s="146"/>
      <c r="KQW20" s="146"/>
      <c r="KQX20" s="146"/>
      <c r="KQY20" s="146"/>
      <c r="KQZ20" s="146"/>
      <c r="KRA20" s="146"/>
      <c r="KRB20" s="146"/>
      <c r="KRC20" s="146"/>
      <c r="KRD20" s="146"/>
      <c r="KRE20" s="146"/>
      <c r="KRF20" s="146"/>
      <c r="KRG20" s="146"/>
      <c r="KRH20" s="146"/>
      <c r="KRI20" s="146"/>
      <c r="KRJ20" s="146"/>
      <c r="KRK20" s="146"/>
      <c r="KRL20" s="146"/>
      <c r="KRM20" s="146"/>
      <c r="KRN20" s="146"/>
      <c r="KRO20" s="146"/>
      <c r="KRP20" s="146"/>
      <c r="KRQ20" s="146"/>
      <c r="KRR20" s="146"/>
      <c r="KRS20" s="146"/>
      <c r="KRT20" s="146"/>
      <c r="KRU20" s="146"/>
      <c r="KRV20" s="146"/>
      <c r="KRW20" s="146"/>
      <c r="KRX20" s="146"/>
      <c r="KRY20" s="146"/>
      <c r="KRZ20" s="146"/>
      <c r="KSA20" s="146"/>
      <c r="KSB20" s="146"/>
      <c r="KSC20" s="146"/>
      <c r="KSD20" s="146"/>
      <c r="KSE20" s="146"/>
      <c r="KSF20" s="146"/>
      <c r="KSG20" s="146"/>
      <c r="KSH20" s="146"/>
      <c r="KSI20" s="146"/>
      <c r="KSJ20" s="146"/>
      <c r="KSK20" s="146"/>
      <c r="KSL20" s="146"/>
      <c r="KSM20" s="146"/>
      <c r="KSN20" s="146"/>
      <c r="KSO20" s="146"/>
      <c r="KSP20" s="146"/>
      <c r="KSQ20" s="146"/>
      <c r="KSR20" s="146"/>
      <c r="KSS20" s="146"/>
      <c r="KST20" s="146"/>
      <c r="KSU20" s="146"/>
      <c r="KSV20" s="146"/>
      <c r="KSW20" s="146"/>
      <c r="KSX20" s="146"/>
      <c r="KSY20" s="146"/>
      <c r="KSZ20" s="146"/>
      <c r="KTA20" s="146"/>
      <c r="KTB20" s="146"/>
      <c r="KTC20" s="146"/>
      <c r="KTD20" s="146"/>
      <c r="KTE20" s="146"/>
      <c r="KTF20" s="146"/>
      <c r="KTG20" s="146"/>
      <c r="KTH20" s="146"/>
      <c r="KTI20" s="146"/>
      <c r="KTJ20" s="146"/>
      <c r="KTK20" s="146"/>
      <c r="KTL20" s="146"/>
      <c r="KTM20" s="146"/>
      <c r="KTN20" s="146"/>
      <c r="KTO20" s="146"/>
      <c r="KTP20" s="146"/>
      <c r="KTQ20" s="146"/>
      <c r="KTR20" s="146"/>
      <c r="KTS20" s="146"/>
      <c r="KTT20" s="146"/>
      <c r="KTU20" s="146"/>
      <c r="KTV20" s="146"/>
      <c r="KTW20" s="146"/>
      <c r="KTX20" s="146"/>
      <c r="KTY20" s="146"/>
      <c r="KTZ20" s="146"/>
      <c r="KUA20" s="146"/>
      <c r="KUB20" s="146"/>
      <c r="KUC20" s="146"/>
      <c r="KUD20" s="146"/>
      <c r="KUE20" s="146"/>
      <c r="KUF20" s="146"/>
      <c r="KUG20" s="146"/>
      <c r="KUH20" s="146"/>
      <c r="KUI20" s="146"/>
      <c r="KUJ20" s="146"/>
      <c r="KUK20" s="146"/>
      <c r="KUL20" s="146"/>
      <c r="KUM20" s="146"/>
      <c r="KUN20" s="146"/>
      <c r="KUO20" s="146"/>
      <c r="KUP20" s="146"/>
      <c r="KUQ20" s="146"/>
      <c r="KUR20" s="146"/>
      <c r="KUS20" s="146"/>
      <c r="KUT20" s="146"/>
      <c r="KUU20" s="146"/>
      <c r="KUV20" s="146"/>
      <c r="KUW20" s="146"/>
      <c r="KUX20" s="146"/>
      <c r="KUY20" s="146"/>
      <c r="KUZ20" s="146"/>
      <c r="KVA20" s="146"/>
      <c r="KVB20" s="146"/>
      <c r="KVC20" s="146"/>
      <c r="KVD20" s="146"/>
      <c r="KVE20" s="146"/>
      <c r="KVF20" s="146"/>
      <c r="KVG20" s="146"/>
      <c r="KVH20" s="146"/>
      <c r="KVI20" s="146"/>
      <c r="KVJ20" s="146"/>
      <c r="KVK20" s="146"/>
      <c r="KVL20" s="146"/>
      <c r="KVM20" s="146"/>
      <c r="KVN20" s="146"/>
      <c r="KVO20" s="146"/>
      <c r="KVP20" s="146"/>
      <c r="KVQ20" s="146"/>
      <c r="KVR20" s="146"/>
      <c r="KVS20" s="146"/>
      <c r="KVT20" s="146"/>
      <c r="KVU20" s="146"/>
      <c r="KVV20" s="146"/>
      <c r="KVW20" s="146"/>
      <c r="KVX20" s="146"/>
      <c r="KVY20" s="146"/>
      <c r="KVZ20" s="146"/>
      <c r="KWA20" s="146"/>
      <c r="KWB20" s="146"/>
      <c r="KWC20" s="146"/>
      <c r="KWD20" s="146"/>
      <c r="KWE20" s="146"/>
      <c r="KWF20" s="146"/>
      <c r="KWG20" s="146"/>
      <c r="KWH20" s="146"/>
      <c r="KWI20" s="146"/>
      <c r="KWJ20" s="146"/>
      <c r="KWK20" s="146"/>
      <c r="KWL20" s="146"/>
      <c r="KWM20" s="146"/>
      <c r="KWN20" s="146"/>
      <c r="KWO20" s="146"/>
      <c r="KWP20" s="146"/>
      <c r="KWQ20" s="146"/>
      <c r="KWR20" s="146"/>
      <c r="KWS20" s="146"/>
      <c r="KWT20" s="146"/>
      <c r="KWU20" s="146"/>
      <c r="KWV20" s="146"/>
      <c r="KWW20" s="146"/>
      <c r="KWX20" s="146"/>
      <c r="KWY20" s="146"/>
      <c r="KWZ20" s="146"/>
      <c r="KXA20" s="146"/>
      <c r="KXB20" s="146"/>
      <c r="KXC20" s="146"/>
      <c r="KXD20" s="146"/>
      <c r="KXE20" s="146"/>
      <c r="KXF20" s="146"/>
      <c r="KXG20" s="146"/>
      <c r="KXH20" s="146"/>
      <c r="KXI20" s="146"/>
      <c r="KXJ20" s="146"/>
      <c r="KXK20" s="146"/>
      <c r="KXL20" s="146"/>
      <c r="KXM20" s="146"/>
      <c r="KXN20" s="146"/>
      <c r="KXO20" s="146"/>
      <c r="KXP20" s="146"/>
      <c r="KXQ20" s="146"/>
      <c r="KXR20" s="146"/>
      <c r="KXS20" s="146"/>
      <c r="KXT20" s="146"/>
      <c r="KXU20" s="146"/>
      <c r="KXV20" s="146"/>
      <c r="KXW20" s="146"/>
      <c r="KXX20" s="146"/>
      <c r="KXY20" s="146"/>
      <c r="KXZ20" s="146"/>
      <c r="KYA20" s="146"/>
      <c r="KYB20" s="146"/>
      <c r="KYC20" s="146"/>
      <c r="KYD20" s="146"/>
      <c r="KYE20" s="146"/>
      <c r="KYF20" s="146"/>
      <c r="KYG20" s="146"/>
      <c r="KYH20" s="146"/>
      <c r="KYI20" s="146"/>
      <c r="KYJ20" s="146"/>
      <c r="KYK20" s="146"/>
      <c r="KYL20" s="146"/>
      <c r="KYM20" s="146"/>
      <c r="KYN20" s="146"/>
      <c r="KYO20" s="146"/>
      <c r="KYP20" s="146"/>
      <c r="KYQ20" s="146"/>
      <c r="KYR20" s="146"/>
      <c r="KYS20" s="146"/>
      <c r="KYT20" s="146"/>
      <c r="KYU20" s="146"/>
      <c r="KYV20" s="146"/>
      <c r="KYW20" s="146"/>
      <c r="KYX20" s="146"/>
      <c r="KYY20" s="146"/>
      <c r="KYZ20" s="146"/>
      <c r="KZA20" s="146"/>
      <c r="KZB20" s="146"/>
      <c r="KZC20" s="146"/>
      <c r="KZD20" s="146"/>
      <c r="KZE20" s="146"/>
      <c r="KZF20" s="146"/>
      <c r="KZG20" s="146"/>
      <c r="KZH20" s="146"/>
      <c r="KZI20" s="146"/>
      <c r="KZJ20" s="146"/>
      <c r="KZK20" s="146"/>
      <c r="KZL20" s="146"/>
      <c r="KZM20" s="146"/>
      <c r="KZN20" s="146"/>
      <c r="KZO20" s="146"/>
      <c r="KZP20" s="146"/>
      <c r="KZQ20" s="146"/>
      <c r="KZR20" s="146"/>
      <c r="KZS20" s="146"/>
      <c r="KZT20" s="146"/>
      <c r="KZU20" s="146"/>
      <c r="KZV20" s="146"/>
      <c r="KZW20" s="146"/>
      <c r="KZX20" s="146"/>
      <c r="KZY20" s="146"/>
      <c r="KZZ20" s="146"/>
      <c r="LAA20" s="146"/>
      <c r="LAB20" s="146"/>
      <c r="LAC20" s="146"/>
      <c r="LAD20" s="146"/>
      <c r="LAE20" s="146"/>
      <c r="LAF20" s="146"/>
      <c r="LAG20" s="146"/>
      <c r="LAH20" s="146"/>
      <c r="LAI20" s="146"/>
      <c r="LAJ20" s="146"/>
      <c r="LAK20" s="146"/>
      <c r="LAL20" s="146"/>
      <c r="LAM20" s="146"/>
      <c r="LAN20" s="146"/>
      <c r="LAO20" s="146"/>
      <c r="LAP20" s="146"/>
      <c r="LAQ20" s="146"/>
      <c r="LAR20" s="146"/>
      <c r="LAS20" s="146"/>
      <c r="LAT20" s="146"/>
      <c r="LAU20" s="146"/>
      <c r="LAV20" s="146"/>
      <c r="LAW20" s="146"/>
      <c r="LAX20" s="146"/>
      <c r="LAY20" s="146"/>
      <c r="LAZ20" s="146"/>
      <c r="LBA20" s="146"/>
      <c r="LBB20" s="146"/>
      <c r="LBC20" s="146"/>
      <c r="LBD20" s="146"/>
      <c r="LBE20" s="146"/>
      <c r="LBF20" s="146"/>
      <c r="LBG20" s="146"/>
      <c r="LBH20" s="146"/>
      <c r="LBI20" s="146"/>
      <c r="LBJ20" s="146"/>
      <c r="LBK20" s="146"/>
      <c r="LBL20" s="146"/>
      <c r="LBM20" s="146"/>
      <c r="LBN20" s="146"/>
      <c r="LBO20" s="146"/>
      <c r="LBP20" s="146"/>
      <c r="LBQ20" s="146"/>
      <c r="LBR20" s="146"/>
      <c r="LBS20" s="146"/>
      <c r="LBT20" s="146"/>
      <c r="LBU20" s="146"/>
      <c r="LBV20" s="146"/>
      <c r="LBW20" s="146"/>
      <c r="LBX20" s="146"/>
      <c r="LBY20" s="146"/>
      <c r="LBZ20" s="146"/>
      <c r="LCA20" s="146"/>
      <c r="LCB20" s="146"/>
      <c r="LCC20" s="146"/>
      <c r="LCD20" s="146"/>
      <c r="LCE20" s="146"/>
      <c r="LCF20" s="146"/>
      <c r="LCG20" s="146"/>
      <c r="LCH20" s="146"/>
      <c r="LCI20" s="146"/>
      <c r="LCJ20" s="146"/>
      <c r="LCK20" s="146"/>
      <c r="LCL20" s="146"/>
      <c r="LCM20" s="146"/>
      <c r="LCN20" s="146"/>
      <c r="LCO20" s="146"/>
      <c r="LCP20" s="146"/>
      <c r="LCQ20" s="146"/>
      <c r="LCR20" s="146"/>
      <c r="LCS20" s="146"/>
      <c r="LCT20" s="146"/>
      <c r="LCU20" s="146"/>
      <c r="LCV20" s="146"/>
      <c r="LCW20" s="146"/>
      <c r="LCX20" s="146"/>
      <c r="LCY20" s="146"/>
      <c r="LCZ20" s="146"/>
      <c r="LDA20" s="146"/>
      <c r="LDB20" s="146"/>
      <c r="LDC20" s="146"/>
      <c r="LDD20" s="146"/>
      <c r="LDE20" s="146"/>
      <c r="LDF20" s="146"/>
      <c r="LDG20" s="146"/>
      <c r="LDH20" s="146"/>
      <c r="LDI20" s="146"/>
      <c r="LDJ20" s="146"/>
      <c r="LDK20" s="146"/>
      <c r="LDL20" s="146"/>
      <c r="LDM20" s="146"/>
      <c r="LDN20" s="146"/>
      <c r="LDO20" s="146"/>
      <c r="LDP20" s="146"/>
      <c r="LDQ20" s="146"/>
      <c r="LDR20" s="146"/>
      <c r="LDS20" s="146"/>
      <c r="LDT20" s="146"/>
      <c r="LDU20" s="146"/>
      <c r="LDV20" s="146"/>
      <c r="LDW20" s="146"/>
      <c r="LDX20" s="146"/>
      <c r="LDY20" s="146"/>
      <c r="LDZ20" s="146"/>
      <c r="LEA20" s="146"/>
      <c r="LEB20" s="146"/>
      <c r="LEC20" s="146"/>
      <c r="LED20" s="146"/>
      <c r="LEE20" s="146"/>
      <c r="LEF20" s="146"/>
      <c r="LEG20" s="146"/>
      <c r="LEH20" s="146"/>
      <c r="LEI20" s="146"/>
      <c r="LEJ20" s="146"/>
      <c r="LEK20" s="146"/>
      <c r="LEL20" s="146"/>
      <c r="LEM20" s="146"/>
      <c r="LEN20" s="146"/>
      <c r="LEO20" s="146"/>
      <c r="LEP20" s="146"/>
      <c r="LEQ20" s="146"/>
      <c r="LER20" s="146"/>
      <c r="LES20" s="146"/>
      <c r="LET20" s="146"/>
      <c r="LEU20" s="146"/>
      <c r="LEV20" s="146"/>
      <c r="LEW20" s="146"/>
      <c r="LEX20" s="146"/>
      <c r="LEY20" s="146"/>
      <c r="LEZ20" s="146"/>
      <c r="LFA20" s="146"/>
      <c r="LFB20" s="146"/>
      <c r="LFC20" s="146"/>
      <c r="LFD20" s="146"/>
      <c r="LFE20" s="146"/>
      <c r="LFF20" s="146"/>
      <c r="LFG20" s="146"/>
      <c r="LFH20" s="146"/>
      <c r="LFI20" s="146"/>
      <c r="LFJ20" s="146"/>
      <c r="LFK20" s="146"/>
      <c r="LFL20" s="146"/>
      <c r="LFM20" s="146"/>
      <c r="LFN20" s="146"/>
      <c r="LFO20" s="146"/>
      <c r="LFP20" s="146"/>
      <c r="LFQ20" s="146"/>
      <c r="LFR20" s="146"/>
      <c r="LFS20" s="146"/>
      <c r="LFT20" s="146"/>
      <c r="LFU20" s="146"/>
      <c r="LFV20" s="146"/>
      <c r="LFW20" s="146"/>
      <c r="LFX20" s="146"/>
      <c r="LFY20" s="146"/>
      <c r="LFZ20" s="146"/>
      <c r="LGA20" s="146"/>
      <c r="LGB20" s="146"/>
      <c r="LGC20" s="146"/>
      <c r="LGD20" s="146"/>
      <c r="LGE20" s="146"/>
      <c r="LGF20" s="146"/>
      <c r="LGG20" s="146"/>
      <c r="LGH20" s="146"/>
      <c r="LGI20" s="146"/>
      <c r="LGJ20" s="146"/>
      <c r="LGK20" s="146"/>
      <c r="LGL20" s="146"/>
      <c r="LGM20" s="146"/>
      <c r="LGN20" s="146"/>
      <c r="LGO20" s="146"/>
      <c r="LGP20" s="146"/>
      <c r="LGQ20" s="146"/>
      <c r="LGR20" s="146"/>
      <c r="LGS20" s="146"/>
      <c r="LGT20" s="146"/>
      <c r="LGU20" s="146"/>
      <c r="LGV20" s="146"/>
      <c r="LGW20" s="146"/>
      <c r="LGX20" s="146"/>
      <c r="LGY20" s="146"/>
      <c r="LGZ20" s="146"/>
      <c r="LHA20" s="146"/>
      <c r="LHB20" s="146"/>
      <c r="LHC20" s="146"/>
      <c r="LHD20" s="146"/>
      <c r="LHE20" s="146"/>
      <c r="LHF20" s="146"/>
      <c r="LHG20" s="146"/>
      <c r="LHH20" s="146"/>
      <c r="LHI20" s="146"/>
      <c r="LHJ20" s="146"/>
      <c r="LHK20" s="146"/>
      <c r="LHL20" s="146"/>
      <c r="LHM20" s="146"/>
      <c r="LHN20" s="146"/>
      <c r="LHO20" s="146"/>
      <c r="LHP20" s="146"/>
      <c r="LHQ20" s="146"/>
      <c r="LHR20" s="146"/>
      <c r="LHS20" s="146"/>
      <c r="LHT20" s="146"/>
      <c r="LHU20" s="146"/>
      <c r="LHV20" s="146"/>
      <c r="LHW20" s="146"/>
      <c r="LHX20" s="146"/>
      <c r="LHY20" s="146"/>
      <c r="LHZ20" s="146"/>
      <c r="LIA20" s="146"/>
      <c r="LIB20" s="146"/>
      <c r="LIC20" s="146"/>
      <c r="LID20" s="146"/>
      <c r="LIE20" s="146"/>
      <c r="LIF20" s="146"/>
      <c r="LIG20" s="146"/>
      <c r="LIH20" s="146"/>
      <c r="LII20" s="146"/>
      <c r="LIJ20" s="146"/>
      <c r="LIK20" s="146"/>
      <c r="LIL20" s="146"/>
      <c r="LIM20" s="146"/>
      <c r="LIN20" s="146"/>
      <c r="LIO20" s="146"/>
      <c r="LIP20" s="146"/>
      <c r="LIQ20" s="146"/>
      <c r="LIR20" s="146"/>
      <c r="LIS20" s="146"/>
      <c r="LIT20" s="146"/>
      <c r="LIU20" s="146"/>
      <c r="LIV20" s="146"/>
      <c r="LIW20" s="146"/>
      <c r="LIX20" s="146"/>
      <c r="LIY20" s="146"/>
      <c r="LIZ20" s="146"/>
      <c r="LJA20" s="146"/>
      <c r="LJB20" s="146"/>
      <c r="LJC20" s="146"/>
      <c r="LJD20" s="146"/>
      <c r="LJE20" s="146"/>
      <c r="LJF20" s="146"/>
      <c r="LJG20" s="146"/>
      <c r="LJH20" s="146"/>
      <c r="LJI20" s="146"/>
      <c r="LJJ20" s="146"/>
      <c r="LJK20" s="146"/>
      <c r="LJL20" s="146"/>
      <c r="LJM20" s="146"/>
      <c r="LJN20" s="146"/>
      <c r="LJO20" s="146"/>
      <c r="LJP20" s="146"/>
      <c r="LJQ20" s="146"/>
      <c r="LJR20" s="146"/>
      <c r="LJS20" s="146"/>
      <c r="LJT20" s="146"/>
      <c r="LJU20" s="146"/>
      <c r="LJV20" s="146"/>
      <c r="LJW20" s="146"/>
      <c r="LJX20" s="146"/>
      <c r="LJY20" s="146"/>
      <c r="LJZ20" s="146"/>
      <c r="LKA20" s="146"/>
      <c r="LKB20" s="146"/>
      <c r="LKC20" s="146"/>
      <c r="LKD20" s="146"/>
      <c r="LKE20" s="146"/>
      <c r="LKF20" s="146"/>
      <c r="LKG20" s="146"/>
      <c r="LKH20" s="146"/>
      <c r="LKI20" s="146"/>
      <c r="LKJ20" s="146"/>
      <c r="LKK20" s="146"/>
      <c r="LKL20" s="146"/>
      <c r="LKM20" s="146"/>
      <c r="LKN20" s="146"/>
      <c r="LKO20" s="146"/>
      <c r="LKP20" s="146"/>
      <c r="LKQ20" s="146"/>
      <c r="LKR20" s="146"/>
      <c r="LKS20" s="146"/>
      <c r="LKT20" s="146"/>
      <c r="LKU20" s="146"/>
      <c r="LKV20" s="146"/>
      <c r="LKW20" s="146"/>
      <c r="LKX20" s="146"/>
      <c r="LKY20" s="146"/>
      <c r="LKZ20" s="146"/>
      <c r="LLA20" s="146"/>
      <c r="LLB20" s="146"/>
      <c r="LLC20" s="146"/>
      <c r="LLD20" s="146"/>
      <c r="LLE20" s="146"/>
      <c r="LLF20" s="146"/>
      <c r="LLG20" s="146"/>
      <c r="LLH20" s="146"/>
      <c r="LLI20" s="146"/>
      <c r="LLJ20" s="146"/>
      <c r="LLK20" s="146"/>
      <c r="LLL20" s="146"/>
      <c r="LLM20" s="146"/>
      <c r="LLN20" s="146"/>
      <c r="LLO20" s="146"/>
      <c r="LLP20" s="146"/>
      <c r="LLQ20" s="146"/>
      <c r="LLR20" s="146"/>
      <c r="LLS20" s="146"/>
      <c r="LLT20" s="146"/>
      <c r="LLU20" s="146"/>
      <c r="LLV20" s="146"/>
      <c r="LLW20" s="146"/>
      <c r="LLX20" s="146"/>
      <c r="LLY20" s="146"/>
      <c r="LLZ20" s="146"/>
      <c r="LMA20" s="146"/>
      <c r="LMB20" s="146"/>
      <c r="LMC20" s="146"/>
      <c r="LMD20" s="146"/>
      <c r="LME20" s="146"/>
      <c r="LMF20" s="146"/>
      <c r="LMG20" s="146"/>
      <c r="LMH20" s="146"/>
      <c r="LMI20" s="146"/>
      <c r="LMJ20" s="146"/>
      <c r="LMK20" s="146"/>
      <c r="LML20" s="146"/>
      <c r="LMM20" s="146"/>
      <c r="LMN20" s="146"/>
      <c r="LMO20" s="146"/>
      <c r="LMP20" s="146"/>
      <c r="LMQ20" s="146"/>
      <c r="LMR20" s="146"/>
      <c r="LMS20" s="146"/>
      <c r="LMT20" s="146"/>
      <c r="LMU20" s="146"/>
      <c r="LMV20" s="146"/>
      <c r="LMW20" s="146"/>
      <c r="LMX20" s="146"/>
      <c r="LMY20" s="146"/>
      <c r="LMZ20" s="146"/>
      <c r="LNA20" s="146"/>
      <c r="LNB20" s="146"/>
      <c r="LNC20" s="146"/>
      <c r="LND20" s="146"/>
      <c r="LNE20" s="146"/>
      <c r="LNF20" s="146"/>
      <c r="LNG20" s="146"/>
      <c r="LNH20" s="146"/>
      <c r="LNI20" s="146"/>
      <c r="LNJ20" s="146"/>
      <c r="LNK20" s="146"/>
      <c r="LNL20" s="146"/>
      <c r="LNM20" s="146"/>
      <c r="LNN20" s="146"/>
      <c r="LNO20" s="146"/>
      <c r="LNP20" s="146"/>
      <c r="LNQ20" s="146"/>
      <c r="LNR20" s="146"/>
      <c r="LNS20" s="146"/>
      <c r="LNT20" s="146"/>
      <c r="LNU20" s="146"/>
      <c r="LNV20" s="146"/>
      <c r="LNW20" s="146"/>
      <c r="LNX20" s="146"/>
      <c r="LNY20" s="146"/>
      <c r="LNZ20" s="146"/>
      <c r="LOA20" s="146"/>
      <c r="LOB20" s="146"/>
      <c r="LOC20" s="146"/>
      <c r="LOD20" s="146"/>
      <c r="LOE20" s="146"/>
      <c r="LOF20" s="146"/>
      <c r="LOG20" s="146"/>
      <c r="LOH20" s="146"/>
      <c r="LOI20" s="146"/>
      <c r="LOJ20" s="146"/>
      <c r="LOK20" s="146"/>
      <c r="LOL20" s="146"/>
      <c r="LOM20" s="146"/>
      <c r="LON20" s="146"/>
      <c r="LOO20" s="146"/>
      <c r="LOP20" s="146"/>
      <c r="LOQ20" s="146"/>
      <c r="LOR20" s="146"/>
      <c r="LOS20" s="146"/>
      <c r="LOT20" s="146"/>
      <c r="LOU20" s="146"/>
      <c r="LOV20" s="146"/>
      <c r="LOW20" s="146"/>
      <c r="LOX20" s="146"/>
      <c r="LOY20" s="146"/>
      <c r="LOZ20" s="146"/>
      <c r="LPA20" s="146"/>
      <c r="LPB20" s="146"/>
      <c r="LPC20" s="146"/>
      <c r="LPD20" s="146"/>
      <c r="LPE20" s="146"/>
      <c r="LPF20" s="146"/>
      <c r="LPG20" s="146"/>
      <c r="LPH20" s="146"/>
      <c r="LPI20" s="146"/>
      <c r="LPJ20" s="146"/>
      <c r="LPK20" s="146"/>
      <c r="LPL20" s="146"/>
      <c r="LPM20" s="146"/>
      <c r="LPN20" s="146"/>
      <c r="LPO20" s="146"/>
      <c r="LPP20" s="146"/>
      <c r="LPQ20" s="146"/>
      <c r="LPR20" s="146"/>
      <c r="LPS20" s="146"/>
      <c r="LPT20" s="146"/>
      <c r="LPU20" s="146"/>
      <c r="LPV20" s="146"/>
      <c r="LPW20" s="146"/>
      <c r="LPX20" s="146"/>
      <c r="LPY20" s="146"/>
      <c r="LPZ20" s="146"/>
      <c r="LQA20" s="146"/>
      <c r="LQB20" s="146"/>
      <c r="LQC20" s="146"/>
      <c r="LQD20" s="146"/>
      <c r="LQE20" s="146"/>
      <c r="LQF20" s="146"/>
      <c r="LQG20" s="146"/>
      <c r="LQH20" s="146"/>
      <c r="LQI20" s="146"/>
      <c r="LQJ20" s="146"/>
      <c r="LQK20" s="146"/>
      <c r="LQL20" s="146"/>
      <c r="LQM20" s="146"/>
      <c r="LQN20" s="146"/>
      <c r="LQO20" s="146"/>
      <c r="LQP20" s="146"/>
      <c r="LQQ20" s="146"/>
      <c r="LQR20" s="146"/>
      <c r="LQS20" s="146"/>
      <c r="LQT20" s="146"/>
      <c r="LQU20" s="146"/>
      <c r="LQV20" s="146"/>
      <c r="LQW20" s="146"/>
      <c r="LQX20" s="146"/>
      <c r="LQY20" s="146"/>
      <c r="LQZ20" s="146"/>
      <c r="LRA20" s="146"/>
      <c r="LRB20" s="146"/>
      <c r="LRC20" s="146"/>
      <c r="LRD20" s="146"/>
      <c r="LRE20" s="146"/>
      <c r="LRF20" s="146"/>
      <c r="LRG20" s="146"/>
      <c r="LRH20" s="146"/>
      <c r="LRI20" s="146"/>
      <c r="LRJ20" s="146"/>
      <c r="LRK20" s="146"/>
      <c r="LRL20" s="146"/>
      <c r="LRM20" s="146"/>
      <c r="LRN20" s="146"/>
      <c r="LRO20" s="146"/>
      <c r="LRP20" s="146"/>
      <c r="LRQ20" s="146"/>
      <c r="LRR20" s="146"/>
      <c r="LRS20" s="146"/>
      <c r="LRT20" s="146"/>
      <c r="LRU20" s="146"/>
      <c r="LRV20" s="146"/>
      <c r="LRW20" s="146"/>
      <c r="LRX20" s="146"/>
      <c r="LRY20" s="146"/>
      <c r="LRZ20" s="146"/>
      <c r="LSA20" s="146"/>
      <c r="LSB20" s="146"/>
      <c r="LSC20" s="146"/>
      <c r="LSD20" s="146"/>
      <c r="LSE20" s="146"/>
      <c r="LSF20" s="146"/>
      <c r="LSG20" s="146"/>
      <c r="LSH20" s="146"/>
      <c r="LSI20" s="146"/>
      <c r="LSJ20" s="146"/>
      <c r="LSK20" s="146"/>
      <c r="LSL20" s="146"/>
      <c r="LSM20" s="146"/>
      <c r="LSN20" s="146"/>
      <c r="LSO20" s="146"/>
      <c r="LSP20" s="146"/>
      <c r="LSQ20" s="146"/>
      <c r="LSR20" s="146"/>
      <c r="LSS20" s="146"/>
      <c r="LST20" s="146"/>
      <c r="LSU20" s="146"/>
      <c r="LSV20" s="146"/>
      <c r="LSW20" s="146"/>
      <c r="LSX20" s="146"/>
      <c r="LSY20" s="146"/>
      <c r="LSZ20" s="146"/>
      <c r="LTA20" s="146"/>
      <c r="LTB20" s="146"/>
      <c r="LTC20" s="146"/>
      <c r="LTD20" s="146"/>
      <c r="LTE20" s="146"/>
      <c r="LTF20" s="146"/>
      <c r="LTG20" s="146"/>
      <c r="LTH20" s="146"/>
      <c r="LTI20" s="146"/>
      <c r="LTJ20" s="146"/>
      <c r="LTK20" s="146"/>
      <c r="LTL20" s="146"/>
      <c r="LTM20" s="146"/>
      <c r="LTN20" s="146"/>
      <c r="LTO20" s="146"/>
      <c r="LTP20" s="146"/>
      <c r="LTQ20" s="146"/>
      <c r="LTR20" s="146"/>
      <c r="LTS20" s="146"/>
      <c r="LTT20" s="146"/>
      <c r="LTU20" s="146"/>
      <c r="LTV20" s="146"/>
      <c r="LTW20" s="146"/>
      <c r="LTX20" s="146"/>
      <c r="LTY20" s="146"/>
      <c r="LTZ20" s="146"/>
      <c r="LUA20" s="146"/>
      <c r="LUB20" s="146"/>
      <c r="LUC20" s="146"/>
      <c r="LUD20" s="146"/>
      <c r="LUE20" s="146"/>
      <c r="LUF20" s="146"/>
      <c r="LUG20" s="146"/>
      <c r="LUH20" s="146"/>
      <c r="LUI20" s="146"/>
      <c r="LUJ20" s="146"/>
      <c r="LUK20" s="146"/>
      <c r="LUL20" s="146"/>
      <c r="LUM20" s="146"/>
      <c r="LUN20" s="146"/>
      <c r="LUO20" s="146"/>
      <c r="LUP20" s="146"/>
      <c r="LUQ20" s="146"/>
      <c r="LUR20" s="146"/>
      <c r="LUS20" s="146"/>
      <c r="LUT20" s="146"/>
      <c r="LUU20" s="146"/>
      <c r="LUV20" s="146"/>
      <c r="LUW20" s="146"/>
      <c r="LUX20" s="146"/>
      <c r="LUY20" s="146"/>
      <c r="LUZ20" s="146"/>
      <c r="LVA20" s="146"/>
      <c r="LVB20" s="146"/>
      <c r="LVC20" s="146"/>
      <c r="LVD20" s="146"/>
      <c r="LVE20" s="146"/>
      <c r="LVF20" s="146"/>
      <c r="LVG20" s="146"/>
      <c r="LVH20" s="146"/>
      <c r="LVI20" s="146"/>
      <c r="LVJ20" s="146"/>
      <c r="LVK20" s="146"/>
      <c r="LVL20" s="146"/>
      <c r="LVM20" s="146"/>
      <c r="LVN20" s="146"/>
      <c r="LVO20" s="146"/>
      <c r="LVP20" s="146"/>
      <c r="LVQ20" s="146"/>
      <c r="LVR20" s="146"/>
      <c r="LVS20" s="146"/>
      <c r="LVT20" s="146"/>
      <c r="LVU20" s="146"/>
      <c r="LVV20" s="146"/>
      <c r="LVW20" s="146"/>
      <c r="LVX20" s="146"/>
      <c r="LVY20" s="146"/>
      <c r="LVZ20" s="146"/>
      <c r="LWA20" s="146"/>
      <c r="LWB20" s="146"/>
      <c r="LWC20" s="146"/>
      <c r="LWD20" s="146"/>
      <c r="LWE20" s="146"/>
      <c r="LWF20" s="146"/>
      <c r="LWG20" s="146"/>
      <c r="LWH20" s="146"/>
      <c r="LWI20" s="146"/>
      <c r="LWJ20" s="146"/>
      <c r="LWK20" s="146"/>
      <c r="LWL20" s="146"/>
      <c r="LWM20" s="146"/>
      <c r="LWN20" s="146"/>
      <c r="LWO20" s="146"/>
      <c r="LWP20" s="146"/>
      <c r="LWQ20" s="146"/>
      <c r="LWR20" s="146"/>
      <c r="LWS20" s="146"/>
      <c r="LWT20" s="146"/>
      <c r="LWU20" s="146"/>
      <c r="LWV20" s="146"/>
      <c r="LWW20" s="146"/>
      <c r="LWX20" s="146"/>
      <c r="LWY20" s="146"/>
      <c r="LWZ20" s="146"/>
      <c r="LXA20" s="146"/>
      <c r="LXB20" s="146"/>
      <c r="LXC20" s="146"/>
      <c r="LXD20" s="146"/>
      <c r="LXE20" s="146"/>
      <c r="LXF20" s="146"/>
      <c r="LXG20" s="146"/>
      <c r="LXH20" s="146"/>
      <c r="LXI20" s="146"/>
      <c r="LXJ20" s="146"/>
      <c r="LXK20" s="146"/>
      <c r="LXL20" s="146"/>
      <c r="LXM20" s="146"/>
      <c r="LXN20" s="146"/>
      <c r="LXO20" s="146"/>
      <c r="LXP20" s="146"/>
      <c r="LXQ20" s="146"/>
      <c r="LXR20" s="146"/>
      <c r="LXS20" s="146"/>
      <c r="LXT20" s="146"/>
      <c r="LXU20" s="146"/>
      <c r="LXV20" s="146"/>
      <c r="LXW20" s="146"/>
      <c r="LXX20" s="146"/>
      <c r="LXY20" s="146"/>
      <c r="LXZ20" s="146"/>
      <c r="LYA20" s="146"/>
      <c r="LYB20" s="146"/>
      <c r="LYC20" s="146"/>
      <c r="LYD20" s="146"/>
      <c r="LYE20" s="146"/>
      <c r="LYF20" s="146"/>
      <c r="LYG20" s="146"/>
      <c r="LYH20" s="146"/>
      <c r="LYI20" s="146"/>
      <c r="LYJ20" s="146"/>
      <c r="LYK20" s="146"/>
      <c r="LYL20" s="146"/>
      <c r="LYM20" s="146"/>
      <c r="LYN20" s="146"/>
      <c r="LYO20" s="146"/>
      <c r="LYP20" s="146"/>
      <c r="LYQ20" s="146"/>
      <c r="LYR20" s="146"/>
      <c r="LYS20" s="146"/>
      <c r="LYT20" s="146"/>
      <c r="LYU20" s="146"/>
      <c r="LYV20" s="146"/>
      <c r="LYW20" s="146"/>
      <c r="LYX20" s="146"/>
      <c r="LYY20" s="146"/>
      <c r="LYZ20" s="146"/>
      <c r="LZA20" s="146"/>
      <c r="LZB20" s="146"/>
      <c r="LZC20" s="146"/>
      <c r="LZD20" s="146"/>
      <c r="LZE20" s="146"/>
      <c r="LZF20" s="146"/>
      <c r="LZG20" s="146"/>
      <c r="LZH20" s="146"/>
      <c r="LZI20" s="146"/>
      <c r="LZJ20" s="146"/>
      <c r="LZK20" s="146"/>
      <c r="LZL20" s="146"/>
      <c r="LZM20" s="146"/>
      <c r="LZN20" s="146"/>
      <c r="LZO20" s="146"/>
      <c r="LZP20" s="146"/>
      <c r="LZQ20" s="146"/>
      <c r="LZR20" s="146"/>
      <c r="LZS20" s="146"/>
      <c r="LZT20" s="146"/>
      <c r="LZU20" s="146"/>
      <c r="LZV20" s="146"/>
      <c r="LZW20" s="146"/>
      <c r="LZX20" s="146"/>
      <c r="LZY20" s="146"/>
      <c r="LZZ20" s="146"/>
      <c r="MAA20" s="146"/>
      <c r="MAB20" s="146"/>
      <c r="MAC20" s="146"/>
      <c r="MAD20" s="146"/>
      <c r="MAE20" s="146"/>
      <c r="MAF20" s="146"/>
      <c r="MAG20" s="146"/>
      <c r="MAH20" s="146"/>
      <c r="MAI20" s="146"/>
      <c r="MAJ20" s="146"/>
      <c r="MAK20" s="146"/>
      <c r="MAL20" s="146"/>
      <c r="MAM20" s="146"/>
      <c r="MAN20" s="146"/>
      <c r="MAO20" s="146"/>
      <c r="MAP20" s="146"/>
      <c r="MAQ20" s="146"/>
      <c r="MAR20" s="146"/>
      <c r="MAS20" s="146"/>
      <c r="MAT20" s="146"/>
      <c r="MAU20" s="146"/>
      <c r="MAV20" s="146"/>
      <c r="MAW20" s="146"/>
      <c r="MAX20" s="146"/>
      <c r="MAY20" s="146"/>
      <c r="MAZ20" s="146"/>
      <c r="MBA20" s="146"/>
      <c r="MBB20" s="146"/>
      <c r="MBC20" s="146"/>
      <c r="MBD20" s="146"/>
      <c r="MBE20" s="146"/>
      <c r="MBF20" s="146"/>
      <c r="MBG20" s="146"/>
      <c r="MBH20" s="146"/>
      <c r="MBI20" s="146"/>
      <c r="MBJ20" s="146"/>
      <c r="MBK20" s="146"/>
      <c r="MBL20" s="146"/>
      <c r="MBM20" s="146"/>
      <c r="MBN20" s="146"/>
      <c r="MBO20" s="146"/>
      <c r="MBP20" s="146"/>
      <c r="MBQ20" s="146"/>
      <c r="MBR20" s="146"/>
      <c r="MBS20" s="146"/>
      <c r="MBT20" s="146"/>
      <c r="MBU20" s="146"/>
      <c r="MBV20" s="146"/>
      <c r="MBW20" s="146"/>
      <c r="MBX20" s="146"/>
      <c r="MBY20" s="146"/>
      <c r="MBZ20" s="146"/>
      <c r="MCA20" s="146"/>
      <c r="MCB20" s="146"/>
      <c r="MCC20" s="146"/>
      <c r="MCD20" s="146"/>
      <c r="MCE20" s="146"/>
      <c r="MCF20" s="146"/>
      <c r="MCG20" s="146"/>
      <c r="MCH20" s="146"/>
      <c r="MCI20" s="146"/>
      <c r="MCJ20" s="146"/>
      <c r="MCK20" s="146"/>
      <c r="MCL20" s="146"/>
      <c r="MCM20" s="146"/>
      <c r="MCN20" s="146"/>
      <c r="MCO20" s="146"/>
      <c r="MCP20" s="146"/>
      <c r="MCQ20" s="146"/>
      <c r="MCR20" s="146"/>
      <c r="MCS20" s="146"/>
      <c r="MCT20" s="146"/>
      <c r="MCU20" s="146"/>
      <c r="MCV20" s="146"/>
      <c r="MCW20" s="146"/>
      <c r="MCX20" s="146"/>
      <c r="MCY20" s="146"/>
      <c r="MCZ20" s="146"/>
      <c r="MDA20" s="146"/>
      <c r="MDB20" s="146"/>
      <c r="MDC20" s="146"/>
      <c r="MDD20" s="146"/>
      <c r="MDE20" s="146"/>
      <c r="MDF20" s="146"/>
      <c r="MDG20" s="146"/>
      <c r="MDH20" s="146"/>
      <c r="MDI20" s="146"/>
      <c r="MDJ20" s="146"/>
      <c r="MDK20" s="146"/>
      <c r="MDL20" s="146"/>
      <c r="MDM20" s="146"/>
      <c r="MDN20" s="146"/>
      <c r="MDO20" s="146"/>
      <c r="MDP20" s="146"/>
      <c r="MDQ20" s="146"/>
      <c r="MDR20" s="146"/>
      <c r="MDS20" s="146"/>
      <c r="MDT20" s="146"/>
      <c r="MDU20" s="146"/>
      <c r="MDV20" s="146"/>
      <c r="MDW20" s="146"/>
      <c r="MDX20" s="146"/>
      <c r="MDY20" s="146"/>
      <c r="MDZ20" s="146"/>
      <c r="MEA20" s="146"/>
      <c r="MEB20" s="146"/>
      <c r="MEC20" s="146"/>
      <c r="MED20" s="146"/>
      <c r="MEE20" s="146"/>
      <c r="MEF20" s="146"/>
      <c r="MEG20" s="146"/>
      <c r="MEH20" s="146"/>
      <c r="MEI20" s="146"/>
      <c r="MEJ20" s="146"/>
      <c r="MEK20" s="146"/>
      <c r="MEL20" s="146"/>
      <c r="MEM20" s="146"/>
      <c r="MEN20" s="146"/>
      <c r="MEO20" s="146"/>
      <c r="MEP20" s="146"/>
      <c r="MEQ20" s="146"/>
      <c r="MER20" s="146"/>
      <c r="MES20" s="146"/>
      <c r="MET20" s="146"/>
      <c r="MEU20" s="146"/>
      <c r="MEV20" s="146"/>
      <c r="MEW20" s="146"/>
      <c r="MEX20" s="146"/>
      <c r="MEY20" s="146"/>
      <c r="MEZ20" s="146"/>
      <c r="MFA20" s="146"/>
      <c r="MFB20" s="146"/>
      <c r="MFC20" s="146"/>
      <c r="MFD20" s="146"/>
      <c r="MFE20" s="146"/>
      <c r="MFF20" s="146"/>
      <c r="MFG20" s="146"/>
      <c r="MFH20" s="146"/>
      <c r="MFI20" s="146"/>
      <c r="MFJ20" s="146"/>
      <c r="MFK20" s="146"/>
      <c r="MFL20" s="146"/>
      <c r="MFM20" s="146"/>
      <c r="MFN20" s="146"/>
      <c r="MFO20" s="146"/>
      <c r="MFP20" s="146"/>
      <c r="MFQ20" s="146"/>
      <c r="MFR20" s="146"/>
      <c r="MFS20" s="146"/>
      <c r="MFT20" s="146"/>
      <c r="MFU20" s="146"/>
      <c r="MFV20" s="146"/>
      <c r="MFW20" s="146"/>
      <c r="MFX20" s="146"/>
      <c r="MFY20" s="146"/>
      <c r="MFZ20" s="146"/>
      <c r="MGA20" s="146"/>
      <c r="MGB20" s="146"/>
      <c r="MGC20" s="146"/>
      <c r="MGD20" s="146"/>
      <c r="MGE20" s="146"/>
      <c r="MGF20" s="146"/>
      <c r="MGG20" s="146"/>
      <c r="MGH20" s="146"/>
      <c r="MGI20" s="146"/>
      <c r="MGJ20" s="146"/>
      <c r="MGK20" s="146"/>
      <c r="MGL20" s="146"/>
      <c r="MGM20" s="146"/>
      <c r="MGN20" s="146"/>
      <c r="MGO20" s="146"/>
      <c r="MGP20" s="146"/>
      <c r="MGQ20" s="146"/>
      <c r="MGR20" s="146"/>
      <c r="MGS20" s="146"/>
      <c r="MGT20" s="146"/>
      <c r="MGU20" s="146"/>
      <c r="MGV20" s="146"/>
      <c r="MGW20" s="146"/>
      <c r="MGX20" s="146"/>
      <c r="MGY20" s="146"/>
      <c r="MGZ20" s="146"/>
      <c r="MHA20" s="146"/>
      <c r="MHB20" s="146"/>
      <c r="MHC20" s="146"/>
      <c r="MHD20" s="146"/>
      <c r="MHE20" s="146"/>
      <c r="MHF20" s="146"/>
      <c r="MHG20" s="146"/>
      <c r="MHH20" s="146"/>
      <c r="MHI20" s="146"/>
      <c r="MHJ20" s="146"/>
      <c r="MHK20" s="146"/>
      <c r="MHL20" s="146"/>
      <c r="MHM20" s="146"/>
      <c r="MHN20" s="146"/>
      <c r="MHO20" s="146"/>
      <c r="MHP20" s="146"/>
      <c r="MHQ20" s="146"/>
      <c r="MHR20" s="146"/>
      <c r="MHS20" s="146"/>
      <c r="MHT20" s="146"/>
      <c r="MHU20" s="146"/>
      <c r="MHV20" s="146"/>
      <c r="MHW20" s="146"/>
      <c r="MHX20" s="146"/>
      <c r="MHY20" s="146"/>
      <c r="MHZ20" s="146"/>
      <c r="MIA20" s="146"/>
      <c r="MIB20" s="146"/>
      <c r="MIC20" s="146"/>
      <c r="MID20" s="146"/>
      <c r="MIE20" s="146"/>
      <c r="MIF20" s="146"/>
      <c r="MIG20" s="146"/>
      <c r="MIH20" s="146"/>
      <c r="MII20" s="146"/>
      <c r="MIJ20" s="146"/>
      <c r="MIK20" s="146"/>
      <c r="MIL20" s="146"/>
      <c r="MIM20" s="146"/>
      <c r="MIN20" s="146"/>
      <c r="MIO20" s="146"/>
      <c r="MIP20" s="146"/>
      <c r="MIQ20" s="146"/>
      <c r="MIR20" s="146"/>
      <c r="MIS20" s="146"/>
      <c r="MIT20" s="146"/>
      <c r="MIU20" s="146"/>
      <c r="MIV20" s="146"/>
      <c r="MIW20" s="146"/>
      <c r="MIX20" s="146"/>
      <c r="MIY20" s="146"/>
      <c r="MIZ20" s="146"/>
      <c r="MJA20" s="146"/>
      <c r="MJB20" s="146"/>
      <c r="MJC20" s="146"/>
      <c r="MJD20" s="146"/>
      <c r="MJE20" s="146"/>
      <c r="MJF20" s="146"/>
      <c r="MJG20" s="146"/>
      <c r="MJH20" s="146"/>
      <c r="MJI20" s="146"/>
      <c r="MJJ20" s="146"/>
      <c r="MJK20" s="146"/>
      <c r="MJL20" s="146"/>
      <c r="MJM20" s="146"/>
      <c r="MJN20" s="146"/>
      <c r="MJO20" s="146"/>
      <c r="MJP20" s="146"/>
      <c r="MJQ20" s="146"/>
      <c r="MJR20" s="146"/>
      <c r="MJS20" s="146"/>
      <c r="MJT20" s="146"/>
      <c r="MJU20" s="146"/>
      <c r="MJV20" s="146"/>
      <c r="MJW20" s="146"/>
      <c r="MJX20" s="146"/>
      <c r="MJY20" s="146"/>
      <c r="MJZ20" s="146"/>
      <c r="MKA20" s="146"/>
      <c r="MKB20" s="146"/>
      <c r="MKC20" s="146"/>
      <c r="MKD20" s="146"/>
      <c r="MKE20" s="146"/>
      <c r="MKF20" s="146"/>
      <c r="MKG20" s="146"/>
      <c r="MKH20" s="146"/>
      <c r="MKI20" s="146"/>
      <c r="MKJ20" s="146"/>
      <c r="MKK20" s="146"/>
      <c r="MKL20" s="146"/>
      <c r="MKM20" s="146"/>
      <c r="MKN20" s="146"/>
      <c r="MKO20" s="146"/>
      <c r="MKP20" s="146"/>
      <c r="MKQ20" s="146"/>
      <c r="MKR20" s="146"/>
      <c r="MKS20" s="146"/>
      <c r="MKT20" s="146"/>
      <c r="MKU20" s="146"/>
      <c r="MKV20" s="146"/>
      <c r="MKW20" s="146"/>
      <c r="MKX20" s="146"/>
      <c r="MKY20" s="146"/>
      <c r="MKZ20" s="146"/>
      <c r="MLA20" s="146"/>
      <c r="MLB20" s="146"/>
      <c r="MLC20" s="146"/>
      <c r="MLD20" s="146"/>
      <c r="MLE20" s="146"/>
      <c r="MLF20" s="146"/>
      <c r="MLG20" s="146"/>
      <c r="MLH20" s="146"/>
      <c r="MLI20" s="146"/>
      <c r="MLJ20" s="146"/>
      <c r="MLK20" s="146"/>
      <c r="MLL20" s="146"/>
      <c r="MLM20" s="146"/>
      <c r="MLN20" s="146"/>
      <c r="MLO20" s="146"/>
      <c r="MLP20" s="146"/>
      <c r="MLQ20" s="146"/>
      <c r="MLR20" s="146"/>
      <c r="MLS20" s="146"/>
      <c r="MLT20" s="146"/>
      <c r="MLU20" s="146"/>
      <c r="MLV20" s="146"/>
      <c r="MLW20" s="146"/>
      <c r="MLX20" s="146"/>
      <c r="MLY20" s="146"/>
      <c r="MLZ20" s="146"/>
      <c r="MMA20" s="146"/>
      <c r="MMB20" s="146"/>
      <c r="MMC20" s="146"/>
      <c r="MMD20" s="146"/>
      <c r="MME20" s="146"/>
      <c r="MMF20" s="146"/>
      <c r="MMG20" s="146"/>
      <c r="MMH20" s="146"/>
      <c r="MMI20" s="146"/>
      <c r="MMJ20" s="146"/>
      <c r="MMK20" s="146"/>
      <c r="MML20" s="146"/>
      <c r="MMM20" s="146"/>
      <c r="MMN20" s="146"/>
      <c r="MMO20" s="146"/>
      <c r="MMP20" s="146"/>
      <c r="MMQ20" s="146"/>
      <c r="MMR20" s="146"/>
      <c r="MMS20" s="146"/>
      <c r="MMT20" s="146"/>
      <c r="MMU20" s="146"/>
      <c r="MMV20" s="146"/>
      <c r="MMW20" s="146"/>
      <c r="MMX20" s="146"/>
      <c r="MMY20" s="146"/>
      <c r="MMZ20" s="146"/>
      <c r="MNA20" s="146"/>
      <c r="MNB20" s="146"/>
      <c r="MNC20" s="146"/>
      <c r="MND20" s="146"/>
      <c r="MNE20" s="146"/>
      <c r="MNF20" s="146"/>
      <c r="MNG20" s="146"/>
      <c r="MNH20" s="146"/>
      <c r="MNI20" s="146"/>
      <c r="MNJ20" s="146"/>
      <c r="MNK20" s="146"/>
      <c r="MNL20" s="146"/>
      <c r="MNM20" s="146"/>
      <c r="MNN20" s="146"/>
      <c r="MNO20" s="146"/>
      <c r="MNP20" s="146"/>
      <c r="MNQ20" s="146"/>
      <c r="MNR20" s="146"/>
      <c r="MNS20" s="146"/>
      <c r="MNT20" s="146"/>
      <c r="MNU20" s="146"/>
      <c r="MNV20" s="146"/>
      <c r="MNW20" s="146"/>
      <c r="MNX20" s="146"/>
      <c r="MNY20" s="146"/>
      <c r="MNZ20" s="146"/>
      <c r="MOA20" s="146"/>
      <c r="MOB20" s="146"/>
      <c r="MOC20" s="146"/>
      <c r="MOD20" s="146"/>
      <c r="MOE20" s="146"/>
      <c r="MOF20" s="146"/>
      <c r="MOG20" s="146"/>
      <c r="MOH20" s="146"/>
      <c r="MOI20" s="146"/>
      <c r="MOJ20" s="146"/>
      <c r="MOK20" s="146"/>
      <c r="MOL20" s="146"/>
      <c r="MOM20" s="146"/>
      <c r="MON20" s="146"/>
      <c r="MOO20" s="146"/>
      <c r="MOP20" s="146"/>
      <c r="MOQ20" s="146"/>
      <c r="MOR20" s="146"/>
      <c r="MOS20" s="146"/>
      <c r="MOT20" s="146"/>
      <c r="MOU20" s="146"/>
      <c r="MOV20" s="146"/>
      <c r="MOW20" s="146"/>
      <c r="MOX20" s="146"/>
      <c r="MOY20" s="146"/>
      <c r="MOZ20" s="146"/>
      <c r="MPA20" s="146"/>
      <c r="MPB20" s="146"/>
      <c r="MPC20" s="146"/>
      <c r="MPD20" s="146"/>
      <c r="MPE20" s="146"/>
      <c r="MPF20" s="146"/>
      <c r="MPG20" s="146"/>
      <c r="MPH20" s="146"/>
      <c r="MPI20" s="146"/>
      <c r="MPJ20" s="146"/>
      <c r="MPK20" s="146"/>
      <c r="MPL20" s="146"/>
      <c r="MPM20" s="146"/>
      <c r="MPN20" s="146"/>
      <c r="MPO20" s="146"/>
      <c r="MPP20" s="146"/>
      <c r="MPQ20" s="146"/>
      <c r="MPR20" s="146"/>
      <c r="MPS20" s="146"/>
      <c r="MPT20" s="146"/>
      <c r="MPU20" s="146"/>
      <c r="MPV20" s="146"/>
      <c r="MPW20" s="146"/>
      <c r="MPX20" s="146"/>
      <c r="MPY20" s="146"/>
      <c r="MPZ20" s="146"/>
      <c r="MQA20" s="146"/>
      <c r="MQB20" s="146"/>
      <c r="MQC20" s="146"/>
      <c r="MQD20" s="146"/>
      <c r="MQE20" s="146"/>
      <c r="MQF20" s="146"/>
      <c r="MQG20" s="146"/>
      <c r="MQH20" s="146"/>
      <c r="MQI20" s="146"/>
      <c r="MQJ20" s="146"/>
      <c r="MQK20" s="146"/>
      <c r="MQL20" s="146"/>
      <c r="MQM20" s="146"/>
      <c r="MQN20" s="146"/>
      <c r="MQO20" s="146"/>
      <c r="MQP20" s="146"/>
      <c r="MQQ20" s="146"/>
      <c r="MQR20" s="146"/>
      <c r="MQS20" s="146"/>
      <c r="MQT20" s="146"/>
      <c r="MQU20" s="146"/>
      <c r="MQV20" s="146"/>
      <c r="MQW20" s="146"/>
      <c r="MQX20" s="146"/>
      <c r="MQY20" s="146"/>
      <c r="MQZ20" s="146"/>
      <c r="MRA20" s="146"/>
      <c r="MRB20" s="146"/>
      <c r="MRC20" s="146"/>
      <c r="MRD20" s="146"/>
      <c r="MRE20" s="146"/>
      <c r="MRF20" s="146"/>
      <c r="MRG20" s="146"/>
      <c r="MRH20" s="146"/>
      <c r="MRI20" s="146"/>
      <c r="MRJ20" s="146"/>
      <c r="MRK20" s="146"/>
      <c r="MRL20" s="146"/>
      <c r="MRM20" s="146"/>
      <c r="MRN20" s="146"/>
      <c r="MRO20" s="146"/>
      <c r="MRP20" s="146"/>
      <c r="MRQ20" s="146"/>
      <c r="MRR20" s="146"/>
      <c r="MRS20" s="146"/>
      <c r="MRT20" s="146"/>
      <c r="MRU20" s="146"/>
      <c r="MRV20" s="146"/>
      <c r="MRW20" s="146"/>
      <c r="MRX20" s="146"/>
      <c r="MRY20" s="146"/>
      <c r="MRZ20" s="146"/>
      <c r="MSA20" s="146"/>
      <c r="MSB20" s="146"/>
      <c r="MSC20" s="146"/>
      <c r="MSD20" s="146"/>
      <c r="MSE20" s="146"/>
      <c r="MSF20" s="146"/>
      <c r="MSG20" s="146"/>
      <c r="MSH20" s="146"/>
      <c r="MSI20" s="146"/>
      <c r="MSJ20" s="146"/>
      <c r="MSK20" s="146"/>
      <c r="MSL20" s="146"/>
      <c r="MSM20" s="146"/>
      <c r="MSN20" s="146"/>
      <c r="MSO20" s="146"/>
      <c r="MSP20" s="146"/>
      <c r="MSQ20" s="146"/>
      <c r="MSR20" s="146"/>
      <c r="MSS20" s="146"/>
      <c r="MST20" s="146"/>
      <c r="MSU20" s="146"/>
      <c r="MSV20" s="146"/>
      <c r="MSW20" s="146"/>
      <c r="MSX20" s="146"/>
      <c r="MSY20" s="146"/>
      <c r="MSZ20" s="146"/>
      <c r="MTA20" s="146"/>
      <c r="MTB20" s="146"/>
      <c r="MTC20" s="146"/>
      <c r="MTD20" s="146"/>
      <c r="MTE20" s="146"/>
      <c r="MTF20" s="146"/>
      <c r="MTG20" s="146"/>
      <c r="MTH20" s="146"/>
      <c r="MTI20" s="146"/>
      <c r="MTJ20" s="146"/>
      <c r="MTK20" s="146"/>
      <c r="MTL20" s="146"/>
      <c r="MTM20" s="146"/>
      <c r="MTN20" s="146"/>
      <c r="MTO20" s="146"/>
      <c r="MTP20" s="146"/>
      <c r="MTQ20" s="146"/>
      <c r="MTR20" s="146"/>
      <c r="MTS20" s="146"/>
      <c r="MTT20" s="146"/>
      <c r="MTU20" s="146"/>
      <c r="MTV20" s="146"/>
      <c r="MTW20" s="146"/>
      <c r="MTX20" s="146"/>
      <c r="MTY20" s="146"/>
      <c r="MTZ20" s="146"/>
      <c r="MUA20" s="146"/>
      <c r="MUB20" s="146"/>
      <c r="MUC20" s="146"/>
      <c r="MUD20" s="146"/>
      <c r="MUE20" s="146"/>
      <c r="MUF20" s="146"/>
      <c r="MUG20" s="146"/>
      <c r="MUH20" s="146"/>
      <c r="MUI20" s="146"/>
      <c r="MUJ20" s="146"/>
      <c r="MUK20" s="146"/>
      <c r="MUL20" s="146"/>
      <c r="MUM20" s="146"/>
      <c r="MUN20" s="146"/>
      <c r="MUO20" s="146"/>
      <c r="MUP20" s="146"/>
      <c r="MUQ20" s="146"/>
      <c r="MUR20" s="146"/>
      <c r="MUS20" s="146"/>
      <c r="MUT20" s="146"/>
      <c r="MUU20" s="146"/>
      <c r="MUV20" s="146"/>
      <c r="MUW20" s="146"/>
      <c r="MUX20" s="146"/>
      <c r="MUY20" s="146"/>
      <c r="MUZ20" s="146"/>
      <c r="MVA20" s="146"/>
      <c r="MVB20" s="146"/>
      <c r="MVC20" s="146"/>
      <c r="MVD20" s="146"/>
      <c r="MVE20" s="146"/>
      <c r="MVF20" s="146"/>
      <c r="MVG20" s="146"/>
      <c r="MVH20" s="146"/>
      <c r="MVI20" s="146"/>
      <c r="MVJ20" s="146"/>
      <c r="MVK20" s="146"/>
      <c r="MVL20" s="146"/>
      <c r="MVM20" s="146"/>
      <c r="MVN20" s="146"/>
      <c r="MVO20" s="146"/>
      <c r="MVP20" s="146"/>
      <c r="MVQ20" s="146"/>
      <c r="MVR20" s="146"/>
      <c r="MVS20" s="146"/>
      <c r="MVT20" s="146"/>
      <c r="MVU20" s="146"/>
      <c r="MVV20" s="146"/>
      <c r="MVW20" s="146"/>
      <c r="MVX20" s="146"/>
      <c r="MVY20" s="146"/>
      <c r="MVZ20" s="146"/>
      <c r="MWA20" s="146"/>
      <c r="MWB20" s="146"/>
      <c r="MWC20" s="146"/>
      <c r="MWD20" s="146"/>
      <c r="MWE20" s="146"/>
      <c r="MWF20" s="146"/>
      <c r="MWG20" s="146"/>
      <c r="MWH20" s="146"/>
      <c r="MWI20" s="146"/>
      <c r="MWJ20" s="146"/>
      <c r="MWK20" s="146"/>
      <c r="MWL20" s="146"/>
      <c r="MWM20" s="146"/>
      <c r="MWN20" s="146"/>
      <c r="MWO20" s="146"/>
      <c r="MWP20" s="146"/>
      <c r="MWQ20" s="146"/>
      <c r="MWR20" s="146"/>
      <c r="MWS20" s="146"/>
      <c r="MWT20" s="146"/>
      <c r="MWU20" s="146"/>
      <c r="MWV20" s="146"/>
      <c r="MWW20" s="146"/>
      <c r="MWX20" s="146"/>
      <c r="MWY20" s="146"/>
      <c r="MWZ20" s="146"/>
      <c r="MXA20" s="146"/>
      <c r="MXB20" s="146"/>
      <c r="MXC20" s="146"/>
      <c r="MXD20" s="146"/>
      <c r="MXE20" s="146"/>
      <c r="MXF20" s="146"/>
      <c r="MXG20" s="146"/>
      <c r="MXH20" s="146"/>
      <c r="MXI20" s="146"/>
      <c r="MXJ20" s="146"/>
      <c r="MXK20" s="146"/>
      <c r="MXL20" s="146"/>
      <c r="MXM20" s="146"/>
      <c r="MXN20" s="146"/>
      <c r="MXO20" s="146"/>
      <c r="MXP20" s="146"/>
      <c r="MXQ20" s="146"/>
      <c r="MXR20" s="146"/>
      <c r="MXS20" s="146"/>
      <c r="MXT20" s="146"/>
      <c r="MXU20" s="146"/>
      <c r="MXV20" s="146"/>
      <c r="MXW20" s="146"/>
      <c r="MXX20" s="146"/>
      <c r="MXY20" s="146"/>
      <c r="MXZ20" s="146"/>
      <c r="MYA20" s="146"/>
      <c r="MYB20" s="146"/>
      <c r="MYC20" s="146"/>
      <c r="MYD20" s="146"/>
      <c r="MYE20" s="146"/>
      <c r="MYF20" s="146"/>
      <c r="MYG20" s="146"/>
      <c r="MYH20" s="146"/>
      <c r="MYI20" s="146"/>
      <c r="MYJ20" s="146"/>
      <c r="MYK20" s="146"/>
      <c r="MYL20" s="146"/>
      <c r="MYM20" s="146"/>
      <c r="MYN20" s="146"/>
      <c r="MYO20" s="146"/>
      <c r="MYP20" s="146"/>
      <c r="MYQ20" s="146"/>
      <c r="MYR20" s="146"/>
      <c r="MYS20" s="146"/>
      <c r="MYT20" s="146"/>
      <c r="MYU20" s="146"/>
      <c r="MYV20" s="146"/>
      <c r="MYW20" s="146"/>
      <c r="MYX20" s="146"/>
      <c r="MYY20" s="146"/>
      <c r="MYZ20" s="146"/>
      <c r="MZA20" s="146"/>
      <c r="MZB20" s="146"/>
      <c r="MZC20" s="146"/>
      <c r="MZD20" s="146"/>
      <c r="MZE20" s="146"/>
      <c r="MZF20" s="146"/>
      <c r="MZG20" s="146"/>
      <c r="MZH20" s="146"/>
      <c r="MZI20" s="146"/>
      <c r="MZJ20" s="146"/>
      <c r="MZK20" s="146"/>
      <c r="MZL20" s="146"/>
      <c r="MZM20" s="146"/>
      <c r="MZN20" s="146"/>
      <c r="MZO20" s="146"/>
      <c r="MZP20" s="146"/>
      <c r="MZQ20" s="146"/>
      <c r="MZR20" s="146"/>
      <c r="MZS20" s="146"/>
      <c r="MZT20" s="146"/>
      <c r="MZU20" s="146"/>
      <c r="MZV20" s="146"/>
      <c r="MZW20" s="146"/>
      <c r="MZX20" s="146"/>
      <c r="MZY20" s="146"/>
      <c r="MZZ20" s="146"/>
      <c r="NAA20" s="146"/>
      <c r="NAB20" s="146"/>
      <c r="NAC20" s="146"/>
      <c r="NAD20" s="146"/>
      <c r="NAE20" s="146"/>
      <c r="NAF20" s="146"/>
      <c r="NAG20" s="146"/>
      <c r="NAH20" s="146"/>
      <c r="NAI20" s="146"/>
      <c r="NAJ20" s="146"/>
      <c r="NAK20" s="146"/>
      <c r="NAL20" s="146"/>
      <c r="NAM20" s="146"/>
      <c r="NAN20" s="146"/>
      <c r="NAO20" s="146"/>
      <c r="NAP20" s="146"/>
      <c r="NAQ20" s="146"/>
      <c r="NAR20" s="146"/>
      <c r="NAS20" s="146"/>
      <c r="NAT20" s="146"/>
      <c r="NAU20" s="146"/>
      <c r="NAV20" s="146"/>
      <c r="NAW20" s="146"/>
      <c r="NAX20" s="146"/>
      <c r="NAY20" s="146"/>
      <c r="NAZ20" s="146"/>
      <c r="NBA20" s="146"/>
      <c r="NBB20" s="146"/>
      <c r="NBC20" s="146"/>
      <c r="NBD20" s="146"/>
      <c r="NBE20" s="146"/>
      <c r="NBF20" s="146"/>
      <c r="NBG20" s="146"/>
      <c r="NBH20" s="146"/>
      <c r="NBI20" s="146"/>
      <c r="NBJ20" s="146"/>
      <c r="NBK20" s="146"/>
      <c r="NBL20" s="146"/>
      <c r="NBM20" s="146"/>
      <c r="NBN20" s="146"/>
      <c r="NBO20" s="146"/>
      <c r="NBP20" s="146"/>
      <c r="NBQ20" s="146"/>
      <c r="NBR20" s="146"/>
      <c r="NBS20" s="146"/>
      <c r="NBT20" s="146"/>
      <c r="NBU20" s="146"/>
      <c r="NBV20" s="146"/>
      <c r="NBW20" s="146"/>
      <c r="NBX20" s="146"/>
      <c r="NBY20" s="146"/>
      <c r="NBZ20" s="146"/>
      <c r="NCA20" s="146"/>
      <c r="NCB20" s="146"/>
      <c r="NCC20" s="146"/>
      <c r="NCD20" s="146"/>
      <c r="NCE20" s="146"/>
      <c r="NCF20" s="146"/>
      <c r="NCG20" s="146"/>
      <c r="NCH20" s="146"/>
      <c r="NCI20" s="146"/>
      <c r="NCJ20" s="146"/>
      <c r="NCK20" s="146"/>
      <c r="NCL20" s="146"/>
      <c r="NCM20" s="146"/>
      <c r="NCN20" s="146"/>
      <c r="NCO20" s="146"/>
      <c r="NCP20" s="146"/>
      <c r="NCQ20" s="146"/>
      <c r="NCR20" s="146"/>
      <c r="NCS20" s="146"/>
      <c r="NCT20" s="146"/>
      <c r="NCU20" s="146"/>
      <c r="NCV20" s="146"/>
      <c r="NCW20" s="146"/>
      <c r="NCX20" s="146"/>
      <c r="NCY20" s="146"/>
      <c r="NCZ20" s="146"/>
      <c r="NDA20" s="146"/>
      <c r="NDB20" s="146"/>
      <c r="NDC20" s="146"/>
      <c r="NDD20" s="146"/>
      <c r="NDE20" s="146"/>
      <c r="NDF20" s="146"/>
      <c r="NDG20" s="146"/>
      <c r="NDH20" s="146"/>
      <c r="NDI20" s="146"/>
      <c r="NDJ20" s="146"/>
      <c r="NDK20" s="146"/>
      <c r="NDL20" s="146"/>
      <c r="NDM20" s="146"/>
      <c r="NDN20" s="146"/>
      <c r="NDO20" s="146"/>
      <c r="NDP20" s="146"/>
      <c r="NDQ20" s="146"/>
      <c r="NDR20" s="146"/>
      <c r="NDS20" s="146"/>
      <c r="NDT20" s="146"/>
      <c r="NDU20" s="146"/>
      <c r="NDV20" s="146"/>
      <c r="NDW20" s="146"/>
      <c r="NDX20" s="146"/>
      <c r="NDY20" s="146"/>
      <c r="NDZ20" s="146"/>
      <c r="NEA20" s="146"/>
      <c r="NEB20" s="146"/>
      <c r="NEC20" s="146"/>
      <c r="NED20" s="146"/>
      <c r="NEE20" s="146"/>
      <c r="NEF20" s="146"/>
      <c r="NEG20" s="146"/>
      <c r="NEH20" s="146"/>
      <c r="NEI20" s="146"/>
      <c r="NEJ20" s="146"/>
      <c r="NEK20" s="146"/>
      <c r="NEL20" s="146"/>
      <c r="NEM20" s="146"/>
      <c r="NEN20" s="146"/>
      <c r="NEO20" s="146"/>
      <c r="NEP20" s="146"/>
      <c r="NEQ20" s="146"/>
      <c r="NER20" s="146"/>
      <c r="NES20" s="146"/>
      <c r="NET20" s="146"/>
      <c r="NEU20" s="146"/>
      <c r="NEV20" s="146"/>
      <c r="NEW20" s="146"/>
      <c r="NEX20" s="146"/>
      <c r="NEY20" s="146"/>
      <c r="NEZ20" s="146"/>
      <c r="NFA20" s="146"/>
      <c r="NFB20" s="146"/>
      <c r="NFC20" s="146"/>
      <c r="NFD20" s="146"/>
      <c r="NFE20" s="146"/>
      <c r="NFF20" s="146"/>
      <c r="NFG20" s="146"/>
      <c r="NFH20" s="146"/>
      <c r="NFI20" s="146"/>
      <c r="NFJ20" s="146"/>
      <c r="NFK20" s="146"/>
      <c r="NFL20" s="146"/>
      <c r="NFM20" s="146"/>
      <c r="NFN20" s="146"/>
      <c r="NFO20" s="146"/>
      <c r="NFP20" s="146"/>
      <c r="NFQ20" s="146"/>
      <c r="NFR20" s="146"/>
      <c r="NFS20" s="146"/>
      <c r="NFT20" s="146"/>
      <c r="NFU20" s="146"/>
      <c r="NFV20" s="146"/>
      <c r="NFW20" s="146"/>
      <c r="NFX20" s="146"/>
      <c r="NFY20" s="146"/>
      <c r="NFZ20" s="146"/>
      <c r="NGA20" s="146"/>
      <c r="NGB20" s="146"/>
      <c r="NGC20" s="146"/>
      <c r="NGD20" s="146"/>
      <c r="NGE20" s="146"/>
      <c r="NGF20" s="146"/>
      <c r="NGG20" s="146"/>
      <c r="NGH20" s="146"/>
      <c r="NGI20" s="146"/>
      <c r="NGJ20" s="146"/>
      <c r="NGK20" s="146"/>
      <c r="NGL20" s="146"/>
      <c r="NGM20" s="146"/>
      <c r="NGN20" s="146"/>
      <c r="NGO20" s="146"/>
      <c r="NGP20" s="146"/>
      <c r="NGQ20" s="146"/>
      <c r="NGR20" s="146"/>
      <c r="NGS20" s="146"/>
      <c r="NGT20" s="146"/>
      <c r="NGU20" s="146"/>
      <c r="NGV20" s="146"/>
      <c r="NGW20" s="146"/>
      <c r="NGX20" s="146"/>
      <c r="NGY20" s="146"/>
      <c r="NGZ20" s="146"/>
      <c r="NHA20" s="146"/>
      <c r="NHB20" s="146"/>
      <c r="NHC20" s="146"/>
      <c r="NHD20" s="146"/>
      <c r="NHE20" s="146"/>
      <c r="NHF20" s="146"/>
      <c r="NHG20" s="146"/>
      <c r="NHH20" s="146"/>
      <c r="NHI20" s="146"/>
      <c r="NHJ20" s="146"/>
      <c r="NHK20" s="146"/>
      <c r="NHL20" s="146"/>
      <c r="NHM20" s="146"/>
      <c r="NHN20" s="146"/>
      <c r="NHO20" s="146"/>
      <c r="NHP20" s="146"/>
      <c r="NHQ20" s="146"/>
      <c r="NHR20" s="146"/>
      <c r="NHS20" s="146"/>
      <c r="NHT20" s="146"/>
      <c r="NHU20" s="146"/>
      <c r="NHV20" s="146"/>
      <c r="NHW20" s="146"/>
      <c r="NHX20" s="146"/>
      <c r="NHY20" s="146"/>
      <c r="NHZ20" s="146"/>
      <c r="NIA20" s="146"/>
      <c r="NIB20" s="146"/>
      <c r="NIC20" s="146"/>
      <c r="NID20" s="146"/>
      <c r="NIE20" s="146"/>
      <c r="NIF20" s="146"/>
      <c r="NIG20" s="146"/>
      <c r="NIH20" s="146"/>
      <c r="NII20" s="146"/>
      <c r="NIJ20" s="146"/>
      <c r="NIK20" s="146"/>
      <c r="NIL20" s="146"/>
      <c r="NIM20" s="146"/>
      <c r="NIN20" s="146"/>
      <c r="NIO20" s="146"/>
      <c r="NIP20" s="146"/>
      <c r="NIQ20" s="146"/>
      <c r="NIR20" s="146"/>
      <c r="NIS20" s="146"/>
      <c r="NIT20" s="146"/>
      <c r="NIU20" s="146"/>
      <c r="NIV20" s="146"/>
      <c r="NIW20" s="146"/>
      <c r="NIX20" s="146"/>
      <c r="NIY20" s="146"/>
      <c r="NIZ20" s="146"/>
      <c r="NJA20" s="146"/>
      <c r="NJB20" s="146"/>
      <c r="NJC20" s="146"/>
      <c r="NJD20" s="146"/>
      <c r="NJE20" s="146"/>
      <c r="NJF20" s="146"/>
      <c r="NJG20" s="146"/>
      <c r="NJH20" s="146"/>
      <c r="NJI20" s="146"/>
      <c r="NJJ20" s="146"/>
      <c r="NJK20" s="146"/>
      <c r="NJL20" s="146"/>
      <c r="NJM20" s="146"/>
      <c r="NJN20" s="146"/>
      <c r="NJO20" s="146"/>
      <c r="NJP20" s="146"/>
      <c r="NJQ20" s="146"/>
      <c r="NJR20" s="146"/>
      <c r="NJS20" s="146"/>
      <c r="NJT20" s="146"/>
      <c r="NJU20" s="146"/>
      <c r="NJV20" s="146"/>
      <c r="NJW20" s="146"/>
      <c r="NJX20" s="146"/>
      <c r="NJY20" s="146"/>
      <c r="NJZ20" s="146"/>
      <c r="NKA20" s="146"/>
      <c r="NKB20" s="146"/>
      <c r="NKC20" s="146"/>
      <c r="NKD20" s="146"/>
      <c r="NKE20" s="146"/>
      <c r="NKF20" s="146"/>
      <c r="NKG20" s="146"/>
      <c r="NKH20" s="146"/>
      <c r="NKI20" s="146"/>
      <c r="NKJ20" s="146"/>
      <c r="NKK20" s="146"/>
      <c r="NKL20" s="146"/>
      <c r="NKM20" s="146"/>
      <c r="NKN20" s="146"/>
      <c r="NKO20" s="146"/>
      <c r="NKP20" s="146"/>
      <c r="NKQ20" s="146"/>
      <c r="NKR20" s="146"/>
      <c r="NKS20" s="146"/>
      <c r="NKT20" s="146"/>
      <c r="NKU20" s="146"/>
      <c r="NKV20" s="146"/>
      <c r="NKW20" s="146"/>
      <c r="NKX20" s="146"/>
      <c r="NKY20" s="146"/>
      <c r="NKZ20" s="146"/>
      <c r="NLA20" s="146"/>
      <c r="NLB20" s="146"/>
      <c r="NLC20" s="146"/>
      <c r="NLD20" s="146"/>
      <c r="NLE20" s="146"/>
      <c r="NLF20" s="146"/>
      <c r="NLG20" s="146"/>
      <c r="NLH20" s="146"/>
      <c r="NLI20" s="146"/>
      <c r="NLJ20" s="146"/>
      <c r="NLK20" s="146"/>
      <c r="NLL20" s="146"/>
      <c r="NLM20" s="146"/>
      <c r="NLN20" s="146"/>
      <c r="NLO20" s="146"/>
      <c r="NLP20" s="146"/>
      <c r="NLQ20" s="146"/>
      <c r="NLR20" s="146"/>
      <c r="NLS20" s="146"/>
      <c r="NLT20" s="146"/>
      <c r="NLU20" s="146"/>
      <c r="NLV20" s="146"/>
      <c r="NLW20" s="146"/>
      <c r="NLX20" s="146"/>
      <c r="NLY20" s="146"/>
      <c r="NLZ20" s="146"/>
      <c r="NMA20" s="146"/>
      <c r="NMB20" s="146"/>
      <c r="NMC20" s="146"/>
      <c r="NMD20" s="146"/>
      <c r="NME20" s="146"/>
      <c r="NMF20" s="146"/>
      <c r="NMG20" s="146"/>
      <c r="NMH20" s="146"/>
      <c r="NMI20" s="146"/>
      <c r="NMJ20" s="146"/>
      <c r="NMK20" s="146"/>
      <c r="NML20" s="146"/>
      <c r="NMM20" s="146"/>
      <c r="NMN20" s="146"/>
      <c r="NMO20" s="146"/>
      <c r="NMP20" s="146"/>
      <c r="NMQ20" s="146"/>
      <c r="NMR20" s="146"/>
      <c r="NMS20" s="146"/>
      <c r="NMT20" s="146"/>
      <c r="NMU20" s="146"/>
      <c r="NMV20" s="146"/>
      <c r="NMW20" s="146"/>
      <c r="NMX20" s="146"/>
      <c r="NMY20" s="146"/>
      <c r="NMZ20" s="146"/>
      <c r="NNA20" s="146"/>
      <c r="NNB20" s="146"/>
      <c r="NNC20" s="146"/>
      <c r="NND20" s="146"/>
      <c r="NNE20" s="146"/>
      <c r="NNF20" s="146"/>
      <c r="NNG20" s="146"/>
      <c r="NNH20" s="146"/>
      <c r="NNI20" s="146"/>
      <c r="NNJ20" s="146"/>
      <c r="NNK20" s="146"/>
      <c r="NNL20" s="146"/>
      <c r="NNM20" s="146"/>
      <c r="NNN20" s="146"/>
      <c r="NNO20" s="146"/>
      <c r="NNP20" s="146"/>
      <c r="NNQ20" s="146"/>
      <c r="NNR20" s="146"/>
      <c r="NNS20" s="146"/>
      <c r="NNT20" s="146"/>
      <c r="NNU20" s="146"/>
      <c r="NNV20" s="146"/>
      <c r="NNW20" s="146"/>
      <c r="NNX20" s="146"/>
      <c r="NNY20" s="146"/>
      <c r="NNZ20" s="146"/>
      <c r="NOA20" s="146"/>
      <c r="NOB20" s="146"/>
      <c r="NOC20" s="146"/>
      <c r="NOD20" s="146"/>
      <c r="NOE20" s="146"/>
      <c r="NOF20" s="146"/>
      <c r="NOG20" s="146"/>
      <c r="NOH20" s="146"/>
      <c r="NOI20" s="146"/>
      <c r="NOJ20" s="146"/>
      <c r="NOK20" s="146"/>
      <c r="NOL20" s="146"/>
      <c r="NOM20" s="146"/>
      <c r="NON20" s="146"/>
      <c r="NOO20" s="146"/>
      <c r="NOP20" s="146"/>
      <c r="NOQ20" s="146"/>
      <c r="NOR20" s="146"/>
      <c r="NOS20" s="146"/>
      <c r="NOT20" s="146"/>
      <c r="NOU20" s="146"/>
      <c r="NOV20" s="146"/>
      <c r="NOW20" s="146"/>
      <c r="NOX20" s="146"/>
      <c r="NOY20" s="146"/>
      <c r="NOZ20" s="146"/>
      <c r="NPA20" s="146"/>
      <c r="NPB20" s="146"/>
      <c r="NPC20" s="146"/>
      <c r="NPD20" s="146"/>
      <c r="NPE20" s="146"/>
      <c r="NPF20" s="146"/>
      <c r="NPG20" s="146"/>
      <c r="NPH20" s="146"/>
      <c r="NPI20" s="146"/>
      <c r="NPJ20" s="146"/>
      <c r="NPK20" s="146"/>
      <c r="NPL20" s="146"/>
      <c r="NPM20" s="146"/>
      <c r="NPN20" s="146"/>
      <c r="NPO20" s="146"/>
      <c r="NPP20" s="146"/>
      <c r="NPQ20" s="146"/>
      <c r="NPR20" s="146"/>
      <c r="NPS20" s="146"/>
      <c r="NPT20" s="146"/>
      <c r="NPU20" s="146"/>
      <c r="NPV20" s="146"/>
      <c r="NPW20" s="146"/>
      <c r="NPX20" s="146"/>
      <c r="NPY20" s="146"/>
      <c r="NPZ20" s="146"/>
      <c r="NQA20" s="146"/>
      <c r="NQB20" s="146"/>
      <c r="NQC20" s="146"/>
      <c r="NQD20" s="146"/>
      <c r="NQE20" s="146"/>
      <c r="NQF20" s="146"/>
      <c r="NQG20" s="146"/>
      <c r="NQH20" s="146"/>
      <c r="NQI20" s="146"/>
      <c r="NQJ20" s="146"/>
      <c r="NQK20" s="146"/>
      <c r="NQL20" s="146"/>
      <c r="NQM20" s="146"/>
      <c r="NQN20" s="146"/>
      <c r="NQO20" s="146"/>
      <c r="NQP20" s="146"/>
      <c r="NQQ20" s="146"/>
      <c r="NQR20" s="146"/>
      <c r="NQS20" s="146"/>
      <c r="NQT20" s="146"/>
      <c r="NQU20" s="146"/>
      <c r="NQV20" s="146"/>
      <c r="NQW20" s="146"/>
      <c r="NQX20" s="146"/>
      <c r="NQY20" s="146"/>
      <c r="NQZ20" s="146"/>
      <c r="NRA20" s="146"/>
      <c r="NRB20" s="146"/>
      <c r="NRC20" s="146"/>
      <c r="NRD20" s="146"/>
      <c r="NRE20" s="146"/>
      <c r="NRF20" s="146"/>
      <c r="NRG20" s="146"/>
      <c r="NRH20" s="146"/>
      <c r="NRI20" s="146"/>
      <c r="NRJ20" s="146"/>
      <c r="NRK20" s="146"/>
      <c r="NRL20" s="146"/>
      <c r="NRM20" s="146"/>
      <c r="NRN20" s="146"/>
      <c r="NRO20" s="146"/>
      <c r="NRP20" s="146"/>
      <c r="NRQ20" s="146"/>
      <c r="NRR20" s="146"/>
      <c r="NRS20" s="146"/>
      <c r="NRT20" s="146"/>
      <c r="NRU20" s="146"/>
      <c r="NRV20" s="146"/>
      <c r="NRW20" s="146"/>
      <c r="NRX20" s="146"/>
      <c r="NRY20" s="146"/>
      <c r="NRZ20" s="146"/>
      <c r="NSA20" s="146"/>
      <c r="NSB20" s="146"/>
      <c r="NSC20" s="146"/>
      <c r="NSD20" s="146"/>
      <c r="NSE20" s="146"/>
      <c r="NSF20" s="146"/>
      <c r="NSG20" s="146"/>
      <c r="NSH20" s="146"/>
      <c r="NSI20" s="146"/>
      <c r="NSJ20" s="146"/>
      <c r="NSK20" s="146"/>
      <c r="NSL20" s="146"/>
      <c r="NSM20" s="146"/>
      <c r="NSN20" s="146"/>
      <c r="NSO20" s="146"/>
      <c r="NSP20" s="146"/>
      <c r="NSQ20" s="146"/>
      <c r="NSR20" s="146"/>
      <c r="NSS20" s="146"/>
      <c r="NST20" s="146"/>
      <c r="NSU20" s="146"/>
      <c r="NSV20" s="146"/>
      <c r="NSW20" s="146"/>
      <c r="NSX20" s="146"/>
      <c r="NSY20" s="146"/>
      <c r="NSZ20" s="146"/>
      <c r="NTA20" s="146"/>
      <c r="NTB20" s="146"/>
      <c r="NTC20" s="146"/>
      <c r="NTD20" s="146"/>
      <c r="NTE20" s="146"/>
      <c r="NTF20" s="146"/>
      <c r="NTG20" s="146"/>
      <c r="NTH20" s="146"/>
      <c r="NTI20" s="146"/>
      <c r="NTJ20" s="146"/>
      <c r="NTK20" s="146"/>
      <c r="NTL20" s="146"/>
      <c r="NTM20" s="146"/>
      <c r="NTN20" s="146"/>
      <c r="NTO20" s="146"/>
      <c r="NTP20" s="146"/>
      <c r="NTQ20" s="146"/>
      <c r="NTR20" s="146"/>
      <c r="NTS20" s="146"/>
      <c r="NTT20" s="146"/>
      <c r="NTU20" s="146"/>
      <c r="NTV20" s="146"/>
      <c r="NTW20" s="146"/>
      <c r="NTX20" s="146"/>
      <c r="NTY20" s="146"/>
      <c r="NTZ20" s="146"/>
      <c r="NUA20" s="146"/>
      <c r="NUB20" s="146"/>
      <c r="NUC20" s="146"/>
      <c r="NUD20" s="146"/>
      <c r="NUE20" s="146"/>
      <c r="NUF20" s="146"/>
      <c r="NUG20" s="146"/>
      <c r="NUH20" s="146"/>
      <c r="NUI20" s="146"/>
      <c r="NUJ20" s="146"/>
      <c r="NUK20" s="146"/>
      <c r="NUL20" s="146"/>
      <c r="NUM20" s="146"/>
      <c r="NUN20" s="146"/>
      <c r="NUO20" s="146"/>
      <c r="NUP20" s="146"/>
      <c r="NUQ20" s="146"/>
      <c r="NUR20" s="146"/>
      <c r="NUS20" s="146"/>
      <c r="NUT20" s="146"/>
      <c r="NUU20" s="146"/>
      <c r="NUV20" s="146"/>
      <c r="NUW20" s="146"/>
      <c r="NUX20" s="146"/>
      <c r="NUY20" s="146"/>
      <c r="NUZ20" s="146"/>
      <c r="NVA20" s="146"/>
      <c r="NVB20" s="146"/>
      <c r="NVC20" s="146"/>
      <c r="NVD20" s="146"/>
      <c r="NVE20" s="146"/>
      <c r="NVF20" s="146"/>
      <c r="NVG20" s="146"/>
      <c r="NVH20" s="146"/>
      <c r="NVI20" s="146"/>
      <c r="NVJ20" s="146"/>
      <c r="NVK20" s="146"/>
      <c r="NVL20" s="146"/>
      <c r="NVM20" s="146"/>
      <c r="NVN20" s="146"/>
      <c r="NVO20" s="146"/>
      <c r="NVP20" s="146"/>
      <c r="NVQ20" s="146"/>
      <c r="NVR20" s="146"/>
      <c r="NVS20" s="146"/>
      <c r="NVT20" s="146"/>
      <c r="NVU20" s="146"/>
      <c r="NVV20" s="146"/>
      <c r="NVW20" s="146"/>
      <c r="NVX20" s="146"/>
      <c r="NVY20" s="146"/>
      <c r="NVZ20" s="146"/>
      <c r="NWA20" s="146"/>
      <c r="NWB20" s="146"/>
      <c r="NWC20" s="146"/>
      <c r="NWD20" s="146"/>
      <c r="NWE20" s="146"/>
      <c r="NWF20" s="146"/>
      <c r="NWG20" s="146"/>
      <c r="NWH20" s="146"/>
      <c r="NWI20" s="146"/>
      <c r="NWJ20" s="146"/>
      <c r="NWK20" s="146"/>
      <c r="NWL20" s="146"/>
      <c r="NWM20" s="146"/>
      <c r="NWN20" s="146"/>
      <c r="NWO20" s="146"/>
      <c r="NWP20" s="146"/>
      <c r="NWQ20" s="146"/>
      <c r="NWR20" s="146"/>
      <c r="NWS20" s="146"/>
      <c r="NWT20" s="146"/>
      <c r="NWU20" s="146"/>
      <c r="NWV20" s="146"/>
      <c r="NWW20" s="146"/>
      <c r="NWX20" s="146"/>
      <c r="NWY20" s="146"/>
      <c r="NWZ20" s="146"/>
      <c r="NXA20" s="146"/>
      <c r="NXB20" s="146"/>
      <c r="NXC20" s="146"/>
      <c r="NXD20" s="146"/>
      <c r="NXE20" s="146"/>
      <c r="NXF20" s="146"/>
      <c r="NXG20" s="146"/>
      <c r="NXH20" s="146"/>
      <c r="NXI20" s="146"/>
      <c r="NXJ20" s="146"/>
      <c r="NXK20" s="146"/>
      <c r="NXL20" s="146"/>
      <c r="NXM20" s="146"/>
      <c r="NXN20" s="146"/>
      <c r="NXO20" s="146"/>
      <c r="NXP20" s="146"/>
      <c r="NXQ20" s="146"/>
      <c r="NXR20" s="146"/>
      <c r="NXS20" s="146"/>
      <c r="NXT20" s="146"/>
      <c r="NXU20" s="146"/>
      <c r="NXV20" s="146"/>
      <c r="NXW20" s="146"/>
      <c r="NXX20" s="146"/>
      <c r="NXY20" s="146"/>
      <c r="NXZ20" s="146"/>
      <c r="NYA20" s="146"/>
      <c r="NYB20" s="146"/>
      <c r="NYC20" s="146"/>
      <c r="NYD20" s="146"/>
      <c r="NYE20" s="146"/>
      <c r="NYF20" s="146"/>
      <c r="NYG20" s="146"/>
      <c r="NYH20" s="146"/>
      <c r="NYI20" s="146"/>
      <c r="NYJ20" s="146"/>
      <c r="NYK20" s="146"/>
      <c r="NYL20" s="146"/>
      <c r="NYM20" s="146"/>
      <c r="NYN20" s="146"/>
      <c r="NYO20" s="146"/>
      <c r="NYP20" s="146"/>
      <c r="NYQ20" s="146"/>
      <c r="NYR20" s="146"/>
      <c r="NYS20" s="146"/>
      <c r="NYT20" s="146"/>
      <c r="NYU20" s="146"/>
      <c r="NYV20" s="146"/>
      <c r="NYW20" s="146"/>
      <c r="NYX20" s="146"/>
      <c r="NYY20" s="146"/>
      <c r="NYZ20" s="146"/>
      <c r="NZA20" s="146"/>
      <c r="NZB20" s="146"/>
      <c r="NZC20" s="146"/>
      <c r="NZD20" s="146"/>
      <c r="NZE20" s="146"/>
      <c r="NZF20" s="146"/>
      <c r="NZG20" s="146"/>
      <c r="NZH20" s="146"/>
      <c r="NZI20" s="146"/>
      <c r="NZJ20" s="146"/>
      <c r="NZK20" s="146"/>
      <c r="NZL20" s="146"/>
      <c r="NZM20" s="146"/>
      <c r="NZN20" s="146"/>
      <c r="NZO20" s="146"/>
      <c r="NZP20" s="146"/>
      <c r="NZQ20" s="146"/>
      <c r="NZR20" s="146"/>
      <c r="NZS20" s="146"/>
      <c r="NZT20" s="146"/>
      <c r="NZU20" s="146"/>
      <c r="NZV20" s="146"/>
      <c r="NZW20" s="146"/>
      <c r="NZX20" s="146"/>
      <c r="NZY20" s="146"/>
      <c r="NZZ20" s="146"/>
      <c r="OAA20" s="146"/>
      <c r="OAB20" s="146"/>
      <c r="OAC20" s="146"/>
      <c r="OAD20" s="146"/>
      <c r="OAE20" s="146"/>
      <c r="OAF20" s="146"/>
      <c r="OAG20" s="146"/>
      <c r="OAH20" s="146"/>
      <c r="OAI20" s="146"/>
      <c r="OAJ20" s="146"/>
      <c r="OAK20" s="146"/>
      <c r="OAL20" s="146"/>
      <c r="OAM20" s="146"/>
      <c r="OAN20" s="146"/>
      <c r="OAO20" s="146"/>
      <c r="OAP20" s="146"/>
      <c r="OAQ20" s="146"/>
      <c r="OAR20" s="146"/>
      <c r="OAS20" s="146"/>
      <c r="OAT20" s="146"/>
      <c r="OAU20" s="146"/>
      <c r="OAV20" s="146"/>
      <c r="OAW20" s="146"/>
      <c r="OAX20" s="146"/>
      <c r="OAY20" s="146"/>
      <c r="OAZ20" s="146"/>
      <c r="OBA20" s="146"/>
      <c r="OBB20" s="146"/>
      <c r="OBC20" s="146"/>
      <c r="OBD20" s="146"/>
      <c r="OBE20" s="146"/>
      <c r="OBF20" s="146"/>
      <c r="OBG20" s="146"/>
      <c r="OBH20" s="146"/>
      <c r="OBI20" s="146"/>
      <c r="OBJ20" s="146"/>
      <c r="OBK20" s="146"/>
      <c r="OBL20" s="146"/>
      <c r="OBM20" s="146"/>
      <c r="OBN20" s="146"/>
      <c r="OBO20" s="146"/>
      <c r="OBP20" s="146"/>
      <c r="OBQ20" s="146"/>
      <c r="OBR20" s="146"/>
      <c r="OBS20" s="146"/>
      <c r="OBT20" s="146"/>
      <c r="OBU20" s="146"/>
      <c r="OBV20" s="146"/>
      <c r="OBW20" s="146"/>
      <c r="OBX20" s="146"/>
      <c r="OBY20" s="146"/>
      <c r="OBZ20" s="146"/>
      <c r="OCA20" s="146"/>
      <c r="OCB20" s="146"/>
      <c r="OCC20" s="146"/>
      <c r="OCD20" s="146"/>
      <c r="OCE20" s="146"/>
      <c r="OCF20" s="146"/>
      <c r="OCG20" s="146"/>
      <c r="OCH20" s="146"/>
      <c r="OCI20" s="146"/>
      <c r="OCJ20" s="146"/>
      <c r="OCK20" s="146"/>
      <c r="OCL20" s="146"/>
      <c r="OCM20" s="146"/>
      <c r="OCN20" s="146"/>
      <c r="OCO20" s="146"/>
      <c r="OCP20" s="146"/>
      <c r="OCQ20" s="146"/>
      <c r="OCR20" s="146"/>
      <c r="OCS20" s="146"/>
      <c r="OCT20" s="146"/>
      <c r="OCU20" s="146"/>
      <c r="OCV20" s="146"/>
      <c r="OCW20" s="146"/>
      <c r="OCX20" s="146"/>
      <c r="OCY20" s="146"/>
      <c r="OCZ20" s="146"/>
      <c r="ODA20" s="146"/>
      <c r="ODB20" s="146"/>
      <c r="ODC20" s="146"/>
      <c r="ODD20" s="146"/>
      <c r="ODE20" s="146"/>
      <c r="ODF20" s="146"/>
      <c r="ODG20" s="146"/>
      <c r="ODH20" s="146"/>
      <c r="ODI20" s="146"/>
      <c r="ODJ20" s="146"/>
      <c r="ODK20" s="146"/>
      <c r="ODL20" s="146"/>
      <c r="ODM20" s="146"/>
      <c r="ODN20" s="146"/>
      <c r="ODO20" s="146"/>
      <c r="ODP20" s="146"/>
      <c r="ODQ20" s="146"/>
      <c r="ODR20" s="146"/>
      <c r="ODS20" s="146"/>
      <c r="ODT20" s="146"/>
      <c r="ODU20" s="146"/>
      <c r="ODV20" s="146"/>
      <c r="ODW20" s="146"/>
      <c r="ODX20" s="146"/>
      <c r="ODY20" s="146"/>
      <c r="ODZ20" s="146"/>
      <c r="OEA20" s="146"/>
      <c r="OEB20" s="146"/>
      <c r="OEC20" s="146"/>
      <c r="OED20" s="146"/>
      <c r="OEE20" s="146"/>
      <c r="OEF20" s="146"/>
      <c r="OEG20" s="146"/>
      <c r="OEH20" s="146"/>
      <c r="OEI20" s="146"/>
      <c r="OEJ20" s="146"/>
      <c r="OEK20" s="146"/>
      <c r="OEL20" s="146"/>
      <c r="OEM20" s="146"/>
      <c r="OEN20" s="146"/>
      <c r="OEO20" s="146"/>
      <c r="OEP20" s="146"/>
      <c r="OEQ20" s="146"/>
      <c r="OER20" s="146"/>
      <c r="OES20" s="146"/>
      <c r="OET20" s="146"/>
      <c r="OEU20" s="146"/>
      <c r="OEV20" s="146"/>
      <c r="OEW20" s="146"/>
      <c r="OEX20" s="146"/>
      <c r="OEY20" s="146"/>
      <c r="OEZ20" s="146"/>
      <c r="OFA20" s="146"/>
      <c r="OFB20" s="146"/>
      <c r="OFC20" s="146"/>
      <c r="OFD20" s="146"/>
      <c r="OFE20" s="146"/>
      <c r="OFF20" s="146"/>
      <c r="OFG20" s="146"/>
      <c r="OFH20" s="146"/>
      <c r="OFI20" s="146"/>
      <c r="OFJ20" s="146"/>
      <c r="OFK20" s="146"/>
      <c r="OFL20" s="146"/>
      <c r="OFM20" s="146"/>
      <c r="OFN20" s="146"/>
      <c r="OFO20" s="146"/>
      <c r="OFP20" s="146"/>
      <c r="OFQ20" s="146"/>
      <c r="OFR20" s="146"/>
      <c r="OFS20" s="146"/>
      <c r="OFT20" s="146"/>
      <c r="OFU20" s="146"/>
      <c r="OFV20" s="146"/>
      <c r="OFW20" s="146"/>
      <c r="OFX20" s="146"/>
      <c r="OFY20" s="146"/>
      <c r="OFZ20" s="146"/>
      <c r="OGA20" s="146"/>
      <c r="OGB20" s="146"/>
      <c r="OGC20" s="146"/>
      <c r="OGD20" s="146"/>
      <c r="OGE20" s="146"/>
      <c r="OGF20" s="146"/>
      <c r="OGG20" s="146"/>
      <c r="OGH20" s="146"/>
      <c r="OGI20" s="146"/>
      <c r="OGJ20" s="146"/>
      <c r="OGK20" s="146"/>
      <c r="OGL20" s="146"/>
      <c r="OGM20" s="146"/>
      <c r="OGN20" s="146"/>
      <c r="OGO20" s="146"/>
      <c r="OGP20" s="146"/>
      <c r="OGQ20" s="146"/>
      <c r="OGR20" s="146"/>
      <c r="OGS20" s="146"/>
      <c r="OGT20" s="146"/>
      <c r="OGU20" s="146"/>
      <c r="OGV20" s="146"/>
      <c r="OGW20" s="146"/>
      <c r="OGX20" s="146"/>
      <c r="OGY20" s="146"/>
      <c r="OGZ20" s="146"/>
      <c r="OHA20" s="146"/>
      <c r="OHB20" s="146"/>
      <c r="OHC20" s="146"/>
      <c r="OHD20" s="146"/>
      <c r="OHE20" s="146"/>
      <c r="OHF20" s="146"/>
      <c r="OHG20" s="146"/>
      <c r="OHH20" s="146"/>
      <c r="OHI20" s="146"/>
      <c r="OHJ20" s="146"/>
      <c r="OHK20" s="146"/>
      <c r="OHL20" s="146"/>
      <c r="OHM20" s="146"/>
      <c r="OHN20" s="146"/>
      <c r="OHO20" s="146"/>
      <c r="OHP20" s="146"/>
      <c r="OHQ20" s="146"/>
      <c r="OHR20" s="146"/>
      <c r="OHS20" s="146"/>
      <c r="OHT20" s="146"/>
      <c r="OHU20" s="146"/>
      <c r="OHV20" s="146"/>
      <c r="OHW20" s="146"/>
      <c r="OHX20" s="146"/>
      <c r="OHY20" s="146"/>
      <c r="OHZ20" s="146"/>
      <c r="OIA20" s="146"/>
      <c r="OIB20" s="146"/>
      <c r="OIC20" s="146"/>
      <c r="OID20" s="146"/>
      <c r="OIE20" s="146"/>
      <c r="OIF20" s="146"/>
      <c r="OIG20" s="146"/>
      <c r="OIH20" s="146"/>
      <c r="OII20" s="146"/>
      <c r="OIJ20" s="146"/>
      <c r="OIK20" s="146"/>
      <c r="OIL20" s="146"/>
      <c r="OIM20" s="146"/>
      <c r="OIN20" s="146"/>
      <c r="OIO20" s="146"/>
      <c r="OIP20" s="146"/>
      <c r="OIQ20" s="146"/>
      <c r="OIR20" s="146"/>
      <c r="OIS20" s="146"/>
      <c r="OIT20" s="146"/>
      <c r="OIU20" s="146"/>
      <c r="OIV20" s="146"/>
      <c r="OIW20" s="146"/>
      <c r="OIX20" s="146"/>
      <c r="OIY20" s="146"/>
      <c r="OIZ20" s="146"/>
      <c r="OJA20" s="146"/>
      <c r="OJB20" s="146"/>
      <c r="OJC20" s="146"/>
      <c r="OJD20" s="146"/>
      <c r="OJE20" s="146"/>
      <c r="OJF20" s="146"/>
      <c r="OJG20" s="146"/>
      <c r="OJH20" s="146"/>
      <c r="OJI20" s="146"/>
      <c r="OJJ20" s="146"/>
      <c r="OJK20" s="146"/>
      <c r="OJL20" s="146"/>
      <c r="OJM20" s="146"/>
      <c r="OJN20" s="146"/>
      <c r="OJO20" s="146"/>
      <c r="OJP20" s="146"/>
      <c r="OJQ20" s="146"/>
      <c r="OJR20" s="146"/>
      <c r="OJS20" s="146"/>
      <c r="OJT20" s="146"/>
      <c r="OJU20" s="146"/>
      <c r="OJV20" s="146"/>
      <c r="OJW20" s="146"/>
      <c r="OJX20" s="146"/>
      <c r="OJY20" s="146"/>
      <c r="OJZ20" s="146"/>
      <c r="OKA20" s="146"/>
      <c r="OKB20" s="146"/>
      <c r="OKC20" s="146"/>
      <c r="OKD20" s="146"/>
      <c r="OKE20" s="146"/>
      <c r="OKF20" s="146"/>
      <c r="OKG20" s="146"/>
      <c r="OKH20" s="146"/>
      <c r="OKI20" s="146"/>
      <c r="OKJ20" s="146"/>
      <c r="OKK20" s="146"/>
      <c r="OKL20" s="146"/>
      <c r="OKM20" s="146"/>
      <c r="OKN20" s="146"/>
      <c r="OKO20" s="146"/>
      <c r="OKP20" s="146"/>
      <c r="OKQ20" s="146"/>
      <c r="OKR20" s="146"/>
      <c r="OKS20" s="146"/>
      <c r="OKT20" s="146"/>
      <c r="OKU20" s="146"/>
      <c r="OKV20" s="146"/>
      <c r="OKW20" s="146"/>
      <c r="OKX20" s="146"/>
      <c r="OKY20" s="146"/>
      <c r="OKZ20" s="146"/>
      <c r="OLA20" s="146"/>
      <c r="OLB20" s="146"/>
      <c r="OLC20" s="146"/>
      <c r="OLD20" s="146"/>
      <c r="OLE20" s="146"/>
      <c r="OLF20" s="146"/>
      <c r="OLG20" s="146"/>
      <c r="OLH20" s="146"/>
      <c r="OLI20" s="146"/>
      <c r="OLJ20" s="146"/>
      <c r="OLK20" s="146"/>
      <c r="OLL20" s="146"/>
      <c r="OLM20" s="146"/>
      <c r="OLN20" s="146"/>
      <c r="OLO20" s="146"/>
      <c r="OLP20" s="146"/>
      <c r="OLQ20" s="146"/>
      <c r="OLR20" s="146"/>
      <c r="OLS20" s="146"/>
      <c r="OLT20" s="146"/>
      <c r="OLU20" s="146"/>
      <c r="OLV20" s="146"/>
      <c r="OLW20" s="146"/>
      <c r="OLX20" s="146"/>
      <c r="OLY20" s="146"/>
      <c r="OLZ20" s="146"/>
      <c r="OMA20" s="146"/>
      <c r="OMB20" s="146"/>
      <c r="OMC20" s="146"/>
      <c r="OMD20" s="146"/>
      <c r="OME20" s="146"/>
      <c r="OMF20" s="146"/>
      <c r="OMG20" s="146"/>
      <c r="OMH20" s="146"/>
      <c r="OMI20" s="146"/>
      <c r="OMJ20" s="146"/>
      <c r="OMK20" s="146"/>
      <c r="OML20" s="146"/>
      <c r="OMM20" s="146"/>
      <c r="OMN20" s="146"/>
      <c r="OMO20" s="146"/>
      <c r="OMP20" s="146"/>
      <c r="OMQ20" s="146"/>
      <c r="OMR20" s="146"/>
      <c r="OMS20" s="146"/>
      <c r="OMT20" s="146"/>
      <c r="OMU20" s="146"/>
      <c r="OMV20" s="146"/>
      <c r="OMW20" s="146"/>
      <c r="OMX20" s="146"/>
      <c r="OMY20" s="146"/>
      <c r="OMZ20" s="146"/>
      <c r="ONA20" s="146"/>
      <c r="ONB20" s="146"/>
      <c r="ONC20" s="146"/>
      <c r="OND20" s="146"/>
      <c r="ONE20" s="146"/>
      <c r="ONF20" s="146"/>
      <c r="ONG20" s="146"/>
      <c r="ONH20" s="146"/>
      <c r="ONI20" s="146"/>
      <c r="ONJ20" s="146"/>
      <c r="ONK20" s="146"/>
      <c r="ONL20" s="146"/>
      <c r="ONM20" s="146"/>
      <c r="ONN20" s="146"/>
      <c r="ONO20" s="146"/>
      <c r="ONP20" s="146"/>
      <c r="ONQ20" s="146"/>
      <c r="ONR20" s="146"/>
      <c r="ONS20" s="146"/>
      <c r="ONT20" s="146"/>
      <c r="ONU20" s="146"/>
      <c r="ONV20" s="146"/>
      <c r="ONW20" s="146"/>
      <c r="ONX20" s="146"/>
      <c r="ONY20" s="146"/>
      <c r="ONZ20" s="146"/>
      <c r="OOA20" s="146"/>
      <c r="OOB20" s="146"/>
      <c r="OOC20" s="146"/>
      <c r="OOD20" s="146"/>
      <c r="OOE20" s="146"/>
      <c r="OOF20" s="146"/>
      <c r="OOG20" s="146"/>
      <c r="OOH20" s="146"/>
      <c r="OOI20" s="146"/>
      <c r="OOJ20" s="146"/>
      <c r="OOK20" s="146"/>
      <c r="OOL20" s="146"/>
      <c r="OOM20" s="146"/>
      <c r="OON20" s="146"/>
      <c r="OOO20" s="146"/>
      <c r="OOP20" s="146"/>
      <c r="OOQ20" s="146"/>
      <c r="OOR20" s="146"/>
      <c r="OOS20" s="146"/>
      <c r="OOT20" s="146"/>
      <c r="OOU20" s="146"/>
      <c r="OOV20" s="146"/>
      <c r="OOW20" s="146"/>
      <c r="OOX20" s="146"/>
      <c r="OOY20" s="146"/>
      <c r="OOZ20" s="146"/>
      <c r="OPA20" s="146"/>
      <c r="OPB20" s="146"/>
      <c r="OPC20" s="146"/>
      <c r="OPD20" s="146"/>
      <c r="OPE20" s="146"/>
      <c r="OPF20" s="146"/>
      <c r="OPG20" s="146"/>
      <c r="OPH20" s="146"/>
      <c r="OPI20" s="146"/>
      <c r="OPJ20" s="146"/>
      <c r="OPK20" s="146"/>
      <c r="OPL20" s="146"/>
      <c r="OPM20" s="146"/>
      <c r="OPN20" s="146"/>
      <c r="OPO20" s="146"/>
      <c r="OPP20" s="146"/>
      <c r="OPQ20" s="146"/>
      <c r="OPR20" s="146"/>
      <c r="OPS20" s="146"/>
      <c r="OPT20" s="146"/>
      <c r="OPU20" s="146"/>
      <c r="OPV20" s="146"/>
      <c r="OPW20" s="146"/>
      <c r="OPX20" s="146"/>
      <c r="OPY20" s="146"/>
      <c r="OPZ20" s="146"/>
      <c r="OQA20" s="146"/>
      <c r="OQB20" s="146"/>
      <c r="OQC20" s="146"/>
      <c r="OQD20" s="146"/>
      <c r="OQE20" s="146"/>
      <c r="OQF20" s="146"/>
      <c r="OQG20" s="146"/>
      <c r="OQH20" s="146"/>
      <c r="OQI20" s="146"/>
      <c r="OQJ20" s="146"/>
      <c r="OQK20" s="146"/>
      <c r="OQL20" s="146"/>
      <c r="OQM20" s="146"/>
      <c r="OQN20" s="146"/>
      <c r="OQO20" s="146"/>
      <c r="OQP20" s="146"/>
      <c r="OQQ20" s="146"/>
      <c r="OQR20" s="146"/>
      <c r="OQS20" s="146"/>
      <c r="OQT20" s="146"/>
      <c r="OQU20" s="146"/>
      <c r="OQV20" s="146"/>
      <c r="OQW20" s="146"/>
      <c r="OQX20" s="146"/>
      <c r="OQY20" s="146"/>
      <c r="OQZ20" s="146"/>
      <c r="ORA20" s="146"/>
      <c r="ORB20" s="146"/>
      <c r="ORC20" s="146"/>
      <c r="ORD20" s="146"/>
      <c r="ORE20" s="146"/>
      <c r="ORF20" s="146"/>
      <c r="ORG20" s="146"/>
      <c r="ORH20" s="146"/>
      <c r="ORI20" s="146"/>
      <c r="ORJ20" s="146"/>
      <c r="ORK20" s="146"/>
      <c r="ORL20" s="146"/>
      <c r="ORM20" s="146"/>
      <c r="ORN20" s="146"/>
      <c r="ORO20" s="146"/>
      <c r="ORP20" s="146"/>
      <c r="ORQ20" s="146"/>
      <c r="ORR20" s="146"/>
      <c r="ORS20" s="146"/>
      <c r="ORT20" s="146"/>
      <c r="ORU20" s="146"/>
      <c r="ORV20" s="146"/>
      <c r="ORW20" s="146"/>
      <c r="ORX20" s="146"/>
      <c r="ORY20" s="146"/>
      <c r="ORZ20" s="146"/>
      <c r="OSA20" s="146"/>
      <c r="OSB20" s="146"/>
      <c r="OSC20" s="146"/>
      <c r="OSD20" s="146"/>
      <c r="OSE20" s="146"/>
      <c r="OSF20" s="146"/>
      <c r="OSG20" s="146"/>
      <c r="OSH20" s="146"/>
      <c r="OSI20" s="146"/>
      <c r="OSJ20" s="146"/>
      <c r="OSK20" s="146"/>
      <c r="OSL20" s="146"/>
      <c r="OSM20" s="146"/>
      <c r="OSN20" s="146"/>
      <c r="OSO20" s="146"/>
      <c r="OSP20" s="146"/>
      <c r="OSQ20" s="146"/>
      <c r="OSR20" s="146"/>
      <c r="OSS20" s="146"/>
      <c r="OST20" s="146"/>
      <c r="OSU20" s="146"/>
      <c r="OSV20" s="146"/>
      <c r="OSW20" s="146"/>
      <c r="OSX20" s="146"/>
      <c r="OSY20" s="146"/>
      <c r="OSZ20" s="146"/>
      <c r="OTA20" s="146"/>
      <c r="OTB20" s="146"/>
      <c r="OTC20" s="146"/>
      <c r="OTD20" s="146"/>
      <c r="OTE20" s="146"/>
      <c r="OTF20" s="146"/>
      <c r="OTG20" s="146"/>
      <c r="OTH20" s="146"/>
      <c r="OTI20" s="146"/>
      <c r="OTJ20" s="146"/>
      <c r="OTK20" s="146"/>
      <c r="OTL20" s="146"/>
      <c r="OTM20" s="146"/>
      <c r="OTN20" s="146"/>
      <c r="OTO20" s="146"/>
      <c r="OTP20" s="146"/>
      <c r="OTQ20" s="146"/>
      <c r="OTR20" s="146"/>
      <c r="OTS20" s="146"/>
      <c r="OTT20" s="146"/>
      <c r="OTU20" s="146"/>
      <c r="OTV20" s="146"/>
      <c r="OTW20" s="146"/>
      <c r="OTX20" s="146"/>
      <c r="OTY20" s="146"/>
      <c r="OTZ20" s="146"/>
      <c r="OUA20" s="146"/>
      <c r="OUB20" s="146"/>
      <c r="OUC20" s="146"/>
      <c r="OUD20" s="146"/>
      <c r="OUE20" s="146"/>
      <c r="OUF20" s="146"/>
      <c r="OUG20" s="146"/>
      <c r="OUH20" s="146"/>
      <c r="OUI20" s="146"/>
      <c r="OUJ20" s="146"/>
      <c r="OUK20" s="146"/>
      <c r="OUL20" s="146"/>
      <c r="OUM20" s="146"/>
      <c r="OUN20" s="146"/>
      <c r="OUO20" s="146"/>
      <c r="OUP20" s="146"/>
      <c r="OUQ20" s="146"/>
      <c r="OUR20" s="146"/>
      <c r="OUS20" s="146"/>
      <c r="OUT20" s="146"/>
      <c r="OUU20" s="146"/>
      <c r="OUV20" s="146"/>
      <c r="OUW20" s="146"/>
      <c r="OUX20" s="146"/>
      <c r="OUY20" s="146"/>
      <c r="OUZ20" s="146"/>
      <c r="OVA20" s="146"/>
      <c r="OVB20" s="146"/>
      <c r="OVC20" s="146"/>
      <c r="OVD20" s="146"/>
      <c r="OVE20" s="146"/>
      <c r="OVF20" s="146"/>
      <c r="OVG20" s="146"/>
      <c r="OVH20" s="146"/>
      <c r="OVI20" s="146"/>
      <c r="OVJ20" s="146"/>
      <c r="OVK20" s="146"/>
      <c r="OVL20" s="146"/>
      <c r="OVM20" s="146"/>
      <c r="OVN20" s="146"/>
      <c r="OVO20" s="146"/>
      <c r="OVP20" s="146"/>
      <c r="OVQ20" s="146"/>
      <c r="OVR20" s="146"/>
      <c r="OVS20" s="146"/>
      <c r="OVT20" s="146"/>
      <c r="OVU20" s="146"/>
      <c r="OVV20" s="146"/>
      <c r="OVW20" s="146"/>
      <c r="OVX20" s="146"/>
      <c r="OVY20" s="146"/>
      <c r="OVZ20" s="146"/>
      <c r="OWA20" s="146"/>
      <c r="OWB20" s="146"/>
      <c r="OWC20" s="146"/>
      <c r="OWD20" s="146"/>
      <c r="OWE20" s="146"/>
      <c r="OWF20" s="146"/>
      <c r="OWG20" s="146"/>
      <c r="OWH20" s="146"/>
      <c r="OWI20" s="146"/>
      <c r="OWJ20" s="146"/>
      <c r="OWK20" s="146"/>
      <c r="OWL20" s="146"/>
      <c r="OWM20" s="146"/>
      <c r="OWN20" s="146"/>
      <c r="OWO20" s="146"/>
      <c r="OWP20" s="146"/>
      <c r="OWQ20" s="146"/>
      <c r="OWR20" s="146"/>
      <c r="OWS20" s="146"/>
      <c r="OWT20" s="146"/>
      <c r="OWU20" s="146"/>
      <c r="OWV20" s="146"/>
      <c r="OWW20" s="146"/>
      <c r="OWX20" s="146"/>
      <c r="OWY20" s="146"/>
      <c r="OWZ20" s="146"/>
      <c r="OXA20" s="146"/>
      <c r="OXB20" s="146"/>
      <c r="OXC20" s="146"/>
      <c r="OXD20" s="146"/>
      <c r="OXE20" s="146"/>
      <c r="OXF20" s="146"/>
      <c r="OXG20" s="146"/>
      <c r="OXH20" s="146"/>
      <c r="OXI20" s="146"/>
      <c r="OXJ20" s="146"/>
      <c r="OXK20" s="146"/>
      <c r="OXL20" s="146"/>
      <c r="OXM20" s="146"/>
      <c r="OXN20" s="146"/>
      <c r="OXO20" s="146"/>
      <c r="OXP20" s="146"/>
      <c r="OXQ20" s="146"/>
      <c r="OXR20" s="146"/>
      <c r="OXS20" s="146"/>
      <c r="OXT20" s="146"/>
      <c r="OXU20" s="146"/>
      <c r="OXV20" s="146"/>
      <c r="OXW20" s="146"/>
      <c r="OXX20" s="146"/>
      <c r="OXY20" s="146"/>
      <c r="OXZ20" s="146"/>
      <c r="OYA20" s="146"/>
      <c r="OYB20" s="146"/>
      <c r="OYC20" s="146"/>
      <c r="OYD20" s="146"/>
      <c r="OYE20" s="146"/>
      <c r="OYF20" s="146"/>
      <c r="OYG20" s="146"/>
      <c r="OYH20" s="146"/>
      <c r="OYI20" s="146"/>
      <c r="OYJ20" s="146"/>
      <c r="OYK20" s="146"/>
      <c r="OYL20" s="146"/>
      <c r="OYM20" s="146"/>
      <c r="OYN20" s="146"/>
      <c r="OYO20" s="146"/>
      <c r="OYP20" s="146"/>
      <c r="OYQ20" s="146"/>
      <c r="OYR20" s="146"/>
      <c r="OYS20" s="146"/>
      <c r="OYT20" s="146"/>
      <c r="OYU20" s="146"/>
      <c r="OYV20" s="146"/>
      <c r="OYW20" s="146"/>
      <c r="OYX20" s="146"/>
      <c r="OYY20" s="146"/>
      <c r="OYZ20" s="146"/>
      <c r="OZA20" s="146"/>
      <c r="OZB20" s="146"/>
      <c r="OZC20" s="146"/>
      <c r="OZD20" s="146"/>
      <c r="OZE20" s="146"/>
      <c r="OZF20" s="146"/>
      <c r="OZG20" s="146"/>
      <c r="OZH20" s="146"/>
      <c r="OZI20" s="146"/>
      <c r="OZJ20" s="146"/>
      <c r="OZK20" s="146"/>
      <c r="OZL20" s="146"/>
      <c r="OZM20" s="146"/>
      <c r="OZN20" s="146"/>
      <c r="OZO20" s="146"/>
      <c r="OZP20" s="146"/>
      <c r="OZQ20" s="146"/>
      <c r="OZR20" s="146"/>
      <c r="OZS20" s="146"/>
      <c r="OZT20" s="146"/>
      <c r="OZU20" s="146"/>
      <c r="OZV20" s="146"/>
      <c r="OZW20" s="146"/>
      <c r="OZX20" s="146"/>
      <c r="OZY20" s="146"/>
      <c r="OZZ20" s="146"/>
      <c r="PAA20" s="146"/>
      <c r="PAB20" s="146"/>
      <c r="PAC20" s="146"/>
      <c r="PAD20" s="146"/>
      <c r="PAE20" s="146"/>
      <c r="PAF20" s="146"/>
      <c r="PAG20" s="146"/>
      <c r="PAH20" s="146"/>
      <c r="PAI20" s="146"/>
      <c r="PAJ20" s="146"/>
      <c r="PAK20" s="146"/>
      <c r="PAL20" s="146"/>
      <c r="PAM20" s="146"/>
      <c r="PAN20" s="146"/>
      <c r="PAO20" s="146"/>
      <c r="PAP20" s="146"/>
      <c r="PAQ20" s="146"/>
      <c r="PAR20" s="146"/>
      <c r="PAS20" s="146"/>
      <c r="PAT20" s="146"/>
      <c r="PAU20" s="146"/>
      <c r="PAV20" s="146"/>
      <c r="PAW20" s="146"/>
      <c r="PAX20" s="146"/>
      <c r="PAY20" s="146"/>
      <c r="PAZ20" s="146"/>
      <c r="PBA20" s="146"/>
      <c r="PBB20" s="146"/>
      <c r="PBC20" s="146"/>
      <c r="PBD20" s="146"/>
      <c r="PBE20" s="146"/>
      <c r="PBF20" s="146"/>
      <c r="PBG20" s="146"/>
      <c r="PBH20" s="146"/>
      <c r="PBI20" s="146"/>
      <c r="PBJ20" s="146"/>
      <c r="PBK20" s="146"/>
      <c r="PBL20" s="146"/>
      <c r="PBM20" s="146"/>
      <c r="PBN20" s="146"/>
      <c r="PBO20" s="146"/>
      <c r="PBP20" s="146"/>
      <c r="PBQ20" s="146"/>
      <c r="PBR20" s="146"/>
      <c r="PBS20" s="146"/>
      <c r="PBT20" s="146"/>
      <c r="PBU20" s="146"/>
      <c r="PBV20" s="146"/>
      <c r="PBW20" s="146"/>
      <c r="PBX20" s="146"/>
      <c r="PBY20" s="146"/>
      <c r="PBZ20" s="146"/>
      <c r="PCA20" s="146"/>
      <c r="PCB20" s="146"/>
      <c r="PCC20" s="146"/>
      <c r="PCD20" s="146"/>
      <c r="PCE20" s="146"/>
      <c r="PCF20" s="146"/>
      <c r="PCG20" s="146"/>
      <c r="PCH20" s="146"/>
      <c r="PCI20" s="146"/>
      <c r="PCJ20" s="146"/>
      <c r="PCK20" s="146"/>
      <c r="PCL20" s="146"/>
      <c r="PCM20" s="146"/>
      <c r="PCN20" s="146"/>
      <c r="PCO20" s="146"/>
      <c r="PCP20" s="146"/>
      <c r="PCQ20" s="146"/>
      <c r="PCR20" s="146"/>
      <c r="PCS20" s="146"/>
      <c r="PCT20" s="146"/>
      <c r="PCU20" s="146"/>
      <c r="PCV20" s="146"/>
      <c r="PCW20" s="146"/>
      <c r="PCX20" s="146"/>
      <c r="PCY20" s="146"/>
      <c r="PCZ20" s="146"/>
      <c r="PDA20" s="146"/>
      <c r="PDB20" s="146"/>
      <c r="PDC20" s="146"/>
      <c r="PDD20" s="146"/>
      <c r="PDE20" s="146"/>
      <c r="PDF20" s="146"/>
      <c r="PDG20" s="146"/>
      <c r="PDH20" s="146"/>
      <c r="PDI20" s="146"/>
      <c r="PDJ20" s="146"/>
      <c r="PDK20" s="146"/>
      <c r="PDL20" s="146"/>
      <c r="PDM20" s="146"/>
      <c r="PDN20" s="146"/>
      <c r="PDO20" s="146"/>
      <c r="PDP20" s="146"/>
      <c r="PDQ20" s="146"/>
      <c r="PDR20" s="146"/>
      <c r="PDS20" s="146"/>
      <c r="PDT20" s="146"/>
      <c r="PDU20" s="146"/>
      <c r="PDV20" s="146"/>
      <c r="PDW20" s="146"/>
      <c r="PDX20" s="146"/>
      <c r="PDY20" s="146"/>
      <c r="PDZ20" s="146"/>
      <c r="PEA20" s="146"/>
      <c r="PEB20" s="146"/>
      <c r="PEC20" s="146"/>
      <c r="PED20" s="146"/>
      <c r="PEE20" s="146"/>
      <c r="PEF20" s="146"/>
      <c r="PEG20" s="146"/>
      <c r="PEH20" s="146"/>
      <c r="PEI20" s="146"/>
      <c r="PEJ20" s="146"/>
      <c r="PEK20" s="146"/>
      <c r="PEL20" s="146"/>
      <c r="PEM20" s="146"/>
      <c r="PEN20" s="146"/>
      <c r="PEO20" s="146"/>
      <c r="PEP20" s="146"/>
      <c r="PEQ20" s="146"/>
      <c r="PER20" s="146"/>
      <c r="PES20" s="146"/>
      <c r="PET20" s="146"/>
      <c r="PEU20" s="146"/>
      <c r="PEV20" s="146"/>
      <c r="PEW20" s="146"/>
      <c r="PEX20" s="146"/>
      <c r="PEY20" s="146"/>
      <c r="PEZ20" s="146"/>
      <c r="PFA20" s="146"/>
      <c r="PFB20" s="146"/>
      <c r="PFC20" s="146"/>
      <c r="PFD20" s="146"/>
      <c r="PFE20" s="146"/>
      <c r="PFF20" s="146"/>
      <c r="PFG20" s="146"/>
      <c r="PFH20" s="146"/>
      <c r="PFI20" s="146"/>
      <c r="PFJ20" s="146"/>
      <c r="PFK20" s="146"/>
      <c r="PFL20" s="146"/>
      <c r="PFM20" s="146"/>
      <c r="PFN20" s="146"/>
      <c r="PFO20" s="146"/>
      <c r="PFP20" s="146"/>
      <c r="PFQ20" s="146"/>
      <c r="PFR20" s="146"/>
      <c r="PFS20" s="146"/>
      <c r="PFT20" s="146"/>
      <c r="PFU20" s="146"/>
      <c r="PFV20" s="146"/>
      <c r="PFW20" s="146"/>
      <c r="PFX20" s="146"/>
      <c r="PFY20" s="146"/>
      <c r="PFZ20" s="146"/>
      <c r="PGA20" s="146"/>
      <c r="PGB20" s="146"/>
      <c r="PGC20" s="146"/>
      <c r="PGD20" s="146"/>
      <c r="PGE20" s="146"/>
      <c r="PGF20" s="146"/>
      <c r="PGG20" s="146"/>
      <c r="PGH20" s="146"/>
      <c r="PGI20" s="146"/>
      <c r="PGJ20" s="146"/>
      <c r="PGK20" s="146"/>
      <c r="PGL20" s="146"/>
      <c r="PGM20" s="146"/>
      <c r="PGN20" s="146"/>
      <c r="PGO20" s="146"/>
      <c r="PGP20" s="146"/>
      <c r="PGQ20" s="146"/>
      <c r="PGR20" s="146"/>
      <c r="PGS20" s="146"/>
      <c r="PGT20" s="146"/>
      <c r="PGU20" s="146"/>
      <c r="PGV20" s="146"/>
      <c r="PGW20" s="146"/>
      <c r="PGX20" s="146"/>
      <c r="PGY20" s="146"/>
      <c r="PGZ20" s="146"/>
      <c r="PHA20" s="146"/>
      <c r="PHB20" s="146"/>
      <c r="PHC20" s="146"/>
      <c r="PHD20" s="146"/>
      <c r="PHE20" s="146"/>
      <c r="PHF20" s="146"/>
      <c r="PHG20" s="146"/>
      <c r="PHH20" s="146"/>
      <c r="PHI20" s="146"/>
      <c r="PHJ20" s="146"/>
      <c r="PHK20" s="146"/>
      <c r="PHL20" s="146"/>
      <c r="PHM20" s="146"/>
      <c r="PHN20" s="146"/>
      <c r="PHO20" s="146"/>
      <c r="PHP20" s="146"/>
      <c r="PHQ20" s="146"/>
      <c r="PHR20" s="146"/>
      <c r="PHS20" s="146"/>
      <c r="PHT20" s="146"/>
      <c r="PHU20" s="146"/>
      <c r="PHV20" s="146"/>
      <c r="PHW20" s="146"/>
      <c r="PHX20" s="146"/>
      <c r="PHY20" s="146"/>
      <c r="PHZ20" s="146"/>
      <c r="PIA20" s="146"/>
      <c r="PIB20" s="146"/>
      <c r="PIC20" s="146"/>
      <c r="PID20" s="146"/>
      <c r="PIE20" s="146"/>
      <c r="PIF20" s="146"/>
      <c r="PIG20" s="146"/>
      <c r="PIH20" s="146"/>
      <c r="PII20" s="146"/>
      <c r="PIJ20" s="146"/>
      <c r="PIK20" s="146"/>
      <c r="PIL20" s="146"/>
      <c r="PIM20" s="146"/>
      <c r="PIN20" s="146"/>
      <c r="PIO20" s="146"/>
      <c r="PIP20" s="146"/>
      <c r="PIQ20" s="146"/>
      <c r="PIR20" s="146"/>
      <c r="PIS20" s="146"/>
      <c r="PIT20" s="146"/>
      <c r="PIU20" s="146"/>
      <c r="PIV20" s="146"/>
      <c r="PIW20" s="146"/>
      <c r="PIX20" s="146"/>
      <c r="PIY20" s="146"/>
      <c r="PIZ20" s="146"/>
      <c r="PJA20" s="146"/>
      <c r="PJB20" s="146"/>
      <c r="PJC20" s="146"/>
      <c r="PJD20" s="146"/>
      <c r="PJE20" s="146"/>
      <c r="PJF20" s="146"/>
      <c r="PJG20" s="146"/>
      <c r="PJH20" s="146"/>
      <c r="PJI20" s="146"/>
      <c r="PJJ20" s="146"/>
      <c r="PJK20" s="146"/>
      <c r="PJL20" s="146"/>
      <c r="PJM20" s="146"/>
      <c r="PJN20" s="146"/>
      <c r="PJO20" s="146"/>
      <c r="PJP20" s="146"/>
      <c r="PJQ20" s="146"/>
      <c r="PJR20" s="146"/>
      <c r="PJS20" s="146"/>
      <c r="PJT20" s="146"/>
      <c r="PJU20" s="146"/>
      <c r="PJV20" s="146"/>
      <c r="PJW20" s="146"/>
      <c r="PJX20" s="146"/>
      <c r="PJY20" s="146"/>
      <c r="PJZ20" s="146"/>
      <c r="PKA20" s="146"/>
      <c r="PKB20" s="146"/>
      <c r="PKC20" s="146"/>
      <c r="PKD20" s="146"/>
      <c r="PKE20" s="146"/>
      <c r="PKF20" s="146"/>
      <c r="PKG20" s="146"/>
      <c r="PKH20" s="146"/>
      <c r="PKI20" s="146"/>
      <c r="PKJ20" s="146"/>
      <c r="PKK20" s="146"/>
      <c r="PKL20" s="146"/>
      <c r="PKM20" s="146"/>
      <c r="PKN20" s="146"/>
      <c r="PKO20" s="146"/>
      <c r="PKP20" s="146"/>
      <c r="PKQ20" s="146"/>
      <c r="PKR20" s="146"/>
      <c r="PKS20" s="146"/>
      <c r="PKT20" s="146"/>
      <c r="PKU20" s="146"/>
      <c r="PKV20" s="146"/>
      <c r="PKW20" s="146"/>
      <c r="PKX20" s="146"/>
      <c r="PKY20" s="146"/>
      <c r="PKZ20" s="146"/>
      <c r="PLA20" s="146"/>
      <c r="PLB20" s="146"/>
      <c r="PLC20" s="146"/>
      <c r="PLD20" s="146"/>
      <c r="PLE20" s="146"/>
      <c r="PLF20" s="146"/>
      <c r="PLG20" s="146"/>
      <c r="PLH20" s="146"/>
      <c r="PLI20" s="146"/>
      <c r="PLJ20" s="146"/>
      <c r="PLK20" s="146"/>
      <c r="PLL20" s="146"/>
      <c r="PLM20" s="146"/>
      <c r="PLN20" s="146"/>
      <c r="PLO20" s="146"/>
      <c r="PLP20" s="146"/>
      <c r="PLQ20" s="146"/>
      <c r="PLR20" s="146"/>
      <c r="PLS20" s="146"/>
      <c r="PLT20" s="146"/>
      <c r="PLU20" s="146"/>
      <c r="PLV20" s="146"/>
      <c r="PLW20" s="146"/>
      <c r="PLX20" s="146"/>
      <c r="PLY20" s="146"/>
      <c r="PLZ20" s="146"/>
      <c r="PMA20" s="146"/>
      <c r="PMB20" s="146"/>
      <c r="PMC20" s="146"/>
      <c r="PMD20" s="146"/>
      <c r="PME20" s="146"/>
      <c r="PMF20" s="146"/>
      <c r="PMG20" s="146"/>
      <c r="PMH20" s="146"/>
      <c r="PMI20" s="146"/>
      <c r="PMJ20" s="146"/>
      <c r="PMK20" s="146"/>
      <c r="PML20" s="146"/>
      <c r="PMM20" s="146"/>
      <c r="PMN20" s="146"/>
      <c r="PMO20" s="146"/>
      <c r="PMP20" s="146"/>
      <c r="PMQ20" s="146"/>
      <c r="PMR20" s="146"/>
      <c r="PMS20" s="146"/>
      <c r="PMT20" s="146"/>
      <c r="PMU20" s="146"/>
      <c r="PMV20" s="146"/>
      <c r="PMW20" s="146"/>
      <c r="PMX20" s="146"/>
      <c r="PMY20" s="146"/>
      <c r="PMZ20" s="146"/>
      <c r="PNA20" s="146"/>
      <c r="PNB20" s="146"/>
      <c r="PNC20" s="146"/>
      <c r="PND20" s="146"/>
      <c r="PNE20" s="146"/>
      <c r="PNF20" s="146"/>
      <c r="PNG20" s="146"/>
      <c r="PNH20" s="146"/>
      <c r="PNI20" s="146"/>
      <c r="PNJ20" s="146"/>
      <c r="PNK20" s="146"/>
      <c r="PNL20" s="146"/>
      <c r="PNM20" s="146"/>
      <c r="PNN20" s="146"/>
      <c r="PNO20" s="146"/>
      <c r="PNP20" s="146"/>
      <c r="PNQ20" s="146"/>
      <c r="PNR20" s="146"/>
      <c r="PNS20" s="146"/>
      <c r="PNT20" s="146"/>
      <c r="PNU20" s="146"/>
      <c r="PNV20" s="146"/>
      <c r="PNW20" s="146"/>
      <c r="PNX20" s="146"/>
      <c r="PNY20" s="146"/>
      <c r="PNZ20" s="146"/>
      <c r="POA20" s="146"/>
      <c r="POB20" s="146"/>
      <c r="POC20" s="146"/>
      <c r="POD20" s="146"/>
      <c r="POE20" s="146"/>
      <c r="POF20" s="146"/>
      <c r="POG20" s="146"/>
      <c r="POH20" s="146"/>
      <c r="POI20" s="146"/>
      <c r="POJ20" s="146"/>
      <c r="POK20" s="146"/>
      <c r="POL20" s="146"/>
      <c r="POM20" s="146"/>
      <c r="PON20" s="146"/>
      <c r="POO20" s="146"/>
      <c r="POP20" s="146"/>
      <c r="POQ20" s="146"/>
      <c r="POR20" s="146"/>
      <c r="POS20" s="146"/>
      <c r="POT20" s="146"/>
      <c r="POU20" s="146"/>
      <c r="POV20" s="146"/>
      <c r="POW20" s="146"/>
      <c r="POX20" s="146"/>
      <c r="POY20" s="146"/>
      <c r="POZ20" s="146"/>
      <c r="PPA20" s="146"/>
      <c r="PPB20" s="146"/>
      <c r="PPC20" s="146"/>
      <c r="PPD20" s="146"/>
      <c r="PPE20" s="146"/>
      <c r="PPF20" s="146"/>
      <c r="PPG20" s="146"/>
      <c r="PPH20" s="146"/>
      <c r="PPI20" s="146"/>
      <c r="PPJ20" s="146"/>
      <c r="PPK20" s="146"/>
      <c r="PPL20" s="146"/>
      <c r="PPM20" s="146"/>
      <c r="PPN20" s="146"/>
      <c r="PPO20" s="146"/>
      <c r="PPP20" s="146"/>
      <c r="PPQ20" s="146"/>
      <c r="PPR20" s="146"/>
      <c r="PPS20" s="146"/>
      <c r="PPT20" s="146"/>
      <c r="PPU20" s="146"/>
      <c r="PPV20" s="146"/>
      <c r="PPW20" s="146"/>
      <c r="PPX20" s="146"/>
      <c r="PPY20" s="146"/>
      <c r="PPZ20" s="146"/>
      <c r="PQA20" s="146"/>
      <c r="PQB20" s="146"/>
      <c r="PQC20" s="146"/>
      <c r="PQD20" s="146"/>
      <c r="PQE20" s="146"/>
      <c r="PQF20" s="146"/>
      <c r="PQG20" s="146"/>
      <c r="PQH20" s="146"/>
      <c r="PQI20" s="146"/>
      <c r="PQJ20" s="146"/>
      <c r="PQK20" s="146"/>
      <c r="PQL20" s="146"/>
      <c r="PQM20" s="146"/>
      <c r="PQN20" s="146"/>
      <c r="PQO20" s="146"/>
      <c r="PQP20" s="146"/>
      <c r="PQQ20" s="146"/>
      <c r="PQR20" s="146"/>
      <c r="PQS20" s="146"/>
      <c r="PQT20" s="146"/>
      <c r="PQU20" s="146"/>
      <c r="PQV20" s="146"/>
      <c r="PQW20" s="146"/>
      <c r="PQX20" s="146"/>
      <c r="PQY20" s="146"/>
      <c r="PQZ20" s="146"/>
      <c r="PRA20" s="146"/>
      <c r="PRB20" s="146"/>
      <c r="PRC20" s="146"/>
      <c r="PRD20" s="146"/>
      <c r="PRE20" s="146"/>
      <c r="PRF20" s="146"/>
      <c r="PRG20" s="146"/>
      <c r="PRH20" s="146"/>
      <c r="PRI20" s="146"/>
      <c r="PRJ20" s="146"/>
      <c r="PRK20" s="146"/>
      <c r="PRL20" s="146"/>
      <c r="PRM20" s="146"/>
      <c r="PRN20" s="146"/>
      <c r="PRO20" s="146"/>
      <c r="PRP20" s="146"/>
      <c r="PRQ20" s="146"/>
      <c r="PRR20" s="146"/>
      <c r="PRS20" s="146"/>
      <c r="PRT20" s="146"/>
      <c r="PRU20" s="146"/>
      <c r="PRV20" s="146"/>
      <c r="PRW20" s="146"/>
      <c r="PRX20" s="146"/>
      <c r="PRY20" s="146"/>
      <c r="PRZ20" s="146"/>
      <c r="PSA20" s="146"/>
      <c r="PSB20" s="146"/>
      <c r="PSC20" s="146"/>
      <c r="PSD20" s="146"/>
      <c r="PSE20" s="146"/>
      <c r="PSF20" s="146"/>
      <c r="PSG20" s="146"/>
      <c r="PSH20" s="146"/>
      <c r="PSI20" s="146"/>
      <c r="PSJ20" s="146"/>
      <c r="PSK20" s="146"/>
      <c r="PSL20" s="146"/>
      <c r="PSM20" s="146"/>
      <c r="PSN20" s="146"/>
      <c r="PSO20" s="146"/>
      <c r="PSP20" s="146"/>
      <c r="PSQ20" s="146"/>
      <c r="PSR20" s="146"/>
      <c r="PSS20" s="146"/>
      <c r="PST20" s="146"/>
      <c r="PSU20" s="146"/>
      <c r="PSV20" s="146"/>
      <c r="PSW20" s="146"/>
      <c r="PSX20" s="146"/>
      <c r="PSY20" s="146"/>
      <c r="PSZ20" s="146"/>
      <c r="PTA20" s="146"/>
      <c r="PTB20" s="146"/>
      <c r="PTC20" s="146"/>
      <c r="PTD20" s="146"/>
      <c r="PTE20" s="146"/>
      <c r="PTF20" s="146"/>
      <c r="PTG20" s="146"/>
      <c r="PTH20" s="146"/>
      <c r="PTI20" s="146"/>
      <c r="PTJ20" s="146"/>
      <c r="PTK20" s="146"/>
      <c r="PTL20" s="146"/>
      <c r="PTM20" s="146"/>
      <c r="PTN20" s="146"/>
      <c r="PTO20" s="146"/>
      <c r="PTP20" s="146"/>
      <c r="PTQ20" s="146"/>
      <c r="PTR20" s="146"/>
      <c r="PTS20" s="146"/>
      <c r="PTT20" s="146"/>
      <c r="PTU20" s="146"/>
      <c r="PTV20" s="146"/>
      <c r="PTW20" s="146"/>
      <c r="PTX20" s="146"/>
      <c r="PTY20" s="146"/>
      <c r="PTZ20" s="146"/>
      <c r="PUA20" s="146"/>
      <c r="PUB20" s="146"/>
      <c r="PUC20" s="146"/>
      <c r="PUD20" s="146"/>
      <c r="PUE20" s="146"/>
      <c r="PUF20" s="146"/>
      <c r="PUG20" s="146"/>
      <c r="PUH20" s="146"/>
      <c r="PUI20" s="146"/>
      <c r="PUJ20" s="146"/>
      <c r="PUK20" s="146"/>
      <c r="PUL20" s="146"/>
      <c r="PUM20" s="146"/>
      <c r="PUN20" s="146"/>
      <c r="PUO20" s="146"/>
      <c r="PUP20" s="146"/>
      <c r="PUQ20" s="146"/>
      <c r="PUR20" s="146"/>
      <c r="PUS20" s="146"/>
      <c r="PUT20" s="146"/>
      <c r="PUU20" s="146"/>
      <c r="PUV20" s="146"/>
      <c r="PUW20" s="146"/>
      <c r="PUX20" s="146"/>
      <c r="PUY20" s="146"/>
      <c r="PUZ20" s="146"/>
      <c r="PVA20" s="146"/>
      <c r="PVB20" s="146"/>
      <c r="PVC20" s="146"/>
      <c r="PVD20" s="146"/>
      <c r="PVE20" s="146"/>
      <c r="PVF20" s="146"/>
      <c r="PVG20" s="146"/>
      <c r="PVH20" s="146"/>
      <c r="PVI20" s="146"/>
      <c r="PVJ20" s="146"/>
      <c r="PVK20" s="146"/>
      <c r="PVL20" s="146"/>
      <c r="PVM20" s="146"/>
      <c r="PVN20" s="146"/>
      <c r="PVO20" s="146"/>
      <c r="PVP20" s="146"/>
      <c r="PVQ20" s="146"/>
      <c r="PVR20" s="146"/>
      <c r="PVS20" s="146"/>
      <c r="PVT20" s="146"/>
      <c r="PVU20" s="146"/>
      <c r="PVV20" s="146"/>
      <c r="PVW20" s="146"/>
      <c r="PVX20" s="146"/>
      <c r="PVY20" s="146"/>
      <c r="PVZ20" s="146"/>
      <c r="PWA20" s="146"/>
      <c r="PWB20" s="146"/>
      <c r="PWC20" s="146"/>
      <c r="PWD20" s="146"/>
      <c r="PWE20" s="146"/>
      <c r="PWF20" s="146"/>
      <c r="PWG20" s="146"/>
      <c r="PWH20" s="146"/>
      <c r="PWI20" s="146"/>
      <c r="PWJ20" s="146"/>
      <c r="PWK20" s="146"/>
      <c r="PWL20" s="146"/>
      <c r="PWM20" s="146"/>
      <c r="PWN20" s="146"/>
      <c r="PWO20" s="146"/>
      <c r="PWP20" s="146"/>
      <c r="PWQ20" s="146"/>
      <c r="PWR20" s="146"/>
      <c r="PWS20" s="146"/>
      <c r="PWT20" s="146"/>
      <c r="PWU20" s="146"/>
      <c r="PWV20" s="146"/>
      <c r="PWW20" s="146"/>
      <c r="PWX20" s="146"/>
      <c r="PWY20" s="146"/>
      <c r="PWZ20" s="146"/>
      <c r="PXA20" s="146"/>
      <c r="PXB20" s="146"/>
      <c r="PXC20" s="146"/>
      <c r="PXD20" s="146"/>
      <c r="PXE20" s="146"/>
      <c r="PXF20" s="146"/>
      <c r="PXG20" s="146"/>
      <c r="PXH20" s="146"/>
      <c r="PXI20" s="146"/>
      <c r="PXJ20" s="146"/>
      <c r="PXK20" s="146"/>
      <c r="PXL20" s="146"/>
      <c r="PXM20" s="146"/>
      <c r="PXN20" s="146"/>
      <c r="PXO20" s="146"/>
      <c r="PXP20" s="146"/>
      <c r="PXQ20" s="146"/>
      <c r="PXR20" s="146"/>
      <c r="PXS20" s="146"/>
      <c r="PXT20" s="146"/>
      <c r="PXU20" s="146"/>
      <c r="PXV20" s="146"/>
      <c r="PXW20" s="146"/>
      <c r="PXX20" s="146"/>
      <c r="PXY20" s="146"/>
      <c r="PXZ20" s="146"/>
      <c r="PYA20" s="146"/>
      <c r="PYB20" s="146"/>
      <c r="PYC20" s="146"/>
      <c r="PYD20" s="146"/>
      <c r="PYE20" s="146"/>
      <c r="PYF20" s="146"/>
      <c r="PYG20" s="146"/>
      <c r="PYH20" s="146"/>
      <c r="PYI20" s="146"/>
      <c r="PYJ20" s="146"/>
      <c r="PYK20" s="146"/>
      <c r="PYL20" s="146"/>
      <c r="PYM20" s="146"/>
      <c r="PYN20" s="146"/>
      <c r="PYO20" s="146"/>
      <c r="PYP20" s="146"/>
      <c r="PYQ20" s="146"/>
      <c r="PYR20" s="146"/>
      <c r="PYS20" s="146"/>
      <c r="PYT20" s="146"/>
      <c r="PYU20" s="146"/>
      <c r="PYV20" s="146"/>
      <c r="PYW20" s="146"/>
      <c r="PYX20" s="146"/>
      <c r="PYY20" s="146"/>
      <c r="PYZ20" s="146"/>
      <c r="PZA20" s="146"/>
      <c r="PZB20" s="146"/>
      <c r="PZC20" s="146"/>
      <c r="PZD20" s="146"/>
      <c r="PZE20" s="146"/>
      <c r="PZF20" s="146"/>
      <c r="PZG20" s="146"/>
      <c r="PZH20" s="146"/>
      <c r="PZI20" s="146"/>
      <c r="PZJ20" s="146"/>
      <c r="PZK20" s="146"/>
      <c r="PZL20" s="146"/>
      <c r="PZM20" s="146"/>
      <c r="PZN20" s="146"/>
      <c r="PZO20" s="146"/>
      <c r="PZP20" s="146"/>
      <c r="PZQ20" s="146"/>
      <c r="PZR20" s="146"/>
      <c r="PZS20" s="146"/>
      <c r="PZT20" s="146"/>
      <c r="PZU20" s="146"/>
      <c r="PZV20" s="146"/>
      <c r="PZW20" s="146"/>
      <c r="PZX20" s="146"/>
      <c r="PZY20" s="146"/>
      <c r="PZZ20" s="146"/>
      <c r="QAA20" s="146"/>
      <c r="QAB20" s="146"/>
      <c r="QAC20" s="146"/>
      <c r="QAD20" s="146"/>
      <c r="QAE20" s="146"/>
      <c r="QAF20" s="146"/>
      <c r="QAG20" s="146"/>
      <c r="QAH20" s="146"/>
      <c r="QAI20" s="146"/>
      <c r="QAJ20" s="146"/>
      <c r="QAK20" s="146"/>
      <c r="QAL20" s="146"/>
      <c r="QAM20" s="146"/>
      <c r="QAN20" s="146"/>
      <c r="QAO20" s="146"/>
      <c r="QAP20" s="146"/>
      <c r="QAQ20" s="146"/>
      <c r="QAR20" s="146"/>
      <c r="QAS20" s="146"/>
      <c r="QAT20" s="146"/>
      <c r="QAU20" s="146"/>
      <c r="QAV20" s="146"/>
      <c r="QAW20" s="146"/>
      <c r="QAX20" s="146"/>
      <c r="QAY20" s="146"/>
      <c r="QAZ20" s="146"/>
      <c r="QBA20" s="146"/>
      <c r="QBB20" s="146"/>
      <c r="QBC20" s="146"/>
      <c r="QBD20" s="146"/>
      <c r="QBE20" s="146"/>
      <c r="QBF20" s="146"/>
      <c r="QBG20" s="146"/>
      <c r="QBH20" s="146"/>
      <c r="QBI20" s="146"/>
      <c r="QBJ20" s="146"/>
      <c r="QBK20" s="146"/>
      <c r="QBL20" s="146"/>
      <c r="QBM20" s="146"/>
      <c r="QBN20" s="146"/>
      <c r="QBO20" s="146"/>
      <c r="QBP20" s="146"/>
      <c r="QBQ20" s="146"/>
      <c r="QBR20" s="146"/>
      <c r="QBS20" s="146"/>
      <c r="QBT20" s="146"/>
      <c r="QBU20" s="146"/>
      <c r="QBV20" s="146"/>
      <c r="QBW20" s="146"/>
      <c r="QBX20" s="146"/>
      <c r="QBY20" s="146"/>
      <c r="QBZ20" s="146"/>
      <c r="QCA20" s="146"/>
      <c r="QCB20" s="146"/>
      <c r="QCC20" s="146"/>
      <c r="QCD20" s="146"/>
      <c r="QCE20" s="146"/>
      <c r="QCF20" s="146"/>
      <c r="QCG20" s="146"/>
      <c r="QCH20" s="146"/>
      <c r="QCI20" s="146"/>
      <c r="QCJ20" s="146"/>
      <c r="QCK20" s="146"/>
      <c r="QCL20" s="146"/>
      <c r="QCM20" s="146"/>
      <c r="QCN20" s="146"/>
      <c r="QCO20" s="146"/>
      <c r="QCP20" s="146"/>
      <c r="QCQ20" s="146"/>
      <c r="QCR20" s="146"/>
      <c r="QCS20" s="146"/>
      <c r="QCT20" s="146"/>
      <c r="QCU20" s="146"/>
      <c r="QCV20" s="146"/>
      <c r="QCW20" s="146"/>
      <c r="QCX20" s="146"/>
      <c r="QCY20" s="146"/>
      <c r="QCZ20" s="146"/>
      <c r="QDA20" s="146"/>
      <c r="QDB20" s="146"/>
      <c r="QDC20" s="146"/>
      <c r="QDD20" s="146"/>
      <c r="QDE20" s="146"/>
      <c r="QDF20" s="146"/>
      <c r="QDG20" s="146"/>
      <c r="QDH20" s="146"/>
      <c r="QDI20" s="146"/>
      <c r="QDJ20" s="146"/>
      <c r="QDK20" s="146"/>
      <c r="QDL20" s="146"/>
      <c r="QDM20" s="146"/>
      <c r="QDN20" s="146"/>
      <c r="QDO20" s="146"/>
      <c r="QDP20" s="146"/>
      <c r="QDQ20" s="146"/>
      <c r="QDR20" s="146"/>
      <c r="QDS20" s="146"/>
      <c r="QDT20" s="146"/>
      <c r="QDU20" s="146"/>
      <c r="QDV20" s="146"/>
      <c r="QDW20" s="146"/>
      <c r="QDX20" s="146"/>
      <c r="QDY20" s="146"/>
      <c r="QDZ20" s="146"/>
      <c r="QEA20" s="146"/>
      <c r="QEB20" s="146"/>
      <c r="QEC20" s="146"/>
      <c r="QED20" s="146"/>
      <c r="QEE20" s="146"/>
      <c r="QEF20" s="146"/>
      <c r="QEG20" s="146"/>
      <c r="QEH20" s="146"/>
      <c r="QEI20" s="146"/>
      <c r="QEJ20" s="146"/>
      <c r="QEK20" s="146"/>
      <c r="QEL20" s="146"/>
      <c r="QEM20" s="146"/>
      <c r="QEN20" s="146"/>
      <c r="QEO20" s="146"/>
      <c r="QEP20" s="146"/>
      <c r="QEQ20" s="146"/>
      <c r="QER20" s="146"/>
      <c r="QES20" s="146"/>
      <c r="QET20" s="146"/>
      <c r="QEU20" s="146"/>
      <c r="QEV20" s="146"/>
      <c r="QEW20" s="146"/>
      <c r="QEX20" s="146"/>
      <c r="QEY20" s="146"/>
      <c r="QEZ20" s="146"/>
      <c r="QFA20" s="146"/>
      <c r="QFB20" s="146"/>
      <c r="QFC20" s="146"/>
      <c r="QFD20" s="146"/>
      <c r="QFE20" s="146"/>
      <c r="QFF20" s="146"/>
      <c r="QFG20" s="146"/>
      <c r="QFH20" s="146"/>
      <c r="QFI20" s="146"/>
      <c r="QFJ20" s="146"/>
      <c r="QFK20" s="146"/>
      <c r="QFL20" s="146"/>
      <c r="QFM20" s="146"/>
      <c r="QFN20" s="146"/>
      <c r="QFO20" s="146"/>
      <c r="QFP20" s="146"/>
      <c r="QFQ20" s="146"/>
      <c r="QFR20" s="146"/>
      <c r="QFS20" s="146"/>
      <c r="QFT20" s="146"/>
      <c r="QFU20" s="146"/>
      <c r="QFV20" s="146"/>
      <c r="QFW20" s="146"/>
      <c r="QFX20" s="146"/>
      <c r="QFY20" s="146"/>
      <c r="QFZ20" s="146"/>
      <c r="QGA20" s="146"/>
      <c r="QGB20" s="146"/>
      <c r="QGC20" s="146"/>
      <c r="QGD20" s="146"/>
      <c r="QGE20" s="146"/>
      <c r="QGF20" s="146"/>
      <c r="QGG20" s="146"/>
      <c r="QGH20" s="146"/>
      <c r="QGI20" s="146"/>
      <c r="QGJ20" s="146"/>
      <c r="QGK20" s="146"/>
      <c r="QGL20" s="146"/>
      <c r="QGM20" s="146"/>
      <c r="QGN20" s="146"/>
      <c r="QGO20" s="146"/>
      <c r="QGP20" s="146"/>
      <c r="QGQ20" s="146"/>
      <c r="QGR20" s="146"/>
      <c r="QGS20" s="146"/>
      <c r="QGT20" s="146"/>
      <c r="QGU20" s="146"/>
      <c r="QGV20" s="146"/>
      <c r="QGW20" s="146"/>
      <c r="QGX20" s="146"/>
      <c r="QGY20" s="146"/>
      <c r="QGZ20" s="146"/>
      <c r="QHA20" s="146"/>
      <c r="QHB20" s="146"/>
      <c r="QHC20" s="146"/>
      <c r="QHD20" s="146"/>
      <c r="QHE20" s="146"/>
      <c r="QHF20" s="146"/>
      <c r="QHG20" s="146"/>
      <c r="QHH20" s="146"/>
      <c r="QHI20" s="146"/>
      <c r="QHJ20" s="146"/>
      <c r="QHK20" s="146"/>
      <c r="QHL20" s="146"/>
      <c r="QHM20" s="146"/>
      <c r="QHN20" s="146"/>
      <c r="QHO20" s="146"/>
      <c r="QHP20" s="146"/>
      <c r="QHQ20" s="146"/>
      <c r="QHR20" s="146"/>
      <c r="QHS20" s="146"/>
      <c r="QHT20" s="146"/>
      <c r="QHU20" s="146"/>
      <c r="QHV20" s="146"/>
      <c r="QHW20" s="146"/>
      <c r="QHX20" s="146"/>
      <c r="QHY20" s="146"/>
      <c r="QHZ20" s="146"/>
      <c r="QIA20" s="146"/>
      <c r="QIB20" s="146"/>
      <c r="QIC20" s="146"/>
      <c r="QID20" s="146"/>
      <c r="QIE20" s="146"/>
      <c r="QIF20" s="146"/>
      <c r="QIG20" s="146"/>
      <c r="QIH20" s="146"/>
      <c r="QII20" s="146"/>
      <c r="QIJ20" s="146"/>
      <c r="QIK20" s="146"/>
      <c r="QIL20" s="146"/>
      <c r="QIM20" s="146"/>
      <c r="QIN20" s="146"/>
      <c r="QIO20" s="146"/>
      <c r="QIP20" s="146"/>
      <c r="QIQ20" s="146"/>
      <c r="QIR20" s="146"/>
      <c r="QIS20" s="146"/>
      <c r="QIT20" s="146"/>
      <c r="QIU20" s="146"/>
      <c r="QIV20" s="146"/>
      <c r="QIW20" s="146"/>
      <c r="QIX20" s="146"/>
      <c r="QIY20" s="146"/>
      <c r="QIZ20" s="146"/>
      <c r="QJA20" s="146"/>
      <c r="QJB20" s="146"/>
      <c r="QJC20" s="146"/>
      <c r="QJD20" s="146"/>
      <c r="QJE20" s="146"/>
      <c r="QJF20" s="146"/>
      <c r="QJG20" s="146"/>
      <c r="QJH20" s="146"/>
      <c r="QJI20" s="146"/>
      <c r="QJJ20" s="146"/>
      <c r="QJK20" s="146"/>
      <c r="QJL20" s="146"/>
      <c r="QJM20" s="146"/>
      <c r="QJN20" s="146"/>
      <c r="QJO20" s="146"/>
      <c r="QJP20" s="146"/>
      <c r="QJQ20" s="146"/>
      <c r="QJR20" s="146"/>
      <c r="QJS20" s="146"/>
      <c r="QJT20" s="146"/>
      <c r="QJU20" s="146"/>
      <c r="QJV20" s="146"/>
      <c r="QJW20" s="146"/>
      <c r="QJX20" s="146"/>
      <c r="QJY20" s="146"/>
      <c r="QJZ20" s="146"/>
      <c r="QKA20" s="146"/>
      <c r="QKB20" s="146"/>
      <c r="QKC20" s="146"/>
      <c r="QKD20" s="146"/>
      <c r="QKE20" s="146"/>
      <c r="QKF20" s="146"/>
      <c r="QKG20" s="146"/>
      <c r="QKH20" s="146"/>
      <c r="QKI20" s="146"/>
      <c r="QKJ20" s="146"/>
      <c r="QKK20" s="146"/>
      <c r="QKL20" s="146"/>
      <c r="QKM20" s="146"/>
      <c r="QKN20" s="146"/>
      <c r="QKO20" s="146"/>
      <c r="QKP20" s="146"/>
      <c r="QKQ20" s="146"/>
      <c r="QKR20" s="146"/>
      <c r="QKS20" s="146"/>
      <c r="QKT20" s="146"/>
      <c r="QKU20" s="146"/>
      <c r="QKV20" s="146"/>
      <c r="QKW20" s="146"/>
      <c r="QKX20" s="146"/>
      <c r="QKY20" s="146"/>
      <c r="QKZ20" s="146"/>
      <c r="QLA20" s="146"/>
      <c r="QLB20" s="146"/>
      <c r="QLC20" s="146"/>
      <c r="QLD20" s="146"/>
      <c r="QLE20" s="146"/>
      <c r="QLF20" s="146"/>
      <c r="QLG20" s="146"/>
      <c r="QLH20" s="146"/>
      <c r="QLI20" s="146"/>
      <c r="QLJ20" s="146"/>
      <c r="QLK20" s="146"/>
      <c r="QLL20" s="146"/>
      <c r="QLM20" s="146"/>
      <c r="QLN20" s="146"/>
      <c r="QLO20" s="146"/>
      <c r="QLP20" s="146"/>
      <c r="QLQ20" s="146"/>
      <c r="QLR20" s="146"/>
      <c r="QLS20" s="146"/>
      <c r="QLT20" s="146"/>
      <c r="QLU20" s="146"/>
      <c r="QLV20" s="146"/>
      <c r="QLW20" s="146"/>
      <c r="QLX20" s="146"/>
      <c r="QLY20" s="146"/>
      <c r="QLZ20" s="146"/>
      <c r="QMA20" s="146"/>
      <c r="QMB20" s="146"/>
      <c r="QMC20" s="146"/>
      <c r="QMD20" s="146"/>
      <c r="QME20" s="146"/>
      <c r="QMF20" s="146"/>
      <c r="QMG20" s="146"/>
      <c r="QMH20" s="146"/>
      <c r="QMI20" s="146"/>
      <c r="QMJ20" s="146"/>
      <c r="QMK20" s="146"/>
      <c r="QML20" s="146"/>
      <c r="QMM20" s="146"/>
      <c r="QMN20" s="146"/>
      <c r="QMO20" s="146"/>
      <c r="QMP20" s="146"/>
      <c r="QMQ20" s="146"/>
      <c r="QMR20" s="146"/>
      <c r="QMS20" s="146"/>
      <c r="QMT20" s="146"/>
      <c r="QMU20" s="146"/>
      <c r="QMV20" s="146"/>
      <c r="QMW20" s="146"/>
      <c r="QMX20" s="146"/>
      <c r="QMY20" s="146"/>
      <c r="QMZ20" s="146"/>
      <c r="QNA20" s="146"/>
      <c r="QNB20" s="146"/>
      <c r="QNC20" s="146"/>
      <c r="QND20" s="146"/>
      <c r="QNE20" s="146"/>
      <c r="QNF20" s="146"/>
      <c r="QNG20" s="146"/>
      <c r="QNH20" s="146"/>
      <c r="QNI20" s="146"/>
      <c r="QNJ20" s="146"/>
      <c r="QNK20" s="146"/>
      <c r="QNL20" s="146"/>
      <c r="QNM20" s="146"/>
      <c r="QNN20" s="146"/>
      <c r="QNO20" s="146"/>
      <c r="QNP20" s="146"/>
      <c r="QNQ20" s="146"/>
      <c r="QNR20" s="146"/>
      <c r="QNS20" s="146"/>
      <c r="QNT20" s="146"/>
      <c r="QNU20" s="146"/>
      <c r="QNV20" s="146"/>
      <c r="QNW20" s="146"/>
      <c r="QNX20" s="146"/>
      <c r="QNY20" s="146"/>
      <c r="QNZ20" s="146"/>
      <c r="QOA20" s="146"/>
      <c r="QOB20" s="146"/>
      <c r="QOC20" s="146"/>
      <c r="QOD20" s="146"/>
      <c r="QOE20" s="146"/>
      <c r="QOF20" s="146"/>
      <c r="QOG20" s="146"/>
      <c r="QOH20" s="146"/>
      <c r="QOI20" s="146"/>
      <c r="QOJ20" s="146"/>
      <c r="QOK20" s="146"/>
      <c r="QOL20" s="146"/>
      <c r="QOM20" s="146"/>
      <c r="QON20" s="146"/>
      <c r="QOO20" s="146"/>
      <c r="QOP20" s="146"/>
      <c r="QOQ20" s="146"/>
      <c r="QOR20" s="146"/>
      <c r="QOS20" s="146"/>
      <c r="QOT20" s="146"/>
      <c r="QOU20" s="146"/>
      <c r="QOV20" s="146"/>
      <c r="QOW20" s="146"/>
      <c r="QOX20" s="146"/>
      <c r="QOY20" s="146"/>
      <c r="QOZ20" s="146"/>
      <c r="QPA20" s="146"/>
      <c r="QPB20" s="146"/>
      <c r="QPC20" s="146"/>
      <c r="QPD20" s="146"/>
      <c r="QPE20" s="146"/>
      <c r="QPF20" s="146"/>
      <c r="QPG20" s="146"/>
      <c r="QPH20" s="146"/>
      <c r="QPI20" s="146"/>
      <c r="QPJ20" s="146"/>
      <c r="QPK20" s="146"/>
      <c r="QPL20" s="146"/>
      <c r="QPM20" s="146"/>
      <c r="QPN20" s="146"/>
      <c r="QPO20" s="146"/>
      <c r="QPP20" s="146"/>
      <c r="QPQ20" s="146"/>
      <c r="QPR20" s="146"/>
      <c r="QPS20" s="146"/>
      <c r="QPT20" s="146"/>
      <c r="QPU20" s="146"/>
      <c r="QPV20" s="146"/>
      <c r="QPW20" s="146"/>
      <c r="QPX20" s="146"/>
      <c r="QPY20" s="146"/>
      <c r="QPZ20" s="146"/>
      <c r="QQA20" s="146"/>
      <c r="QQB20" s="146"/>
      <c r="QQC20" s="146"/>
      <c r="QQD20" s="146"/>
      <c r="QQE20" s="146"/>
      <c r="QQF20" s="146"/>
      <c r="QQG20" s="146"/>
      <c r="QQH20" s="146"/>
      <c r="QQI20" s="146"/>
      <c r="QQJ20" s="146"/>
      <c r="QQK20" s="146"/>
      <c r="QQL20" s="146"/>
      <c r="QQM20" s="146"/>
      <c r="QQN20" s="146"/>
      <c r="QQO20" s="146"/>
      <c r="QQP20" s="146"/>
      <c r="QQQ20" s="146"/>
      <c r="QQR20" s="146"/>
      <c r="QQS20" s="146"/>
      <c r="QQT20" s="146"/>
      <c r="QQU20" s="146"/>
      <c r="QQV20" s="146"/>
      <c r="QQW20" s="146"/>
      <c r="QQX20" s="146"/>
      <c r="QQY20" s="146"/>
      <c r="QQZ20" s="146"/>
      <c r="QRA20" s="146"/>
      <c r="QRB20" s="146"/>
      <c r="QRC20" s="146"/>
      <c r="QRD20" s="146"/>
      <c r="QRE20" s="146"/>
      <c r="QRF20" s="146"/>
      <c r="QRG20" s="146"/>
      <c r="QRH20" s="146"/>
      <c r="QRI20" s="146"/>
      <c r="QRJ20" s="146"/>
      <c r="QRK20" s="146"/>
      <c r="QRL20" s="146"/>
      <c r="QRM20" s="146"/>
      <c r="QRN20" s="146"/>
      <c r="QRO20" s="146"/>
      <c r="QRP20" s="146"/>
      <c r="QRQ20" s="146"/>
      <c r="QRR20" s="146"/>
      <c r="QRS20" s="146"/>
      <c r="QRT20" s="146"/>
      <c r="QRU20" s="146"/>
      <c r="QRV20" s="146"/>
      <c r="QRW20" s="146"/>
      <c r="QRX20" s="146"/>
      <c r="QRY20" s="146"/>
      <c r="QRZ20" s="146"/>
      <c r="QSA20" s="146"/>
      <c r="QSB20" s="146"/>
      <c r="QSC20" s="146"/>
      <c r="QSD20" s="146"/>
      <c r="QSE20" s="146"/>
      <c r="QSF20" s="146"/>
      <c r="QSG20" s="146"/>
      <c r="QSH20" s="146"/>
      <c r="QSI20" s="146"/>
      <c r="QSJ20" s="146"/>
      <c r="QSK20" s="146"/>
      <c r="QSL20" s="146"/>
      <c r="QSM20" s="146"/>
      <c r="QSN20" s="146"/>
      <c r="QSO20" s="146"/>
      <c r="QSP20" s="146"/>
      <c r="QSQ20" s="146"/>
      <c r="QSR20" s="146"/>
      <c r="QSS20" s="146"/>
      <c r="QST20" s="146"/>
      <c r="QSU20" s="146"/>
      <c r="QSV20" s="146"/>
      <c r="QSW20" s="146"/>
      <c r="QSX20" s="146"/>
      <c r="QSY20" s="146"/>
      <c r="QSZ20" s="146"/>
      <c r="QTA20" s="146"/>
      <c r="QTB20" s="146"/>
      <c r="QTC20" s="146"/>
      <c r="QTD20" s="146"/>
      <c r="QTE20" s="146"/>
      <c r="QTF20" s="146"/>
      <c r="QTG20" s="146"/>
      <c r="QTH20" s="146"/>
      <c r="QTI20" s="146"/>
      <c r="QTJ20" s="146"/>
      <c r="QTK20" s="146"/>
      <c r="QTL20" s="146"/>
      <c r="QTM20" s="146"/>
      <c r="QTN20" s="146"/>
      <c r="QTO20" s="146"/>
      <c r="QTP20" s="146"/>
      <c r="QTQ20" s="146"/>
      <c r="QTR20" s="146"/>
      <c r="QTS20" s="146"/>
      <c r="QTT20" s="146"/>
      <c r="QTU20" s="146"/>
      <c r="QTV20" s="146"/>
      <c r="QTW20" s="146"/>
      <c r="QTX20" s="146"/>
      <c r="QTY20" s="146"/>
      <c r="QTZ20" s="146"/>
      <c r="QUA20" s="146"/>
      <c r="QUB20" s="146"/>
      <c r="QUC20" s="146"/>
      <c r="QUD20" s="146"/>
      <c r="QUE20" s="146"/>
      <c r="QUF20" s="146"/>
      <c r="QUG20" s="146"/>
      <c r="QUH20" s="146"/>
      <c r="QUI20" s="146"/>
      <c r="QUJ20" s="146"/>
      <c r="QUK20" s="146"/>
      <c r="QUL20" s="146"/>
      <c r="QUM20" s="146"/>
      <c r="QUN20" s="146"/>
      <c r="QUO20" s="146"/>
      <c r="QUP20" s="146"/>
      <c r="QUQ20" s="146"/>
      <c r="QUR20" s="146"/>
      <c r="QUS20" s="146"/>
      <c r="QUT20" s="146"/>
      <c r="QUU20" s="146"/>
      <c r="QUV20" s="146"/>
      <c r="QUW20" s="146"/>
      <c r="QUX20" s="146"/>
      <c r="QUY20" s="146"/>
      <c r="QUZ20" s="146"/>
      <c r="QVA20" s="146"/>
      <c r="QVB20" s="146"/>
      <c r="QVC20" s="146"/>
      <c r="QVD20" s="146"/>
      <c r="QVE20" s="146"/>
      <c r="QVF20" s="146"/>
      <c r="QVG20" s="146"/>
      <c r="QVH20" s="146"/>
      <c r="QVI20" s="146"/>
      <c r="QVJ20" s="146"/>
      <c r="QVK20" s="146"/>
      <c r="QVL20" s="146"/>
      <c r="QVM20" s="146"/>
      <c r="QVN20" s="146"/>
      <c r="QVO20" s="146"/>
      <c r="QVP20" s="146"/>
      <c r="QVQ20" s="146"/>
      <c r="QVR20" s="146"/>
      <c r="QVS20" s="146"/>
      <c r="QVT20" s="146"/>
      <c r="QVU20" s="146"/>
      <c r="QVV20" s="146"/>
      <c r="QVW20" s="146"/>
      <c r="QVX20" s="146"/>
      <c r="QVY20" s="146"/>
      <c r="QVZ20" s="146"/>
      <c r="QWA20" s="146"/>
      <c r="QWB20" s="146"/>
      <c r="QWC20" s="146"/>
      <c r="QWD20" s="146"/>
      <c r="QWE20" s="146"/>
      <c r="QWF20" s="146"/>
      <c r="QWG20" s="146"/>
      <c r="QWH20" s="146"/>
      <c r="QWI20" s="146"/>
      <c r="QWJ20" s="146"/>
      <c r="QWK20" s="146"/>
      <c r="QWL20" s="146"/>
      <c r="QWM20" s="146"/>
      <c r="QWN20" s="146"/>
      <c r="QWO20" s="146"/>
      <c r="QWP20" s="146"/>
      <c r="QWQ20" s="146"/>
      <c r="QWR20" s="146"/>
      <c r="QWS20" s="146"/>
      <c r="QWT20" s="146"/>
      <c r="QWU20" s="146"/>
      <c r="QWV20" s="146"/>
      <c r="QWW20" s="146"/>
      <c r="QWX20" s="146"/>
      <c r="QWY20" s="146"/>
      <c r="QWZ20" s="146"/>
      <c r="QXA20" s="146"/>
      <c r="QXB20" s="146"/>
      <c r="QXC20" s="146"/>
      <c r="QXD20" s="146"/>
      <c r="QXE20" s="146"/>
      <c r="QXF20" s="146"/>
      <c r="QXG20" s="146"/>
      <c r="QXH20" s="146"/>
      <c r="QXI20" s="146"/>
      <c r="QXJ20" s="146"/>
      <c r="QXK20" s="146"/>
      <c r="QXL20" s="146"/>
      <c r="QXM20" s="146"/>
      <c r="QXN20" s="146"/>
      <c r="QXO20" s="146"/>
      <c r="QXP20" s="146"/>
      <c r="QXQ20" s="146"/>
      <c r="QXR20" s="146"/>
      <c r="QXS20" s="146"/>
      <c r="QXT20" s="146"/>
      <c r="QXU20" s="146"/>
      <c r="QXV20" s="146"/>
      <c r="QXW20" s="146"/>
      <c r="QXX20" s="146"/>
      <c r="QXY20" s="146"/>
      <c r="QXZ20" s="146"/>
      <c r="QYA20" s="146"/>
      <c r="QYB20" s="146"/>
      <c r="QYC20" s="146"/>
      <c r="QYD20" s="146"/>
      <c r="QYE20" s="146"/>
      <c r="QYF20" s="146"/>
      <c r="QYG20" s="146"/>
      <c r="QYH20" s="146"/>
      <c r="QYI20" s="146"/>
      <c r="QYJ20" s="146"/>
      <c r="QYK20" s="146"/>
      <c r="QYL20" s="146"/>
      <c r="QYM20" s="146"/>
      <c r="QYN20" s="146"/>
      <c r="QYO20" s="146"/>
      <c r="QYP20" s="146"/>
      <c r="QYQ20" s="146"/>
      <c r="QYR20" s="146"/>
      <c r="QYS20" s="146"/>
      <c r="QYT20" s="146"/>
      <c r="QYU20" s="146"/>
      <c r="QYV20" s="146"/>
      <c r="QYW20" s="146"/>
      <c r="QYX20" s="146"/>
      <c r="QYY20" s="146"/>
      <c r="QYZ20" s="146"/>
      <c r="QZA20" s="146"/>
      <c r="QZB20" s="146"/>
      <c r="QZC20" s="146"/>
      <c r="QZD20" s="146"/>
      <c r="QZE20" s="146"/>
      <c r="QZF20" s="146"/>
      <c r="QZG20" s="146"/>
      <c r="QZH20" s="146"/>
      <c r="QZI20" s="146"/>
      <c r="QZJ20" s="146"/>
      <c r="QZK20" s="146"/>
      <c r="QZL20" s="146"/>
      <c r="QZM20" s="146"/>
      <c r="QZN20" s="146"/>
      <c r="QZO20" s="146"/>
      <c r="QZP20" s="146"/>
      <c r="QZQ20" s="146"/>
      <c r="QZR20" s="146"/>
      <c r="QZS20" s="146"/>
      <c r="QZT20" s="146"/>
      <c r="QZU20" s="146"/>
      <c r="QZV20" s="146"/>
      <c r="QZW20" s="146"/>
      <c r="QZX20" s="146"/>
      <c r="QZY20" s="146"/>
      <c r="QZZ20" s="146"/>
      <c r="RAA20" s="146"/>
      <c r="RAB20" s="146"/>
      <c r="RAC20" s="146"/>
      <c r="RAD20" s="146"/>
      <c r="RAE20" s="146"/>
      <c r="RAF20" s="146"/>
      <c r="RAG20" s="146"/>
      <c r="RAH20" s="146"/>
      <c r="RAI20" s="146"/>
      <c r="RAJ20" s="146"/>
      <c r="RAK20" s="146"/>
      <c r="RAL20" s="146"/>
      <c r="RAM20" s="146"/>
      <c r="RAN20" s="146"/>
      <c r="RAO20" s="146"/>
      <c r="RAP20" s="146"/>
      <c r="RAQ20" s="146"/>
      <c r="RAR20" s="146"/>
      <c r="RAS20" s="146"/>
      <c r="RAT20" s="146"/>
      <c r="RAU20" s="146"/>
      <c r="RAV20" s="146"/>
      <c r="RAW20" s="146"/>
      <c r="RAX20" s="146"/>
      <c r="RAY20" s="146"/>
      <c r="RAZ20" s="146"/>
      <c r="RBA20" s="146"/>
      <c r="RBB20" s="146"/>
      <c r="RBC20" s="146"/>
      <c r="RBD20" s="146"/>
      <c r="RBE20" s="146"/>
      <c r="RBF20" s="146"/>
      <c r="RBG20" s="146"/>
      <c r="RBH20" s="146"/>
      <c r="RBI20" s="146"/>
      <c r="RBJ20" s="146"/>
      <c r="RBK20" s="146"/>
      <c r="RBL20" s="146"/>
      <c r="RBM20" s="146"/>
      <c r="RBN20" s="146"/>
      <c r="RBO20" s="146"/>
      <c r="RBP20" s="146"/>
      <c r="RBQ20" s="146"/>
      <c r="RBR20" s="146"/>
      <c r="RBS20" s="146"/>
      <c r="RBT20" s="146"/>
      <c r="RBU20" s="146"/>
      <c r="RBV20" s="146"/>
      <c r="RBW20" s="146"/>
      <c r="RBX20" s="146"/>
      <c r="RBY20" s="146"/>
      <c r="RBZ20" s="146"/>
      <c r="RCA20" s="146"/>
      <c r="RCB20" s="146"/>
      <c r="RCC20" s="146"/>
      <c r="RCD20" s="146"/>
      <c r="RCE20" s="146"/>
      <c r="RCF20" s="146"/>
      <c r="RCG20" s="146"/>
      <c r="RCH20" s="146"/>
      <c r="RCI20" s="146"/>
      <c r="RCJ20" s="146"/>
      <c r="RCK20" s="146"/>
      <c r="RCL20" s="146"/>
      <c r="RCM20" s="146"/>
      <c r="RCN20" s="146"/>
      <c r="RCO20" s="146"/>
      <c r="RCP20" s="146"/>
      <c r="RCQ20" s="146"/>
      <c r="RCR20" s="146"/>
      <c r="RCS20" s="146"/>
      <c r="RCT20" s="146"/>
      <c r="RCU20" s="146"/>
      <c r="RCV20" s="146"/>
      <c r="RCW20" s="146"/>
      <c r="RCX20" s="146"/>
      <c r="RCY20" s="146"/>
      <c r="RCZ20" s="146"/>
      <c r="RDA20" s="146"/>
      <c r="RDB20" s="146"/>
      <c r="RDC20" s="146"/>
      <c r="RDD20" s="146"/>
      <c r="RDE20" s="146"/>
      <c r="RDF20" s="146"/>
      <c r="RDG20" s="146"/>
      <c r="RDH20" s="146"/>
      <c r="RDI20" s="146"/>
      <c r="RDJ20" s="146"/>
      <c r="RDK20" s="146"/>
      <c r="RDL20" s="146"/>
      <c r="RDM20" s="146"/>
      <c r="RDN20" s="146"/>
      <c r="RDO20" s="146"/>
      <c r="RDP20" s="146"/>
      <c r="RDQ20" s="146"/>
      <c r="RDR20" s="146"/>
      <c r="RDS20" s="146"/>
      <c r="RDT20" s="146"/>
      <c r="RDU20" s="146"/>
      <c r="RDV20" s="146"/>
      <c r="RDW20" s="146"/>
      <c r="RDX20" s="146"/>
      <c r="RDY20" s="146"/>
      <c r="RDZ20" s="146"/>
      <c r="REA20" s="146"/>
      <c r="REB20" s="146"/>
      <c r="REC20" s="146"/>
      <c r="RED20" s="146"/>
      <c r="REE20" s="146"/>
      <c r="REF20" s="146"/>
      <c r="REG20" s="146"/>
      <c r="REH20" s="146"/>
      <c r="REI20" s="146"/>
      <c r="REJ20" s="146"/>
      <c r="REK20" s="146"/>
      <c r="REL20" s="146"/>
      <c r="REM20" s="146"/>
      <c r="REN20" s="146"/>
      <c r="REO20" s="146"/>
      <c r="REP20" s="146"/>
      <c r="REQ20" s="146"/>
      <c r="RER20" s="146"/>
      <c r="RES20" s="146"/>
      <c r="RET20" s="146"/>
      <c r="REU20" s="146"/>
      <c r="REV20" s="146"/>
      <c r="REW20" s="146"/>
      <c r="REX20" s="146"/>
      <c r="REY20" s="146"/>
      <c r="REZ20" s="146"/>
      <c r="RFA20" s="146"/>
      <c r="RFB20" s="146"/>
      <c r="RFC20" s="146"/>
      <c r="RFD20" s="146"/>
      <c r="RFE20" s="146"/>
      <c r="RFF20" s="146"/>
      <c r="RFG20" s="146"/>
      <c r="RFH20" s="146"/>
      <c r="RFI20" s="146"/>
      <c r="RFJ20" s="146"/>
      <c r="RFK20" s="146"/>
      <c r="RFL20" s="146"/>
      <c r="RFM20" s="146"/>
      <c r="RFN20" s="146"/>
      <c r="RFO20" s="146"/>
      <c r="RFP20" s="146"/>
      <c r="RFQ20" s="146"/>
      <c r="RFR20" s="146"/>
      <c r="RFS20" s="146"/>
      <c r="RFT20" s="146"/>
      <c r="RFU20" s="146"/>
      <c r="RFV20" s="146"/>
      <c r="RFW20" s="146"/>
      <c r="RFX20" s="146"/>
      <c r="RFY20" s="146"/>
      <c r="RFZ20" s="146"/>
      <c r="RGA20" s="146"/>
      <c r="RGB20" s="146"/>
      <c r="RGC20" s="146"/>
      <c r="RGD20" s="146"/>
      <c r="RGE20" s="146"/>
      <c r="RGF20" s="146"/>
      <c r="RGG20" s="146"/>
      <c r="RGH20" s="146"/>
      <c r="RGI20" s="146"/>
      <c r="RGJ20" s="146"/>
      <c r="RGK20" s="146"/>
      <c r="RGL20" s="146"/>
      <c r="RGM20" s="146"/>
      <c r="RGN20" s="146"/>
      <c r="RGO20" s="146"/>
      <c r="RGP20" s="146"/>
      <c r="RGQ20" s="146"/>
      <c r="RGR20" s="146"/>
      <c r="RGS20" s="146"/>
      <c r="RGT20" s="146"/>
      <c r="RGU20" s="146"/>
      <c r="RGV20" s="146"/>
      <c r="RGW20" s="146"/>
      <c r="RGX20" s="146"/>
      <c r="RGY20" s="146"/>
      <c r="RGZ20" s="146"/>
      <c r="RHA20" s="146"/>
      <c r="RHB20" s="146"/>
      <c r="RHC20" s="146"/>
      <c r="RHD20" s="146"/>
      <c r="RHE20" s="146"/>
      <c r="RHF20" s="146"/>
      <c r="RHG20" s="146"/>
      <c r="RHH20" s="146"/>
      <c r="RHI20" s="146"/>
      <c r="RHJ20" s="146"/>
      <c r="RHK20" s="146"/>
      <c r="RHL20" s="146"/>
      <c r="RHM20" s="146"/>
      <c r="RHN20" s="146"/>
      <c r="RHO20" s="146"/>
      <c r="RHP20" s="146"/>
      <c r="RHQ20" s="146"/>
      <c r="RHR20" s="146"/>
      <c r="RHS20" s="146"/>
      <c r="RHT20" s="146"/>
      <c r="RHU20" s="146"/>
      <c r="RHV20" s="146"/>
      <c r="RHW20" s="146"/>
      <c r="RHX20" s="146"/>
      <c r="RHY20" s="146"/>
      <c r="RHZ20" s="146"/>
      <c r="RIA20" s="146"/>
      <c r="RIB20" s="146"/>
      <c r="RIC20" s="146"/>
      <c r="RID20" s="146"/>
      <c r="RIE20" s="146"/>
      <c r="RIF20" s="146"/>
      <c r="RIG20" s="146"/>
      <c r="RIH20" s="146"/>
      <c r="RII20" s="146"/>
      <c r="RIJ20" s="146"/>
      <c r="RIK20" s="146"/>
      <c r="RIL20" s="146"/>
      <c r="RIM20" s="146"/>
      <c r="RIN20" s="146"/>
      <c r="RIO20" s="146"/>
      <c r="RIP20" s="146"/>
      <c r="RIQ20" s="146"/>
      <c r="RIR20" s="146"/>
      <c r="RIS20" s="146"/>
      <c r="RIT20" s="146"/>
      <c r="RIU20" s="146"/>
      <c r="RIV20" s="146"/>
      <c r="RIW20" s="146"/>
      <c r="RIX20" s="146"/>
      <c r="RIY20" s="146"/>
      <c r="RIZ20" s="146"/>
      <c r="RJA20" s="146"/>
      <c r="RJB20" s="146"/>
      <c r="RJC20" s="146"/>
      <c r="RJD20" s="146"/>
      <c r="RJE20" s="146"/>
      <c r="RJF20" s="146"/>
      <c r="RJG20" s="146"/>
      <c r="RJH20" s="146"/>
      <c r="RJI20" s="146"/>
      <c r="RJJ20" s="146"/>
      <c r="RJK20" s="146"/>
      <c r="RJL20" s="146"/>
      <c r="RJM20" s="146"/>
      <c r="RJN20" s="146"/>
      <c r="RJO20" s="146"/>
      <c r="RJP20" s="146"/>
      <c r="RJQ20" s="146"/>
      <c r="RJR20" s="146"/>
      <c r="RJS20" s="146"/>
      <c r="RJT20" s="146"/>
      <c r="RJU20" s="146"/>
      <c r="RJV20" s="146"/>
      <c r="RJW20" s="146"/>
      <c r="RJX20" s="146"/>
      <c r="RJY20" s="146"/>
      <c r="RJZ20" s="146"/>
      <c r="RKA20" s="146"/>
      <c r="RKB20" s="146"/>
      <c r="RKC20" s="146"/>
      <c r="RKD20" s="146"/>
      <c r="RKE20" s="146"/>
      <c r="RKF20" s="146"/>
      <c r="RKG20" s="146"/>
      <c r="RKH20" s="146"/>
      <c r="RKI20" s="146"/>
      <c r="RKJ20" s="146"/>
      <c r="RKK20" s="146"/>
      <c r="RKL20" s="146"/>
      <c r="RKM20" s="146"/>
      <c r="RKN20" s="146"/>
      <c r="RKO20" s="146"/>
      <c r="RKP20" s="146"/>
      <c r="RKQ20" s="146"/>
      <c r="RKR20" s="146"/>
      <c r="RKS20" s="146"/>
      <c r="RKT20" s="146"/>
      <c r="RKU20" s="146"/>
      <c r="RKV20" s="146"/>
      <c r="RKW20" s="146"/>
      <c r="RKX20" s="146"/>
      <c r="RKY20" s="146"/>
      <c r="RKZ20" s="146"/>
      <c r="RLA20" s="146"/>
      <c r="RLB20" s="146"/>
      <c r="RLC20" s="146"/>
      <c r="RLD20" s="146"/>
      <c r="RLE20" s="146"/>
      <c r="RLF20" s="146"/>
      <c r="RLG20" s="146"/>
      <c r="RLH20" s="146"/>
      <c r="RLI20" s="146"/>
      <c r="RLJ20" s="146"/>
      <c r="RLK20" s="146"/>
      <c r="RLL20" s="146"/>
      <c r="RLM20" s="146"/>
      <c r="RLN20" s="146"/>
      <c r="RLO20" s="146"/>
      <c r="RLP20" s="146"/>
      <c r="RLQ20" s="146"/>
      <c r="RLR20" s="146"/>
      <c r="RLS20" s="146"/>
      <c r="RLT20" s="146"/>
      <c r="RLU20" s="146"/>
      <c r="RLV20" s="146"/>
      <c r="RLW20" s="146"/>
      <c r="RLX20" s="146"/>
      <c r="RLY20" s="146"/>
      <c r="RLZ20" s="146"/>
      <c r="RMA20" s="146"/>
      <c r="RMB20" s="146"/>
      <c r="RMC20" s="146"/>
      <c r="RMD20" s="146"/>
      <c r="RME20" s="146"/>
      <c r="RMF20" s="146"/>
      <c r="RMG20" s="146"/>
      <c r="RMH20" s="146"/>
      <c r="RMI20" s="146"/>
      <c r="RMJ20" s="146"/>
      <c r="RMK20" s="146"/>
      <c r="RML20" s="146"/>
      <c r="RMM20" s="146"/>
      <c r="RMN20" s="146"/>
      <c r="RMO20" s="146"/>
      <c r="RMP20" s="146"/>
      <c r="RMQ20" s="146"/>
      <c r="RMR20" s="146"/>
      <c r="RMS20" s="146"/>
      <c r="RMT20" s="146"/>
      <c r="RMU20" s="146"/>
      <c r="RMV20" s="146"/>
      <c r="RMW20" s="146"/>
      <c r="RMX20" s="146"/>
      <c r="RMY20" s="146"/>
      <c r="RMZ20" s="146"/>
      <c r="RNA20" s="146"/>
      <c r="RNB20" s="146"/>
      <c r="RNC20" s="146"/>
      <c r="RND20" s="146"/>
      <c r="RNE20" s="146"/>
      <c r="RNF20" s="146"/>
      <c r="RNG20" s="146"/>
      <c r="RNH20" s="146"/>
      <c r="RNI20" s="146"/>
      <c r="RNJ20" s="146"/>
      <c r="RNK20" s="146"/>
      <c r="RNL20" s="146"/>
      <c r="RNM20" s="146"/>
      <c r="RNN20" s="146"/>
      <c r="RNO20" s="146"/>
      <c r="RNP20" s="146"/>
      <c r="RNQ20" s="146"/>
      <c r="RNR20" s="146"/>
      <c r="RNS20" s="146"/>
      <c r="RNT20" s="146"/>
      <c r="RNU20" s="146"/>
      <c r="RNV20" s="146"/>
      <c r="RNW20" s="146"/>
      <c r="RNX20" s="146"/>
      <c r="RNY20" s="146"/>
      <c r="RNZ20" s="146"/>
      <c r="ROA20" s="146"/>
      <c r="ROB20" s="146"/>
      <c r="ROC20" s="146"/>
      <c r="ROD20" s="146"/>
      <c r="ROE20" s="146"/>
      <c r="ROF20" s="146"/>
      <c r="ROG20" s="146"/>
      <c r="ROH20" s="146"/>
      <c r="ROI20" s="146"/>
      <c r="ROJ20" s="146"/>
      <c r="ROK20" s="146"/>
      <c r="ROL20" s="146"/>
      <c r="ROM20" s="146"/>
      <c r="RON20" s="146"/>
      <c r="ROO20" s="146"/>
      <c r="ROP20" s="146"/>
      <c r="ROQ20" s="146"/>
      <c r="ROR20" s="146"/>
      <c r="ROS20" s="146"/>
      <c r="ROT20" s="146"/>
      <c r="ROU20" s="146"/>
      <c r="ROV20" s="146"/>
      <c r="ROW20" s="146"/>
      <c r="ROX20" s="146"/>
      <c r="ROY20" s="146"/>
      <c r="ROZ20" s="146"/>
      <c r="RPA20" s="146"/>
      <c r="RPB20" s="146"/>
      <c r="RPC20" s="146"/>
      <c r="RPD20" s="146"/>
      <c r="RPE20" s="146"/>
      <c r="RPF20" s="146"/>
      <c r="RPG20" s="146"/>
      <c r="RPH20" s="146"/>
      <c r="RPI20" s="146"/>
      <c r="RPJ20" s="146"/>
      <c r="RPK20" s="146"/>
      <c r="RPL20" s="146"/>
      <c r="RPM20" s="146"/>
      <c r="RPN20" s="146"/>
      <c r="RPO20" s="146"/>
      <c r="RPP20" s="146"/>
      <c r="RPQ20" s="146"/>
      <c r="RPR20" s="146"/>
      <c r="RPS20" s="146"/>
      <c r="RPT20" s="146"/>
      <c r="RPU20" s="146"/>
      <c r="RPV20" s="146"/>
      <c r="RPW20" s="146"/>
      <c r="RPX20" s="146"/>
      <c r="RPY20" s="146"/>
      <c r="RPZ20" s="146"/>
      <c r="RQA20" s="146"/>
      <c r="RQB20" s="146"/>
      <c r="RQC20" s="146"/>
      <c r="RQD20" s="146"/>
      <c r="RQE20" s="146"/>
      <c r="RQF20" s="146"/>
      <c r="RQG20" s="146"/>
      <c r="RQH20" s="146"/>
      <c r="RQI20" s="146"/>
      <c r="RQJ20" s="146"/>
      <c r="RQK20" s="146"/>
      <c r="RQL20" s="146"/>
      <c r="RQM20" s="146"/>
      <c r="RQN20" s="146"/>
      <c r="RQO20" s="146"/>
      <c r="RQP20" s="146"/>
      <c r="RQQ20" s="146"/>
      <c r="RQR20" s="146"/>
      <c r="RQS20" s="146"/>
      <c r="RQT20" s="146"/>
      <c r="RQU20" s="146"/>
      <c r="RQV20" s="146"/>
      <c r="RQW20" s="146"/>
      <c r="RQX20" s="146"/>
      <c r="RQY20" s="146"/>
      <c r="RQZ20" s="146"/>
      <c r="RRA20" s="146"/>
      <c r="RRB20" s="146"/>
      <c r="RRC20" s="146"/>
      <c r="RRD20" s="146"/>
      <c r="RRE20" s="146"/>
      <c r="RRF20" s="146"/>
      <c r="RRG20" s="146"/>
      <c r="RRH20" s="146"/>
      <c r="RRI20" s="146"/>
      <c r="RRJ20" s="146"/>
      <c r="RRK20" s="146"/>
      <c r="RRL20" s="146"/>
      <c r="RRM20" s="146"/>
      <c r="RRN20" s="146"/>
      <c r="RRO20" s="146"/>
      <c r="RRP20" s="146"/>
      <c r="RRQ20" s="146"/>
      <c r="RRR20" s="146"/>
      <c r="RRS20" s="146"/>
      <c r="RRT20" s="146"/>
      <c r="RRU20" s="146"/>
      <c r="RRV20" s="146"/>
      <c r="RRW20" s="146"/>
      <c r="RRX20" s="146"/>
      <c r="RRY20" s="146"/>
      <c r="RRZ20" s="146"/>
      <c r="RSA20" s="146"/>
      <c r="RSB20" s="146"/>
      <c r="RSC20" s="146"/>
      <c r="RSD20" s="146"/>
      <c r="RSE20" s="146"/>
      <c r="RSF20" s="146"/>
      <c r="RSG20" s="146"/>
      <c r="RSH20" s="146"/>
      <c r="RSI20" s="146"/>
      <c r="RSJ20" s="146"/>
      <c r="RSK20" s="146"/>
      <c r="RSL20" s="146"/>
      <c r="RSM20" s="146"/>
      <c r="RSN20" s="146"/>
      <c r="RSO20" s="146"/>
      <c r="RSP20" s="146"/>
      <c r="RSQ20" s="146"/>
      <c r="RSR20" s="146"/>
      <c r="RSS20" s="146"/>
      <c r="RST20" s="146"/>
      <c r="RSU20" s="146"/>
      <c r="RSV20" s="146"/>
      <c r="RSW20" s="146"/>
      <c r="RSX20" s="146"/>
      <c r="RSY20" s="146"/>
      <c r="RSZ20" s="146"/>
      <c r="RTA20" s="146"/>
      <c r="RTB20" s="146"/>
      <c r="RTC20" s="146"/>
      <c r="RTD20" s="146"/>
      <c r="RTE20" s="146"/>
      <c r="RTF20" s="146"/>
      <c r="RTG20" s="146"/>
      <c r="RTH20" s="146"/>
      <c r="RTI20" s="146"/>
      <c r="RTJ20" s="146"/>
      <c r="RTK20" s="146"/>
      <c r="RTL20" s="146"/>
      <c r="RTM20" s="146"/>
      <c r="RTN20" s="146"/>
      <c r="RTO20" s="146"/>
      <c r="RTP20" s="146"/>
      <c r="RTQ20" s="146"/>
      <c r="RTR20" s="146"/>
      <c r="RTS20" s="146"/>
      <c r="RTT20" s="146"/>
      <c r="RTU20" s="146"/>
      <c r="RTV20" s="146"/>
      <c r="RTW20" s="146"/>
      <c r="RTX20" s="146"/>
      <c r="RTY20" s="146"/>
      <c r="RTZ20" s="146"/>
      <c r="RUA20" s="146"/>
      <c r="RUB20" s="146"/>
      <c r="RUC20" s="146"/>
      <c r="RUD20" s="146"/>
      <c r="RUE20" s="146"/>
      <c r="RUF20" s="146"/>
      <c r="RUG20" s="146"/>
      <c r="RUH20" s="146"/>
      <c r="RUI20" s="146"/>
      <c r="RUJ20" s="146"/>
      <c r="RUK20" s="146"/>
      <c r="RUL20" s="146"/>
      <c r="RUM20" s="146"/>
      <c r="RUN20" s="146"/>
      <c r="RUO20" s="146"/>
      <c r="RUP20" s="146"/>
      <c r="RUQ20" s="146"/>
      <c r="RUR20" s="146"/>
      <c r="RUS20" s="146"/>
      <c r="RUT20" s="146"/>
      <c r="RUU20" s="146"/>
      <c r="RUV20" s="146"/>
      <c r="RUW20" s="146"/>
      <c r="RUX20" s="146"/>
      <c r="RUY20" s="146"/>
      <c r="RUZ20" s="146"/>
      <c r="RVA20" s="146"/>
      <c r="RVB20" s="146"/>
      <c r="RVC20" s="146"/>
      <c r="RVD20" s="146"/>
      <c r="RVE20" s="146"/>
      <c r="RVF20" s="146"/>
      <c r="RVG20" s="146"/>
      <c r="RVH20" s="146"/>
      <c r="RVI20" s="146"/>
      <c r="RVJ20" s="146"/>
      <c r="RVK20" s="146"/>
      <c r="RVL20" s="146"/>
      <c r="RVM20" s="146"/>
      <c r="RVN20" s="146"/>
      <c r="RVO20" s="146"/>
      <c r="RVP20" s="146"/>
      <c r="RVQ20" s="146"/>
      <c r="RVR20" s="146"/>
      <c r="RVS20" s="146"/>
      <c r="RVT20" s="146"/>
      <c r="RVU20" s="146"/>
      <c r="RVV20" s="146"/>
      <c r="RVW20" s="146"/>
      <c r="RVX20" s="146"/>
      <c r="RVY20" s="146"/>
      <c r="RVZ20" s="146"/>
      <c r="RWA20" s="146"/>
      <c r="RWB20" s="146"/>
      <c r="RWC20" s="146"/>
      <c r="RWD20" s="146"/>
      <c r="RWE20" s="146"/>
      <c r="RWF20" s="146"/>
      <c r="RWG20" s="146"/>
      <c r="RWH20" s="146"/>
      <c r="RWI20" s="146"/>
      <c r="RWJ20" s="146"/>
      <c r="RWK20" s="146"/>
      <c r="RWL20" s="146"/>
      <c r="RWM20" s="146"/>
      <c r="RWN20" s="146"/>
      <c r="RWO20" s="146"/>
      <c r="RWP20" s="146"/>
      <c r="RWQ20" s="146"/>
      <c r="RWR20" s="146"/>
      <c r="RWS20" s="146"/>
      <c r="RWT20" s="146"/>
      <c r="RWU20" s="146"/>
      <c r="RWV20" s="146"/>
      <c r="RWW20" s="146"/>
      <c r="RWX20" s="146"/>
      <c r="RWY20" s="146"/>
      <c r="RWZ20" s="146"/>
      <c r="RXA20" s="146"/>
      <c r="RXB20" s="146"/>
      <c r="RXC20" s="146"/>
      <c r="RXD20" s="146"/>
      <c r="RXE20" s="146"/>
      <c r="RXF20" s="146"/>
      <c r="RXG20" s="146"/>
      <c r="RXH20" s="146"/>
      <c r="RXI20" s="146"/>
      <c r="RXJ20" s="146"/>
      <c r="RXK20" s="146"/>
      <c r="RXL20" s="146"/>
      <c r="RXM20" s="146"/>
      <c r="RXN20" s="146"/>
      <c r="RXO20" s="146"/>
      <c r="RXP20" s="146"/>
      <c r="RXQ20" s="146"/>
      <c r="RXR20" s="146"/>
      <c r="RXS20" s="146"/>
      <c r="RXT20" s="146"/>
      <c r="RXU20" s="146"/>
      <c r="RXV20" s="146"/>
      <c r="RXW20" s="146"/>
      <c r="RXX20" s="146"/>
      <c r="RXY20" s="146"/>
      <c r="RXZ20" s="146"/>
      <c r="RYA20" s="146"/>
      <c r="RYB20" s="146"/>
      <c r="RYC20" s="146"/>
      <c r="RYD20" s="146"/>
      <c r="RYE20" s="146"/>
      <c r="RYF20" s="146"/>
      <c r="RYG20" s="146"/>
      <c r="RYH20" s="146"/>
      <c r="RYI20" s="146"/>
      <c r="RYJ20" s="146"/>
      <c r="RYK20" s="146"/>
      <c r="RYL20" s="146"/>
      <c r="RYM20" s="146"/>
      <c r="RYN20" s="146"/>
      <c r="RYO20" s="146"/>
      <c r="RYP20" s="146"/>
      <c r="RYQ20" s="146"/>
      <c r="RYR20" s="146"/>
      <c r="RYS20" s="146"/>
      <c r="RYT20" s="146"/>
      <c r="RYU20" s="146"/>
      <c r="RYV20" s="146"/>
      <c r="RYW20" s="146"/>
      <c r="RYX20" s="146"/>
      <c r="RYY20" s="146"/>
      <c r="RYZ20" s="146"/>
      <c r="RZA20" s="146"/>
      <c r="RZB20" s="146"/>
      <c r="RZC20" s="146"/>
      <c r="RZD20" s="146"/>
      <c r="RZE20" s="146"/>
      <c r="RZF20" s="146"/>
      <c r="RZG20" s="146"/>
      <c r="RZH20" s="146"/>
      <c r="RZI20" s="146"/>
      <c r="RZJ20" s="146"/>
      <c r="RZK20" s="146"/>
      <c r="RZL20" s="146"/>
      <c r="RZM20" s="146"/>
      <c r="RZN20" s="146"/>
      <c r="RZO20" s="146"/>
      <c r="RZP20" s="146"/>
      <c r="RZQ20" s="146"/>
      <c r="RZR20" s="146"/>
      <c r="RZS20" s="146"/>
      <c r="RZT20" s="146"/>
      <c r="RZU20" s="146"/>
      <c r="RZV20" s="146"/>
      <c r="RZW20" s="146"/>
      <c r="RZX20" s="146"/>
      <c r="RZY20" s="146"/>
      <c r="RZZ20" s="146"/>
      <c r="SAA20" s="146"/>
      <c r="SAB20" s="146"/>
      <c r="SAC20" s="146"/>
      <c r="SAD20" s="146"/>
      <c r="SAE20" s="146"/>
      <c r="SAF20" s="146"/>
      <c r="SAG20" s="146"/>
      <c r="SAH20" s="146"/>
      <c r="SAI20" s="146"/>
      <c r="SAJ20" s="146"/>
      <c r="SAK20" s="146"/>
      <c r="SAL20" s="146"/>
      <c r="SAM20" s="146"/>
      <c r="SAN20" s="146"/>
      <c r="SAO20" s="146"/>
      <c r="SAP20" s="146"/>
      <c r="SAQ20" s="146"/>
      <c r="SAR20" s="146"/>
      <c r="SAS20" s="146"/>
      <c r="SAT20" s="146"/>
      <c r="SAU20" s="146"/>
      <c r="SAV20" s="146"/>
      <c r="SAW20" s="146"/>
      <c r="SAX20" s="146"/>
      <c r="SAY20" s="146"/>
      <c r="SAZ20" s="146"/>
      <c r="SBA20" s="146"/>
      <c r="SBB20" s="146"/>
      <c r="SBC20" s="146"/>
      <c r="SBD20" s="146"/>
      <c r="SBE20" s="146"/>
      <c r="SBF20" s="146"/>
      <c r="SBG20" s="146"/>
      <c r="SBH20" s="146"/>
      <c r="SBI20" s="146"/>
      <c r="SBJ20" s="146"/>
      <c r="SBK20" s="146"/>
      <c r="SBL20" s="146"/>
      <c r="SBM20" s="146"/>
      <c r="SBN20" s="146"/>
      <c r="SBO20" s="146"/>
      <c r="SBP20" s="146"/>
      <c r="SBQ20" s="146"/>
      <c r="SBR20" s="146"/>
      <c r="SBS20" s="146"/>
      <c r="SBT20" s="146"/>
      <c r="SBU20" s="146"/>
      <c r="SBV20" s="146"/>
      <c r="SBW20" s="146"/>
      <c r="SBX20" s="146"/>
      <c r="SBY20" s="146"/>
      <c r="SBZ20" s="146"/>
      <c r="SCA20" s="146"/>
      <c r="SCB20" s="146"/>
      <c r="SCC20" s="146"/>
      <c r="SCD20" s="146"/>
      <c r="SCE20" s="146"/>
      <c r="SCF20" s="146"/>
      <c r="SCG20" s="146"/>
      <c r="SCH20" s="146"/>
      <c r="SCI20" s="146"/>
      <c r="SCJ20" s="146"/>
      <c r="SCK20" s="146"/>
      <c r="SCL20" s="146"/>
      <c r="SCM20" s="146"/>
      <c r="SCN20" s="146"/>
      <c r="SCO20" s="146"/>
      <c r="SCP20" s="146"/>
      <c r="SCQ20" s="146"/>
      <c r="SCR20" s="146"/>
      <c r="SCS20" s="146"/>
      <c r="SCT20" s="146"/>
      <c r="SCU20" s="146"/>
      <c r="SCV20" s="146"/>
      <c r="SCW20" s="146"/>
      <c r="SCX20" s="146"/>
      <c r="SCY20" s="146"/>
      <c r="SCZ20" s="146"/>
      <c r="SDA20" s="146"/>
      <c r="SDB20" s="146"/>
      <c r="SDC20" s="146"/>
      <c r="SDD20" s="146"/>
      <c r="SDE20" s="146"/>
      <c r="SDF20" s="146"/>
      <c r="SDG20" s="146"/>
      <c r="SDH20" s="146"/>
      <c r="SDI20" s="146"/>
      <c r="SDJ20" s="146"/>
      <c r="SDK20" s="146"/>
      <c r="SDL20" s="146"/>
      <c r="SDM20" s="146"/>
      <c r="SDN20" s="146"/>
      <c r="SDO20" s="146"/>
      <c r="SDP20" s="146"/>
      <c r="SDQ20" s="146"/>
      <c r="SDR20" s="146"/>
      <c r="SDS20" s="146"/>
      <c r="SDT20" s="146"/>
      <c r="SDU20" s="146"/>
      <c r="SDV20" s="146"/>
      <c r="SDW20" s="146"/>
      <c r="SDX20" s="146"/>
      <c r="SDY20" s="146"/>
      <c r="SDZ20" s="146"/>
      <c r="SEA20" s="146"/>
      <c r="SEB20" s="146"/>
      <c r="SEC20" s="146"/>
      <c r="SED20" s="146"/>
      <c r="SEE20" s="146"/>
      <c r="SEF20" s="146"/>
      <c r="SEG20" s="146"/>
      <c r="SEH20" s="146"/>
      <c r="SEI20" s="146"/>
      <c r="SEJ20" s="146"/>
      <c r="SEK20" s="146"/>
      <c r="SEL20" s="146"/>
      <c r="SEM20" s="146"/>
      <c r="SEN20" s="146"/>
      <c r="SEO20" s="146"/>
      <c r="SEP20" s="146"/>
      <c r="SEQ20" s="146"/>
      <c r="SER20" s="146"/>
      <c r="SES20" s="146"/>
      <c r="SET20" s="146"/>
      <c r="SEU20" s="146"/>
      <c r="SEV20" s="146"/>
      <c r="SEW20" s="146"/>
      <c r="SEX20" s="146"/>
      <c r="SEY20" s="146"/>
      <c r="SEZ20" s="146"/>
      <c r="SFA20" s="146"/>
      <c r="SFB20" s="146"/>
      <c r="SFC20" s="146"/>
      <c r="SFD20" s="146"/>
      <c r="SFE20" s="146"/>
      <c r="SFF20" s="146"/>
      <c r="SFG20" s="146"/>
      <c r="SFH20" s="146"/>
      <c r="SFI20" s="146"/>
      <c r="SFJ20" s="146"/>
      <c r="SFK20" s="146"/>
      <c r="SFL20" s="146"/>
      <c r="SFM20" s="146"/>
      <c r="SFN20" s="146"/>
      <c r="SFO20" s="146"/>
      <c r="SFP20" s="146"/>
      <c r="SFQ20" s="146"/>
      <c r="SFR20" s="146"/>
      <c r="SFS20" s="146"/>
      <c r="SFT20" s="146"/>
      <c r="SFU20" s="146"/>
      <c r="SFV20" s="146"/>
      <c r="SFW20" s="146"/>
      <c r="SFX20" s="146"/>
      <c r="SFY20" s="146"/>
      <c r="SFZ20" s="146"/>
      <c r="SGA20" s="146"/>
      <c r="SGB20" s="146"/>
      <c r="SGC20" s="146"/>
      <c r="SGD20" s="146"/>
      <c r="SGE20" s="146"/>
      <c r="SGF20" s="146"/>
      <c r="SGG20" s="146"/>
      <c r="SGH20" s="146"/>
      <c r="SGI20" s="146"/>
      <c r="SGJ20" s="146"/>
      <c r="SGK20" s="146"/>
      <c r="SGL20" s="146"/>
      <c r="SGM20" s="146"/>
      <c r="SGN20" s="146"/>
      <c r="SGO20" s="146"/>
      <c r="SGP20" s="146"/>
      <c r="SGQ20" s="146"/>
      <c r="SGR20" s="146"/>
      <c r="SGS20" s="146"/>
      <c r="SGT20" s="146"/>
      <c r="SGU20" s="146"/>
      <c r="SGV20" s="146"/>
      <c r="SGW20" s="146"/>
      <c r="SGX20" s="146"/>
      <c r="SGY20" s="146"/>
      <c r="SGZ20" s="146"/>
      <c r="SHA20" s="146"/>
      <c r="SHB20" s="146"/>
      <c r="SHC20" s="146"/>
      <c r="SHD20" s="146"/>
      <c r="SHE20" s="146"/>
      <c r="SHF20" s="146"/>
      <c r="SHG20" s="146"/>
      <c r="SHH20" s="146"/>
      <c r="SHI20" s="146"/>
      <c r="SHJ20" s="146"/>
      <c r="SHK20" s="146"/>
      <c r="SHL20" s="146"/>
      <c r="SHM20" s="146"/>
      <c r="SHN20" s="146"/>
      <c r="SHO20" s="146"/>
      <c r="SHP20" s="146"/>
      <c r="SHQ20" s="146"/>
      <c r="SHR20" s="146"/>
      <c r="SHS20" s="146"/>
      <c r="SHT20" s="146"/>
      <c r="SHU20" s="146"/>
      <c r="SHV20" s="146"/>
      <c r="SHW20" s="146"/>
      <c r="SHX20" s="146"/>
      <c r="SHY20" s="146"/>
      <c r="SHZ20" s="146"/>
      <c r="SIA20" s="146"/>
      <c r="SIB20" s="146"/>
      <c r="SIC20" s="146"/>
      <c r="SID20" s="146"/>
      <c r="SIE20" s="146"/>
      <c r="SIF20" s="146"/>
      <c r="SIG20" s="146"/>
      <c r="SIH20" s="146"/>
      <c r="SII20" s="146"/>
      <c r="SIJ20" s="146"/>
      <c r="SIK20" s="146"/>
      <c r="SIL20" s="146"/>
      <c r="SIM20" s="146"/>
      <c r="SIN20" s="146"/>
      <c r="SIO20" s="146"/>
      <c r="SIP20" s="146"/>
      <c r="SIQ20" s="146"/>
      <c r="SIR20" s="146"/>
      <c r="SIS20" s="146"/>
      <c r="SIT20" s="146"/>
      <c r="SIU20" s="146"/>
      <c r="SIV20" s="146"/>
      <c r="SIW20" s="146"/>
      <c r="SIX20" s="146"/>
      <c r="SIY20" s="146"/>
      <c r="SIZ20" s="146"/>
      <c r="SJA20" s="146"/>
      <c r="SJB20" s="146"/>
      <c r="SJC20" s="146"/>
      <c r="SJD20" s="146"/>
      <c r="SJE20" s="146"/>
      <c r="SJF20" s="146"/>
      <c r="SJG20" s="146"/>
      <c r="SJH20" s="146"/>
      <c r="SJI20" s="146"/>
      <c r="SJJ20" s="146"/>
      <c r="SJK20" s="146"/>
      <c r="SJL20" s="146"/>
      <c r="SJM20" s="146"/>
      <c r="SJN20" s="146"/>
      <c r="SJO20" s="146"/>
      <c r="SJP20" s="146"/>
      <c r="SJQ20" s="146"/>
      <c r="SJR20" s="146"/>
      <c r="SJS20" s="146"/>
      <c r="SJT20" s="146"/>
      <c r="SJU20" s="146"/>
      <c r="SJV20" s="146"/>
      <c r="SJW20" s="146"/>
      <c r="SJX20" s="146"/>
      <c r="SJY20" s="146"/>
      <c r="SJZ20" s="146"/>
      <c r="SKA20" s="146"/>
      <c r="SKB20" s="146"/>
      <c r="SKC20" s="146"/>
      <c r="SKD20" s="146"/>
      <c r="SKE20" s="146"/>
      <c r="SKF20" s="146"/>
      <c r="SKG20" s="146"/>
      <c r="SKH20" s="146"/>
      <c r="SKI20" s="146"/>
      <c r="SKJ20" s="146"/>
      <c r="SKK20" s="146"/>
      <c r="SKL20" s="146"/>
      <c r="SKM20" s="146"/>
      <c r="SKN20" s="146"/>
      <c r="SKO20" s="146"/>
      <c r="SKP20" s="146"/>
      <c r="SKQ20" s="146"/>
      <c r="SKR20" s="146"/>
      <c r="SKS20" s="146"/>
      <c r="SKT20" s="146"/>
      <c r="SKU20" s="146"/>
      <c r="SKV20" s="146"/>
      <c r="SKW20" s="146"/>
      <c r="SKX20" s="146"/>
      <c r="SKY20" s="146"/>
      <c r="SKZ20" s="146"/>
      <c r="SLA20" s="146"/>
      <c r="SLB20" s="146"/>
      <c r="SLC20" s="146"/>
      <c r="SLD20" s="146"/>
      <c r="SLE20" s="146"/>
      <c r="SLF20" s="146"/>
      <c r="SLG20" s="146"/>
      <c r="SLH20" s="146"/>
      <c r="SLI20" s="146"/>
      <c r="SLJ20" s="146"/>
      <c r="SLK20" s="146"/>
      <c r="SLL20" s="146"/>
      <c r="SLM20" s="146"/>
      <c r="SLN20" s="146"/>
      <c r="SLO20" s="146"/>
      <c r="SLP20" s="146"/>
      <c r="SLQ20" s="146"/>
      <c r="SLR20" s="146"/>
      <c r="SLS20" s="146"/>
      <c r="SLT20" s="146"/>
      <c r="SLU20" s="146"/>
      <c r="SLV20" s="146"/>
      <c r="SLW20" s="146"/>
      <c r="SLX20" s="146"/>
      <c r="SLY20" s="146"/>
      <c r="SLZ20" s="146"/>
      <c r="SMA20" s="146"/>
      <c r="SMB20" s="146"/>
      <c r="SMC20" s="146"/>
      <c r="SMD20" s="146"/>
      <c r="SME20" s="146"/>
      <c r="SMF20" s="146"/>
      <c r="SMG20" s="146"/>
      <c r="SMH20" s="146"/>
      <c r="SMI20" s="146"/>
      <c r="SMJ20" s="146"/>
      <c r="SMK20" s="146"/>
      <c r="SML20" s="146"/>
      <c r="SMM20" s="146"/>
      <c r="SMN20" s="146"/>
      <c r="SMO20" s="146"/>
      <c r="SMP20" s="146"/>
      <c r="SMQ20" s="146"/>
      <c r="SMR20" s="146"/>
      <c r="SMS20" s="146"/>
      <c r="SMT20" s="146"/>
      <c r="SMU20" s="146"/>
      <c r="SMV20" s="146"/>
      <c r="SMW20" s="146"/>
      <c r="SMX20" s="146"/>
      <c r="SMY20" s="146"/>
      <c r="SMZ20" s="146"/>
      <c r="SNA20" s="146"/>
      <c r="SNB20" s="146"/>
      <c r="SNC20" s="146"/>
      <c r="SND20" s="146"/>
      <c r="SNE20" s="146"/>
      <c r="SNF20" s="146"/>
      <c r="SNG20" s="146"/>
      <c r="SNH20" s="146"/>
      <c r="SNI20" s="146"/>
      <c r="SNJ20" s="146"/>
      <c r="SNK20" s="146"/>
      <c r="SNL20" s="146"/>
      <c r="SNM20" s="146"/>
      <c r="SNN20" s="146"/>
      <c r="SNO20" s="146"/>
      <c r="SNP20" s="146"/>
      <c r="SNQ20" s="146"/>
      <c r="SNR20" s="146"/>
      <c r="SNS20" s="146"/>
      <c r="SNT20" s="146"/>
      <c r="SNU20" s="146"/>
      <c r="SNV20" s="146"/>
      <c r="SNW20" s="146"/>
      <c r="SNX20" s="146"/>
      <c r="SNY20" s="146"/>
      <c r="SNZ20" s="146"/>
      <c r="SOA20" s="146"/>
      <c r="SOB20" s="146"/>
      <c r="SOC20" s="146"/>
      <c r="SOD20" s="146"/>
      <c r="SOE20" s="146"/>
      <c r="SOF20" s="146"/>
      <c r="SOG20" s="146"/>
      <c r="SOH20" s="146"/>
      <c r="SOI20" s="146"/>
      <c r="SOJ20" s="146"/>
      <c r="SOK20" s="146"/>
      <c r="SOL20" s="146"/>
      <c r="SOM20" s="146"/>
      <c r="SON20" s="146"/>
      <c r="SOO20" s="146"/>
      <c r="SOP20" s="146"/>
      <c r="SOQ20" s="146"/>
      <c r="SOR20" s="146"/>
      <c r="SOS20" s="146"/>
      <c r="SOT20" s="146"/>
      <c r="SOU20" s="146"/>
      <c r="SOV20" s="146"/>
      <c r="SOW20" s="146"/>
      <c r="SOX20" s="146"/>
      <c r="SOY20" s="146"/>
      <c r="SOZ20" s="146"/>
      <c r="SPA20" s="146"/>
      <c r="SPB20" s="146"/>
      <c r="SPC20" s="146"/>
      <c r="SPD20" s="146"/>
      <c r="SPE20" s="146"/>
      <c r="SPF20" s="146"/>
      <c r="SPG20" s="146"/>
      <c r="SPH20" s="146"/>
      <c r="SPI20" s="146"/>
      <c r="SPJ20" s="146"/>
      <c r="SPK20" s="146"/>
      <c r="SPL20" s="146"/>
      <c r="SPM20" s="146"/>
      <c r="SPN20" s="146"/>
      <c r="SPO20" s="146"/>
      <c r="SPP20" s="146"/>
      <c r="SPQ20" s="146"/>
      <c r="SPR20" s="146"/>
      <c r="SPS20" s="146"/>
      <c r="SPT20" s="146"/>
      <c r="SPU20" s="146"/>
      <c r="SPV20" s="146"/>
      <c r="SPW20" s="146"/>
      <c r="SPX20" s="146"/>
      <c r="SPY20" s="146"/>
      <c r="SPZ20" s="146"/>
      <c r="SQA20" s="146"/>
      <c r="SQB20" s="146"/>
      <c r="SQC20" s="146"/>
      <c r="SQD20" s="146"/>
      <c r="SQE20" s="146"/>
      <c r="SQF20" s="146"/>
      <c r="SQG20" s="146"/>
      <c r="SQH20" s="146"/>
      <c r="SQI20" s="146"/>
      <c r="SQJ20" s="146"/>
      <c r="SQK20" s="146"/>
      <c r="SQL20" s="146"/>
      <c r="SQM20" s="146"/>
      <c r="SQN20" s="146"/>
      <c r="SQO20" s="146"/>
      <c r="SQP20" s="146"/>
      <c r="SQQ20" s="146"/>
      <c r="SQR20" s="146"/>
      <c r="SQS20" s="146"/>
      <c r="SQT20" s="146"/>
      <c r="SQU20" s="146"/>
      <c r="SQV20" s="146"/>
      <c r="SQW20" s="146"/>
      <c r="SQX20" s="146"/>
      <c r="SQY20" s="146"/>
      <c r="SQZ20" s="146"/>
      <c r="SRA20" s="146"/>
      <c r="SRB20" s="146"/>
      <c r="SRC20" s="146"/>
      <c r="SRD20" s="146"/>
      <c r="SRE20" s="146"/>
      <c r="SRF20" s="146"/>
      <c r="SRG20" s="146"/>
      <c r="SRH20" s="146"/>
      <c r="SRI20" s="146"/>
      <c r="SRJ20" s="146"/>
      <c r="SRK20" s="146"/>
      <c r="SRL20" s="146"/>
      <c r="SRM20" s="146"/>
      <c r="SRN20" s="146"/>
      <c r="SRO20" s="146"/>
      <c r="SRP20" s="146"/>
      <c r="SRQ20" s="146"/>
      <c r="SRR20" s="146"/>
      <c r="SRS20" s="146"/>
      <c r="SRT20" s="146"/>
      <c r="SRU20" s="146"/>
      <c r="SRV20" s="146"/>
      <c r="SRW20" s="146"/>
      <c r="SRX20" s="146"/>
      <c r="SRY20" s="146"/>
      <c r="SRZ20" s="146"/>
      <c r="SSA20" s="146"/>
      <c r="SSB20" s="146"/>
      <c r="SSC20" s="146"/>
      <c r="SSD20" s="146"/>
      <c r="SSE20" s="146"/>
      <c r="SSF20" s="146"/>
      <c r="SSG20" s="146"/>
      <c r="SSH20" s="146"/>
      <c r="SSI20" s="146"/>
      <c r="SSJ20" s="146"/>
      <c r="SSK20" s="146"/>
      <c r="SSL20" s="146"/>
      <c r="SSM20" s="146"/>
      <c r="SSN20" s="146"/>
      <c r="SSO20" s="146"/>
      <c r="SSP20" s="146"/>
      <c r="SSQ20" s="146"/>
      <c r="SSR20" s="146"/>
      <c r="SSS20" s="146"/>
      <c r="SST20" s="146"/>
      <c r="SSU20" s="146"/>
      <c r="SSV20" s="146"/>
      <c r="SSW20" s="146"/>
      <c r="SSX20" s="146"/>
      <c r="SSY20" s="146"/>
      <c r="SSZ20" s="146"/>
      <c r="STA20" s="146"/>
      <c r="STB20" s="146"/>
      <c r="STC20" s="146"/>
      <c r="STD20" s="146"/>
      <c r="STE20" s="146"/>
      <c r="STF20" s="146"/>
      <c r="STG20" s="146"/>
      <c r="STH20" s="146"/>
      <c r="STI20" s="146"/>
      <c r="STJ20" s="146"/>
      <c r="STK20" s="146"/>
      <c r="STL20" s="146"/>
      <c r="STM20" s="146"/>
      <c r="STN20" s="146"/>
      <c r="STO20" s="146"/>
      <c r="STP20" s="146"/>
      <c r="STQ20" s="146"/>
      <c r="STR20" s="146"/>
      <c r="STS20" s="146"/>
      <c r="STT20" s="146"/>
      <c r="STU20" s="146"/>
      <c r="STV20" s="146"/>
      <c r="STW20" s="146"/>
      <c r="STX20" s="146"/>
      <c r="STY20" s="146"/>
      <c r="STZ20" s="146"/>
      <c r="SUA20" s="146"/>
      <c r="SUB20" s="146"/>
      <c r="SUC20" s="146"/>
      <c r="SUD20" s="146"/>
      <c r="SUE20" s="146"/>
      <c r="SUF20" s="146"/>
      <c r="SUG20" s="146"/>
      <c r="SUH20" s="146"/>
      <c r="SUI20" s="146"/>
      <c r="SUJ20" s="146"/>
      <c r="SUK20" s="146"/>
      <c r="SUL20" s="146"/>
      <c r="SUM20" s="146"/>
      <c r="SUN20" s="146"/>
      <c r="SUO20" s="146"/>
      <c r="SUP20" s="146"/>
      <c r="SUQ20" s="146"/>
      <c r="SUR20" s="146"/>
      <c r="SUS20" s="146"/>
      <c r="SUT20" s="146"/>
      <c r="SUU20" s="146"/>
      <c r="SUV20" s="146"/>
      <c r="SUW20" s="146"/>
      <c r="SUX20" s="146"/>
      <c r="SUY20" s="146"/>
      <c r="SUZ20" s="146"/>
      <c r="SVA20" s="146"/>
      <c r="SVB20" s="146"/>
      <c r="SVC20" s="146"/>
      <c r="SVD20" s="146"/>
      <c r="SVE20" s="146"/>
      <c r="SVF20" s="146"/>
      <c r="SVG20" s="146"/>
      <c r="SVH20" s="146"/>
      <c r="SVI20" s="146"/>
      <c r="SVJ20" s="146"/>
      <c r="SVK20" s="146"/>
      <c r="SVL20" s="146"/>
      <c r="SVM20" s="146"/>
      <c r="SVN20" s="146"/>
      <c r="SVO20" s="146"/>
      <c r="SVP20" s="146"/>
      <c r="SVQ20" s="146"/>
      <c r="SVR20" s="146"/>
      <c r="SVS20" s="146"/>
      <c r="SVT20" s="146"/>
      <c r="SVU20" s="146"/>
      <c r="SVV20" s="146"/>
      <c r="SVW20" s="146"/>
      <c r="SVX20" s="146"/>
      <c r="SVY20" s="146"/>
      <c r="SVZ20" s="146"/>
      <c r="SWA20" s="146"/>
      <c r="SWB20" s="146"/>
      <c r="SWC20" s="146"/>
      <c r="SWD20" s="146"/>
      <c r="SWE20" s="146"/>
      <c r="SWF20" s="146"/>
      <c r="SWG20" s="146"/>
      <c r="SWH20" s="146"/>
      <c r="SWI20" s="146"/>
      <c r="SWJ20" s="146"/>
      <c r="SWK20" s="146"/>
      <c r="SWL20" s="146"/>
      <c r="SWM20" s="146"/>
      <c r="SWN20" s="146"/>
      <c r="SWO20" s="146"/>
      <c r="SWP20" s="146"/>
      <c r="SWQ20" s="146"/>
      <c r="SWR20" s="146"/>
      <c r="SWS20" s="146"/>
      <c r="SWT20" s="146"/>
      <c r="SWU20" s="146"/>
      <c r="SWV20" s="146"/>
      <c r="SWW20" s="146"/>
      <c r="SWX20" s="146"/>
      <c r="SWY20" s="146"/>
      <c r="SWZ20" s="146"/>
      <c r="SXA20" s="146"/>
      <c r="SXB20" s="146"/>
      <c r="SXC20" s="146"/>
      <c r="SXD20" s="146"/>
      <c r="SXE20" s="146"/>
      <c r="SXF20" s="146"/>
      <c r="SXG20" s="146"/>
      <c r="SXH20" s="146"/>
      <c r="SXI20" s="146"/>
      <c r="SXJ20" s="146"/>
      <c r="SXK20" s="146"/>
      <c r="SXL20" s="146"/>
      <c r="SXM20" s="146"/>
      <c r="SXN20" s="146"/>
      <c r="SXO20" s="146"/>
      <c r="SXP20" s="146"/>
      <c r="SXQ20" s="146"/>
      <c r="SXR20" s="146"/>
      <c r="SXS20" s="146"/>
      <c r="SXT20" s="146"/>
      <c r="SXU20" s="146"/>
      <c r="SXV20" s="146"/>
      <c r="SXW20" s="146"/>
      <c r="SXX20" s="146"/>
      <c r="SXY20" s="146"/>
      <c r="SXZ20" s="146"/>
      <c r="SYA20" s="146"/>
      <c r="SYB20" s="146"/>
      <c r="SYC20" s="146"/>
      <c r="SYD20" s="146"/>
      <c r="SYE20" s="146"/>
      <c r="SYF20" s="146"/>
      <c r="SYG20" s="146"/>
      <c r="SYH20" s="146"/>
      <c r="SYI20" s="146"/>
      <c r="SYJ20" s="146"/>
      <c r="SYK20" s="146"/>
      <c r="SYL20" s="146"/>
      <c r="SYM20" s="146"/>
      <c r="SYN20" s="146"/>
      <c r="SYO20" s="146"/>
      <c r="SYP20" s="146"/>
      <c r="SYQ20" s="146"/>
      <c r="SYR20" s="146"/>
      <c r="SYS20" s="146"/>
      <c r="SYT20" s="146"/>
      <c r="SYU20" s="146"/>
      <c r="SYV20" s="146"/>
      <c r="SYW20" s="146"/>
      <c r="SYX20" s="146"/>
      <c r="SYY20" s="146"/>
      <c r="SYZ20" s="146"/>
      <c r="SZA20" s="146"/>
      <c r="SZB20" s="146"/>
      <c r="SZC20" s="146"/>
      <c r="SZD20" s="146"/>
      <c r="SZE20" s="146"/>
      <c r="SZF20" s="146"/>
      <c r="SZG20" s="146"/>
      <c r="SZH20" s="146"/>
      <c r="SZI20" s="146"/>
      <c r="SZJ20" s="146"/>
      <c r="SZK20" s="146"/>
      <c r="SZL20" s="146"/>
      <c r="SZM20" s="146"/>
      <c r="SZN20" s="146"/>
      <c r="SZO20" s="146"/>
      <c r="SZP20" s="146"/>
      <c r="SZQ20" s="146"/>
      <c r="SZR20" s="146"/>
      <c r="SZS20" s="146"/>
      <c r="SZT20" s="146"/>
      <c r="SZU20" s="146"/>
      <c r="SZV20" s="146"/>
      <c r="SZW20" s="146"/>
      <c r="SZX20" s="146"/>
      <c r="SZY20" s="146"/>
      <c r="SZZ20" s="146"/>
      <c r="TAA20" s="146"/>
      <c r="TAB20" s="146"/>
      <c r="TAC20" s="146"/>
      <c r="TAD20" s="146"/>
      <c r="TAE20" s="146"/>
      <c r="TAF20" s="146"/>
      <c r="TAG20" s="146"/>
      <c r="TAH20" s="146"/>
      <c r="TAI20" s="146"/>
      <c r="TAJ20" s="146"/>
      <c r="TAK20" s="146"/>
      <c r="TAL20" s="146"/>
      <c r="TAM20" s="146"/>
      <c r="TAN20" s="146"/>
      <c r="TAO20" s="146"/>
      <c r="TAP20" s="146"/>
      <c r="TAQ20" s="146"/>
      <c r="TAR20" s="146"/>
      <c r="TAS20" s="146"/>
      <c r="TAT20" s="146"/>
      <c r="TAU20" s="146"/>
      <c r="TAV20" s="146"/>
      <c r="TAW20" s="146"/>
      <c r="TAX20" s="146"/>
      <c r="TAY20" s="146"/>
      <c r="TAZ20" s="146"/>
      <c r="TBA20" s="146"/>
      <c r="TBB20" s="146"/>
      <c r="TBC20" s="146"/>
      <c r="TBD20" s="146"/>
      <c r="TBE20" s="146"/>
      <c r="TBF20" s="146"/>
      <c r="TBG20" s="146"/>
      <c r="TBH20" s="146"/>
      <c r="TBI20" s="146"/>
      <c r="TBJ20" s="146"/>
      <c r="TBK20" s="146"/>
      <c r="TBL20" s="146"/>
      <c r="TBM20" s="146"/>
      <c r="TBN20" s="146"/>
      <c r="TBO20" s="146"/>
      <c r="TBP20" s="146"/>
      <c r="TBQ20" s="146"/>
      <c r="TBR20" s="146"/>
      <c r="TBS20" s="146"/>
      <c r="TBT20" s="146"/>
      <c r="TBU20" s="146"/>
      <c r="TBV20" s="146"/>
      <c r="TBW20" s="146"/>
      <c r="TBX20" s="146"/>
      <c r="TBY20" s="146"/>
      <c r="TBZ20" s="146"/>
      <c r="TCA20" s="146"/>
      <c r="TCB20" s="146"/>
      <c r="TCC20" s="146"/>
      <c r="TCD20" s="146"/>
      <c r="TCE20" s="146"/>
      <c r="TCF20" s="146"/>
      <c r="TCG20" s="146"/>
      <c r="TCH20" s="146"/>
      <c r="TCI20" s="146"/>
      <c r="TCJ20" s="146"/>
      <c r="TCK20" s="146"/>
      <c r="TCL20" s="146"/>
      <c r="TCM20" s="146"/>
      <c r="TCN20" s="146"/>
      <c r="TCO20" s="146"/>
      <c r="TCP20" s="146"/>
      <c r="TCQ20" s="146"/>
      <c r="TCR20" s="146"/>
      <c r="TCS20" s="146"/>
      <c r="TCT20" s="146"/>
      <c r="TCU20" s="146"/>
      <c r="TCV20" s="146"/>
      <c r="TCW20" s="146"/>
      <c r="TCX20" s="146"/>
      <c r="TCY20" s="146"/>
      <c r="TCZ20" s="146"/>
      <c r="TDA20" s="146"/>
      <c r="TDB20" s="146"/>
      <c r="TDC20" s="146"/>
      <c r="TDD20" s="146"/>
      <c r="TDE20" s="146"/>
      <c r="TDF20" s="146"/>
      <c r="TDG20" s="146"/>
      <c r="TDH20" s="146"/>
      <c r="TDI20" s="146"/>
      <c r="TDJ20" s="146"/>
      <c r="TDK20" s="146"/>
      <c r="TDL20" s="146"/>
      <c r="TDM20" s="146"/>
      <c r="TDN20" s="146"/>
      <c r="TDO20" s="146"/>
      <c r="TDP20" s="146"/>
      <c r="TDQ20" s="146"/>
      <c r="TDR20" s="146"/>
      <c r="TDS20" s="146"/>
      <c r="TDT20" s="146"/>
      <c r="TDU20" s="146"/>
      <c r="TDV20" s="146"/>
      <c r="TDW20" s="146"/>
      <c r="TDX20" s="146"/>
      <c r="TDY20" s="146"/>
      <c r="TDZ20" s="146"/>
      <c r="TEA20" s="146"/>
      <c r="TEB20" s="146"/>
      <c r="TEC20" s="146"/>
      <c r="TED20" s="146"/>
      <c r="TEE20" s="146"/>
      <c r="TEF20" s="146"/>
      <c r="TEG20" s="146"/>
      <c r="TEH20" s="146"/>
      <c r="TEI20" s="146"/>
      <c r="TEJ20" s="146"/>
      <c r="TEK20" s="146"/>
      <c r="TEL20" s="146"/>
      <c r="TEM20" s="146"/>
      <c r="TEN20" s="146"/>
      <c r="TEO20" s="146"/>
      <c r="TEP20" s="146"/>
      <c r="TEQ20" s="146"/>
      <c r="TER20" s="146"/>
      <c r="TES20" s="146"/>
      <c r="TET20" s="146"/>
      <c r="TEU20" s="146"/>
      <c r="TEV20" s="146"/>
      <c r="TEW20" s="146"/>
      <c r="TEX20" s="146"/>
      <c r="TEY20" s="146"/>
      <c r="TEZ20" s="146"/>
      <c r="TFA20" s="146"/>
      <c r="TFB20" s="146"/>
      <c r="TFC20" s="146"/>
      <c r="TFD20" s="146"/>
      <c r="TFE20" s="146"/>
      <c r="TFF20" s="146"/>
      <c r="TFG20" s="146"/>
      <c r="TFH20" s="146"/>
      <c r="TFI20" s="146"/>
      <c r="TFJ20" s="146"/>
      <c r="TFK20" s="146"/>
      <c r="TFL20" s="146"/>
      <c r="TFM20" s="146"/>
      <c r="TFN20" s="146"/>
      <c r="TFO20" s="146"/>
      <c r="TFP20" s="146"/>
      <c r="TFQ20" s="146"/>
      <c r="TFR20" s="146"/>
      <c r="TFS20" s="146"/>
      <c r="TFT20" s="146"/>
      <c r="TFU20" s="146"/>
      <c r="TFV20" s="146"/>
      <c r="TFW20" s="146"/>
      <c r="TFX20" s="146"/>
      <c r="TFY20" s="146"/>
      <c r="TFZ20" s="146"/>
      <c r="TGA20" s="146"/>
      <c r="TGB20" s="146"/>
      <c r="TGC20" s="146"/>
      <c r="TGD20" s="146"/>
      <c r="TGE20" s="146"/>
      <c r="TGF20" s="146"/>
      <c r="TGG20" s="146"/>
      <c r="TGH20" s="146"/>
      <c r="TGI20" s="146"/>
      <c r="TGJ20" s="146"/>
      <c r="TGK20" s="146"/>
      <c r="TGL20" s="146"/>
      <c r="TGM20" s="146"/>
      <c r="TGN20" s="146"/>
      <c r="TGO20" s="146"/>
      <c r="TGP20" s="146"/>
      <c r="TGQ20" s="146"/>
      <c r="TGR20" s="146"/>
      <c r="TGS20" s="146"/>
      <c r="TGT20" s="146"/>
      <c r="TGU20" s="146"/>
      <c r="TGV20" s="146"/>
      <c r="TGW20" s="146"/>
      <c r="TGX20" s="146"/>
      <c r="TGY20" s="146"/>
      <c r="TGZ20" s="146"/>
      <c r="THA20" s="146"/>
      <c r="THB20" s="146"/>
      <c r="THC20" s="146"/>
      <c r="THD20" s="146"/>
      <c r="THE20" s="146"/>
      <c r="THF20" s="146"/>
      <c r="THG20" s="146"/>
      <c r="THH20" s="146"/>
      <c r="THI20" s="146"/>
      <c r="THJ20" s="146"/>
      <c r="THK20" s="146"/>
      <c r="THL20" s="146"/>
      <c r="THM20" s="146"/>
      <c r="THN20" s="146"/>
      <c r="THO20" s="146"/>
      <c r="THP20" s="146"/>
      <c r="THQ20" s="146"/>
      <c r="THR20" s="146"/>
      <c r="THS20" s="146"/>
      <c r="THT20" s="146"/>
      <c r="THU20" s="146"/>
      <c r="THV20" s="146"/>
      <c r="THW20" s="146"/>
      <c r="THX20" s="146"/>
      <c r="THY20" s="146"/>
      <c r="THZ20" s="146"/>
      <c r="TIA20" s="146"/>
      <c r="TIB20" s="146"/>
      <c r="TIC20" s="146"/>
      <c r="TID20" s="146"/>
      <c r="TIE20" s="146"/>
      <c r="TIF20" s="146"/>
      <c r="TIG20" s="146"/>
      <c r="TIH20" s="146"/>
      <c r="TII20" s="146"/>
      <c r="TIJ20" s="146"/>
      <c r="TIK20" s="146"/>
      <c r="TIL20" s="146"/>
      <c r="TIM20" s="146"/>
      <c r="TIN20" s="146"/>
      <c r="TIO20" s="146"/>
      <c r="TIP20" s="146"/>
      <c r="TIQ20" s="146"/>
      <c r="TIR20" s="146"/>
      <c r="TIS20" s="146"/>
      <c r="TIT20" s="146"/>
      <c r="TIU20" s="146"/>
      <c r="TIV20" s="146"/>
      <c r="TIW20" s="146"/>
      <c r="TIX20" s="146"/>
      <c r="TIY20" s="146"/>
      <c r="TIZ20" s="146"/>
      <c r="TJA20" s="146"/>
      <c r="TJB20" s="146"/>
      <c r="TJC20" s="146"/>
      <c r="TJD20" s="146"/>
      <c r="TJE20" s="146"/>
      <c r="TJF20" s="146"/>
      <c r="TJG20" s="146"/>
      <c r="TJH20" s="146"/>
      <c r="TJI20" s="146"/>
      <c r="TJJ20" s="146"/>
      <c r="TJK20" s="146"/>
      <c r="TJL20" s="146"/>
      <c r="TJM20" s="146"/>
      <c r="TJN20" s="146"/>
      <c r="TJO20" s="146"/>
      <c r="TJP20" s="146"/>
      <c r="TJQ20" s="146"/>
      <c r="TJR20" s="146"/>
      <c r="TJS20" s="146"/>
      <c r="TJT20" s="146"/>
      <c r="TJU20" s="146"/>
      <c r="TJV20" s="146"/>
      <c r="TJW20" s="146"/>
      <c r="TJX20" s="146"/>
      <c r="TJY20" s="146"/>
      <c r="TJZ20" s="146"/>
      <c r="TKA20" s="146"/>
      <c r="TKB20" s="146"/>
      <c r="TKC20" s="146"/>
      <c r="TKD20" s="146"/>
      <c r="TKE20" s="146"/>
      <c r="TKF20" s="146"/>
      <c r="TKG20" s="146"/>
      <c r="TKH20" s="146"/>
      <c r="TKI20" s="146"/>
      <c r="TKJ20" s="146"/>
      <c r="TKK20" s="146"/>
      <c r="TKL20" s="146"/>
      <c r="TKM20" s="146"/>
      <c r="TKN20" s="146"/>
      <c r="TKO20" s="146"/>
      <c r="TKP20" s="146"/>
      <c r="TKQ20" s="146"/>
      <c r="TKR20" s="146"/>
      <c r="TKS20" s="146"/>
      <c r="TKT20" s="146"/>
      <c r="TKU20" s="146"/>
      <c r="TKV20" s="146"/>
      <c r="TKW20" s="146"/>
      <c r="TKX20" s="146"/>
      <c r="TKY20" s="146"/>
      <c r="TKZ20" s="146"/>
      <c r="TLA20" s="146"/>
      <c r="TLB20" s="146"/>
      <c r="TLC20" s="146"/>
      <c r="TLD20" s="146"/>
      <c r="TLE20" s="146"/>
      <c r="TLF20" s="146"/>
      <c r="TLG20" s="146"/>
      <c r="TLH20" s="146"/>
      <c r="TLI20" s="146"/>
      <c r="TLJ20" s="146"/>
      <c r="TLK20" s="146"/>
      <c r="TLL20" s="146"/>
      <c r="TLM20" s="146"/>
      <c r="TLN20" s="146"/>
      <c r="TLO20" s="146"/>
      <c r="TLP20" s="146"/>
      <c r="TLQ20" s="146"/>
      <c r="TLR20" s="146"/>
      <c r="TLS20" s="146"/>
      <c r="TLT20" s="146"/>
      <c r="TLU20" s="146"/>
      <c r="TLV20" s="146"/>
      <c r="TLW20" s="146"/>
      <c r="TLX20" s="146"/>
      <c r="TLY20" s="146"/>
      <c r="TLZ20" s="146"/>
      <c r="TMA20" s="146"/>
      <c r="TMB20" s="146"/>
      <c r="TMC20" s="146"/>
      <c r="TMD20" s="146"/>
      <c r="TME20" s="146"/>
      <c r="TMF20" s="146"/>
      <c r="TMG20" s="146"/>
      <c r="TMH20" s="146"/>
      <c r="TMI20" s="146"/>
      <c r="TMJ20" s="146"/>
      <c r="TMK20" s="146"/>
      <c r="TML20" s="146"/>
      <c r="TMM20" s="146"/>
      <c r="TMN20" s="146"/>
      <c r="TMO20" s="146"/>
      <c r="TMP20" s="146"/>
      <c r="TMQ20" s="146"/>
      <c r="TMR20" s="146"/>
      <c r="TMS20" s="146"/>
      <c r="TMT20" s="146"/>
      <c r="TMU20" s="146"/>
      <c r="TMV20" s="146"/>
      <c r="TMW20" s="146"/>
      <c r="TMX20" s="146"/>
      <c r="TMY20" s="146"/>
      <c r="TMZ20" s="146"/>
      <c r="TNA20" s="146"/>
      <c r="TNB20" s="146"/>
      <c r="TNC20" s="146"/>
      <c r="TND20" s="146"/>
      <c r="TNE20" s="146"/>
      <c r="TNF20" s="146"/>
      <c r="TNG20" s="146"/>
      <c r="TNH20" s="146"/>
      <c r="TNI20" s="146"/>
      <c r="TNJ20" s="146"/>
      <c r="TNK20" s="146"/>
      <c r="TNL20" s="146"/>
      <c r="TNM20" s="146"/>
      <c r="TNN20" s="146"/>
      <c r="TNO20" s="146"/>
      <c r="TNP20" s="146"/>
      <c r="TNQ20" s="146"/>
      <c r="TNR20" s="146"/>
      <c r="TNS20" s="146"/>
      <c r="TNT20" s="146"/>
      <c r="TNU20" s="146"/>
      <c r="TNV20" s="146"/>
      <c r="TNW20" s="146"/>
      <c r="TNX20" s="146"/>
      <c r="TNY20" s="146"/>
      <c r="TNZ20" s="146"/>
      <c r="TOA20" s="146"/>
      <c r="TOB20" s="146"/>
      <c r="TOC20" s="146"/>
      <c r="TOD20" s="146"/>
      <c r="TOE20" s="146"/>
      <c r="TOF20" s="146"/>
      <c r="TOG20" s="146"/>
      <c r="TOH20" s="146"/>
      <c r="TOI20" s="146"/>
      <c r="TOJ20" s="146"/>
      <c r="TOK20" s="146"/>
      <c r="TOL20" s="146"/>
      <c r="TOM20" s="146"/>
      <c r="TON20" s="146"/>
      <c r="TOO20" s="146"/>
      <c r="TOP20" s="146"/>
      <c r="TOQ20" s="146"/>
      <c r="TOR20" s="146"/>
      <c r="TOS20" s="146"/>
      <c r="TOT20" s="146"/>
      <c r="TOU20" s="146"/>
      <c r="TOV20" s="146"/>
      <c r="TOW20" s="146"/>
      <c r="TOX20" s="146"/>
      <c r="TOY20" s="146"/>
      <c r="TOZ20" s="146"/>
      <c r="TPA20" s="146"/>
      <c r="TPB20" s="146"/>
      <c r="TPC20" s="146"/>
      <c r="TPD20" s="146"/>
      <c r="TPE20" s="146"/>
      <c r="TPF20" s="146"/>
      <c r="TPG20" s="146"/>
      <c r="TPH20" s="146"/>
      <c r="TPI20" s="146"/>
      <c r="TPJ20" s="146"/>
      <c r="TPK20" s="146"/>
      <c r="TPL20" s="146"/>
      <c r="TPM20" s="146"/>
      <c r="TPN20" s="146"/>
      <c r="TPO20" s="146"/>
      <c r="TPP20" s="146"/>
      <c r="TPQ20" s="146"/>
      <c r="TPR20" s="146"/>
      <c r="TPS20" s="146"/>
      <c r="TPT20" s="146"/>
      <c r="TPU20" s="146"/>
      <c r="TPV20" s="146"/>
      <c r="TPW20" s="146"/>
      <c r="TPX20" s="146"/>
      <c r="TPY20" s="146"/>
      <c r="TPZ20" s="146"/>
      <c r="TQA20" s="146"/>
      <c r="TQB20" s="146"/>
      <c r="TQC20" s="146"/>
      <c r="TQD20" s="146"/>
      <c r="TQE20" s="146"/>
      <c r="TQF20" s="146"/>
      <c r="TQG20" s="146"/>
      <c r="TQH20" s="146"/>
      <c r="TQI20" s="146"/>
      <c r="TQJ20" s="146"/>
      <c r="TQK20" s="146"/>
      <c r="TQL20" s="146"/>
      <c r="TQM20" s="146"/>
      <c r="TQN20" s="146"/>
      <c r="TQO20" s="146"/>
      <c r="TQP20" s="146"/>
      <c r="TQQ20" s="146"/>
      <c r="TQR20" s="146"/>
      <c r="TQS20" s="146"/>
      <c r="TQT20" s="146"/>
      <c r="TQU20" s="146"/>
      <c r="TQV20" s="146"/>
      <c r="TQW20" s="146"/>
      <c r="TQX20" s="146"/>
      <c r="TQY20" s="146"/>
      <c r="TQZ20" s="146"/>
      <c r="TRA20" s="146"/>
      <c r="TRB20" s="146"/>
      <c r="TRC20" s="146"/>
      <c r="TRD20" s="146"/>
      <c r="TRE20" s="146"/>
      <c r="TRF20" s="146"/>
      <c r="TRG20" s="146"/>
      <c r="TRH20" s="146"/>
      <c r="TRI20" s="146"/>
      <c r="TRJ20" s="146"/>
      <c r="TRK20" s="146"/>
      <c r="TRL20" s="146"/>
      <c r="TRM20" s="146"/>
      <c r="TRN20" s="146"/>
      <c r="TRO20" s="146"/>
      <c r="TRP20" s="146"/>
      <c r="TRQ20" s="146"/>
      <c r="TRR20" s="146"/>
      <c r="TRS20" s="146"/>
      <c r="TRT20" s="146"/>
      <c r="TRU20" s="146"/>
      <c r="TRV20" s="146"/>
      <c r="TRW20" s="146"/>
      <c r="TRX20" s="146"/>
      <c r="TRY20" s="146"/>
      <c r="TRZ20" s="146"/>
      <c r="TSA20" s="146"/>
      <c r="TSB20" s="146"/>
      <c r="TSC20" s="146"/>
      <c r="TSD20" s="146"/>
      <c r="TSE20" s="146"/>
      <c r="TSF20" s="146"/>
      <c r="TSG20" s="146"/>
      <c r="TSH20" s="146"/>
      <c r="TSI20" s="146"/>
      <c r="TSJ20" s="146"/>
      <c r="TSK20" s="146"/>
      <c r="TSL20" s="146"/>
      <c r="TSM20" s="146"/>
      <c r="TSN20" s="146"/>
      <c r="TSO20" s="146"/>
      <c r="TSP20" s="146"/>
      <c r="TSQ20" s="146"/>
      <c r="TSR20" s="146"/>
      <c r="TSS20" s="146"/>
      <c r="TST20" s="146"/>
      <c r="TSU20" s="146"/>
      <c r="TSV20" s="146"/>
      <c r="TSW20" s="146"/>
      <c r="TSX20" s="146"/>
      <c r="TSY20" s="146"/>
      <c r="TSZ20" s="146"/>
      <c r="TTA20" s="146"/>
      <c r="TTB20" s="146"/>
      <c r="TTC20" s="146"/>
      <c r="TTD20" s="146"/>
      <c r="TTE20" s="146"/>
      <c r="TTF20" s="146"/>
      <c r="TTG20" s="146"/>
      <c r="TTH20" s="146"/>
      <c r="TTI20" s="146"/>
      <c r="TTJ20" s="146"/>
      <c r="TTK20" s="146"/>
      <c r="TTL20" s="146"/>
      <c r="TTM20" s="146"/>
      <c r="TTN20" s="146"/>
      <c r="TTO20" s="146"/>
      <c r="TTP20" s="146"/>
      <c r="TTQ20" s="146"/>
      <c r="TTR20" s="146"/>
      <c r="TTS20" s="146"/>
      <c r="TTT20" s="146"/>
      <c r="TTU20" s="146"/>
      <c r="TTV20" s="146"/>
      <c r="TTW20" s="146"/>
      <c r="TTX20" s="146"/>
      <c r="TTY20" s="146"/>
      <c r="TTZ20" s="146"/>
      <c r="TUA20" s="146"/>
      <c r="TUB20" s="146"/>
      <c r="TUC20" s="146"/>
      <c r="TUD20" s="146"/>
      <c r="TUE20" s="146"/>
      <c r="TUF20" s="146"/>
      <c r="TUG20" s="146"/>
      <c r="TUH20" s="146"/>
      <c r="TUI20" s="146"/>
      <c r="TUJ20" s="146"/>
      <c r="TUK20" s="146"/>
      <c r="TUL20" s="146"/>
      <c r="TUM20" s="146"/>
      <c r="TUN20" s="146"/>
      <c r="TUO20" s="146"/>
      <c r="TUP20" s="146"/>
      <c r="TUQ20" s="146"/>
      <c r="TUR20" s="146"/>
      <c r="TUS20" s="146"/>
      <c r="TUT20" s="146"/>
      <c r="TUU20" s="146"/>
      <c r="TUV20" s="146"/>
      <c r="TUW20" s="146"/>
      <c r="TUX20" s="146"/>
      <c r="TUY20" s="146"/>
      <c r="TUZ20" s="146"/>
      <c r="TVA20" s="146"/>
      <c r="TVB20" s="146"/>
      <c r="TVC20" s="146"/>
      <c r="TVD20" s="146"/>
      <c r="TVE20" s="146"/>
      <c r="TVF20" s="146"/>
      <c r="TVG20" s="146"/>
      <c r="TVH20" s="146"/>
      <c r="TVI20" s="146"/>
      <c r="TVJ20" s="146"/>
      <c r="TVK20" s="146"/>
      <c r="TVL20" s="146"/>
      <c r="TVM20" s="146"/>
      <c r="TVN20" s="146"/>
      <c r="TVO20" s="146"/>
      <c r="TVP20" s="146"/>
      <c r="TVQ20" s="146"/>
      <c r="TVR20" s="146"/>
      <c r="TVS20" s="146"/>
      <c r="TVT20" s="146"/>
      <c r="TVU20" s="146"/>
      <c r="TVV20" s="146"/>
      <c r="TVW20" s="146"/>
      <c r="TVX20" s="146"/>
      <c r="TVY20" s="146"/>
      <c r="TVZ20" s="146"/>
      <c r="TWA20" s="146"/>
      <c r="TWB20" s="146"/>
      <c r="TWC20" s="146"/>
      <c r="TWD20" s="146"/>
      <c r="TWE20" s="146"/>
      <c r="TWF20" s="146"/>
      <c r="TWG20" s="146"/>
      <c r="TWH20" s="146"/>
      <c r="TWI20" s="146"/>
      <c r="TWJ20" s="146"/>
      <c r="TWK20" s="146"/>
      <c r="TWL20" s="146"/>
      <c r="TWM20" s="146"/>
      <c r="TWN20" s="146"/>
      <c r="TWO20" s="146"/>
      <c r="TWP20" s="146"/>
      <c r="TWQ20" s="146"/>
      <c r="TWR20" s="146"/>
      <c r="TWS20" s="146"/>
      <c r="TWT20" s="146"/>
      <c r="TWU20" s="146"/>
      <c r="TWV20" s="146"/>
      <c r="TWW20" s="146"/>
      <c r="TWX20" s="146"/>
      <c r="TWY20" s="146"/>
      <c r="TWZ20" s="146"/>
      <c r="TXA20" s="146"/>
      <c r="TXB20" s="146"/>
      <c r="TXC20" s="146"/>
      <c r="TXD20" s="146"/>
      <c r="TXE20" s="146"/>
      <c r="TXF20" s="146"/>
      <c r="TXG20" s="146"/>
      <c r="TXH20" s="146"/>
      <c r="TXI20" s="146"/>
      <c r="TXJ20" s="146"/>
      <c r="TXK20" s="146"/>
      <c r="TXL20" s="146"/>
      <c r="TXM20" s="146"/>
      <c r="TXN20" s="146"/>
      <c r="TXO20" s="146"/>
      <c r="TXP20" s="146"/>
      <c r="TXQ20" s="146"/>
      <c r="TXR20" s="146"/>
      <c r="TXS20" s="146"/>
      <c r="TXT20" s="146"/>
      <c r="TXU20" s="146"/>
      <c r="TXV20" s="146"/>
      <c r="TXW20" s="146"/>
      <c r="TXX20" s="146"/>
      <c r="TXY20" s="146"/>
      <c r="TXZ20" s="146"/>
      <c r="TYA20" s="146"/>
      <c r="TYB20" s="146"/>
      <c r="TYC20" s="146"/>
      <c r="TYD20" s="146"/>
      <c r="TYE20" s="146"/>
      <c r="TYF20" s="146"/>
      <c r="TYG20" s="146"/>
      <c r="TYH20" s="146"/>
      <c r="TYI20" s="146"/>
      <c r="TYJ20" s="146"/>
      <c r="TYK20" s="146"/>
      <c r="TYL20" s="146"/>
      <c r="TYM20" s="146"/>
      <c r="TYN20" s="146"/>
      <c r="TYO20" s="146"/>
      <c r="TYP20" s="146"/>
      <c r="TYQ20" s="146"/>
      <c r="TYR20" s="146"/>
      <c r="TYS20" s="146"/>
      <c r="TYT20" s="146"/>
      <c r="TYU20" s="146"/>
      <c r="TYV20" s="146"/>
      <c r="TYW20" s="146"/>
      <c r="TYX20" s="146"/>
      <c r="TYY20" s="146"/>
      <c r="TYZ20" s="146"/>
      <c r="TZA20" s="146"/>
      <c r="TZB20" s="146"/>
      <c r="TZC20" s="146"/>
      <c r="TZD20" s="146"/>
      <c r="TZE20" s="146"/>
      <c r="TZF20" s="146"/>
      <c r="TZG20" s="146"/>
      <c r="TZH20" s="146"/>
      <c r="TZI20" s="146"/>
      <c r="TZJ20" s="146"/>
      <c r="TZK20" s="146"/>
      <c r="TZL20" s="146"/>
      <c r="TZM20" s="146"/>
      <c r="TZN20" s="146"/>
      <c r="TZO20" s="146"/>
      <c r="TZP20" s="146"/>
      <c r="TZQ20" s="146"/>
      <c r="TZR20" s="146"/>
      <c r="TZS20" s="146"/>
      <c r="TZT20" s="146"/>
      <c r="TZU20" s="146"/>
      <c r="TZV20" s="146"/>
      <c r="TZW20" s="146"/>
      <c r="TZX20" s="146"/>
      <c r="TZY20" s="146"/>
      <c r="TZZ20" s="146"/>
      <c r="UAA20" s="146"/>
      <c r="UAB20" s="146"/>
      <c r="UAC20" s="146"/>
      <c r="UAD20" s="146"/>
      <c r="UAE20" s="146"/>
      <c r="UAF20" s="146"/>
      <c r="UAG20" s="146"/>
      <c r="UAH20" s="146"/>
      <c r="UAI20" s="146"/>
      <c r="UAJ20" s="146"/>
      <c r="UAK20" s="146"/>
      <c r="UAL20" s="146"/>
      <c r="UAM20" s="146"/>
      <c r="UAN20" s="146"/>
      <c r="UAO20" s="146"/>
      <c r="UAP20" s="146"/>
      <c r="UAQ20" s="146"/>
      <c r="UAR20" s="146"/>
      <c r="UAS20" s="146"/>
      <c r="UAT20" s="146"/>
      <c r="UAU20" s="146"/>
      <c r="UAV20" s="146"/>
      <c r="UAW20" s="146"/>
      <c r="UAX20" s="146"/>
      <c r="UAY20" s="146"/>
      <c r="UAZ20" s="146"/>
      <c r="UBA20" s="146"/>
      <c r="UBB20" s="146"/>
      <c r="UBC20" s="146"/>
      <c r="UBD20" s="146"/>
      <c r="UBE20" s="146"/>
      <c r="UBF20" s="146"/>
      <c r="UBG20" s="146"/>
      <c r="UBH20" s="146"/>
      <c r="UBI20" s="146"/>
      <c r="UBJ20" s="146"/>
      <c r="UBK20" s="146"/>
      <c r="UBL20" s="146"/>
      <c r="UBM20" s="146"/>
      <c r="UBN20" s="146"/>
      <c r="UBO20" s="146"/>
      <c r="UBP20" s="146"/>
      <c r="UBQ20" s="146"/>
      <c r="UBR20" s="146"/>
      <c r="UBS20" s="146"/>
      <c r="UBT20" s="146"/>
      <c r="UBU20" s="146"/>
      <c r="UBV20" s="146"/>
      <c r="UBW20" s="146"/>
      <c r="UBX20" s="146"/>
      <c r="UBY20" s="146"/>
      <c r="UBZ20" s="146"/>
      <c r="UCA20" s="146"/>
      <c r="UCB20" s="146"/>
      <c r="UCC20" s="146"/>
      <c r="UCD20" s="146"/>
      <c r="UCE20" s="146"/>
      <c r="UCF20" s="146"/>
      <c r="UCG20" s="146"/>
      <c r="UCH20" s="146"/>
      <c r="UCI20" s="146"/>
      <c r="UCJ20" s="146"/>
      <c r="UCK20" s="146"/>
      <c r="UCL20" s="146"/>
      <c r="UCM20" s="146"/>
      <c r="UCN20" s="146"/>
      <c r="UCO20" s="146"/>
      <c r="UCP20" s="146"/>
      <c r="UCQ20" s="146"/>
      <c r="UCR20" s="146"/>
      <c r="UCS20" s="146"/>
      <c r="UCT20" s="146"/>
      <c r="UCU20" s="146"/>
      <c r="UCV20" s="146"/>
      <c r="UCW20" s="146"/>
      <c r="UCX20" s="146"/>
      <c r="UCY20" s="146"/>
      <c r="UCZ20" s="146"/>
      <c r="UDA20" s="146"/>
      <c r="UDB20" s="146"/>
      <c r="UDC20" s="146"/>
      <c r="UDD20" s="146"/>
      <c r="UDE20" s="146"/>
      <c r="UDF20" s="146"/>
      <c r="UDG20" s="146"/>
      <c r="UDH20" s="146"/>
      <c r="UDI20" s="146"/>
      <c r="UDJ20" s="146"/>
      <c r="UDK20" s="146"/>
      <c r="UDL20" s="146"/>
      <c r="UDM20" s="146"/>
      <c r="UDN20" s="146"/>
      <c r="UDO20" s="146"/>
      <c r="UDP20" s="146"/>
      <c r="UDQ20" s="146"/>
      <c r="UDR20" s="146"/>
      <c r="UDS20" s="146"/>
      <c r="UDT20" s="146"/>
      <c r="UDU20" s="146"/>
      <c r="UDV20" s="146"/>
      <c r="UDW20" s="146"/>
      <c r="UDX20" s="146"/>
      <c r="UDY20" s="146"/>
      <c r="UDZ20" s="146"/>
      <c r="UEA20" s="146"/>
      <c r="UEB20" s="146"/>
      <c r="UEC20" s="146"/>
      <c r="UED20" s="146"/>
      <c r="UEE20" s="146"/>
      <c r="UEF20" s="146"/>
      <c r="UEG20" s="146"/>
      <c r="UEH20" s="146"/>
      <c r="UEI20" s="146"/>
      <c r="UEJ20" s="146"/>
      <c r="UEK20" s="146"/>
      <c r="UEL20" s="146"/>
      <c r="UEM20" s="146"/>
      <c r="UEN20" s="146"/>
      <c r="UEO20" s="146"/>
      <c r="UEP20" s="146"/>
      <c r="UEQ20" s="146"/>
      <c r="UER20" s="146"/>
      <c r="UES20" s="146"/>
      <c r="UET20" s="146"/>
      <c r="UEU20" s="146"/>
      <c r="UEV20" s="146"/>
      <c r="UEW20" s="146"/>
      <c r="UEX20" s="146"/>
      <c r="UEY20" s="146"/>
      <c r="UEZ20" s="146"/>
      <c r="UFA20" s="146"/>
      <c r="UFB20" s="146"/>
      <c r="UFC20" s="146"/>
      <c r="UFD20" s="146"/>
      <c r="UFE20" s="146"/>
      <c r="UFF20" s="146"/>
      <c r="UFG20" s="146"/>
      <c r="UFH20" s="146"/>
      <c r="UFI20" s="146"/>
      <c r="UFJ20" s="146"/>
      <c r="UFK20" s="146"/>
      <c r="UFL20" s="146"/>
      <c r="UFM20" s="146"/>
      <c r="UFN20" s="146"/>
      <c r="UFO20" s="146"/>
      <c r="UFP20" s="146"/>
      <c r="UFQ20" s="146"/>
      <c r="UFR20" s="146"/>
      <c r="UFS20" s="146"/>
      <c r="UFT20" s="146"/>
      <c r="UFU20" s="146"/>
      <c r="UFV20" s="146"/>
      <c r="UFW20" s="146"/>
      <c r="UFX20" s="146"/>
      <c r="UFY20" s="146"/>
      <c r="UFZ20" s="146"/>
      <c r="UGA20" s="146"/>
      <c r="UGB20" s="146"/>
      <c r="UGC20" s="146"/>
      <c r="UGD20" s="146"/>
      <c r="UGE20" s="146"/>
      <c r="UGF20" s="146"/>
      <c r="UGG20" s="146"/>
      <c r="UGH20" s="146"/>
      <c r="UGI20" s="146"/>
      <c r="UGJ20" s="146"/>
      <c r="UGK20" s="146"/>
      <c r="UGL20" s="146"/>
      <c r="UGM20" s="146"/>
      <c r="UGN20" s="146"/>
      <c r="UGO20" s="146"/>
      <c r="UGP20" s="146"/>
      <c r="UGQ20" s="146"/>
      <c r="UGR20" s="146"/>
      <c r="UGS20" s="146"/>
      <c r="UGT20" s="146"/>
      <c r="UGU20" s="146"/>
      <c r="UGV20" s="146"/>
      <c r="UGW20" s="146"/>
      <c r="UGX20" s="146"/>
      <c r="UGY20" s="146"/>
      <c r="UGZ20" s="146"/>
      <c r="UHA20" s="146"/>
      <c r="UHB20" s="146"/>
      <c r="UHC20" s="146"/>
      <c r="UHD20" s="146"/>
      <c r="UHE20" s="146"/>
      <c r="UHF20" s="146"/>
      <c r="UHG20" s="146"/>
      <c r="UHH20" s="146"/>
      <c r="UHI20" s="146"/>
      <c r="UHJ20" s="146"/>
      <c r="UHK20" s="146"/>
      <c r="UHL20" s="146"/>
      <c r="UHM20" s="146"/>
      <c r="UHN20" s="146"/>
      <c r="UHO20" s="146"/>
      <c r="UHP20" s="146"/>
      <c r="UHQ20" s="146"/>
      <c r="UHR20" s="146"/>
      <c r="UHS20" s="146"/>
      <c r="UHT20" s="146"/>
      <c r="UHU20" s="146"/>
      <c r="UHV20" s="146"/>
      <c r="UHW20" s="146"/>
      <c r="UHX20" s="146"/>
      <c r="UHY20" s="146"/>
      <c r="UHZ20" s="146"/>
      <c r="UIA20" s="146"/>
      <c r="UIB20" s="146"/>
      <c r="UIC20" s="146"/>
      <c r="UID20" s="146"/>
      <c r="UIE20" s="146"/>
      <c r="UIF20" s="146"/>
      <c r="UIG20" s="146"/>
      <c r="UIH20" s="146"/>
      <c r="UII20" s="146"/>
      <c r="UIJ20" s="146"/>
      <c r="UIK20" s="146"/>
      <c r="UIL20" s="146"/>
      <c r="UIM20" s="146"/>
      <c r="UIN20" s="146"/>
      <c r="UIO20" s="146"/>
      <c r="UIP20" s="146"/>
      <c r="UIQ20" s="146"/>
      <c r="UIR20" s="146"/>
      <c r="UIS20" s="146"/>
      <c r="UIT20" s="146"/>
      <c r="UIU20" s="146"/>
      <c r="UIV20" s="146"/>
      <c r="UIW20" s="146"/>
      <c r="UIX20" s="146"/>
      <c r="UIY20" s="146"/>
      <c r="UIZ20" s="146"/>
      <c r="UJA20" s="146"/>
      <c r="UJB20" s="146"/>
      <c r="UJC20" s="146"/>
      <c r="UJD20" s="146"/>
      <c r="UJE20" s="146"/>
      <c r="UJF20" s="146"/>
      <c r="UJG20" s="146"/>
      <c r="UJH20" s="146"/>
      <c r="UJI20" s="146"/>
      <c r="UJJ20" s="146"/>
      <c r="UJK20" s="146"/>
      <c r="UJL20" s="146"/>
      <c r="UJM20" s="146"/>
      <c r="UJN20" s="146"/>
      <c r="UJO20" s="146"/>
      <c r="UJP20" s="146"/>
      <c r="UJQ20" s="146"/>
      <c r="UJR20" s="146"/>
      <c r="UJS20" s="146"/>
      <c r="UJT20" s="146"/>
      <c r="UJU20" s="146"/>
      <c r="UJV20" s="146"/>
      <c r="UJW20" s="146"/>
      <c r="UJX20" s="146"/>
      <c r="UJY20" s="146"/>
      <c r="UJZ20" s="146"/>
      <c r="UKA20" s="146"/>
      <c r="UKB20" s="146"/>
      <c r="UKC20" s="146"/>
      <c r="UKD20" s="146"/>
      <c r="UKE20" s="146"/>
      <c r="UKF20" s="146"/>
      <c r="UKG20" s="146"/>
      <c r="UKH20" s="146"/>
      <c r="UKI20" s="146"/>
      <c r="UKJ20" s="146"/>
      <c r="UKK20" s="146"/>
      <c r="UKL20" s="146"/>
      <c r="UKM20" s="146"/>
      <c r="UKN20" s="146"/>
      <c r="UKO20" s="146"/>
      <c r="UKP20" s="146"/>
      <c r="UKQ20" s="146"/>
      <c r="UKR20" s="146"/>
      <c r="UKS20" s="146"/>
      <c r="UKT20" s="146"/>
      <c r="UKU20" s="146"/>
      <c r="UKV20" s="146"/>
      <c r="UKW20" s="146"/>
      <c r="UKX20" s="146"/>
      <c r="UKY20" s="146"/>
      <c r="UKZ20" s="146"/>
      <c r="ULA20" s="146"/>
      <c r="ULB20" s="146"/>
      <c r="ULC20" s="146"/>
      <c r="ULD20" s="146"/>
      <c r="ULE20" s="146"/>
      <c r="ULF20" s="146"/>
      <c r="ULG20" s="146"/>
      <c r="ULH20" s="146"/>
      <c r="ULI20" s="146"/>
      <c r="ULJ20" s="146"/>
      <c r="ULK20" s="146"/>
      <c r="ULL20" s="146"/>
      <c r="ULM20" s="146"/>
      <c r="ULN20" s="146"/>
      <c r="ULO20" s="146"/>
      <c r="ULP20" s="146"/>
      <c r="ULQ20" s="146"/>
      <c r="ULR20" s="146"/>
      <c r="ULS20" s="146"/>
      <c r="ULT20" s="146"/>
      <c r="ULU20" s="146"/>
      <c r="ULV20" s="146"/>
      <c r="ULW20" s="146"/>
      <c r="ULX20" s="146"/>
      <c r="ULY20" s="146"/>
      <c r="ULZ20" s="146"/>
      <c r="UMA20" s="146"/>
      <c r="UMB20" s="146"/>
      <c r="UMC20" s="146"/>
      <c r="UMD20" s="146"/>
      <c r="UME20" s="146"/>
      <c r="UMF20" s="146"/>
      <c r="UMG20" s="146"/>
      <c r="UMH20" s="146"/>
      <c r="UMI20" s="146"/>
      <c r="UMJ20" s="146"/>
      <c r="UMK20" s="146"/>
      <c r="UML20" s="146"/>
      <c r="UMM20" s="146"/>
      <c r="UMN20" s="146"/>
      <c r="UMO20" s="146"/>
      <c r="UMP20" s="146"/>
      <c r="UMQ20" s="146"/>
      <c r="UMR20" s="146"/>
      <c r="UMS20" s="146"/>
      <c r="UMT20" s="146"/>
      <c r="UMU20" s="146"/>
      <c r="UMV20" s="146"/>
      <c r="UMW20" s="146"/>
      <c r="UMX20" s="146"/>
      <c r="UMY20" s="146"/>
      <c r="UMZ20" s="146"/>
      <c r="UNA20" s="146"/>
      <c r="UNB20" s="146"/>
      <c r="UNC20" s="146"/>
      <c r="UND20" s="146"/>
      <c r="UNE20" s="146"/>
      <c r="UNF20" s="146"/>
      <c r="UNG20" s="146"/>
      <c r="UNH20" s="146"/>
      <c r="UNI20" s="146"/>
      <c r="UNJ20" s="146"/>
      <c r="UNK20" s="146"/>
      <c r="UNL20" s="146"/>
      <c r="UNM20" s="146"/>
      <c r="UNN20" s="146"/>
      <c r="UNO20" s="146"/>
      <c r="UNP20" s="146"/>
      <c r="UNQ20" s="146"/>
      <c r="UNR20" s="146"/>
      <c r="UNS20" s="146"/>
      <c r="UNT20" s="146"/>
      <c r="UNU20" s="146"/>
      <c r="UNV20" s="146"/>
      <c r="UNW20" s="146"/>
      <c r="UNX20" s="146"/>
      <c r="UNY20" s="146"/>
      <c r="UNZ20" s="146"/>
      <c r="UOA20" s="146"/>
      <c r="UOB20" s="146"/>
      <c r="UOC20" s="146"/>
      <c r="UOD20" s="146"/>
      <c r="UOE20" s="146"/>
      <c r="UOF20" s="146"/>
      <c r="UOG20" s="146"/>
      <c r="UOH20" s="146"/>
      <c r="UOI20" s="146"/>
      <c r="UOJ20" s="146"/>
      <c r="UOK20" s="146"/>
      <c r="UOL20" s="146"/>
      <c r="UOM20" s="146"/>
      <c r="UON20" s="146"/>
      <c r="UOO20" s="146"/>
      <c r="UOP20" s="146"/>
      <c r="UOQ20" s="146"/>
      <c r="UOR20" s="146"/>
      <c r="UOS20" s="146"/>
      <c r="UOT20" s="146"/>
      <c r="UOU20" s="146"/>
      <c r="UOV20" s="146"/>
      <c r="UOW20" s="146"/>
      <c r="UOX20" s="146"/>
      <c r="UOY20" s="146"/>
      <c r="UOZ20" s="146"/>
      <c r="UPA20" s="146"/>
      <c r="UPB20" s="146"/>
      <c r="UPC20" s="146"/>
      <c r="UPD20" s="146"/>
      <c r="UPE20" s="146"/>
      <c r="UPF20" s="146"/>
      <c r="UPG20" s="146"/>
      <c r="UPH20" s="146"/>
      <c r="UPI20" s="146"/>
      <c r="UPJ20" s="146"/>
      <c r="UPK20" s="146"/>
      <c r="UPL20" s="146"/>
      <c r="UPM20" s="146"/>
      <c r="UPN20" s="146"/>
      <c r="UPO20" s="146"/>
      <c r="UPP20" s="146"/>
      <c r="UPQ20" s="146"/>
      <c r="UPR20" s="146"/>
      <c r="UPS20" s="146"/>
      <c r="UPT20" s="146"/>
      <c r="UPU20" s="146"/>
      <c r="UPV20" s="146"/>
      <c r="UPW20" s="146"/>
      <c r="UPX20" s="146"/>
      <c r="UPY20" s="146"/>
      <c r="UPZ20" s="146"/>
      <c r="UQA20" s="146"/>
      <c r="UQB20" s="146"/>
      <c r="UQC20" s="146"/>
      <c r="UQD20" s="146"/>
      <c r="UQE20" s="146"/>
      <c r="UQF20" s="146"/>
      <c r="UQG20" s="146"/>
      <c r="UQH20" s="146"/>
      <c r="UQI20" s="146"/>
      <c r="UQJ20" s="146"/>
      <c r="UQK20" s="146"/>
      <c r="UQL20" s="146"/>
      <c r="UQM20" s="146"/>
      <c r="UQN20" s="146"/>
      <c r="UQO20" s="146"/>
      <c r="UQP20" s="146"/>
      <c r="UQQ20" s="146"/>
      <c r="UQR20" s="146"/>
      <c r="UQS20" s="146"/>
      <c r="UQT20" s="146"/>
      <c r="UQU20" s="146"/>
      <c r="UQV20" s="146"/>
      <c r="UQW20" s="146"/>
      <c r="UQX20" s="146"/>
      <c r="UQY20" s="146"/>
      <c r="UQZ20" s="146"/>
      <c r="URA20" s="146"/>
      <c r="URB20" s="146"/>
      <c r="URC20" s="146"/>
      <c r="URD20" s="146"/>
      <c r="URE20" s="146"/>
      <c r="URF20" s="146"/>
      <c r="URG20" s="146"/>
      <c r="URH20" s="146"/>
      <c r="URI20" s="146"/>
      <c r="URJ20" s="146"/>
      <c r="URK20" s="146"/>
      <c r="URL20" s="146"/>
      <c r="URM20" s="146"/>
      <c r="URN20" s="146"/>
      <c r="URO20" s="146"/>
      <c r="URP20" s="146"/>
      <c r="URQ20" s="146"/>
      <c r="URR20" s="146"/>
      <c r="URS20" s="146"/>
      <c r="URT20" s="146"/>
      <c r="URU20" s="146"/>
      <c r="URV20" s="146"/>
      <c r="URW20" s="146"/>
      <c r="URX20" s="146"/>
      <c r="URY20" s="146"/>
      <c r="URZ20" s="146"/>
      <c r="USA20" s="146"/>
      <c r="USB20" s="146"/>
      <c r="USC20" s="146"/>
      <c r="USD20" s="146"/>
      <c r="USE20" s="146"/>
      <c r="USF20" s="146"/>
      <c r="USG20" s="146"/>
      <c r="USH20" s="146"/>
      <c r="USI20" s="146"/>
      <c r="USJ20" s="146"/>
      <c r="USK20" s="146"/>
      <c r="USL20" s="146"/>
      <c r="USM20" s="146"/>
      <c r="USN20" s="146"/>
      <c r="USO20" s="146"/>
      <c r="USP20" s="146"/>
      <c r="USQ20" s="146"/>
      <c r="USR20" s="146"/>
      <c r="USS20" s="146"/>
      <c r="UST20" s="146"/>
      <c r="USU20" s="146"/>
      <c r="USV20" s="146"/>
      <c r="USW20" s="146"/>
      <c r="USX20" s="146"/>
      <c r="USY20" s="146"/>
      <c r="USZ20" s="146"/>
      <c r="UTA20" s="146"/>
      <c r="UTB20" s="146"/>
      <c r="UTC20" s="146"/>
      <c r="UTD20" s="146"/>
      <c r="UTE20" s="146"/>
      <c r="UTF20" s="146"/>
      <c r="UTG20" s="146"/>
      <c r="UTH20" s="146"/>
      <c r="UTI20" s="146"/>
      <c r="UTJ20" s="146"/>
      <c r="UTK20" s="146"/>
      <c r="UTL20" s="146"/>
      <c r="UTM20" s="146"/>
      <c r="UTN20" s="146"/>
      <c r="UTO20" s="146"/>
      <c r="UTP20" s="146"/>
      <c r="UTQ20" s="146"/>
      <c r="UTR20" s="146"/>
      <c r="UTS20" s="146"/>
      <c r="UTT20" s="146"/>
      <c r="UTU20" s="146"/>
      <c r="UTV20" s="146"/>
      <c r="UTW20" s="146"/>
      <c r="UTX20" s="146"/>
      <c r="UTY20" s="146"/>
      <c r="UTZ20" s="146"/>
      <c r="UUA20" s="146"/>
      <c r="UUB20" s="146"/>
      <c r="UUC20" s="146"/>
      <c r="UUD20" s="146"/>
      <c r="UUE20" s="146"/>
      <c r="UUF20" s="146"/>
      <c r="UUG20" s="146"/>
      <c r="UUH20" s="146"/>
      <c r="UUI20" s="146"/>
      <c r="UUJ20" s="146"/>
      <c r="UUK20" s="146"/>
      <c r="UUL20" s="146"/>
      <c r="UUM20" s="146"/>
      <c r="UUN20" s="146"/>
      <c r="UUO20" s="146"/>
      <c r="UUP20" s="146"/>
      <c r="UUQ20" s="146"/>
      <c r="UUR20" s="146"/>
      <c r="UUS20" s="146"/>
      <c r="UUT20" s="146"/>
      <c r="UUU20" s="146"/>
      <c r="UUV20" s="146"/>
      <c r="UUW20" s="146"/>
      <c r="UUX20" s="146"/>
      <c r="UUY20" s="146"/>
      <c r="UUZ20" s="146"/>
      <c r="UVA20" s="146"/>
      <c r="UVB20" s="146"/>
      <c r="UVC20" s="146"/>
      <c r="UVD20" s="146"/>
      <c r="UVE20" s="146"/>
      <c r="UVF20" s="146"/>
      <c r="UVG20" s="146"/>
      <c r="UVH20" s="146"/>
      <c r="UVI20" s="146"/>
      <c r="UVJ20" s="146"/>
      <c r="UVK20" s="146"/>
      <c r="UVL20" s="146"/>
      <c r="UVM20" s="146"/>
      <c r="UVN20" s="146"/>
      <c r="UVO20" s="146"/>
      <c r="UVP20" s="146"/>
      <c r="UVQ20" s="146"/>
      <c r="UVR20" s="146"/>
      <c r="UVS20" s="146"/>
      <c r="UVT20" s="146"/>
      <c r="UVU20" s="146"/>
      <c r="UVV20" s="146"/>
      <c r="UVW20" s="146"/>
      <c r="UVX20" s="146"/>
      <c r="UVY20" s="146"/>
      <c r="UVZ20" s="146"/>
      <c r="UWA20" s="146"/>
      <c r="UWB20" s="146"/>
      <c r="UWC20" s="146"/>
      <c r="UWD20" s="146"/>
      <c r="UWE20" s="146"/>
      <c r="UWF20" s="146"/>
      <c r="UWG20" s="146"/>
      <c r="UWH20" s="146"/>
      <c r="UWI20" s="146"/>
      <c r="UWJ20" s="146"/>
      <c r="UWK20" s="146"/>
      <c r="UWL20" s="146"/>
      <c r="UWM20" s="146"/>
      <c r="UWN20" s="146"/>
      <c r="UWO20" s="146"/>
      <c r="UWP20" s="146"/>
      <c r="UWQ20" s="146"/>
      <c r="UWR20" s="146"/>
      <c r="UWS20" s="146"/>
      <c r="UWT20" s="146"/>
      <c r="UWU20" s="146"/>
      <c r="UWV20" s="146"/>
      <c r="UWW20" s="146"/>
      <c r="UWX20" s="146"/>
      <c r="UWY20" s="146"/>
      <c r="UWZ20" s="146"/>
      <c r="UXA20" s="146"/>
      <c r="UXB20" s="146"/>
      <c r="UXC20" s="146"/>
      <c r="UXD20" s="146"/>
      <c r="UXE20" s="146"/>
      <c r="UXF20" s="146"/>
      <c r="UXG20" s="146"/>
      <c r="UXH20" s="146"/>
      <c r="UXI20" s="146"/>
      <c r="UXJ20" s="146"/>
      <c r="UXK20" s="146"/>
      <c r="UXL20" s="146"/>
      <c r="UXM20" s="146"/>
      <c r="UXN20" s="146"/>
      <c r="UXO20" s="146"/>
      <c r="UXP20" s="146"/>
      <c r="UXQ20" s="146"/>
      <c r="UXR20" s="146"/>
      <c r="UXS20" s="146"/>
      <c r="UXT20" s="146"/>
      <c r="UXU20" s="146"/>
      <c r="UXV20" s="146"/>
      <c r="UXW20" s="146"/>
      <c r="UXX20" s="146"/>
      <c r="UXY20" s="146"/>
      <c r="UXZ20" s="146"/>
      <c r="UYA20" s="146"/>
      <c r="UYB20" s="146"/>
      <c r="UYC20" s="146"/>
      <c r="UYD20" s="146"/>
      <c r="UYE20" s="146"/>
      <c r="UYF20" s="146"/>
      <c r="UYG20" s="146"/>
      <c r="UYH20" s="146"/>
      <c r="UYI20" s="146"/>
      <c r="UYJ20" s="146"/>
      <c r="UYK20" s="146"/>
      <c r="UYL20" s="146"/>
      <c r="UYM20" s="146"/>
      <c r="UYN20" s="146"/>
      <c r="UYO20" s="146"/>
      <c r="UYP20" s="146"/>
      <c r="UYQ20" s="146"/>
      <c r="UYR20" s="146"/>
      <c r="UYS20" s="146"/>
      <c r="UYT20" s="146"/>
      <c r="UYU20" s="146"/>
      <c r="UYV20" s="146"/>
      <c r="UYW20" s="146"/>
      <c r="UYX20" s="146"/>
      <c r="UYY20" s="146"/>
      <c r="UYZ20" s="146"/>
      <c r="UZA20" s="146"/>
      <c r="UZB20" s="146"/>
      <c r="UZC20" s="146"/>
      <c r="UZD20" s="146"/>
      <c r="UZE20" s="146"/>
      <c r="UZF20" s="146"/>
      <c r="UZG20" s="146"/>
      <c r="UZH20" s="146"/>
      <c r="UZI20" s="146"/>
      <c r="UZJ20" s="146"/>
      <c r="UZK20" s="146"/>
      <c r="UZL20" s="146"/>
      <c r="UZM20" s="146"/>
      <c r="UZN20" s="146"/>
      <c r="UZO20" s="146"/>
      <c r="UZP20" s="146"/>
      <c r="UZQ20" s="146"/>
      <c r="UZR20" s="146"/>
      <c r="UZS20" s="146"/>
      <c r="UZT20" s="146"/>
      <c r="UZU20" s="146"/>
      <c r="UZV20" s="146"/>
      <c r="UZW20" s="146"/>
      <c r="UZX20" s="146"/>
      <c r="UZY20" s="146"/>
      <c r="UZZ20" s="146"/>
      <c r="VAA20" s="146"/>
      <c r="VAB20" s="146"/>
      <c r="VAC20" s="146"/>
      <c r="VAD20" s="146"/>
      <c r="VAE20" s="146"/>
      <c r="VAF20" s="146"/>
      <c r="VAG20" s="146"/>
      <c r="VAH20" s="146"/>
      <c r="VAI20" s="146"/>
      <c r="VAJ20" s="146"/>
      <c r="VAK20" s="146"/>
      <c r="VAL20" s="146"/>
      <c r="VAM20" s="146"/>
      <c r="VAN20" s="146"/>
      <c r="VAO20" s="146"/>
      <c r="VAP20" s="146"/>
      <c r="VAQ20" s="146"/>
      <c r="VAR20" s="146"/>
      <c r="VAS20" s="146"/>
      <c r="VAT20" s="146"/>
      <c r="VAU20" s="146"/>
      <c r="VAV20" s="146"/>
      <c r="VAW20" s="146"/>
      <c r="VAX20" s="146"/>
      <c r="VAY20" s="146"/>
      <c r="VAZ20" s="146"/>
      <c r="VBA20" s="146"/>
      <c r="VBB20" s="146"/>
      <c r="VBC20" s="146"/>
      <c r="VBD20" s="146"/>
      <c r="VBE20" s="146"/>
      <c r="VBF20" s="146"/>
      <c r="VBG20" s="146"/>
      <c r="VBH20" s="146"/>
      <c r="VBI20" s="146"/>
      <c r="VBJ20" s="146"/>
      <c r="VBK20" s="146"/>
      <c r="VBL20" s="146"/>
      <c r="VBM20" s="146"/>
      <c r="VBN20" s="146"/>
      <c r="VBO20" s="146"/>
      <c r="VBP20" s="146"/>
      <c r="VBQ20" s="146"/>
      <c r="VBR20" s="146"/>
      <c r="VBS20" s="146"/>
      <c r="VBT20" s="146"/>
      <c r="VBU20" s="146"/>
      <c r="VBV20" s="146"/>
      <c r="VBW20" s="146"/>
      <c r="VBX20" s="146"/>
      <c r="VBY20" s="146"/>
      <c r="VBZ20" s="146"/>
      <c r="VCA20" s="146"/>
      <c r="VCB20" s="146"/>
      <c r="VCC20" s="146"/>
      <c r="VCD20" s="146"/>
      <c r="VCE20" s="146"/>
      <c r="VCF20" s="146"/>
      <c r="VCG20" s="146"/>
      <c r="VCH20" s="146"/>
      <c r="VCI20" s="146"/>
      <c r="VCJ20" s="146"/>
      <c r="VCK20" s="146"/>
      <c r="VCL20" s="146"/>
      <c r="VCM20" s="146"/>
      <c r="VCN20" s="146"/>
      <c r="VCO20" s="146"/>
      <c r="VCP20" s="146"/>
      <c r="VCQ20" s="146"/>
      <c r="VCR20" s="146"/>
      <c r="VCS20" s="146"/>
      <c r="VCT20" s="146"/>
      <c r="VCU20" s="146"/>
      <c r="VCV20" s="146"/>
      <c r="VCW20" s="146"/>
      <c r="VCX20" s="146"/>
      <c r="VCY20" s="146"/>
      <c r="VCZ20" s="146"/>
      <c r="VDA20" s="146"/>
      <c r="VDB20" s="146"/>
      <c r="VDC20" s="146"/>
      <c r="VDD20" s="146"/>
      <c r="VDE20" s="146"/>
      <c r="VDF20" s="146"/>
      <c r="VDG20" s="146"/>
      <c r="VDH20" s="146"/>
      <c r="VDI20" s="146"/>
      <c r="VDJ20" s="146"/>
      <c r="VDK20" s="146"/>
      <c r="VDL20" s="146"/>
      <c r="VDM20" s="146"/>
      <c r="VDN20" s="146"/>
      <c r="VDO20" s="146"/>
      <c r="VDP20" s="146"/>
      <c r="VDQ20" s="146"/>
      <c r="VDR20" s="146"/>
      <c r="VDS20" s="146"/>
      <c r="VDT20" s="146"/>
      <c r="VDU20" s="146"/>
      <c r="VDV20" s="146"/>
      <c r="VDW20" s="146"/>
      <c r="VDX20" s="146"/>
      <c r="VDY20" s="146"/>
      <c r="VDZ20" s="146"/>
      <c r="VEA20" s="146"/>
      <c r="VEB20" s="146"/>
      <c r="VEC20" s="146"/>
      <c r="VED20" s="146"/>
      <c r="VEE20" s="146"/>
      <c r="VEF20" s="146"/>
      <c r="VEG20" s="146"/>
      <c r="VEH20" s="146"/>
      <c r="VEI20" s="146"/>
      <c r="VEJ20" s="146"/>
      <c r="VEK20" s="146"/>
      <c r="VEL20" s="146"/>
      <c r="VEM20" s="146"/>
      <c r="VEN20" s="146"/>
      <c r="VEO20" s="146"/>
      <c r="VEP20" s="146"/>
      <c r="VEQ20" s="146"/>
      <c r="VER20" s="146"/>
      <c r="VES20" s="146"/>
      <c r="VET20" s="146"/>
      <c r="VEU20" s="146"/>
      <c r="VEV20" s="146"/>
      <c r="VEW20" s="146"/>
      <c r="VEX20" s="146"/>
      <c r="VEY20" s="146"/>
      <c r="VEZ20" s="146"/>
      <c r="VFA20" s="146"/>
      <c r="VFB20" s="146"/>
      <c r="VFC20" s="146"/>
      <c r="VFD20" s="146"/>
      <c r="VFE20" s="146"/>
      <c r="VFF20" s="146"/>
      <c r="VFG20" s="146"/>
      <c r="VFH20" s="146"/>
      <c r="VFI20" s="146"/>
      <c r="VFJ20" s="146"/>
      <c r="VFK20" s="146"/>
      <c r="VFL20" s="146"/>
      <c r="VFM20" s="146"/>
      <c r="VFN20" s="146"/>
      <c r="VFO20" s="146"/>
      <c r="VFP20" s="146"/>
      <c r="VFQ20" s="146"/>
      <c r="VFR20" s="146"/>
      <c r="VFS20" s="146"/>
      <c r="VFT20" s="146"/>
      <c r="VFU20" s="146"/>
      <c r="VFV20" s="146"/>
      <c r="VFW20" s="146"/>
      <c r="VFX20" s="146"/>
      <c r="VFY20" s="146"/>
      <c r="VFZ20" s="146"/>
      <c r="VGA20" s="146"/>
      <c r="VGB20" s="146"/>
      <c r="VGC20" s="146"/>
      <c r="VGD20" s="146"/>
      <c r="VGE20" s="146"/>
      <c r="VGF20" s="146"/>
      <c r="VGG20" s="146"/>
      <c r="VGH20" s="146"/>
      <c r="VGI20" s="146"/>
      <c r="VGJ20" s="146"/>
      <c r="VGK20" s="146"/>
      <c r="VGL20" s="146"/>
      <c r="VGM20" s="146"/>
      <c r="VGN20" s="146"/>
      <c r="VGO20" s="146"/>
      <c r="VGP20" s="146"/>
      <c r="VGQ20" s="146"/>
      <c r="VGR20" s="146"/>
      <c r="VGS20" s="146"/>
      <c r="VGT20" s="146"/>
      <c r="VGU20" s="146"/>
      <c r="VGV20" s="146"/>
      <c r="VGW20" s="146"/>
      <c r="VGX20" s="146"/>
      <c r="VGY20" s="146"/>
      <c r="VGZ20" s="146"/>
      <c r="VHA20" s="146"/>
      <c r="VHB20" s="146"/>
      <c r="VHC20" s="146"/>
      <c r="VHD20" s="146"/>
      <c r="VHE20" s="146"/>
      <c r="VHF20" s="146"/>
      <c r="VHG20" s="146"/>
      <c r="VHH20" s="146"/>
      <c r="VHI20" s="146"/>
      <c r="VHJ20" s="146"/>
      <c r="VHK20" s="146"/>
      <c r="VHL20" s="146"/>
      <c r="VHM20" s="146"/>
      <c r="VHN20" s="146"/>
      <c r="VHO20" s="146"/>
      <c r="VHP20" s="146"/>
      <c r="VHQ20" s="146"/>
      <c r="VHR20" s="146"/>
      <c r="VHS20" s="146"/>
      <c r="VHT20" s="146"/>
      <c r="VHU20" s="146"/>
      <c r="VHV20" s="146"/>
      <c r="VHW20" s="146"/>
      <c r="VHX20" s="146"/>
      <c r="VHY20" s="146"/>
      <c r="VHZ20" s="146"/>
      <c r="VIA20" s="146"/>
      <c r="VIB20" s="146"/>
      <c r="VIC20" s="146"/>
      <c r="VID20" s="146"/>
      <c r="VIE20" s="146"/>
      <c r="VIF20" s="146"/>
      <c r="VIG20" s="146"/>
      <c r="VIH20" s="146"/>
      <c r="VII20" s="146"/>
      <c r="VIJ20" s="146"/>
      <c r="VIK20" s="146"/>
      <c r="VIL20" s="146"/>
      <c r="VIM20" s="146"/>
      <c r="VIN20" s="146"/>
      <c r="VIO20" s="146"/>
      <c r="VIP20" s="146"/>
      <c r="VIQ20" s="146"/>
      <c r="VIR20" s="146"/>
      <c r="VIS20" s="146"/>
      <c r="VIT20" s="146"/>
      <c r="VIU20" s="146"/>
      <c r="VIV20" s="146"/>
      <c r="VIW20" s="146"/>
      <c r="VIX20" s="146"/>
      <c r="VIY20" s="146"/>
      <c r="VIZ20" s="146"/>
      <c r="VJA20" s="146"/>
      <c r="VJB20" s="146"/>
      <c r="VJC20" s="146"/>
      <c r="VJD20" s="146"/>
      <c r="VJE20" s="146"/>
      <c r="VJF20" s="146"/>
      <c r="VJG20" s="146"/>
      <c r="VJH20" s="146"/>
      <c r="VJI20" s="146"/>
      <c r="VJJ20" s="146"/>
      <c r="VJK20" s="146"/>
      <c r="VJL20" s="146"/>
      <c r="VJM20" s="146"/>
      <c r="VJN20" s="146"/>
      <c r="VJO20" s="146"/>
      <c r="VJP20" s="146"/>
      <c r="VJQ20" s="146"/>
      <c r="VJR20" s="146"/>
      <c r="VJS20" s="146"/>
      <c r="VJT20" s="146"/>
      <c r="VJU20" s="146"/>
      <c r="VJV20" s="146"/>
      <c r="VJW20" s="146"/>
      <c r="VJX20" s="146"/>
      <c r="VJY20" s="146"/>
      <c r="VJZ20" s="146"/>
      <c r="VKA20" s="146"/>
      <c r="VKB20" s="146"/>
      <c r="VKC20" s="146"/>
      <c r="VKD20" s="146"/>
      <c r="VKE20" s="146"/>
      <c r="VKF20" s="146"/>
      <c r="VKG20" s="146"/>
      <c r="VKH20" s="146"/>
      <c r="VKI20" s="146"/>
      <c r="VKJ20" s="146"/>
      <c r="VKK20" s="146"/>
      <c r="VKL20" s="146"/>
      <c r="VKM20" s="146"/>
      <c r="VKN20" s="146"/>
      <c r="VKO20" s="146"/>
      <c r="VKP20" s="146"/>
      <c r="VKQ20" s="146"/>
      <c r="VKR20" s="146"/>
      <c r="VKS20" s="146"/>
      <c r="VKT20" s="146"/>
      <c r="VKU20" s="146"/>
      <c r="VKV20" s="146"/>
      <c r="VKW20" s="146"/>
      <c r="VKX20" s="146"/>
      <c r="VKY20" s="146"/>
      <c r="VKZ20" s="146"/>
      <c r="VLA20" s="146"/>
      <c r="VLB20" s="146"/>
      <c r="VLC20" s="146"/>
      <c r="VLD20" s="146"/>
      <c r="VLE20" s="146"/>
      <c r="VLF20" s="146"/>
      <c r="VLG20" s="146"/>
      <c r="VLH20" s="146"/>
      <c r="VLI20" s="146"/>
      <c r="VLJ20" s="146"/>
      <c r="VLK20" s="146"/>
      <c r="VLL20" s="146"/>
      <c r="VLM20" s="146"/>
      <c r="VLN20" s="146"/>
      <c r="VLO20" s="146"/>
      <c r="VLP20" s="146"/>
      <c r="VLQ20" s="146"/>
      <c r="VLR20" s="146"/>
      <c r="VLS20" s="146"/>
      <c r="VLT20" s="146"/>
      <c r="VLU20" s="146"/>
      <c r="VLV20" s="146"/>
      <c r="VLW20" s="146"/>
      <c r="VLX20" s="146"/>
      <c r="VLY20" s="146"/>
      <c r="VLZ20" s="146"/>
      <c r="VMA20" s="146"/>
      <c r="VMB20" s="146"/>
      <c r="VMC20" s="146"/>
      <c r="VMD20" s="146"/>
      <c r="VME20" s="146"/>
      <c r="VMF20" s="146"/>
      <c r="VMG20" s="146"/>
      <c r="VMH20" s="146"/>
      <c r="VMI20" s="146"/>
      <c r="VMJ20" s="146"/>
      <c r="VMK20" s="146"/>
      <c r="VML20" s="146"/>
      <c r="VMM20" s="146"/>
      <c r="VMN20" s="146"/>
      <c r="VMO20" s="146"/>
      <c r="VMP20" s="146"/>
      <c r="VMQ20" s="146"/>
      <c r="VMR20" s="146"/>
      <c r="VMS20" s="146"/>
      <c r="VMT20" s="146"/>
      <c r="VMU20" s="146"/>
      <c r="VMV20" s="146"/>
      <c r="VMW20" s="146"/>
      <c r="VMX20" s="146"/>
      <c r="VMY20" s="146"/>
      <c r="VMZ20" s="146"/>
      <c r="VNA20" s="146"/>
      <c r="VNB20" s="146"/>
      <c r="VNC20" s="146"/>
      <c r="VND20" s="146"/>
      <c r="VNE20" s="146"/>
      <c r="VNF20" s="146"/>
      <c r="VNG20" s="146"/>
      <c r="VNH20" s="146"/>
      <c r="VNI20" s="146"/>
      <c r="VNJ20" s="146"/>
      <c r="VNK20" s="146"/>
      <c r="VNL20" s="146"/>
      <c r="VNM20" s="146"/>
      <c r="VNN20" s="146"/>
      <c r="VNO20" s="146"/>
      <c r="VNP20" s="146"/>
      <c r="VNQ20" s="146"/>
      <c r="VNR20" s="146"/>
      <c r="VNS20" s="146"/>
      <c r="VNT20" s="146"/>
      <c r="VNU20" s="146"/>
      <c r="VNV20" s="146"/>
      <c r="VNW20" s="146"/>
      <c r="VNX20" s="146"/>
      <c r="VNY20" s="146"/>
      <c r="VNZ20" s="146"/>
      <c r="VOA20" s="146"/>
      <c r="VOB20" s="146"/>
      <c r="VOC20" s="146"/>
      <c r="VOD20" s="146"/>
      <c r="VOE20" s="146"/>
      <c r="VOF20" s="146"/>
      <c r="VOG20" s="146"/>
      <c r="VOH20" s="146"/>
      <c r="VOI20" s="146"/>
      <c r="VOJ20" s="146"/>
      <c r="VOK20" s="146"/>
      <c r="VOL20" s="146"/>
      <c r="VOM20" s="146"/>
      <c r="VON20" s="146"/>
      <c r="VOO20" s="146"/>
      <c r="VOP20" s="146"/>
      <c r="VOQ20" s="146"/>
      <c r="VOR20" s="146"/>
      <c r="VOS20" s="146"/>
      <c r="VOT20" s="146"/>
      <c r="VOU20" s="146"/>
      <c r="VOV20" s="146"/>
      <c r="VOW20" s="146"/>
      <c r="VOX20" s="146"/>
      <c r="VOY20" s="146"/>
      <c r="VOZ20" s="146"/>
      <c r="VPA20" s="146"/>
      <c r="VPB20" s="146"/>
      <c r="VPC20" s="146"/>
      <c r="VPD20" s="146"/>
      <c r="VPE20" s="146"/>
      <c r="VPF20" s="146"/>
      <c r="VPG20" s="146"/>
      <c r="VPH20" s="146"/>
      <c r="VPI20" s="146"/>
      <c r="VPJ20" s="146"/>
      <c r="VPK20" s="146"/>
      <c r="VPL20" s="146"/>
      <c r="VPM20" s="146"/>
      <c r="VPN20" s="146"/>
      <c r="VPO20" s="146"/>
      <c r="VPP20" s="146"/>
      <c r="VPQ20" s="146"/>
      <c r="VPR20" s="146"/>
      <c r="VPS20" s="146"/>
      <c r="VPT20" s="146"/>
      <c r="VPU20" s="146"/>
      <c r="VPV20" s="146"/>
      <c r="VPW20" s="146"/>
      <c r="VPX20" s="146"/>
      <c r="VPY20" s="146"/>
      <c r="VPZ20" s="146"/>
      <c r="VQA20" s="146"/>
      <c r="VQB20" s="146"/>
      <c r="VQC20" s="146"/>
      <c r="VQD20" s="146"/>
      <c r="VQE20" s="146"/>
      <c r="VQF20" s="146"/>
      <c r="VQG20" s="146"/>
      <c r="VQH20" s="146"/>
      <c r="VQI20" s="146"/>
      <c r="VQJ20" s="146"/>
      <c r="VQK20" s="146"/>
      <c r="VQL20" s="146"/>
      <c r="VQM20" s="146"/>
      <c r="VQN20" s="146"/>
      <c r="VQO20" s="146"/>
      <c r="VQP20" s="146"/>
      <c r="VQQ20" s="146"/>
      <c r="VQR20" s="146"/>
      <c r="VQS20" s="146"/>
      <c r="VQT20" s="146"/>
      <c r="VQU20" s="146"/>
      <c r="VQV20" s="146"/>
      <c r="VQW20" s="146"/>
      <c r="VQX20" s="146"/>
      <c r="VQY20" s="146"/>
      <c r="VQZ20" s="146"/>
      <c r="VRA20" s="146"/>
      <c r="VRB20" s="146"/>
      <c r="VRC20" s="146"/>
      <c r="VRD20" s="146"/>
      <c r="VRE20" s="146"/>
      <c r="VRF20" s="146"/>
      <c r="VRG20" s="146"/>
      <c r="VRH20" s="146"/>
      <c r="VRI20" s="146"/>
      <c r="VRJ20" s="146"/>
      <c r="VRK20" s="146"/>
      <c r="VRL20" s="146"/>
      <c r="VRM20" s="146"/>
      <c r="VRN20" s="146"/>
      <c r="VRO20" s="146"/>
      <c r="VRP20" s="146"/>
      <c r="VRQ20" s="146"/>
      <c r="VRR20" s="146"/>
      <c r="VRS20" s="146"/>
      <c r="VRT20" s="146"/>
      <c r="VRU20" s="146"/>
      <c r="VRV20" s="146"/>
      <c r="VRW20" s="146"/>
      <c r="VRX20" s="146"/>
      <c r="VRY20" s="146"/>
      <c r="VRZ20" s="146"/>
      <c r="VSA20" s="146"/>
      <c r="VSB20" s="146"/>
      <c r="VSC20" s="146"/>
      <c r="VSD20" s="146"/>
      <c r="VSE20" s="146"/>
      <c r="VSF20" s="146"/>
      <c r="VSG20" s="146"/>
      <c r="VSH20" s="146"/>
      <c r="VSI20" s="146"/>
      <c r="VSJ20" s="146"/>
      <c r="VSK20" s="146"/>
      <c r="VSL20" s="146"/>
      <c r="VSM20" s="146"/>
      <c r="VSN20" s="146"/>
      <c r="VSO20" s="146"/>
      <c r="VSP20" s="146"/>
      <c r="VSQ20" s="146"/>
      <c r="VSR20" s="146"/>
      <c r="VSS20" s="146"/>
      <c r="VST20" s="146"/>
      <c r="VSU20" s="146"/>
      <c r="VSV20" s="146"/>
      <c r="VSW20" s="146"/>
      <c r="VSX20" s="146"/>
      <c r="VSY20" s="146"/>
      <c r="VSZ20" s="146"/>
      <c r="VTA20" s="146"/>
      <c r="VTB20" s="146"/>
      <c r="VTC20" s="146"/>
      <c r="VTD20" s="146"/>
      <c r="VTE20" s="146"/>
      <c r="VTF20" s="146"/>
      <c r="VTG20" s="146"/>
      <c r="VTH20" s="146"/>
      <c r="VTI20" s="146"/>
      <c r="VTJ20" s="146"/>
      <c r="VTK20" s="146"/>
      <c r="VTL20" s="146"/>
      <c r="VTM20" s="146"/>
      <c r="VTN20" s="146"/>
      <c r="VTO20" s="146"/>
      <c r="VTP20" s="146"/>
      <c r="VTQ20" s="146"/>
      <c r="VTR20" s="146"/>
      <c r="VTS20" s="146"/>
      <c r="VTT20" s="146"/>
      <c r="VTU20" s="146"/>
      <c r="VTV20" s="146"/>
      <c r="VTW20" s="146"/>
      <c r="VTX20" s="146"/>
      <c r="VTY20" s="146"/>
      <c r="VTZ20" s="146"/>
      <c r="VUA20" s="146"/>
      <c r="VUB20" s="146"/>
      <c r="VUC20" s="146"/>
      <c r="VUD20" s="146"/>
      <c r="VUE20" s="146"/>
      <c r="VUF20" s="146"/>
      <c r="VUG20" s="146"/>
      <c r="VUH20" s="146"/>
      <c r="VUI20" s="146"/>
      <c r="VUJ20" s="146"/>
      <c r="VUK20" s="146"/>
      <c r="VUL20" s="146"/>
      <c r="VUM20" s="146"/>
      <c r="VUN20" s="146"/>
      <c r="VUO20" s="146"/>
      <c r="VUP20" s="146"/>
      <c r="VUQ20" s="146"/>
      <c r="VUR20" s="146"/>
      <c r="VUS20" s="146"/>
      <c r="VUT20" s="146"/>
      <c r="VUU20" s="146"/>
      <c r="VUV20" s="146"/>
      <c r="VUW20" s="146"/>
      <c r="VUX20" s="146"/>
      <c r="VUY20" s="146"/>
      <c r="VUZ20" s="146"/>
      <c r="VVA20" s="146"/>
      <c r="VVB20" s="146"/>
      <c r="VVC20" s="146"/>
      <c r="VVD20" s="146"/>
      <c r="VVE20" s="146"/>
      <c r="VVF20" s="146"/>
      <c r="VVG20" s="146"/>
      <c r="VVH20" s="146"/>
      <c r="VVI20" s="146"/>
      <c r="VVJ20" s="146"/>
      <c r="VVK20" s="146"/>
      <c r="VVL20" s="146"/>
      <c r="VVM20" s="146"/>
      <c r="VVN20" s="146"/>
      <c r="VVO20" s="146"/>
      <c r="VVP20" s="146"/>
      <c r="VVQ20" s="146"/>
      <c r="VVR20" s="146"/>
      <c r="VVS20" s="146"/>
      <c r="VVT20" s="146"/>
      <c r="VVU20" s="146"/>
      <c r="VVV20" s="146"/>
      <c r="VVW20" s="146"/>
      <c r="VVX20" s="146"/>
      <c r="VVY20" s="146"/>
      <c r="VVZ20" s="146"/>
      <c r="VWA20" s="146"/>
      <c r="VWB20" s="146"/>
      <c r="VWC20" s="146"/>
      <c r="VWD20" s="146"/>
      <c r="VWE20" s="146"/>
      <c r="VWF20" s="146"/>
      <c r="VWG20" s="146"/>
      <c r="VWH20" s="146"/>
      <c r="VWI20" s="146"/>
      <c r="VWJ20" s="146"/>
      <c r="VWK20" s="146"/>
      <c r="VWL20" s="146"/>
      <c r="VWM20" s="146"/>
      <c r="VWN20" s="146"/>
      <c r="VWO20" s="146"/>
      <c r="VWP20" s="146"/>
      <c r="VWQ20" s="146"/>
      <c r="VWR20" s="146"/>
      <c r="VWS20" s="146"/>
      <c r="VWT20" s="146"/>
      <c r="VWU20" s="146"/>
      <c r="VWV20" s="146"/>
      <c r="VWW20" s="146"/>
      <c r="VWX20" s="146"/>
      <c r="VWY20" s="146"/>
      <c r="VWZ20" s="146"/>
      <c r="VXA20" s="146"/>
      <c r="VXB20" s="146"/>
      <c r="VXC20" s="146"/>
      <c r="VXD20" s="146"/>
      <c r="VXE20" s="146"/>
      <c r="VXF20" s="146"/>
      <c r="VXG20" s="146"/>
      <c r="VXH20" s="146"/>
      <c r="VXI20" s="146"/>
      <c r="VXJ20" s="146"/>
      <c r="VXK20" s="146"/>
      <c r="VXL20" s="146"/>
      <c r="VXM20" s="146"/>
      <c r="VXN20" s="146"/>
      <c r="VXO20" s="146"/>
      <c r="VXP20" s="146"/>
      <c r="VXQ20" s="146"/>
      <c r="VXR20" s="146"/>
      <c r="VXS20" s="146"/>
      <c r="VXT20" s="146"/>
      <c r="VXU20" s="146"/>
      <c r="VXV20" s="146"/>
      <c r="VXW20" s="146"/>
      <c r="VXX20" s="146"/>
      <c r="VXY20" s="146"/>
      <c r="VXZ20" s="146"/>
      <c r="VYA20" s="146"/>
      <c r="VYB20" s="146"/>
      <c r="VYC20" s="146"/>
      <c r="VYD20" s="146"/>
      <c r="VYE20" s="146"/>
      <c r="VYF20" s="146"/>
      <c r="VYG20" s="146"/>
      <c r="VYH20" s="146"/>
      <c r="VYI20" s="146"/>
      <c r="VYJ20" s="146"/>
      <c r="VYK20" s="146"/>
      <c r="VYL20" s="146"/>
      <c r="VYM20" s="146"/>
      <c r="VYN20" s="146"/>
      <c r="VYO20" s="146"/>
      <c r="VYP20" s="146"/>
      <c r="VYQ20" s="146"/>
      <c r="VYR20" s="146"/>
      <c r="VYS20" s="146"/>
      <c r="VYT20" s="146"/>
      <c r="VYU20" s="146"/>
      <c r="VYV20" s="146"/>
      <c r="VYW20" s="146"/>
      <c r="VYX20" s="146"/>
      <c r="VYY20" s="146"/>
      <c r="VYZ20" s="146"/>
      <c r="VZA20" s="146"/>
      <c r="VZB20" s="146"/>
      <c r="VZC20" s="146"/>
      <c r="VZD20" s="146"/>
      <c r="VZE20" s="146"/>
      <c r="VZF20" s="146"/>
      <c r="VZG20" s="146"/>
      <c r="VZH20" s="146"/>
      <c r="VZI20" s="146"/>
      <c r="VZJ20" s="146"/>
      <c r="VZK20" s="146"/>
      <c r="VZL20" s="146"/>
      <c r="VZM20" s="146"/>
      <c r="VZN20" s="146"/>
      <c r="VZO20" s="146"/>
      <c r="VZP20" s="146"/>
      <c r="VZQ20" s="146"/>
      <c r="VZR20" s="146"/>
      <c r="VZS20" s="146"/>
      <c r="VZT20" s="146"/>
      <c r="VZU20" s="146"/>
      <c r="VZV20" s="146"/>
      <c r="VZW20" s="146"/>
      <c r="VZX20" s="146"/>
      <c r="VZY20" s="146"/>
      <c r="VZZ20" s="146"/>
      <c r="WAA20" s="146"/>
      <c r="WAB20" s="146"/>
      <c r="WAC20" s="146"/>
      <c r="WAD20" s="146"/>
      <c r="WAE20" s="146"/>
      <c r="WAF20" s="146"/>
      <c r="WAG20" s="146"/>
      <c r="WAH20" s="146"/>
      <c r="WAI20" s="146"/>
      <c r="WAJ20" s="146"/>
      <c r="WAK20" s="146"/>
      <c r="WAL20" s="146"/>
      <c r="WAM20" s="146"/>
      <c r="WAN20" s="146"/>
      <c r="WAO20" s="146"/>
      <c r="WAP20" s="146"/>
      <c r="WAQ20" s="146"/>
      <c r="WAR20" s="146"/>
      <c r="WAS20" s="146"/>
      <c r="WAT20" s="146"/>
      <c r="WAU20" s="146"/>
      <c r="WAV20" s="146"/>
      <c r="WAW20" s="146"/>
      <c r="WAX20" s="146"/>
      <c r="WAY20" s="146"/>
      <c r="WAZ20" s="146"/>
      <c r="WBA20" s="146"/>
      <c r="WBB20" s="146"/>
      <c r="WBC20" s="146"/>
      <c r="WBD20" s="146"/>
      <c r="WBE20" s="146"/>
      <c r="WBF20" s="146"/>
      <c r="WBG20" s="146"/>
      <c r="WBH20" s="146"/>
      <c r="WBI20" s="146"/>
      <c r="WBJ20" s="146"/>
      <c r="WBK20" s="146"/>
      <c r="WBL20" s="146"/>
      <c r="WBM20" s="146"/>
      <c r="WBN20" s="146"/>
      <c r="WBO20" s="146"/>
      <c r="WBP20" s="146"/>
      <c r="WBQ20" s="146"/>
      <c r="WBR20" s="146"/>
      <c r="WBS20" s="146"/>
      <c r="WBT20" s="146"/>
      <c r="WBU20" s="146"/>
      <c r="WBV20" s="146"/>
      <c r="WBW20" s="146"/>
      <c r="WBX20" s="146"/>
      <c r="WBY20" s="146"/>
      <c r="WBZ20" s="146"/>
      <c r="WCA20" s="146"/>
      <c r="WCB20" s="146"/>
      <c r="WCC20" s="146"/>
      <c r="WCD20" s="146"/>
      <c r="WCE20" s="146"/>
      <c r="WCF20" s="146"/>
      <c r="WCG20" s="146"/>
      <c r="WCH20" s="146"/>
      <c r="WCI20" s="146"/>
      <c r="WCJ20" s="146"/>
      <c r="WCK20" s="146"/>
      <c r="WCL20" s="146"/>
      <c r="WCM20" s="146"/>
      <c r="WCN20" s="146"/>
      <c r="WCO20" s="146"/>
      <c r="WCP20" s="146"/>
      <c r="WCQ20" s="146"/>
      <c r="WCR20" s="146"/>
      <c r="WCS20" s="146"/>
      <c r="WCT20" s="146"/>
      <c r="WCU20" s="146"/>
      <c r="WCV20" s="146"/>
      <c r="WCW20" s="146"/>
      <c r="WCX20" s="146"/>
      <c r="WCY20" s="146"/>
      <c r="WCZ20" s="146"/>
      <c r="WDA20" s="146"/>
      <c r="WDB20" s="146"/>
      <c r="WDC20" s="146"/>
      <c r="WDD20" s="146"/>
      <c r="WDE20" s="146"/>
      <c r="WDF20" s="146"/>
      <c r="WDG20" s="146"/>
      <c r="WDH20" s="146"/>
      <c r="WDI20" s="146"/>
      <c r="WDJ20" s="146"/>
      <c r="WDK20" s="146"/>
      <c r="WDL20" s="146"/>
      <c r="WDM20" s="146"/>
      <c r="WDN20" s="146"/>
      <c r="WDO20" s="146"/>
      <c r="WDP20" s="146"/>
      <c r="WDQ20" s="146"/>
      <c r="WDR20" s="146"/>
      <c r="WDS20" s="146"/>
      <c r="WDT20" s="146"/>
      <c r="WDU20" s="146"/>
      <c r="WDV20" s="146"/>
      <c r="WDW20" s="146"/>
      <c r="WDX20" s="146"/>
      <c r="WDY20" s="146"/>
      <c r="WDZ20" s="146"/>
      <c r="WEA20" s="146"/>
      <c r="WEB20" s="146"/>
      <c r="WEC20" s="146"/>
      <c r="WED20" s="146"/>
      <c r="WEE20" s="146"/>
      <c r="WEF20" s="146"/>
      <c r="WEG20" s="146"/>
      <c r="WEH20" s="146"/>
      <c r="WEI20" s="146"/>
      <c r="WEJ20" s="146"/>
      <c r="WEK20" s="146"/>
      <c r="WEL20" s="146"/>
      <c r="WEM20" s="146"/>
      <c r="WEN20" s="146"/>
      <c r="WEO20" s="146"/>
      <c r="WEP20" s="146"/>
      <c r="WEQ20" s="146"/>
      <c r="WER20" s="146"/>
      <c r="WES20" s="146"/>
      <c r="WET20" s="146"/>
      <c r="WEU20" s="146"/>
      <c r="WEV20" s="146"/>
      <c r="WEW20" s="146"/>
      <c r="WEX20" s="146"/>
      <c r="WEY20" s="146"/>
      <c r="WEZ20" s="146"/>
      <c r="WFA20" s="146"/>
      <c r="WFB20" s="146"/>
      <c r="WFC20" s="146"/>
      <c r="WFD20" s="146"/>
      <c r="WFE20" s="146"/>
      <c r="WFF20" s="146"/>
      <c r="WFG20" s="146"/>
      <c r="WFH20" s="146"/>
      <c r="WFI20" s="146"/>
      <c r="WFJ20" s="146"/>
      <c r="WFK20" s="146"/>
      <c r="WFL20" s="146"/>
      <c r="WFM20" s="146"/>
      <c r="WFN20" s="146"/>
      <c r="WFO20" s="146"/>
      <c r="WFP20" s="146"/>
      <c r="WFQ20" s="146"/>
      <c r="WFR20" s="146"/>
      <c r="WFS20" s="146"/>
      <c r="WFT20" s="146"/>
      <c r="WFU20" s="146"/>
      <c r="WFV20" s="146"/>
      <c r="WFW20" s="146"/>
      <c r="WFX20" s="146"/>
      <c r="WFY20" s="146"/>
      <c r="WFZ20" s="146"/>
      <c r="WGA20" s="146"/>
      <c r="WGB20" s="146"/>
      <c r="WGC20" s="146"/>
      <c r="WGD20" s="146"/>
      <c r="WGE20" s="146"/>
      <c r="WGF20" s="146"/>
      <c r="WGG20" s="146"/>
      <c r="WGH20" s="146"/>
      <c r="WGI20" s="146"/>
      <c r="WGJ20" s="146"/>
      <c r="WGK20" s="146"/>
      <c r="WGL20" s="146"/>
      <c r="WGM20" s="146"/>
      <c r="WGN20" s="146"/>
      <c r="WGO20" s="146"/>
      <c r="WGP20" s="146"/>
      <c r="WGQ20" s="146"/>
      <c r="WGR20" s="146"/>
      <c r="WGS20" s="146"/>
      <c r="WGT20" s="146"/>
      <c r="WGU20" s="146"/>
      <c r="WGV20" s="146"/>
      <c r="WGW20" s="146"/>
      <c r="WGX20" s="146"/>
      <c r="WGY20" s="146"/>
      <c r="WGZ20" s="146"/>
      <c r="WHA20" s="146"/>
      <c r="WHB20" s="146"/>
      <c r="WHC20" s="146"/>
      <c r="WHD20" s="146"/>
      <c r="WHE20" s="146"/>
      <c r="WHF20" s="146"/>
      <c r="WHG20" s="146"/>
      <c r="WHH20" s="146"/>
      <c r="WHI20" s="146"/>
      <c r="WHJ20" s="146"/>
      <c r="WHK20" s="146"/>
      <c r="WHL20" s="146"/>
      <c r="WHM20" s="146"/>
      <c r="WHN20" s="146"/>
      <c r="WHO20" s="146"/>
      <c r="WHP20" s="146"/>
      <c r="WHQ20" s="146"/>
      <c r="WHR20" s="146"/>
      <c r="WHS20" s="146"/>
      <c r="WHT20" s="146"/>
      <c r="WHU20" s="146"/>
      <c r="WHV20" s="146"/>
      <c r="WHW20" s="146"/>
      <c r="WHX20" s="146"/>
      <c r="WHY20" s="146"/>
      <c r="WHZ20" s="146"/>
      <c r="WIA20" s="146"/>
      <c r="WIB20" s="146"/>
      <c r="WIC20" s="146"/>
      <c r="WID20" s="146"/>
      <c r="WIE20" s="146"/>
      <c r="WIF20" s="146"/>
      <c r="WIG20" s="146"/>
      <c r="WIH20" s="146"/>
      <c r="WII20" s="146"/>
      <c r="WIJ20" s="146"/>
      <c r="WIK20" s="146"/>
      <c r="WIL20" s="146"/>
      <c r="WIM20" s="146"/>
      <c r="WIN20" s="146"/>
      <c r="WIO20" s="146"/>
      <c r="WIP20" s="146"/>
      <c r="WIQ20" s="146"/>
      <c r="WIR20" s="146"/>
      <c r="WIS20" s="146"/>
      <c r="WIT20" s="146"/>
      <c r="WIU20" s="146"/>
      <c r="WIV20" s="146"/>
      <c r="WIW20" s="146"/>
      <c r="WIX20" s="146"/>
      <c r="WIY20" s="146"/>
      <c r="WIZ20" s="146"/>
      <c r="WJA20" s="146"/>
      <c r="WJB20" s="146"/>
      <c r="WJC20" s="146"/>
      <c r="WJD20" s="146"/>
      <c r="WJE20" s="146"/>
      <c r="WJF20" s="146"/>
      <c r="WJG20" s="146"/>
      <c r="WJH20" s="146"/>
      <c r="WJI20" s="146"/>
      <c r="WJJ20" s="146"/>
      <c r="WJK20" s="146"/>
      <c r="WJL20" s="146"/>
      <c r="WJM20" s="146"/>
      <c r="WJN20" s="146"/>
      <c r="WJO20" s="146"/>
      <c r="WJP20" s="146"/>
      <c r="WJQ20" s="146"/>
      <c r="WJR20" s="146"/>
      <c r="WJS20" s="146"/>
      <c r="WJT20" s="146"/>
      <c r="WJU20" s="146"/>
      <c r="WJV20" s="146"/>
      <c r="WJW20" s="146"/>
      <c r="WJX20" s="146"/>
      <c r="WJY20" s="146"/>
      <c r="WJZ20" s="146"/>
      <c r="WKA20" s="146"/>
      <c r="WKB20" s="146"/>
      <c r="WKC20" s="146"/>
      <c r="WKD20" s="146"/>
      <c r="WKE20" s="146"/>
      <c r="WKF20" s="146"/>
      <c r="WKG20" s="146"/>
      <c r="WKH20" s="146"/>
      <c r="WKI20" s="146"/>
      <c r="WKJ20" s="146"/>
      <c r="WKK20" s="146"/>
      <c r="WKL20" s="146"/>
      <c r="WKM20" s="146"/>
      <c r="WKN20" s="146"/>
      <c r="WKO20" s="146"/>
      <c r="WKP20" s="146"/>
      <c r="WKQ20" s="146"/>
      <c r="WKR20" s="146"/>
      <c r="WKS20" s="146"/>
      <c r="WKT20" s="146"/>
      <c r="WKU20" s="146"/>
      <c r="WKV20" s="146"/>
      <c r="WKW20" s="146"/>
      <c r="WKX20" s="146"/>
      <c r="WKY20" s="146"/>
      <c r="WKZ20" s="146"/>
      <c r="WLA20" s="146"/>
      <c r="WLB20" s="146"/>
      <c r="WLC20" s="146"/>
      <c r="WLD20" s="146"/>
      <c r="WLE20" s="146"/>
      <c r="WLF20" s="146"/>
      <c r="WLG20" s="146"/>
      <c r="WLH20" s="146"/>
      <c r="WLI20" s="146"/>
      <c r="WLJ20" s="146"/>
      <c r="WLK20" s="146"/>
      <c r="WLL20" s="146"/>
      <c r="WLM20" s="146"/>
      <c r="WLN20" s="146"/>
      <c r="WLO20" s="146"/>
      <c r="WLP20" s="146"/>
      <c r="WLQ20" s="146"/>
      <c r="WLR20" s="146"/>
      <c r="WLS20" s="146"/>
      <c r="WLT20" s="146"/>
      <c r="WLU20" s="146"/>
      <c r="WLV20" s="146"/>
      <c r="WLW20" s="146"/>
      <c r="WLX20" s="146"/>
      <c r="WLY20" s="146"/>
      <c r="WLZ20" s="146"/>
      <c r="WMA20" s="146"/>
      <c r="WMB20" s="146"/>
      <c r="WMC20" s="146"/>
      <c r="WMD20" s="146"/>
      <c r="WME20" s="146"/>
      <c r="WMF20" s="146"/>
      <c r="WMG20" s="146"/>
      <c r="WMH20" s="146"/>
      <c r="WMI20" s="146"/>
      <c r="WMJ20" s="146"/>
      <c r="WMK20" s="146"/>
      <c r="WML20" s="146"/>
      <c r="WMM20" s="146"/>
      <c r="WMN20" s="146"/>
      <c r="WMO20" s="146"/>
      <c r="WMP20" s="146"/>
      <c r="WMQ20" s="146"/>
      <c r="WMR20" s="146"/>
      <c r="WMS20" s="146"/>
      <c r="WMT20" s="146"/>
      <c r="WMU20" s="146"/>
      <c r="WMV20" s="146"/>
      <c r="WMW20" s="146"/>
      <c r="WMX20" s="146"/>
      <c r="WMY20" s="146"/>
      <c r="WMZ20" s="146"/>
      <c r="WNA20" s="146"/>
      <c r="WNB20" s="146"/>
      <c r="WNC20" s="146"/>
      <c r="WND20" s="146"/>
      <c r="WNE20" s="146"/>
      <c r="WNF20" s="146"/>
      <c r="WNG20" s="146"/>
      <c r="WNH20" s="146"/>
      <c r="WNI20" s="146"/>
      <c r="WNJ20" s="146"/>
      <c r="WNK20" s="146"/>
      <c r="WNL20" s="146"/>
      <c r="WNM20" s="146"/>
      <c r="WNN20" s="146"/>
      <c r="WNO20" s="146"/>
      <c r="WNP20" s="146"/>
      <c r="WNQ20" s="146"/>
      <c r="WNR20" s="146"/>
      <c r="WNS20" s="146"/>
      <c r="WNT20" s="146"/>
      <c r="WNU20" s="146"/>
      <c r="WNV20" s="146"/>
      <c r="WNW20" s="146"/>
      <c r="WNX20" s="146"/>
      <c r="WNY20" s="146"/>
      <c r="WNZ20" s="146"/>
      <c r="WOA20" s="146"/>
      <c r="WOB20" s="146"/>
      <c r="WOC20" s="146"/>
      <c r="WOD20" s="146"/>
      <c r="WOE20" s="146"/>
      <c r="WOF20" s="146"/>
      <c r="WOG20" s="146"/>
      <c r="WOH20" s="146"/>
      <c r="WOI20" s="146"/>
      <c r="WOJ20" s="146"/>
      <c r="WOK20" s="146"/>
      <c r="WOL20" s="146"/>
      <c r="WOM20" s="146"/>
      <c r="WON20" s="146"/>
      <c r="WOO20" s="146"/>
      <c r="WOP20" s="146"/>
      <c r="WOQ20" s="146"/>
      <c r="WOR20" s="146"/>
      <c r="WOS20" s="146"/>
      <c r="WOT20" s="146"/>
      <c r="WOU20" s="146"/>
      <c r="WOV20" s="146"/>
      <c r="WOW20" s="146"/>
      <c r="WOX20" s="146"/>
      <c r="WOY20" s="146"/>
      <c r="WOZ20" s="146"/>
      <c r="WPA20" s="146"/>
      <c r="WPB20" s="146"/>
      <c r="WPC20" s="146"/>
      <c r="WPD20" s="146"/>
      <c r="WPE20" s="146"/>
      <c r="WPF20" s="146"/>
      <c r="WPG20" s="146"/>
      <c r="WPH20" s="146"/>
      <c r="WPI20" s="146"/>
      <c r="WPJ20" s="146"/>
      <c r="WPK20" s="146"/>
      <c r="WPL20" s="146"/>
      <c r="WPM20" s="146"/>
      <c r="WPN20" s="146"/>
      <c r="WPO20" s="146"/>
      <c r="WPP20" s="146"/>
      <c r="WPQ20" s="146"/>
      <c r="WPR20" s="146"/>
      <c r="WPS20" s="146"/>
      <c r="WPT20" s="146"/>
      <c r="WPU20" s="146"/>
      <c r="WPV20" s="146"/>
      <c r="WPW20" s="146"/>
      <c r="WPX20" s="146"/>
      <c r="WPY20" s="146"/>
      <c r="WPZ20" s="146"/>
      <c r="WQA20" s="146"/>
      <c r="WQB20" s="146"/>
      <c r="WQC20" s="146"/>
      <c r="WQD20" s="146"/>
      <c r="WQE20" s="146"/>
      <c r="WQF20" s="146"/>
      <c r="WQG20" s="146"/>
      <c r="WQH20" s="146"/>
      <c r="WQI20" s="146"/>
      <c r="WQJ20" s="146"/>
      <c r="WQK20" s="146"/>
      <c r="WQL20" s="146"/>
      <c r="WQM20" s="146"/>
      <c r="WQN20" s="146"/>
      <c r="WQO20" s="146"/>
      <c r="WQP20" s="146"/>
      <c r="WQQ20" s="146"/>
      <c r="WQR20" s="146"/>
      <c r="WQS20" s="146"/>
      <c r="WQT20" s="146"/>
      <c r="WQU20" s="146"/>
      <c r="WQV20" s="146"/>
      <c r="WQW20" s="146"/>
      <c r="WQX20" s="146"/>
      <c r="WQY20" s="146"/>
      <c r="WQZ20" s="146"/>
      <c r="WRA20" s="146"/>
      <c r="WRB20" s="146"/>
      <c r="WRC20" s="146"/>
      <c r="WRD20" s="146"/>
      <c r="WRE20" s="146"/>
      <c r="WRF20" s="146"/>
      <c r="WRG20" s="146"/>
      <c r="WRH20" s="146"/>
      <c r="WRI20" s="146"/>
      <c r="WRJ20" s="146"/>
      <c r="WRK20" s="146"/>
      <c r="WRL20" s="146"/>
      <c r="WRM20" s="146"/>
      <c r="WRN20" s="146"/>
      <c r="WRO20" s="146"/>
      <c r="WRP20" s="146"/>
      <c r="WRQ20" s="146"/>
      <c r="WRR20" s="146"/>
      <c r="WRS20" s="146"/>
      <c r="WRT20" s="146"/>
      <c r="WRU20" s="146"/>
      <c r="WRV20" s="146"/>
      <c r="WRW20" s="146"/>
      <c r="WRX20" s="146"/>
      <c r="WRY20" s="146"/>
      <c r="WRZ20" s="146"/>
      <c r="WSA20" s="146"/>
      <c r="WSB20" s="146"/>
      <c r="WSC20" s="146"/>
      <c r="WSD20" s="146"/>
      <c r="WSE20" s="146"/>
      <c r="WSF20" s="146"/>
      <c r="WSG20" s="146"/>
      <c r="WSH20" s="146"/>
      <c r="WSI20" s="146"/>
      <c r="WSJ20" s="146"/>
      <c r="WSK20" s="146"/>
      <c r="WSL20" s="146"/>
      <c r="WSM20" s="146"/>
      <c r="WSN20" s="146"/>
      <c r="WSO20" s="146"/>
      <c r="WSP20" s="146"/>
      <c r="WSQ20" s="146"/>
      <c r="WSR20" s="146"/>
      <c r="WSS20" s="146"/>
      <c r="WST20" s="146"/>
      <c r="WSU20" s="146"/>
      <c r="WSV20" s="146"/>
      <c r="WSW20" s="146"/>
      <c r="WSX20" s="146"/>
      <c r="WSY20" s="146"/>
      <c r="WSZ20" s="146"/>
      <c r="WTA20" s="146"/>
      <c r="WTB20" s="146"/>
      <c r="WTC20" s="146"/>
      <c r="WTD20" s="146"/>
      <c r="WTE20" s="146"/>
      <c r="WTF20" s="146"/>
      <c r="WTG20" s="146"/>
      <c r="WTH20" s="146"/>
      <c r="WTI20" s="146"/>
      <c r="WTJ20" s="146"/>
      <c r="WTK20" s="146"/>
      <c r="WTL20" s="146"/>
      <c r="WTM20" s="146"/>
      <c r="WTN20" s="146"/>
      <c r="WTO20" s="146"/>
      <c r="WTP20" s="146"/>
      <c r="WTQ20" s="146"/>
      <c r="WTR20" s="146"/>
      <c r="WTS20" s="146"/>
      <c r="WTT20" s="146"/>
      <c r="WTU20" s="146"/>
      <c r="WTV20" s="146"/>
      <c r="WTW20" s="146"/>
      <c r="WTX20" s="146"/>
      <c r="WTY20" s="146"/>
      <c r="WTZ20" s="146"/>
      <c r="WUA20" s="146"/>
      <c r="WUB20" s="146"/>
      <c r="WUC20" s="146"/>
      <c r="WUD20" s="146"/>
      <c r="WUE20" s="146"/>
      <c r="WUF20" s="146"/>
      <c r="WUG20" s="146"/>
      <c r="WUH20" s="146"/>
      <c r="WUI20" s="146"/>
      <c r="WUJ20" s="146"/>
      <c r="WUK20" s="146"/>
      <c r="WUL20" s="146"/>
      <c r="WUM20" s="146"/>
      <c r="WUN20" s="146"/>
      <c r="WUO20" s="146"/>
      <c r="WUP20" s="146"/>
      <c r="WUQ20" s="146"/>
      <c r="WUR20" s="146"/>
      <c r="WUS20" s="146"/>
      <c r="WUT20" s="146"/>
      <c r="WUU20" s="146"/>
      <c r="WUV20" s="146"/>
      <c r="WUW20" s="146"/>
      <c r="WUX20" s="146"/>
      <c r="WUY20" s="146"/>
      <c r="WUZ20" s="146"/>
      <c r="WVA20" s="146"/>
      <c r="WVB20" s="146"/>
      <c r="WVC20" s="146"/>
      <c r="WVD20" s="146"/>
      <c r="WVE20" s="146"/>
      <c r="WVF20" s="146"/>
      <c r="WVG20" s="146"/>
      <c r="WVH20" s="146"/>
      <c r="WVI20" s="146"/>
      <c r="WVJ20" s="146"/>
      <c r="WVK20" s="146"/>
      <c r="WVL20" s="146"/>
      <c r="WVM20" s="146"/>
      <c r="WVN20" s="146"/>
      <c r="WVO20" s="146"/>
      <c r="WVP20" s="146"/>
      <c r="WVQ20" s="146"/>
      <c r="WVR20" s="146"/>
      <c r="WVS20" s="146"/>
      <c r="WVT20" s="146"/>
      <c r="WVU20" s="146"/>
      <c r="WVV20" s="146"/>
      <c r="WVW20" s="146"/>
      <c r="WVX20" s="146"/>
      <c r="WVY20" s="146"/>
      <c r="WVZ20" s="146"/>
      <c r="WWA20" s="146"/>
      <c r="WWB20" s="146"/>
      <c r="WWC20" s="146"/>
      <c r="WWD20" s="146"/>
      <c r="WWE20" s="146"/>
      <c r="WWF20" s="146"/>
      <c r="WWG20" s="146"/>
      <c r="WWH20" s="146"/>
      <c r="WWI20" s="146"/>
    </row>
    <row r="21" spans="1:16155" s="148" customFormat="1" ht="55.2">
      <c r="A21" s="158" t="s">
        <v>92</v>
      </c>
      <c r="B21" s="162" t="s">
        <v>85</v>
      </c>
      <c r="C21" s="158" t="s">
        <v>74</v>
      </c>
      <c r="D21" s="158" t="s">
        <v>338</v>
      </c>
      <c r="E21" s="159" t="s">
        <v>87</v>
      </c>
      <c r="F21" s="158"/>
      <c r="G21" s="159" t="s">
        <v>339</v>
      </c>
      <c r="H21" s="160" t="s">
        <v>340</v>
      </c>
      <c r="I21" s="160" t="s">
        <v>340</v>
      </c>
      <c r="J21" s="160" t="s">
        <v>340</v>
      </c>
      <c r="K21" s="160" t="s">
        <v>340</v>
      </c>
      <c r="L21" s="160" t="s">
        <v>340</v>
      </c>
      <c r="M21" s="160" t="s">
        <v>340</v>
      </c>
      <c r="N21" s="160" t="s">
        <v>340</v>
      </c>
      <c r="O21" s="160" t="s">
        <v>340</v>
      </c>
      <c r="P21" s="160" t="s">
        <v>340</v>
      </c>
      <c r="X21" s="147"/>
      <c r="Y21" s="147"/>
      <c r="Z21" s="147"/>
      <c r="AA21" s="147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6"/>
      <c r="DO21" s="146"/>
      <c r="DP21" s="146"/>
      <c r="DQ21" s="146"/>
      <c r="DR21" s="146"/>
      <c r="DS21" s="146"/>
      <c r="DT21" s="146"/>
      <c r="DU21" s="146"/>
      <c r="DV21" s="146"/>
      <c r="DW21" s="146"/>
      <c r="DX21" s="146"/>
      <c r="DY21" s="146"/>
      <c r="DZ21" s="146"/>
      <c r="EA21" s="146"/>
      <c r="EB21" s="146"/>
      <c r="EC21" s="146"/>
      <c r="ED21" s="146"/>
      <c r="EE21" s="146"/>
      <c r="EF21" s="146"/>
      <c r="EG21" s="146"/>
      <c r="EH21" s="146"/>
      <c r="EI21" s="146"/>
      <c r="EJ21" s="146"/>
      <c r="EK21" s="146"/>
      <c r="EL21" s="146"/>
      <c r="EM21" s="146"/>
      <c r="EN21" s="146"/>
      <c r="EO21" s="146"/>
      <c r="EP21" s="146"/>
      <c r="EQ21" s="146"/>
      <c r="ER21" s="146"/>
      <c r="ES21" s="146"/>
      <c r="ET21" s="146"/>
      <c r="EU21" s="146"/>
      <c r="EV21" s="146"/>
      <c r="EW21" s="146"/>
      <c r="EX21" s="146"/>
      <c r="EY21" s="146"/>
      <c r="EZ21" s="146"/>
      <c r="FA21" s="146"/>
      <c r="FB21" s="146"/>
      <c r="FC21" s="146"/>
      <c r="FD21" s="146"/>
      <c r="FE21" s="146"/>
      <c r="FF21" s="146"/>
      <c r="FG21" s="146"/>
      <c r="FH21" s="146"/>
      <c r="FI21" s="146"/>
      <c r="FJ21" s="146"/>
      <c r="FK21" s="146"/>
      <c r="FL21" s="146"/>
      <c r="FM21" s="146"/>
      <c r="FN21" s="146"/>
      <c r="FO21" s="146"/>
      <c r="FP21" s="146"/>
      <c r="FQ21" s="146"/>
      <c r="FR21" s="146"/>
      <c r="FS21" s="146"/>
      <c r="FT21" s="146"/>
      <c r="FU21" s="146"/>
      <c r="FV21" s="146"/>
      <c r="FW21" s="146"/>
      <c r="FX21" s="146"/>
      <c r="FY21" s="146"/>
      <c r="FZ21" s="146"/>
      <c r="GA21" s="146"/>
      <c r="GB21" s="146"/>
      <c r="GC21" s="146"/>
      <c r="GD21" s="146"/>
      <c r="GE21" s="146"/>
      <c r="GF21" s="146"/>
      <c r="GG21" s="146"/>
      <c r="GH21" s="146"/>
      <c r="GI21" s="146"/>
      <c r="GJ21" s="146"/>
      <c r="GK21" s="146"/>
      <c r="GL21" s="146"/>
      <c r="GM21" s="146"/>
      <c r="GN21" s="146"/>
      <c r="GO21" s="146"/>
      <c r="GP21" s="146"/>
      <c r="GQ21" s="146"/>
      <c r="GR21" s="146"/>
      <c r="GS21" s="146"/>
      <c r="GT21" s="146"/>
      <c r="GU21" s="146"/>
      <c r="GV21" s="146"/>
      <c r="GW21" s="146"/>
      <c r="GX21" s="146"/>
      <c r="GY21" s="146"/>
      <c r="GZ21" s="146"/>
      <c r="HA21" s="146"/>
      <c r="HB21" s="146"/>
      <c r="HC21" s="146"/>
      <c r="HD21" s="146"/>
      <c r="HE21" s="146"/>
      <c r="HF21" s="146"/>
      <c r="HG21" s="146"/>
      <c r="HH21" s="146"/>
      <c r="HI21" s="146"/>
      <c r="HJ21" s="146"/>
      <c r="HK21" s="146"/>
      <c r="HL21" s="146"/>
      <c r="HM21" s="146"/>
      <c r="HN21" s="146"/>
      <c r="HO21" s="146"/>
      <c r="HP21" s="146"/>
      <c r="HQ21" s="146"/>
      <c r="HR21" s="146"/>
      <c r="HS21" s="146"/>
      <c r="HT21" s="146"/>
      <c r="HU21" s="146"/>
      <c r="HV21" s="146"/>
      <c r="HW21" s="146"/>
      <c r="HX21" s="146"/>
      <c r="HY21" s="146"/>
      <c r="HZ21" s="146"/>
      <c r="IA21" s="146"/>
      <c r="IB21" s="146"/>
      <c r="IC21" s="146"/>
      <c r="ID21" s="146"/>
      <c r="IE21" s="146"/>
      <c r="IF21" s="146"/>
      <c r="IG21" s="146"/>
      <c r="IH21" s="146"/>
      <c r="II21" s="146"/>
      <c r="IJ21" s="146"/>
      <c r="IK21" s="146"/>
      <c r="IL21" s="146"/>
      <c r="IM21" s="146"/>
      <c r="IN21" s="146"/>
      <c r="IO21" s="146"/>
      <c r="IP21" s="146"/>
      <c r="IQ21" s="146"/>
      <c r="IR21" s="146"/>
      <c r="IS21" s="146"/>
      <c r="IT21" s="146"/>
      <c r="IU21" s="146"/>
      <c r="IV21" s="146"/>
      <c r="IW21" s="146"/>
      <c r="IX21" s="146"/>
      <c r="IY21" s="146"/>
      <c r="IZ21" s="146"/>
      <c r="JA21" s="146"/>
      <c r="JB21" s="146"/>
      <c r="JC21" s="146"/>
      <c r="JD21" s="146"/>
      <c r="JE21" s="146"/>
      <c r="JF21" s="146"/>
      <c r="JG21" s="146"/>
      <c r="JH21" s="146"/>
      <c r="JI21" s="146"/>
      <c r="JJ21" s="146"/>
      <c r="JK21" s="146"/>
      <c r="JL21" s="146"/>
      <c r="JM21" s="146"/>
      <c r="JN21" s="146"/>
      <c r="JO21" s="146"/>
      <c r="JP21" s="146"/>
      <c r="JQ21" s="146"/>
      <c r="JR21" s="146"/>
      <c r="JS21" s="146"/>
      <c r="JT21" s="146"/>
      <c r="JU21" s="146"/>
      <c r="JV21" s="146"/>
      <c r="JW21" s="146"/>
      <c r="JX21" s="146"/>
      <c r="JY21" s="146"/>
      <c r="JZ21" s="146"/>
      <c r="KA21" s="146"/>
      <c r="KB21" s="146"/>
      <c r="KC21" s="146"/>
      <c r="KD21" s="146"/>
      <c r="KE21" s="146"/>
      <c r="KF21" s="146"/>
      <c r="KG21" s="146"/>
      <c r="KH21" s="146"/>
      <c r="KI21" s="146"/>
      <c r="KJ21" s="146"/>
      <c r="KK21" s="146"/>
      <c r="KL21" s="146"/>
      <c r="KM21" s="146"/>
      <c r="KN21" s="146"/>
      <c r="KO21" s="146"/>
      <c r="KP21" s="146"/>
      <c r="KQ21" s="146"/>
      <c r="KR21" s="146"/>
      <c r="KS21" s="146"/>
      <c r="KT21" s="146"/>
      <c r="KU21" s="146"/>
      <c r="KV21" s="146"/>
      <c r="KW21" s="146"/>
      <c r="KX21" s="146"/>
      <c r="KY21" s="146"/>
      <c r="KZ21" s="146"/>
      <c r="LA21" s="146"/>
      <c r="LB21" s="146"/>
      <c r="LC21" s="146"/>
      <c r="LD21" s="146"/>
      <c r="LE21" s="146"/>
      <c r="LF21" s="146"/>
      <c r="LG21" s="146"/>
      <c r="LH21" s="146"/>
      <c r="LI21" s="146"/>
      <c r="LJ21" s="146"/>
      <c r="LK21" s="146"/>
      <c r="LL21" s="146"/>
      <c r="LM21" s="146"/>
      <c r="LN21" s="146"/>
      <c r="LO21" s="146"/>
      <c r="LP21" s="146"/>
      <c r="LQ21" s="146"/>
      <c r="LR21" s="146"/>
      <c r="LS21" s="146"/>
      <c r="LT21" s="146"/>
      <c r="LU21" s="146"/>
      <c r="LV21" s="146"/>
      <c r="LW21" s="146"/>
      <c r="LX21" s="146"/>
      <c r="LY21" s="146"/>
      <c r="LZ21" s="146"/>
      <c r="MA21" s="146"/>
      <c r="MB21" s="146"/>
      <c r="MC21" s="146"/>
      <c r="MD21" s="146"/>
      <c r="ME21" s="146"/>
      <c r="MF21" s="146"/>
      <c r="MG21" s="146"/>
      <c r="MH21" s="146"/>
      <c r="MI21" s="146"/>
      <c r="MJ21" s="146"/>
      <c r="MK21" s="146"/>
      <c r="ML21" s="146"/>
      <c r="MM21" s="146"/>
      <c r="MN21" s="146"/>
      <c r="MO21" s="146"/>
      <c r="MP21" s="146"/>
      <c r="MQ21" s="146"/>
      <c r="MR21" s="146"/>
      <c r="MS21" s="146"/>
      <c r="MT21" s="146"/>
      <c r="MU21" s="146"/>
      <c r="MV21" s="146"/>
      <c r="MW21" s="146"/>
      <c r="MX21" s="146"/>
      <c r="MY21" s="146"/>
      <c r="MZ21" s="146"/>
      <c r="NA21" s="146"/>
      <c r="NB21" s="146"/>
      <c r="NC21" s="146"/>
      <c r="ND21" s="146"/>
      <c r="NE21" s="146"/>
      <c r="NF21" s="146"/>
      <c r="NG21" s="146"/>
      <c r="NH21" s="146"/>
      <c r="NI21" s="146"/>
      <c r="NJ21" s="146"/>
      <c r="NK21" s="146"/>
      <c r="NL21" s="146"/>
      <c r="NM21" s="146"/>
      <c r="NN21" s="146"/>
      <c r="NO21" s="146"/>
      <c r="NP21" s="146"/>
      <c r="NQ21" s="146"/>
      <c r="NR21" s="146"/>
      <c r="NS21" s="146"/>
      <c r="NT21" s="146"/>
      <c r="NU21" s="146"/>
      <c r="NV21" s="146"/>
      <c r="NW21" s="146"/>
      <c r="NX21" s="146"/>
      <c r="NY21" s="146"/>
      <c r="NZ21" s="146"/>
      <c r="OA21" s="146"/>
      <c r="OB21" s="146"/>
      <c r="OC21" s="146"/>
      <c r="OD21" s="146"/>
      <c r="OE21" s="146"/>
      <c r="OF21" s="146"/>
      <c r="OG21" s="146"/>
      <c r="OH21" s="146"/>
      <c r="OI21" s="146"/>
      <c r="OJ21" s="146"/>
      <c r="OK21" s="146"/>
      <c r="OL21" s="146"/>
      <c r="OM21" s="146"/>
      <c r="ON21" s="146"/>
      <c r="OO21" s="146"/>
      <c r="OP21" s="146"/>
      <c r="OQ21" s="146"/>
      <c r="OR21" s="146"/>
      <c r="OS21" s="146"/>
      <c r="OT21" s="146"/>
      <c r="OU21" s="146"/>
      <c r="OV21" s="146"/>
      <c r="OW21" s="146"/>
      <c r="OX21" s="146"/>
      <c r="OY21" s="146"/>
      <c r="OZ21" s="146"/>
      <c r="PA21" s="146"/>
      <c r="PB21" s="146"/>
      <c r="PC21" s="146"/>
      <c r="PD21" s="146"/>
      <c r="PE21" s="146"/>
      <c r="PF21" s="146"/>
      <c r="PG21" s="146"/>
      <c r="PH21" s="146"/>
      <c r="PI21" s="146"/>
      <c r="PJ21" s="146"/>
      <c r="PK21" s="146"/>
      <c r="PL21" s="146"/>
      <c r="PM21" s="146"/>
      <c r="PN21" s="146"/>
      <c r="PO21" s="146"/>
      <c r="PP21" s="146"/>
      <c r="PQ21" s="146"/>
      <c r="PR21" s="146"/>
      <c r="PS21" s="146"/>
      <c r="PT21" s="146"/>
      <c r="PU21" s="146"/>
      <c r="PV21" s="146"/>
      <c r="PW21" s="146"/>
      <c r="PX21" s="146"/>
      <c r="PY21" s="146"/>
      <c r="PZ21" s="146"/>
      <c r="QA21" s="146"/>
      <c r="QB21" s="146"/>
      <c r="QC21" s="146"/>
      <c r="QD21" s="146"/>
      <c r="QE21" s="146"/>
      <c r="QF21" s="146"/>
      <c r="QG21" s="146"/>
      <c r="QH21" s="146"/>
      <c r="QI21" s="146"/>
      <c r="QJ21" s="146"/>
      <c r="QK21" s="146"/>
      <c r="QL21" s="146"/>
      <c r="QM21" s="146"/>
      <c r="QN21" s="146"/>
      <c r="QO21" s="146"/>
      <c r="QP21" s="146"/>
      <c r="QQ21" s="146"/>
      <c r="QR21" s="146"/>
      <c r="QS21" s="146"/>
      <c r="QT21" s="146"/>
      <c r="QU21" s="146"/>
      <c r="QV21" s="146"/>
      <c r="QW21" s="146"/>
      <c r="QX21" s="146"/>
      <c r="QY21" s="146"/>
      <c r="QZ21" s="146"/>
      <c r="RA21" s="146"/>
      <c r="RB21" s="146"/>
      <c r="RC21" s="146"/>
      <c r="RD21" s="146"/>
      <c r="RE21" s="146"/>
      <c r="RF21" s="146"/>
      <c r="RG21" s="146"/>
      <c r="RH21" s="146"/>
      <c r="RI21" s="146"/>
      <c r="RJ21" s="146"/>
      <c r="RK21" s="146"/>
      <c r="RL21" s="146"/>
      <c r="RM21" s="146"/>
      <c r="RN21" s="146"/>
      <c r="RO21" s="146"/>
      <c r="RP21" s="146"/>
      <c r="RQ21" s="146"/>
      <c r="RR21" s="146"/>
      <c r="RS21" s="146"/>
      <c r="RT21" s="146"/>
      <c r="RU21" s="146"/>
      <c r="RV21" s="146"/>
      <c r="RW21" s="146"/>
      <c r="RX21" s="146"/>
      <c r="RY21" s="146"/>
      <c r="RZ21" s="146"/>
      <c r="SA21" s="146"/>
      <c r="SB21" s="146"/>
      <c r="SC21" s="146"/>
      <c r="SD21" s="146"/>
      <c r="SE21" s="146"/>
      <c r="SF21" s="146"/>
      <c r="SG21" s="146"/>
      <c r="SH21" s="146"/>
      <c r="SI21" s="146"/>
      <c r="SJ21" s="146"/>
      <c r="SK21" s="146"/>
      <c r="SL21" s="146"/>
      <c r="SM21" s="146"/>
      <c r="SN21" s="146"/>
      <c r="SO21" s="146"/>
      <c r="SP21" s="146"/>
      <c r="SQ21" s="146"/>
      <c r="SR21" s="146"/>
      <c r="SS21" s="146"/>
      <c r="ST21" s="146"/>
      <c r="SU21" s="146"/>
      <c r="SV21" s="146"/>
      <c r="SW21" s="146"/>
      <c r="SX21" s="146"/>
      <c r="SY21" s="146"/>
      <c r="SZ21" s="146"/>
      <c r="TA21" s="146"/>
      <c r="TB21" s="146"/>
      <c r="TC21" s="146"/>
      <c r="TD21" s="146"/>
      <c r="TE21" s="146"/>
      <c r="TF21" s="146"/>
      <c r="TG21" s="146"/>
      <c r="TH21" s="146"/>
      <c r="TI21" s="146"/>
      <c r="TJ21" s="146"/>
      <c r="TK21" s="146"/>
      <c r="TL21" s="146"/>
      <c r="TM21" s="146"/>
      <c r="TN21" s="146"/>
      <c r="TO21" s="146"/>
      <c r="TP21" s="146"/>
      <c r="TQ21" s="146"/>
      <c r="TR21" s="146"/>
      <c r="TS21" s="146"/>
      <c r="TT21" s="146"/>
      <c r="TU21" s="146"/>
      <c r="TV21" s="146"/>
      <c r="TW21" s="146"/>
      <c r="TX21" s="146"/>
      <c r="TY21" s="146"/>
      <c r="TZ21" s="146"/>
      <c r="UA21" s="146"/>
      <c r="UB21" s="146"/>
      <c r="UC21" s="146"/>
      <c r="UD21" s="146"/>
      <c r="UE21" s="146"/>
      <c r="UF21" s="146"/>
      <c r="UG21" s="146"/>
      <c r="UH21" s="146"/>
      <c r="UI21" s="146"/>
      <c r="UJ21" s="146"/>
      <c r="UK21" s="146"/>
      <c r="UL21" s="146"/>
      <c r="UM21" s="146"/>
      <c r="UN21" s="146"/>
      <c r="UO21" s="146"/>
      <c r="UP21" s="146"/>
      <c r="UQ21" s="146"/>
      <c r="UR21" s="146"/>
      <c r="US21" s="146"/>
      <c r="UT21" s="146"/>
      <c r="UU21" s="146"/>
      <c r="UV21" s="146"/>
      <c r="UW21" s="146"/>
      <c r="UX21" s="146"/>
      <c r="UY21" s="146"/>
      <c r="UZ21" s="146"/>
      <c r="VA21" s="146"/>
      <c r="VB21" s="146"/>
      <c r="VC21" s="146"/>
      <c r="VD21" s="146"/>
      <c r="VE21" s="146"/>
      <c r="VF21" s="146"/>
      <c r="VG21" s="146"/>
      <c r="VH21" s="146"/>
      <c r="VI21" s="146"/>
      <c r="VJ21" s="146"/>
      <c r="VK21" s="146"/>
      <c r="VL21" s="146"/>
      <c r="VM21" s="146"/>
      <c r="VN21" s="146"/>
      <c r="VO21" s="146"/>
      <c r="VP21" s="146"/>
      <c r="VQ21" s="146"/>
      <c r="VR21" s="146"/>
      <c r="VS21" s="146"/>
      <c r="VT21" s="146"/>
      <c r="VU21" s="146"/>
      <c r="VV21" s="146"/>
      <c r="VW21" s="146"/>
      <c r="VX21" s="146"/>
      <c r="VY21" s="146"/>
      <c r="VZ21" s="146"/>
      <c r="WA21" s="146"/>
      <c r="WB21" s="146"/>
      <c r="WC21" s="146"/>
      <c r="WD21" s="146"/>
      <c r="WE21" s="146"/>
      <c r="WF21" s="146"/>
      <c r="WG21" s="146"/>
      <c r="WH21" s="146"/>
      <c r="WI21" s="146"/>
      <c r="WJ21" s="146"/>
      <c r="WK21" s="146"/>
      <c r="WL21" s="146"/>
      <c r="WM21" s="146"/>
      <c r="WN21" s="146"/>
      <c r="WO21" s="146"/>
      <c r="WP21" s="146"/>
      <c r="WQ21" s="146"/>
      <c r="WR21" s="146"/>
      <c r="WS21" s="146"/>
      <c r="WT21" s="146"/>
      <c r="WU21" s="146"/>
      <c r="WV21" s="146"/>
      <c r="WW21" s="146"/>
      <c r="WX21" s="146"/>
      <c r="WY21" s="146"/>
      <c r="WZ21" s="146"/>
      <c r="XA21" s="146"/>
      <c r="XB21" s="146"/>
      <c r="XC21" s="146"/>
      <c r="XD21" s="146"/>
      <c r="XE21" s="146"/>
      <c r="XF21" s="146"/>
      <c r="XG21" s="146"/>
      <c r="XH21" s="146"/>
      <c r="XI21" s="146"/>
      <c r="XJ21" s="146"/>
      <c r="XK21" s="146"/>
      <c r="XL21" s="146"/>
      <c r="XM21" s="146"/>
      <c r="XN21" s="146"/>
      <c r="XO21" s="146"/>
      <c r="XP21" s="146"/>
      <c r="XQ21" s="146"/>
      <c r="XR21" s="146"/>
      <c r="XS21" s="146"/>
      <c r="XT21" s="146"/>
      <c r="XU21" s="146"/>
      <c r="XV21" s="146"/>
      <c r="XW21" s="146"/>
      <c r="XX21" s="146"/>
      <c r="XY21" s="146"/>
      <c r="XZ21" s="146"/>
      <c r="YA21" s="146"/>
      <c r="YB21" s="146"/>
      <c r="YC21" s="146"/>
      <c r="YD21" s="146"/>
      <c r="YE21" s="146"/>
      <c r="YF21" s="146"/>
      <c r="YG21" s="146"/>
      <c r="YH21" s="146"/>
      <c r="YI21" s="146"/>
      <c r="YJ21" s="146"/>
      <c r="YK21" s="146"/>
      <c r="YL21" s="146"/>
      <c r="YM21" s="146"/>
      <c r="YN21" s="146"/>
      <c r="YO21" s="146"/>
      <c r="YP21" s="146"/>
      <c r="YQ21" s="146"/>
      <c r="YR21" s="146"/>
      <c r="YS21" s="146"/>
      <c r="YT21" s="146"/>
      <c r="YU21" s="146"/>
      <c r="YV21" s="146"/>
      <c r="YW21" s="146"/>
      <c r="YX21" s="146"/>
      <c r="YY21" s="146"/>
      <c r="YZ21" s="146"/>
      <c r="ZA21" s="146"/>
      <c r="ZB21" s="146"/>
      <c r="ZC21" s="146"/>
      <c r="ZD21" s="146"/>
      <c r="ZE21" s="146"/>
      <c r="ZF21" s="146"/>
      <c r="ZG21" s="146"/>
      <c r="ZH21" s="146"/>
      <c r="ZI21" s="146"/>
      <c r="ZJ21" s="146"/>
      <c r="ZK21" s="146"/>
      <c r="ZL21" s="146"/>
      <c r="ZM21" s="146"/>
      <c r="ZN21" s="146"/>
      <c r="ZO21" s="146"/>
      <c r="ZP21" s="146"/>
      <c r="ZQ21" s="146"/>
      <c r="ZR21" s="146"/>
      <c r="ZS21" s="146"/>
      <c r="ZT21" s="146"/>
      <c r="ZU21" s="146"/>
      <c r="ZV21" s="146"/>
      <c r="ZW21" s="146"/>
      <c r="ZX21" s="146"/>
      <c r="ZY21" s="146"/>
      <c r="ZZ21" s="146"/>
      <c r="AAA21" s="146"/>
      <c r="AAB21" s="146"/>
      <c r="AAC21" s="146"/>
      <c r="AAD21" s="146"/>
      <c r="AAE21" s="146"/>
      <c r="AAF21" s="146"/>
      <c r="AAG21" s="146"/>
      <c r="AAH21" s="146"/>
      <c r="AAI21" s="146"/>
      <c r="AAJ21" s="146"/>
      <c r="AAK21" s="146"/>
      <c r="AAL21" s="146"/>
      <c r="AAM21" s="146"/>
      <c r="AAN21" s="146"/>
      <c r="AAO21" s="146"/>
      <c r="AAP21" s="146"/>
      <c r="AAQ21" s="146"/>
      <c r="AAR21" s="146"/>
      <c r="AAS21" s="146"/>
      <c r="AAT21" s="146"/>
      <c r="AAU21" s="146"/>
      <c r="AAV21" s="146"/>
      <c r="AAW21" s="146"/>
      <c r="AAX21" s="146"/>
      <c r="AAY21" s="146"/>
      <c r="AAZ21" s="146"/>
      <c r="ABA21" s="146"/>
      <c r="ABB21" s="146"/>
      <c r="ABC21" s="146"/>
      <c r="ABD21" s="146"/>
      <c r="ABE21" s="146"/>
      <c r="ABF21" s="146"/>
      <c r="ABG21" s="146"/>
      <c r="ABH21" s="146"/>
      <c r="ABI21" s="146"/>
      <c r="ABJ21" s="146"/>
      <c r="ABK21" s="146"/>
      <c r="ABL21" s="146"/>
      <c r="ABM21" s="146"/>
      <c r="ABN21" s="146"/>
      <c r="ABO21" s="146"/>
      <c r="ABP21" s="146"/>
      <c r="ABQ21" s="146"/>
      <c r="ABR21" s="146"/>
      <c r="ABS21" s="146"/>
      <c r="ABT21" s="146"/>
      <c r="ABU21" s="146"/>
      <c r="ABV21" s="146"/>
      <c r="ABW21" s="146"/>
      <c r="ABX21" s="146"/>
      <c r="ABY21" s="146"/>
      <c r="ABZ21" s="146"/>
      <c r="ACA21" s="146"/>
      <c r="ACB21" s="146"/>
      <c r="ACC21" s="146"/>
      <c r="ACD21" s="146"/>
      <c r="ACE21" s="146"/>
      <c r="ACF21" s="146"/>
      <c r="ACG21" s="146"/>
      <c r="ACH21" s="146"/>
      <c r="ACI21" s="146"/>
      <c r="ACJ21" s="146"/>
      <c r="ACK21" s="146"/>
      <c r="ACL21" s="146"/>
      <c r="ACM21" s="146"/>
      <c r="ACN21" s="146"/>
      <c r="ACO21" s="146"/>
      <c r="ACP21" s="146"/>
      <c r="ACQ21" s="146"/>
      <c r="ACR21" s="146"/>
      <c r="ACS21" s="146"/>
      <c r="ACT21" s="146"/>
      <c r="ACU21" s="146"/>
      <c r="ACV21" s="146"/>
      <c r="ACW21" s="146"/>
      <c r="ACX21" s="146"/>
      <c r="ACY21" s="146"/>
      <c r="ACZ21" s="146"/>
      <c r="ADA21" s="146"/>
      <c r="ADB21" s="146"/>
      <c r="ADC21" s="146"/>
      <c r="ADD21" s="146"/>
      <c r="ADE21" s="146"/>
      <c r="ADF21" s="146"/>
      <c r="ADG21" s="146"/>
      <c r="ADH21" s="146"/>
      <c r="ADI21" s="146"/>
      <c r="ADJ21" s="146"/>
      <c r="ADK21" s="146"/>
      <c r="ADL21" s="146"/>
      <c r="ADM21" s="146"/>
      <c r="ADN21" s="146"/>
      <c r="ADO21" s="146"/>
      <c r="ADP21" s="146"/>
      <c r="ADQ21" s="146"/>
      <c r="ADR21" s="146"/>
      <c r="ADS21" s="146"/>
      <c r="ADT21" s="146"/>
      <c r="ADU21" s="146"/>
      <c r="ADV21" s="146"/>
      <c r="ADW21" s="146"/>
      <c r="ADX21" s="146"/>
      <c r="ADY21" s="146"/>
      <c r="ADZ21" s="146"/>
      <c r="AEA21" s="146"/>
      <c r="AEB21" s="146"/>
      <c r="AEC21" s="146"/>
      <c r="AED21" s="146"/>
      <c r="AEE21" s="146"/>
      <c r="AEF21" s="146"/>
      <c r="AEG21" s="146"/>
      <c r="AEH21" s="146"/>
      <c r="AEI21" s="146"/>
      <c r="AEJ21" s="146"/>
      <c r="AEK21" s="146"/>
      <c r="AEL21" s="146"/>
      <c r="AEM21" s="146"/>
      <c r="AEN21" s="146"/>
      <c r="AEO21" s="146"/>
      <c r="AEP21" s="146"/>
      <c r="AEQ21" s="146"/>
      <c r="AER21" s="146"/>
      <c r="AES21" s="146"/>
      <c r="AET21" s="146"/>
      <c r="AEU21" s="146"/>
      <c r="AEV21" s="146"/>
      <c r="AEW21" s="146"/>
      <c r="AEX21" s="146"/>
      <c r="AEY21" s="146"/>
      <c r="AEZ21" s="146"/>
      <c r="AFA21" s="146"/>
      <c r="AFB21" s="146"/>
      <c r="AFC21" s="146"/>
      <c r="AFD21" s="146"/>
      <c r="AFE21" s="146"/>
      <c r="AFF21" s="146"/>
      <c r="AFG21" s="146"/>
      <c r="AFH21" s="146"/>
      <c r="AFI21" s="146"/>
      <c r="AFJ21" s="146"/>
      <c r="AFK21" s="146"/>
      <c r="AFL21" s="146"/>
      <c r="AFM21" s="146"/>
      <c r="AFN21" s="146"/>
      <c r="AFO21" s="146"/>
      <c r="AFP21" s="146"/>
      <c r="AFQ21" s="146"/>
      <c r="AFR21" s="146"/>
      <c r="AFS21" s="146"/>
      <c r="AFT21" s="146"/>
      <c r="AFU21" s="146"/>
      <c r="AFV21" s="146"/>
      <c r="AFW21" s="146"/>
      <c r="AFX21" s="146"/>
      <c r="AFY21" s="146"/>
      <c r="AFZ21" s="146"/>
      <c r="AGA21" s="146"/>
      <c r="AGB21" s="146"/>
      <c r="AGC21" s="146"/>
      <c r="AGD21" s="146"/>
      <c r="AGE21" s="146"/>
      <c r="AGF21" s="146"/>
      <c r="AGG21" s="146"/>
      <c r="AGH21" s="146"/>
      <c r="AGI21" s="146"/>
      <c r="AGJ21" s="146"/>
      <c r="AGK21" s="146"/>
      <c r="AGL21" s="146"/>
      <c r="AGM21" s="146"/>
      <c r="AGN21" s="146"/>
      <c r="AGO21" s="146"/>
      <c r="AGP21" s="146"/>
      <c r="AGQ21" s="146"/>
      <c r="AGR21" s="146"/>
      <c r="AGS21" s="146"/>
      <c r="AGT21" s="146"/>
      <c r="AGU21" s="146"/>
      <c r="AGV21" s="146"/>
      <c r="AGW21" s="146"/>
      <c r="AGX21" s="146"/>
      <c r="AGY21" s="146"/>
      <c r="AGZ21" s="146"/>
      <c r="AHA21" s="146"/>
      <c r="AHB21" s="146"/>
      <c r="AHC21" s="146"/>
      <c r="AHD21" s="146"/>
      <c r="AHE21" s="146"/>
      <c r="AHF21" s="146"/>
      <c r="AHG21" s="146"/>
      <c r="AHH21" s="146"/>
      <c r="AHI21" s="146"/>
      <c r="AHJ21" s="146"/>
      <c r="AHK21" s="146"/>
      <c r="AHL21" s="146"/>
      <c r="AHM21" s="146"/>
      <c r="AHN21" s="146"/>
      <c r="AHO21" s="146"/>
      <c r="AHP21" s="146"/>
      <c r="AHQ21" s="146"/>
      <c r="AHR21" s="146"/>
      <c r="AHS21" s="146"/>
      <c r="AHT21" s="146"/>
      <c r="AHU21" s="146"/>
      <c r="AHV21" s="146"/>
      <c r="AHW21" s="146"/>
      <c r="AHX21" s="146"/>
      <c r="AHY21" s="146"/>
      <c r="AHZ21" s="146"/>
      <c r="AIA21" s="146"/>
      <c r="AIB21" s="146"/>
      <c r="AIC21" s="146"/>
      <c r="AID21" s="146"/>
      <c r="AIE21" s="146"/>
      <c r="AIF21" s="146"/>
      <c r="AIG21" s="146"/>
      <c r="AIH21" s="146"/>
      <c r="AII21" s="146"/>
      <c r="AIJ21" s="146"/>
      <c r="AIK21" s="146"/>
      <c r="AIL21" s="146"/>
      <c r="AIM21" s="146"/>
      <c r="AIN21" s="146"/>
      <c r="AIO21" s="146"/>
      <c r="AIP21" s="146"/>
      <c r="AIQ21" s="146"/>
      <c r="AIR21" s="146"/>
      <c r="AIS21" s="146"/>
      <c r="AIT21" s="146"/>
      <c r="AIU21" s="146"/>
      <c r="AIV21" s="146"/>
      <c r="AIW21" s="146"/>
      <c r="AIX21" s="146"/>
      <c r="AIY21" s="146"/>
      <c r="AIZ21" s="146"/>
      <c r="AJA21" s="146"/>
      <c r="AJB21" s="146"/>
      <c r="AJC21" s="146"/>
      <c r="AJD21" s="146"/>
      <c r="AJE21" s="146"/>
      <c r="AJF21" s="146"/>
      <c r="AJG21" s="146"/>
      <c r="AJH21" s="146"/>
      <c r="AJI21" s="146"/>
      <c r="AJJ21" s="146"/>
      <c r="AJK21" s="146"/>
      <c r="AJL21" s="146"/>
      <c r="AJM21" s="146"/>
      <c r="AJN21" s="146"/>
      <c r="AJO21" s="146"/>
      <c r="AJP21" s="146"/>
      <c r="AJQ21" s="146"/>
      <c r="AJR21" s="146"/>
      <c r="AJS21" s="146"/>
      <c r="AJT21" s="146"/>
      <c r="AJU21" s="146"/>
      <c r="AJV21" s="146"/>
      <c r="AJW21" s="146"/>
      <c r="AJX21" s="146"/>
      <c r="AJY21" s="146"/>
      <c r="AJZ21" s="146"/>
      <c r="AKA21" s="146"/>
      <c r="AKB21" s="146"/>
      <c r="AKC21" s="146"/>
      <c r="AKD21" s="146"/>
      <c r="AKE21" s="146"/>
      <c r="AKF21" s="146"/>
      <c r="AKG21" s="146"/>
      <c r="AKH21" s="146"/>
      <c r="AKI21" s="146"/>
      <c r="AKJ21" s="146"/>
      <c r="AKK21" s="146"/>
      <c r="AKL21" s="146"/>
      <c r="AKM21" s="146"/>
      <c r="AKN21" s="146"/>
      <c r="AKO21" s="146"/>
      <c r="AKP21" s="146"/>
      <c r="AKQ21" s="146"/>
      <c r="AKR21" s="146"/>
      <c r="AKS21" s="146"/>
      <c r="AKT21" s="146"/>
      <c r="AKU21" s="146"/>
      <c r="AKV21" s="146"/>
      <c r="AKW21" s="146"/>
      <c r="AKX21" s="146"/>
      <c r="AKY21" s="146"/>
      <c r="AKZ21" s="146"/>
      <c r="ALA21" s="146"/>
      <c r="ALB21" s="146"/>
      <c r="ALC21" s="146"/>
      <c r="ALD21" s="146"/>
      <c r="ALE21" s="146"/>
      <c r="ALF21" s="146"/>
      <c r="ALG21" s="146"/>
      <c r="ALH21" s="146"/>
      <c r="ALI21" s="146"/>
      <c r="ALJ21" s="146"/>
      <c r="ALK21" s="146"/>
      <c r="ALL21" s="146"/>
      <c r="ALM21" s="146"/>
      <c r="ALN21" s="146"/>
      <c r="ALO21" s="146"/>
      <c r="ALP21" s="146"/>
      <c r="ALQ21" s="146"/>
      <c r="ALR21" s="146"/>
      <c r="ALS21" s="146"/>
      <c r="ALT21" s="146"/>
      <c r="ALU21" s="146"/>
      <c r="ALV21" s="146"/>
      <c r="ALW21" s="146"/>
      <c r="ALX21" s="146"/>
      <c r="ALY21" s="146"/>
      <c r="ALZ21" s="146"/>
      <c r="AMA21" s="146"/>
      <c r="AMB21" s="146"/>
      <c r="AMC21" s="146"/>
      <c r="AMD21" s="146"/>
      <c r="AME21" s="146"/>
      <c r="AMF21" s="146"/>
      <c r="AMG21" s="146"/>
      <c r="AMH21" s="146"/>
      <c r="AMI21" s="146"/>
      <c r="AMJ21" s="146"/>
      <c r="AMK21" s="146"/>
      <c r="AML21" s="146"/>
      <c r="AMM21" s="146"/>
      <c r="AMN21" s="146"/>
      <c r="AMO21" s="146"/>
      <c r="AMP21" s="146"/>
      <c r="AMQ21" s="146"/>
      <c r="AMR21" s="146"/>
      <c r="AMS21" s="146"/>
      <c r="AMT21" s="146"/>
      <c r="AMU21" s="146"/>
      <c r="AMV21" s="146"/>
      <c r="AMW21" s="146"/>
      <c r="AMX21" s="146"/>
      <c r="AMY21" s="146"/>
      <c r="AMZ21" s="146"/>
      <c r="ANA21" s="146"/>
      <c r="ANB21" s="146"/>
      <c r="ANC21" s="146"/>
      <c r="AND21" s="146"/>
      <c r="ANE21" s="146"/>
      <c r="ANF21" s="146"/>
      <c r="ANG21" s="146"/>
      <c r="ANH21" s="146"/>
      <c r="ANI21" s="146"/>
      <c r="ANJ21" s="146"/>
      <c r="ANK21" s="146"/>
      <c r="ANL21" s="146"/>
      <c r="ANM21" s="146"/>
      <c r="ANN21" s="146"/>
      <c r="ANO21" s="146"/>
      <c r="ANP21" s="146"/>
      <c r="ANQ21" s="146"/>
      <c r="ANR21" s="146"/>
      <c r="ANS21" s="146"/>
      <c r="ANT21" s="146"/>
      <c r="ANU21" s="146"/>
      <c r="ANV21" s="146"/>
      <c r="ANW21" s="146"/>
      <c r="ANX21" s="146"/>
      <c r="ANY21" s="146"/>
      <c r="ANZ21" s="146"/>
      <c r="AOA21" s="146"/>
      <c r="AOB21" s="146"/>
      <c r="AOC21" s="146"/>
      <c r="AOD21" s="146"/>
      <c r="AOE21" s="146"/>
      <c r="AOF21" s="146"/>
      <c r="AOG21" s="146"/>
      <c r="AOH21" s="146"/>
      <c r="AOI21" s="146"/>
      <c r="AOJ21" s="146"/>
      <c r="AOK21" s="146"/>
      <c r="AOL21" s="146"/>
      <c r="AOM21" s="146"/>
      <c r="AON21" s="146"/>
      <c r="AOO21" s="146"/>
      <c r="AOP21" s="146"/>
      <c r="AOQ21" s="146"/>
      <c r="AOR21" s="146"/>
      <c r="AOS21" s="146"/>
      <c r="AOT21" s="146"/>
      <c r="AOU21" s="146"/>
      <c r="AOV21" s="146"/>
      <c r="AOW21" s="146"/>
      <c r="AOX21" s="146"/>
      <c r="AOY21" s="146"/>
      <c r="AOZ21" s="146"/>
      <c r="APA21" s="146"/>
      <c r="APB21" s="146"/>
      <c r="APC21" s="146"/>
      <c r="APD21" s="146"/>
      <c r="APE21" s="146"/>
      <c r="APF21" s="146"/>
      <c r="APG21" s="146"/>
      <c r="APH21" s="146"/>
      <c r="API21" s="146"/>
      <c r="APJ21" s="146"/>
      <c r="APK21" s="146"/>
      <c r="APL21" s="146"/>
      <c r="APM21" s="146"/>
      <c r="APN21" s="146"/>
      <c r="APO21" s="146"/>
      <c r="APP21" s="146"/>
      <c r="APQ21" s="146"/>
      <c r="APR21" s="146"/>
      <c r="APS21" s="146"/>
      <c r="APT21" s="146"/>
      <c r="APU21" s="146"/>
      <c r="APV21" s="146"/>
      <c r="APW21" s="146"/>
      <c r="APX21" s="146"/>
      <c r="APY21" s="146"/>
      <c r="APZ21" s="146"/>
      <c r="AQA21" s="146"/>
      <c r="AQB21" s="146"/>
      <c r="AQC21" s="146"/>
      <c r="AQD21" s="146"/>
      <c r="AQE21" s="146"/>
      <c r="AQF21" s="146"/>
      <c r="AQG21" s="146"/>
      <c r="AQH21" s="146"/>
      <c r="AQI21" s="146"/>
      <c r="AQJ21" s="146"/>
      <c r="AQK21" s="146"/>
      <c r="AQL21" s="146"/>
      <c r="AQM21" s="146"/>
      <c r="AQN21" s="146"/>
      <c r="AQO21" s="146"/>
      <c r="AQP21" s="146"/>
      <c r="AQQ21" s="146"/>
      <c r="AQR21" s="146"/>
      <c r="AQS21" s="146"/>
      <c r="AQT21" s="146"/>
      <c r="AQU21" s="146"/>
      <c r="AQV21" s="146"/>
      <c r="AQW21" s="146"/>
      <c r="AQX21" s="146"/>
      <c r="AQY21" s="146"/>
      <c r="AQZ21" s="146"/>
      <c r="ARA21" s="146"/>
      <c r="ARB21" s="146"/>
      <c r="ARC21" s="146"/>
      <c r="ARD21" s="146"/>
      <c r="ARE21" s="146"/>
      <c r="ARF21" s="146"/>
      <c r="ARG21" s="146"/>
      <c r="ARH21" s="146"/>
      <c r="ARI21" s="146"/>
      <c r="ARJ21" s="146"/>
      <c r="ARK21" s="146"/>
      <c r="ARL21" s="146"/>
      <c r="ARM21" s="146"/>
      <c r="ARN21" s="146"/>
      <c r="ARO21" s="146"/>
      <c r="ARP21" s="146"/>
      <c r="ARQ21" s="146"/>
      <c r="ARR21" s="146"/>
      <c r="ARS21" s="146"/>
      <c r="ART21" s="146"/>
      <c r="ARU21" s="146"/>
      <c r="ARV21" s="146"/>
      <c r="ARW21" s="146"/>
      <c r="ARX21" s="146"/>
      <c r="ARY21" s="146"/>
      <c r="ARZ21" s="146"/>
      <c r="ASA21" s="146"/>
      <c r="ASB21" s="146"/>
      <c r="ASC21" s="146"/>
      <c r="ASD21" s="146"/>
      <c r="ASE21" s="146"/>
      <c r="ASF21" s="146"/>
      <c r="ASG21" s="146"/>
      <c r="ASH21" s="146"/>
      <c r="ASI21" s="146"/>
      <c r="ASJ21" s="146"/>
      <c r="ASK21" s="146"/>
      <c r="ASL21" s="146"/>
      <c r="ASM21" s="146"/>
      <c r="ASN21" s="146"/>
      <c r="ASO21" s="146"/>
      <c r="ASP21" s="146"/>
      <c r="ASQ21" s="146"/>
      <c r="ASR21" s="146"/>
      <c r="ASS21" s="146"/>
      <c r="AST21" s="146"/>
      <c r="ASU21" s="146"/>
      <c r="ASV21" s="146"/>
      <c r="ASW21" s="146"/>
      <c r="ASX21" s="146"/>
      <c r="ASY21" s="146"/>
      <c r="ASZ21" s="146"/>
      <c r="ATA21" s="146"/>
      <c r="ATB21" s="146"/>
      <c r="ATC21" s="146"/>
      <c r="ATD21" s="146"/>
      <c r="ATE21" s="146"/>
      <c r="ATF21" s="146"/>
      <c r="ATG21" s="146"/>
      <c r="ATH21" s="146"/>
      <c r="ATI21" s="146"/>
      <c r="ATJ21" s="146"/>
      <c r="ATK21" s="146"/>
      <c r="ATL21" s="146"/>
      <c r="ATM21" s="146"/>
      <c r="ATN21" s="146"/>
      <c r="ATO21" s="146"/>
      <c r="ATP21" s="146"/>
      <c r="ATQ21" s="146"/>
      <c r="ATR21" s="146"/>
      <c r="ATS21" s="146"/>
      <c r="ATT21" s="146"/>
      <c r="ATU21" s="146"/>
      <c r="ATV21" s="146"/>
      <c r="ATW21" s="146"/>
      <c r="ATX21" s="146"/>
      <c r="ATY21" s="146"/>
      <c r="ATZ21" s="146"/>
      <c r="AUA21" s="146"/>
      <c r="AUB21" s="146"/>
      <c r="AUC21" s="146"/>
      <c r="AUD21" s="146"/>
      <c r="AUE21" s="146"/>
      <c r="AUF21" s="146"/>
      <c r="AUG21" s="146"/>
      <c r="AUH21" s="146"/>
      <c r="AUI21" s="146"/>
      <c r="AUJ21" s="146"/>
      <c r="AUK21" s="146"/>
      <c r="AUL21" s="146"/>
      <c r="AUM21" s="146"/>
      <c r="AUN21" s="146"/>
      <c r="AUO21" s="146"/>
      <c r="AUP21" s="146"/>
      <c r="AUQ21" s="146"/>
      <c r="AUR21" s="146"/>
      <c r="AUS21" s="146"/>
      <c r="AUT21" s="146"/>
      <c r="AUU21" s="146"/>
      <c r="AUV21" s="146"/>
      <c r="AUW21" s="146"/>
      <c r="AUX21" s="146"/>
      <c r="AUY21" s="146"/>
      <c r="AUZ21" s="146"/>
      <c r="AVA21" s="146"/>
      <c r="AVB21" s="146"/>
      <c r="AVC21" s="146"/>
      <c r="AVD21" s="146"/>
      <c r="AVE21" s="146"/>
      <c r="AVF21" s="146"/>
      <c r="AVG21" s="146"/>
      <c r="AVH21" s="146"/>
      <c r="AVI21" s="146"/>
      <c r="AVJ21" s="146"/>
      <c r="AVK21" s="146"/>
      <c r="AVL21" s="146"/>
      <c r="AVM21" s="146"/>
      <c r="AVN21" s="146"/>
      <c r="AVO21" s="146"/>
      <c r="AVP21" s="146"/>
      <c r="AVQ21" s="146"/>
      <c r="AVR21" s="146"/>
      <c r="AVS21" s="146"/>
      <c r="AVT21" s="146"/>
      <c r="AVU21" s="146"/>
      <c r="AVV21" s="146"/>
      <c r="AVW21" s="146"/>
      <c r="AVX21" s="146"/>
      <c r="AVY21" s="146"/>
      <c r="AVZ21" s="146"/>
      <c r="AWA21" s="146"/>
      <c r="AWB21" s="146"/>
      <c r="AWC21" s="146"/>
      <c r="AWD21" s="146"/>
      <c r="AWE21" s="146"/>
      <c r="AWF21" s="146"/>
      <c r="AWG21" s="146"/>
      <c r="AWH21" s="146"/>
      <c r="AWI21" s="146"/>
      <c r="AWJ21" s="146"/>
      <c r="AWK21" s="146"/>
      <c r="AWL21" s="146"/>
      <c r="AWM21" s="146"/>
      <c r="AWN21" s="146"/>
      <c r="AWO21" s="146"/>
      <c r="AWP21" s="146"/>
      <c r="AWQ21" s="146"/>
      <c r="AWR21" s="146"/>
      <c r="AWS21" s="146"/>
      <c r="AWT21" s="146"/>
      <c r="AWU21" s="146"/>
      <c r="AWV21" s="146"/>
      <c r="AWW21" s="146"/>
      <c r="AWX21" s="146"/>
      <c r="AWY21" s="146"/>
      <c r="AWZ21" s="146"/>
      <c r="AXA21" s="146"/>
      <c r="AXB21" s="146"/>
      <c r="AXC21" s="146"/>
      <c r="AXD21" s="146"/>
      <c r="AXE21" s="146"/>
      <c r="AXF21" s="146"/>
      <c r="AXG21" s="146"/>
      <c r="AXH21" s="146"/>
      <c r="AXI21" s="146"/>
      <c r="AXJ21" s="146"/>
      <c r="AXK21" s="146"/>
      <c r="AXL21" s="146"/>
      <c r="AXM21" s="146"/>
      <c r="AXN21" s="146"/>
      <c r="AXO21" s="146"/>
      <c r="AXP21" s="146"/>
      <c r="AXQ21" s="146"/>
      <c r="AXR21" s="146"/>
      <c r="AXS21" s="146"/>
      <c r="AXT21" s="146"/>
      <c r="AXU21" s="146"/>
      <c r="AXV21" s="146"/>
      <c r="AXW21" s="146"/>
      <c r="AXX21" s="146"/>
      <c r="AXY21" s="146"/>
      <c r="AXZ21" s="146"/>
      <c r="AYA21" s="146"/>
      <c r="AYB21" s="146"/>
      <c r="AYC21" s="146"/>
      <c r="AYD21" s="146"/>
      <c r="AYE21" s="146"/>
      <c r="AYF21" s="146"/>
      <c r="AYG21" s="146"/>
      <c r="AYH21" s="146"/>
      <c r="AYI21" s="146"/>
      <c r="AYJ21" s="146"/>
      <c r="AYK21" s="146"/>
      <c r="AYL21" s="146"/>
      <c r="AYM21" s="146"/>
      <c r="AYN21" s="146"/>
      <c r="AYO21" s="146"/>
      <c r="AYP21" s="146"/>
      <c r="AYQ21" s="146"/>
      <c r="AYR21" s="146"/>
      <c r="AYS21" s="146"/>
      <c r="AYT21" s="146"/>
      <c r="AYU21" s="146"/>
      <c r="AYV21" s="146"/>
      <c r="AYW21" s="146"/>
      <c r="AYX21" s="146"/>
      <c r="AYY21" s="146"/>
      <c r="AYZ21" s="146"/>
      <c r="AZA21" s="146"/>
      <c r="AZB21" s="146"/>
      <c r="AZC21" s="146"/>
      <c r="AZD21" s="146"/>
      <c r="AZE21" s="146"/>
      <c r="AZF21" s="146"/>
      <c r="AZG21" s="146"/>
      <c r="AZH21" s="146"/>
      <c r="AZI21" s="146"/>
      <c r="AZJ21" s="146"/>
      <c r="AZK21" s="146"/>
      <c r="AZL21" s="146"/>
      <c r="AZM21" s="146"/>
      <c r="AZN21" s="146"/>
      <c r="AZO21" s="146"/>
      <c r="AZP21" s="146"/>
      <c r="AZQ21" s="146"/>
      <c r="AZR21" s="146"/>
      <c r="AZS21" s="146"/>
      <c r="AZT21" s="146"/>
      <c r="AZU21" s="146"/>
      <c r="AZV21" s="146"/>
      <c r="AZW21" s="146"/>
      <c r="AZX21" s="146"/>
      <c r="AZY21" s="146"/>
      <c r="AZZ21" s="146"/>
      <c r="BAA21" s="146"/>
      <c r="BAB21" s="146"/>
      <c r="BAC21" s="146"/>
      <c r="BAD21" s="146"/>
      <c r="BAE21" s="146"/>
      <c r="BAF21" s="146"/>
      <c r="BAG21" s="146"/>
      <c r="BAH21" s="146"/>
      <c r="BAI21" s="146"/>
      <c r="BAJ21" s="146"/>
      <c r="BAK21" s="146"/>
      <c r="BAL21" s="146"/>
      <c r="BAM21" s="146"/>
      <c r="BAN21" s="146"/>
      <c r="BAO21" s="146"/>
      <c r="BAP21" s="146"/>
      <c r="BAQ21" s="146"/>
      <c r="BAR21" s="146"/>
      <c r="BAS21" s="146"/>
      <c r="BAT21" s="146"/>
      <c r="BAU21" s="146"/>
      <c r="BAV21" s="146"/>
      <c r="BAW21" s="146"/>
      <c r="BAX21" s="146"/>
      <c r="BAY21" s="146"/>
      <c r="BAZ21" s="146"/>
      <c r="BBA21" s="146"/>
      <c r="BBB21" s="146"/>
      <c r="BBC21" s="146"/>
      <c r="BBD21" s="146"/>
      <c r="BBE21" s="146"/>
      <c r="BBF21" s="146"/>
      <c r="BBG21" s="146"/>
      <c r="BBH21" s="146"/>
      <c r="BBI21" s="146"/>
      <c r="BBJ21" s="146"/>
      <c r="BBK21" s="146"/>
      <c r="BBL21" s="146"/>
      <c r="BBM21" s="146"/>
      <c r="BBN21" s="146"/>
      <c r="BBO21" s="146"/>
      <c r="BBP21" s="146"/>
      <c r="BBQ21" s="146"/>
      <c r="BBR21" s="146"/>
      <c r="BBS21" s="146"/>
      <c r="BBT21" s="146"/>
      <c r="BBU21" s="146"/>
      <c r="BBV21" s="146"/>
      <c r="BBW21" s="146"/>
      <c r="BBX21" s="146"/>
      <c r="BBY21" s="146"/>
      <c r="BBZ21" s="146"/>
      <c r="BCA21" s="146"/>
      <c r="BCB21" s="146"/>
      <c r="BCC21" s="146"/>
      <c r="BCD21" s="146"/>
      <c r="BCE21" s="146"/>
      <c r="BCF21" s="146"/>
      <c r="BCG21" s="146"/>
      <c r="BCH21" s="146"/>
      <c r="BCI21" s="146"/>
      <c r="BCJ21" s="146"/>
      <c r="BCK21" s="146"/>
      <c r="BCL21" s="146"/>
      <c r="BCM21" s="146"/>
      <c r="BCN21" s="146"/>
      <c r="BCO21" s="146"/>
      <c r="BCP21" s="146"/>
      <c r="BCQ21" s="146"/>
      <c r="BCR21" s="146"/>
      <c r="BCS21" s="146"/>
      <c r="BCT21" s="146"/>
      <c r="BCU21" s="146"/>
      <c r="BCV21" s="146"/>
      <c r="BCW21" s="146"/>
      <c r="BCX21" s="146"/>
      <c r="BCY21" s="146"/>
      <c r="BCZ21" s="146"/>
      <c r="BDA21" s="146"/>
      <c r="BDB21" s="146"/>
      <c r="BDC21" s="146"/>
      <c r="BDD21" s="146"/>
      <c r="BDE21" s="146"/>
      <c r="BDF21" s="146"/>
      <c r="BDG21" s="146"/>
      <c r="BDH21" s="146"/>
      <c r="BDI21" s="146"/>
      <c r="BDJ21" s="146"/>
      <c r="BDK21" s="146"/>
      <c r="BDL21" s="146"/>
      <c r="BDM21" s="146"/>
      <c r="BDN21" s="146"/>
      <c r="BDO21" s="146"/>
      <c r="BDP21" s="146"/>
      <c r="BDQ21" s="146"/>
      <c r="BDR21" s="146"/>
      <c r="BDS21" s="146"/>
      <c r="BDT21" s="146"/>
      <c r="BDU21" s="146"/>
      <c r="BDV21" s="146"/>
      <c r="BDW21" s="146"/>
      <c r="BDX21" s="146"/>
      <c r="BDY21" s="146"/>
      <c r="BDZ21" s="146"/>
      <c r="BEA21" s="146"/>
      <c r="BEB21" s="146"/>
      <c r="BEC21" s="146"/>
      <c r="BED21" s="146"/>
      <c r="BEE21" s="146"/>
      <c r="BEF21" s="146"/>
      <c r="BEG21" s="146"/>
      <c r="BEH21" s="146"/>
      <c r="BEI21" s="146"/>
      <c r="BEJ21" s="146"/>
      <c r="BEK21" s="146"/>
      <c r="BEL21" s="146"/>
      <c r="BEM21" s="146"/>
      <c r="BEN21" s="146"/>
      <c r="BEO21" s="146"/>
      <c r="BEP21" s="146"/>
      <c r="BEQ21" s="146"/>
      <c r="BER21" s="146"/>
      <c r="BES21" s="146"/>
      <c r="BET21" s="146"/>
      <c r="BEU21" s="146"/>
      <c r="BEV21" s="146"/>
      <c r="BEW21" s="146"/>
      <c r="BEX21" s="146"/>
      <c r="BEY21" s="146"/>
      <c r="BEZ21" s="146"/>
      <c r="BFA21" s="146"/>
      <c r="BFB21" s="146"/>
      <c r="BFC21" s="146"/>
      <c r="BFD21" s="146"/>
      <c r="BFE21" s="146"/>
      <c r="BFF21" s="146"/>
      <c r="BFG21" s="146"/>
      <c r="BFH21" s="146"/>
      <c r="BFI21" s="146"/>
      <c r="BFJ21" s="146"/>
      <c r="BFK21" s="146"/>
      <c r="BFL21" s="146"/>
      <c r="BFM21" s="146"/>
      <c r="BFN21" s="146"/>
      <c r="BFO21" s="146"/>
      <c r="BFP21" s="146"/>
      <c r="BFQ21" s="146"/>
      <c r="BFR21" s="146"/>
      <c r="BFS21" s="146"/>
      <c r="BFT21" s="146"/>
      <c r="BFU21" s="146"/>
      <c r="BFV21" s="146"/>
      <c r="BFW21" s="146"/>
      <c r="BFX21" s="146"/>
      <c r="BFY21" s="146"/>
      <c r="BFZ21" s="146"/>
      <c r="BGA21" s="146"/>
      <c r="BGB21" s="146"/>
      <c r="BGC21" s="146"/>
      <c r="BGD21" s="146"/>
      <c r="BGE21" s="146"/>
      <c r="BGF21" s="146"/>
      <c r="BGG21" s="146"/>
      <c r="BGH21" s="146"/>
      <c r="BGI21" s="146"/>
      <c r="BGJ21" s="146"/>
      <c r="BGK21" s="146"/>
      <c r="BGL21" s="146"/>
      <c r="BGM21" s="146"/>
      <c r="BGN21" s="146"/>
      <c r="BGO21" s="146"/>
      <c r="BGP21" s="146"/>
      <c r="BGQ21" s="146"/>
      <c r="BGR21" s="146"/>
      <c r="BGS21" s="146"/>
      <c r="BGT21" s="146"/>
      <c r="BGU21" s="146"/>
      <c r="BGV21" s="146"/>
      <c r="BGW21" s="146"/>
      <c r="BGX21" s="146"/>
      <c r="BGY21" s="146"/>
      <c r="BGZ21" s="146"/>
      <c r="BHA21" s="146"/>
      <c r="BHB21" s="146"/>
      <c r="BHC21" s="146"/>
      <c r="BHD21" s="146"/>
      <c r="BHE21" s="146"/>
      <c r="BHF21" s="146"/>
      <c r="BHG21" s="146"/>
      <c r="BHH21" s="146"/>
      <c r="BHI21" s="146"/>
      <c r="BHJ21" s="146"/>
      <c r="BHK21" s="146"/>
      <c r="BHL21" s="146"/>
      <c r="BHM21" s="146"/>
      <c r="BHN21" s="146"/>
      <c r="BHO21" s="146"/>
      <c r="BHP21" s="146"/>
      <c r="BHQ21" s="146"/>
      <c r="BHR21" s="146"/>
      <c r="BHS21" s="146"/>
      <c r="BHT21" s="146"/>
      <c r="BHU21" s="146"/>
      <c r="BHV21" s="146"/>
      <c r="BHW21" s="146"/>
      <c r="BHX21" s="146"/>
      <c r="BHY21" s="146"/>
      <c r="BHZ21" s="146"/>
      <c r="BIA21" s="146"/>
      <c r="BIB21" s="146"/>
      <c r="BIC21" s="146"/>
      <c r="BID21" s="146"/>
      <c r="BIE21" s="146"/>
      <c r="BIF21" s="146"/>
      <c r="BIG21" s="146"/>
      <c r="BIH21" s="146"/>
      <c r="BII21" s="146"/>
      <c r="BIJ21" s="146"/>
      <c r="BIK21" s="146"/>
      <c r="BIL21" s="146"/>
      <c r="BIM21" s="146"/>
      <c r="BIN21" s="146"/>
      <c r="BIO21" s="146"/>
      <c r="BIP21" s="146"/>
      <c r="BIQ21" s="146"/>
      <c r="BIR21" s="146"/>
      <c r="BIS21" s="146"/>
      <c r="BIT21" s="146"/>
      <c r="BIU21" s="146"/>
      <c r="BIV21" s="146"/>
      <c r="BIW21" s="146"/>
      <c r="BIX21" s="146"/>
      <c r="BIY21" s="146"/>
      <c r="BIZ21" s="146"/>
      <c r="BJA21" s="146"/>
      <c r="BJB21" s="146"/>
      <c r="BJC21" s="146"/>
      <c r="BJD21" s="146"/>
      <c r="BJE21" s="146"/>
      <c r="BJF21" s="146"/>
      <c r="BJG21" s="146"/>
      <c r="BJH21" s="146"/>
      <c r="BJI21" s="146"/>
      <c r="BJJ21" s="146"/>
      <c r="BJK21" s="146"/>
      <c r="BJL21" s="146"/>
      <c r="BJM21" s="146"/>
      <c r="BJN21" s="146"/>
      <c r="BJO21" s="146"/>
      <c r="BJP21" s="146"/>
      <c r="BJQ21" s="146"/>
      <c r="BJR21" s="146"/>
      <c r="BJS21" s="146"/>
      <c r="BJT21" s="146"/>
      <c r="BJU21" s="146"/>
      <c r="BJV21" s="146"/>
      <c r="BJW21" s="146"/>
      <c r="BJX21" s="146"/>
      <c r="BJY21" s="146"/>
      <c r="BJZ21" s="146"/>
      <c r="BKA21" s="146"/>
      <c r="BKB21" s="146"/>
      <c r="BKC21" s="146"/>
      <c r="BKD21" s="146"/>
      <c r="BKE21" s="146"/>
      <c r="BKF21" s="146"/>
      <c r="BKG21" s="146"/>
      <c r="BKH21" s="146"/>
      <c r="BKI21" s="146"/>
      <c r="BKJ21" s="146"/>
      <c r="BKK21" s="146"/>
      <c r="BKL21" s="146"/>
      <c r="BKM21" s="146"/>
      <c r="BKN21" s="146"/>
      <c r="BKO21" s="146"/>
      <c r="BKP21" s="146"/>
      <c r="BKQ21" s="146"/>
      <c r="BKR21" s="146"/>
      <c r="BKS21" s="146"/>
      <c r="BKT21" s="146"/>
      <c r="BKU21" s="146"/>
      <c r="BKV21" s="146"/>
      <c r="BKW21" s="146"/>
      <c r="BKX21" s="146"/>
      <c r="BKY21" s="146"/>
      <c r="BKZ21" s="146"/>
      <c r="BLA21" s="146"/>
      <c r="BLB21" s="146"/>
      <c r="BLC21" s="146"/>
      <c r="BLD21" s="146"/>
      <c r="BLE21" s="146"/>
      <c r="BLF21" s="146"/>
      <c r="BLG21" s="146"/>
      <c r="BLH21" s="146"/>
      <c r="BLI21" s="146"/>
      <c r="BLJ21" s="146"/>
      <c r="BLK21" s="146"/>
      <c r="BLL21" s="146"/>
      <c r="BLM21" s="146"/>
      <c r="BLN21" s="146"/>
      <c r="BLO21" s="146"/>
      <c r="BLP21" s="146"/>
      <c r="BLQ21" s="146"/>
      <c r="BLR21" s="146"/>
      <c r="BLS21" s="146"/>
      <c r="BLT21" s="146"/>
      <c r="BLU21" s="146"/>
      <c r="BLV21" s="146"/>
      <c r="BLW21" s="146"/>
      <c r="BLX21" s="146"/>
      <c r="BLY21" s="146"/>
      <c r="BLZ21" s="146"/>
      <c r="BMA21" s="146"/>
      <c r="BMB21" s="146"/>
      <c r="BMC21" s="146"/>
      <c r="BMD21" s="146"/>
      <c r="BME21" s="146"/>
      <c r="BMF21" s="146"/>
      <c r="BMG21" s="146"/>
      <c r="BMH21" s="146"/>
      <c r="BMI21" s="146"/>
      <c r="BMJ21" s="146"/>
      <c r="BMK21" s="146"/>
      <c r="BML21" s="146"/>
      <c r="BMM21" s="146"/>
      <c r="BMN21" s="146"/>
      <c r="BMO21" s="146"/>
      <c r="BMP21" s="146"/>
      <c r="BMQ21" s="146"/>
      <c r="BMR21" s="146"/>
      <c r="BMS21" s="146"/>
      <c r="BMT21" s="146"/>
      <c r="BMU21" s="146"/>
      <c r="BMV21" s="146"/>
      <c r="BMW21" s="146"/>
      <c r="BMX21" s="146"/>
      <c r="BMY21" s="146"/>
      <c r="BMZ21" s="146"/>
      <c r="BNA21" s="146"/>
      <c r="BNB21" s="146"/>
      <c r="BNC21" s="146"/>
      <c r="BND21" s="146"/>
      <c r="BNE21" s="146"/>
      <c r="BNF21" s="146"/>
      <c r="BNG21" s="146"/>
      <c r="BNH21" s="146"/>
      <c r="BNI21" s="146"/>
      <c r="BNJ21" s="146"/>
      <c r="BNK21" s="146"/>
      <c r="BNL21" s="146"/>
      <c r="BNM21" s="146"/>
      <c r="BNN21" s="146"/>
      <c r="BNO21" s="146"/>
      <c r="BNP21" s="146"/>
      <c r="BNQ21" s="146"/>
      <c r="BNR21" s="146"/>
      <c r="BNS21" s="146"/>
      <c r="BNT21" s="146"/>
      <c r="BNU21" s="146"/>
      <c r="BNV21" s="146"/>
      <c r="BNW21" s="146"/>
      <c r="BNX21" s="146"/>
      <c r="BNY21" s="146"/>
      <c r="BNZ21" s="146"/>
      <c r="BOA21" s="146"/>
      <c r="BOB21" s="146"/>
      <c r="BOC21" s="146"/>
      <c r="BOD21" s="146"/>
      <c r="BOE21" s="146"/>
      <c r="BOF21" s="146"/>
      <c r="BOG21" s="146"/>
      <c r="BOH21" s="146"/>
      <c r="BOI21" s="146"/>
      <c r="BOJ21" s="146"/>
      <c r="BOK21" s="146"/>
      <c r="BOL21" s="146"/>
      <c r="BOM21" s="146"/>
      <c r="BON21" s="146"/>
      <c r="BOO21" s="146"/>
      <c r="BOP21" s="146"/>
      <c r="BOQ21" s="146"/>
      <c r="BOR21" s="146"/>
      <c r="BOS21" s="146"/>
      <c r="BOT21" s="146"/>
      <c r="BOU21" s="146"/>
      <c r="BOV21" s="146"/>
      <c r="BOW21" s="146"/>
      <c r="BOX21" s="146"/>
      <c r="BOY21" s="146"/>
      <c r="BOZ21" s="146"/>
      <c r="BPA21" s="146"/>
      <c r="BPB21" s="146"/>
      <c r="BPC21" s="146"/>
      <c r="BPD21" s="146"/>
      <c r="BPE21" s="146"/>
      <c r="BPF21" s="146"/>
      <c r="BPG21" s="146"/>
      <c r="BPH21" s="146"/>
      <c r="BPI21" s="146"/>
      <c r="BPJ21" s="146"/>
      <c r="BPK21" s="146"/>
      <c r="BPL21" s="146"/>
      <c r="BPM21" s="146"/>
      <c r="BPN21" s="146"/>
      <c r="BPO21" s="146"/>
      <c r="BPP21" s="146"/>
      <c r="BPQ21" s="146"/>
      <c r="BPR21" s="146"/>
      <c r="BPS21" s="146"/>
      <c r="BPT21" s="146"/>
      <c r="BPU21" s="146"/>
      <c r="BPV21" s="146"/>
      <c r="BPW21" s="146"/>
      <c r="BPX21" s="146"/>
      <c r="BPY21" s="146"/>
      <c r="BPZ21" s="146"/>
      <c r="BQA21" s="146"/>
      <c r="BQB21" s="146"/>
      <c r="BQC21" s="146"/>
      <c r="BQD21" s="146"/>
      <c r="BQE21" s="146"/>
      <c r="BQF21" s="146"/>
      <c r="BQG21" s="146"/>
      <c r="BQH21" s="146"/>
      <c r="BQI21" s="146"/>
      <c r="BQJ21" s="146"/>
      <c r="BQK21" s="146"/>
      <c r="BQL21" s="146"/>
      <c r="BQM21" s="146"/>
      <c r="BQN21" s="146"/>
      <c r="BQO21" s="146"/>
      <c r="BQP21" s="146"/>
      <c r="BQQ21" s="146"/>
      <c r="BQR21" s="146"/>
      <c r="BQS21" s="146"/>
      <c r="BQT21" s="146"/>
      <c r="BQU21" s="146"/>
      <c r="BQV21" s="146"/>
      <c r="BQW21" s="146"/>
      <c r="BQX21" s="146"/>
      <c r="BQY21" s="146"/>
      <c r="BQZ21" s="146"/>
      <c r="BRA21" s="146"/>
      <c r="BRB21" s="146"/>
      <c r="BRC21" s="146"/>
      <c r="BRD21" s="146"/>
      <c r="BRE21" s="146"/>
      <c r="BRF21" s="146"/>
      <c r="BRG21" s="146"/>
      <c r="BRH21" s="146"/>
      <c r="BRI21" s="146"/>
      <c r="BRJ21" s="146"/>
      <c r="BRK21" s="146"/>
      <c r="BRL21" s="146"/>
      <c r="BRM21" s="146"/>
      <c r="BRN21" s="146"/>
      <c r="BRO21" s="146"/>
      <c r="BRP21" s="146"/>
      <c r="BRQ21" s="146"/>
      <c r="BRR21" s="146"/>
      <c r="BRS21" s="146"/>
      <c r="BRT21" s="146"/>
      <c r="BRU21" s="146"/>
      <c r="BRV21" s="146"/>
      <c r="BRW21" s="146"/>
      <c r="BRX21" s="146"/>
      <c r="BRY21" s="146"/>
      <c r="BRZ21" s="146"/>
      <c r="BSA21" s="146"/>
      <c r="BSB21" s="146"/>
      <c r="BSC21" s="146"/>
      <c r="BSD21" s="146"/>
      <c r="BSE21" s="146"/>
      <c r="BSF21" s="146"/>
      <c r="BSG21" s="146"/>
      <c r="BSH21" s="146"/>
      <c r="BSI21" s="146"/>
      <c r="BSJ21" s="146"/>
      <c r="BSK21" s="146"/>
      <c r="BSL21" s="146"/>
      <c r="BSM21" s="146"/>
      <c r="BSN21" s="146"/>
      <c r="BSO21" s="146"/>
      <c r="BSP21" s="146"/>
      <c r="BSQ21" s="146"/>
      <c r="BSR21" s="146"/>
      <c r="BSS21" s="146"/>
      <c r="BST21" s="146"/>
      <c r="BSU21" s="146"/>
      <c r="BSV21" s="146"/>
      <c r="BSW21" s="146"/>
      <c r="BSX21" s="146"/>
      <c r="BSY21" s="146"/>
      <c r="BSZ21" s="146"/>
      <c r="BTA21" s="146"/>
      <c r="BTB21" s="146"/>
      <c r="BTC21" s="146"/>
      <c r="BTD21" s="146"/>
      <c r="BTE21" s="146"/>
      <c r="BTF21" s="146"/>
      <c r="BTG21" s="146"/>
      <c r="BTH21" s="146"/>
      <c r="BTI21" s="146"/>
      <c r="BTJ21" s="146"/>
      <c r="BTK21" s="146"/>
      <c r="BTL21" s="146"/>
      <c r="BTM21" s="146"/>
      <c r="BTN21" s="146"/>
      <c r="BTO21" s="146"/>
      <c r="BTP21" s="146"/>
      <c r="BTQ21" s="146"/>
      <c r="BTR21" s="146"/>
      <c r="BTS21" s="146"/>
      <c r="BTT21" s="146"/>
      <c r="BTU21" s="146"/>
      <c r="BTV21" s="146"/>
      <c r="BTW21" s="146"/>
      <c r="BTX21" s="146"/>
      <c r="BTY21" s="146"/>
      <c r="BTZ21" s="146"/>
      <c r="BUA21" s="146"/>
      <c r="BUB21" s="146"/>
      <c r="BUC21" s="146"/>
      <c r="BUD21" s="146"/>
      <c r="BUE21" s="146"/>
      <c r="BUF21" s="146"/>
      <c r="BUG21" s="146"/>
      <c r="BUH21" s="146"/>
      <c r="BUI21" s="146"/>
      <c r="BUJ21" s="146"/>
      <c r="BUK21" s="146"/>
      <c r="BUL21" s="146"/>
      <c r="BUM21" s="146"/>
      <c r="BUN21" s="146"/>
      <c r="BUO21" s="146"/>
      <c r="BUP21" s="146"/>
      <c r="BUQ21" s="146"/>
      <c r="BUR21" s="146"/>
      <c r="BUS21" s="146"/>
      <c r="BUT21" s="146"/>
      <c r="BUU21" s="146"/>
      <c r="BUV21" s="146"/>
      <c r="BUW21" s="146"/>
      <c r="BUX21" s="146"/>
      <c r="BUY21" s="146"/>
      <c r="BUZ21" s="146"/>
      <c r="BVA21" s="146"/>
      <c r="BVB21" s="146"/>
      <c r="BVC21" s="146"/>
      <c r="BVD21" s="146"/>
      <c r="BVE21" s="146"/>
      <c r="BVF21" s="146"/>
      <c r="BVG21" s="146"/>
      <c r="BVH21" s="146"/>
      <c r="BVI21" s="146"/>
      <c r="BVJ21" s="146"/>
      <c r="BVK21" s="146"/>
      <c r="BVL21" s="146"/>
      <c r="BVM21" s="146"/>
      <c r="BVN21" s="146"/>
      <c r="BVO21" s="146"/>
      <c r="BVP21" s="146"/>
      <c r="BVQ21" s="146"/>
      <c r="BVR21" s="146"/>
      <c r="BVS21" s="146"/>
      <c r="BVT21" s="146"/>
      <c r="BVU21" s="146"/>
      <c r="BVV21" s="146"/>
      <c r="BVW21" s="146"/>
      <c r="BVX21" s="146"/>
      <c r="BVY21" s="146"/>
      <c r="BVZ21" s="146"/>
      <c r="BWA21" s="146"/>
      <c r="BWB21" s="146"/>
      <c r="BWC21" s="146"/>
      <c r="BWD21" s="146"/>
      <c r="BWE21" s="146"/>
      <c r="BWF21" s="146"/>
      <c r="BWG21" s="146"/>
      <c r="BWH21" s="146"/>
      <c r="BWI21" s="146"/>
      <c r="BWJ21" s="146"/>
      <c r="BWK21" s="146"/>
      <c r="BWL21" s="146"/>
      <c r="BWM21" s="146"/>
      <c r="BWN21" s="146"/>
      <c r="BWO21" s="146"/>
      <c r="BWP21" s="146"/>
      <c r="BWQ21" s="146"/>
      <c r="BWR21" s="146"/>
      <c r="BWS21" s="146"/>
      <c r="BWT21" s="146"/>
      <c r="BWU21" s="146"/>
      <c r="BWV21" s="146"/>
      <c r="BWW21" s="146"/>
      <c r="BWX21" s="146"/>
      <c r="BWY21" s="146"/>
      <c r="BWZ21" s="146"/>
      <c r="BXA21" s="146"/>
      <c r="BXB21" s="146"/>
      <c r="BXC21" s="146"/>
      <c r="BXD21" s="146"/>
      <c r="BXE21" s="146"/>
      <c r="BXF21" s="146"/>
      <c r="BXG21" s="146"/>
      <c r="BXH21" s="146"/>
      <c r="BXI21" s="146"/>
      <c r="BXJ21" s="146"/>
      <c r="BXK21" s="146"/>
      <c r="BXL21" s="146"/>
      <c r="BXM21" s="146"/>
      <c r="BXN21" s="146"/>
      <c r="BXO21" s="146"/>
      <c r="BXP21" s="146"/>
      <c r="BXQ21" s="146"/>
      <c r="BXR21" s="146"/>
      <c r="BXS21" s="146"/>
      <c r="BXT21" s="146"/>
      <c r="BXU21" s="146"/>
      <c r="BXV21" s="146"/>
      <c r="BXW21" s="146"/>
      <c r="BXX21" s="146"/>
      <c r="BXY21" s="146"/>
      <c r="BXZ21" s="146"/>
      <c r="BYA21" s="146"/>
      <c r="BYB21" s="146"/>
      <c r="BYC21" s="146"/>
      <c r="BYD21" s="146"/>
      <c r="BYE21" s="146"/>
      <c r="BYF21" s="146"/>
      <c r="BYG21" s="146"/>
      <c r="BYH21" s="146"/>
      <c r="BYI21" s="146"/>
      <c r="BYJ21" s="146"/>
      <c r="BYK21" s="146"/>
      <c r="BYL21" s="146"/>
      <c r="BYM21" s="146"/>
      <c r="BYN21" s="146"/>
      <c r="BYO21" s="146"/>
      <c r="BYP21" s="146"/>
      <c r="BYQ21" s="146"/>
      <c r="BYR21" s="146"/>
      <c r="BYS21" s="146"/>
      <c r="BYT21" s="146"/>
      <c r="BYU21" s="146"/>
      <c r="BYV21" s="146"/>
      <c r="BYW21" s="146"/>
      <c r="BYX21" s="146"/>
      <c r="BYY21" s="146"/>
      <c r="BYZ21" s="146"/>
      <c r="BZA21" s="146"/>
      <c r="BZB21" s="146"/>
      <c r="BZC21" s="146"/>
      <c r="BZD21" s="146"/>
      <c r="BZE21" s="146"/>
      <c r="BZF21" s="146"/>
      <c r="BZG21" s="146"/>
      <c r="BZH21" s="146"/>
      <c r="BZI21" s="146"/>
      <c r="BZJ21" s="146"/>
      <c r="BZK21" s="146"/>
      <c r="BZL21" s="146"/>
      <c r="BZM21" s="146"/>
      <c r="BZN21" s="146"/>
      <c r="BZO21" s="146"/>
      <c r="BZP21" s="146"/>
      <c r="BZQ21" s="146"/>
      <c r="BZR21" s="146"/>
      <c r="BZS21" s="146"/>
      <c r="BZT21" s="146"/>
      <c r="BZU21" s="146"/>
      <c r="BZV21" s="146"/>
      <c r="BZW21" s="146"/>
      <c r="BZX21" s="146"/>
      <c r="BZY21" s="146"/>
      <c r="BZZ21" s="146"/>
      <c r="CAA21" s="146"/>
      <c r="CAB21" s="146"/>
      <c r="CAC21" s="146"/>
      <c r="CAD21" s="146"/>
      <c r="CAE21" s="146"/>
      <c r="CAF21" s="146"/>
      <c r="CAG21" s="146"/>
      <c r="CAH21" s="146"/>
      <c r="CAI21" s="146"/>
      <c r="CAJ21" s="146"/>
      <c r="CAK21" s="146"/>
      <c r="CAL21" s="146"/>
      <c r="CAM21" s="146"/>
      <c r="CAN21" s="146"/>
      <c r="CAO21" s="146"/>
      <c r="CAP21" s="146"/>
      <c r="CAQ21" s="146"/>
      <c r="CAR21" s="146"/>
      <c r="CAS21" s="146"/>
      <c r="CAT21" s="146"/>
      <c r="CAU21" s="146"/>
      <c r="CAV21" s="146"/>
      <c r="CAW21" s="146"/>
      <c r="CAX21" s="146"/>
      <c r="CAY21" s="146"/>
      <c r="CAZ21" s="146"/>
      <c r="CBA21" s="146"/>
      <c r="CBB21" s="146"/>
      <c r="CBC21" s="146"/>
      <c r="CBD21" s="146"/>
      <c r="CBE21" s="146"/>
      <c r="CBF21" s="146"/>
      <c r="CBG21" s="146"/>
      <c r="CBH21" s="146"/>
      <c r="CBI21" s="146"/>
      <c r="CBJ21" s="146"/>
      <c r="CBK21" s="146"/>
      <c r="CBL21" s="146"/>
      <c r="CBM21" s="146"/>
      <c r="CBN21" s="146"/>
      <c r="CBO21" s="146"/>
      <c r="CBP21" s="146"/>
      <c r="CBQ21" s="146"/>
      <c r="CBR21" s="146"/>
      <c r="CBS21" s="146"/>
      <c r="CBT21" s="146"/>
      <c r="CBU21" s="146"/>
      <c r="CBV21" s="146"/>
      <c r="CBW21" s="146"/>
      <c r="CBX21" s="146"/>
      <c r="CBY21" s="146"/>
      <c r="CBZ21" s="146"/>
      <c r="CCA21" s="146"/>
      <c r="CCB21" s="146"/>
      <c r="CCC21" s="146"/>
      <c r="CCD21" s="146"/>
      <c r="CCE21" s="146"/>
      <c r="CCF21" s="146"/>
      <c r="CCG21" s="146"/>
      <c r="CCH21" s="146"/>
      <c r="CCI21" s="146"/>
      <c r="CCJ21" s="146"/>
      <c r="CCK21" s="146"/>
      <c r="CCL21" s="146"/>
      <c r="CCM21" s="146"/>
      <c r="CCN21" s="146"/>
      <c r="CCO21" s="146"/>
      <c r="CCP21" s="146"/>
      <c r="CCQ21" s="146"/>
      <c r="CCR21" s="146"/>
      <c r="CCS21" s="146"/>
      <c r="CCT21" s="146"/>
      <c r="CCU21" s="146"/>
      <c r="CCV21" s="146"/>
      <c r="CCW21" s="146"/>
      <c r="CCX21" s="146"/>
      <c r="CCY21" s="146"/>
      <c r="CCZ21" s="146"/>
      <c r="CDA21" s="146"/>
      <c r="CDB21" s="146"/>
      <c r="CDC21" s="146"/>
      <c r="CDD21" s="146"/>
      <c r="CDE21" s="146"/>
      <c r="CDF21" s="146"/>
      <c r="CDG21" s="146"/>
      <c r="CDH21" s="146"/>
      <c r="CDI21" s="146"/>
      <c r="CDJ21" s="146"/>
      <c r="CDK21" s="146"/>
      <c r="CDL21" s="146"/>
      <c r="CDM21" s="146"/>
      <c r="CDN21" s="146"/>
      <c r="CDO21" s="146"/>
      <c r="CDP21" s="146"/>
      <c r="CDQ21" s="146"/>
      <c r="CDR21" s="146"/>
      <c r="CDS21" s="146"/>
      <c r="CDT21" s="146"/>
      <c r="CDU21" s="146"/>
      <c r="CDV21" s="146"/>
      <c r="CDW21" s="146"/>
      <c r="CDX21" s="146"/>
      <c r="CDY21" s="146"/>
      <c r="CDZ21" s="146"/>
      <c r="CEA21" s="146"/>
      <c r="CEB21" s="146"/>
      <c r="CEC21" s="146"/>
      <c r="CED21" s="146"/>
      <c r="CEE21" s="146"/>
      <c r="CEF21" s="146"/>
      <c r="CEG21" s="146"/>
      <c r="CEH21" s="146"/>
      <c r="CEI21" s="146"/>
      <c r="CEJ21" s="146"/>
      <c r="CEK21" s="146"/>
      <c r="CEL21" s="146"/>
      <c r="CEM21" s="146"/>
      <c r="CEN21" s="146"/>
      <c r="CEO21" s="146"/>
      <c r="CEP21" s="146"/>
      <c r="CEQ21" s="146"/>
      <c r="CER21" s="146"/>
      <c r="CES21" s="146"/>
      <c r="CET21" s="146"/>
      <c r="CEU21" s="146"/>
      <c r="CEV21" s="146"/>
      <c r="CEW21" s="146"/>
      <c r="CEX21" s="146"/>
      <c r="CEY21" s="146"/>
      <c r="CEZ21" s="146"/>
      <c r="CFA21" s="146"/>
      <c r="CFB21" s="146"/>
      <c r="CFC21" s="146"/>
      <c r="CFD21" s="146"/>
      <c r="CFE21" s="146"/>
      <c r="CFF21" s="146"/>
      <c r="CFG21" s="146"/>
      <c r="CFH21" s="146"/>
      <c r="CFI21" s="146"/>
      <c r="CFJ21" s="146"/>
      <c r="CFK21" s="146"/>
      <c r="CFL21" s="146"/>
      <c r="CFM21" s="146"/>
      <c r="CFN21" s="146"/>
      <c r="CFO21" s="146"/>
      <c r="CFP21" s="146"/>
      <c r="CFQ21" s="146"/>
      <c r="CFR21" s="146"/>
      <c r="CFS21" s="146"/>
      <c r="CFT21" s="146"/>
      <c r="CFU21" s="146"/>
      <c r="CFV21" s="146"/>
      <c r="CFW21" s="146"/>
      <c r="CFX21" s="146"/>
      <c r="CFY21" s="146"/>
      <c r="CFZ21" s="146"/>
      <c r="CGA21" s="146"/>
      <c r="CGB21" s="146"/>
      <c r="CGC21" s="146"/>
      <c r="CGD21" s="146"/>
      <c r="CGE21" s="146"/>
      <c r="CGF21" s="146"/>
      <c r="CGG21" s="146"/>
      <c r="CGH21" s="146"/>
      <c r="CGI21" s="146"/>
      <c r="CGJ21" s="146"/>
      <c r="CGK21" s="146"/>
      <c r="CGL21" s="146"/>
      <c r="CGM21" s="146"/>
      <c r="CGN21" s="146"/>
      <c r="CGO21" s="146"/>
      <c r="CGP21" s="146"/>
      <c r="CGQ21" s="146"/>
      <c r="CGR21" s="146"/>
      <c r="CGS21" s="146"/>
      <c r="CGT21" s="146"/>
      <c r="CGU21" s="146"/>
      <c r="CGV21" s="146"/>
      <c r="CGW21" s="146"/>
      <c r="CGX21" s="146"/>
      <c r="CGY21" s="146"/>
      <c r="CGZ21" s="146"/>
      <c r="CHA21" s="146"/>
      <c r="CHB21" s="146"/>
      <c r="CHC21" s="146"/>
      <c r="CHD21" s="146"/>
      <c r="CHE21" s="146"/>
      <c r="CHF21" s="146"/>
      <c r="CHG21" s="146"/>
      <c r="CHH21" s="146"/>
      <c r="CHI21" s="146"/>
      <c r="CHJ21" s="146"/>
      <c r="CHK21" s="146"/>
      <c r="CHL21" s="146"/>
      <c r="CHM21" s="146"/>
      <c r="CHN21" s="146"/>
      <c r="CHO21" s="146"/>
      <c r="CHP21" s="146"/>
      <c r="CHQ21" s="146"/>
      <c r="CHR21" s="146"/>
      <c r="CHS21" s="146"/>
      <c r="CHT21" s="146"/>
      <c r="CHU21" s="146"/>
      <c r="CHV21" s="146"/>
      <c r="CHW21" s="146"/>
      <c r="CHX21" s="146"/>
      <c r="CHY21" s="146"/>
      <c r="CHZ21" s="146"/>
      <c r="CIA21" s="146"/>
      <c r="CIB21" s="146"/>
      <c r="CIC21" s="146"/>
      <c r="CID21" s="146"/>
      <c r="CIE21" s="146"/>
      <c r="CIF21" s="146"/>
      <c r="CIG21" s="146"/>
      <c r="CIH21" s="146"/>
      <c r="CII21" s="146"/>
      <c r="CIJ21" s="146"/>
      <c r="CIK21" s="146"/>
      <c r="CIL21" s="146"/>
      <c r="CIM21" s="146"/>
      <c r="CIN21" s="146"/>
      <c r="CIO21" s="146"/>
      <c r="CIP21" s="146"/>
      <c r="CIQ21" s="146"/>
      <c r="CIR21" s="146"/>
      <c r="CIS21" s="146"/>
      <c r="CIT21" s="146"/>
      <c r="CIU21" s="146"/>
      <c r="CIV21" s="146"/>
      <c r="CIW21" s="146"/>
      <c r="CIX21" s="146"/>
      <c r="CIY21" s="146"/>
      <c r="CIZ21" s="146"/>
      <c r="CJA21" s="146"/>
      <c r="CJB21" s="146"/>
      <c r="CJC21" s="146"/>
      <c r="CJD21" s="146"/>
      <c r="CJE21" s="146"/>
      <c r="CJF21" s="146"/>
      <c r="CJG21" s="146"/>
      <c r="CJH21" s="146"/>
      <c r="CJI21" s="146"/>
      <c r="CJJ21" s="146"/>
      <c r="CJK21" s="146"/>
      <c r="CJL21" s="146"/>
      <c r="CJM21" s="146"/>
      <c r="CJN21" s="146"/>
      <c r="CJO21" s="146"/>
      <c r="CJP21" s="146"/>
      <c r="CJQ21" s="146"/>
      <c r="CJR21" s="146"/>
      <c r="CJS21" s="146"/>
      <c r="CJT21" s="146"/>
      <c r="CJU21" s="146"/>
      <c r="CJV21" s="146"/>
      <c r="CJW21" s="146"/>
      <c r="CJX21" s="146"/>
      <c r="CJY21" s="146"/>
      <c r="CJZ21" s="146"/>
      <c r="CKA21" s="146"/>
      <c r="CKB21" s="146"/>
      <c r="CKC21" s="146"/>
      <c r="CKD21" s="146"/>
      <c r="CKE21" s="146"/>
      <c r="CKF21" s="146"/>
      <c r="CKG21" s="146"/>
      <c r="CKH21" s="146"/>
      <c r="CKI21" s="146"/>
      <c r="CKJ21" s="146"/>
      <c r="CKK21" s="146"/>
      <c r="CKL21" s="146"/>
      <c r="CKM21" s="146"/>
      <c r="CKN21" s="146"/>
      <c r="CKO21" s="146"/>
      <c r="CKP21" s="146"/>
      <c r="CKQ21" s="146"/>
      <c r="CKR21" s="146"/>
      <c r="CKS21" s="146"/>
      <c r="CKT21" s="146"/>
      <c r="CKU21" s="146"/>
      <c r="CKV21" s="146"/>
      <c r="CKW21" s="146"/>
      <c r="CKX21" s="146"/>
      <c r="CKY21" s="146"/>
      <c r="CKZ21" s="146"/>
      <c r="CLA21" s="146"/>
      <c r="CLB21" s="146"/>
      <c r="CLC21" s="146"/>
      <c r="CLD21" s="146"/>
      <c r="CLE21" s="146"/>
      <c r="CLF21" s="146"/>
      <c r="CLG21" s="146"/>
      <c r="CLH21" s="146"/>
      <c r="CLI21" s="146"/>
      <c r="CLJ21" s="146"/>
      <c r="CLK21" s="146"/>
      <c r="CLL21" s="146"/>
      <c r="CLM21" s="146"/>
      <c r="CLN21" s="146"/>
      <c r="CLO21" s="146"/>
      <c r="CLP21" s="146"/>
      <c r="CLQ21" s="146"/>
      <c r="CLR21" s="146"/>
      <c r="CLS21" s="146"/>
      <c r="CLT21" s="146"/>
      <c r="CLU21" s="146"/>
      <c r="CLV21" s="146"/>
      <c r="CLW21" s="146"/>
      <c r="CLX21" s="146"/>
      <c r="CLY21" s="146"/>
      <c r="CLZ21" s="146"/>
      <c r="CMA21" s="146"/>
      <c r="CMB21" s="146"/>
      <c r="CMC21" s="146"/>
      <c r="CMD21" s="146"/>
      <c r="CME21" s="146"/>
      <c r="CMF21" s="146"/>
      <c r="CMG21" s="146"/>
      <c r="CMH21" s="146"/>
      <c r="CMI21" s="146"/>
      <c r="CMJ21" s="146"/>
      <c r="CMK21" s="146"/>
      <c r="CML21" s="146"/>
      <c r="CMM21" s="146"/>
      <c r="CMN21" s="146"/>
      <c r="CMO21" s="146"/>
      <c r="CMP21" s="146"/>
      <c r="CMQ21" s="146"/>
      <c r="CMR21" s="146"/>
      <c r="CMS21" s="146"/>
      <c r="CMT21" s="146"/>
      <c r="CMU21" s="146"/>
      <c r="CMV21" s="146"/>
      <c r="CMW21" s="146"/>
      <c r="CMX21" s="146"/>
      <c r="CMY21" s="146"/>
      <c r="CMZ21" s="146"/>
      <c r="CNA21" s="146"/>
      <c r="CNB21" s="146"/>
      <c r="CNC21" s="146"/>
      <c r="CND21" s="146"/>
      <c r="CNE21" s="146"/>
      <c r="CNF21" s="146"/>
      <c r="CNG21" s="146"/>
      <c r="CNH21" s="146"/>
      <c r="CNI21" s="146"/>
      <c r="CNJ21" s="146"/>
      <c r="CNK21" s="146"/>
      <c r="CNL21" s="146"/>
      <c r="CNM21" s="146"/>
      <c r="CNN21" s="146"/>
      <c r="CNO21" s="146"/>
      <c r="CNP21" s="146"/>
      <c r="CNQ21" s="146"/>
      <c r="CNR21" s="146"/>
      <c r="CNS21" s="146"/>
      <c r="CNT21" s="146"/>
      <c r="CNU21" s="146"/>
      <c r="CNV21" s="146"/>
      <c r="CNW21" s="146"/>
      <c r="CNX21" s="146"/>
      <c r="CNY21" s="146"/>
      <c r="CNZ21" s="146"/>
      <c r="COA21" s="146"/>
      <c r="COB21" s="146"/>
      <c r="COC21" s="146"/>
      <c r="COD21" s="146"/>
      <c r="COE21" s="146"/>
      <c r="COF21" s="146"/>
      <c r="COG21" s="146"/>
      <c r="COH21" s="146"/>
      <c r="COI21" s="146"/>
      <c r="COJ21" s="146"/>
      <c r="COK21" s="146"/>
      <c r="COL21" s="146"/>
      <c r="COM21" s="146"/>
      <c r="CON21" s="146"/>
      <c r="COO21" s="146"/>
      <c r="COP21" s="146"/>
      <c r="COQ21" s="146"/>
      <c r="COR21" s="146"/>
      <c r="COS21" s="146"/>
      <c r="COT21" s="146"/>
      <c r="COU21" s="146"/>
      <c r="COV21" s="146"/>
      <c r="COW21" s="146"/>
      <c r="COX21" s="146"/>
      <c r="COY21" s="146"/>
      <c r="COZ21" s="146"/>
      <c r="CPA21" s="146"/>
      <c r="CPB21" s="146"/>
      <c r="CPC21" s="146"/>
      <c r="CPD21" s="146"/>
      <c r="CPE21" s="146"/>
      <c r="CPF21" s="146"/>
      <c r="CPG21" s="146"/>
      <c r="CPH21" s="146"/>
      <c r="CPI21" s="146"/>
      <c r="CPJ21" s="146"/>
      <c r="CPK21" s="146"/>
      <c r="CPL21" s="146"/>
      <c r="CPM21" s="146"/>
      <c r="CPN21" s="146"/>
      <c r="CPO21" s="146"/>
      <c r="CPP21" s="146"/>
      <c r="CPQ21" s="146"/>
      <c r="CPR21" s="146"/>
      <c r="CPS21" s="146"/>
      <c r="CPT21" s="146"/>
      <c r="CPU21" s="146"/>
      <c r="CPV21" s="146"/>
      <c r="CPW21" s="146"/>
      <c r="CPX21" s="146"/>
      <c r="CPY21" s="146"/>
      <c r="CPZ21" s="146"/>
      <c r="CQA21" s="146"/>
      <c r="CQB21" s="146"/>
      <c r="CQC21" s="146"/>
      <c r="CQD21" s="146"/>
      <c r="CQE21" s="146"/>
      <c r="CQF21" s="146"/>
      <c r="CQG21" s="146"/>
      <c r="CQH21" s="146"/>
      <c r="CQI21" s="146"/>
      <c r="CQJ21" s="146"/>
      <c r="CQK21" s="146"/>
      <c r="CQL21" s="146"/>
      <c r="CQM21" s="146"/>
      <c r="CQN21" s="146"/>
      <c r="CQO21" s="146"/>
      <c r="CQP21" s="146"/>
      <c r="CQQ21" s="146"/>
      <c r="CQR21" s="146"/>
      <c r="CQS21" s="146"/>
      <c r="CQT21" s="146"/>
      <c r="CQU21" s="146"/>
      <c r="CQV21" s="146"/>
      <c r="CQW21" s="146"/>
      <c r="CQX21" s="146"/>
      <c r="CQY21" s="146"/>
      <c r="CQZ21" s="146"/>
      <c r="CRA21" s="146"/>
      <c r="CRB21" s="146"/>
      <c r="CRC21" s="146"/>
      <c r="CRD21" s="146"/>
      <c r="CRE21" s="146"/>
      <c r="CRF21" s="146"/>
      <c r="CRG21" s="146"/>
      <c r="CRH21" s="146"/>
      <c r="CRI21" s="146"/>
      <c r="CRJ21" s="146"/>
      <c r="CRK21" s="146"/>
      <c r="CRL21" s="146"/>
      <c r="CRM21" s="146"/>
      <c r="CRN21" s="146"/>
      <c r="CRO21" s="146"/>
      <c r="CRP21" s="146"/>
      <c r="CRQ21" s="146"/>
      <c r="CRR21" s="146"/>
      <c r="CRS21" s="146"/>
      <c r="CRT21" s="146"/>
      <c r="CRU21" s="146"/>
      <c r="CRV21" s="146"/>
      <c r="CRW21" s="146"/>
      <c r="CRX21" s="146"/>
      <c r="CRY21" s="146"/>
      <c r="CRZ21" s="146"/>
      <c r="CSA21" s="146"/>
      <c r="CSB21" s="146"/>
      <c r="CSC21" s="146"/>
      <c r="CSD21" s="146"/>
      <c r="CSE21" s="146"/>
      <c r="CSF21" s="146"/>
      <c r="CSG21" s="146"/>
      <c r="CSH21" s="146"/>
      <c r="CSI21" s="146"/>
      <c r="CSJ21" s="146"/>
      <c r="CSK21" s="146"/>
      <c r="CSL21" s="146"/>
      <c r="CSM21" s="146"/>
      <c r="CSN21" s="146"/>
      <c r="CSO21" s="146"/>
      <c r="CSP21" s="146"/>
      <c r="CSQ21" s="146"/>
      <c r="CSR21" s="146"/>
      <c r="CSS21" s="146"/>
      <c r="CST21" s="146"/>
      <c r="CSU21" s="146"/>
      <c r="CSV21" s="146"/>
      <c r="CSW21" s="146"/>
      <c r="CSX21" s="146"/>
      <c r="CSY21" s="146"/>
      <c r="CSZ21" s="146"/>
      <c r="CTA21" s="146"/>
      <c r="CTB21" s="146"/>
      <c r="CTC21" s="146"/>
      <c r="CTD21" s="146"/>
      <c r="CTE21" s="146"/>
      <c r="CTF21" s="146"/>
      <c r="CTG21" s="146"/>
      <c r="CTH21" s="146"/>
      <c r="CTI21" s="146"/>
      <c r="CTJ21" s="146"/>
      <c r="CTK21" s="146"/>
      <c r="CTL21" s="146"/>
      <c r="CTM21" s="146"/>
      <c r="CTN21" s="146"/>
      <c r="CTO21" s="146"/>
      <c r="CTP21" s="146"/>
      <c r="CTQ21" s="146"/>
      <c r="CTR21" s="146"/>
      <c r="CTS21" s="146"/>
      <c r="CTT21" s="146"/>
      <c r="CTU21" s="146"/>
      <c r="CTV21" s="146"/>
      <c r="CTW21" s="146"/>
      <c r="CTX21" s="146"/>
      <c r="CTY21" s="146"/>
      <c r="CTZ21" s="146"/>
      <c r="CUA21" s="146"/>
      <c r="CUB21" s="146"/>
      <c r="CUC21" s="146"/>
      <c r="CUD21" s="146"/>
      <c r="CUE21" s="146"/>
      <c r="CUF21" s="146"/>
      <c r="CUG21" s="146"/>
      <c r="CUH21" s="146"/>
      <c r="CUI21" s="146"/>
      <c r="CUJ21" s="146"/>
      <c r="CUK21" s="146"/>
      <c r="CUL21" s="146"/>
      <c r="CUM21" s="146"/>
      <c r="CUN21" s="146"/>
      <c r="CUO21" s="146"/>
      <c r="CUP21" s="146"/>
      <c r="CUQ21" s="146"/>
      <c r="CUR21" s="146"/>
      <c r="CUS21" s="146"/>
      <c r="CUT21" s="146"/>
      <c r="CUU21" s="146"/>
      <c r="CUV21" s="146"/>
      <c r="CUW21" s="146"/>
      <c r="CUX21" s="146"/>
      <c r="CUY21" s="146"/>
      <c r="CUZ21" s="146"/>
      <c r="CVA21" s="146"/>
      <c r="CVB21" s="146"/>
      <c r="CVC21" s="146"/>
      <c r="CVD21" s="146"/>
      <c r="CVE21" s="146"/>
      <c r="CVF21" s="146"/>
      <c r="CVG21" s="146"/>
      <c r="CVH21" s="146"/>
      <c r="CVI21" s="146"/>
      <c r="CVJ21" s="146"/>
      <c r="CVK21" s="146"/>
      <c r="CVL21" s="146"/>
      <c r="CVM21" s="146"/>
      <c r="CVN21" s="146"/>
      <c r="CVO21" s="146"/>
      <c r="CVP21" s="146"/>
      <c r="CVQ21" s="146"/>
      <c r="CVR21" s="146"/>
      <c r="CVS21" s="146"/>
      <c r="CVT21" s="146"/>
      <c r="CVU21" s="146"/>
      <c r="CVV21" s="146"/>
      <c r="CVW21" s="146"/>
      <c r="CVX21" s="146"/>
      <c r="CVY21" s="146"/>
      <c r="CVZ21" s="146"/>
      <c r="CWA21" s="146"/>
      <c r="CWB21" s="146"/>
      <c r="CWC21" s="146"/>
      <c r="CWD21" s="146"/>
      <c r="CWE21" s="146"/>
      <c r="CWF21" s="146"/>
      <c r="CWG21" s="146"/>
      <c r="CWH21" s="146"/>
      <c r="CWI21" s="146"/>
      <c r="CWJ21" s="146"/>
      <c r="CWK21" s="146"/>
      <c r="CWL21" s="146"/>
      <c r="CWM21" s="146"/>
      <c r="CWN21" s="146"/>
      <c r="CWO21" s="146"/>
      <c r="CWP21" s="146"/>
      <c r="CWQ21" s="146"/>
      <c r="CWR21" s="146"/>
      <c r="CWS21" s="146"/>
      <c r="CWT21" s="146"/>
      <c r="CWU21" s="146"/>
      <c r="CWV21" s="146"/>
      <c r="CWW21" s="146"/>
      <c r="CWX21" s="146"/>
      <c r="CWY21" s="146"/>
      <c r="CWZ21" s="146"/>
      <c r="CXA21" s="146"/>
      <c r="CXB21" s="146"/>
      <c r="CXC21" s="146"/>
      <c r="CXD21" s="146"/>
      <c r="CXE21" s="146"/>
      <c r="CXF21" s="146"/>
      <c r="CXG21" s="146"/>
      <c r="CXH21" s="146"/>
      <c r="CXI21" s="146"/>
      <c r="CXJ21" s="146"/>
      <c r="CXK21" s="146"/>
      <c r="CXL21" s="146"/>
      <c r="CXM21" s="146"/>
      <c r="CXN21" s="146"/>
      <c r="CXO21" s="146"/>
      <c r="CXP21" s="146"/>
      <c r="CXQ21" s="146"/>
      <c r="CXR21" s="146"/>
      <c r="CXS21" s="146"/>
      <c r="CXT21" s="146"/>
      <c r="CXU21" s="146"/>
      <c r="CXV21" s="146"/>
      <c r="CXW21" s="146"/>
      <c r="CXX21" s="146"/>
      <c r="CXY21" s="146"/>
      <c r="CXZ21" s="146"/>
      <c r="CYA21" s="146"/>
      <c r="CYB21" s="146"/>
      <c r="CYC21" s="146"/>
      <c r="CYD21" s="146"/>
      <c r="CYE21" s="146"/>
      <c r="CYF21" s="146"/>
      <c r="CYG21" s="146"/>
      <c r="CYH21" s="146"/>
      <c r="CYI21" s="146"/>
      <c r="CYJ21" s="146"/>
      <c r="CYK21" s="146"/>
      <c r="CYL21" s="146"/>
      <c r="CYM21" s="146"/>
      <c r="CYN21" s="146"/>
      <c r="CYO21" s="146"/>
      <c r="CYP21" s="146"/>
      <c r="CYQ21" s="146"/>
      <c r="CYR21" s="146"/>
      <c r="CYS21" s="146"/>
      <c r="CYT21" s="146"/>
      <c r="CYU21" s="146"/>
      <c r="CYV21" s="146"/>
      <c r="CYW21" s="146"/>
      <c r="CYX21" s="146"/>
      <c r="CYY21" s="146"/>
      <c r="CYZ21" s="146"/>
      <c r="CZA21" s="146"/>
      <c r="CZB21" s="146"/>
      <c r="CZC21" s="146"/>
      <c r="CZD21" s="146"/>
      <c r="CZE21" s="146"/>
      <c r="CZF21" s="146"/>
      <c r="CZG21" s="146"/>
      <c r="CZH21" s="146"/>
      <c r="CZI21" s="146"/>
      <c r="CZJ21" s="146"/>
      <c r="CZK21" s="146"/>
      <c r="CZL21" s="146"/>
      <c r="CZM21" s="146"/>
      <c r="CZN21" s="146"/>
      <c r="CZO21" s="146"/>
      <c r="CZP21" s="146"/>
      <c r="CZQ21" s="146"/>
      <c r="CZR21" s="146"/>
      <c r="CZS21" s="146"/>
      <c r="CZT21" s="146"/>
      <c r="CZU21" s="146"/>
      <c r="CZV21" s="146"/>
      <c r="CZW21" s="146"/>
      <c r="CZX21" s="146"/>
      <c r="CZY21" s="146"/>
      <c r="CZZ21" s="146"/>
      <c r="DAA21" s="146"/>
      <c r="DAB21" s="146"/>
      <c r="DAC21" s="146"/>
      <c r="DAD21" s="146"/>
      <c r="DAE21" s="146"/>
      <c r="DAF21" s="146"/>
      <c r="DAG21" s="146"/>
      <c r="DAH21" s="146"/>
      <c r="DAI21" s="146"/>
      <c r="DAJ21" s="146"/>
      <c r="DAK21" s="146"/>
      <c r="DAL21" s="146"/>
      <c r="DAM21" s="146"/>
      <c r="DAN21" s="146"/>
      <c r="DAO21" s="146"/>
      <c r="DAP21" s="146"/>
      <c r="DAQ21" s="146"/>
      <c r="DAR21" s="146"/>
      <c r="DAS21" s="146"/>
      <c r="DAT21" s="146"/>
      <c r="DAU21" s="146"/>
      <c r="DAV21" s="146"/>
      <c r="DAW21" s="146"/>
      <c r="DAX21" s="146"/>
      <c r="DAY21" s="146"/>
      <c r="DAZ21" s="146"/>
      <c r="DBA21" s="146"/>
      <c r="DBB21" s="146"/>
      <c r="DBC21" s="146"/>
      <c r="DBD21" s="146"/>
      <c r="DBE21" s="146"/>
      <c r="DBF21" s="146"/>
      <c r="DBG21" s="146"/>
      <c r="DBH21" s="146"/>
      <c r="DBI21" s="146"/>
      <c r="DBJ21" s="146"/>
      <c r="DBK21" s="146"/>
      <c r="DBL21" s="146"/>
      <c r="DBM21" s="146"/>
      <c r="DBN21" s="146"/>
      <c r="DBO21" s="146"/>
      <c r="DBP21" s="146"/>
      <c r="DBQ21" s="146"/>
      <c r="DBR21" s="146"/>
      <c r="DBS21" s="146"/>
      <c r="DBT21" s="146"/>
      <c r="DBU21" s="146"/>
      <c r="DBV21" s="146"/>
      <c r="DBW21" s="146"/>
      <c r="DBX21" s="146"/>
      <c r="DBY21" s="146"/>
      <c r="DBZ21" s="146"/>
      <c r="DCA21" s="146"/>
      <c r="DCB21" s="146"/>
      <c r="DCC21" s="146"/>
      <c r="DCD21" s="146"/>
      <c r="DCE21" s="146"/>
      <c r="DCF21" s="146"/>
      <c r="DCG21" s="146"/>
      <c r="DCH21" s="146"/>
      <c r="DCI21" s="146"/>
      <c r="DCJ21" s="146"/>
      <c r="DCK21" s="146"/>
      <c r="DCL21" s="146"/>
      <c r="DCM21" s="146"/>
      <c r="DCN21" s="146"/>
      <c r="DCO21" s="146"/>
      <c r="DCP21" s="146"/>
      <c r="DCQ21" s="146"/>
      <c r="DCR21" s="146"/>
      <c r="DCS21" s="146"/>
      <c r="DCT21" s="146"/>
      <c r="DCU21" s="146"/>
      <c r="DCV21" s="146"/>
      <c r="DCW21" s="146"/>
      <c r="DCX21" s="146"/>
      <c r="DCY21" s="146"/>
      <c r="DCZ21" s="146"/>
      <c r="DDA21" s="146"/>
      <c r="DDB21" s="146"/>
      <c r="DDC21" s="146"/>
      <c r="DDD21" s="146"/>
      <c r="DDE21" s="146"/>
      <c r="DDF21" s="146"/>
      <c r="DDG21" s="146"/>
      <c r="DDH21" s="146"/>
      <c r="DDI21" s="146"/>
      <c r="DDJ21" s="146"/>
      <c r="DDK21" s="146"/>
      <c r="DDL21" s="146"/>
      <c r="DDM21" s="146"/>
      <c r="DDN21" s="146"/>
      <c r="DDO21" s="146"/>
      <c r="DDP21" s="146"/>
      <c r="DDQ21" s="146"/>
      <c r="DDR21" s="146"/>
      <c r="DDS21" s="146"/>
      <c r="DDT21" s="146"/>
      <c r="DDU21" s="146"/>
      <c r="DDV21" s="146"/>
      <c r="DDW21" s="146"/>
      <c r="DDX21" s="146"/>
      <c r="DDY21" s="146"/>
      <c r="DDZ21" s="146"/>
      <c r="DEA21" s="146"/>
      <c r="DEB21" s="146"/>
      <c r="DEC21" s="146"/>
      <c r="DED21" s="146"/>
      <c r="DEE21" s="146"/>
      <c r="DEF21" s="146"/>
      <c r="DEG21" s="146"/>
      <c r="DEH21" s="146"/>
      <c r="DEI21" s="146"/>
      <c r="DEJ21" s="146"/>
      <c r="DEK21" s="146"/>
      <c r="DEL21" s="146"/>
      <c r="DEM21" s="146"/>
      <c r="DEN21" s="146"/>
      <c r="DEO21" s="146"/>
      <c r="DEP21" s="146"/>
      <c r="DEQ21" s="146"/>
      <c r="DER21" s="146"/>
      <c r="DES21" s="146"/>
      <c r="DET21" s="146"/>
      <c r="DEU21" s="146"/>
      <c r="DEV21" s="146"/>
      <c r="DEW21" s="146"/>
      <c r="DEX21" s="146"/>
      <c r="DEY21" s="146"/>
      <c r="DEZ21" s="146"/>
      <c r="DFA21" s="146"/>
      <c r="DFB21" s="146"/>
      <c r="DFC21" s="146"/>
      <c r="DFD21" s="146"/>
      <c r="DFE21" s="146"/>
      <c r="DFF21" s="146"/>
      <c r="DFG21" s="146"/>
      <c r="DFH21" s="146"/>
      <c r="DFI21" s="146"/>
      <c r="DFJ21" s="146"/>
      <c r="DFK21" s="146"/>
      <c r="DFL21" s="146"/>
      <c r="DFM21" s="146"/>
      <c r="DFN21" s="146"/>
      <c r="DFO21" s="146"/>
      <c r="DFP21" s="146"/>
      <c r="DFQ21" s="146"/>
      <c r="DFR21" s="146"/>
      <c r="DFS21" s="146"/>
      <c r="DFT21" s="146"/>
      <c r="DFU21" s="146"/>
      <c r="DFV21" s="146"/>
      <c r="DFW21" s="146"/>
      <c r="DFX21" s="146"/>
      <c r="DFY21" s="146"/>
      <c r="DFZ21" s="146"/>
      <c r="DGA21" s="146"/>
      <c r="DGB21" s="146"/>
      <c r="DGC21" s="146"/>
      <c r="DGD21" s="146"/>
      <c r="DGE21" s="146"/>
      <c r="DGF21" s="146"/>
      <c r="DGG21" s="146"/>
      <c r="DGH21" s="146"/>
      <c r="DGI21" s="146"/>
      <c r="DGJ21" s="146"/>
      <c r="DGK21" s="146"/>
      <c r="DGL21" s="146"/>
      <c r="DGM21" s="146"/>
      <c r="DGN21" s="146"/>
      <c r="DGO21" s="146"/>
      <c r="DGP21" s="146"/>
      <c r="DGQ21" s="146"/>
      <c r="DGR21" s="146"/>
      <c r="DGS21" s="146"/>
      <c r="DGT21" s="146"/>
      <c r="DGU21" s="146"/>
      <c r="DGV21" s="146"/>
      <c r="DGW21" s="146"/>
      <c r="DGX21" s="146"/>
      <c r="DGY21" s="146"/>
      <c r="DGZ21" s="146"/>
      <c r="DHA21" s="146"/>
      <c r="DHB21" s="146"/>
      <c r="DHC21" s="146"/>
      <c r="DHD21" s="146"/>
      <c r="DHE21" s="146"/>
      <c r="DHF21" s="146"/>
      <c r="DHG21" s="146"/>
      <c r="DHH21" s="146"/>
      <c r="DHI21" s="146"/>
      <c r="DHJ21" s="146"/>
      <c r="DHK21" s="146"/>
      <c r="DHL21" s="146"/>
      <c r="DHM21" s="146"/>
      <c r="DHN21" s="146"/>
      <c r="DHO21" s="146"/>
      <c r="DHP21" s="146"/>
      <c r="DHQ21" s="146"/>
      <c r="DHR21" s="146"/>
      <c r="DHS21" s="146"/>
      <c r="DHT21" s="146"/>
      <c r="DHU21" s="146"/>
      <c r="DHV21" s="146"/>
      <c r="DHW21" s="146"/>
      <c r="DHX21" s="146"/>
      <c r="DHY21" s="146"/>
      <c r="DHZ21" s="146"/>
      <c r="DIA21" s="146"/>
      <c r="DIB21" s="146"/>
      <c r="DIC21" s="146"/>
      <c r="DID21" s="146"/>
      <c r="DIE21" s="146"/>
      <c r="DIF21" s="146"/>
      <c r="DIG21" s="146"/>
      <c r="DIH21" s="146"/>
      <c r="DII21" s="146"/>
      <c r="DIJ21" s="146"/>
      <c r="DIK21" s="146"/>
      <c r="DIL21" s="146"/>
      <c r="DIM21" s="146"/>
      <c r="DIN21" s="146"/>
      <c r="DIO21" s="146"/>
      <c r="DIP21" s="146"/>
      <c r="DIQ21" s="146"/>
      <c r="DIR21" s="146"/>
      <c r="DIS21" s="146"/>
      <c r="DIT21" s="146"/>
      <c r="DIU21" s="146"/>
      <c r="DIV21" s="146"/>
      <c r="DIW21" s="146"/>
      <c r="DIX21" s="146"/>
      <c r="DIY21" s="146"/>
      <c r="DIZ21" s="146"/>
      <c r="DJA21" s="146"/>
      <c r="DJB21" s="146"/>
      <c r="DJC21" s="146"/>
      <c r="DJD21" s="146"/>
      <c r="DJE21" s="146"/>
      <c r="DJF21" s="146"/>
      <c r="DJG21" s="146"/>
      <c r="DJH21" s="146"/>
      <c r="DJI21" s="146"/>
      <c r="DJJ21" s="146"/>
      <c r="DJK21" s="146"/>
      <c r="DJL21" s="146"/>
      <c r="DJM21" s="146"/>
      <c r="DJN21" s="146"/>
      <c r="DJO21" s="146"/>
      <c r="DJP21" s="146"/>
      <c r="DJQ21" s="146"/>
      <c r="DJR21" s="146"/>
      <c r="DJS21" s="146"/>
      <c r="DJT21" s="146"/>
      <c r="DJU21" s="146"/>
      <c r="DJV21" s="146"/>
      <c r="DJW21" s="146"/>
      <c r="DJX21" s="146"/>
      <c r="DJY21" s="146"/>
      <c r="DJZ21" s="146"/>
      <c r="DKA21" s="146"/>
      <c r="DKB21" s="146"/>
      <c r="DKC21" s="146"/>
      <c r="DKD21" s="146"/>
      <c r="DKE21" s="146"/>
      <c r="DKF21" s="146"/>
      <c r="DKG21" s="146"/>
      <c r="DKH21" s="146"/>
      <c r="DKI21" s="146"/>
      <c r="DKJ21" s="146"/>
      <c r="DKK21" s="146"/>
      <c r="DKL21" s="146"/>
      <c r="DKM21" s="146"/>
      <c r="DKN21" s="146"/>
      <c r="DKO21" s="146"/>
      <c r="DKP21" s="146"/>
      <c r="DKQ21" s="146"/>
      <c r="DKR21" s="146"/>
      <c r="DKS21" s="146"/>
      <c r="DKT21" s="146"/>
      <c r="DKU21" s="146"/>
      <c r="DKV21" s="146"/>
      <c r="DKW21" s="146"/>
      <c r="DKX21" s="146"/>
      <c r="DKY21" s="146"/>
      <c r="DKZ21" s="146"/>
      <c r="DLA21" s="146"/>
      <c r="DLB21" s="146"/>
      <c r="DLC21" s="146"/>
      <c r="DLD21" s="146"/>
      <c r="DLE21" s="146"/>
      <c r="DLF21" s="146"/>
      <c r="DLG21" s="146"/>
      <c r="DLH21" s="146"/>
      <c r="DLI21" s="146"/>
      <c r="DLJ21" s="146"/>
      <c r="DLK21" s="146"/>
      <c r="DLL21" s="146"/>
      <c r="DLM21" s="146"/>
      <c r="DLN21" s="146"/>
      <c r="DLO21" s="146"/>
      <c r="DLP21" s="146"/>
      <c r="DLQ21" s="146"/>
      <c r="DLR21" s="146"/>
      <c r="DLS21" s="146"/>
      <c r="DLT21" s="146"/>
      <c r="DLU21" s="146"/>
      <c r="DLV21" s="146"/>
      <c r="DLW21" s="146"/>
      <c r="DLX21" s="146"/>
      <c r="DLY21" s="146"/>
      <c r="DLZ21" s="146"/>
      <c r="DMA21" s="146"/>
      <c r="DMB21" s="146"/>
      <c r="DMC21" s="146"/>
      <c r="DMD21" s="146"/>
      <c r="DME21" s="146"/>
      <c r="DMF21" s="146"/>
      <c r="DMG21" s="146"/>
      <c r="DMH21" s="146"/>
      <c r="DMI21" s="146"/>
      <c r="DMJ21" s="146"/>
      <c r="DMK21" s="146"/>
      <c r="DML21" s="146"/>
      <c r="DMM21" s="146"/>
      <c r="DMN21" s="146"/>
      <c r="DMO21" s="146"/>
      <c r="DMP21" s="146"/>
      <c r="DMQ21" s="146"/>
      <c r="DMR21" s="146"/>
      <c r="DMS21" s="146"/>
      <c r="DMT21" s="146"/>
      <c r="DMU21" s="146"/>
      <c r="DMV21" s="146"/>
      <c r="DMW21" s="146"/>
      <c r="DMX21" s="146"/>
      <c r="DMY21" s="146"/>
      <c r="DMZ21" s="146"/>
      <c r="DNA21" s="146"/>
      <c r="DNB21" s="146"/>
      <c r="DNC21" s="146"/>
      <c r="DND21" s="146"/>
      <c r="DNE21" s="146"/>
      <c r="DNF21" s="146"/>
      <c r="DNG21" s="146"/>
      <c r="DNH21" s="146"/>
      <c r="DNI21" s="146"/>
      <c r="DNJ21" s="146"/>
      <c r="DNK21" s="146"/>
      <c r="DNL21" s="146"/>
      <c r="DNM21" s="146"/>
      <c r="DNN21" s="146"/>
      <c r="DNO21" s="146"/>
      <c r="DNP21" s="146"/>
      <c r="DNQ21" s="146"/>
      <c r="DNR21" s="146"/>
      <c r="DNS21" s="146"/>
      <c r="DNT21" s="146"/>
      <c r="DNU21" s="146"/>
      <c r="DNV21" s="146"/>
      <c r="DNW21" s="146"/>
      <c r="DNX21" s="146"/>
      <c r="DNY21" s="146"/>
      <c r="DNZ21" s="146"/>
      <c r="DOA21" s="146"/>
      <c r="DOB21" s="146"/>
      <c r="DOC21" s="146"/>
      <c r="DOD21" s="146"/>
      <c r="DOE21" s="146"/>
      <c r="DOF21" s="146"/>
      <c r="DOG21" s="146"/>
      <c r="DOH21" s="146"/>
      <c r="DOI21" s="146"/>
      <c r="DOJ21" s="146"/>
      <c r="DOK21" s="146"/>
      <c r="DOL21" s="146"/>
      <c r="DOM21" s="146"/>
      <c r="DON21" s="146"/>
      <c r="DOO21" s="146"/>
      <c r="DOP21" s="146"/>
      <c r="DOQ21" s="146"/>
      <c r="DOR21" s="146"/>
      <c r="DOS21" s="146"/>
      <c r="DOT21" s="146"/>
      <c r="DOU21" s="146"/>
      <c r="DOV21" s="146"/>
      <c r="DOW21" s="146"/>
      <c r="DOX21" s="146"/>
      <c r="DOY21" s="146"/>
      <c r="DOZ21" s="146"/>
      <c r="DPA21" s="146"/>
      <c r="DPB21" s="146"/>
      <c r="DPC21" s="146"/>
      <c r="DPD21" s="146"/>
      <c r="DPE21" s="146"/>
      <c r="DPF21" s="146"/>
      <c r="DPG21" s="146"/>
      <c r="DPH21" s="146"/>
      <c r="DPI21" s="146"/>
      <c r="DPJ21" s="146"/>
      <c r="DPK21" s="146"/>
      <c r="DPL21" s="146"/>
      <c r="DPM21" s="146"/>
      <c r="DPN21" s="146"/>
      <c r="DPO21" s="146"/>
      <c r="DPP21" s="146"/>
      <c r="DPQ21" s="146"/>
      <c r="DPR21" s="146"/>
      <c r="DPS21" s="146"/>
      <c r="DPT21" s="146"/>
      <c r="DPU21" s="146"/>
      <c r="DPV21" s="146"/>
      <c r="DPW21" s="146"/>
      <c r="DPX21" s="146"/>
      <c r="DPY21" s="146"/>
      <c r="DPZ21" s="146"/>
      <c r="DQA21" s="146"/>
      <c r="DQB21" s="146"/>
      <c r="DQC21" s="146"/>
      <c r="DQD21" s="146"/>
      <c r="DQE21" s="146"/>
      <c r="DQF21" s="146"/>
      <c r="DQG21" s="146"/>
      <c r="DQH21" s="146"/>
      <c r="DQI21" s="146"/>
      <c r="DQJ21" s="146"/>
      <c r="DQK21" s="146"/>
      <c r="DQL21" s="146"/>
      <c r="DQM21" s="146"/>
      <c r="DQN21" s="146"/>
      <c r="DQO21" s="146"/>
      <c r="DQP21" s="146"/>
      <c r="DQQ21" s="146"/>
      <c r="DQR21" s="146"/>
      <c r="DQS21" s="146"/>
      <c r="DQT21" s="146"/>
      <c r="DQU21" s="146"/>
      <c r="DQV21" s="146"/>
      <c r="DQW21" s="146"/>
      <c r="DQX21" s="146"/>
      <c r="DQY21" s="146"/>
      <c r="DQZ21" s="146"/>
      <c r="DRA21" s="146"/>
      <c r="DRB21" s="146"/>
      <c r="DRC21" s="146"/>
      <c r="DRD21" s="146"/>
      <c r="DRE21" s="146"/>
      <c r="DRF21" s="146"/>
      <c r="DRG21" s="146"/>
      <c r="DRH21" s="146"/>
      <c r="DRI21" s="146"/>
      <c r="DRJ21" s="146"/>
      <c r="DRK21" s="146"/>
      <c r="DRL21" s="146"/>
      <c r="DRM21" s="146"/>
      <c r="DRN21" s="146"/>
      <c r="DRO21" s="146"/>
      <c r="DRP21" s="146"/>
      <c r="DRQ21" s="146"/>
      <c r="DRR21" s="146"/>
      <c r="DRS21" s="146"/>
      <c r="DRT21" s="146"/>
      <c r="DRU21" s="146"/>
      <c r="DRV21" s="146"/>
      <c r="DRW21" s="146"/>
      <c r="DRX21" s="146"/>
      <c r="DRY21" s="146"/>
      <c r="DRZ21" s="146"/>
      <c r="DSA21" s="146"/>
      <c r="DSB21" s="146"/>
      <c r="DSC21" s="146"/>
      <c r="DSD21" s="146"/>
      <c r="DSE21" s="146"/>
      <c r="DSF21" s="146"/>
      <c r="DSG21" s="146"/>
      <c r="DSH21" s="146"/>
      <c r="DSI21" s="146"/>
      <c r="DSJ21" s="146"/>
      <c r="DSK21" s="146"/>
      <c r="DSL21" s="146"/>
      <c r="DSM21" s="146"/>
      <c r="DSN21" s="146"/>
      <c r="DSO21" s="146"/>
      <c r="DSP21" s="146"/>
      <c r="DSQ21" s="146"/>
      <c r="DSR21" s="146"/>
      <c r="DSS21" s="146"/>
      <c r="DST21" s="146"/>
      <c r="DSU21" s="146"/>
      <c r="DSV21" s="146"/>
      <c r="DSW21" s="146"/>
      <c r="DSX21" s="146"/>
      <c r="DSY21" s="146"/>
      <c r="DSZ21" s="146"/>
      <c r="DTA21" s="146"/>
      <c r="DTB21" s="146"/>
      <c r="DTC21" s="146"/>
      <c r="DTD21" s="146"/>
      <c r="DTE21" s="146"/>
      <c r="DTF21" s="146"/>
      <c r="DTG21" s="146"/>
      <c r="DTH21" s="146"/>
      <c r="DTI21" s="146"/>
      <c r="DTJ21" s="146"/>
      <c r="DTK21" s="146"/>
      <c r="DTL21" s="146"/>
      <c r="DTM21" s="146"/>
      <c r="DTN21" s="146"/>
      <c r="DTO21" s="146"/>
      <c r="DTP21" s="146"/>
      <c r="DTQ21" s="146"/>
      <c r="DTR21" s="146"/>
      <c r="DTS21" s="146"/>
      <c r="DTT21" s="146"/>
      <c r="DTU21" s="146"/>
      <c r="DTV21" s="146"/>
      <c r="DTW21" s="146"/>
      <c r="DTX21" s="146"/>
      <c r="DTY21" s="146"/>
      <c r="DTZ21" s="146"/>
      <c r="DUA21" s="146"/>
      <c r="DUB21" s="146"/>
      <c r="DUC21" s="146"/>
      <c r="DUD21" s="146"/>
      <c r="DUE21" s="146"/>
      <c r="DUF21" s="146"/>
      <c r="DUG21" s="146"/>
      <c r="DUH21" s="146"/>
      <c r="DUI21" s="146"/>
      <c r="DUJ21" s="146"/>
      <c r="DUK21" s="146"/>
      <c r="DUL21" s="146"/>
      <c r="DUM21" s="146"/>
      <c r="DUN21" s="146"/>
      <c r="DUO21" s="146"/>
      <c r="DUP21" s="146"/>
      <c r="DUQ21" s="146"/>
      <c r="DUR21" s="146"/>
      <c r="DUS21" s="146"/>
      <c r="DUT21" s="146"/>
      <c r="DUU21" s="146"/>
      <c r="DUV21" s="146"/>
      <c r="DUW21" s="146"/>
      <c r="DUX21" s="146"/>
      <c r="DUY21" s="146"/>
      <c r="DUZ21" s="146"/>
      <c r="DVA21" s="146"/>
      <c r="DVB21" s="146"/>
      <c r="DVC21" s="146"/>
      <c r="DVD21" s="146"/>
      <c r="DVE21" s="146"/>
      <c r="DVF21" s="146"/>
      <c r="DVG21" s="146"/>
      <c r="DVH21" s="146"/>
      <c r="DVI21" s="146"/>
      <c r="DVJ21" s="146"/>
      <c r="DVK21" s="146"/>
      <c r="DVL21" s="146"/>
      <c r="DVM21" s="146"/>
      <c r="DVN21" s="146"/>
      <c r="DVO21" s="146"/>
      <c r="DVP21" s="146"/>
      <c r="DVQ21" s="146"/>
      <c r="DVR21" s="146"/>
      <c r="DVS21" s="146"/>
      <c r="DVT21" s="146"/>
      <c r="DVU21" s="146"/>
      <c r="DVV21" s="146"/>
      <c r="DVW21" s="146"/>
      <c r="DVX21" s="146"/>
      <c r="DVY21" s="146"/>
      <c r="DVZ21" s="146"/>
      <c r="DWA21" s="146"/>
      <c r="DWB21" s="146"/>
      <c r="DWC21" s="146"/>
      <c r="DWD21" s="146"/>
      <c r="DWE21" s="146"/>
      <c r="DWF21" s="146"/>
      <c r="DWG21" s="146"/>
      <c r="DWH21" s="146"/>
      <c r="DWI21" s="146"/>
      <c r="DWJ21" s="146"/>
      <c r="DWK21" s="146"/>
      <c r="DWL21" s="146"/>
      <c r="DWM21" s="146"/>
      <c r="DWN21" s="146"/>
      <c r="DWO21" s="146"/>
      <c r="DWP21" s="146"/>
      <c r="DWQ21" s="146"/>
      <c r="DWR21" s="146"/>
      <c r="DWS21" s="146"/>
      <c r="DWT21" s="146"/>
      <c r="DWU21" s="146"/>
      <c r="DWV21" s="146"/>
      <c r="DWW21" s="146"/>
      <c r="DWX21" s="146"/>
      <c r="DWY21" s="146"/>
      <c r="DWZ21" s="146"/>
      <c r="DXA21" s="146"/>
      <c r="DXB21" s="146"/>
      <c r="DXC21" s="146"/>
      <c r="DXD21" s="146"/>
      <c r="DXE21" s="146"/>
      <c r="DXF21" s="146"/>
      <c r="DXG21" s="146"/>
      <c r="DXH21" s="146"/>
      <c r="DXI21" s="146"/>
      <c r="DXJ21" s="146"/>
      <c r="DXK21" s="146"/>
      <c r="DXL21" s="146"/>
      <c r="DXM21" s="146"/>
      <c r="DXN21" s="146"/>
      <c r="DXO21" s="146"/>
      <c r="DXP21" s="146"/>
      <c r="DXQ21" s="146"/>
      <c r="DXR21" s="146"/>
      <c r="DXS21" s="146"/>
      <c r="DXT21" s="146"/>
      <c r="DXU21" s="146"/>
      <c r="DXV21" s="146"/>
      <c r="DXW21" s="146"/>
      <c r="DXX21" s="146"/>
      <c r="DXY21" s="146"/>
      <c r="DXZ21" s="146"/>
      <c r="DYA21" s="146"/>
      <c r="DYB21" s="146"/>
      <c r="DYC21" s="146"/>
      <c r="DYD21" s="146"/>
      <c r="DYE21" s="146"/>
      <c r="DYF21" s="146"/>
      <c r="DYG21" s="146"/>
      <c r="DYH21" s="146"/>
      <c r="DYI21" s="146"/>
      <c r="DYJ21" s="146"/>
      <c r="DYK21" s="146"/>
      <c r="DYL21" s="146"/>
      <c r="DYM21" s="146"/>
      <c r="DYN21" s="146"/>
      <c r="DYO21" s="146"/>
      <c r="DYP21" s="146"/>
      <c r="DYQ21" s="146"/>
      <c r="DYR21" s="146"/>
      <c r="DYS21" s="146"/>
      <c r="DYT21" s="146"/>
      <c r="DYU21" s="146"/>
      <c r="DYV21" s="146"/>
      <c r="DYW21" s="146"/>
      <c r="DYX21" s="146"/>
      <c r="DYY21" s="146"/>
      <c r="DYZ21" s="146"/>
      <c r="DZA21" s="146"/>
      <c r="DZB21" s="146"/>
      <c r="DZC21" s="146"/>
      <c r="DZD21" s="146"/>
      <c r="DZE21" s="146"/>
      <c r="DZF21" s="146"/>
      <c r="DZG21" s="146"/>
      <c r="DZH21" s="146"/>
      <c r="DZI21" s="146"/>
      <c r="DZJ21" s="146"/>
      <c r="DZK21" s="146"/>
      <c r="DZL21" s="146"/>
      <c r="DZM21" s="146"/>
      <c r="DZN21" s="146"/>
      <c r="DZO21" s="146"/>
      <c r="DZP21" s="146"/>
      <c r="DZQ21" s="146"/>
      <c r="DZR21" s="146"/>
      <c r="DZS21" s="146"/>
      <c r="DZT21" s="146"/>
      <c r="DZU21" s="146"/>
      <c r="DZV21" s="146"/>
      <c r="DZW21" s="146"/>
      <c r="DZX21" s="146"/>
      <c r="DZY21" s="146"/>
      <c r="DZZ21" s="146"/>
      <c r="EAA21" s="146"/>
      <c r="EAB21" s="146"/>
      <c r="EAC21" s="146"/>
      <c r="EAD21" s="146"/>
      <c r="EAE21" s="146"/>
      <c r="EAF21" s="146"/>
      <c r="EAG21" s="146"/>
      <c r="EAH21" s="146"/>
      <c r="EAI21" s="146"/>
      <c r="EAJ21" s="146"/>
      <c r="EAK21" s="146"/>
      <c r="EAL21" s="146"/>
      <c r="EAM21" s="146"/>
      <c r="EAN21" s="146"/>
      <c r="EAO21" s="146"/>
      <c r="EAP21" s="146"/>
      <c r="EAQ21" s="146"/>
      <c r="EAR21" s="146"/>
      <c r="EAS21" s="146"/>
      <c r="EAT21" s="146"/>
      <c r="EAU21" s="146"/>
      <c r="EAV21" s="146"/>
      <c r="EAW21" s="146"/>
      <c r="EAX21" s="146"/>
      <c r="EAY21" s="146"/>
      <c r="EAZ21" s="146"/>
      <c r="EBA21" s="146"/>
      <c r="EBB21" s="146"/>
      <c r="EBC21" s="146"/>
      <c r="EBD21" s="146"/>
      <c r="EBE21" s="146"/>
      <c r="EBF21" s="146"/>
      <c r="EBG21" s="146"/>
      <c r="EBH21" s="146"/>
      <c r="EBI21" s="146"/>
      <c r="EBJ21" s="146"/>
      <c r="EBK21" s="146"/>
      <c r="EBL21" s="146"/>
      <c r="EBM21" s="146"/>
      <c r="EBN21" s="146"/>
      <c r="EBO21" s="146"/>
      <c r="EBP21" s="146"/>
      <c r="EBQ21" s="146"/>
      <c r="EBR21" s="146"/>
      <c r="EBS21" s="146"/>
      <c r="EBT21" s="146"/>
      <c r="EBU21" s="146"/>
      <c r="EBV21" s="146"/>
      <c r="EBW21" s="146"/>
      <c r="EBX21" s="146"/>
      <c r="EBY21" s="146"/>
      <c r="EBZ21" s="146"/>
      <c r="ECA21" s="146"/>
      <c r="ECB21" s="146"/>
      <c r="ECC21" s="146"/>
      <c r="ECD21" s="146"/>
      <c r="ECE21" s="146"/>
      <c r="ECF21" s="146"/>
      <c r="ECG21" s="146"/>
      <c r="ECH21" s="146"/>
      <c r="ECI21" s="146"/>
      <c r="ECJ21" s="146"/>
      <c r="ECK21" s="146"/>
      <c r="ECL21" s="146"/>
      <c r="ECM21" s="146"/>
      <c r="ECN21" s="146"/>
      <c r="ECO21" s="146"/>
      <c r="ECP21" s="146"/>
      <c r="ECQ21" s="146"/>
      <c r="ECR21" s="146"/>
      <c r="ECS21" s="146"/>
      <c r="ECT21" s="146"/>
      <c r="ECU21" s="146"/>
      <c r="ECV21" s="146"/>
      <c r="ECW21" s="146"/>
      <c r="ECX21" s="146"/>
      <c r="ECY21" s="146"/>
      <c r="ECZ21" s="146"/>
      <c r="EDA21" s="146"/>
      <c r="EDB21" s="146"/>
      <c r="EDC21" s="146"/>
      <c r="EDD21" s="146"/>
      <c r="EDE21" s="146"/>
      <c r="EDF21" s="146"/>
      <c r="EDG21" s="146"/>
      <c r="EDH21" s="146"/>
      <c r="EDI21" s="146"/>
      <c r="EDJ21" s="146"/>
      <c r="EDK21" s="146"/>
      <c r="EDL21" s="146"/>
      <c r="EDM21" s="146"/>
      <c r="EDN21" s="146"/>
      <c r="EDO21" s="146"/>
      <c r="EDP21" s="146"/>
      <c r="EDQ21" s="146"/>
      <c r="EDR21" s="146"/>
      <c r="EDS21" s="146"/>
      <c r="EDT21" s="146"/>
      <c r="EDU21" s="146"/>
      <c r="EDV21" s="146"/>
      <c r="EDW21" s="146"/>
      <c r="EDX21" s="146"/>
      <c r="EDY21" s="146"/>
      <c r="EDZ21" s="146"/>
      <c r="EEA21" s="146"/>
      <c r="EEB21" s="146"/>
      <c r="EEC21" s="146"/>
      <c r="EED21" s="146"/>
      <c r="EEE21" s="146"/>
      <c r="EEF21" s="146"/>
      <c r="EEG21" s="146"/>
      <c r="EEH21" s="146"/>
      <c r="EEI21" s="146"/>
      <c r="EEJ21" s="146"/>
      <c r="EEK21" s="146"/>
      <c r="EEL21" s="146"/>
      <c r="EEM21" s="146"/>
      <c r="EEN21" s="146"/>
      <c r="EEO21" s="146"/>
      <c r="EEP21" s="146"/>
      <c r="EEQ21" s="146"/>
      <c r="EER21" s="146"/>
      <c r="EES21" s="146"/>
      <c r="EET21" s="146"/>
      <c r="EEU21" s="146"/>
      <c r="EEV21" s="146"/>
      <c r="EEW21" s="146"/>
      <c r="EEX21" s="146"/>
      <c r="EEY21" s="146"/>
      <c r="EEZ21" s="146"/>
      <c r="EFA21" s="146"/>
      <c r="EFB21" s="146"/>
      <c r="EFC21" s="146"/>
      <c r="EFD21" s="146"/>
      <c r="EFE21" s="146"/>
      <c r="EFF21" s="146"/>
      <c r="EFG21" s="146"/>
      <c r="EFH21" s="146"/>
      <c r="EFI21" s="146"/>
      <c r="EFJ21" s="146"/>
      <c r="EFK21" s="146"/>
      <c r="EFL21" s="146"/>
      <c r="EFM21" s="146"/>
      <c r="EFN21" s="146"/>
      <c r="EFO21" s="146"/>
      <c r="EFP21" s="146"/>
      <c r="EFQ21" s="146"/>
      <c r="EFR21" s="146"/>
      <c r="EFS21" s="146"/>
      <c r="EFT21" s="146"/>
      <c r="EFU21" s="146"/>
      <c r="EFV21" s="146"/>
      <c r="EFW21" s="146"/>
      <c r="EFX21" s="146"/>
      <c r="EFY21" s="146"/>
      <c r="EFZ21" s="146"/>
      <c r="EGA21" s="146"/>
      <c r="EGB21" s="146"/>
      <c r="EGC21" s="146"/>
      <c r="EGD21" s="146"/>
      <c r="EGE21" s="146"/>
      <c r="EGF21" s="146"/>
      <c r="EGG21" s="146"/>
      <c r="EGH21" s="146"/>
      <c r="EGI21" s="146"/>
      <c r="EGJ21" s="146"/>
      <c r="EGK21" s="146"/>
      <c r="EGL21" s="146"/>
      <c r="EGM21" s="146"/>
      <c r="EGN21" s="146"/>
      <c r="EGO21" s="146"/>
      <c r="EGP21" s="146"/>
      <c r="EGQ21" s="146"/>
      <c r="EGR21" s="146"/>
      <c r="EGS21" s="146"/>
      <c r="EGT21" s="146"/>
      <c r="EGU21" s="146"/>
      <c r="EGV21" s="146"/>
      <c r="EGW21" s="146"/>
      <c r="EGX21" s="146"/>
      <c r="EGY21" s="146"/>
      <c r="EGZ21" s="146"/>
      <c r="EHA21" s="146"/>
      <c r="EHB21" s="146"/>
      <c r="EHC21" s="146"/>
      <c r="EHD21" s="146"/>
      <c r="EHE21" s="146"/>
      <c r="EHF21" s="146"/>
      <c r="EHG21" s="146"/>
      <c r="EHH21" s="146"/>
      <c r="EHI21" s="146"/>
      <c r="EHJ21" s="146"/>
      <c r="EHK21" s="146"/>
      <c r="EHL21" s="146"/>
      <c r="EHM21" s="146"/>
      <c r="EHN21" s="146"/>
      <c r="EHO21" s="146"/>
      <c r="EHP21" s="146"/>
      <c r="EHQ21" s="146"/>
      <c r="EHR21" s="146"/>
      <c r="EHS21" s="146"/>
      <c r="EHT21" s="146"/>
      <c r="EHU21" s="146"/>
      <c r="EHV21" s="146"/>
      <c r="EHW21" s="146"/>
      <c r="EHX21" s="146"/>
      <c r="EHY21" s="146"/>
      <c r="EHZ21" s="146"/>
      <c r="EIA21" s="146"/>
      <c r="EIB21" s="146"/>
      <c r="EIC21" s="146"/>
      <c r="EID21" s="146"/>
      <c r="EIE21" s="146"/>
      <c r="EIF21" s="146"/>
      <c r="EIG21" s="146"/>
      <c r="EIH21" s="146"/>
      <c r="EII21" s="146"/>
      <c r="EIJ21" s="146"/>
      <c r="EIK21" s="146"/>
      <c r="EIL21" s="146"/>
      <c r="EIM21" s="146"/>
      <c r="EIN21" s="146"/>
      <c r="EIO21" s="146"/>
      <c r="EIP21" s="146"/>
      <c r="EIQ21" s="146"/>
      <c r="EIR21" s="146"/>
      <c r="EIS21" s="146"/>
      <c r="EIT21" s="146"/>
      <c r="EIU21" s="146"/>
      <c r="EIV21" s="146"/>
      <c r="EIW21" s="146"/>
      <c r="EIX21" s="146"/>
      <c r="EIY21" s="146"/>
      <c r="EIZ21" s="146"/>
      <c r="EJA21" s="146"/>
      <c r="EJB21" s="146"/>
      <c r="EJC21" s="146"/>
      <c r="EJD21" s="146"/>
      <c r="EJE21" s="146"/>
      <c r="EJF21" s="146"/>
      <c r="EJG21" s="146"/>
      <c r="EJH21" s="146"/>
      <c r="EJI21" s="146"/>
      <c r="EJJ21" s="146"/>
      <c r="EJK21" s="146"/>
      <c r="EJL21" s="146"/>
      <c r="EJM21" s="146"/>
      <c r="EJN21" s="146"/>
      <c r="EJO21" s="146"/>
      <c r="EJP21" s="146"/>
      <c r="EJQ21" s="146"/>
      <c r="EJR21" s="146"/>
      <c r="EJS21" s="146"/>
      <c r="EJT21" s="146"/>
      <c r="EJU21" s="146"/>
      <c r="EJV21" s="146"/>
      <c r="EJW21" s="146"/>
      <c r="EJX21" s="146"/>
      <c r="EJY21" s="146"/>
      <c r="EJZ21" s="146"/>
      <c r="EKA21" s="146"/>
      <c r="EKB21" s="146"/>
      <c r="EKC21" s="146"/>
      <c r="EKD21" s="146"/>
      <c r="EKE21" s="146"/>
      <c r="EKF21" s="146"/>
      <c r="EKG21" s="146"/>
      <c r="EKH21" s="146"/>
      <c r="EKI21" s="146"/>
      <c r="EKJ21" s="146"/>
      <c r="EKK21" s="146"/>
      <c r="EKL21" s="146"/>
      <c r="EKM21" s="146"/>
      <c r="EKN21" s="146"/>
      <c r="EKO21" s="146"/>
      <c r="EKP21" s="146"/>
      <c r="EKQ21" s="146"/>
      <c r="EKR21" s="146"/>
      <c r="EKS21" s="146"/>
      <c r="EKT21" s="146"/>
      <c r="EKU21" s="146"/>
      <c r="EKV21" s="146"/>
      <c r="EKW21" s="146"/>
      <c r="EKX21" s="146"/>
      <c r="EKY21" s="146"/>
      <c r="EKZ21" s="146"/>
      <c r="ELA21" s="146"/>
      <c r="ELB21" s="146"/>
      <c r="ELC21" s="146"/>
      <c r="ELD21" s="146"/>
      <c r="ELE21" s="146"/>
      <c r="ELF21" s="146"/>
      <c r="ELG21" s="146"/>
      <c r="ELH21" s="146"/>
      <c r="ELI21" s="146"/>
      <c r="ELJ21" s="146"/>
      <c r="ELK21" s="146"/>
      <c r="ELL21" s="146"/>
      <c r="ELM21" s="146"/>
      <c r="ELN21" s="146"/>
      <c r="ELO21" s="146"/>
      <c r="ELP21" s="146"/>
      <c r="ELQ21" s="146"/>
      <c r="ELR21" s="146"/>
      <c r="ELS21" s="146"/>
      <c r="ELT21" s="146"/>
      <c r="ELU21" s="146"/>
      <c r="ELV21" s="146"/>
      <c r="ELW21" s="146"/>
      <c r="ELX21" s="146"/>
      <c r="ELY21" s="146"/>
      <c r="ELZ21" s="146"/>
      <c r="EMA21" s="146"/>
      <c r="EMB21" s="146"/>
      <c r="EMC21" s="146"/>
      <c r="EMD21" s="146"/>
      <c r="EME21" s="146"/>
      <c r="EMF21" s="146"/>
      <c r="EMG21" s="146"/>
      <c r="EMH21" s="146"/>
      <c r="EMI21" s="146"/>
      <c r="EMJ21" s="146"/>
      <c r="EMK21" s="146"/>
      <c r="EML21" s="146"/>
      <c r="EMM21" s="146"/>
      <c r="EMN21" s="146"/>
      <c r="EMO21" s="146"/>
      <c r="EMP21" s="146"/>
      <c r="EMQ21" s="146"/>
      <c r="EMR21" s="146"/>
      <c r="EMS21" s="146"/>
      <c r="EMT21" s="146"/>
      <c r="EMU21" s="146"/>
      <c r="EMV21" s="146"/>
      <c r="EMW21" s="146"/>
      <c r="EMX21" s="146"/>
      <c r="EMY21" s="146"/>
      <c r="EMZ21" s="146"/>
      <c r="ENA21" s="146"/>
      <c r="ENB21" s="146"/>
      <c r="ENC21" s="146"/>
      <c r="END21" s="146"/>
      <c r="ENE21" s="146"/>
      <c r="ENF21" s="146"/>
      <c r="ENG21" s="146"/>
      <c r="ENH21" s="146"/>
      <c r="ENI21" s="146"/>
      <c r="ENJ21" s="146"/>
      <c r="ENK21" s="146"/>
      <c r="ENL21" s="146"/>
      <c r="ENM21" s="146"/>
      <c r="ENN21" s="146"/>
      <c r="ENO21" s="146"/>
      <c r="ENP21" s="146"/>
      <c r="ENQ21" s="146"/>
      <c r="ENR21" s="146"/>
      <c r="ENS21" s="146"/>
      <c r="ENT21" s="146"/>
      <c r="ENU21" s="146"/>
      <c r="ENV21" s="146"/>
      <c r="ENW21" s="146"/>
      <c r="ENX21" s="146"/>
      <c r="ENY21" s="146"/>
      <c r="ENZ21" s="146"/>
      <c r="EOA21" s="146"/>
      <c r="EOB21" s="146"/>
      <c r="EOC21" s="146"/>
      <c r="EOD21" s="146"/>
      <c r="EOE21" s="146"/>
      <c r="EOF21" s="146"/>
      <c r="EOG21" s="146"/>
      <c r="EOH21" s="146"/>
      <c r="EOI21" s="146"/>
      <c r="EOJ21" s="146"/>
      <c r="EOK21" s="146"/>
      <c r="EOL21" s="146"/>
      <c r="EOM21" s="146"/>
      <c r="EON21" s="146"/>
      <c r="EOO21" s="146"/>
      <c r="EOP21" s="146"/>
      <c r="EOQ21" s="146"/>
      <c r="EOR21" s="146"/>
      <c r="EOS21" s="146"/>
      <c r="EOT21" s="146"/>
      <c r="EOU21" s="146"/>
      <c r="EOV21" s="146"/>
      <c r="EOW21" s="146"/>
      <c r="EOX21" s="146"/>
      <c r="EOY21" s="146"/>
      <c r="EOZ21" s="146"/>
      <c r="EPA21" s="146"/>
      <c r="EPB21" s="146"/>
      <c r="EPC21" s="146"/>
      <c r="EPD21" s="146"/>
      <c r="EPE21" s="146"/>
      <c r="EPF21" s="146"/>
      <c r="EPG21" s="146"/>
      <c r="EPH21" s="146"/>
      <c r="EPI21" s="146"/>
      <c r="EPJ21" s="146"/>
      <c r="EPK21" s="146"/>
      <c r="EPL21" s="146"/>
      <c r="EPM21" s="146"/>
      <c r="EPN21" s="146"/>
      <c r="EPO21" s="146"/>
      <c r="EPP21" s="146"/>
      <c r="EPQ21" s="146"/>
      <c r="EPR21" s="146"/>
      <c r="EPS21" s="146"/>
      <c r="EPT21" s="146"/>
      <c r="EPU21" s="146"/>
      <c r="EPV21" s="146"/>
      <c r="EPW21" s="146"/>
      <c r="EPX21" s="146"/>
      <c r="EPY21" s="146"/>
      <c r="EPZ21" s="146"/>
      <c r="EQA21" s="146"/>
      <c r="EQB21" s="146"/>
      <c r="EQC21" s="146"/>
      <c r="EQD21" s="146"/>
      <c r="EQE21" s="146"/>
      <c r="EQF21" s="146"/>
      <c r="EQG21" s="146"/>
      <c r="EQH21" s="146"/>
      <c r="EQI21" s="146"/>
      <c r="EQJ21" s="146"/>
      <c r="EQK21" s="146"/>
      <c r="EQL21" s="146"/>
      <c r="EQM21" s="146"/>
      <c r="EQN21" s="146"/>
      <c r="EQO21" s="146"/>
      <c r="EQP21" s="146"/>
      <c r="EQQ21" s="146"/>
      <c r="EQR21" s="146"/>
      <c r="EQS21" s="146"/>
      <c r="EQT21" s="146"/>
      <c r="EQU21" s="146"/>
      <c r="EQV21" s="146"/>
      <c r="EQW21" s="146"/>
      <c r="EQX21" s="146"/>
      <c r="EQY21" s="146"/>
      <c r="EQZ21" s="146"/>
      <c r="ERA21" s="146"/>
      <c r="ERB21" s="146"/>
      <c r="ERC21" s="146"/>
      <c r="ERD21" s="146"/>
      <c r="ERE21" s="146"/>
      <c r="ERF21" s="146"/>
      <c r="ERG21" s="146"/>
      <c r="ERH21" s="146"/>
      <c r="ERI21" s="146"/>
      <c r="ERJ21" s="146"/>
      <c r="ERK21" s="146"/>
      <c r="ERL21" s="146"/>
      <c r="ERM21" s="146"/>
      <c r="ERN21" s="146"/>
      <c r="ERO21" s="146"/>
      <c r="ERP21" s="146"/>
      <c r="ERQ21" s="146"/>
      <c r="ERR21" s="146"/>
      <c r="ERS21" s="146"/>
      <c r="ERT21" s="146"/>
      <c r="ERU21" s="146"/>
      <c r="ERV21" s="146"/>
      <c r="ERW21" s="146"/>
      <c r="ERX21" s="146"/>
      <c r="ERY21" s="146"/>
      <c r="ERZ21" s="146"/>
      <c r="ESA21" s="146"/>
      <c r="ESB21" s="146"/>
      <c r="ESC21" s="146"/>
      <c r="ESD21" s="146"/>
      <c r="ESE21" s="146"/>
      <c r="ESF21" s="146"/>
      <c r="ESG21" s="146"/>
      <c r="ESH21" s="146"/>
      <c r="ESI21" s="146"/>
      <c r="ESJ21" s="146"/>
      <c r="ESK21" s="146"/>
      <c r="ESL21" s="146"/>
      <c r="ESM21" s="146"/>
      <c r="ESN21" s="146"/>
      <c r="ESO21" s="146"/>
      <c r="ESP21" s="146"/>
      <c r="ESQ21" s="146"/>
      <c r="ESR21" s="146"/>
      <c r="ESS21" s="146"/>
      <c r="EST21" s="146"/>
      <c r="ESU21" s="146"/>
      <c r="ESV21" s="146"/>
      <c r="ESW21" s="146"/>
      <c r="ESX21" s="146"/>
      <c r="ESY21" s="146"/>
      <c r="ESZ21" s="146"/>
      <c r="ETA21" s="146"/>
      <c r="ETB21" s="146"/>
      <c r="ETC21" s="146"/>
      <c r="ETD21" s="146"/>
      <c r="ETE21" s="146"/>
      <c r="ETF21" s="146"/>
      <c r="ETG21" s="146"/>
      <c r="ETH21" s="146"/>
      <c r="ETI21" s="146"/>
      <c r="ETJ21" s="146"/>
      <c r="ETK21" s="146"/>
      <c r="ETL21" s="146"/>
      <c r="ETM21" s="146"/>
      <c r="ETN21" s="146"/>
      <c r="ETO21" s="146"/>
      <c r="ETP21" s="146"/>
      <c r="ETQ21" s="146"/>
      <c r="ETR21" s="146"/>
      <c r="ETS21" s="146"/>
      <c r="ETT21" s="146"/>
      <c r="ETU21" s="146"/>
      <c r="ETV21" s="146"/>
      <c r="ETW21" s="146"/>
      <c r="ETX21" s="146"/>
      <c r="ETY21" s="146"/>
      <c r="ETZ21" s="146"/>
      <c r="EUA21" s="146"/>
      <c r="EUB21" s="146"/>
      <c r="EUC21" s="146"/>
      <c r="EUD21" s="146"/>
      <c r="EUE21" s="146"/>
      <c r="EUF21" s="146"/>
      <c r="EUG21" s="146"/>
      <c r="EUH21" s="146"/>
      <c r="EUI21" s="146"/>
      <c r="EUJ21" s="146"/>
      <c r="EUK21" s="146"/>
      <c r="EUL21" s="146"/>
      <c r="EUM21" s="146"/>
      <c r="EUN21" s="146"/>
      <c r="EUO21" s="146"/>
      <c r="EUP21" s="146"/>
      <c r="EUQ21" s="146"/>
      <c r="EUR21" s="146"/>
      <c r="EUS21" s="146"/>
      <c r="EUT21" s="146"/>
      <c r="EUU21" s="146"/>
      <c r="EUV21" s="146"/>
      <c r="EUW21" s="146"/>
      <c r="EUX21" s="146"/>
      <c r="EUY21" s="146"/>
      <c r="EUZ21" s="146"/>
      <c r="EVA21" s="146"/>
      <c r="EVB21" s="146"/>
      <c r="EVC21" s="146"/>
      <c r="EVD21" s="146"/>
      <c r="EVE21" s="146"/>
      <c r="EVF21" s="146"/>
      <c r="EVG21" s="146"/>
      <c r="EVH21" s="146"/>
      <c r="EVI21" s="146"/>
      <c r="EVJ21" s="146"/>
      <c r="EVK21" s="146"/>
      <c r="EVL21" s="146"/>
      <c r="EVM21" s="146"/>
      <c r="EVN21" s="146"/>
      <c r="EVO21" s="146"/>
      <c r="EVP21" s="146"/>
      <c r="EVQ21" s="146"/>
      <c r="EVR21" s="146"/>
      <c r="EVS21" s="146"/>
      <c r="EVT21" s="146"/>
      <c r="EVU21" s="146"/>
      <c r="EVV21" s="146"/>
      <c r="EVW21" s="146"/>
      <c r="EVX21" s="146"/>
      <c r="EVY21" s="146"/>
      <c r="EVZ21" s="146"/>
      <c r="EWA21" s="146"/>
      <c r="EWB21" s="146"/>
      <c r="EWC21" s="146"/>
      <c r="EWD21" s="146"/>
      <c r="EWE21" s="146"/>
      <c r="EWF21" s="146"/>
      <c r="EWG21" s="146"/>
      <c r="EWH21" s="146"/>
      <c r="EWI21" s="146"/>
      <c r="EWJ21" s="146"/>
      <c r="EWK21" s="146"/>
      <c r="EWL21" s="146"/>
      <c r="EWM21" s="146"/>
      <c r="EWN21" s="146"/>
      <c r="EWO21" s="146"/>
      <c r="EWP21" s="146"/>
      <c r="EWQ21" s="146"/>
      <c r="EWR21" s="146"/>
      <c r="EWS21" s="146"/>
      <c r="EWT21" s="146"/>
      <c r="EWU21" s="146"/>
      <c r="EWV21" s="146"/>
      <c r="EWW21" s="146"/>
      <c r="EWX21" s="146"/>
      <c r="EWY21" s="146"/>
      <c r="EWZ21" s="146"/>
      <c r="EXA21" s="146"/>
      <c r="EXB21" s="146"/>
      <c r="EXC21" s="146"/>
      <c r="EXD21" s="146"/>
      <c r="EXE21" s="146"/>
      <c r="EXF21" s="146"/>
      <c r="EXG21" s="146"/>
      <c r="EXH21" s="146"/>
      <c r="EXI21" s="146"/>
      <c r="EXJ21" s="146"/>
      <c r="EXK21" s="146"/>
      <c r="EXL21" s="146"/>
      <c r="EXM21" s="146"/>
      <c r="EXN21" s="146"/>
      <c r="EXO21" s="146"/>
      <c r="EXP21" s="146"/>
      <c r="EXQ21" s="146"/>
      <c r="EXR21" s="146"/>
      <c r="EXS21" s="146"/>
      <c r="EXT21" s="146"/>
      <c r="EXU21" s="146"/>
      <c r="EXV21" s="146"/>
      <c r="EXW21" s="146"/>
      <c r="EXX21" s="146"/>
      <c r="EXY21" s="146"/>
      <c r="EXZ21" s="146"/>
      <c r="EYA21" s="146"/>
      <c r="EYB21" s="146"/>
      <c r="EYC21" s="146"/>
      <c r="EYD21" s="146"/>
      <c r="EYE21" s="146"/>
      <c r="EYF21" s="146"/>
      <c r="EYG21" s="146"/>
      <c r="EYH21" s="146"/>
      <c r="EYI21" s="146"/>
      <c r="EYJ21" s="146"/>
      <c r="EYK21" s="146"/>
      <c r="EYL21" s="146"/>
      <c r="EYM21" s="146"/>
      <c r="EYN21" s="146"/>
      <c r="EYO21" s="146"/>
      <c r="EYP21" s="146"/>
      <c r="EYQ21" s="146"/>
      <c r="EYR21" s="146"/>
      <c r="EYS21" s="146"/>
      <c r="EYT21" s="146"/>
      <c r="EYU21" s="146"/>
      <c r="EYV21" s="146"/>
      <c r="EYW21" s="146"/>
      <c r="EYX21" s="146"/>
      <c r="EYY21" s="146"/>
      <c r="EYZ21" s="146"/>
      <c r="EZA21" s="146"/>
      <c r="EZB21" s="146"/>
      <c r="EZC21" s="146"/>
      <c r="EZD21" s="146"/>
      <c r="EZE21" s="146"/>
      <c r="EZF21" s="146"/>
      <c r="EZG21" s="146"/>
      <c r="EZH21" s="146"/>
      <c r="EZI21" s="146"/>
      <c r="EZJ21" s="146"/>
      <c r="EZK21" s="146"/>
      <c r="EZL21" s="146"/>
      <c r="EZM21" s="146"/>
      <c r="EZN21" s="146"/>
      <c r="EZO21" s="146"/>
      <c r="EZP21" s="146"/>
      <c r="EZQ21" s="146"/>
      <c r="EZR21" s="146"/>
      <c r="EZS21" s="146"/>
      <c r="EZT21" s="146"/>
      <c r="EZU21" s="146"/>
      <c r="EZV21" s="146"/>
      <c r="EZW21" s="146"/>
      <c r="EZX21" s="146"/>
      <c r="EZY21" s="146"/>
      <c r="EZZ21" s="146"/>
      <c r="FAA21" s="146"/>
      <c r="FAB21" s="146"/>
      <c r="FAC21" s="146"/>
      <c r="FAD21" s="146"/>
      <c r="FAE21" s="146"/>
      <c r="FAF21" s="146"/>
      <c r="FAG21" s="146"/>
      <c r="FAH21" s="146"/>
      <c r="FAI21" s="146"/>
      <c r="FAJ21" s="146"/>
      <c r="FAK21" s="146"/>
      <c r="FAL21" s="146"/>
      <c r="FAM21" s="146"/>
      <c r="FAN21" s="146"/>
      <c r="FAO21" s="146"/>
      <c r="FAP21" s="146"/>
      <c r="FAQ21" s="146"/>
      <c r="FAR21" s="146"/>
      <c r="FAS21" s="146"/>
      <c r="FAT21" s="146"/>
      <c r="FAU21" s="146"/>
      <c r="FAV21" s="146"/>
      <c r="FAW21" s="146"/>
      <c r="FAX21" s="146"/>
      <c r="FAY21" s="146"/>
      <c r="FAZ21" s="146"/>
      <c r="FBA21" s="146"/>
      <c r="FBB21" s="146"/>
      <c r="FBC21" s="146"/>
      <c r="FBD21" s="146"/>
      <c r="FBE21" s="146"/>
      <c r="FBF21" s="146"/>
      <c r="FBG21" s="146"/>
      <c r="FBH21" s="146"/>
      <c r="FBI21" s="146"/>
      <c r="FBJ21" s="146"/>
      <c r="FBK21" s="146"/>
      <c r="FBL21" s="146"/>
      <c r="FBM21" s="146"/>
      <c r="FBN21" s="146"/>
      <c r="FBO21" s="146"/>
      <c r="FBP21" s="146"/>
      <c r="FBQ21" s="146"/>
      <c r="FBR21" s="146"/>
      <c r="FBS21" s="146"/>
      <c r="FBT21" s="146"/>
      <c r="FBU21" s="146"/>
      <c r="FBV21" s="146"/>
      <c r="FBW21" s="146"/>
      <c r="FBX21" s="146"/>
      <c r="FBY21" s="146"/>
      <c r="FBZ21" s="146"/>
      <c r="FCA21" s="146"/>
      <c r="FCB21" s="146"/>
      <c r="FCC21" s="146"/>
      <c r="FCD21" s="146"/>
      <c r="FCE21" s="146"/>
      <c r="FCF21" s="146"/>
      <c r="FCG21" s="146"/>
      <c r="FCH21" s="146"/>
      <c r="FCI21" s="146"/>
      <c r="FCJ21" s="146"/>
      <c r="FCK21" s="146"/>
      <c r="FCL21" s="146"/>
      <c r="FCM21" s="146"/>
      <c r="FCN21" s="146"/>
      <c r="FCO21" s="146"/>
      <c r="FCP21" s="146"/>
      <c r="FCQ21" s="146"/>
      <c r="FCR21" s="146"/>
      <c r="FCS21" s="146"/>
      <c r="FCT21" s="146"/>
      <c r="FCU21" s="146"/>
      <c r="FCV21" s="146"/>
      <c r="FCW21" s="146"/>
      <c r="FCX21" s="146"/>
      <c r="FCY21" s="146"/>
      <c r="FCZ21" s="146"/>
      <c r="FDA21" s="146"/>
      <c r="FDB21" s="146"/>
      <c r="FDC21" s="146"/>
      <c r="FDD21" s="146"/>
      <c r="FDE21" s="146"/>
      <c r="FDF21" s="146"/>
      <c r="FDG21" s="146"/>
      <c r="FDH21" s="146"/>
      <c r="FDI21" s="146"/>
      <c r="FDJ21" s="146"/>
      <c r="FDK21" s="146"/>
      <c r="FDL21" s="146"/>
      <c r="FDM21" s="146"/>
      <c r="FDN21" s="146"/>
      <c r="FDO21" s="146"/>
      <c r="FDP21" s="146"/>
      <c r="FDQ21" s="146"/>
      <c r="FDR21" s="146"/>
      <c r="FDS21" s="146"/>
      <c r="FDT21" s="146"/>
      <c r="FDU21" s="146"/>
      <c r="FDV21" s="146"/>
      <c r="FDW21" s="146"/>
      <c r="FDX21" s="146"/>
      <c r="FDY21" s="146"/>
      <c r="FDZ21" s="146"/>
      <c r="FEA21" s="146"/>
      <c r="FEB21" s="146"/>
      <c r="FEC21" s="146"/>
      <c r="FED21" s="146"/>
      <c r="FEE21" s="146"/>
      <c r="FEF21" s="146"/>
      <c r="FEG21" s="146"/>
      <c r="FEH21" s="146"/>
      <c r="FEI21" s="146"/>
      <c r="FEJ21" s="146"/>
      <c r="FEK21" s="146"/>
      <c r="FEL21" s="146"/>
      <c r="FEM21" s="146"/>
      <c r="FEN21" s="146"/>
      <c r="FEO21" s="146"/>
      <c r="FEP21" s="146"/>
      <c r="FEQ21" s="146"/>
      <c r="FER21" s="146"/>
      <c r="FES21" s="146"/>
      <c r="FET21" s="146"/>
      <c r="FEU21" s="146"/>
      <c r="FEV21" s="146"/>
      <c r="FEW21" s="146"/>
      <c r="FEX21" s="146"/>
      <c r="FEY21" s="146"/>
      <c r="FEZ21" s="146"/>
      <c r="FFA21" s="146"/>
      <c r="FFB21" s="146"/>
      <c r="FFC21" s="146"/>
      <c r="FFD21" s="146"/>
      <c r="FFE21" s="146"/>
      <c r="FFF21" s="146"/>
      <c r="FFG21" s="146"/>
      <c r="FFH21" s="146"/>
      <c r="FFI21" s="146"/>
      <c r="FFJ21" s="146"/>
      <c r="FFK21" s="146"/>
      <c r="FFL21" s="146"/>
      <c r="FFM21" s="146"/>
      <c r="FFN21" s="146"/>
      <c r="FFO21" s="146"/>
      <c r="FFP21" s="146"/>
      <c r="FFQ21" s="146"/>
      <c r="FFR21" s="146"/>
      <c r="FFS21" s="146"/>
      <c r="FFT21" s="146"/>
      <c r="FFU21" s="146"/>
      <c r="FFV21" s="146"/>
      <c r="FFW21" s="146"/>
      <c r="FFX21" s="146"/>
      <c r="FFY21" s="146"/>
      <c r="FFZ21" s="146"/>
      <c r="FGA21" s="146"/>
      <c r="FGB21" s="146"/>
      <c r="FGC21" s="146"/>
      <c r="FGD21" s="146"/>
      <c r="FGE21" s="146"/>
      <c r="FGF21" s="146"/>
      <c r="FGG21" s="146"/>
      <c r="FGH21" s="146"/>
      <c r="FGI21" s="146"/>
      <c r="FGJ21" s="146"/>
      <c r="FGK21" s="146"/>
      <c r="FGL21" s="146"/>
      <c r="FGM21" s="146"/>
      <c r="FGN21" s="146"/>
      <c r="FGO21" s="146"/>
      <c r="FGP21" s="146"/>
      <c r="FGQ21" s="146"/>
      <c r="FGR21" s="146"/>
      <c r="FGS21" s="146"/>
      <c r="FGT21" s="146"/>
      <c r="FGU21" s="146"/>
      <c r="FGV21" s="146"/>
      <c r="FGW21" s="146"/>
      <c r="FGX21" s="146"/>
      <c r="FGY21" s="146"/>
      <c r="FGZ21" s="146"/>
      <c r="FHA21" s="146"/>
      <c r="FHB21" s="146"/>
      <c r="FHC21" s="146"/>
      <c r="FHD21" s="146"/>
      <c r="FHE21" s="146"/>
      <c r="FHF21" s="146"/>
      <c r="FHG21" s="146"/>
      <c r="FHH21" s="146"/>
      <c r="FHI21" s="146"/>
      <c r="FHJ21" s="146"/>
      <c r="FHK21" s="146"/>
      <c r="FHL21" s="146"/>
      <c r="FHM21" s="146"/>
      <c r="FHN21" s="146"/>
      <c r="FHO21" s="146"/>
      <c r="FHP21" s="146"/>
      <c r="FHQ21" s="146"/>
      <c r="FHR21" s="146"/>
      <c r="FHS21" s="146"/>
      <c r="FHT21" s="146"/>
      <c r="FHU21" s="146"/>
      <c r="FHV21" s="146"/>
      <c r="FHW21" s="146"/>
      <c r="FHX21" s="146"/>
      <c r="FHY21" s="146"/>
      <c r="FHZ21" s="146"/>
      <c r="FIA21" s="146"/>
      <c r="FIB21" s="146"/>
      <c r="FIC21" s="146"/>
      <c r="FID21" s="146"/>
      <c r="FIE21" s="146"/>
      <c r="FIF21" s="146"/>
      <c r="FIG21" s="146"/>
      <c r="FIH21" s="146"/>
      <c r="FII21" s="146"/>
      <c r="FIJ21" s="146"/>
      <c r="FIK21" s="146"/>
      <c r="FIL21" s="146"/>
      <c r="FIM21" s="146"/>
      <c r="FIN21" s="146"/>
      <c r="FIO21" s="146"/>
      <c r="FIP21" s="146"/>
      <c r="FIQ21" s="146"/>
      <c r="FIR21" s="146"/>
      <c r="FIS21" s="146"/>
      <c r="FIT21" s="146"/>
      <c r="FIU21" s="146"/>
      <c r="FIV21" s="146"/>
      <c r="FIW21" s="146"/>
      <c r="FIX21" s="146"/>
      <c r="FIY21" s="146"/>
      <c r="FIZ21" s="146"/>
      <c r="FJA21" s="146"/>
      <c r="FJB21" s="146"/>
      <c r="FJC21" s="146"/>
      <c r="FJD21" s="146"/>
      <c r="FJE21" s="146"/>
      <c r="FJF21" s="146"/>
      <c r="FJG21" s="146"/>
      <c r="FJH21" s="146"/>
      <c r="FJI21" s="146"/>
      <c r="FJJ21" s="146"/>
      <c r="FJK21" s="146"/>
      <c r="FJL21" s="146"/>
      <c r="FJM21" s="146"/>
      <c r="FJN21" s="146"/>
      <c r="FJO21" s="146"/>
      <c r="FJP21" s="146"/>
      <c r="FJQ21" s="146"/>
      <c r="FJR21" s="146"/>
      <c r="FJS21" s="146"/>
      <c r="FJT21" s="146"/>
      <c r="FJU21" s="146"/>
      <c r="FJV21" s="146"/>
      <c r="FJW21" s="146"/>
      <c r="FJX21" s="146"/>
      <c r="FJY21" s="146"/>
      <c r="FJZ21" s="146"/>
      <c r="FKA21" s="146"/>
      <c r="FKB21" s="146"/>
      <c r="FKC21" s="146"/>
      <c r="FKD21" s="146"/>
      <c r="FKE21" s="146"/>
      <c r="FKF21" s="146"/>
      <c r="FKG21" s="146"/>
      <c r="FKH21" s="146"/>
      <c r="FKI21" s="146"/>
      <c r="FKJ21" s="146"/>
      <c r="FKK21" s="146"/>
      <c r="FKL21" s="146"/>
      <c r="FKM21" s="146"/>
      <c r="FKN21" s="146"/>
      <c r="FKO21" s="146"/>
      <c r="FKP21" s="146"/>
      <c r="FKQ21" s="146"/>
      <c r="FKR21" s="146"/>
      <c r="FKS21" s="146"/>
      <c r="FKT21" s="146"/>
      <c r="FKU21" s="146"/>
      <c r="FKV21" s="146"/>
      <c r="FKW21" s="146"/>
      <c r="FKX21" s="146"/>
      <c r="FKY21" s="146"/>
      <c r="FKZ21" s="146"/>
      <c r="FLA21" s="146"/>
      <c r="FLB21" s="146"/>
      <c r="FLC21" s="146"/>
      <c r="FLD21" s="146"/>
      <c r="FLE21" s="146"/>
      <c r="FLF21" s="146"/>
      <c r="FLG21" s="146"/>
      <c r="FLH21" s="146"/>
      <c r="FLI21" s="146"/>
      <c r="FLJ21" s="146"/>
      <c r="FLK21" s="146"/>
      <c r="FLL21" s="146"/>
      <c r="FLM21" s="146"/>
      <c r="FLN21" s="146"/>
      <c r="FLO21" s="146"/>
      <c r="FLP21" s="146"/>
      <c r="FLQ21" s="146"/>
      <c r="FLR21" s="146"/>
      <c r="FLS21" s="146"/>
      <c r="FLT21" s="146"/>
      <c r="FLU21" s="146"/>
      <c r="FLV21" s="146"/>
      <c r="FLW21" s="146"/>
      <c r="FLX21" s="146"/>
      <c r="FLY21" s="146"/>
      <c r="FLZ21" s="146"/>
      <c r="FMA21" s="146"/>
      <c r="FMB21" s="146"/>
      <c r="FMC21" s="146"/>
      <c r="FMD21" s="146"/>
      <c r="FME21" s="146"/>
      <c r="FMF21" s="146"/>
      <c r="FMG21" s="146"/>
      <c r="FMH21" s="146"/>
      <c r="FMI21" s="146"/>
      <c r="FMJ21" s="146"/>
      <c r="FMK21" s="146"/>
      <c r="FML21" s="146"/>
      <c r="FMM21" s="146"/>
      <c r="FMN21" s="146"/>
      <c r="FMO21" s="146"/>
      <c r="FMP21" s="146"/>
      <c r="FMQ21" s="146"/>
      <c r="FMR21" s="146"/>
      <c r="FMS21" s="146"/>
      <c r="FMT21" s="146"/>
      <c r="FMU21" s="146"/>
      <c r="FMV21" s="146"/>
      <c r="FMW21" s="146"/>
      <c r="FMX21" s="146"/>
      <c r="FMY21" s="146"/>
      <c r="FMZ21" s="146"/>
      <c r="FNA21" s="146"/>
      <c r="FNB21" s="146"/>
      <c r="FNC21" s="146"/>
      <c r="FND21" s="146"/>
      <c r="FNE21" s="146"/>
      <c r="FNF21" s="146"/>
      <c r="FNG21" s="146"/>
      <c r="FNH21" s="146"/>
      <c r="FNI21" s="146"/>
      <c r="FNJ21" s="146"/>
      <c r="FNK21" s="146"/>
      <c r="FNL21" s="146"/>
      <c r="FNM21" s="146"/>
      <c r="FNN21" s="146"/>
      <c r="FNO21" s="146"/>
      <c r="FNP21" s="146"/>
      <c r="FNQ21" s="146"/>
      <c r="FNR21" s="146"/>
      <c r="FNS21" s="146"/>
      <c r="FNT21" s="146"/>
      <c r="FNU21" s="146"/>
      <c r="FNV21" s="146"/>
      <c r="FNW21" s="146"/>
      <c r="FNX21" s="146"/>
      <c r="FNY21" s="146"/>
      <c r="FNZ21" s="146"/>
      <c r="FOA21" s="146"/>
      <c r="FOB21" s="146"/>
      <c r="FOC21" s="146"/>
      <c r="FOD21" s="146"/>
      <c r="FOE21" s="146"/>
      <c r="FOF21" s="146"/>
      <c r="FOG21" s="146"/>
      <c r="FOH21" s="146"/>
      <c r="FOI21" s="146"/>
      <c r="FOJ21" s="146"/>
      <c r="FOK21" s="146"/>
      <c r="FOL21" s="146"/>
      <c r="FOM21" s="146"/>
      <c r="FON21" s="146"/>
      <c r="FOO21" s="146"/>
      <c r="FOP21" s="146"/>
      <c r="FOQ21" s="146"/>
      <c r="FOR21" s="146"/>
      <c r="FOS21" s="146"/>
      <c r="FOT21" s="146"/>
      <c r="FOU21" s="146"/>
      <c r="FOV21" s="146"/>
      <c r="FOW21" s="146"/>
      <c r="FOX21" s="146"/>
      <c r="FOY21" s="146"/>
      <c r="FOZ21" s="146"/>
      <c r="FPA21" s="146"/>
      <c r="FPB21" s="146"/>
      <c r="FPC21" s="146"/>
      <c r="FPD21" s="146"/>
      <c r="FPE21" s="146"/>
      <c r="FPF21" s="146"/>
      <c r="FPG21" s="146"/>
      <c r="FPH21" s="146"/>
      <c r="FPI21" s="146"/>
      <c r="FPJ21" s="146"/>
      <c r="FPK21" s="146"/>
      <c r="FPL21" s="146"/>
      <c r="FPM21" s="146"/>
      <c r="FPN21" s="146"/>
      <c r="FPO21" s="146"/>
      <c r="FPP21" s="146"/>
      <c r="FPQ21" s="146"/>
      <c r="FPR21" s="146"/>
      <c r="FPS21" s="146"/>
      <c r="FPT21" s="146"/>
      <c r="FPU21" s="146"/>
      <c r="FPV21" s="146"/>
      <c r="FPW21" s="146"/>
      <c r="FPX21" s="146"/>
      <c r="FPY21" s="146"/>
      <c r="FPZ21" s="146"/>
      <c r="FQA21" s="146"/>
      <c r="FQB21" s="146"/>
      <c r="FQC21" s="146"/>
      <c r="FQD21" s="146"/>
      <c r="FQE21" s="146"/>
      <c r="FQF21" s="146"/>
      <c r="FQG21" s="146"/>
      <c r="FQH21" s="146"/>
      <c r="FQI21" s="146"/>
      <c r="FQJ21" s="146"/>
      <c r="FQK21" s="146"/>
      <c r="FQL21" s="146"/>
      <c r="FQM21" s="146"/>
      <c r="FQN21" s="146"/>
      <c r="FQO21" s="146"/>
      <c r="FQP21" s="146"/>
      <c r="FQQ21" s="146"/>
      <c r="FQR21" s="146"/>
      <c r="FQS21" s="146"/>
      <c r="FQT21" s="146"/>
      <c r="FQU21" s="146"/>
      <c r="FQV21" s="146"/>
      <c r="FQW21" s="146"/>
      <c r="FQX21" s="146"/>
      <c r="FQY21" s="146"/>
      <c r="FQZ21" s="146"/>
      <c r="FRA21" s="146"/>
      <c r="FRB21" s="146"/>
      <c r="FRC21" s="146"/>
      <c r="FRD21" s="146"/>
      <c r="FRE21" s="146"/>
      <c r="FRF21" s="146"/>
      <c r="FRG21" s="146"/>
      <c r="FRH21" s="146"/>
      <c r="FRI21" s="146"/>
      <c r="FRJ21" s="146"/>
      <c r="FRK21" s="146"/>
      <c r="FRL21" s="146"/>
      <c r="FRM21" s="146"/>
      <c r="FRN21" s="146"/>
      <c r="FRO21" s="146"/>
      <c r="FRP21" s="146"/>
      <c r="FRQ21" s="146"/>
      <c r="FRR21" s="146"/>
      <c r="FRS21" s="146"/>
      <c r="FRT21" s="146"/>
      <c r="FRU21" s="146"/>
      <c r="FRV21" s="146"/>
      <c r="FRW21" s="146"/>
      <c r="FRX21" s="146"/>
      <c r="FRY21" s="146"/>
      <c r="FRZ21" s="146"/>
      <c r="FSA21" s="146"/>
      <c r="FSB21" s="146"/>
      <c r="FSC21" s="146"/>
      <c r="FSD21" s="146"/>
      <c r="FSE21" s="146"/>
      <c r="FSF21" s="146"/>
      <c r="FSG21" s="146"/>
      <c r="FSH21" s="146"/>
      <c r="FSI21" s="146"/>
      <c r="FSJ21" s="146"/>
      <c r="FSK21" s="146"/>
      <c r="FSL21" s="146"/>
      <c r="FSM21" s="146"/>
      <c r="FSN21" s="146"/>
      <c r="FSO21" s="146"/>
      <c r="FSP21" s="146"/>
      <c r="FSQ21" s="146"/>
      <c r="FSR21" s="146"/>
      <c r="FSS21" s="146"/>
      <c r="FST21" s="146"/>
      <c r="FSU21" s="146"/>
      <c r="FSV21" s="146"/>
      <c r="FSW21" s="146"/>
      <c r="FSX21" s="146"/>
      <c r="FSY21" s="146"/>
      <c r="FSZ21" s="146"/>
      <c r="FTA21" s="146"/>
      <c r="FTB21" s="146"/>
      <c r="FTC21" s="146"/>
      <c r="FTD21" s="146"/>
      <c r="FTE21" s="146"/>
      <c r="FTF21" s="146"/>
      <c r="FTG21" s="146"/>
      <c r="FTH21" s="146"/>
      <c r="FTI21" s="146"/>
      <c r="FTJ21" s="146"/>
      <c r="FTK21" s="146"/>
      <c r="FTL21" s="146"/>
      <c r="FTM21" s="146"/>
      <c r="FTN21" s="146"/>
      <c r="FTO21" s="146"/>
      <c r="FTP21" s="146"/>
      <c r="FTQ21" s="146"/>
      <c r="FTR21" s="146"/>
      <c r="FTS21" s="146"/>
      <c r="FTT21" s="146"/>
      <c r="FTU21" s="146"/>
      <c r="FTV21" s="146"/>
      <c r="FTW21" s="146"/>
      <c r="FTX21" s="146"/>
      <c r="FTY21" s="146"/>
      <c r="FTZ21" s="146"/>
      <c r="FUA21" s="146"/>
      <c r="FUB21" s="146"/>
      <c r="FUC21" s="146"/>
      <c r="FUD21" s="146"/>
      <c r="FUE21" s="146"/>
      <c r="FUF21" s="146"/>
      <c r="FUG21" s="146"/>
      <c r="FUH21" s="146"/>
      <c r="FUI21" s="146"/>
      <c r="FUJ21" s="146"/>
      <c r="FUK21" s="146"/>
      <c r="FUL21" s="146"/>
      <c r="FUM21" s="146"/>
      <c r="FUN21" s="146"/>
      <c r="FUO21" s="146"/>
      <c r="FUP21" s="146"/>
      <c r="FUQ21" s="146"/>
      <c r="FUR21" s="146"/>
      <c r="FUS21" s="146"/>
      <c r="FUT21" s="146"/>
      <c r="FUU21" s="146"/>
      <c r="FUV21" s="146"/>
      <c r="FUW21" s="146"/>
      <c r="FUX21" s="146"/>
      <c r="FUY21" s="146"/>
      <c r="FUZ21" s="146"/>
      <c r="FVA21" s="146"/>
      <c r="FVB21" s="146"/>
      <c r="FVC21" s="146"/>
      <c r="FVD21" s="146"/>
      <c r="FVE21" s="146"/>
      <c r="FVF21" s="146"/>
      <c r="FVG21" s="146"/>
      <c r="FVH21" s="146"/>
      <c r="FVI21" s="146"/>
      <c r="FVJ21" s="146"/>
      <c r="FVK21" s="146"/>
      <c r="FVL21" s="146"/>
      <c r="FVM21" s="146"/>
      <c r="FVN21" s="146"/>
      <c r="FVO21" s="146"/>
      <c r="FVP21" s="146"/>
      <c r="FVQ21" s="146"/>
      <c r="FVR21" s="146"/>
      <c r="FVS21" s="146"/>
      <c r="FVT21" s="146"/>
      <c r="FVU21" s="146"/>
      <c r="FVV21" s="146"/>
      <c r="FVW21" s="146"/>
      <c r="FVX21" s="146"/>
      <c r="FVY21" s="146"/>
      <c r="FVZ21" s="146"/>
      <c r="FWA21" s="146"/>
      <c r="FWB21" s="146"/>
      <c r="FWC21" s="146"/>
      <c r="FWD21" s="146"/>
      <c r="FWE21" s="146"/>
      <c r="FWF21" s="146"/>
      <c r="FWG21" s="146"/>
      <c r="FWH21" s="146"/>
      <c r="FWI21" s="146"/>
      <c r="FWJ21" s="146"/>
      <c r="FWK21" s="146"/>
      <c r="FWL21" s="146"/>
      <c r="FWM21" s="146"/>
      <c r="FWN21" s="146"/>
      <c r="FWO21" s="146"/>
      <c r="FWP21" s="146"/>
      <c r="FWQ21" s="146"/>
      <c r="FWR21" s="146"/>
      <c r="FWS21" s="146"/>
      <c r="FWT21" s="146"/>
      <c r="FWU21" s="146"/>
      <c r="FWV21" s="146"/>
      <c r="FWW21" s="146"/>
      <c r="FWX21" s="146"/>
      <c r="FWY21" s="146"/>
      <c r="FWZ21" s="146"/>
      <c r="FXA21" s="146"/>
      <c r="FXB21" s="146"/>
      <c r="FXC21" s="146"/>
      <c r="FXD21" s="146"/>
      <c r="FXE21" s="146"/>
      <c r="FXF21" s="146"/>
      <c r="FXG21" s="146"/>
      <c r="FXH21" s="146"/>
      <c r="FXI21" s="146"/>
      <c r="FXJ21" s="146"/>
      <c r="FXK21" s="146"/>
      <c r="FXL21" s="146"/>
      <c r="FXM21" s="146"/>
      <c r="FXN21" s="146"/>
      <c r="FXO21" s="146"/>
      <c r="FXP21" s="146"/>
      <c r="FXQ21" s="146"/>
      <c r="FXR21" s="146"/>
      <c r="FXS21" s="146"/>
      <c r="FXT21" s="146"/>
      <c r="FXU21" s="146"/>
      <c r="FXV21" s="146"/>
      <c r="FXW21" s="146"/>
      <c r="FXX21" s="146"/>
      <c r="FXY21" s="146"/>
      <c r="FXZ21" s="146"/>
      <c r="FYA21" s="146"/>
      <c r="FYB21" s="146"/>
      <c r="FYC21" s="146"/>
      <c r="FYD21" s="146"/>
      <c r="FYE21" s="146"/>
      <c r="FYF21" s="146"/>
      <c r="FYG21" s="146"/>
      <c r="FYH21" s="146"/>
      <c r="FYI21" s="146"/>
      <c r="FYJ21" s="146"/>
      <c r="FYK21" s="146"/>
      <c r="FYL21" s="146"/>
      <c r="FYM21" s="146"/>
      <c r="FYN21" s="146"/>
      <c r="FYO21" s="146"/>
      <c r="FYP21" s="146"/>
      <c r="FYQ21" s="146"/>
      <c r="FYR21" s="146"/>
      <c r="FYS21" s="146"/>
      <c r="FYT21" s="146"/>
      <c r="FYU21" s="146"/>
      <c r="FYV21" s="146"/>
      <c r="FYW21" s="146"/>
      <c r="FYX21" s="146"/>
      <c r="FYY21" s="146"/>
      <c r="FYZ21" s="146"/>
      <c r="FZA21" s="146"/>
      <c r="FZB21" s="146"/>
      <c r="FZC21" s="146"/>
      <c r="FZD21" s="146"/>
      <c r="FZE21" s="146"/>
      <c r="FZF21" s="146"/>
      <c r="FZG21" s="146"/>
      <c r="FZH21" s="146"/>
      <c r="FZI21" s="146"/>
      <c r="FZJ21" s="146"/>
      <c r="FZK21" s="146"/>
      <c r="FZL21" s="146"/>
      <c r="FZM21" s="146"/>
      <c r="FZN21" s="146"/>
      <c r="FZO21" s="146"/>
      <c r="FZP21" s="146"/>
      <c r="FZQ21" s="146"/>
      <c r="FZR21" s="146"/>
      <c r="FZS21" s="146"/>
      <c r="FZT21" s="146"/>
      <c r="FZU21" s="146"/>
      <c r="FZV21" s="146"/>
      <c r="FZW21" s="146"/>
      <c r="FZX21" s="146"/>
      <c r="FZY21" s="146"/>
      <c r="FZZ21" s="146"/>
      <c r="GAA21" s="146"/>
      <c r="GAB21" s="146"/>
      <c r="GAC21" s="146"/>
      <c r="GAD21" s="146"/>
      <c r="GAE21" s="146"/>
      <c r="GAF21" s="146"/>
      <c r="GAG21" s="146"/>
      <c r="GAH21" s="146"/>
      <c r="GAI21" s="146"/>
      <c r="GAJ21" s="146"/>
      <c r="GAK21" s="146"/>
      <c r="GAL21" s="146"/>
      <c r="GAM21" s="146"/>
      <c r="GAN21" s="146"/>
      <c r="GAO21" s="146"/>
      <c r="GAP21" s="146"/>
      <c r="GAQ21" s="146"/>
      <c r="GAR21" s="146"/>
      <c r="GAS21" s="146"/>
      <c r="GAT21" s="146"/>
      <c r="GAU21" s="146"/>
      <c r="GAV21" s="146"/>
      <c r="GAW21" s="146"/>
      <c r="GAX21" s="146"/>
      <c r="GAY21" s="146"/>
      <c r="GAZ21" s="146"/>
      <c r="GBA21" s="146"/>
      <c r="GBB21" s="146"/>
      <c r="GBC21" s="146"/>
      <c r="GBD21" s="146"/>
      <c r="GBE21" s="146"/>
      <c r="GBF21" s="146"/>
      <c r="GBG21" s="146"/>
      <c r="GBH21" s="146"/>
      <c r="GBI21" s="146"/>
      <c r="GBJ21" s="146"/>
      <c r="GBK21" s="146"/>
      <c r="GBL21" s="146"/>
      <c r="GBM21" s="146"/>
      <c r="GBN21" s="146"/>
      <c r="GBO21" s="146"/>
      <c r="GBP21" s="146"/>
      <c r="GBQ21" s="146"/>
      <c r="GBR21" s="146"/>
      <c r="GBS21" s="146"/>
      <c r="GBT21" s="146"/>
      <c r="GBU21" s="146"/>
      <c r="GBV21" s="146"/>
      <c r="GBW21" s="146"/>
      <c r="GBX21" s="146"/>
      <c r="GBY21" s="146"/>
      <c r="GBZ21" s="146"/>
      <c r="GCA21" s="146"/>
      <c r="GCB21" s="146"/>
      <c r="GCC21" s="146"/>
      <c r="GCD21" s="146"/>
      <c r="GCE21" s="146"/>
      <c r="GCF21" s="146"/>
      <c r="GCG21" s="146"/>
      <c r="GCH21" s="146"/>
      <c r="GCI21" s="146"/>
      <c r="GCJ21" s="146"/>
      <c r="GCK21" s="146"/>
      <c r="GCL21" s="146"/>
      <c r="GCM21" s="146"/>
      <c r="GCN21" s="146"/>
      <c r="GCO21" s="146"/>
      <c r="GCP21" s="146"/>
      <c r="GCQ21" s="146"/>
      <c r="GCR21" s="146"/>
      <c r="GCS21" s="146"/>
      <c r="GCT21" s="146"/>
      <c r="GCU21" s="146"/>
      <c r="GCV21" s="146"/>
      <c r="GCW21" s="146"/>
      <c r="GCX21" s="146"/>
      <c r="GCY21" s="146"/>
      <c r="GCZ21" s="146"/>
      <c r="GDA21" s="146"/>
      <c r="GDB21" s="146"/>
      <c r="GDC21" s="146"/>
      <c r="GDD21" s="146"/>
      <c r="GDE21" s="146"/>
      <c r="GDF21" s="146"/>
      <c r="GDG21" s="146"/>
      <c r="GDH21" s="146"/>
      <c r="GDI21" s="146"/>
      <c r="GDJ21" s="146"/>
      <c r="GDK21" s="146"/>
      <c r="GDL21" s="146"/>
      <c r="GDM21" s="146"/>
      <c r="GDN21" s="146"/>
      <c r="GDO21" s="146"/>
      <c r="GDP21" s="146"/>
      <c r="GDQ21" s="146"/>
      <c r="GDR21" s="146"/>
      <c r="GDS21" s="146"/>
      <c r="GDT21" s="146"/>
      <c r="GDU21" s="146"/>
      <c r="GDV21" s="146"/>
      <c r="GDW21" s="146"/>
      <c r="GDX21" s="146"/>
      <c r="GDY21" s="146"/>
      <c r="GDZ21" s="146"/>
      <c r="GEA21" s="146"/>
      <c r="GEB21" s="146"/>
      <c r="GEC21" s="146"/>
      <c r="GED21" s="146"/>
      <c r="GEE21" s="146"/>
      <c r="GEF21" s="146"/>
      <c r="GEG21" s="146"/>
      <c r="GEH21" s="146"/>
      <c r="GEI21" s="146"/>
      <c r="GEJ21" s="146"/>
      <c r="GEK21" s="146"/>
      <c r="GEL21" s="146"/>
      <c r="GEM21" s="146"/>
      <c r="GEN21" s="146"/>
      <c r="GEO21" s="146"/>
      <c r="GEP21" s="146"/>
      <c r="GEQ21" s="146"/>
      <c r="GER21" s="146"/>
      <c r="GES21" s="146"/>
      <c r="GET21" s="146"/>
      <c r="GEU21" s="146"/>
      <c r="GEV21" s="146"/>
      <c r="GEW21" s="146"/>
      <c r="GEX21" s="146"/>
      <c r="GEY21" s="146"/>
      <c r="GEZ21" s="146"/>
      <c r="GFA21" s="146"/>
      <c r="GFB21" s="146"/>
      <c r="GFC21" s="146"/>
      <c r="GFD21" s="146"/>
      <c r="GFE21" s="146"/>
      <c r="GFF21" s="146"/>
      <c r="GFG21" s="146"/>
      <c r="GFH21" s="146"/>
      <c r="GFI21" s="146"/>
      <c r="GFJ21" s="146"/>
      <c r="GFK21" s="146"/>
      <c r="GFL21" s="146"/>
      <c r="GFM21" s="146"/>
      <c r="GFN21" s="146"/>
      <c r="GFO21" s="146"/>
      <c r="GFP21" s="146"/>
      <c r="GFQ21" s="146"/>
      <c r="GFR21" s="146"/>
      <c r="GFS21" s="146"/>
      <c r="GFT21" s="146"/>
      <c r="GFU21" s="146"/>
      <c r="GFV21" s="146"/>
      <c r="GFW21" s="146"/>
      <c r="GFX21" s="146"/>
      <c r="GFY21" s="146"/>
      <c r="GFZ21" s="146"/>
      <c r="GGA21" s="146"/>
      <c r="GGB21" s="146"/>
      <c r="GGC21" s="146"/>
      <c r="GGD21" s="146"/>
      <c r="GGE21" s="146"/>
      <c r="GGF21" s="146"/>
      <c r="GGG21" s="146"/>
      <c r="GGH21" s="146"/>
      <c r="GGI21" s="146"/>
      <c r="GGJ21" s="146"/>
      <c r="GGK21" s="146"/>
      <c r="GGL21" s="146"/>
      <c r="GGM21" s="146"/>
      <c r="GGN21" s="146"/>
      <c r="GGO21" s="146"/>
      <c r="GGP21" s="146"/>
      <c r="GGQ21" s="146"/>
      <c r="GGR21" s="146"/>
      <c r="GGS21" s="146"/>
      <c r="GGT21" s="146"/>
      <c r="GGU21" s="146"/>
      <c r="GGV21" s="146"/>
      <c r="GGW21" s="146"/>
      <c r="GGX21" s="146"/>
      <c r="GGY21" s="146"/>
      <c r="GGZ21" s="146"/>
      <c r="GHA21" s="146"/>
      <c r="GHB21" s="146"/>
      <c r="GHC21" s="146"/>
      <c r="GHD21" s="146"/>
      <c r="GHE21" s="146"/>
      <c r="GHF21" s="146"/>
      <c r="GHG21" s="146"/>
      <c r="GHH21" s="146"/>
      <c r="GHI21" s="146"/>
      <c r="GHJ21" s="146"/>
      <c r="GHK21" s="146"/>
      <c r="GHL21" s="146"/>
      <c r="GHM21" s="146"/>
      <c r="GHN21" s="146"/>
      <c r="GHO21" s="146"/>
      <c r="GHP21" s="146"/>
      <c r="GHQ21" s="146"/>
      <c r="GHR21" s="146"/>
      <c r="GHS21" s="146"/>
      <c r="GHT21" s="146"/>
      <c r="GHU21" s="146"/>
      <c r="GHV21" s="146"/>
      <c r="GHW21" s="146"/>
      <c r="GHX21" s="146"/>
      <c r="GHY21" s="146"/>
      <c r="GHZ21" s="146"/>
      <c r="GIA21" s="146"/>
      <c r="GIB21" s="146"/>
      <c r="GIC21" s="146"/>
      <c r="GID21" s="146"/>
      <c r="GIE21" s="146"/>
      <c r="GIF21" s="146"/>
      <c r="GIG21" s="146"/>
      <c r="GIH21" s="146"/>
      <c r="GII21" s="146"/>
      <c r="GIJ21" s="146"/>
      <c r="GIK21" s="146"/>
      <c r="GIL21" s="146"/>
      <c r="GIM21" s="146"/>
      <c r="GIN21" s="146"/>
      <c r="GIO21" s="146"/>
      <c r="GIP21" s="146"/>
      <c r="GIQ21" s="146"/>
      <c r="GIR21" s="146"/>
      <c r="GIS21" s="146"/>
      <c r="GIT21" s="146"/>
      <c r="GIU21" s="146"/>
      <c r="GIV21" s="146"/>
      <c r="GIW21" s="146"/>
      <c r="GIX21" s="146"/>
      <c r="GIY21" s="146"/>
      <c r="GIZ21" s="146"/>
      <c r="GJA21" s="146"/>
      <c r="GJB21" s="146"/>
      <c r="GJC21" s="146"/>
      <c r="GJD21" s="146"/>
      <c r="GJE21" s="146"/>
      <c r="GJF21" s="146"/>
      <c r="GJG21" s="146"/>
      <c r="GJH21" s="146"/>
      <c r="GJI21" s="146"/>
      <c r="GJJ21" s="146"/>
      <c r="GJK21" s="146"/>
      <c r="GJL21" s="146"/>
      <c r="GJM21" s="146"/>
      <c r="GJN21" s="146"/>
      <c r="GJO21" s="146"/>
      <c r="GJP21" s="146"/>
      <c r="GJQ21" s="146"/>
      <c r="GJR21" s="146"/>
      <c r="GJS21" s="146"/>
      <c r="GJT21" s="146"/>
      <c r="GJU21" s="146"/>
      <c r="GJV21" s="146"/>
      <c r="GJW21" s="146"/>
      <c r="GJX21" s="146"/>
      <c r="GJY21" s="146"/>
      <c r="GJZ21" s="146"/>
      <c r="GKA21" s="146"/>
      <c r="GKB21" s="146"/>
      <c r="GKC21" s="146"/>
      <c r="GKD21" s="146"/>
      <c r="GKE21" s="146"/>
      <c r="GKF21" s="146"/>
      <c r="GKG21" s="146"/>
      <c r="GKH21" s="146"/>
      <c r="GKI21" s="146"/>
      <c r="GKJ21" s="146"/>
      <c r="GKK21" s="146"/>
      <c r="GKL21" s="146"/>
      <c r="GKM21" s="146"/>
      <c r="GKN21" s="146"/>
      <c r="GKO21" s="146"/>
      <c r="GKP21" s="146"/>
      <c r="GKQ21" s="146"/>
      <c r="GKR21" s="146"/>
      <c r="GKS21" s="146"/>
      <c r="GKT21" s="146"/>
      <c r="GKU21" s="146"/>
      <c r="GKV21" s="146"/>
      <c r="GKW21" s="146"/>
      <c r="GKX21" s="146"/>
      <c r="GKY21" s="146"/>
      <c r="GKZ21" s="146"/>
      <c r="GLA21" s="146"/>
      <c r="GLB21" s="146"/>
      <c r="GLC21" s="146"/>
      <c r="GLD21" s="146"/>
      <c r="GLE21" s="146"/>
      <c r="GLF21" s="146"/>
      <c r="GLG21" s="146"/>
      <c r="GLH21" s="146"/>
      <c r="GLI21" s="146"/>
      <c r="GLJ21" s="146"/>
      <c r="GLK21" s="146"/>
      <c r="GLL21" s="146"/>
      <c r="GLM21" s="146"/>
      <c r="GLN21" s="146"/>
      <c r="GLO21" s="146"/>
      <c r="GLP21" s="146"/>
      <c r="GLQ21" s="146"/>
      <c r="GLR21" s="146"/>
      <c r="GLS21" s="146"/>
      <c r="GLT21" s="146"/>
      <c r="GLU21" s="146"/>
      <c r="GLV21" s="146"/>
      <c r="GLW21" s="146"/>
      <c r="GLX21" s="146"/>
      <c r="GLY21" s="146"/>
      <c r="GLZ21" s="146"/>
      <c r="GMA21" s="146"/>
      <c r="GMB21" s="146"/>
      <c r="GMC21" s="146"/>
      <c r="GMD21" s="146"/>
      <c r="GME21" s="146"/>
      <c r="GMF21" s="146"/>
      <c r="GMG21" s="146"/>
      <c r="GMH21" s="146"/>
      <c r="GMI21" s="146"/>
      <c r="GMJ21" s="146"/>
      <c r="GMK21" s="146"/>
      <c r="GML21" s="146"/>
      <c r="GMM21" s="146"/>
      <c r="GMN21" s="146"/>
      <c r="GMO21" s="146"/>
      <c r="GMP21" s="146"/>
      <c r="GMQ21" s="146"/>
      <c r="GMR21" s="146"/>
      <c r="GMS21" s="146"/>
      <c r="GMT21" s="146"/>
      <c r="GMU21" s="146"/>
      <c r="GMV21" s="146"/>
      <c r="GMW21" s="146"/>
      <c r="GMX21" s="146"/>
      <c r="GMY21" s="146"/>
      <c r="GMZ21" s="146"/>
      <c r="GNA21" s="146"/>
      <c r="GNB21" s="146"/>
      <c r="GNC21" s="146"/>
      <c r="GND21" s="146"/>
      <c r="GNE21" s="146"/>
      <c r="GNF21" s="146"/>
      <c r="GNG21" s="146"/>
      <c r="GNH21" s="146"/>
      <c r="GNI21" s="146"/>
      <c r="GNJ21" s="146"/>
      <c r="GNK21" s="146"/>
      <c r="GNL21" s="146"/>
      <c r="GNM21" s="146"/>
      <c r="GNN21" s="146"/>
      <c r="GNO21" s="146"/>
      <c r="GNP21" s="146"/>
      <c r="GNQ21" s="146"/>
      <c r="GNR21" s="146"/>
      <c r="GNS21" s="146"/>
      <c r="GNT21" s="146"/>
      <c r="GNU21" s="146"/>
      <c r="GNV21" s="146"/>
      <c r="GNW21" s="146"/>
      <c r="GNX21" s="146"/>
      <c r="GNY21" s="146"/>
      <c r="GNZ21" s="146"/>
      <c r="GOA21" s="146"/>
      <c r="GOB21" s="146"/>
      <c r="GOC21" s="146"/>
      <c r="GOD21" s="146"/>
      <c r="GOE21" s="146"/>
      <c r="GOF21" s="146"/>
      <c r="GOG21" s="146"/>
      <c r="GOH21" s="146"/>
      <c r="GOI21" s="146"/>
      <c r="GOJ21" s="146"/>
      <c r="GOK21" s="146"/>
      <c r="GOL21" s="146"/>
      <c r="GOM21" s="146"/>
      <c r="GON21" s="146"/>
      <c r="GOO21" s="146"/>
      <c r="GOP21" s="146"/>
      <c r="GOQ21" s="146"/>
      <c r="GOR21" s="146"/>
      <c r="GOS21" s="146"/>
      <c r="GOT21" s="146"/>
      <c r="GOU21" s="146"/>
      <c r="GOV21" s="146"/>
      <c r="GOW21" s="146"/>
      <c r="GOX21" s="146"/>
      <c r="GOY21" s="146"/>
      <c r="GOZ21" s="146"/>
      <c r="GPA21" s="146"/>
      <c r="GPB21" s="146"/>
      <c r="GPC21" s="146"/>
      <c r="GPD21" s="146"/>
      <c r="GPE21" s="146"/>
      <c r="GPF21" s="146"/>
      <c r="GPG21" s="146"/>
      <c r="GPH21" s="146"/>
      <c r="GPI21" s="146"/>
      <c r="GPJ21" s="146"/>
      <c r="GPK21" s="146"/>
      <c r="GPL21" s="146"/>
      <c r="GPM21" s="146"/>
      <c r="GPN21" s="146"/>
      <c r="GPO21" s="146"/>
      <c r="GPP21" s="146"/>
      <c r="GPQ21" s="146"/>
      <c r="GPR21" s="146"/>
      <c r="GPS21" s="146"/>
      <c r="GPT21" s="146"/>
      <c r="GPU21" s="146"/>
      <c r="GPV21" s="146"/>
      <c r="GPW21" s="146"/>
      <c r="GPX21" s="146"/>
      <c r="GPY21" s="146"/>
      <c r="GPZ21" s="146"/>
      <c r="GQA21" s="146"/>
      <c r="GQB21" s="146"/>
      <c r="GQC21" s="146"/>
      <c r="GQD21" s="146"/>
      <c r="GQE21" s="146"/>
      <c r="GQF21" s="146"/>
      <c r="GQG21" s="146"/>
      <c r="GQH21" s="146"/>
      <c r="GQI21" s="146"/>
      <c r="GQJ21" s="146"/>
      <c r="GQK21" s="146"/>
      <c r="GQL21" s="146"/>
      <c r="GQM21" s="146"/>
      <c r="GQN21" s="146"/>
      <c r="GQO21" s="146"/>
      <c r="GQP21" s="146"/>
      <c r="GQQ21" s="146"/>
      <c r="GQR21" s="146"/>
      <c r="GQS21" s="146"/>
      <c r="GQT21" s="146"/>
      <c r="GQU21" s="146"/>
      <c r="GQV21" s="146"/>
      <c r="GQW21" s="146"/>
      <c r="GQX21" s="146"/>
      <c r="GQY21" s="146"/>
      <c r="GQZ21" s="146"/>
      <c r="GRA21" s="146"/>
      <c r="GRB21" s="146"/>
      <c r="GRC21" s="146"/>
      <c r="GRD21" s="146"/>
      <c r="GRE21" s="146"/>
      <c r="GRF21" s="146"/>
      <c r="GRG21" s="146"/>
      <c r="GRH21" s="146"/>
      <c r="GRI21" s="146"/>
      <c r="GRJ21" s="146"/>
      <c r="GRK21" s="146"/>
      <c r="GRL21" s="146"/>
      <c r="GRM21" s="146"/>
      <c r="GRN21" s="146"/>
      <c r="GRO21" s="146"/>
      <c r="GRP21" s="146"/>
      <c r="GRQ21" s="146"/>
      <c r="GRR21" s="146"/>
      <c r="GRS21" s="146"/>
      <c r="GRT21" s="146"/>
      <c r="GRU21" s="146"/>
      <c r="GRV21" s="146"/>
      <c r="GRW21" s="146"/>
      <c r="GRX21" s="146"/>
      <c r="GRY21" s="146"/>
      <c r="GRZ21" s="146"/>
      <c r="GSA21" s="146"/>
      <c r="GSB21" s="146"/>
      <c r="GSC21" s="146"/>
      <c r="GSD21" s="146"/>
      <c r="GSE21" s="146"/>
      <c r="GSF21" s="146"/>
      <c r="GSG21" s="146"/>
      <c r="GSH21" s="146"/>
      <c r="GSI21" s="146"/>
      <c r="GSJ21" s="146"/>
      <c r="GSK21" s="146"/>
      <c r="GSL21" s="146"/>
      <c r="GSM21" s="146"/>
      <c r="GSN21" s="146"/>
      <c r="GSO21" s="146"/>
      <c r="GSP21" s="146"/>
      <c r="GSQ21" s="146"/>
      <c r="GSR21" s="146"/>
      <c r="GSS21" s="146"/>
      <c r="GST21" s="146"/>
      <c r="GSU21" s="146"/>
      <c r="GSV21" s="146"/>
      <c r="GSW21" s="146"/>
      <c r="GSX21" s="146"/>
      <c r="GSY21" s="146"/>
      <c r="GSZ21" s="146"/>
      <c r="GTA21" s="146"/>
      <c r="GTB21" s="146"/>
      <c r="GTC21" s="146"/>
      <c r="GTD21" s="146"/>
      <c r="GTE21" s="146"/>
      <c r="GTF21" s="146"/>
      <c r="GTG21" s="146"/>
      <c r="GTH21" s="146"/>
      <c r="GTI21" s="146"/>
      <c r="GTJ21" s="146"/>
      <c r="GTK21" s="146"/>
      <c r="GTL21" s="146"/>
      <c r="GTM21" s="146"/>
      <c r="GTN21" s="146"/>
      <c r="GTO21" s="146"/>
      <c r="GTP21" s="146"/>
      <c r="GTQ21" s="146"/>
      <c r="GTR21" s="146"/>
      <c r="GTS21" s="146"/>
      <c r="GTT21" s="146"/>
      <c r="GTU21" s="146"/>
      <c r="GTV21" s="146"/>
      <c r="GTW21" s="146"/>
      <c r="GTX21" s="146"/>
      <c r="GTY21" s="146"/>
      <c r="GTZ21" s="146"/>
      <c r="GUA21" s="146"/>
      <c r="GUB21" s="146"/>
      <c r="GUC21" s="146"/>
      <c r="GUD21" s="146"/>
      <c r="GUE21" s="146"/>
      <c r="GUF21" s="146"/>
      <c r="GUG21" s="146"/>
      <c r="GUH21" s="146"/>
      <c r="GUI21" s="146"/>
      <c r="GUJ21" s="146"/>
      <c r="GUK21" s="146"/>
      <c r="GUL21" s="146"/>
      <c r="GUM21" s="146"/>
      <c r="GUN21" s="146"/>
      <c r="GUO21" s="146"/>
      <c r="GUP21" s="146"/>
      <c r="GUQ21" s="146"/>
      <c r="GUR21" s="146"/>
      <c r="GUS21" s="146"/>
      <c r="GUT21" s="146"/>
      <c r="GUU21" s="146"/>
      <c r="GUV21" s="146"/>
      <c r="GUW21" s="146"/>
      <c r="GUX21" s="146"/>
      <c r="GUY21" s="146"/>
      <c r="GUZ21" s="146"/>
      <c r="GVA21" s="146"/>
      <c r="GVB21" s="146"/>
      <c r="GVC21" s="146"/>
      <c r="GVD21" s="146"/>
      <c r="GVE21" s="146"/>
      <c r="GVF21" s="146"/>
      <c r="GVG21" s="146"/>
      <c r="GVH21" s="146"/>
      <c r="GVI21" s="146"/>
      <c r="GVJ21" s="146"/>
      <c r="GVK21" s="146"/>
      <c r="GVL21" s="146"/>
      <c r="GVM21" s="146"/>
      <c r="GVN21" s="146"/>
      <c r="GVO21" s="146"/>
      <c r="GVP21" s="146"/>
      <c r="GVQ21" s="146"/>
      <c r="GVR21" s="146"/>
      <c r="GVS21" s="146"/>
      <c r="GVT21" s="146"/>
      <c r="GVU21" s="146"/>
      <c r="GVV21" s="146"/>
      <c r="GVW21" s="146"/>
      <c r="GVX21" s="146"/>
      <c r="GVY21" s="146"/>
      <c r="GVZ21" s="146"/>
      <c r="GWA21" s="146"/>
      <c r="GWB21" s="146"/>
      <c r="GWC21" s="146"/>
      <c r="GWD21" s="146"/>
      <c r="GWE21" s="146"/>
      <c r="GWF21" s="146"/>
      <c r="GWG21" s="146"/>
      <c r="GWH21" s="146"/>
      <c r="GWI21" s="146"/>
      <c r="GWJ21" s="146"/>
      <c r="GWK21" s="146"/>
      <c r="GWL21" s="146"/>
      <c r="GWM21" s="146"/>
      <c r="GWN21" s="146"/>
      <c r="GWO21" s="146"/>
      <c r="GWP21" s="146"/>
      <c r="GWQ21" s="146"/>
      <c r="GWR21" s="146"/>
      <c r="GWS21" s="146"/>
      <c r="GWT21" s="146"/>
      <c r="GWU21" s="146"/>
      <c r="GWV21" s="146"/>
      <c r="GWW21" s="146"/>
      <c r="GWX21" s="146"/>
      <c r="GWY21" s="146"/>
      <c r="GWZ21" s="146"/>
      <c r="GXA21" s="146"/>
      <c r="GXB21" s="146"/>
      <c r="GXC21" s="146"/>
      <c r="GXD21" s="146"/>
      <c r="GXE21" s="146"/>
      <c r="GXF21" s="146"/>
      <c r="GXG21" s="146"/>
      <c r="GXH21" s="146"/>
      <c r="GXI21" s="146"/>
      <c r="GXJ21" s="146"/>
      <c r="GXK21" s="146"/>
      <c r="GXL21" s="146"/>
      <c r="GXM21" s="146"/>
      <c r="GXN21" s="146"/>
      <c r="GXO21" s="146"/>
      <c r="GXP21" s="146"/>
      <c r="GXQ21" s="146"/>
      <c r="GXR21" s="146"/>
      <c r="GXS21" s="146"/>
      <c r="GXT21" s="146"/>
      <c r="GXU21" s="146"/>
      <c r="GXV21" s="146"/>
      <c r="GXW21" s="146"/>
      <c r="GXX21" s="146"/>
      <c r="GXY21" s="146"/>
      <c r="GXZ21" s="146"/>
      <c r="GYA21" s="146"/>
      <c r="GYB21" s="146"/>
      <c r="GYC21" s="146"/>
      <c r="GYD21" s="146"/>
      <c r="GYE21" s="146"/>
      <c r="GYF21" s="146"/>
      <c r="GYG21" s="146"/>
      <c r="GYH21" s="146"/>
      <c r="GYI21" s="146"/>
      <c r="GYJ21" s="146"/>
      <c r="GYK21" s="146"/>
      <c r="GYL21" s="146"/>
      <c r="GYM21" s="146"/>
      <c r="GYN21" s="146"/>
      <c r="GYO21" s="146"/>
      <c r="GYP21" s="146"/>
      <c r="GYQ21" s="146"/>
      <c r="GYR21" s="146"/>
      <c r="GYS21" s="146"/>
      <c r="GYT21" s="146"/>
      <c r="GYU21" s="146"/>
      <c r="GYV21" s="146"/>
      <c r="GYW21" s="146"/>
      <c r="GYX21" s="146"/>
      <c r="GYY21" s="146"/>
      <c r="GYZ21" s="146"/>
      <c r="GZA21" s="146"/>
      <c r="GZB21" s="146"/>
      <c r="GZC21" s="146"/>
      <c r="GZD21" s="146"/>
      <c r="GZE21" s="146"/>
      <c r="GZF21" s="146"/>
      <c r="GZG21" s="146"/>
      <c r="GZH21" s="146"/>
      <c r="GZI21" s="146"/>
      <c r="GZJ21" s="146"/>
      <c r="GZK21" s="146"/>
      <c r="GZL21" s="146"/>
      <c r="GZM21" s="146"/>
      <c r="GZN21" s="146"/>
      <c r="GZO21" s="146"/>
      <c r="GZP21" s="146"/>
      <c r="GZQ21" s="146"/>
      <c r="GZR21" s="146"/>
      <c r="GZS21" s="146"/>
      <c r="GZT21" s="146"/>
      <c r="GZU21" s="146"/>
      <c r="GZV21" s="146"/>
      <c r="GZW21" s="146"/>
      <c r="GZX21" s="146"/>
      <c r="GZY21" s="146"/>
      <c r="GZZ21" s="146"/>
      <c r="HAA21" s="146"/>
      <c r="HAB21" s="146"/>
      <c r="HAC21" s="146"/>
      <c r="HAD21" s="146"/>
      <c r="HAE21" s="146"/>
      <c r="HAF21" s="146"/>
      <c r="HAG21" s="146"/>
      <c r="HAH21" s="146"/>
      <c r="HAI21" s="146"/>
      <c r="HAJ21" s="146"/>
      <c r="HAK21" s="146"/>
      <c r="HAL21" s="146"/>
      <c r="HAM21" s="146"/>
      <c r="HAN21" s="146"/>
      <c r="HAO21" s="146"/>
      <c r="HAP21" s="146"/>
      <c r="HAQ21" s="146"/>
      <c r="HAR21" s="146"/>
      <c r="HAS21" s="146"/>
      <c r="HAT21" s="146"/>
      <c r="HAU21" s="146"/>
      <c r="HAV21" s="146"/>
      <c r="HAW21" s="146"/>
      <c r="HAX21" s="146"/>
      <c r="HAY21" s="146"/>
      <c r="HAZ21" s="146"/>
      <c r="HBA21" s="146"/>
      <c r="HBB21" s="146"/>
      <c r="HBC21" s="146"/>
      <c r="HBD21" s="146"/>
      <c r="HBE21" s="146"/>
      <c r="HBF21" s="146"/>
      <c r="HBG21" s="146"/>
      <c r="HBH21" s="146"/>
      <c r="HBI21" s="146"/>
      <c r="HBJ21" s="146"/>
      <c r="HBK21" s="146"/>
      <c r="HBL21" s="146"/>
      <c r="HBM21" s="146"/>
      <c r="HBN21" s="146"/>
      <c r="HBO21" s="146"/>
      <c r="HBP21" s="146"/>
      <c r="HBQ21" s="146"/>
      <c r="HBR21" s="146"/>
      <c r="HBS21" s="146"/>
      <c r="HBT21" s="146"/>
      <c r="HBU21" s="146"/>
      <c r="HBV21" s="146"/>
      <c r="HBW21" s="146"/>
      <c r="HBX21" s="146"/>
      <c r="HBY21" s="146"/>
      <c r="HBZ21" s="146"/>
      <c r="HCA21" s="146"/>
      <c r="HCB21" s="146"/>
      <c r="HCC21" s="146"/>
      <c r="HCD21" s="146"/>
      <c r="HCE21" s="146"/>
      <c r="HCF21" s="146"/>
      <c r="HCG21" s="146"/>
      <c r="HCH21" s="146"/>
      <c r="HCI21" s="146"/>
      <c r="HCJ21" s="146"/>
      <c r="HCK21" s="146"/>
      <c r="HCL21" s="146"/>
      <c r="HCM21" s="146"/>
      <c r="HCN21" s="146"/>
      <c r="HCO21" s="146"/>
      <c r="HCP21" s="146"/>
      <c r="HCQ21" s="146"/>
      <c r="HCR21" s="146"/>
      <c r="HCS21" s="146"/>
      <c r="HCT21" s="146"/>
      <c r="HCU21" s="146"/>
      <c r="HCV21" s="146"/>
      <c r="HCW21" s="146"/>
      <c r="HCX21" s="146"/>
      <c r="HCY21" s="146"/>
      <c r="HCZ21" s="146"/>
      <c r="HDA21" s="146"/>
      <c r="HDB21" s="146"/>
      <c r="HDC21" s="146"/>
      <c r="HDD21" s="146"/>
      <c r="HDE21" s="146"/>
      <c r="HDF21" s="146"/>
      <c r="HDG21" s="146"/>
      <c r="HDH21" s="146"/>
      <c r="HDI21" s="146"/>
      <c r="HDJ21" s="146"/>
      <c r="HDK21" s="146"/>
      <c r="HDL21" s="146"/>
      <c r="HDM21" s="146"/>
      <c r="HDN21" s="146"/>
      <c r="HDO21" s="146"/>
      <c r="HDP21" s="146"/>
      <c r="HDQ21" s="146"/>
      <c r="HDR21" s="146"/>
      <c r="HDS21" s="146"/>
      <c r="HDT21" s="146"/>
      <c r="HDU21" s="146"/>
      <c r="HDV21" s="146"/>
      <c r="HDW21" s="146"/>
      <c r="HDX21" s="146"/>
      <c r="HDY21" s="146"/>
      <c r="HDZ21" s="146"/>
      <c r="HEA21" s="146"/>
      <c r="HEB21" s="146"/>
      <c r="HEC21" s="146"/>
      <c r="HED21" s="146"/>
      <c r="HEE21" s="146"/>
      <c r="HEF21" s="146"/>
      <c r="HEG21" s="146"/>
      <c r="HEH21" s="146"/>
      <c r="HEI21" s="146"/>
      <c r="HEJ21" s="146"/>
      <c r="HEK21" s="146"/>
      <c r="HEL21" s="146"/>
      <c r="HEM21" s="146"/>
      <c r="HEN21" s="146"/>
      <c r="HEO21" s="146"/>
      <c r="HEP21" s="146"/>
      <c r="HEQ21" s="146"/>
      <c r="HER21" s="146"/>
      <c r="HES21" s="146"/>
      <c r="HET21" s="146"/>
      <c r="HEU21" s="146"/>
      <c r="HEV21" s="146"/>
      <c r="HEW21" s="146"/>
      <c r="HEX21" s="146"/>
      <c r="HEY21" s="146"/>
      <c r="HEZ21" s="146"/>
      <c r="HFA21" s="146"/>
      <c r="HFB21" s="146"/>
      <c r="HFC21" s="146"/>
      <c r="HFD21" s="146"/>
      <c r="HFE21" s="146"/>
      <c r="HFF21" s="146"/>
      <c r="HFG21" s="146"/>
      <c r="HFH21" s="146"/>
      <c r="HFI21" s="146"/>
      <c r="HFJ21" s="146"/>
      <c r="HFK21" s="146"/>
      <c r="HFL21" s="146"/>
      <c r="HFM21" s="146"/>
      <c r="HFN21" s="146"/>
      <c r="HFO21" s="146"/>
      <c r="HFP21" s="146"/>
      <c r="HFQ21" s="146"/>
      <c r="HFR21" s="146"/>
      <c r="HFS21" s="146"/>
      <c r="HFT21" s="146"/>
      <c r="HFU21" s="146"/>
      <c r="HFV21" s="146"/>
      <c r="HFW21" s="146"/>
      <c r="HFX21" s="146"/>
      <c r="HFY21" s="146"/>
      <c r="HFZ21" s="146"/>
      <c r="HGA21" s="146"/>
      <c r="HGB21" s="146"/>
      <c r="HGC21" s="146"/>
      <c r="HGD21" s="146"/>
      <c r="HGE21" s="146"/>
      <c r="HGF21" s="146"/>
      <c r="HGG21" s="146"/>
      <c r="HGH21" s="146"/>
      <c r="HGI21" s="146"/>
      <c r="HGJ21" s="146"/>
      <c r="HGK21" s="146"/>
      <c r="HGL21" s="146"/>
      <c r="HGM21" s="146"/>
      <c r="HGN21" s="146"/>
      <c r="HGO21" s="146"/>
      <c r="HGP21" s="146"/>
      <c r="HGQ21" s="146"/>
      <c r="HGR21" s="146"/>
      <c r="HGS21" s="146"/>
      <c r="HGT21" s="146"/>
      <c r="HGU21" s="146"/>
      <c r="HGV21" s="146"/>
      <c r="HGW21" s="146"/>
      <c r="HGX21" s="146"/>
      <c r="HGY21" s="146"/>
      <c r="HGZ21" s="146"/>
      <c r="HHA21" s="146"/>
      <c r="HHB21" s="146"/>
      <c r="HHC21" s="146"/>
      <c r="HHD21" s="146"/>
      <c r="HHE21" s="146"/>
      <c r="HHF21" s="146"/>
      <c r="HHG21" s="146"/>
      <c r="HHH21" s="146"/>
      <c r="HHI21" s="146"/>
      <c r="HHJ21" s="146"/>
      <c r="HHK21" s="146"/>
      <c r="HHL21" s="146"/>
      <c r="HHM21" s="146"/>
      <c r="HHN21" s="146"/>
      <c r="HHO21" s="146"/>
      <c r="HHP21" s="146"/>
      <c r="HHQ21" s="146"/>
      <c r="HHR21" s="146"/>
      <c r="HHS21" s="146"/>
      <c r="HHT21" s="146"/>
      <c r="HHU21" s="146"/>
      <c r="HHV21" s="146"/>
      <c r="HHW21" s="146"/>
      <c r="HHX21" s="146"/>
      <c r="HHY21" s="146"/>
      <c r="HHZ21" s="146"/>
      <c r="HIA21" s="146"/>
      <c r="HIB21" s="146"/>
      <c r="HIC21" s="146"/>
      <c r="HID21" s="146"/>
      <c r="HIE21" s="146"/>
      <c r="HIF21" s="146"/>
      <c r="HIG21" s="146"/>
      <c r="HIH21" s="146"/>
      <c r="HII21" s="146"/>
      <c r="HIJ21" s="146"/>
      <c r="HIK21" s="146"/>
      <c r="HIL21" s="146"/>
      <c r="HIM21" s="146"/>
      <c r="HIN21" s="146"/>
      <c r="HIO21" s="146"/>
      <c r="HIP21" s="146"/>
      <c r="HIQ21" s="146"/>
      <c r="HIR21" s="146"/>
      <c r="HIS21" s="146"/>
      <c r="HIT21" s="146"/>
      <c r="HIU21" s="146"/>
      <c r="HIV21" s="146"/>
      <c r="HIW21" s="146"/>
      <c r="HIX21" s="146"/>
      <c r="HIY21" s="146"/>
      <c r="HIZ21" s="146"/>
      <c r="HJA21" s="146"/>
      <c r="HJB21" s="146"/>
      <c r="HJC21" s="146"/>
      <c r="HJD21" s="146"/>
      <c r="HJE21" s="146"/>
      <c r="HJF21" s="146"/>
      <c r="HJG21" s="146"/>
      <c r="HJH21" s="146"/>
      <c r="HJI21" s="146"/>
      <c r="HJJ21" s="146"/>
      <c r="HJK21" s="146"/>
      <c r="HJL21" s="146"/>
      <c r="HJM21" s="146"/>
      <c r="HJN21" s="146"/>
      <c r="HJO21" s="146"/>
      <c r="HJP21" s="146"/>
      <c r="HJQ21" s="146"/>
      <c r="HJR21" s="146"/>
      <c r="HJS21" s="146"/>
      <c r="HJT21" s="146"/>
      <c r="HJU21" s="146"/>
      <c r="HJV21" s="146"/>
      <c r="HJW21" s="146"/>
      <c r="HJX21" s="146"/>
      <c r="HJY21" s="146"/>
      <c r="HJZ21" s="146"/>
      <c r="HKA21" s="146"/>
      <c r="HKB21" s="146"/>
      <c r="HKC21" s="146"/>
      <c r="HKD21" s="146"/>
      <c r="HKE21" s="146"/>
      <c r="HKF21" s="146"/>
      <c r="HKG21" s="146"/>
      <c r="HKH21" s="146"/>
      <c r="HKI21" s="146"/>
      <c r="HKJ21" s="146"/>
      <c r="HKK21" s="146"/>
      <c r="HKL21" s="146"/>
      <c r="HKM21" s="146"/>
      <c r="HKN21" s="146"/>
      <c r="HKO21" s="146"/>
      <c r="HKP21" s="146"/>
      <c r="HKQ21" s="146"/>
      <c r="HKR21" s="146"/>
      <c r="HKS21" s="146"/>
      <c r="HKT21" s="146"/>
      <c r="HKU21" s="146"/>
      <c r="HKV21" s="146"/>
      <c r="HKW21" s="146"/>
      <c r="HKX21" s="146"/>
      <c r="HKY21" s="146"/>
      <c r="HKZ21" s="146"/>
      <c r="HLA21" s="146"/>
      <c r="HLB21" s="146"/>
      <c r="HLC21" s="146"/>
      <c r="HLD21" s="146"/>
      <c r="HLE21" s="146"/>
      <c r="HLF21" s="146"/>
      <c r="HLG21" s="146"/>
      <c r="HLH21" s="146"/>
      <c r="HLI21" s="146"/>
      <c r="HLJ21" s="146"/>
      <c r="HLK21" s="146"/>
      <c r="HLL21" s="146"/>
      <c r="HLM21" s="146"/>
      <c r="HLN21" s="146"/>
      <c r="HLO21" s="146"/>
      <c r="HLP21" s="146"/>
      <c r="HLQ21" s="146"/>
      <c r="HLR21" s="146"/>
      <c r="HLS21" s="146"/>
      <c r="HLT21" s="146"/>
      <c r="HLU21" s="146"/>
      <c r="HLV21" s="146"/>
      <c r="HLW21" s="146"/>
      <c r="HLX21" s="146"/>
      <c r="HLY21" s="146"/>
      <c r="HLZ21" s="146"/>
      <c r="HMA21" s="146"/>
      <c r="HMB21" s="146"/>
      <c r="HMC21" s="146"/>
      <c r="HMD21" s="146"/>
      <c r="HME21" s="146"/>
      <c r="HMF21" s="146"/>
      <c r="HMG21" s="146"/>
      <c r="HMH21" s="146"/>
      <c r="HMI21" s="146"/>
      <c r="HMJ21" s="146"/>
      <c r="HMK21" s="146"/>
      <c r="HML21" s="146"/>
      <c r="HMM21" s="146"/>
      <c r="HMN21" s="146"/>
      <c r="HMO21" s="146"/>
      <c r="HMP21" s="146"/>
      <c r="HMQ21" s="146"/>
      <c r="HMR21" s="146"/>
      <c r="HMS21" s="146"/>
      <c r="HMT21" s="146"/>
      <c r="HMU21" s="146"/>
      <c r="HMV21" s="146"/>
      <c r="HMW21" s="146"/>
      <c r="HMX21" s="146"/>
      <c r="HMY21" s="146"/>
      <c r="HMZ21" s="146"/>
      <c r="HNA21" s="146"/>
      <c r="HNB21" s="146"/>
      <c r="HNC21" s="146"/>
      <c r="HND21" s="146"/>
      <c r="HNE21" s="146"/>
      <c r="HNF21" s="146"/>
      <c r="HNG21" s="146"/>
      <c r="HNH21" s="146"/>
      <c r="HNI21" s="146"/>
      <c r="HNJ21" s="146"/>
      <c r="HNK21" s="146"/>
      <c r="HNL21" s="146"/>
      <c r="HNM21" s="146"/>
      <c r="HNN21" s="146"/>
      <c r="HNO21" s="146"/>
      <c r="HNP21" s="146"/>
      <c r="HNQ21" s="146"/>
      <c r="HNR21" s="146"/>
      <c r="HNS21" s="146"/>
      <c r="HNT21" s="146"/>
      <c r="HNU21" s="146"/>
      <c r="HNV21" s="146"/>
      <c r="HNW21" s="146"/>
      <c r="HNX21" s="146"/>
      <c r="HNY21" s="146"/>
      <c r="HNZ21" s="146"/>
      <c r="HOA21" s="146"/>
      <c r="HOB21" s="146"/>
      <c r="HOC21" s="146"/>
      <c r="HOD21" s="146"/>
      <c r="HOE21" s="146"/>
      <c r="HOF21" s="146"/>
      <c r="HOG21" s="146"/>
      <c r="HOH21" s="146"/>
      <c r="HOI21" s="146"/>
      <c r="HOJ21" s="146"/>
      <c r="HOK21" s="146"/>
      <c r="HOL21" s="146"/>
      <c r="HOM21" s="146"/>
      <c r="HON21" s="146"/>
      <c r="HOO21" s="146"/>
      <c r="HOP21" s="146"/>
      <c r="HOQ21" s="146"/>
      <c r="HOR21" s="146"/>
      <c r="HOS21" s="146"/>
      <c r="HOT21" s="146"/>
      <c r="HOU21" s="146"/>
      <c r="HOV21" s="146"/>
      <c r="HOW21" s="146"/>
      <c r="HOX21" s="146"/>
      <c r="HOY21" s="146"/>
      <c r="HOZ21" s="146"/>
      <c r="HPA21" s="146"/>
      <c r="HPB21" s="146"/>
      <c r="HPC21" s="146"/>
      <c r="HPD21" s="146"/>
      <c r="HPE21" s="146"/>
      <c r="HPF21" s="146"/>
      <c r="HPG21" s="146"/>
      <c r="HPH21" s="146"/>
      <c r="HPI21" s="146"/>
      <c r="HPJ21" s="146"/>
      <c r="HPK21" s="146"/>
      <c r="HPL21" s="146"/>
      <c r="HPM21" s="146"/>
      <c r="HPN21" s="146"/>
      <c r="HPO21" s="146"/>
      <c r="HPP21" s="146"/>
      <c r="HPQ21" s="146"/>
      <c r="HPR21" s="146"/>
      <c r="HPS21" s="146"/>
      <c r="HPT21" s="146"/>
      <c r="HPU21" s="146"/>
      <c r="HPV21" s="146"/>
      <c r="HPW21" s="146"/>
      <c r="HPX21" s="146"/>
      <c r="HPY21" s="146"/>
      <c r="HPZ21" s="146"/>
      <c r="HQA21" s="146"/>
      <c r="HQB21" s="146"/>
      <c r="HQC21" s="146"/>
      <c r="HQD21" s="146"/>
      <c r="HQE21" s="146"/>
      <c r="HQF21" s="146"/>
      <c r="HQG21" s="146"/>
      <c r="HQH21" s="146"/>
      <c r="HQI21" s="146"/>
      <c r="HQJ21" s="146"/>
      <c r="HQK21" s="146"/>
      <c r="HQL21" s="146"/>
      <c r="HQM21" s="146"/>
      <c r="HQN21" s="146"/>
      <c r="HQO21" s="146"/>
      <c r="HQP21" s="146"/>
      <c r="HQQ21" s="146"/>
      <c r="HQR21" s="146"/>
      <c r="HQS21" s="146"/>
      <c r="HQT21" s="146"/>
      <c r="HQU21" s="146"/>
      <c r="HQV21" s="146"/>
      <c r="HQW21" s="146"/>
      <c r="HQX21" s="146"/>
      <c r="HQY21" s="146"/>
      <c r="HQZ21" s="146"/>
      <c r="HRA21" s="146"/>
      <c r="HRB21" s="146"/>
      <c r="HRC21" s="146"/>
      <c r="HRD21" s="146"/>
      <c r="HRE21" s="146"/>
      <c r="HRF21" s="146"/>
      <c r="HRG21" s="146"/>
      <c r="HRH21" s="146"/>
      <c r="HRI21" s="146"/>
      <c r="HRJ21" s="146"/>
      <c r="HRK21" s="146"/>
      <c r="HRL21" s="146"/>
      <c r="HRM21" s="146"/>
      <c r="HRN21" s="146"/>
      <c r="HRO21" s="146"/>
      <c r="HRP21" s="146"/>
      <c r="HRQ21" s="146"/>
      <c r="HRR21" s="146"/>
      <c r="HRS21" s="146"/>
      <c r="HRT21" s="146"/>
      <c r="HRU21" s="146"/>
      <c r="HRV21" s="146"/>
      <c r="HRW21" s="146"/>
      <c r="HRX21" s="146"/>
      <c r="HRY21" s="146"/>
      <c r="HRZ21" s="146"/>
      <c r="HSA21" s="146"/>
      <c r="HSB21" s="146"/>
      <c r="HSC21" s="146"/>
      <c r="HSD21" s="146"/>
      <c r="HSE21" s="146"/>
      <c r="HSF21" s="146"/>
      <c r="HSG21" s="146"/>
      <c r="HSH21" s="146"/>
      <c r="HSI21" s="146"/>
      <c r="HSJ21" s="146"/>
      <c r="HSK21" s="146"/>
      <c r="HSL21" s="146"/>
      <c r="HSM21" s="146"/>
      <c r="HSN21" s="146"/>
      <c r="HSO21" s="146"/>
      <c r="HSP21" s="146"/>
      <c r="HSQ21" s="146"/>
      <c r="HSR21" s="146"/>
      <c r="HSS21" s="146"/>
      <c r="HST21" s="146"/>
      <c r="HSU21" s="146"/>
      <c r="HSV21" s="146"/>
      <c r="HSW21" s="146"/>
      <c r="HSX21" s="146"/>
      <c r="HSY21" s="146"/>
      <c r="HSZ21" s="146"/>
      <c r="HTA21" s="146"/>
      <c r="HTB21" s="146"/>
      <c r="HTC21" s="146"/>
      <c r="HTD21" s="146"/>
      <c r="HTE21" s="146"/>
      <c r="HTF21" s="146"/>
      <c r="HTG21" s="146"/>
      <c r="HTH21" s="146"/>
      <c r="HTI21" s="146"/>
      <c r="HTJ21" s="146"/>
      <c r="HTK21" s="146"/>
      <c r="HTL21" s="146"/>
      <c r="HTM21" s="146"/>
      <c r="HTN21" s="146"/>
      <c r="HTO21" s="146"/>
      <c r="HTP21" s="146"/>
      <c r="HTQ21" s="146"/>
      <c r="HTR21" s="146"/>
      <c r="HTS21" s="146"/>
      <c r="HTT21" s="146"/>
      <c r="HTU21" s="146"/>
      <c r="HTV21" s="146"/>
      <c r="HTW21" s="146"/>
      <c r="HTX21" s="146"/>
      <c r="HTY21" s="146"/>
      <c r="HTZ21" s="146"/>
      <c r="HUA21" s="146"/>
      <c r="HUB21" s="146"/>
      <c r="HUC21" s="146"/>
      <c r="HUD21" s="146"/>
      <c r="HUE21" s="146"/>
      <c r="HUF21" s="146"/>
      <c r="HUG21" s="146"/>
      <c r="HUH21" s="146"/>
      <c r="HUI21" s="146"/>
      <c r="HUJ21" s="146"/>
      <c r="HUK21" s="146"/>
      <c r="HUL21" s="146"/>
      <c r="HUM21" s="146"/>
      <c r="HUN21" s="146"/>
      <c r="HUO21" s="146"/>
      <c r="HUP21" s="146"/>
      <c r="HUQ21" s="146"/>
      <c r="HUR21" s="146"/>
      <c r="HUS21" s="146"/>
      <c r="HUT21" s="146"/>
      <c r="HUU21" s="146"/>
      <c r="HUV21" s="146"/>
      <c r="HUW21" s="146"/>
      <c r="HUX21" s="146"/>
      <c r="HUY21" s="146"/>
      <c r="HUZ21" s="146"/>
      <c r="HVA21" s="146"/>
      <c r="HVB21" s="146"/>
      <c r="HVC21" s="146"/>
      <c r="HVD21" s="146"/>
      <c r="HVE21" s="146"/>
      <c r="HVF21" s="146"/>
      <c r="HVG21" s="146"/>
      <c r="HVH21" s="146"/>
      <c r="HVI21" s="146"/>
      <c r="HVJ21" s="146"/>
      <c r="HVK21" s="146"/>
      <c r="HVL21" s="146"/>
      <c r="HVM21" s="146"/>
      <c r="HVN21" s="146"/>
      <c r="HVO21" s="146"/>
      <c r="HVP21" s="146"/>
      <c r="HVQ21" s="146"/>
      <c r="HVR21" s="146"/>
      <c r="HVS21" s="146"/>
      <c r="HVT21" s="146"/>
      <c r="HVU21" s="146"/>
      <c r="HVV21" s="146"/>
      <c r="HVW21" s="146"/>
      <c r="HVX21" s="146"/>
      <c r="HVY21" s="146"/>
      <c r="HVZ21" s="146"/>
      <c r="HWA21" s="146"/>
      <c r="HWB21" s="146"/>
      <c r="HWC21" s="146"/>
      <c r="HWD21" s="146"/>
      <c r="HWE21" s="146"/>
      <c r="HWF21" s="146"/>
      <c r="HWG21" s="146"/>
      <c r="HWH21" s="146"/>
      <c r="HWI21" s="146"/>
      <c r="HWJ21" s="146"/>
      <c r="HWK21" s="146"/>
      <c r="HWL21" s="146"/>
      <c r="HWM21" s="146"/>
      <c r="HWN21" s="146"/>
      <c r="HWO21" s="146"/>
      <c r="HWP21" s="146"/>
      <c r="HWQ21" s="146"/>
      <c r="HWR21" s="146"/>
      <c r="HWS21" s="146"/>
      <c r="HWT21" s="146"/>
      <c r="HWU21" s="146"/>
      <c r="HWV21" s="146"/>
      <c r="HWW21" s="146"/>
      <c r="HWX21" s="146"/>
      <c r="HWY21" s="146"/>
      <c r="HWZ21" s="146"/>
      <c r="HXA21" s="146"/>
      <c r="HXB21" s="146"/>
      <c r="HXC21" s="146"/>
      <c r="HXD21" s="146"/>
      <c r="HXE21" s="146"/>
      <c r="HXF21" s="146"/>
      <c r="HXG21" s="146"/>
      <c r="HXH21" s="146"/>
      <c r="HXI21" s="146"/>
      <c r="HXJ21" s="146"/>
      <c r="HXK21" s="146"/>
      <c r="HXL21" s="146"/>
      <c r="HXM21" s="146"/>
      <c r="HXN21" s="146"/>
      <c r="HXO21" s="146"/>
      <c r="HXP21" s="146"/>
      <c r="HXQ21" s="146"/>
      <c r="HXR21" s="146"/>
      <c r="HXS21" s="146"/>
      <c r="HXT21" s="146"/>
      <c r="HXU21" s="146"/>
      <c r="HXV21" s="146"/>
      <c r="HXW21" s="146"/>
      <c r="HXX21" s="146"/>
      <c r="HXY21" s="146"/>
      <c r="HXZ21" s="146"/>
      <c r="HYA21" s="146"/>
      <c r="HYB21" s="146"/>
      <c r="HYC21" s="146"/>
      <c r="HYD21" s="146"/>
      <c r="HYE21" s="146"/>
      <c r="HYF21" s="146"/>
      <c r="HYG21" s="146"/>
      <c r="HYH21" s="146"/>
      <c r="HYI21" s="146"/>
      <c r="HYJ21" s="146"/>
      <c r="HYK21" s="146"/>
      <c r="HYL21" s="146"/>
      <c r="HYM21" s="146"/>
      <c r="HYN21" s="146"/>
      <c r="HYO21" s="146"/>
      <c r="HYP21" s="146"/>
      <c r="HYQ21" s="146"/>
      <c r="HYR21" s="146"/>
      <c r="HYS21" s="146"/>
      <c r="HYT21" s="146"/>
      <c r="HYU21" s="146"/>
      <c r="HYV21" s="146"/>
      <c r="HYW21" s="146"/>
      <c r="HYX21" s="146"/>
      <c r="HYY21" s="146"/>
      <c r="HYZ21" s="146"/>
      <c r="HZA21" s="146"/>
      <c r="HZB21" s="146"/>
      <c r="HZC21" s="146"/>
      <c r="HZD21" s="146"/>
      <c r="HZE21" s="146"/>
      <c r="HZF21" s="146"/>
      <c r="HZG21" s="146"/>
      <c r="HZH21" s="146"/>
      <c r="HZI21" s="146"/>
      <c r="HZJ21" s="146"/>
      <c r="HZK21" s="146"/>
      <c r="HZL21" s="146"/>
      <c r="HZM21" s="146"/>
      <c r="HZN21" s="146"/>
      <c r="HZO21" s="146"/>
      <c r="HZP21" s="146"/>
      <c r="HZQ21" s="146"/>
      <c r="HZR21" s="146"/>
      <c r="HZS21" s="146"/>
      <c r="HZT21" s="146"/>
      <c r="HZU21" s="146"/>
      <c r="HZV21" s="146"/>
      <c r="HZW21" s="146"/>
      <c r="HZX21" s="146"/>
      <c r="HZY21" s="146"/>
      <c r="HZZ21" s="146"/>
      <c r="IAA21" s="146"/>
      <c r="IAB21" s="146"/>
      <c r="IAC21" s="146"/>
      <c r="IAD21" s="146"/>
      <c r="IAE21" s="146"/>
      <c r="IAF21" s="146"/>
      <c r="IAG21" s="146"/>
      <c r="IAH21" s="146"/>
      <c r="IAI21" s="146"/>
      <c r="IAJ21" s="146"/>
      <c r="IAK21" s="146"/>
      <c r="IAL21" s="146"/>
      <c r="IAM21" s="146"/>
      <c r="IAN21" s="146"/>
      <c r="IAO21" s="146"/>
      <c r="IAP21" s="146"/>
      <c r="IAQ21" s="146"/>
      <c r="IAR21" s="146"/>
      <c r="IAS21" s="146"/>
      <c r="IAT21" s="146"/>
      <c r="IAU21" s="146"/>
      <c r="IAV21" s="146"/>
      <c r="IAW21" s="146"/>
      <c r="IAX21" s="146"/>
      <c r="IAY21" s="146"/>
      <c r="IAZ21" s="146"/>
      <c r="IBA21" s="146"/>
      <c r="IBB21" s="146"/>
      <c r="IBC21" s="146"/>
      <c r="IBD21" s="146"/>
      <c r="IBE21" s="146"/>
      <c r="IBF21" s="146"/>
      <c r="IBG21" s="146"/>
      <c r="IBH21" s="146"/>
      <c r="IBI21" s="146"/>
      <c r="IBJ21" s="146"/>
      <c r="IBK21" s="146"/>
      <c r="IBL21" s="146"/>
      <c r="IBM21" s="146"/>
      <c r="IBN21" s="146"/>
      <c r="IBO21" s="146"/>
      <c r="IBP21" s="146"/>
      <c r="IBQ21" s="146"/>
      <c r="IBR21" s="146"/>
      <c r="IBS21" s="146"/>
      <c r="IBT21" s="146"/>
      <c r="IBU21" s="146"/>
      <c r="IBV21" s="146"/>
      <c r="IBW21" s="146"/>
      <c r="IBX21" s="146"/>
      <c r="IBY21" s="146"/>
      <c r="IBZ21" s="146"/>
      <c r="ICA21" s="146"/>
      <c r="ICB21" s="146"/>
      <c r="ICC21" s="146"/>
      <c r="ICD21" s="146"/>
      <c r="ICE21" s="146"/>
      <c r="ICF21" s="146"/>
      <c r="ICG21" s="146"/>
      <c r="ICH21" s="146"/>
      <c r="ICI21" s="146"/>
      <c r="ICJ21" s="146"/>
      <c r="ICK21" s="146"/>
      <c r="ICL21" s="146"/>
      <c r="ICM21" s="146"/>
      <c r="ICN21" s="146"/>
      <c r="ICO21" s="146"/>
      <c r="ICP21" s="146"/>
      <c r="ICQ21" s="146"/>
      <c r="ICR21" s="146"/>
      <c r="ICS21" s="146"/>
      <c r="ICT21" s="146"/>
      <c r="ICU21" s="146"/>
      <c r="ICV21" s="146"/>
      <c r="ICW21" s="146"/>
      <c r="ICX21" s="146"/>
      <c r="ICY21" s="146"/>
      <c r="ICZ21" s="146"/>
      <c r="IDA21" s="146"/>
      <c r="IDB21" s="146"/>
      <c r="IDC21" s="146"/>
      <c r="IDD21" s="146"/>
      <c r="IDE21" s="146"/>
      <c r="IDF21" s="146"/>
      <c r="IDG21" s="146"/>
      <c r="IDH21" s="146"/>
      <c r="IDI21" s="146"/>
      <c r="IDJ21" s="146"/>
      <c r="IDK21" s="146"/>
      <c r="IDL21" s="146"/>
      <c r="IDM21" s="146"/>
      <c r="IDN21" s="146"/>
      <c r="IDO21" s="146"/>
      <c r="IDP21" s="146"/>
      <c r="IDQ21" s="146"/>
      <c r="IDR21" s="146"/>
      <c r="IDS21" s="146"/>
      <c r="IDT21" s="146"/>
      <c r="IDU21" s="146"/>
      <c r="IDV21" s="146"/>
      <c r="IDW21" s="146"/>
      <c r="IDX21" s="146"/>
      <c r="IDY21" s="146"/>
      <c r="IDZ21" s="146"/>
      <c r="IEA21" s="146"/>
      <c r="IEB21" s="146"/>
      <c r="IEC21" s="146"/>
      <c r="IED21" s="146"/>
      <c r="IEE21" s="146"/>
      <c r="IEF21" s="146"/>
      <c r="IEG21" s="146"/>
      <c r="IEH21" s="146"/>
      <c r="IEI21" s="146"/>
      <c r="IEJ21" s="146"/>
      <c r="IEK21" s="146"/>
      <c r="IEL21" s="146"/>
      <c r="IEM21" s="146"/>
      <c r="IEN21" s="146"/>
      <c r="IEO21" s="146"/>
      <c r="IEP21" s="146"/>
      <c r="IEQ21" s="146"/>
      <c r="IER21" s="146"/>
      <c r="IES21" s="146"/>
      <c r="IET21" s="146"/>
      <c r="IEU21" s="146"/>
      <c r="IEV21" s="146"/>
      <c r="IEW21" s="146"/>
      <c r="IEX21" s="146"/>
      <c r="IEY21" s="146"/>
      <c r="IEZ21" s="146"/>
      <c r="IFA21" s="146"/>
      <c r="IFB21" s="146"/>
      <c r="IFC21" s="146"/>
      <c r="IFD21" s="146"/>
      <c r="IFE21" s="146"/>
      <c r="IFF21" s="146"/>
      <c r="IFG21" s="146"/>
      <c r="IFH21" s="146"/>
      <c r="IFI21" s="146"/>
      <c r="IFJ21" s="146"/>
      <c r="IFK21" s="146"/>
      <c r="IFL21" s="146"/>
      <c r="IFM21" s="146"/>
      <c r="IFN21" s="146"/>
      <c r="IFO21" s="146"/>
      <c r="IFP21" s="146"/>
      <c r="IFQ21" s="146"/>
      <c r="IFR21" s="146"/>
      <c r="IFS21" s="146"/>
      <c r="IFT21" s="146"/>
      <c r="IFU21" s="146"/>
      <c r="IFV21" s="146"/>
      <c r="IFW21" s="146"/>
      <c r="IFX21" s="146"/>
      <c r="IFY21" s="146"/>
      <c r="IFZ21" s="146"/>
      <c r="IGA21" s="146"/>
      <c r="IGB21" s="146"/>
      <c r="IGC21" s="146"/>
      <c r="IGD21" s="146"/>
      <c r="IGE21" s="146"/>
      <c r="IGF21" s="146"/>
      <c r="IGG21" s="146"/>
      <c r="IGH21" s="146"/>
      <c r="IGI21" s="146"/>
      <c r="IGJ21" s="146"/>
      <c r="IGK21" s="146"/>
      <c r="IGL21" s="146"/>
      <c r="IGM21" s="146"/>
      <c r="IGN21" s="146"/>
      <c r="IGO21" s="146"/>
      <c r="IGP21" s="146"/>
      <c r="IGQ21" s="146"/>
      <c r="IGR21" s="146"/>
      <c r="IGS21" s="146"/>
      <c r="IGT21" s="146"/>
      <c r="IGU21" s="146"/>
      <c r="IGV21" s="146"/>
      <c r="IGW21" s="146"/>
      <c r="IGX21" s="146"/>
      <c r="IGY21" s="146"/>
      <c r="IGZ21" s="146"/>
      <c r="IHA21" s="146"/>
      <c r="IHB21" s="146"/>
      <c r="IHC21" s="146"/>
      <c r="IHD21" s="146"/>
      <c r="IHE21" s="146"/>
      <c r="IHF21" s="146"/>
      <c r="IHG21" s="146"/>
      <c r="IHH21" s="146"/>
      <c r="IHI21" s="146"/>
      <c r="IHJ21" s="146"/>
      <c r="IHK21" s="146"/>
      <c r="IHL21" s="146"/>
      <c r="IHM21" s="146"/>
      <c r="IHN21" s="146"/>
      <c r="IHO21" s="146"/>
      <c r="IHP21" s="146"/>
      <c r="IHQ21" s="146"/>
      <c r="IHR21" s="146"/>
      <c r="IHS21" s="146"/>
      <c r="IHT21" s="146"/>
      <c r="IHU21" s="146"/>
      <c r="IHV21" s="146"/>
      <c r="IHW21" s="146"/>
      <c r="IHX21" s="146"/>
      <c r="IHY21" s="146"/>
      <c r="IHZ21" s="146"/>
      <c r="IIA21" s="146"/>
      <c r="IIB21" s="146"/>
      <c r="IIC21" s="146"/>
      <c r="IID21" s="146"/>
      <c r="IIE21" s="146"/>
      <c r="IIF21" s="146"/>
      <c r="IIG21" s="146"/>
      <c r="IIH21" s="146"/>
      <c r="III21" s="146"/>
      <c r="IIJ21" s="146"/>
      <c r="IIK21" s="146"/>
      <c r="IIL21" s="146"/>
      <c r="IIM21" s="146"/>
      <c r="IIN21" s="146"/>
      <c r="IIO21" s="146"/>
      <c r="IIP21" s="146"/>
      <c r="IIQ21" s="146"/>
      <c r="IIR21" s="146"/>
      <c r="IIS21" s="146"/>
      <c r="IIT21" s="146"/>
      <c r="IIU21" s="146"/>
      <c r="IIV21" s="146"/>
      <c r="IIW21" s="146"/>
      <c r="IIX21" s="146"/>
      <c r="IIY21" s="146"/>
      <c r="IIZ21" s="146"/>
      <c r="IJA21" s="146"/>
      <c r="IJB21" s="146"/>
      <c r="IJC21" s="146"/>
      <c r="IJD21" s="146"/>
      <c r="IJE21" s="146"/>
      <c r="IJF21" s="146"/>
      <c r="IJG21" s="146"/>
      <c r="IJH21" s="146"/>
      <c r="IJI21" s="146"/>
      <c r="IJJ21" s="146"/>
      <c r="IJK21" s="146"/>
      <c r="IJL21" s="146"/>
      <c r="IJM21" s="146"/>
      <c r="IJN21" s="146"/>
      <c r="IJO21" s="146"/>
      <c r="IJP21" s="146"/>
      <c r="IJQ21" s="146"/>
      <c r="IJR21" s="146"/>
      <c r="IJS21" s="146"/>
      <c r="IJT21" s="146"/>
      <c r="IJU21" s="146"/>
      <c r="IJV21" s="146"/>
      <c r="IJW21" s="146"/>
      <c r="IJX21" s="146"/>
      <c r="IJY21" s="146"/>
      <c r="IJZ21" s="146"/>
      <c r="IKA21" s="146"/>
      <c r="IKB21" s="146"/>
      <c r="IKC21" s="146"/>
      <c r="IKD21" s="146"/>
      <c r="IKE21" s="146"/>
      <c r="IKF21" s="146"/>
      <c r="IKG21" s="146"/>
      <c r="IKH21" s="146"/>
      <c r="IKI21" s="146"/>
      <c r="IKJ21" s="146"/>
      <c r="IKK21" s="146"/>
      <c r="IKL21" s="146"/>
      <c r="IKM21" s="146"/>
      <c r="IKN21" s="146"/>
      <c r="IKO21" s="146"/>
      <c r="IKP21" s="146"/>
      <c r="IKQ21" s="146"/>
      <c r="IKR21" s="146"/>
      <c r="IKS21" s="146"/>
      <c r="IKT21" s="146"/>
      <c r="IKU21" s="146"/>
      <c r="IKV21" s="146"/>
      <c r="IKW21" s="146"/>
      <c r="IKX21" s="146"/>
      <c r="IKY21" s="146"/>
      <c r="IKZ21" s="146"/>
      <c r="ILA21" s="146"/>
      <c r="ILB21" s="146"/>
      <c r="ILC21" s="146"/>
      <c r="ILD21" s="146"/>
      <c r="ILE21" s="146"/>
      <c r="ILF21" s="146"/>
      <c r="ILG21" s="146"/>
      <c r="ILH21" s="146"/>
      <c r="ILI21" s="146"/>
      <c r="ILJ21" s="146"/>
      <c r="ILK21" s="146"/>
      <c r="ILL21" s="146"/>
      <c r="ILM21" s="146"/>
      <c r="ILN21" s="146"/>
      <c r="ILO21" s="146"/>
      <c r="ILP21" s="146"/>
      <c r="ILQ21" s="146"/>
      <c r="ILR21" s="146"/>
      <c r="ILS21" s="146"/>
      <c r="ILT21" s="146"/>
      <c r="ILU21" s="146"/>
      <c r="ILV21" s="146"/>
      <c r="ILW21" s="146"/>
      <c r="ILX21" s="146"/>
      <c r="ILY21" s="146"/>
      <c r="ILZ21" s="146"/>
      <c r="IMA21" s="146"/>
      <c r="IMB21" s="146"/>
      <c r="IMC21" s="146"/>
      <c r="IMD21" s="146"/>
      <c r="IME21" s="146"/>
      <c r="IMF21" s="146"/>
      <c r="IMG21" s="146"/>
      <c r="IMH21" s="146"/>
      <c r="IMI21" s="146"/>
      <c r="IMJ21" s="146"/>
      <c r="IMK21" s="146"/>
      <c r="IML21" s="146"/>
      <c r="IMM21" s="146"/>
      <c r="IMN21" s="146"/>
      <c r="IMO21" s="146"/>
      <c r="IMP21" s="146"/>
      <c r="IMQ21" s="146"/>
      <c r="IMR21" s="146"/>
      <c r="IMS21" s="146"/>
      <c r="IMT21" s="146"/>
      <c r="IMU21" s="146"/>
      <c r="IMV21" s="146"/>
      <c r="IMW21" s="146"/>
      <c r="IMX21" s="146"/>
      <c r="IMY21" s="146"/>
      <c r="IMZ21" s="146"/>
      <c r="INA21" s="146"/>
      <c r="INB21" s="146"/>
      <c r="INC21" s="146"/>
      <c r="IND21" s="146"/>
      <c r="INE21" s="146"/>
      <c r="INF21" s="146"/>
      <c r="ING21" s="146"/>
      <c r="INH21" s="146"/>
      <c r="INI21" s="146"/>
      <c r="INJ21" s="146"/>
      <c r="INK21" s="146"/>
      <c r="INL21" s="146"/>
      <c r="INM21" s="146"/>
      <c r="INN21" s="146"/>
      <c r="INO21" s="146"/>
      <c r="INP21" s="146"/>
      <c r="INQ21" s="146"/>
      <c r="INR21" s="146"/>
      <c r="INS21" s="146"/>
      <c r="INT21" s="146"/>
      <c r="INU21" s="146"/>
      <c r="INV21" s="146"/>
      <c r="INW21" s="146"/>
      <c r="INX21" s="146"/>
      <c r="INY21" s="146"/>
      <c r="INZ21" s="146"/>
      <c r="IOA21" s="146"/>
      <c r="IOB21" s="146"/>
      <c r="IOC21" s="146"/>
      <c r="IOD21" s="146"/>
      <c r="IOE21" s="146"/>
      <c r="IOF21" s="146"/>
      <c r="IOG21" s="146"/>
      <c r="IOH21" s="146"/>
      <c r="IOI21" s="146"/>
      <c r="IOJ21" s="146"/>
      <c r="IOK21" s="146"/>
      <c r="IOL21" s="146"/>
      <c r="IOM21" s="146"/>
      <c r="ION21" s="146"/>
      <c r="IOO21" s="146"/>
      <c r="IOP21" s="146"/>
      <c r="IOQ21" s="146"/>
      <c r="IOR21" s="146"/>
      <c r="IOS21" s="146"/>
      <c r="IOT21" s="146"/>
      <c r="IOU21" s="146"/>
      <c r="IOV21" s="146"/>
      <c r="IOW21" s="146"/>
      <c r="IOX21" s="146"/>
      <c r="IOY21" s="146"/>
      <c r="IOZ21" s="146"/>
      <c r="IPA21" s="146"/>
      <c r="IPB21" s="146"/>
      <c r="IPC21" s="146"/>
      <c r="IPD21" s="146"/>
      <c r="IPE21" s="146"/>
      <c r="IPF21" s="146"/>
      <c r="IPG21" s="146"/>
      <c r="IPH21" s="146"/>
      <c r="IPI21" s="146"/>
      <c r="IPJ21" s="146"/>
      <c r="IPK21" s="146"/>
      <c r="IPL21" s="146"/>
      <c r="IPM21" s="146"/>
      <c r="IPN21" s="146"/>
      <c r="IPO21" s="146"/>
      <c r="IPP21" s="146"/>
      <c r="IPQ21" s="146"/>
      <c r="IPR21" s="146"/>
      <c r="IPS21" s="146"/>
      <c r="IPT21" s="146"/>
      <c r="IPU21" s="146"/>
      <c r="IPV21" s="146"/>
      <c r="IPW21" s="146"/>
      <c r="IPX21" s="146"/>
      <c r="IPY21" s="146"/>
      <c r="IPZ21" s="146"/>
      <c r="IQA21" s="146"/>
      <c r="IQB21" s="146"/>
      <c r="IQC21" s="146"/>
      <c r="IQD21" s="146"/>
      <c r="IQE21" s="146"/>
      <c r="IQF21" s="146"/>
      <c r="IQG21" s="146"/>
      <c r="IQH21" s="146"/>
      <c r="IQI21" s="146"/>
      <c r="IQJ21" s="146"/>
      <c r="IQK21" s="146"/>
      <c r="IQL21" s="146"/>
      <c r="IQM21" s="146"/>
      <c r="IQN21" s="146"/>
      <c r="IQO21" s="146"/>
      <c r="IQP21" s="146"/>
      <c r="IQQ21" s="146"/>
      <c r="IQR21" s="146"/>
      <c r="IQS21" s="146"/>
      <c r="IQT21" s="146"/>
      <c r="IQU21" s="146"/>
      <c r="IQV21" s="146"/>
      <c r="IQW21" s="146"/>
      <c r="IQX21" s="146"/>
      <c r="IQY21" s="146"/>
      <c r="IQZ21" s="146"/>
      <c r="IRA21" s="146"/>
      <c r="IRB21" s="146"/>
      <c r="IRC21" s="146"/>
      <c r="IRD21" s="146"/>
      <c r="IRE21" s="146"/>
      <c r="IRF21" s="146"/>
      <c r="IRG21" s="146"/>
      <c r="IRH21" s="146"/>
      <c r="IRI21" s="146"/>
      <c r="IRJ21" s="146"/>
      <c r="IRK21" s="146"/>
      <c r="IRL21" s="146"/>
      <c r="IRM21" s="146"/>
      <c r="IRN21" s="146"/>
      <c r="IRO21" s="146"/>
      <c r="IRP21" s="146"/>
      <c r="IRQ21" s="146"/>
      <c r="IRR21" s="146"/>
      <c r="IRS21" s="146"/>
      <c r="IRT21" s="146"/>
      <c r="IRU21" s="146"/>
      <c r="IRV21" s="146"/>
      <c r="IRW21" s="146"/>
      <c r="IRX21" s="146"/>
      <c r="IRY21" s="146"/>
      <c r="IRZ21" s="146"/>
      <c r="ISA21" s="146"/>
      <c r="ISB21" s="146"/>
      <c r="ISC21" s="146"/>
      <c r="ISD21" s="146"/>
      <c r="ISE21" s="146"/>
      <c r="ISF21" s="146"/>
      <c r="ISG21" s="146"/>
      <c r="ISH21" s="146"/>
      <c r="ISI21" s="146"/>
      <c r="ISJ21" s="146"/>
      <c r="ISK21" s="146"/>
      <c r="ISL21" s="146"/>
      <c r="ISM21" s="146"/>
      <c r="ISN21" s="146"/>
      <c r="ISO21" s="146"/>
      <c r="ISP21" s="146"/>
      <c r="ISQ21" s="146"/>
      <c r="ISR21" s="146"/>
      <c r="ISS21" s="146"/>
      <c r="IST21" s="146"/>
      <c r="ISU21" s="146"/>
      <c r="ISV21" s="146"/>
      <c r="ISW21" s="146"/>
      <c r="ISX21" s="146"/>
      <c r="ISY21" s="146"/>
      <c r="ISZ21" s="146"/>
      <c r="ITA21" s="146"/>
      <c r="ITB21" s="146"/>
      <c r="ITC21" s="146"/>
      <c r="ITD21" s="146"/>
      <c r="ITE21" s="146"/>
      <c r="ITF21" s="146"/>
      <c r="ITG21" s="146"/>
      <c r="ITH21" s="146"/>
      <c r="ITI21" s="146"/>
      <c r="ITJ21" s="146"/>
      <c r="ITK21" s="146"/>
      <c r="ITL21" s="146"/>
      <c r="ITM21" s="146"/>
      <c r="ITN21" s="146"/>
      <c r="ITO21" s="146"/>
      <c r="ITP21" s="146"/>
      <c r="ITQ21" s="146"/>
      <c r="ITR21" s="146"/>
      <c r="ITS21" s="146"/>
      <c r="ITT21" s="146"/>
      <c r="ITU21" s="146"/>
      <c r="ITV21" s="146"/>
      <c r="ITW21" s="146"/>
      <c r="ITX21" s="146"/>
      <c r="ITY21" s="146"/>
      <c r="ITZ21" s="146"/>
      <c r="IUA21" s="146"/>
      <c r="IUB21" s="146"/>
      <c r="IUC21" s="146"/>
      <c r="IUD21" s="146"/>
      <c r="IUE21" s="146"/>
      <c r="IUF21" s="146"/>
      <c r="IUG21" s="146"/>
      <c r="IUH21" s="146"/>
      <c r="IUI21" s="146"/>
      <c r="IUJ21" s="146"/>
      <c r="IUK21" s="146"/>
      <c r="IUL21" s="146"/>
      <c r="IUM21" s="146"/>
      <c r="IUN21" s="146"/>
      <c r="IUO21" s="146"/>
      <c r="IUP21" s="146"/>
      <c r="IUQ21" s="146"/>
      <c r="IUR21" s="146"/>
      <c r="IUS21" s="146"/>
      <c r="IUT21" s="146"/>
      <c r="IUU21" s="146"/>
      <c r="IUV21" s="146"/>
      <c r="IUW21" s="146"/>
      <c r="IUX21" s="146"/>
      <c r="IUY21" s="146"/>
      <c r="IUZ21" s="146"/>
      <c r="IVA21" s="146"/>
      <c r="IVB21" s="146"/>
      <c r="IVC21" s="146"/>
      <c r="IVD21" s="146"/>
      <c r="IVE21" s="146"/>
      <c r="IVF21" s="146"/>
      <c r="IVG21" s="146"/>
      <c r="IVH21" s="146"/>
      <c r="IVI21" s="146"/>
      <c r="IVJ21" s="146"/>
      <c r="IVK21" s="146"/>
      <c r="IVL21" s="146"/>
      <c r="IVM21" s="146"/>
      <c r="IVN21" s="146"/>
      <c r="IVO21" s="146"/>
      <c r="IVP21" s="146"/>
      <c r="IVQ21" s="146"/>
      <c r="IVR21" s="146"/>
      <c r="IVS21" s="146"/>
      <c r="IVT21" s="146"/>
      <c r="IVU21" s="146"/>
      <c r="IVV21" s="146"/>
      <c r="IVW21" s="146"/>
      <c r="IVX21" s="146"/>
      <c r="IVY21" s="146"/>
      <c r="IVZ21" s="146"/>
      <c r="IWA21" s="146"/>
      <c r="IWB21" s="146"/>
      <c r="IWC21" s="146"/>
      <c r="IWD21" s="146"/>
      <c r="IWE21" s="146"/>
      <c r="IWF21" s="146"/>
      <c r="IWG21" s="146"/>
      <c r="IWH21" s="146"/>
      <c r="IWI21" s="146"/>
      <c r="IWJ21" s="146"/>
      <c r="IWK21" s="146"/>
      <c r="IWL21" s="146"/>
      <c r="IWM21" s="146"/>
      <c r="IWN21" s="146"/>
      <c r="IWO21" s="146"/>
      <c r="IWP21" s="146"/>
      <c r="IWQ21" s="146"/>
      <c r="IWR21" s="146"/>
      <c r="IWS21" s="146"/>
      <c r="IWT21" s="146"/>
      <c r="IWU21" s="146"/>
      <c r="IWV21" s="146"/>
      <c r="IWW21" s="146"/>
      <c r="IWX21" s="146"/>
      <c r="IWY21" s="146"/>
      <c r="IWZ21" s="146"/>
      <c r="IXA21" s="146"/>
      <c r="IXB21" s="146"/>
      <c r="IXC21" s="146"/>
      <c r="IXD21" s="146"/>
      <c r="IXE21" s="146"/>
      <c r="IXF21" s="146"/>
      <c r="IXG21" s="146"/>
      <c r="IXH21" s="146"/>
      <c r="IXI21" s="146"/>
      <c r="IXJ21" s="146"/>
      <c r="IXK21" s="146"/>
      <c r="IXL21" s="146"/>
      <c r="IXM21" s="146"/>
      <c r="IXN21" s="146"/>
      <c r="IXO21" s="146"/>
      <c r="IXP21" s="146"/>
      <c r="IXQ21" s="146"/>
      <c r="IXR21" s="146"/>
      <c r="IXS21" s="146"/>
      <c r="IXT21" s="146"/>
      <c r="IXU21" s="146"/>
      <c r="IXV21" s="146"/>
      <c r="IXW21" s="146"/>
      <c r="IXX21" s="146"/>
      <c r="IXY21" s="146"/>
      <c r="IXZ21" s="146"/>
      <c r="IYA21" s="146"/>
      <c r="IYB21" s="146"/>
      <c r="IYC21" s="146"/>
      <c r="IYD21" s="146"/>
      <c r="IYE21" s="146"/>
      <c r="IYF21" s="146"/>
      <c r="IYG21" s="146"/>
      <c r="IYH21" s="146"/>
      <c r="IYI21" s="146"/>
      <c r="IYJ21" s="146"/>
      <c r="IYK21" s="146"/>
      <c r="IYL21" s="146"/>
      <c r="IYM21" s="146"/>
      <c r="IYN21" s="146"/>
      <c r="IYO21" s="146"/>
      <c r="IYP21" s="146"/>
      <c r="IYQ21" s="146"/>
      <c r="IYR21" s="146"/>
      <c r="IYS21" s="146"/>
      <c r="IYT21" s="146"/>
      <c r="IYU21" s="146"/>
      <c r="IYV21" s="146"/>
      <c r="IYW21" s="146"/>
      <c r="IYX21" s="146"/>
      <c r="IYY21" s="146"/>
      <c r="IYZ21" s="146"/>
      <c r="IZA21" s="146"/>
      <c r="IZB21" s="146"/>
      <c r="IZC21" s="146"/>
      <c r="IZD21" s="146"/>
      <c r="IZE21" s="146"/>
      <c r="IZF21" s="146"/>
      <c r="IZG21" s="146"/>
      <c r="IZH21" s="146"/>
      <c r="IZI21" s="146"/>
      <c r="IZJ21" s="146"/>
      <c r="IZK21" s="146"/>
      <c r="IZL21" s="146"/>
      <c r="IZM21" s="146"/>
      <c r="IZN21" s="146"/>
      <c r="IZO21" s="146"/>
      <c r="IZP21" s="146"/>
      <c r="IZQ21" s="146"/>
      <c r="IZR21" s="146"/>
      <c r="IZS21" s="146"/>
      <c r="IZT21" s="146"/>
      <c r="IZU21" s="146"/>
      <c r="IZV21" s="146"/>
      <c r="IZW21" s="146"/>
      <c r="IZX21" s="146"/>
      <c r="IZY21" s="146"/>
      <c r="IZZ21" s="146"/>
      <c r="JAA21" s="146"/>
      <c r="JAB21" s="146"/>
      <c r="JAC21" s="146"/>
      <c r="JAD21" s="146"/>
      <c r="JAE21" s="146"/>
      <c r="JAF21" s="146"/>
      <c r="JAG21" s="146"/>
      <c r="JAH21" s="146"/>
      <c r="JAI21" s="146"/>
      <c r="JAJ21" s="146"/>
      <c r="JAK21" s="146"/>
      <c r="JAL21" s="146"/>
      <c r="JAM21" s="146"/>
      <c r="JAN21" s="146"/>
      <c r="JAO21" s="146"/>
      <c r="JAP21" s="146"/>
      <c r="JAQ21" s="146"/>
      <c r="JAR21" s="146"/>
      <c r="JAS21" s="146"/>
      <c r="JAT21" s="146"/>
      <c r="JAU21" s="146"/>
      <c r="JAV21" s="146"/>
      <c r="JAW21" s="146"/>
      <c r="JAX21" s="146"/>
      <c r="JAY21" s="146"/>
      <c r="JAZ21" s="146"/>
      <c r="JBA21" s="146"/>
      <c r="JBB21" s="146"/>
      <c r="JBC21" s="146"/>
      <c r="JBD21" s="146"/>
      <c r="JBE21" s="146"/>
      <c r="JBF21" s="146"/>
      <c r="JBG21" s="146"/>
      <c r="JBH21" s="146"/>
      <c r="JBI21" s="146"/>
      <c r="JBJ21" s="146"/>
      <c r="JBK21" s="146"/>
      <c r="JBL21" s="146"/>
      <c r="JBM21" s="146"/>
      <c r="JBN21" s="146"/>
      <c r="JBO21" s="146"/>
      <c r="JBP21" s="146"/>
      <c r="JBQ21" s="146"/>
      <c r="JBR21" s="146"/>
      <c r="JBS21" s="146"/>
      <c r="JBT21" s="146"/>
      <c r="JBU21" s="146"/>
      <c r="JBV21" s="146"/>
      <c r="JBW21" s="146"/>
      <c r="JBX21" s="146"/>
      <c r="JBY21" s="146"/>
      <c r="JBZ21" s="146"/>
      <c r="JCA21" s="146"/>
      <c r="JCB21" s="146"/>
      <c r="JCC21" s="146"/>
      <c r="JCD21" s="146"/>
      <c r="JCE21" s="146"/>
      <c r="JCF21" s="146"/>
      <c r="JCG21" s="146"/>
      <c r="JCH21" s="146"/>
      <c r="JCI21" s="146"/>
      <c r="JCJ21" s="146"/>
      <c r="JCK21" s="146"/>
      <c r="JCL21" s="146"/>
      <c r="JCM21" s="146"/>
      <c r="JCN21" s="146"/>
      <c r="JCO21" s="146"/>
      <c r="JCP21" s="146"/>
      <c r="JCQ21" s="146"/>
      <c r="JCR21" s="146"/>
      <c r="JCS21" s="146"/>
      <c r="JCT21" s="146"/>
      <c r="JCU21" s="146"/>
      <c r="JCV21" s="146"/>
      <c r="JCW21" s="146"/>
      <c r="JCX21" s="146"/>
      <c r="JCY21" s="146"/>
      <c r="JCZ21" s="146"/>
      <c r="JDA21" s="146"/>
      <c r="JDB21" s="146"/>
      <c r="JDC21" s="146"/>
      <c r="JDD21" s="146"/>
      <c r="JDE21" s="146"/>
      <c r="JDF21" s="146"/>
      <c r="JDG21" s="146"/>
      <c r="JDH21" s="146"/>
      <c r="JDI21" s="146"/>
      <c r="JDJ21" s="146"/>
      <c r="JDK21" s="146"/>
      <c r="JDL21" s="146"/>
      <c r="JDM21" s="146"/>
      <c r="JDN21" s="146"/>
      <c r="JDO21" s="146"/>
      <c r="JDP21" s="146"/>
      <c r="JDQ21" s="146"/>
      <c r="JDR21" s="146"/>
      <c r="JDS21" s="146"/>
      <c r="JDT21" s="146"/>
      <c r="JDU21" s="146"/>
      <c r="JDV21" s="146"/>
      <c r="JDW21" s="146"/>
      <c r="JDX21" s="146"/>
      <c r="JDY21" s="146"/>
      <c r="JDZ21" s="146"/>
      <c r="JEA21" s="146"/>
      <c r="JEB21" s="146"/>
      <c r="JEC21" s="146"/>
      <c r="JED21" s="146"/>
      <c r="JEE21" s="146"/>
      <c r="JEF21" s="146"/>
      <c r="JEG21" s="146"/>
      <c r="JEH21" s="146"/>
      <c r="JEI21" s="146"/>
      <c r="JEJ21" s="146"/>
      <c r="JEK21" s="146"/>
      <c r="JEL21" s="146"/>
      <c r="JEM21" s="146"/>
      <c r="JEN21" s="146"/>
      <c r="JEO21" s="146"/>
      <c r="JEP21" s="146"/>
      <c r="JEQ21" s="146"/>
      <c r="JER21" s="146"/>
      <c r="JES21" s="146"/>
      <c r="JET21" s="146"/>
      <c r="JEU21" s="146"/>
      <c r="JEV21" s="146"/>
      <c r="JEW21" s="146"/>
      <c r="JEX21" s="146"/>
      <c r="JEY21" s="146"/>
      <c r="JEZ21" s="146"/>
      <c r="JFA21" s="146"/>
      <c r="JFB21" s="146"/>
      <c r="JFC21" s="146"/>
      <c r="JFD21" s="146"/>
      <c r="JFE21" s="146"/>
      <c r="JFF21" s="146"/>
      <c r="JFG21" s="146"/>
      <c r="JFH21" s="146"/>
      <c r="JFI21" s="146"/>
      <c r="JFJ21" s="146"/>
      <c r="JFK21" s="146"/>
      <c r="JFL21" s="146"/>
      <c r="JFM21" s="146"/>
      <c r="JFN21" s="146"/>
      <c r="JFO21" s="146"/>
      <c r="JFP21" s="146"/>
      <c r="JFQ21" s="146"/>
      <c r="JFR21" s="146"/>
      <c r="JFS21" s="146"/>
      <c r="JFT21" s="146"/>
      <c r="JFU21" s="146"/>
      <c r="JFV21" s="146"/>
      <c r="JFW21" s="146"/>
      <c r="JFX21" s="146"/>
      <c r="JFY21" s="146"/>
      <c r="JFZ21" s="146"/>
      <c r="JGA21" s="146"/>
      <c r="JGB21" s="146"/>
      <c r="JGC21" s="146"/>
      <c r="JGD21" s="146"/>
      <c r="JGE21" s="146"/>
      <c r="JGF21" s="146"/>
      <c r="JGG21" s="146"/>
      <c r="JGH21" s="146"/>
      <c r="JGI21" s="146"/>
      <c r="JGJ21" s="146"/>
      <c r="JGK21" s="146"/>
      <c r="JGL21" s="146"/>
      <c r="JGM21" s="146"/>
      <c r="JGN21" s="146"/>
      <c r="JGO21" s="146"/>
      <c r="JGP21" s="146"/>
      <c r="JGQ21" s="146"/>
      <c r="JGR21" s="146"/>
      <c r="JGS21" s="146"/>
      <c r="JGT21" s="146"/>
      <c r="JGU21" s="146"/>
      <c r="JGV21" s="146"/>
      <c r="JGW21" s="146"/>
      <c r="JGX21" s="146"/>
      <c r="JGY21" s="146"/>
      <c r="JGZ21" s="146"/>
      <c r="JHA21" s="146"/>
      <c r="JHB21" s="146"/>
      <c r="JHC21" s="146"/>
      <c r="JHD21" s="146"/>
      <c r="JHE21" s="146"/>
      <c r="JHF21" s="146"/>
      <c r="JHG21" s="146"/>
      <c r="JHH21" s="146"/>
      <c r="JHI21" s="146"/>
      <c r="JHJ21" s="146"/>
      <c r="JHK21" s="146"/>
      <c r="JHL21" s="146"/>
      <c r="JHM21" s="146"/>
      <c r="JHN21" s="146"/>
      <c r="JHO21" s="146"/>
      <c r="JHP21" s="146"/>
      <c r="JHQ21" s="146"/>
      <c r="JHR21" s="146"/>
      <c r="JHS21" s="146"/>
      <c r="JHT21" s="146"/>
      <c r="JHU21" s="146"/>
      <c r="JHV21" s="146"/>
      <c r="JHW21" s="146"/>
      <c r="JHX21" s="146"/>
      <c r="JHY21" s="146"/>
      <c r="JHZ21" s="146"/>
      <c r="JIA21" s="146"/>
      <c r="JIB21" s="146"/>
      <c r="JIC21" s="146"/>
      <c r="JID21" s="146"/>
      <c r="JIE21" s="146"/>
      <c r="JIF21" s="146"/>
      <c r="JIG21" s="146"/>
      <c r="JIH21" s="146"/>
      <c r="JII21" s="146"/>
      <c r="JIJ21" s="146"/>
      <c r="JIK21" s="146"/>
      <c r="JIL21" s="146"/>
      <c r="JIM21" s="146"/>
      <c r="JIN21" s="146"/>
      <c r="JIO21" s="146"/>
      <c r="JIP21" s="146"/>
      <c r="JIQ21" s="146"/>
      <c r="JIR21" s="146"/>
      <c r="JIS21" s="146"/>
      <c r="JIT21" s="146"/>
      <c r="JIU21" s="146"/>
      <c r="JIV21" s="146"/>
      <c r="JIW21" s="146"/>
      <c r="JIX21" s="146"/>
      <c r="JIY21" s="146"/>
      <c r="JIZ21" s="146"/>
      <c r="JJA21" s="146"/>
      <c r="JJB21" s="146"/>
      <c r="JJC21" s="146"/>
      <c r="JJD21" s="146"/>
      <c r="JJE21" s="146"/>
      <c r="JJF21" s="146"/>
      <c r="JJG21" s="146"/>
      <c r="JJH21" s="146"/>
      <c r="JJI21" s="146"/>
      <c r="JJJ21" s="146"/>
      <c r="JJK21" s="146"/>
      <c r="JJL21" s="146"/>
      <c r="JJM21" s="146"/>
      <c r="JJN21" s="146"/>
      <c r="JJO21" s="146"/>
      <c r="JJP21" s="146"/>
      <c r="JJQ21" s="146"/>
      <c r="JJR21" s="146"/>
      <c r="JJS21" s="146"/>
      <c r="JJT21" s="146"/>
      <c r="JJU21" s="146"/>
      <c r="JJV21" s="146"/>
      <c r="JJW21" s="146"/>
      <c r="JJX21" s="146"/>
      <c r="JJY21" s="146"/>
      <c r="JJZ21" s="146"/>
      <c r="JKA21" s="146"/>
      <c r="JKB21" s="146"/>
      <c r="JKC21" s="146"/>
      <c r="JKD21" s="146"/>
      <c r="JKE21" s="146"/>
      <c r="JKF21" s="146"/>
      <c r="JKG21" s="146"/>
      <c r="JKH21" s="146"/>
      <c r="JKI21" s="146"/>
      <c r="JKJ21" s="146"/>
      <c r="JKK21" s="146"/>
      <c r="JKL21" s="146"/>
      <c r="JKM21" s="146"/>
      <c r="JKN21" s="146"/>
      <c r="JKO21" s="146"/>
      <c r="JKP21" s="146"/>
      <c r="JKQ21" s="146"/>
      <c r="JKR21" s="146"/>
      <c r="JKS21" s="146"/>
      <c r="JKT21" s="146"/>
      <c r="JKU21" s="146"/>
      <c r="JKV21" s="146"/>
      <c r="JKW21" s="146"/>
      <c r="JKX21" s="146"/>
      <c r="JKY21" s="146"/>
      <c r="JKZ21" s="146"/>
      <c r="JLA21" s="146"/>
      <c r="JLB21" s="146"/>
      <c r="JLC21" s="146"/>
      <c r="JLD21" s="146"/>
      <c r="JLE21" s="146"/>
      <c r="JLF21" s="146"/>
      <c r="JLG21" s="146"/>
      <c r="JLH21" s="146"/>
      <c r="JLI21" s="146"/>
      <c r="JLJ21" s="146"/>
      <c r="JLK21" s="146"/>
      <c r="JLL21" s="146"/>
      <c r="JLM21" s="146"/>
      <c r="JLN21" s="146"/>
      <c r="JLO21" s="146"/>
      <c r="JLP21" s="146"/>
      <c r="JLQ21" s="146"/>
      <c r="JLR21" s="146"/>
      <c r="JLS21" s="146"/>
      <c r="JLT21" s="146"/>
      <c r="JLU21" s="146"/>
      <c r="JLV21" s="146"/>
      <c r="JLW21" s="146"/>
      <c r="JLX21" s="146"/>
      <c r="JLY21" s="146"/>
      <c r="JLZ21" s="146"/>
      <c r="JMA21" s="146"/>
      <c r="JMB21" s="146"/>
      <c r="JMC21" s="146"/>
      <c r="JMD21" s="146"/>
      <c r="JME21" s="146"/>
      <c r="JMF21" s="146"/>
      <c r="JMG21" s="146"/>
      <c r="JMH21" s="146"/>
      <c r="JMI21" s="146"/>
      <c r="JMJ21" s="146"/>
      <c r="JMK21" s="146"/>
      <c r="JML21" s="146"/>
      <c r="JMM21" s="146"/>
      <c r="JMN21" s="146"/>
      <c r="JMO21" s="146"/>
      <c r="JMP21" s="146"/>
      <c r="JMQ21" s="146"/>
      <c r="JMR21" s="146"/>
      <c r="JMS21" s="146"/>
      <c r="JMT21" s="146"/>
      <c r="JMU21" s="146"/>
      <c r="JMV21" s="146"/>
      <c r="JMW21" s="146"/>
      <c r="JMX21" s="146"/>
      <c r="JMY21" s="146"/>
      <c r="JMZ21" s="146"/>
      <c r="JNA21" s="146"/>
      <c r="JNB21" s="146"/>
      <c r="JNC21" s="146"/>
      <c r="JND21" s="146"/>
      <c r="JNE21" s="146"/>
      <c r="JNF21" s="146"/>
      <c r="JNG21" s="146"/>
      <c r="JNH21" s="146"/>
      <c r="JNI21" s="146"/>
      <c r="JNJ21" s="146"/>
      <c r="JNK21" s="146"/>
      <c r="JNL21" s="146"/>
      <c r="JNM21" s="146"/>
      <c r="JNN21" s="146"/>
      <c r="JNO21" s="146"/>
      <c r="JNP21" s="146"/>
      <c r="JNQ21" s="146"/>
      <c r="JNR21" s="146"/>
      <c r="JNS21" s="146"/>
      <c r="JNT21" s="146"/>
      <c r="JNU21" s="146"/>
      <c r="JNV21" s="146"/>
      <c r="JNW21" s="146"/>
      <c r="JNX21" s="146"/>
      <c r="JNY21" s="146"/>
      <c r="JNZ21" s="146"/>
      <c r="JOA21" s="146"/>
      <c r="JOB21" s="146"/>
      <c r="JOC21" s="146"/>
      <c r="JOD21" s="146"/>
      <c r="JOE21" s="146"/>
      <c r="JOF21" s="146"/>
      <c r="JOG21" s="146"/>
      <c r="JOH21" s="146"/>
      <c r="JOI21" s="146"/>
      <c r="JOJ21" s="146"/>
      <c r="JOK21" s="146"/>
      <c r="JOL21" s="146"/>
      <c r="JOM21" s="146"/>
      <c r="JON21" s="146"/>
      <c r="JOO21" s="146"/>
      <c r="JOP21" s="146"/>
      <c r="JOQ21" s="146"/>
      <c r="JOR21" s="146"/>
      <c r="JOS21" s="146"/>
      <c r="JOT21" s="146"/>
      <c r="JOU21" s="146"/>
      <c r="JOV21" s="146"/>
      <c r="JOW21" s="146"/>
      <c r="JOX21" s="146"/>
      <c r="JOY21" s="146"/>
      <c r="JOZ21" s="146"/>
      <c r="JPA21" s="146"/>
      <c r="JPB21" s="146"/>
      <c r="JPC21" s="146"/>
      <c r="JPD21" s="146"/>
      <c r="JPE21" s="146"/>
      <c r="JPF21" s="146"/>
      <c r="JPG21" s="146"/>
      <c r="JPH21" s="146"/>
      <c r="JPI21" s="146"/>
      <c r="JPJ21" s="146"/>
      <c r="JPK21" s="146"/>
      <c r="JPL21" s="146"/>
      <c r="JPM21" s="146"/>
      <c r="JPN21" s="146"/>
      <c r="JPO21" s="146"/>
      <c r="JPP21" s="146"/>
      <c r="JPQ21" s="146"/>
      <c r="JPR21" s="146"/>
      <c r="JPS21" s="146"/>
      <c r="JPT21" s="146"/>
      <c r="JPU21" s="146"/>
      <c r="JPV21" s="146"/>
      <c r="JPW21" s="146"/>
      <c r="JPX21" s="146"/>
      <c r="JPY21" s="146"/>
      <c r="JPZ21" s="146"/>
      <c r="JQA21" s="146"/>
      <c r="JQB21" s="146"/>
      <c r="JQC21" s="146"/>
      <c r="JQD21" s="146"/>
      <c r="JQE21" s="146"/>
      <c r="JQF21" s="146"/>
      <c r="JQG21" s="146"/>
      <c r="JQH21" s="146"/>
      <c r="JQI21" s="146"/>
      <c r="JQJ21" s="146"/>
      <c r="JQK21" s="146"/>
      <c r="JQL21" s="146"/>
      <c r="JQM21" s="146"/>
      <c r="JQN21" s="146"/>
      <c r="JQO21" s="146"/>
      <c r="JQP21" s="146"/>
      <c r="JQQ21" s="146"/>
      <c r="JQR21" s="146"/>
      <c r="JQS21" s="146"/>
      <c r="JQT21" s="146"/>
      <c r="JQU21" s="146"/>
      <c r="JQV21" s="146"/>
      <c r="JQW21" s="146"/>
      <c r="JQX21" s="146"/>
      <c r="JQY21" s="146"/>
      <c r="JQZ21" s="146"/>
      <c r="JRA21" s="146"/>
      <c r="JRB21" s="146"/>
      <c r="JRC21" s="146"/>
      <c r="JRD21" s="146"/>
      <c r="JRE21" s="146"/>
      <c r="JRF21" s="146"/>
      <c r="JRG21" s="146"/>
      <c r="JRH21" s="146"/>
      <c r="JRI21" s="146"/>
      <c r="JRJ21" s="146"/>
      <c r="JRK21" s="146"/>
      <c r="JRL21" s="146"/>
      <c r="JRM21" s="146"/>
      <c r="JRN21" s="146"/>
      <c r="JRO21" s="146"/>
      <c r="JRP21" s="146"/>
      <c r="JRQ21" s="146"/>
      <c r="JRR21" s="146"/>
      <c r="JRS21" s="146"/>
      <c r="JRT21" s="146"/>
      <c r="JRU21" s="146"/>
      <c r="JRV21" s="146"/>
      <c r="JRW21" s="146"/>
      <c r="JRX21" s="146"/>
      <c r="JRY21" s="146"/>
      <c r="JRZ21" s="146"/>
      <c r="JSA21" s="146"/>
      <c r="JSB21" s="146"/>
      <c r="JSC21" s="146"/>
      <c r="JSD21" s="146"/>
      <c r="JSE21" s="146"/>
      <c r="JSF21" s="146"/>
      <c r="JSG21" s="146"/>
      <c r="JSH21" s="146"/>
      <c r="JSI21" s="146"/>
      <c r="JSJ21" s="146"/>
      <c r="JSK21" s="146"/>
      <c r="JSL21" s="146"/>
      <c r="JSM21" s="146"/>
      <c r="JSN21" s="146"/>
      <c r="JSO21" s="146"/>
      <c r="JSP21" s="146"/>
      <c r="JSQ21" s="146"/>
      <c r="JSR21" s="146"/>
      <c r="JSS21" s="146"/>
      <c r="JST21" s="146"/>
      <c r="JSU21" s="146"/>
      <c r="JSV21" s="146"/>
      <c r="JSW21" s="146"/>
      <c r="JSX21" s="146"/>
      <c r="JSY21" s="146"/>
      <c r="JSZ21" s="146"/>
      <c r="JTA21" s="146"/>
      <c r="JTB21" s="146"/>
      <c r="JTC21" s="146"/>
      <c r="JTD21" s="146"/>
      <c r="JTE21" s="146"/>
      <c r="JTF21" s="146"/>
      <c r="JTG21" s="146"/>
      <c r="JTH21" s="146"/>
      <c r="JTI21" s="146"/>
      <c r="JTJ21" s="146"/>
      <c r="JTK21" s="146"/>
      <c r="JTL21" s="146"/>
      <c r="JTM21" s="146"/>
      <c r="JTN21" s="146"/>
      <c r="JTO21" s="146"/>
      <c r="JTP21" s="146"/>
      <c r="JTQ21" s="146"/>
      <c r="JTR21" s="146"/>
      <c r="JTS21" s="146"/>
      <c r="JTT21" s="146"/>
      <c r="JTU21" s="146"/>
      <c r="JTV21" s="146"/>
      <c r="JTW21" s="146"/>
      <c r="JTX21" s="146"/>
      <c r="JTY21" s="146"/>
      <c r="JTZ21" s="146"/>
      <c r="JUA21" s="146"/>
      <c r="JUB21" s="146"/>
      <c r="JUC21" s="146"/>
      <c r="JUD21" s="146"/>
      <c r="JUE21" s="146"/>
      <c r="JUF21" s="146"/>
      <c r="JUG21" s="146"/>
      <c r="JUH21" s="146"/>
      <c r="JUI21" s="146"/>
      <c r="JUJ21" s="146"/>
      <c r="JUK21" s="146"/>
      <c r="JUL21" s="146"/>
      <c r="JUM21" s="146"/>
      <c r="JUN21" s="146"/>
      <c r="JUO21" s="146"/>
      <c r="JUP21" s="146"/>
      <c r="JUQ21" s="146"/>
      <c r="JUR21" s="146"/>
      <c r="JUS21" s="146"/>
      <c r="JUT21" s="146"/>
      <c r="JUU21" s="146"/>
      <c r="JUV21" s="146"/>
      <c r="JUW21" s="146"/>
      <c r="JUX21" s="146"/>
      <c r="JUY21" s="146"/>
      <c r="JUZ21" s="146"/>
      <c r="JVA21" s="146"/>
      <c r="JVB21" s="146"/>
      <c r="JVC21" s="146"/>
      <c r="JVD21" s="146"/>
      <c r="JVE21" s="146"/>
      <c r="JVF21" s="146"/>
      <c r="JVG21" s="146"/>
      <c r="JVH21" s="146"/>
      <c r="JVI21" s="146"/>
      <c r="JVJ21" s="146"/>
      <c r="JVK21" s="146"/>
      <c r="JVL21" s="146"/>
      <c r="JVM21" s="146"/>
      <c r="JVN21" s="146"/>
      <c r="JVO21" s="146"/>
      <c r="JVP21" s="146"/>
      <c r="JVQ21" s="146"/>
      <c r="JVR21" s="146"/>
      <c r="JVS21" s="146"/>
      <c r="JVT21" s="146"/>
      <c r="JVU21" s="146"/>
      <c r="JVV21" s="146"/>
      <c r="JVW21" s="146"/>
      <c r="JVX21" s="146"/>
      <c r="JVY21" s="146"/>
      <c r="JVZ21" s="146"/>
      <c r="JWA21" s="146"/>
      <c r="JWB21" s="146"/>
      <c r="JWC21" s="146"/>
      <c r="JWD21" s="146"/>
      <c r="JWE21" s="146"/>
      <c r="JWF21" s="146"/>
      <c r="JWG21" s="146"/>
      <c r="JWH21" s="146"/>
      <c r="JWI21" s="146"/>
      <c r="JWJ21" s="146"/>
      <c r="JWK21" s="146"/>
      <c r="JWL21" s="146"/>
      <c r="JWM21" s="146"/>
      <c r="JWN21" s="146"/>
      <c r="JWO21" s="146"/>
      <c r="JWP21" s="146"/>
      <c r="JWQ21" s="146"/>
      <c r="JWR21" s="146"/>
      <c r="JWS21" s="146"/>
      <c r="JWT21" s="146"/>
      <c r="JWU21" s="146"/>
      <c r="JWV21" s="146"/>
      <c r="JWW21" s="146"/>
      <c r="JWX21" s="146"/>
      <c r="JWY21" s="146"/>
      <c r="JWZ21" s="146"/>
      <c r="JXA21" s="146"/>
      <c r="JXB21" s="146"/>
      <c r="JXC21" s="146"/>
      <c r="JXD21" s="146"/>
      <c r="JXE21" s="146"/>
      <c r="JXF21" s="146"/>
      <c r="JXG21" s="146"/>
      <c r="JXH21" s="146"/>
      <c r="JXI21" s="146"/>
      <c r="JXJ21" s="146"/>
      <c r="JXK21" s="146"/>
      <c r="JXL21" s="146"/>
      <c r="JXM21" s="146"/>
      <c r="JXN21" s="146"/>
      <c r="JXO21" s="146"/>
      <c r="JXP21" s="146"/>
      <c r="JXQ21" s="146"/>
      <c r="JXR21" s="146"/>
      <c r="JXS21" s="146"/>
      <c r="JXT21" s="146"/>
      <c r="JXU21" s="146"/>
      <c r="JXV21" s="146"/>
      <c r="JXW21" s="146"/>
      <c r="JXX21" s="146"/>
      <c r="JXY21" s="146"/>
      <c r="JXZ21" s="146"/>
      <c r="JYA21" s="146"/>
      <c r="JYB21" s="146"/>
      <c r="JYC21" s="146"/>
      <c r="JYD21" s="146"/>
      <c r="JYE21" s="146"/>
      <c r="JYF21" s="146"/>
      <c r="JYG21" s="146"/>
      <c r="JYH21" s="146"/>
      <c r="JYI21" s="146"/>
      <c r="JYJ21" s="146"/>
      <c r="JYK21" s="146"/>
      <c r="JYL21" s="146"/>
      <c r="JYM21" s="146"/>
      <c r="JYN21" s="146"/>
      <c r="JYO21" s="146"/>
      <c r="JYP21" s="146"/>
      <c r="JYQ21" s="146"/>
      <c r="JYR21" s="146"/>
      <c r="JYS21" s="146"/>
      <c r="JYT21" s="146"/>
      <c r="JYU21" s="146"/>
      <c r="JYV21" s="146"/>
      <c r="JYW21" s="146"/>
      <c r="JYX21" s="146"/>
      <c r="JYY21" s="146"/>
      <c r="JYZ21" s="146"/>
      <c r="JZA21" s="146"/>
      <c r="JZB21" s="146"/>
      <c r="JZC21" s="146"/>
      <c r="JZD21" s="146"/>
      <c r="JZE21" s="146"/>
      <c r="JZF21" s="146"/>
      <c r="JZG21" s="146"/>
      <c r="JZH21" s="146"/>
      <c r="JZI21" s="146"/>
      <c r="JZJ21" s="146"/>
      <c r="JZK21" s="146"/>
      <c r="JZL21" s="146"/>
      <c r="JZM21" s="146"/>
      <c r="JZN21" s="146"/>
      <c r="JZO21" s="146"/>
      <c r="JZP21" s="146"/>
      <c r="JZQ21" s="146"/>
      <c r="JZR21" s="146"/>
      <c r="JZS21" s="146"/>
      <c r="JZT21" s="146"/>
      <c r="JZU21" s="146"/>
      <c r="JZV21" s="146"/>
      <c r="JZW21" s="146"/>
      <c r="JZX21" s="146"/>
      <c r="JZY21" s="146"/>
      <c r="JZZ21" s="146"/>
      <c r="KAA21" s="146"/>
      <c r="KAB21" s="146"/>
      <c r="KAC21" s="146"/>
      <c r="KAD21" s="146"/>
      <c r="KAE21" s="146"/>
      <c r="KAF21" s="146"/>
      <c r="KAG21" s="146"/>
      <c r="KAH21" s="146"/>
      <c r="KAI21" s="146"/>
      <c r="KAJ21" s="146"/>
      <c r="KAK21" s="146"/>
      <c r="KAL21" s="146"/>
      <c r="KAM21" s="146"/>
      <c r="KAN21" s="146"/>
      <c r="KAO21" s="146"/>
      <c r="KAP21" s="146"/>
      <c r="KAQ21" s="146"/>
      <c r="KAR21" s="146"/>
      <c r="KAS21" s="146"/>
      <c r="KAT21" s="146"/>
      <c r="KAU21" s="146"/>
      <c r="KAV21" s="146"/>
      <c r="KAW21" s="146"/>
      <c r="KAX21" s="146"/>
      <c r="KAY21" s="146"/>
      <c r="KAZ21" s="146"/>
      <c r="KBA21" s="146"/>
      <c r="KBB21" s="146"/>
      <c r="KBC21" s="146"/>
      <c r="KBD21" s="146"/>
      <c r="KBE21" s="146"/>
      <c r="KBF21" s="146"/>
      <c r="KBG21" s="146"/>
      <c r="KBH21" s="146"/>
      <c r="KBI21" s="146"/>
      <c r="KBJ21" s="146"/>
      <c r="KBK21" s="146"/>
      <c r="KBL21" s="146"/>
      <c r="KBM21" s="146"/>
      <c r="KBN21" s="146"/>
      <c r="KBO21" s="146"/>
      <c r="KBP21" s="146"/>
      <c r="KBQ21" s="146"/>
      <c r="KBR21" s="146"/>
      <c r="KBS21" s="146"/>
      <c r="KBT21" s="146"/>
      <c r="KBU21" s="146"/>
      <c r="KBV21" s="146"/>
      <c r="KBW21" s="146"/>
      <c r="KBX21" s="146"/>
      <c r="KBY21" s="146"/>
      <c r="KBZ21" s="146"/>
      <c r="KCA21" s="146"/>
      <c r="KCB21" s="146"/>
      <c r="KCC21" s="146"/>
      <c r="KCD21" s="146"/>
      <c r="KCE21" s="146"/>
      <c r="KCF21" s="146"/>
      <c r="KCG21" s="146"/>
      <c r="KCH21" s="146"/>
      <c r="KCI21" s="146"/>
      <c r="KCJ21" s="146"/>
      <c r="KCK21" s="146"/>
      <c r="KCL21" s="146"/>
      <c r="KCM21" s="146"/>
      <c r="KCN21" s="146"/>
      <c r="KCO21" s="146"/>
      <c r="KCP21" s="146"/>
      <c r="KCQ21" s="146"/>
      <c r="KCR21" s="146"/>
      <c r="KCS21" s="146"/>
      <c r="KCT21" s="146"/>
      <c r="KCU21" s="146"/>
      <c r="KCV21" s="146"/>
      <c r="KCW21" s="146"/>
      <c r="KCX21" s="146"/>
      <c r="KCY21" s="146"/>
      <c r="KCZ21" s="146"/>
      <c r="KDA21" s="146"/>
      <c r="KDB21" s="146"/>
      <c r="KDC21" s="146"/>
      <c r="KDD21" s="146"/>
      <c r="KDE21" s="146"/>
      <c r="KDF21" s="146"/>
      <c r="KDG21" s="146"/>
      <c r="KDH21" s="146"/>
      <c r="KDI21" s="146"/>
      <c r="KDJ21" s="146"/>
      <c r="KDK21" s="146"/>
      <c r="KDL21" s="146"/>
      <c r="KDM21" s="146"/>
      <c r="KDN21" s="146"/>
      <c r="KDO21" s="146"/>
      <c r="KDP21" s="146"/>
      <c r="KDQ21" s="146"/>
      <c r="KDR21" s="146"/>
      <c r="KDS21" s="146"/>
      <c r="KDT21" s="146"/>
      <c r="KDU21" s="146"/>
      <c r="KDV21" s="146"/>
      <c r="KDW21" s="146"/>
      <c r="KDX21" s="146"/>
      <c r="KDY21" s="146"/>
      <c r="KDZ21" s="146"/>
      <c r="KEA21" s="146"/>
      <c r="KEB21" s="146"/>
      <c r="KEC21" s="146"/>
      <c r="KED21" s="146"/>
      <c r="KEE21" s="146"/>
      <c r="KEF21" s="146"/>
      <c r="KEG21" s="146"/>
      <c r="KEH21" s="146"/>
      <c r="KEI21" s="146"/>
      <c r="KEJ21" s="146"/>
      <c r="KEK21" s="146"/>
      <c r="KEL21" s="146"/>
      <c r="KEM21" s="146"/>
      <c r="KEN21" s="146"/>
      <c r="KEO21" s="146"/>
      <c r="KEP21" s="146"/>
      <c r="KEQ21" s="146"/>
      <c r="KER21" s="146"/>
      <c r="KES21" s="146"/>
      <c r="KET21" s="146"/>
      <c r="KEU21" s="146"/>
      <c r="KEV21" s="146"/>
      <c r="KEW21" s="146"/>
      <c r="KEX21" s="146"/>
      <c r="KEY21" s="146"/>
      <c r="KEZ21" s="146"/>
      <c r="KFA21" s="146"/>
      <c r="KFB21" s="146"/>
      <c r="KFC21" s="146"/>
      <c r="KFD21" s="146"/>
      <c r="KFE21" s="146"/>
      <c r="KFF21" s="146"/>
      <c r="KFG21" s="146"/>
      <c r="KFH21" s="146"/>
      <c r="KFI21" s="146"/>
      <c r="KFJ21" s="146"/>
      <c r="KFK21" s="146"/>
      <c r="KFL21" s="146"/>
      <c r="KFM21" s="146"/>
      <c r="KFN21" s="146"/>
      <c r="KFO21" s="146"/>
      <c r="KFP21" s="146"/>
      <c r="KFQ21" s="146"/>
      <c r="KFR21" s="146"/>
      <c r="KFS21" s="146"/>
      <c r="KFT21" s="146"/>
      <c r="KFU21" s="146"/>
      <c r="KFV21" s="146"/>
      <c r="KFW21" s="146"/>
      <c r="KFX21" s="146"/>
      <c r="KFY21" s="146"/>
      <c r="KFZ21" s="146"/>
      <c r="KGA21" s="146"/>
      <c r="KGB21" s="146"/>
      <c r="KGC21" s="146"/>
      <c r="KGD21" s="146"/>
      <c r="KGE21" s="146"/>
      <c r="KGF21" s="146"/>
      <c r="KGG21" s="146"/>
      <c r="KGH21" s="146"/>
      <c r="KGI21" s="146"/>
      <c r="KGJ21" s="146"/>
      <c r="KGK21" s="146"/>
      <c r="KGL21" s="146"/>
      <c r="KGM21" s="146"/>
      <c r="KGN21" s="146"/>
      <c r="KGO21" s="146"/>
      <c r="KGP21" s="146"/>
      <c r="KGQ21" s="146"/>
      <c r="KGR21" s="146"/>
      <c r="KGS21" s="146"/>
      <c r="KGT21" s="146"/>
      <c r="KGU21" s="146"/>
      <c r="KGV21" s="146"/>
      <c r="KGW21" s="146"/>
      <c r="KGX21" s="146"/>
      <c r="KGY21" s="146"/>
      <c r="KGZ21" s="146"/>
      <c r="KHA21" s="146"/>
      <c r="KHB21" s="146"/>
      <c r="KHC21" s="146"/>
      <c r="KHD21" s="146"/>
      <c r="KHE21" s="146"/>
      <c r="KHF21" s="146"/>
      <c r="KHG21" s="146"/>
      <c r="KHH21" s="146"/>
      <c r="KHI21" s="146"/>
      <c r="KHJ21" s="146"/>
      <c r="KHK21" s="146"/>
      <c r="KHL21" s="146"/>
      <c r="KHM21" s="146"/>
      <c r="KHN21" s="146"/>
      <c r="KHO21" s="146"/>
      <c r="KHP21" s="146"/>
      <c r="KHQ21" s="146"/>
      <c r="KHR21" s="146"/>
      <c r="KHS21" s="146"/>
      <c r="KHT21" s="146"/>
      <c r="KHU21" s="146"/>
      <c r="KHV21" s="146"/>
      <c r="KHW21" s="146"/>
      <c r="KHX21" s="146"/>
      <c r="KHY21" s="146"/>
      <c r="KHZ21" s="146"/>
      <c r="KIA21" s="146"/>
      <c r="KIB21" s="146"/>
      <c r="KIC21" s="146"/>
      <c r="KID21" s="146"/>
      <c r="KIE21" s="146"/>
      <c r="KIF21" s="146"/>
      <c r="KIG21" s="146"/>
      <c r="KIH21" s="146"/>
      <c r="KII21" s="146"/>
      <c r="KIJ21" s="146"/>
      <c r="KIK21" s="146"/>
      <c r="KIL21" s="146"/>
      <c r="KIM21" s="146"/>
      <c r="KIN21" s="146"/>
      <c r="KIO21" s="146"/>
      <c r="KIP21" s="146"/>
      <c r="KIQ21" s="146"/>
      <c r="KIR21" s="146"/>
      <c r="KIS21" s="146"/>
      <c r="KIT21" s="146"/>
      <c r="KIU21" s="146"/>
      <c r="KIV21" s="146"/>
      <c r="KIW21" s="146"/>
      <c r="KIX21" s="146"/>
      <c r="KIY21" s="146"/>
      <c r="KIZ21" s="146"/>
      <c r="KJA21" s="146"/>
      <c r="KJB21" s="146"/>
      <c r="KJC21" s="146"/>
      <c r="KJD21" s="146"/>
      <c r="KJE21" s="146"/>
      <c r="KJF21" s="146"/>
      <c r="KJG21" s="146"/>
      <c r="KJH21" s="146"/>
      <c r="KJI21" s="146"/>
      <c r="KJJ21" s="146"/>
      <c r="KJK21" s="146"/>
      <c r="KJL21" s="146"/>
      <c r="KJM21" s="146"/>
      <c r="KJN21" s="146"/>
      <c r="KJO21" s="146"/>
      <c r="KJP21" s="146"/>
      <c r="KJQ21" s="146"/>
      <c r="KJR21" s="146"/>
      <c r="KJS21" s="146"/>
      <c r="KJT21" s="146"/>
      <c r="KJU21" s="146"/>
      <c r="KJV21" s="146"/>
      <c r="KJW21" s="146"/>
      <c r="KJX21" s="146"/>
      <c r="KJY21" s="146"/>
      <c r="KJZ21" s="146"/>
      <c r="KKA21" s="146"/>
      <c r="KKB21" s="146"/>
      <c r="KKC21" s="146"/>
      <c r="KKD21" s="146"/>
      <c r="KKE21" s="146"/>
      <c r="KKF21" s="146"/>
      <c r="KKG21" s="146"/>
      <c r="KKH21" s="146"/>
      <c r="KKI21" s="146"/>
      <c r="KKJ21" s="146"/>
      <c r="KKK21" s="146"/>
      <c r="KKL21" s="146"/>
      <c r="KKM21" s="146"/>
      <c r="KKN21" s="146"/>
      <c r="KKO21" s="146"/>
      <c r="KKP21" s="146"/>
      <c r="KKQ21" s="146"/>
      <c r="KKR21" s="146"/>
      <c r="KKS21" s="146"/>
      <c r="KKT21" s="146"/>
      <c r="KKU21" s="146"/>
      <c r="KKV21" s="146"/>
      <c r="KKW21" s="146"/>
      <c r="KKX21" s="146"/>
      <c r="KKY21" s="146"/>
      <c r="KKZ21" s="146"/>
      <c r="KLA21" s="146"/>
      <c r="KLB21" s="146"/>
      <c r="KLC21" s="146"/>
      <c r="KLD21" s="146"/>
      <c r="KLE21" s="146"/>
      <c r="KLF21" s="146"/>
      <c r="KLG21" s="146"/>
      <c r="KLH21" s="146"/>
      <c r="KLI21" s="146"/>
      <c r="KLJ21" s="146"/>
      <c r="KLK21" s="146"/>
      <c r="KLL21" s="146"/>
      <c r="KLM21" s="146"/>
      <c r="KLN21" s="146"/>
      <c r="KLO21" s="146"/>
      <c r="KLP21" s="146"/>
      <c r="KLQ21" s="146"/>
      <c r="KLR21" s="146"/>
      <c r="KLS21" s="146"/>
      <c r="KLT21" s="146"/>
      <c r="KLU21" s="146"/>
      <c r="KLV21" s="146"/>
      <c r="KLW21" s="146"/>
      <c r="KLX21" s="146"/>
      <c r="KLY21" s="146"/>
      <c r="KLZ21" s="146"/>
      <c r="KMA21" s="146"/>
      <c r="KMB21" s="146"/>
      <c r="KMC21" s="146"/>
      <c r="KMD21" s="146"/>
      <c r="KME21" s="146"/>
      <c r="KMF21" s="146"/>
      <c r="KMG21" s="146"/>
      <c r="KMH21" s="146"/>
      <c r="KMI21" s="146"/>
      <c r="KMJ21" s="146"/>
      <c r="KMK21" s="146"/>
      <c r="KML21" s="146"/>
      <c r="KMM21" s="146"/>
      <c r="KMN21" s="146"/>
      <c r="KMO21" s="146"/>
      <c r="KMP21" s="146"/>
      <c r="KMQ21" s="146"/>
      <c r="KMR21" s="146"/>
      <c r="KMS21" s="146"/>
      <c r="KMT21" s="146"/>
      <c r="KMU21" s="146"/>
      <c r="KMV21" s="146"/>
      <c r="KMW21" s="146"/>
      <c r="KMX21" s="146"/>
      <c r="KMY21" s="146"/>
      <c r="KMZ21" s="146"/>
      <c r="KNA21" s="146"/>
      <c r="KNB21" s="146"/>
      <c r="KNC21" s="146"/>
      <c r="KND21" s="146"/>
      <c r="KNE21" s="146"/>
      <c r="KNF21" s="146"/>
      <c r="KNG21" s="146"/>
      <c r="KNH21" s="146"/>
      <c r="KNI21" s="146"/>
      <c r="KNJ21" s="146"/>
      <c r="KNK21" s="146"/>
      <c r="KNL21" s="146"/>
      <c r="KNM21" s="146"/>
      <c r="KNN21" s="146"/>
      <c r="KNO21" s="146"/>
      <c r="KNP21" s="146"/>
      <c r="KNQ21" s="146"/>
      <c r="KNR21" s="146"/>
      <c r="KNS21" s="146"/>
      <c r="KNT21" s="146"/>
      <c r="KNU21" s="146"/>
      <c r="KNV21" s="146"/>
      <c r="KNW21" s="146"/>
      <c r="KNX21" s="146"/>
      <c r="KNY21" s="146"/>
      <c r="KNZ21" s="146"/>
      <c r="KOA21" s="146"/>
      <c r="KOB21" s="146"/>
      <c r="KOC21" s="146"/>
      <c r="KOD21" s="146"/>
      <c r="KOE21" s="146"/>
      <c r="KOF21" s="146"/>
      <c r="KOG21" s="146"/>
      <c r="KOH21" s="146"/>
      <c r="KOI21" s="146"/>
      <c r="KOJ21" s="146"/>
      <c r="KOK21" s="146"/>
      <c r="KOL21" s="146"/>
      <c r="KOM21" s="146"/>
      <c r="KON21" s="146"/>
      <c r="KOO21" s="146"/>
      <c r="KOP21" s="146"/>
      <c r="KOQ21" s="146"/>
      <c r="KOR21" s="146"/>
      <c r="KOS21" s="146"/>
      <c r="KOT21" s="146"/>
      <c r="KOU21" s="146"/>
      <c r="KOV21" s="146"/>
      <c r="KOW21" s="146"/>
      <c r="KOX21" s="146"/>
      <c r="KOY21" s="146"/>
      <c r="KOZ21" s="146"/>
      <c r="KPA21" s="146"/>
      <c r="KPB21" s="146"/>
      <c r="KPC21" s="146"/>
      <c r="KPD21" s="146"/>
      <c r="KPE21" s="146"/>
      <c r="KPF21" s="146"/>
      <c r="KPG21" s="146"/>
      <c r="KPH21" s="146"/>
      <c r="KPI21" s="146"/>
      <c r="KPJ21" s="146"/>
      <c r="KPK21" s="146"/>
      <c r="KPL21" s="146"/>
      <c r="KPM21" s="146"/>
      <c r="KPN21" s="146"/>
      <c r="KPO21" s="146"/>
      <c r="KPP21" s="146"/>
      <c r="KPQ21" s="146"/>
      <c r="KPR21" s="146"/>
      <c r="KPS21" s="146"/>
      <c r="KPT21" s="146"/>
      <c r="KPU21" s="146"/>
      <c r="KPV21" s="146"/>
      <c r="KPW21" s="146"/>
      <c r="KPX21" s="146"/>
      <c r="KPY21" s="146"/>
      <c r="KPZ21" s="146"/>
      <c r="KQA21" s="146"/>
      <c r="KQB21" s="146"/>
      <c r="KQC21" s="146"/>
      <c r="KQD21" s="146"/>
      <c r="KQE21" s="146"/>
      <c r="KQF21" s="146"/>
      <c r="KQG21" s="146"/>
      <c r="KQH21" s="146"/>
      <c r="KQI21" s="146"/>
      <c r="KQJ21" s="146"/>
      <c r="KQK21" s="146"/>
      <c r="KQL21" s="146"/>
      <c r="KQM21" s="146"/>
      <c r="KQN21" s="146"/>
      <c r="KQO21" s="146"/>
      <c r="KQP21" s="146"/>
      <c r="KQQ21" s="146"/>
      <c r="KQR21" s="146"/>
      <c r="KQS21" s="146"/>
      <c r="KQT21" s="146"/>
      <c r="KQU21" s="146"/>
      <c r="KQV21" s="146"/>
      <c r="KQW21" s="146"/>
      <c r="KQX21" s="146"/>
      <c r="KQY21" s="146"/>
      <c r="KQZ21" s="146"/>
      <c r="KRA21" s="146"/>
      <c r="KRB21" s="146"/>
      <c r="KRC21" s="146"/>
      <c r="KRD21" s="146"/>
      <c r="KRE21" s="146"/>
      <c r="KRF21" s="146"/>
      <c r="KRG21" s="146"/>
      <c r="KRH21" s="146"/>
      <c r="KRI21" s="146"/>
      <c r="KRJ21" s="146"/>
      <c r="KRK21" s="146"/>
      <c r="KRL21" s="146"/>
      <c r="KRM21" s="146"/>
      <c r="KRN21" s="146"/>
      <c r="KRO21" s="146"/>
      <c r="KRP21" s="146"/>
      <c r="KRQ21" s="146"/>
      <c r="KRR21" s="146"/>
      <c r="KRS21" s="146"/>
      <c r="KRT21" s="146"/>
      <c r="KRU21" s="146"/>
      <c r="KRV21" s="146"/>
      <c r="KRW21" s="146"/>
      <c r="KRX21" s="146"/>
      <c r="KRY21" s="146"/>
      <c r="KRZ21" s="146"/>
      <c r="KSA21" s="146"/>
      <c r="KSB21" s="146"/>
      <c r="KSC21" s="146"/>
      <c r="KSD21" s="146"/>
      <c r="KSE21" s="146"/>
      <c r="KSF21" s="146"/>
      <c r="KSG21" s="146"/>
      <c r="KSH21" s="146"/>
      <c r="KSI21" s="146"/>
      <c r="KSJ21" s="146"/>
      <c r="KSK21" s="146"/>
      <c r="KSL21" s="146"/>
      <c r="KSM21" s="146"/>
      <c r="KSN21" s="146"/>
      <c r="KSO21" s="146"/>
      <c r="KSP21" s="146"/>
      <c r="KSQ21" s="146"/>
      <c r="KSR21" s="146"/>
      <c r="KSS21" s="146"/>
      <c r="KST21" s="146"/>
      <c r="KSU21" s="146"/>
      <c r="KSV21" s="146"/>
      <c r="KSW21" s="146"/>
      <c r="KSX21" s="146"/>
      <c r="KSY21" s="146"/>
      <c r="KSZ21" s="146"/>
      <c r="KTA21" s="146"/>
      <c r="KTB21" s="146"/>
      <c r="KTC21" s="146"/>
      <c r="KTD21" s="146"/>
      <c r="KTE21" s="146"/>
      <c r="KTF21" s="146"/>
      <c r="KTG21" s="146"/>
      <c r="KTH21" s="146"/>
      <c r="KTI21" s="146"/>
      <c r="KTJ21" s="146"/>
      <c r="KTK21" s="146"/>
      <c r="KTL21" s="146"/>
      <c r="KTM21" s="146"/>
      <c r="KTN21" s="146"/>
      <c r="KTO21" s="146"/>
      <c r="KTP21" s="146"/>
      <c r="KTQ21" s="146"/>
      <c r="KTR21" s="146"/>
      <c r="KTS21" s="146"/>
      <c r="KTT21" s="146"/>
      <c r="KTU21" s="146"/>
      <c r="KTV21" s="146"/>
      <c r="KTW21" s="146"/>
      <c r="KTX21" s="146"/>
      <c r="KTY21" s="146"/>
      <c r="KTZ21" s="146"/>
      <c r="KUA21" s="146"/>
      <c r="KUB21" s="146"/>
      <c r="KUC21" s="146"/>
      <c r="KUD21" s="146"/>
      <c r="KUE21" s="146"/>
      <c r="KUF21" s="146"/>
      <c r="KUG21" s="146"/>
      <c r="KUH21" s="146"/>
      <c r="KUI21" s="146"/>
      <c r="KUJ21" s="146"/>
      <c r="KUK21" s="146"/>
      <c r="KUL21" s="146"/>
      <c r="KUM21" s="146"/>
      <c r="KUN21" s="146"/>
      <c r="KUO21" s="146"/>
      <c r="KUP21" s="146"/>
      <c r="KUQ21" s="146"/>
      <c r="KUR21" s="146"/>
      <c r="KUS21" s="146"/>
      <c r="KUT21" s="146"/>
      <c r="KUU21" s="146"/>
      <c r="KUV21" s="146"/>
      <c r="KUW21" s="146"/>
      <c r="KUX21" s="146"/>
      <c r="KUY21" s="146"/>
      <c r="KUZ21" s="146"/>
      <c r="KVA21" s="146"/>
      <c r="KVB21" s="146"/>
      <c r="KVC21" s="146"/>
      <c r="KVD21" s="146"/>
      <c r="KVE21" s="146"/>
      <c r="KVF21" s="146"/>
      <c r="KVG21" s="146"/>
      <c r="KVH21" s="146"/>
      <c r="KVI21" s="146"/>
      <c r="KVJ21" s="146"/>
      <c r="KVK21" s="146"/>
      <c r="KVL21" s="146"/>
      <c r="KVM21" s="146"/>
      <c r="KVN21" s="146"/>
      <c r="KVO21" s="146"/>
      <c r="KVP21" s="146"/>
      <c r="KVQ21" s="146"/>
      <c r="KVR21" s="146"/>
      <c r="KVS21" s="146"/>
      <c r="KVT21" s="146"/>
      <c r="KVU21" s="146"/>
      <c r="KVV21" s="146"/>
      <c r="KVW21" s="146"/>
      <c r="KVX21" s="146"/>
      <c r="KVY21" s="146"/>
      <c r="KVZ21" s="146"/>
      <c r="KWA21" s="146"/>
      <c r="KWB21" s="146"/>
      <c r="KWC21" s="146"/>
      <c r="KWD21" s="146"/>
      <c r="KWE21" s="146"/>
      <c r="KWF21" s="146"/>
      <c r="KWG21" s="146"/>
      <c r="KWH21" s="146"/>
      <c r="KWI21" s="146"/>
      <c r="KWJ21" s="146"/>
      <c r="KWK21" s="146"/>
      <c r="KWL21" s="146"/>
      <c r="KWM21" s="146"/>
      <c r="KWN21" s="146"/>
      <c r="KWO21" s="146"/>
      <c r="KWP21" s="146"/>
      <c r="KWQ21" s="146"/>
      <c r="KWR21" s="146"/>
      <c r="KWS21" s="146"/>
      <c r="KWT21" s="146"/>
      <c r="KWU21" s="146"/>
      <c r="KWV21" s="146"/>
      <c r="KWW21" s="146"/>
      <c r="KWX21" s="146"/>
      <c r="KWY21" s="146"/>
      <c r="KWZ21" s="146"/>
      <c r="KXA21" s="146"/>
      <c r="KXB21" s="146"/>
      <c r="KXC21" s="146"/>
      <c r="KXD21" s="146"/>
      <c r="KXE21" s="146"/>
      <c r="KXF21" s="146"/>
      <c r="KXG21" s="146"/>
      <c r="KXH21" s="146"/>
      <c r="KXI21" s="146"/>
      <c r="KXJ21" s="146"/>
      <c r="KXK21" s="146"/>
      <c r="KXL21" s="146"/>
      <c r="KXM21" s="146"/>
      <c r="KXN21" s="146"/>
      <c r="KXO21" s="146"/>
      <c r="KXP21" s="146"/>
      <c r="KXQ21" s="146"/>
      <c r="KXR21" s="146"/>
      <c r="KXS21" s="146"/>
      <c r="KXT21" s="146"/>
      <c r="KXU21" s="146"/>
      <c r="KXV21" s="146"/>
      <c r="KXW21" s="146"/>
      <c r="KXX21" s="146"/>
      <c r="KXY21" s="146"/>
      <c r="KXZ21" s="146"/>
      <c r="KYA21" s="146"/>
      <c r="KYB21" s="146"/>
      <c r="KYC21" s="146"/>
      <c r="KYD21" s="146"/>
      <c r="KYE21" s="146"/>
      <c r="KYF21" s="146"/>
      <c r="KYG21" s="146"/>
      <c r="KYH21" s="146"/>
      <c r="KYI21" s="146"/>
      <c r="KYJ21" s="146"/>
      <c r="KYK21" s="146"/>
      <c r="KYL21" s="146"/>
      <c r="KYM21" s="146"/>
      <c r="KYN21" s="146"/>
      <c r="KYO21" s="146"/>
      <c r="KYP21" s="146"/>
      <c r="KYQ21" s="146"/>
      <c r="KYR21" s="146"/>
      <c r="KYS21" s="146"/>
      <c r="KYT21" s="146"/>
      <c r="KYU21" s="146"/>
      <c r="KYV21" s="146"/>
      <c r="KYW21" s="146"/>
      <c r="KYX21" s="146"/>
      <c r="KYY21" s="146"/>
      <c r="KYZ21" s="146"/>
      <c r="KZA21" s="146"/>
      <c r="KZB21" s="146"/>
      <c r="KZC21" s="146"/>
      <c r="KZD21" s="146"/>
      <c r="KZE21" s="146"/>
      <c r="KZF21" s="146"/>
      <c r="KZG21" s="146"/>
      <c r="KZH21" s="146"/>
      <c r="KZI21" s="146"/>
      <c r="KZJ21" s="146"/>
      <c r="KZK21" s="146"/>
      <c r="KZL21" s="146"/>
      <c r="KZM21" s="146"/>
      <c r="KZN21" s="146"/>
      <c r="KZO21" s="146"/>
      <c r="KZP21" s="146"/>
      <c r="KZQ21" s="146"/>
      <c r="KZR21" s="146"/>
      <c r="KZS21" s="146"/>
      <c r="KZT21" s="146"/>
      <c r="KZU21" s="146"/>
      <c r="KZV21" s="146"/>
      <c r="KZW21" s="146"/>
      <c r="KZX21" s="146"/>
      <c r="KZY21" s="146"/>
      <c r="KZZ21" s="146"/>
      <c r="LAA21" s="146"/>
      <c r="LAB21" s="146"/>
      <c r="LAC21" s="146"/>
      <c r="LAD21" s="146"/>
      <c r="LAE21" s="146"/>
      <c r="LAF21" s="146"/>
      <c r="LAG21" s="146"/>
      <c r="LAH21" s="146"/>
      <c r="LAI21" s="146"/>
      <c r="LAJ21" s="146"/>
      <c r="LAK21" s="146"/>
      <c r="LAL21" s="146"/>
      <c r="LAM21" s="146"/>
      <c r="LAN21" s="146"/>
      <c r="LAO21" s="146"/>
      <c r="LAP21" s="146"/>
      <c r="LAQ21" s="146"/>
      <c r="LAR21" s="146"/>
      <c r="LAS21" s="146"/>
      <c r="LAT21" s="146"/>
      <c r="LAU21" s="146"/>
      <c r="LAV21" s="146"/>
      <c r="LAW21" s="146"/>
      <c r="LAX21" s="146"/>
      <c r="LAY21" s="146"/>
      <c r="LAZ21" s="146"/>
      <c r="LBA21" s="146"/>
      <c r="LBB21" s="146"/>
      <c r="LBC21" s="146"/>
      <c r="LBD21" s="146"/>
      <c r="LBE21" s="146"/>
      <c r="LBF21" s="146"/>
      <c r="LBG21" s="146"/>
      <c r="LBH21" s="146"/>
      <c r="LBI21" s="146"/>
      <c r="LBJ21" s="146"/>
      <c r="LBK21" s="146"/>
      <c r="LBL21" s="146"/>
      <c r="LBM21" s="146"/>
      <c r="LBN21" s="146"/>
      <c r="LBO21" s="146"/>
      <c r="LBP21" s="146"/>
      <c r="LBQ21" s="146"/>
      <c r="LBR21" s="146"/>
      <c r="LBS21" s="146"/>
      <c r="LBT21" s="146"/>
      <c r="LBU21" s="146"/>
      <c r="LBV21" s="146"/>
      <c r="LBW21" s="146"/>
      <c r="LBX21" s="146"/>
      <c r="LBY21" s="146"/>
      <c r="LBZ21" s="146"/>
      <c r="LCA21" s="146"/>
      <c r="LCB21" s="146"/>
      <c r="LCC21" s="146"/>
      <c r="LCD21" s="146"/>
      <c r="LCE21" s="146"/>
      <c r="LCF21" s="146"/>
      <c r="LCG21" s="146"/>
      <c r="LCH21" s="146"/>
      <c r="LCI21" s="146"/>
      <c r="LCJ21" s="146"/>
      <c r="LCK21" s="146"/>
      <c r="LCL21" s="146"/>
      <c r="LCM21" s="146"/>
      <c r="LCN21" s="146"/>
      <c r="LCO21" s="146"/>
      <c r="LCP21" s="146"/>
      <c r="LCQ21" s="146"/>
      <c r="LCR21" s="146"/>
      <c r="LCS21" s="146"/>
      <c r="LCT21" s="146"/>
      <c r="LCU21" s="146"/>
      <c r="LCV21" s="146"/>
      <c r="LCW21" s="146"/>
      <c r="LCX21" s="146"/>
      <c r="LCY21" s="146"/>
      <c r="LCZ21" s="146"/>
      <c r="LDA21" s="146"/>
      <c r="LDB21" s="146"/>
      <c r="LDC21" s="146"/>
      <c r="LDD21" s="146"/>
      <c r="LDE21" s="146"/>
      <c r="LDF21" s="146"/>
      <c r="LDG21" s="146"/>
      <c r="LDH21" s="146"/>
      <c r="LDI21" s="146"/>
      <c r="LDJ21" s="146"/>
      <c r="LDK21" s="146"/>
      <c r="LDL21" s="146"/>
      <c r="LDM21" s="146"/>
      <c r="LDN21" s="146"/>
      <c r="LDO21" s="146"/>
      <c r="LDP21" s="146"/>
      <c r="LDQ21" s="146"/>
      <c r="LDR21" s="146"/>
      <c r="LDS21" s="146"/>
      <c r="LDT21" s="146"/>
      <c r="LDU21" s="146"/>
      <c r="LDV21" s="146"/>
      <c r="LDW21" s="146"/>
      <c r="LDX21" s="146"/>
      <c r="LDY21" s="146"/>
      <c r="LDZ21" s="146"/>
      <c r="LEA21" s="146"/>
      <c r="LEB21" s="146"/>
      <c r="LEC21" s="146"/>
      <c r="LED21" s="146"/>
      <c r="LEE21" s="146"/>
      <c r="LEF21" s="146"/>
      <c r="LEG21" s="146"/>
      <c r="LEH21" s="146"/>
      <c r="LEI21" s="146"/>
      <c r="LEJ21" s="146"/>
      <c r="LEK21" s="146"/>
      <c r="LEL21" s="146"/>
      <c r="LEM21" s="146"/>
      <c r="LEN21" s="146"/>
      <c r="LEO21" s="146"/>
      <c r="LEP21" s="146"/>
      <c r="LEQ21" s="146"/>
      <c r="LER21" s="146"/>
      <c r="LES21" s="146"/>
      <c r="LET21" s="146"/>
      <c r="LEU21" s="146"/>
      <c r="LEV21" s="146"/>
      <c r="LEW21" s="146"/>
      <c r="LEX21" s="146"/>
      <c r="LEY21" s="146"/>
      <c r="LEZ21" s="146"/>
      <c r="LFA21" s="146"/>
      <c r="LFB21" s="146"/>
      <c r="LFC21" s="146"/>
      <c r="LFD21" s="146"/>
      <c r="LFE21" s="146"/>
      <c r="LFF21" s="146"/>
      <c r="LFG21" s="146"/>
      <c r="LFH21" s="146"/>
      <c r="LFI21" s="146"/>
      <c r="LFJ21" s="146"/>
      <c r="LFK21" s="146"/>
      <c r="LFL21" s="146"/>
      <c r="LFM21" s="146"/>
      <c r="LFN21" s="146"/>
      <c r="LFO21" s="146"/>
      <c r="LFP21" s="146"/>
      <c r="LFQ21" s="146"/>
      <c r="LFR21" s="146"/>
      <c r="LFS21" s="146"/>
      <c r="LFT21" s="146"/>
      <c r="LFU21" s="146"/>
      <c r="LFV21" s="146"/>
      <c r="LFW21" s="146"/>
      <c r="LFX21" s="146"/>
      <c r="LFY21" s="146"/>
      <c r="LFZ21" s="146"/>
      <c r="LGA21" s="146"/>
      <c r="LGB21" s="146"/>
      <c r="LGC21" s="146"/>
      <c r="LGD21" s="146"/>
      <c r="LGE21" s="146"/>
      <c r="LGF21" s="146"/>
      <c r="LGG21" s="146"/>
      <c r="LGH21" s="146"/>
      <c r="LGI21" s="146"/>
      <c r="LGJ21" s="146"/>
      <c r="LGK21" s="146"/>
      <c r="LGL21" s="146"/>
      <c r="LGM21" s="146"/>
      <c r="LGN21" s="146"/>
      <c r="LGO21" s="146"/>
      <c r="LGP21" s="146"/>
      <c r="LGQ21" s="146"/>
      <c r="LGR21" s="146"/>
      <c r="LGS21" s="146"/>
      <c r="LGT21" s="146"/>
      <c r="LGU21" s="146"/>
      <c r="LGV21" s="146"/>
      <c r="LGW21" s="146"/>
      <c r="LGX21" s="146"/>
      <c r="LGY21" s="146"/>
      <c r="LGZ21" s="146"/>
      <c r="LHA21" s="146"/>
      <c r="LHB21" s="146"/>
      <c r="LHC21" s="146"/>
      <c r="LHD21" s="146"/>
      <c r="LHE21" s="146"/>
      <c r="LHF21" s="146"/>
      <c r="LHG21" s="146"/>
      <c r="LHH21" s="146"/>
      <c r="LHI21" s="146"/>
      <c r="LHJ21" s="146"/>
      <c r="LHK21" s="146"/>
      <c r="LHL21" s="146"/>
      <c r="LHM21" s="146"/>
      <c r="LHN21" s="146"/>
      <c r="LHO21" s="146"/>
      <c r="LHP21" s="146"/>
      <c r="LHQ21" s="146"/>
      <c r="LHR21" s="146"/>
      <c r="LHS21" s="146"/>
      <c r="LHT21" s="146"/>
      <c r="LHU21" s="146"/>
      <c r="LHV21" s="146"/>
      <c r="LHW21" s="146"/>
      <c r="LHX21" s="146"/>
      <c r="LHY21" s="146"/>
      <c r="LHZ21" s="146"/>
      <c r="LIA21" s="146"/>
      <c r="LIB21" s="146"/>
      <c r="LIC21" s="146"/>
      <c r="LID21" s="146"/>
      <c r="LIE21" s="146"/>
      <c r="LIF21" s="146"/>
      <c r="LIG21" s="146"/>
      <c r="LIH21" s="146"/>
      <c r="LII21" s="146"/>
      <c r="LIJ21" s="146"/>
      <c r="LIK21" s="146"/>
      <c r="LIL21" s="146"/>
      <c r="LIM21" s="146"/>
      <c r="LIN21" s="146"/>
      <c r="LIO21" s="146"/>
      <c r="LIP21" s="146"/>
      <c r="LIQ21" s="146"/>
      <c r="LIR21" s="146"/>
      <c r="LIS21" s="146"/>
      <c r="LIT21" s="146"/>
      <c r="LIU21" s="146"/>
      <c r="LIV21" s="146"/>
      <c r="LIW21" s="146"/>
      <c r="LIX21" s="146"/>
      <c r="LIY21" s="146"/>
      <c r="LIZ21" s="146"/>
      <c r="LJA21" s="146"/>
      <c r="LJB21" s="146"/>
      <c r="LJC21" s="146"/>
      <c r="LJD21" s="146"/>
      <c r="LJE21" s="146"/>
      <c r="LJF21" s="146"/>
      <c r="LJG21" s="146"/>
      <c r="LJH21" s="146"/>
      <c r="LJI21" s="146"/>
      <c r="LJJ21" s="146"/>
      <c r="LJK21" s="146"/>
      <c r="LJL21" s="146"/>
      <c r="LJM21" s="146"/>
      <c r="LJN21" s="146"/>
      <c r="LJO21" s="146"/>
      <c r="LJP21" s="146"/>
      <c r="LJQ21" s="146"/>
      <c r="LJR21" s="146"/>
      <c r="LJS21" s="146"/>
      <c r="LJT21" s="146"/>
      <c r="LJU21" s="146"/>
      <c r="LJV21" s="146"/>
      <c r="LJW21" s="146"/>
      <c r="LJX21" s="146"/>
      <c r="LJY21" s="146"/>
      <c r="LJZ21" s="146"/>
      <c r="LKA21" s="146"/>
      <c r="LKB21" s="146"/>
      <c r="LKC21" s="146"/>
      <c r="LKD21" s="146"/>
      <c r="LKE21" s="146"/>
      <c r="LKF21" s="146"/>
      <c r="LKG21" s="146"/>
      <c r="LKH21" s="146"/>
      <c r="LKI21" s="146"/>
      <c r="LKJ21" s="146"/>
      <c r="LKK21" s="146"/>
      <c r="LKL21" s="146"/>
      <c r="LKM21" s="146"/>
      <c r="LKN21" s="146"/>
      <c r="LKO21" s="146"/>
      <c r="LKP21" s="146"/>
      <c r="LKQ21" s="146"/>
      <c r="LKR21" s="146"/>
      <c r="LKS21" s="146"/>
      <c r="LKT21" s="146"/>
      <c r="LKU21" s="146"/>
      <c r="LKV21" s="146"/>
      <c r="LKW21" s="146"/>
      <c r="LKX21" s="146"/>
      <c r="LKY21" s="146"/>
      <c r="LKZ21" s="146"/>
      <c r="LLA21" s="146"/>
      <c r="LLB21" s="146"/>
      <c r="LLC21" s="146"/>
      <c r="LLD21" s="146"/>
      <c r="LLE21" s="146"/>
      <c r="LLF21" s="146"/>
      <c r="LLG21" s="146"/>
      <c r="LLH21" s="146"/>
      <c r="LLI21" s="146"/>
      <c r="LLJ21" s="146"/>
      <c r="LLK21" s="146"/>
      <c r="LLL21" s="146"/>
      <c r="LLM21" s="146"/>
      <c r="LLN21" s="146"/>
      <c r="LLO21" s="146"/>
      <c r="LLP21" s="146"/>
      <c r="LLQ21" s="146"/>
      <c r="LLR21" s="146"/>
      <c r="LLS21" s="146"/>
      <c r="LLT21" s="146"/>
      <c r="LLU21" s="146"/>
      <c r="LLV21" s="146"/>
      <c r="LLW21" s="146"/>
      <c r="LLX21" s="146"/>
      <c r="LLY21" s="146"/>
      <c r="LLZ21" s="146"/>
      <c r="LMA21" s="146"/>
      <c r="LMB21" s="146"/>
      <c r="LMC21" s="146"/>
      <c r="LMD21" s="146"/>
      <c r="LME21" s="146"/>
      <c r="LMF21" s="146"/>
      <c r="LMG21" s="146"/>
      <c r="LMH21" s="146"/>
      <c r="LMI21" s="146"/>
      <c r="LMJ21" s="146"/>
      <c r="LMK21" s="146"/>
      <c r="LML21" s="146"/>
      <c r="LMM21" s="146"/>
      <c r="LMN21" s="146"/>
      <c r="LMO21" s="146"/>
      <c r="LMP21" s="146"/>
      <c r="LMQ21" s="146"/>
      <c r="LMR21" s="146"/>
      <c r="LMS21" s="146"/>
      <c r="LMT21" s="146"/>
      <c r="LMU21" s="146"/>
      <c r="LMV21" s="146"/>
      <c r="LMW21" s="146"/>
      <c r="LMX21" s="146"/>
      <c r="LMY21" s="146"/>
      <c r="LMZ21" s="146"/>
      <c r="LNA21" s="146"/>
      <c r="LNB21" s="146"/>
      <c r="LNC21" s="146"/>
      <c r="LND21" s="146"/>
      <c r="LNE21" s="146"/>
      <c r="LNF21" s="146"/>
      <c r="LNG21" s="146"/>
      <c r="LNH21" s="146"/>
      <c r="LNI21" s="146"/>
      <c r="LNJ21" s="146"/>
      <c r="LNK21" s="146"/>
      <c r="LNL21" s="146"/>
      <c r="LNM21" s="146"/>
      <c r="LNN21" s="146"/>
      <c r="LNO21" s="146"/>
      <c r="LNP21" s="146"/>
      <c r="LNQ21" s="146"/>
      <c r="LNR21" s="146"/>
      <c r="LNS21" s="146"/>
      <c r="LNT21" s="146"/>
      <c r="LNU21" s="146"/>
      <c r="LNV21" s="146"/>
      <c r="LNW21" s="146"/>
      <c r="LNX21" s="146"/>
      <c r="LNY21" s="146"/>
      <c r="LNZ21" s="146"/>
      <c r="LOA21" s="146"/>
      <c r="LOB21" s="146"/>
      <c r="LOC21" s="146"/>
      <c r="LOD21" s="146"/>
      <c r="LOE21" s="146"/>
      <c r="LOF21" s="146"/>
      <c r="LOG21" s="146"/>
      <c r="LOH21" s="146"/>
      <c r="LOI21" s="146"/>
      <c r="LOJ21" s="146"/>
      <c r="LOK21" s="146"/>
      <c r="LOL21" s="146"/>
      <c r="LOM21" s="146"/>
      <c r="LON21" s="146"/>
      <c r="LOO21" s="146"/>
      <c r="LOP21" s="146"/>
      <c r="LOQ21" s="146"/>
      <c r="LOR21" s="146"/>
      <c r="LOS21" s="146"/>
      <c r="LOT21" s="146"/>
      <c r="LOU21" s="146"/>
      <c r="LOV21" s="146"/>
      <c r="LOW21" s="146"/>
      <c r="LOX21" s="146"/>
      <c r="LOY21" s="146"/>
      <c r="LOZ21" s="146"/>
      <c r="LPA21" s="146"/>
      <c r="LPB21" s="146"/>
      <c r="LPC21" s="146"/>
      <c r="LPD21" s="146"/>
      <c r="LPE21" s="146"/>
      <c r="LPF21" s="146"/>
      <c r="LPG21" s="146"/>
      <c r="LPH21" s="146"/>
      <c r="LPI21" s="146"/>
      <c r="LPJ21" s="146"/>
      <c r="LPK21" s="146"/>
      <c r="LPL21" s="146"/>
      <c r="LPM21" s="146"/>
      <c r="LPN21" s="146"/>
      <c r="LPO21" s="146"/>
      <c r="LPP21" s="146"/>
      <c r="LPQ21" s="146"/>
      <c r="LPR21" s="146"/>
      <c r="LPS21" s="146"/>
      <c r="LPT21" s="146"/>
      <c r="LPU21" s="146"/>
      <c r="LPV21" s="146"/>
      <c r="LPW21" s="146"/>
      <c r="LPX21" s="146"/>
      <c r="LPY21" s="146"/>
      <c r="LPZ21" s="146"/>
      <c r="LQA21" s="146"/>
      <c r="LQB21" s="146"/>
      <c r="LQC21" s="146"/>
      <c r="LQD21" s="146"/>
      <c r="LQE21" s="146"/>
      <c r="LQF21" s="146"/>
      <c r="LQG21" s="146"/>
      <c r="LQH21" s="146"/>
      <c r="LQI21" s="146"/>
      <c r="LQJ21" s="146"/>
      <c r="LQK21" s="146"/>
      <c r="LQL21" s="146"/>
      <c r="LQM21" s="146"/>
      <c r="LQN21" s="146"/>
      <c r="LQO21" s="146"/>
      <c r="LQP21" s="146"/>
      <c r="LQQ21" s="146"/>
      <c r="LQR21" s="146"/>
      <c r="LQS21" s="146"/>
      <c r="LQT21" s="146"/>
      <c r="LQU21" s="146"/>
      <c r="LQV21" s="146"/>
      <c r="LQW21" s="146"/>
      <c r="LQX21" s="146"/>
      <c r="LQY21" s="146"/>
      <c r="LQZ21" s="146"/>
      <c r="LRA21" s="146"/>
      <c r="LRB21" s="146"/>
      <c r="LRC21" s="146"/>
      <c r="LRD21" s="146"/>
      <c r="LRE21" s="146"/>
      <c r="LRF21" s="146"/>
      <c r="LRG21" s="146"/>
      <c r="LRH21" s="146"/>
      <c r="LRI21" s="146"/>
      <c r="LRJ21" s="146"/>
      <c r="LRK21" s="146"/>
      <c r="LRL21" s="146"/>
      <c r="LRM21" s="146"/>
      <c r="LRN21" s="146"/>
      <c r="LRO21" s="146"/>
      <c r="LRP21" s="146"/>
      <c r="LRQ21" s="146"/>
      <c r="LRR21" s="146"/>
      <c r="LRS21" s="146"/>
      <c r="LRT21" s="146"/>
      <c r="LRU21" s="146"/>
      <c r="LRV21" s="146"/>
      <c r="LRW21" s="146"/>
      <c r="LRX21" s="146"/>
      <c r="LRY21" s="146"/>
      <c r="LRZ21" s="146"/>
      <c r="LSA21" s="146"/>
      <c r="LSB21" s="146"/>
      <c r="LSC21" s="146"/>
      <c r="LSD21" s="146"/>
      <c r="LSE21" s="146"/>
      <c r="LSF21" s="146"/>
      <c r="LSG21" s="146"/>
      <c r="LSH21" s="146"/>
      <c r="LSI21" s="146"/>
      <c r="LSJ21" s="146"/>
      <c r="LSK21" s="146"/>
      <c r="LSL21" s="146"/>
      <c r="LSM21" s="146"/>
      <c r="LSN21" s="146"/>
      <c r="LSO21" s="146"/>
      <c r="LSP21" s="146"/>
      <c r="LSQ21" s="146"/>
      <c r="LSR21" s="146"/>
      <c r="LSS21" s="146"/>
      <c r="LST21" s="146"/>
      <c r="LSU21" s="146"/>
      <c r="LSV21" s="146"/>
      <c r="LSW21" s="146"/>
      <c r="LSX21" s="146"/>
      <c r="LSY21" s="146"/>
      <c r="LSZ21" s="146"/>
      <c r="LTA21" s="146"/>
      <c r="LTB21" s="146"/>
      <c r="LTC21" s="146"/>
      <c r="LTD21" s="146"/>
      <c r="LTE21" s="146"/>
      <c r="LTF21" s="146"/>
      <c r="LTG21" s="146"/>
      <c r="LTH21" s="146"/>
      <c r="LTI21" s="146"/>
      <c r="LTJ21" s="146"/>
      <c r="LTK21" s="146"/>
      <c r="LTL21" s="146"/>
      <c r="LTM21" s="146"/>
      <c r="LTN21" s="146"/>
      <c r="LTO21" s="146"/>
      <c r="LTP21" s="146"/>
      <c r="LTQ21" s="146"/>
      <c r="LTR21" s="146"/>
      <c r="LTS21" s="146"/>
      <c r="LTT21" s="146"/>
      <c r="LTU21" s="146"/>
      <c r="LTV21" s="146"/>
      <c r="LTW21" s="146"/>
      <c r="LTX21" s="146"/>
      <c r="LTY21" s="146"/>
      <c r="LTZ21" s="146"/>
      <c r="LUA21" s="146"/>
      <c r="LUB21" s="146"/>
      <c r="LUC21" s="146"/>
      <c r="LUD21" s="146"/>
      <c r="LUE21" s="146"/>
      <c r="LUF21" s="146"/>
      <c r="LUG21" s="146"/>
      <c r="LUH21" s="146"/>
      <c r="LUI21" s="146"/>
      <c r="LUJ21" s="146"/>
      <c r="LUK21" s="146"/>
      <c r="LUL21" s="146"/>
      <c r="LUM21" s="146"/>
      <c r="LUN21" s="146"/>
      <c r="LUO21" s="146"/>
      <c r="LUP21" s="146"/>
      <c r="LUQ21" s="146"/>
      <c r="LUR21" s="146"/>
      <c r="LUS21" s="146"/>
      <c r="LUT21" s="146"/>
      <c r="LUU21" s="146"/>
      <c r="LUV21" s="146"/>
      <c r="LUW21" s="146"/>
      <c r="LUX21" s="146"/>
      <c r="LUY21" s="146"/>
      <c r="LUZ21" s="146"/>
      <c r="LVA21" s="146"/>
      <c r="LVB21" s="146"/>
      <c r="LVC21" s="146"/>
      <c r="LVD21" s="146"/>
      <c r="LVE21" s="146"/>
      <c r="LVF21" s="146"/>
      <c r="LVG21" s="146"/>
      <c r="LVH21" s="146"/>
      <c r="LVI21" s="146"/>
      <c r="LVJ21" s="146"/>
      <c r="LVK21" s="146"/>
      <c r="LVL21" s="146"/>
      <c r="LVM21" s="146"/>
      <c r="LVN21" s="146"/>
      <c r="LVO21" s="146"/>
      <c r="LVP21" s="146"/>
      <c r="LVQ21" s="146"/>
      <c r="LVR21" s="146"/>
      <c r="LVS21" s="146"/>
      <c r="LVT21" s="146"/>
      <c r="LVU21" s="146"/>
      <c r="LVV21" s="146"/>
      <c r="LVW21" s="146"/>
      <c r="LVX21" s="146"/>
      <c r="LVY21" s="146"/>
      <c r="LVZ21" s="146"/>
      <c r="LWA21" s="146"/>
      <c r="LWB21" s="146"/>
      <c r="LWC21" s="146"/>
      <c r="LWD21" s="146"/>
      <c r="LWE21" s="146"/>
      <c r="LWF21" s="146"/>
      <c r="LWG21" s="146"/>
      <c r="LWH21" s="146"/>
      <c r="LWI21" s="146"/>
      <c r="LWJ21" s="146"/>
      <c r="LWK21" s="146"/>
      <c r="LWL21" s="146"/>
      <c r="LWM21" s="146"/>
      <c r="LWN21" s="146"/>
      <c r="LWO21" s="146"/>
      <c r="LWP21" s="146"/>
      <c r="LWQ21" s="146"/>
      <c r="LWR21" s="146"/>
      <c r="LWS21" s="146"/>
      <c r="LWT21" s="146"/>
      <c r="LWU21" s="146"/>
      <c r="LWV21" s="146"/>
      <c r="LWW21" s="146"/>
      <c r="LWX21" s="146"/>
      <c r="LWY21" s="146"/>
      <c r="LWZ21" s="146"/>
      <c r="LXA21" s="146"/>
      <c r="LXB21" s="146"/>
      <c r="LXC21" s="146"/>
      <c r="LXD21" s="146"/>
      <c r="LXE21" s="146"/>
      <c r="LXF21" s="146"/>
      <c r="LXG21" s="146"/>
      <c r="LXH21" s="146"/>
      <c r="LXI21" s="146"/>
      <c r="LXJ21" s="146"/>
      <c r="LXK21" s="146"/>
      <c r="LXL21" s="146"/>
      <c r="LXM21" s="146"/>
      <c r="LXN21" s="146"/>
      <c r="LXO21" s="146"/>
      <c r="LXP21" s="146"/>
      <c r="LXQ21" s="146"/>
      <c r="LXR21" s="146"/>
      <c r="LXS21" s="146"/>
      <c r="LXT21" s="146"/>
      <c r="LXU21" s="146"/>
      <c r="LXV21" s="146"/>
      <c r="LXW21" s="146"/>
      <c r="LXX21" s="146"/>
      <c r="LXY21" s="146"/>
      <c r="LXZ21" s="146"/>
      <c r="LYA21" s="146"/>
      <c r="LYB21" s="146"/>
      <c r="LYC21" s="146"/>
      <c r="LYD21" s="146"/>
      <c r="LYE21" s="146"/>
      <c r="LYF21" s="146"/>
      <c r="LYG21" s="146"/>
      <c r="LYH21" s="146"/>
      <c r="LYI21" s="146"/>
      <c r="LYJ21" s="146"/>
      <c r="LYK21" s="146"/>
      <c r="LYL21" s="146"/>
      <c r="LYM21" s="146"/>
      <c r="LYN21" s="146"/>
      <c r="LYO21" s="146"/>
      <c r="LYP21" s="146"/>
      <c r="LYQ21" s="146"/>
      <c r="LYR21" s="146"/>
      <c r="LYS21" s="146"/>
      <c r="LYT21" s="146"/>
      <c r="LYU21" s="146"/>
      <c r="LYV21" s="146"/>
      <c r="LYW21" s="146"/>
      <c r="LYX21" s="146"/>
      <c r="LYY21" s="146"/>
      <c r="LYZ21" s="146"/>
      <c r="LZA21" s="146"/>
      <c r="LZB21" s="146"/>
      <c r="LZC21" s="146"/>
      <c r="LZD21" s="146"/>
      <c r="LZE21" s="146"/>
      <c r="LZF21" s="146"/>
      <c r="LZG21" s="146"/>
      <c r="LZH21" s="146"/>
      <c r="LZI21" s="146"/>
      <c r="LZJ21" s="146"/>
      <c r="LZK21" s="146"/>
      <c r="LZL21" s="146"/>
      <c r="LZM21" s="146"/>
      <c r="LZN21" s="146"/>
      <c r="LZO21" s="146"/>
      <c r="LZP21" s="146"/>
      <c r="LZQ21" s="146"/>
      <c r="LZR21" s="146"/>
      <c r="LZS21" s="146"/>
      <c r="LZT21" s="146"/>
      <c r="LZU21" s="146"/>
      <c r="LZV21" s="146"/>
      <c r="LZW21" s="146"/>
      <c r="LZX21" s="146"/>
      <c r="LZY21" s="146"/>
      <c r="LZZ21" s="146"/>
      <c r="MAA21" s="146"/>
      <c r="MAB21" s="146"/>
      <c r="MAC21" s="146"/>
      <c r="MAD21" s="146"/>
      <c r="MAE21" s="146"/>
      <c r="MAF21" s="146"/>
      <c r="MAG21" s="146"/>
      <c r="MAH21" s="146"/>
      <c r="MAI21" s="146"/>
      <c r="MAJ21" s="146"/>
      <c r="MAK21" s="146"/>
      <c r="MAL21" s="146"/>
      <c r="MAM21" s="146"/>
      <c r="MAN21" s="146"/>
      <c r="MAO21" s="146"/>
      <c r="MAP21" s="146"/>
      <c r="MAQ21" s="146"/>
      <c r="MAR21" s="146"/>
      <c r="MAS21" s="146"/>
      <c r="MAT21" s="146"/>
      <c r="MAU21" s="146"/>
      <c r="MAV21" s="146"/>
      <c r="MAW21" s="146"/>
      <c r="MAX21" s="146"/>
      <c r="MAY21" s="146"/>
      <c r="MAZ21" s="146"/>
      <c r="MBA21" s="146"/>
      <c r="MBB21" s="146"/>
      <c r="MBC21" s="146"/>
      <c r="MBD21" s="146"/>
      <c r="MBE21" s="146"/>
      <c r="MBF21" s="146"/>
      <c r="MBG21" s="146"/>
      <c r="MBH21" s="146"/>
      <c r="MBI21" s="146"/>
      <c r="MBJ21" s="146"/>
      <c r="MBK21" s="146"/>
      <c r="MBL21" s="146"/>
      <c r="MBM21" s="146"/>
      <c r="MBN21" s="146"/>
      <c r="MBO21" s="146"/>
      <c r="MBP21" s="146"/>
      <c r="MBQ21" s="146"/>
      <c r="MBR21" s="146"/>
      <c r="MBS21" s="146"/>
      <c r="MBT21" s="146"/>
      <c r="MBU21" s="146"/>
      <c r="MBV21" s="146"/>
      <c r="MBW21" s="146"/>
      <c r="MBX21" s="146"/>
      <c r="MBY21" s="146"/>
      <c r="MBZ21" s="146"/>
      <c r="MCA21" s="146"/>
      <c r="MCB21" s="146"/>
      <c r="MCC21" s="146"/>
      <c r="MCD21" s="146"/>
      <c r="MCE21" s="146"/>
      <c r="MCF21" s="146"/>
      <c r="MCG21" s="146"/>
      <c r="MCH21" s="146"/>
      <c r="MCI21" s="146"/>
      <c r="MCJ21" s="146"/>
      <c r="MCK21" s="146"/>
      <c r="MCL21" s="146"/>
      <c r="MCM21" s="146"/>
      <c r="MCN21" s="146"/>
      <c r="MCO21" s="146"/>
      <c r="MCP21" s="146"/>
      <c r="MCQ21" s="146"/>
      <c r="MCR21" s="146"/>
      <c r="MCS21" s="146"/>
      <c r="MCT21" s="146"/>
      <c r="MCU21" s="146"/>
      <c r="MCV21" s="146"/>
      <c r="MCW21" s="146"/>
      <c r="MCX21" s="146"/>
      <c r="MCY21" s="146"/>
      <c r="MCZ21" s="146"/>
      <c r="MDA21" s="146"/>
      <c r="MDB21" s="146"/>
      <c r="MDC21" s="146"/>
      <c r="MDD21" s="146"/>
      <c r="MDE21" s="146"/>
      <c r="MDF21" s="146"/>
      <c r="MDG21" s="146"/>
      <c r="MDH21" s="146"/>
      <c r="MDI21" s="146"/>
      <c r="MDJ21" s="146"/>
      <c r="MDK21" s="146"/>
      <c r="MDL21" s="146"/>
      <c r="MDM21" s="146"/>
      <c r="MDN21" s="146"/>
      <c r="MDO21" s="146"/>
      <c r="MDP21" s="146"/>
      <c r="MDQ21" s="146"/>
      <c r="MDR21" s="146"/>
      <c r="MDS21" s="146"/>
      <c r="MDT21" s="146"/>
      <c r="MDU21" s="146"/>
      <c r="MDV21" s="146"/>
      <c r="MDW21" s="146"/>
      <c r="MDX21" s="146"/>
      <c r="MDY21" s="146"/>
      <c r="MDZ21" s="146"/>
      <c r="MEA21" s="146"/>
      <c r="MEB21" s="146"/>
      <c r="MEC21" s="146"/>
      <c r="MED21" s="146"/>
      <c r="MEE21" s="146"/>
      <c r="MEF21" s="146"/>
      <c r="MEG21" s="146"/>
      <c r="MEH21" s="146"/>
      <c r="MEI21" s="146"/>
      <c r="MEJ21" s="146"/>
      <c r="MEK21" s="146"/>
      <c r="MEL21" s="146"/>
      <c r="MEM21" s="146"/>
      <c r="MEN21" s="146"/>
      <c r="MEO21" s="146"/>
      <c r="MEP21" s="146"/>
      <c r="MEQ21" s="146"/>
      <c r="MER21" s="146"/>
      <c r="MES21" s="146"/>
      <c r="MET21" s="146"/>
      <c r="MEU21" s="146"/>
      <c r="MEV21" s="146"/>
      <c r="MEW21" s="146"/>
      <c r="MEX21" s="146"/>
      <c r="MEY21" s="146"/>
      <c r="MEZ21" s="146"/>
      <c r="MFA21" s="146"/>
      <c r="MFB21" s="146"/>
      <c r="MFC21" s="146"/>
      <c r="MFD21" s="146"/>
      <c r="MFE21" s="146"/>
      <c r="MFF21" s="146"/>
      <c r="MFG21" s="146"/>
      <c r="MFH21" s="146"/>
      <c r="MFI21" s="146"/>
      <c r="MFJ21" s="146"/>
      <c r="MFK21" s="146"/>
      <c r="MFL21" s="146"/>
      <c r="MFM21" s="146"/>
      <c r="MFN21" s="146"/>
      <c r="MFO21" s="146"/>
      <c r="MFP21" s="146"/>
      <c r="MFQ21" s="146"/>
      <c r="MFR21" s="146"/>
      <c r="MFS21" s="146"/>
      <c r="MFT21" s="146"/>
      <c r="MFU21" s="146"/>
      <c r="MFV21" s="146"/>
      <c r="MFW21" s="146"/>
      <c r="MFX21" s="146"/>
      <c r="MFY21" s="146"/>
      <c r="MFZ21" s="146"/>
      <c r="MGA21" s="146"/>
      <c r="MGB21" s="146"/>
      <c r="MGC21" s="146"/>
      <c r="MGD21" s="146"/>
      <c r="MGE21" s="146"/>
      <c r="MGF21" s="146"/>
      <c r="MGG21" s="146"/>
      <c r="MGH21" s="146"/>
      <c r="MGI21" s="146"/>
      <c r="MGJ21" s="146"/>
      <c r="MGK21" s="146"/>
      <c r="MGL21" s="146"/>
      <c r="MGM21" s="146"/>
      <c r="MGN21" s="146"/>
      <c r="MGO21" s="146"/>
      <c r="MGP21" s="146"/>
      <c r="MGQ21" s="146"/>
      <c r="MGR21" s="146"/>
      <c r="MGS21" s="146"/>
      <c r="MGT21" s="146"/>
      <c r="MGU21" s="146"/>
      <c r="MGV21" s="146"/>
      <c r="MGW21" s="146"/>
      <c r="MGX21" s="146"/>
      <c r="MGY21" s="146"/>
      <c r="MGZ21" s="146"/>
      <c r="MHA21" s="146"/>
      <c r="MHB21" s="146"/>
      <c r="MHC21" s="146"/>
      <c r="MHD21" s="146"/>
      <c r="MHE21" s="146"/>
      <c r="MHF21" s="146"/>
      <c r="MHG21" s="146"/>
      <c r="MHH21" s="146"/>
      <c r="MHI21" s="146"/>
      <c r="MHJ21" s="146"/>
      <c r="MHK21" s="146"/>
      <c r="MHL21" s="146"/>
      <c r="MHM21" s="146"/>
      <c r="MHN21" s="146"/>
      <c r="MHO21" s="146"/>
      <c r="MHP21" s="146"/>
      <c r="MHQ21" s="146"/>
      <c r="MHR21" s="146"/>
      <c r="MHS21" s="146"/>
      <c r="MHT21" s="146"/>
      <c r="MHU21" s="146"/>
      <c r="MHV21" s="146"/>
      <c r="MHW21" s="146"/>
      <c r="MHX21" s="146"/>
      <c r="MHY21" s="146"/>
      <c r="MHZ21" s="146"/>
      <c r="MIA21" s="146"/>
      <c r="MIB21" s="146"/>
      <c r="MIC21" s="146"/>
      <c r="MID21" s="146"/>
      <c r="MIE21" s="146"/>
      <c r="MIF21" s="146"/>
      <c r="MIG21" s="146"/>
      <c r="MIH21" s="146"/>
      <c r="MII21" s="146"/>
      <c r="MIJ21" s="146"/>
      <c r="MIK21" s="146"/>
      <c r="MIL21" s="146"/>
      <c r="MIM21" s="146"/>
      <c r="MIN21" s="146"/>
      <c r="MIO21" s="146"/>
      <c r="MIP21" s="146"/>
      <c r="MIQ21" s="146"/>
      <c r="MIR21" s="146"/>
      <c r="MIS21" s="146"/>
      <c r="MIT21" s="146"/>
      <c r="MIU21" s="146"/>
      <c r="MIV21" s="146"/>
      <c r="MIW21" s="146"/>
      <c r="MIX21" s="146"/>
      <c r="MIY21" s="146"/>
      <c r="MIZ21" s="146"/>
      <c r="MJA21" s="146"/>
      <c r="MJB21" s="146"/>
      <c r="MJC21" s="146"/>
      <c r="MJD21" s="146"/>
      <c r="MJE21" s="146"/>
      <c r="MJF21" s="146"/>
      <c r="MJG21" s="146"/>
      <c r="MJH21" s="146"/>
      <c r="MJI21" s="146"/>
      <c r="MJJ21" s="146"/>
      <c r="MJK21" s="146"/>
      <c r="MJL21" s="146"/>
      <c r="MJM21" s="146"/>
      <c r="MJN21" s="146"/>
      <c r="MJO21" s="146"/>
      <c r="MJP21" s="146"/>
      <c r="MJQ21" s="146"/>
      <c r="MJR21" s="146"/>
      <c r="MJS21" s="146"/>
      <c r="MJT21" s="146"/>
      <c r="MJU21" s="146"/>
      <c r="MJV21" s="146"/>
      <c r="MJW21" s="146"/>
      <c r="MJX21" s="146"/>
      <c r="MJY21" s="146"/>
      <c r="MJZ21" s="146"/>
      <c r="MKA21" s="146"/>
      <c r="MKB21" s="146"/>
      <c r="MKC21" s="146"/>
      <c r="MKD21" s="146"/>
      <c r="MKE21" s="146"/>
      <c r="MKF21" s="146"/>
      <c r="MKG21" s="146"/>
      <c r="MKH21" s="146"/>
      <c r="MKI21" s="146"/>
      <c r="MKJ21" s="146"/>
      <c r="MKK21" s="146"/>
      <c r="MKL21" s="146"/>
      <c r="MKM21" s="146"/>
      <c r="MKN21" s="146"/>
      <c r="MKO21" s="146"/>
      <c r="MKP21" s="146"/>
      <c r="MKQ21" s="146"/>
      <c r="MKR21" s="146"/>
      <c r="MKS21" s="146"/>
      <c r="MKT21" s="146"/>
      <c r="MKU21" s="146"/>
      <c r="MKV21" s="146"/>
      <c r="MKW21" s="146"/>
      <c r="MKX21" s="146"/>
      <c r="MKY21" s="146"/>
      <c r="MKZ21" s="146"/>
      <c r="MLA21" s="146"/>
      <c r="MLB21" s="146"/>
      <c r="MLC21" s="146"/>
      <c r="MLD21" s="146"/>
      <c r="MLE21" s="146"/>
      <c r="MLF21" s="146"/>
      <c r="MLG21" s="146"/>
      <c r="MLH21" s="146"/>
      <c r="MLI21" s="146"/>
      <c r="MLJ21" s="146"/>
      <c r="MLK21" s="146"/>
      <c r="MLL21" s="146"/>
      <c r="MLM21" s="146"/>
      <c r="MLN21" s="146"/>
      <c r="MLO21" s="146"/>
      <c r="MLP21" s="146"/>
      <c r="MLQ21" s="146"/>
      <c r="MLR21" s="146"/>
      <c r="MLS21" s="146"/>
      <c r="MLT21" s="146"/>
      <c r="MLU21" s="146"/>
      <c r="MLV21" s="146"/>
      <c r="MLW21" s="146"/>
      <c r="MLX21" s="146"/>
      <c r="MLY21" s="146"/>
      <c r="MLZ21" s="146"/>
      <c r="MMA21" s="146"/>
      <c r="MMB21" s="146"/>
      <c r="MMC21" s="146"/>
      <c r="MMD21" s="146"/>
      <c r="MME21" s="146"/>
      <c r="MMF21" s="146"/>
      <c r="MMG21" s="146"/>
      <c r="MMH21" s="146"/>
      <c r="MMI21" s="146"/>
      <c r="MMJ21" s="146"/>
      <c r="MMK21" s="146"/>
      <c r="MML21" s="146"/>
      <c r="MMM21" s="146"/>
      <c r="MMN21" s="146"/>
      <c r="MMO21" s="146"/>
      <c r="MMP21" s="146"/>
      <c r="MMQ21" s="146"/>
      <c r="MMR21" s="146"/>
      <c r="MMS21" s="146"/>
      <c r="MMT21" s="146"/>
      <c r="MMU21" s="146"/>
      <c r="MMV21" s="146"/>
      <c r="MMW21" s="146"/>
      <c r="MMX21" s="146"/>
      <c r="MMY21" s="146"/>
      <c r="MMZ21" s="146"/>
      <c r="MNA21" s="146"/>
      <c r="MNB21" s="146"/>
      <c r="MNC21" s="146"/>
      <c r="MND21" s="146"/>
      <c r="MNE21" s="146"/>
      <c r="MNF21" s="146"/>
      <c r="MNG21" s="146"/>
      <c r="MNH21" s="146"/>
      <c r="MNI21" s="146"/>
      <c r="MNJ21" s="146"/>
      <c r="MNK21" s="146"/>
      <c r="MNL21" s="146"/>
      <c r="MNM21" s="146"/>
      <c r="MNN21" s="146"/>
      <c r="MNO21" s="146"/>
      <c r="MNP21" s="146"/>
      <c r="MNQ21" s="146"/>
      <c r="MNR21" s="146"/>
      <c r="MNS21" s="146"/>
      <c r="MNT21" s="146"/>
      <c r="MNU21" s="146"/>
      <c r="MNV21" s="146"/>
      <c r="MNW21" s="146"/>
      <c r="MNX21" s="146"/>
      <c r="MNY21" s="146"/>
      <c r="MNZ21" s="146"/>
      <c r="MOA21" s="146"/>
      <c r="MOB21" s="146"/>
      <c r="MOC21" s="146"/>
      <c r="MOD21" s="146"/>
      <c r="MOE21" s="146"/>
      <c r="MOF21" s="146"/>
      <c r="MOG21" s="146"/>
      <c r="MOH21" s="146"/>
      <c r="MOI21" s="146"/>
      <c r="MOJ21" s="146"/>
      <c r="MOK21" s="146"/>
      <c r="MOL21" s="146"/>
      <c r="MOM21" s="146"/>
      <c r="MON21" s="146"/>
      <c r="MOO21" s="146"/>
      <c r="MOP21" s="146"/>
      <c r="MOQ21" s="146"/>
      <c r="MOR21" s="146"/>
      <c r="MOS21" s="146"/>
      <c r="MOT21" s="146"/>
      <c r="MOU21" s="146"/>
      <c r="MOV21" s="146"/>
      <c r="MOW21" s="146"/>
      <c r="MOX21" s="146"/>
      <c r="MOY21" s="146"/>
      <c r="MOZ21" s="146"/>
      <c r="MPA21" s="146"/>
      <c r="MPB21" s="146"/>
      <c r="MPC21" s="146"/>
      <c r="MPD21" s="146"/>
      <c r="MPE21" s="146"/>
      <c r="MPF21" s="146"/>
      <c r="MPG21" s="146"/>
      <c r="MPH21" s="146"/>
      <c r="MPI21" s="146"/>
      <c r="MPJ21" s="146"/>
      <c r="MPK21" s="146"/>
      <c r="MPL21" s="146"/>
      <c r="MPM21" s="146"/>
      <c r="MPN21" s="146"/>
      <c r="MPO21" s="146"/>
      <c r="MPP21" s="146"/>
      <c r="MPQ21" s="146"/>
      <c r="MPR21" s="146"/>
      <c r="MPS21" s="146"/>
      <c r="MPT21" s="146"/>
      <c r="MPU21" s="146"/>
      <c r="MPV21" s="146"/>
      <c r="MPW21" s="146"/>
      <c r="MPX21" s="146"/>
      <c r="MPY21" s="146"/>
      <c r="MPZ21" s="146"/>
      <c r="MQA21" s="146"/>
      <c r="MQB21" s="146"/>
      <c r="MQC21" s="146"/>
      <c r="MQD21" s="146"/>
      <c r="MQE21" s="146"/>
      <c r="MQF21" s="146"/>
      <c r="MQG21" s="146"/>
      <c r="MQH21" s="146"/>
      <c r="MQI21" s="146"/>
      <c r="MQJ21" s="146"/>
      <c r="MQK21" s="146"/>
      <c r="MQL21" s="146"/>
      <c r="MQM21" s="146"/>
      <c r="MQN21" s="146"/>
      <c r="MQO21" s="146"/>
      <c r="MQP21" s="146"/>
      <c r="MQQ21" s="146"/>
      <c r="MQR21" s="146"/>
      <c r="MQS21" s="146"/>
      <c r="MQT21" s="146"/>
      <c r="MQU21" s="146"/>
      <c r="MQV21" s="146"/>
      <c r="MQW21" s="146"/>
      <c r="MQX21" s="146"/>
      <c r="MQY21" s="146"/>
      <c r="MQZ21" s="146"/>
      <c r="MRA21" s="146"/>
      <c r="MRB21" s="146"/>
      <c r="MRC21" s="146"/>
      <c r="MRD21" s="146"/>
      <c r="MRE21" s="146"/>
      <c r="MRF21" s="146"/>
      <c r="MRG21" s="146"/>
      <c r="MRH21" s="146"/>
      <c r="MRI21" s="146"/>
      <c r="MRJ21" s="146"/>
      <c r="MRK21" s="146"/>
      <c r="MRL21" s="146"/>
      <c r="MRM21" s="146"/>
      <c r="MRN21" s="146"/>
      <c r="MRO21" s="146"/>
      <c r="MRP21" s="146"/>
      <c r="MRQ21" s="146"/>
      <c r="MRR21" s="146"/>
      <c r="MRS21" s="146"/>
      <c r="MRT21" s="146"/>
      <c r="MRU21" s="146"/>
      <c r="MRV21" s="146"/>
      <c r="MRW21" s="146"/>
      <c r="MRX21" s="146"/>
      <c r="MRY21" s="146"/>
      <c r="MRZ21" s="146"/>
      <c r="MSA21" s="146"/>
      <c r="MSB21" s="146"/>
      <c r="MSC21" s="146"/>
      <c r="MSD21" s="146"/>
      <c r="MSE21" s="146"/>
      <c r="MSF21" s="146"/>
      <c r="MSG21" s="146"/>
      <c r="MSH21" s="146"/>
      <c r="MSI21" s="146"/>
      <c r="MSJ21" s="146"/>
      <c r="MSK21" s="146"/>
      <c r="MSL21" s="146"/>
      <c r="MSM21" s="146"/>
      <c r="MSN21" s="146"/>
      <c r="MSO21" s="146"/>
      <c r="MSP21" s="146"/>
      <c r="MSQ21" s="146"/>
      <c r="MSR21" s="146"/>
      <c r="MSS21" s="146"/>
      <c r="MST21" s="146"/>
      <c r="MSU21" s="146"/>
      <c r="MSV21" s="146"/>
      <c r="MSW21" s="146"/>
      <c r="MSX21" s="146"/>
      <c r="MSY21" s="146"/>
      <c r="MSZ21" s="146"/>
      <c r="MTA21" s="146"/>
      <c r="MTB21" s="146"/>
      <c r="MTC21" s="146"/>
      <c r="MTD21" s="146"/>
      <c r="MTE21" s="146"/>
      <c r="MTF21" s="146"/>
      <c r="MTG21" s="146"/>
      <c r="MTH21" s="146"/>
      <c r="MTI21" s="146"/>
      <c r="MTJ21" s="146"/>
      <c r="MTK21" s="146"/>
      <c r="MTL21" s="146"/>
      <c r="MTM21" s="146"/>
      <c r="MTN21" s="146"/>
      <c r="MTO21" s="146"/>
      <c r="MTP21" s="146"/>
      <c r="MTQ21" s="146"/>
      <c r="MTR21" s="146"/>
      <c r="MTS21" s="146"/>
      <c r="MTT21" s="146"/>
      <c r="MTU21" s="146"/>
      <c r="MTV21" s="146"/>
      <c r="MTW21" s="146"/>
      <c r="MTX21" s="146"/>
      <c r="MTY21" s="146"/>
      <c r="MTZ21" s="146"/>
      <c r="MUA21" s="146"/>
      <c r="MUB21" s="146"/>
      <c r="MUC21" s="146"/>
      <c r="MUD21" s="146"/>
      <c r="MUE21" s="146"/>
      <c r="MUF21" s="146"/>
      <c r="MUG21" s="146"/>
      <c r="MUH21" s="146"/>
      <c r="MUI21" s="146"/>
      <c r="MUJ21" s="146"/>
      <c r="MUK21" s="146"/>
      <c r="MUL21" s="146"/>
      <c r="MUM21" s="146"/>
      <c r="MUN21" s="146"/>
      <c r="MUO21" s="146"/>
      <c r="MUP21" s="146"/>
      <c r="MUQ21" s="146"/>
      <c r="MUR21" s="146"/>
      <c r="MUS21" s="146"/>
      <c r="MUT21" s="146"/>
      <c r="MUU21" s="146"/>
      <c r="MUV21" s="146"/>
      <c r="MUW21" s="146"/>
      <c r="MUX21" s="146"/>
      <c r="MUY21" s="146"/>
      <c r="MUZ21" s="146"/>
      <c r="MVA21" s="146"/>
      <c r="MVB21" s="146"/>
      <c r="MVC21" s="146"/>
      <c r="MVD21" s="146"/>
      <c r="MVE21" s="146"/>
      <c r="MVF21" s="146"/>
      <c r="MVG21" s="146"/>
      <c r="MVH21" s="146"/>
      <c r="MVI21" s="146"/>
      <c r="MVJ21" s="146"/>
      <c r="MVK21" s="146"/>
      <c r="MVL21" s="146"/>
      <c r="MVM21" s="146"/>
      <c r="MVN21" s="146"/>
      <c r="MVO21" s="146"/>
      <c r="MVP21" s="146"/>
      <c r="MVQ21" s="146"/>
      <c r="MVR21" s="146"/>
      <c r="MVS21" s="146"/>
      <c r="MVT21" s="146"/>
      <c r="MVU21" s="146"/>
      <c r="MVV21" s="146"/>
      <c r="MVW21" s="146"/>
      <c r="MVX21" s="146"/>
      <c r="MVY21" s="146"/>
      <c r="MVZ21" s="146"/>
      <c r="MWA21" s="146"/>
      <c r="MWB21" s="146"/>
      <c r="MWC21" s="146"/>
      <c r="MWD21" s="146"/>
      <c r="MWE21" s="146"/>
      <c r="MWF21" s="146"/>
      <c r="MWG21" s="146"/>
      <c r="MWH21" s="146"/>
      <c r="MWI21" s="146"/>
      <c r="MWJ21" s="146"/>
      <c r="MWK21" s="146"/>
      <c r="MWL21" s="146"/>
      <c r="MWM21" s="146"/>
      <c r="MWN21" s="146"/>
      <c r="MWO21" s="146"/>
      <c r="MWP21" s="146"/>
      <c r="MWQ21" s="146"/>
      <c r="MWR21" s="146"/>
      <c r="MWS21" s="146"/>
      <c r="MWT21" s="146"/>
      <c r="MWU21" s="146"/>
      <c r="MWV21" s="146"/>
      <c r="MWW21" s="146"/>
      <c r="MWX21" s="146"/>
      <c r="MWY21" s="146"/>
      <c r="MWZ21" s="146"/>
      <c r="MXA21" s="146"/>
      <c r="MXB21" s="146"/>
      <c r="MXC21" s="146"/>
      <c r="MXD21" s="146"/>
      <c r="MXE21" s="146"/>
      <c r="MXF21" s="146"/>
      <c r="MXG21" s="146"/>
      <c r="MXH21" s="146"/>
      <c r="MXI21" s="146"/>
      <c r="MXJ21" s="146"/>
      <c r="MXK21" s="146"/>
      <c r="MXL21" s="146"/>
      <c r="MXM21" s="146"/>
      <c r="MXN21" s="146"/>
      <c r="MXO21" s="146"/>
      <c r="MXP21" s="146"/>
      <c r="MXQ21" s="146"/>
      <c r="MXR21" s="146"/>
      <c r="MXS21" s="146"/>
      <c r="MXT21" s="146"/>
      <c r="MXU21" s="146"/>
      <c r="MXV21" s="146"/>
      <c r="MXW21" s="146"/>
      <c r="MXX21" s="146"/>
      <c r="MXY21" s="146"/>
      <c r="MXZ21" s="146"/>
      <c r="MYA21" s="146"/>
      <c r="MYB21" s="146"/>
      <c r="MYC21" s="146"/>
      <c r="MYD21" s="146"/>
      <c r="MYE21" s="146"/>
      <c r="MYF21" s="146"/>
      <c r="MYG21" s="146"/>
      <c r="MYH21" s="146"/>
      <c r="MYI21" s="146"/>
      <c r="MYJ21" s="146"/>
      <c r="MYK21" s="146"/>
      <c r="MYL21" s="146"/>
      <c r="MYM21" s="146"/>
      <c r="MYN21" s="146"/>
      <c r="MYO21" s="146"/>
      <c r="MYP21" s="146"/>
      <c r="MYQ21" s="146"/>
      <c r="MYR21" s="146"/>
      <c r="MYS21" s="146"/>
      <c r="MYT21" s="146"/>
      <c r="MYU21" s="146"/>
      <c r="MYV21" s="146"/>
      <c r="MYW21" s="146"/>
      <c r="MYX21" s="146"/>
      <c r="MYY21" s="146"/>
      <c r="MYZ21" s="146"/>
      <c r="MZA21" s="146"/>
      <c r="MZB21" s="146"/>
      <c r="MZC21" s="146"/>
      <c r="MZD21" s="146"/>
      <c r="MZE21" s="146"/>
      <c r="MZF21" s="146"/>
      <c r="MZG21" s="146"/>
      <c r="MZH21" s="146"/>
      <c r="MZI21" s="146"/>
      <c r="MZJ21" s="146"/>
      <c r="MZK21" s="146"/>
      <c r="MZL21" s="146"/>
      <c r="MZM21" s="146"/>
      <c r="MZN21" s="146"/>
      <c r="MZO21" s="146"/>
      <c r="MZP21" s="146"/>
      <c r="MZQ21" s="146"/>
      <c r="MZR21" s="146"/>
      <c r="MZS21" s="146"/>
      <c r="MZT21" s="146"/>
      <c r="MZU21" s="146"/>
      <c r="MZV21" s="146"/>
      <c r="MZW21" s="146"/>
      <c r="MZX21" s="146"/>
      <c r="MZY21" s="146"/>
      <c r="MZZ21" s="146"/>
      <c r="NAA21" s="146"/>
      <c r="NAB21" s="146"/>
      <c r="NAC21" s="146"/>
      <c r="NAD21" s="146"/>
      <c r="NAE21" s="146"/>
      <c r="NAF21" s="146"/>
      <c r="NAG21" s="146"/>
      <c r="NAH21" s="146"/>
      <c r="NAI21" s="146"/>
      <c r="NAJ21" s="146"/>
      <c r="NAK21" s="146"/>
      <c r="NAL21" s="146"/>
      <c r="NAM21" s="146"/>
      <c r="NAN21" s="146"/>
      <c r="NAO21" s="146"/>
      <c r="NAP21" s="146"/>
      <c r="NAQ21" s="146"/>
      <c r="NAR21" s="146"/>
      <c r="NAS21" s="146"/>
      <c r="NAT21" s="146"/>
      <c r="NAU21" s="146"/>
      <c r="NAV21" s="146"/>
      <c r="NAW21" s="146"/>
      <c r="NAX21" s="146"/>
      <c r="NAY21" s="146"/>
      <c r="NAZ21" s="146"/>
      <c r="NBA21" s="146"/>
      <c r="NBB21" s="146"/>
      <c r="NBC21" s="146"/>
      <c r="NBD21" s="146"/>
      <c r="NBE21" s="146"/>
      <c r="NBF21" s="146"/>
      <c r="NBG21" s="146"/>
      <c r="NBH21" s="146"/>
      <c r="NBI21" s="146"/>
      <c r="NBJ21" s="146"/>
      <c r="NBK21" s="146"/>
      <c r="NBL21" s="146"/>
      <c r="NBM21" s="146"/>
      <c r="NBN21" s="146"/>
      <c r="NBO21" s="146"/>
      <c r="NBP21" s="146"/>
      <c r="NBQ21" s="146"/>
      <c r="NBR21" s="146"/>
      <c r="NBS21" s="146"/>
      <c r="NBT21" s="146"/>
      <c r="NBU21" s="146"/>
      <c r="NBV21" s="146"/>
      <c r="NBW21" s="146"/>
      <c r="NBX21" s="146"/>
      <c r="NBY21" s="146"/>
      <c r="NBZ21" s="146"/>
      <c r="NCA21" s="146"/>
      <c r="NCB21" s="146"/>
      <c r="NCC21" s="146"/>
      <c r="NCD21" s="146"/>
      <c r="NCE21" s="146"/>
      <c r="NCF21" s="146"/>
      <c r="NCG21" s="146"/>
      <c r="NCH21" s="146"/>
      <c r="NCI21" s="146"/>
      <c r="NCJ21" s="146"/>
      <c r="NCK21" s="146"/>
      <c r="NCL21" s="146"/>
      <c r="NCM21" s="146"/>
      <c r="NCN21" s="146"/>
      <c r="NCO21" s="146"/>
      <c r="NCP21" s="146"/>
      <c r="NCQ21" s="146"/>
      <c r="NCR21" s="146"/>
      <c r="NCS21" s="146"/>
      <c r="NCT21" s="146"/>
      <c r="NCU21" s="146"/>
      <c r="NCV21" s="146"/>
      <c r="NCW21" s="146"/>
      <c r="NCX21" s="146"/>
      <c r="NCY21" s="146"/>
      <c r="NCZ21" s="146"/>
      <c r="NDA21" s="146"/>
      <c r="NDB21" s="146"/>
      <c r="NDC21" s="146"/>
      <c r="NDD21" s="146"/>
      <c r="NDE21" s="146"/>
      <c r="NDF21" s="146"/>
      <c r="NDG21" s="146"/>
      <c r="NDH21" s="146"/>
      <c r="NDI21" s="146"/>
      <c r="NDJ21" s="146"/>
      <c r="NDK21" s="146"/>
      <c r="NDL21" s="146"/>
      <c r="NDM21" s="146"/>
      <c r="NDN21" s="146"/>
      <c r="NDO21" s="146"/>
      <c r="NDP21" s="146"/>
      <c r="NDQ21" s="146"/>
      <c r="NDR21" s="146"/>
      <c r="NDS21" s="146"/>
      <c r="NDT21" s="146"/>
      <c r="NDU21" s="146"/>
      <c r="NDV21" s="146"/>
      <c r="NDW21" s="146"/>
      <c r="NDX21" s="146"/>
      <c r="NDY21" s="146"/>
      <c r="NDZ21" s="146"/>
      <c r="NEA21" s="146"/>
      <c r="NEB21" s="146"/>
      <c r="NEC21" s="146"/>
      <c r="NED21" s="146"/>
      <c r="NEE21" s="146"/>
      <c r="NEF21" s="146"/>
      <c r="NEG21" s="146"/>
      <c r="NEH21" s="146"/>
      <c r="NEI21" s="146"/>
      <c r="NEJ21" s="146"/>
      <c r="NEK21" s="146"/>
      <c r="NEL21" s="146"/>
      <c r="NEM21" s="146"/>
      <c r="NEN21" s="146"/>
      <c r="NEO21" s="146"/>
      <c r="NEP21" s="146"/>
      <c r="NEQ21" s="146"/>
      <c r="NER21" s="146"/>
      <c r="NES21" s="146"/>
      <c r="NET21" s="146"/>
      <c r="NEU21" s="146"/>
      <c r="NEV21" s="146"/>
      <c r="NEW21" s="146"/>
      <c r="NEX21" s="146"/>
      <c r="NEY21" s="146"/>
      <c r="NEZ21" s="146"/>
      <c r="NFA21" s="146"/>
      <c r="NFB21" s="146"/>
      <c r="NFC21" s="146"/>
      <c r="NFD21" s="146"/>
      <c r="NFE21" s="146"/>
      <c r="NFF21" s="146"/>
      <c r="NFG21" s="146"/>
      <c r="NFH21" s="146"/>
      <c r="NFI21" s="146"/>
      <c r="NFJ21" s="146"/>
      <c r="NFK21" s="146"/>
      <c r="NFL21" s="146"/>
      <c r="NFM21" s="146"/>
      <c r="NFN21" s="146"/>
      <c r="NFO21" s="146"/>
      <c r="NFP21" s="146"/>
      <c r="NFQ21" s="146"/>
      <c r="NFR21" s="146"/>
      <c r="NFS21" s="146"/>
      <c r="NFT21" s="146"/>
      <c r="NFU21" s="146"/>
      <c r="NFV21" s="146"/>
      <c r="NFW21" s="146"/>
      <c r="NFX21" s="146"/>
      <c r="NFY21" s="146"/>
      <c r="NFZ21" s="146"/>
      <c r="NGA21" s="146"/>
      <c r="NGB21" s="146"/>
      <c r="NGC21" s="146"/>
      <c r="NGD21" s="146"/>
      <c r="NGE21" s="146"/>
      <c r="NGF21" s="146"/>
      <c r="NGG21" s="146"/>
      <c r="NGH21" s="146"/>
      <c r="NGI21" s="146"/>
      <c r="NGJ21" s="146"/>
      <c r="NGK21" s="146"/>
      <c r="NGL21" s="146"/>
      <c r="NGM21" s="146"/>
      <c r="NGN21" s="146"/>
      <c r="NGO21" s="146"/>
      <c r="NGP21" s="146"/>
      <c r="NGQ21" s="146"/>
      <c r="NGR21" s="146"/>
      <c r="NGS21" s="146"/>
      <c r="NGT21" s="146"/>
      <c r="NGU21" s="146"/>
      <c r="NGV21" s="146"/>
      <c r="NGW21" s="146"/>
      <c r="NGX21" s="146"/>
      <c r="NGY21" s="146"/>
      <c r="NGZ21" s="146"/>
      <c r="NHA21" s="146"/>
      <c r="NHB21" s="146"/>
      <c r="NHC21" s="146"/>
      <c r="NHD21" s="146"/>
      <c r="NHE21" s="146"/>
      <c r="NHF21" s="146"/>
      <c r="NHG21" s="146"/>
      <c r="NHH21" s="146"/>
      <c r="NHI21" s="146"/>
      <c r="NHJ21" s="146"/>
      <c r="NHK21" s="146"/>
      <c r="NHL21" s="146"/>
      <c r="NHM21" s="146"/>
      <c r="NHN21" s="146"/>
      <c r="NHO21" s="146"/>
      <c r="NHP21" s="146"/>
      <c r="NHQ21" s="146"/>
      <c r="NHR21" s="146"/>
      <c r="NHS21" s="146"/>
      <c r="NHT21" s="146"/>
      <c r="NHU21" s="146"/>
      <c r="NHV21" s="146"/>
      <c r="NHW21" s="146"/>
      <c r="NHX21" s="146"/>
      <c r="NHY21" s="146"/>
      <c r="NHZ21" s="146"/>
      <c r="NIA21" s="146"/>
      <c r="NIB21" s="146"/>
      <c r="NIC21" s="146"/>
      <c r="NID21" s="146"/>
      <c r="NIE21" s="146"/>
      <c r="NIF21" s="146"/>
      <c r="NIG21" s="146"/>
      <c r="NIH21" s="146"/>
      <c r="NII21" s="146"/>
      <c r="NIJ21" s="146"/>
      <c r="NIK21" s="146"/>
      <c r="NIL21" s="146"/>
      <c r="NIM21" s="146"/>
      <c r="NIN21" s="146"/>
      <c r="NIO21" s="146"/>
      <c r="NIP21" s="146"/>
      <c r="NIQ21" s="146"/>
      <c r="NIR21" s="146"/>
      <c r="NIS21" s="146"/>
      <c r="NIT21" s="146"/>
      <c r="NIU21" s="146"/>
      <c r="NIV21" s="146"/>
      <c r="NIW21" s="146"/>
      <c r="NIX21" s="146"/>
      <c r="NIY21" s="146"/>
      <c r="NIZ21" s="146"/>
      <c r="NJA21" s="146"/>
      <c r="NJB21" s="146"/>
      <c r="NJC21" s="146"/>
      <c r="NJD21" s="146"/>
      <c r="NJE21" s="146"/>
      <c r="NJF21" s="146"/>
      <c r="NJG21" s="146"/>
      <c r="NJH21" s="146"/>
      <c r="NJI21" s="146"/>
      <c r="NJJ21" s="146"/>
      <c r="NJK21" s="146"/>
      <c r="NJL21" s="146"/>
      <c r="NJM21" s="146"/>
      <c r="NJN21" s="146"/>
      <c r="NJO21" s="146"/>
      <c r="NJP21" s="146"/>
      <c r="NJQ21" s="146"/>
      <c r="NJR21" s="146"/>
      <c r="NJS21" s="146"/>
      <c r="NJT21" s="146"/>
      <c r="NJU21" s="146"/>
      <c r="NJV21" s="146"/>
      <c r="NJW21" s="146"/>
      <c r="NJX21" s="146"/>
      <c r="NJY21" s="146"/>
      <c r="NJZ21" s="146"/>
      <c r="NKA21" s="146"/>
      <c r="NKB21" s="146"/>
      <c r="NKC21" s="146"/>
      <c r="NKD21" s="146"/>
      <c r="NKE21" s="146"/>
      <c r="NKF21" s="146"/>
      <c r="NKG21" s="146"/>
      <c r="NKH21" s="146"/>
      <c r="NKI21" s="146"/>
      <c r="NKJ21" s="146"/>
      <c r="NKK21" s="146"/>
      <c r="NKL21" s="146"/>
      <c r="NKM21" s="146"/>
      <c r="NKN21" s="146"/>
      <c r="NKO21" s="146"/>
      <c r="NKP21" s="146"/>
      <c r="NKQ21" s="146"/>
      <c r="NKR21" s="146"/>
      <c r="NKS21" s="146"/>
      <c r="NKT21" s="146"/>
      <c r="NKU21" s="146"/>
      <c r="NKV21" s="146"/>
      <c r="NKW21" s="146"/>
      <c r="NKX21" s="146"/>
      <c r="NKY21" s="146"/>
      <c r="NKZ21" s="146"/>
      <c r="NLA21" s="146"/>
      <c r="NLB21" s="146"/>
      <c r="NLC21" s="146"/>
      <c r="NLD21" s="146"/>
      <c r="NLE21" s="146"/>
      <c r="NLF21" s="146"/>
      <c r="NLG21" s="146"/>
      <c r="NLH21" s="146"/>
      <c r="NLI21" s="146"/>
      <c r="NLJ21" s="146"/>
      <c r="NLK21" s="146"/>
      <c r="NLL21" s="146"/>
      <c r="NLM21" s="146"/>
      <c r="NLN21" s="146"/>
      <c r="NLO21" s="146"/>
      <c r="NLP21" s="146"/>
      <c r="NLQ21" s="146"/>
      <c r="NLR21" s="146"/>
      <c r="NLS21" s="146"/>
      <c r="NLT21" s="146"/>
      <c r="NLU21" s="146"/>
      <c r="NLV21" s="146"/>
      <c r="NLW21" s="146"/>
      <c r="NLX21" s="146"/>
      <c r="NLY21" s="146"/>
      <c r="NLZ21" s="146"/>
      <c r="NMA21" s="146"/>
      <c r="NMB21" s="146"/>
      <c r="NMC21" s="146"/>
      <c r="NMD21" s="146"/>
      <c r="NME21" s="146"/>
      <c r="NMF21" s="146"/>
      <c r="NMG21" s="146"/>
      <c r="NMH21" s="146"/>
      <c r="NMI21" s="146"/>
      <c r="NMJ21" s="146"/>
      <c r="NMK21" s="146"/>
      <c r="NML21" s="146"/>
      <c r="NMM21" s="146"/>
      <c r="NMN21" s="146"/>
      <c r="NMO21" s="146"/>
      <c r="NMP21" s="146"/>
      <c r="NMQ21" s="146"/>
      <c r="NMR21" s="146"/>
      <c r="NMS21" s="146"/>
      <c r="NMT21" s="146"/>
      <c r="NMU21" s="146"/>
      <c r="NMV21" s="146"/>
      <c r="NMW21" s="146"/>
      <c r="NMX21" s="146"/>
      <c r="NMY21" s="146"/>
      <c r="NMZ21" s="146"/>
      <c r="NNA21" s="146"/>
      <c r="NNB21" s="146"/>
      <c r="NNC21" s="146"/>
      <c r="NND21" s="146"/>
      <c r="NNE21" s="146"/>
      <c r="NNF21" s="146"/>
      <c r="NNG21" s="146"/>
      <c r="NNH21" s="146"/>
      <c r="NNI21" s="146"/>
      <c r="NNJ21" s="146"/>
      <c r="NNK21" s="146"/>
      <c r="NNL21" s="146"/>
      <c r="NNM21" s="146"/>
      <c r="NNN21" s="146"/>
      <c r="NNO21" s="146"/>
      <c r="NNP21" s="146"/>
      <c r="NNQ21" s="146"/>
      <c r="NNR21" s="146"/>
      <c r="NNS21" s="146"/>
      <c r="NNT21" s="146"/>
      <c r="NNU21" s="146"/>
      <c r="NNV21" s="146"/>
      <c r="NNW21" s="146"/>
      <c r="NNX21" s="146"/>
      <c r="NNY21" s="146"/>
      <c r="NNZ21" s="146"/>
      <c r="NOA21" s="146"/>
      <c r="NOB21" s="146"/>
      <c r="NOC21" s="146"/>
      <c r="NOD21" s="146"/>
      <c r="NOE21" s="146"/>
      <c r="NOF21" s="146"/>
      <c r="NOG21" s="146"/>
      <c r="NOH21" s="146"/>
      <c r="NOI21" s="146"/>
      <c r="NOJ21" s="146"/>
      <c r="NOK21" s="146"/>
      <c r="NOL21" s="146"/>
      <c r="NOM21" s="146"/>
      <c r="NON21" s="146"/>
      <c r="NOO21" s="146"/>
      <c r="NOP21" s="146"/>
      <c r="NOQ21" s="146"/>
      <c r="NOR21" s="146"/>
      <c r="NOS21" s="146"/>
      <c r="NOT21" s="146"/>
      <c r="NOU21" s="146"/>
      <c r="NOV21" s="146"/>
      <c r="NOW21" s="146"/>
      <c r="NOX21" s="146"/>
      <c r="NOY21" s="146"/>
      <c r="NOZ21" s="146"/>
      <c r="NPA21" s="146"/>
      <c r="NPB21" s="146"/>
      <c r="NPC21" s="146"/>
      <c r="NPD21" s="146"/>
      <c r="NPE21" s="146"/>
      <c r="NPF21" s="146"/>
      <c r="NPG21" s="146"/>
      <c r="NPH21" s="146"/>
      <c r="NPI21" s="146"/>
      <c r="NPJ21" s="146"/>
      <c r="NPK21" s="146"/>
      <c r="NPL21" s="146"/>
      <c r="NPM21" s="146"/>
      <c r="NPN21" s="146"/>
      <c r="NPO21" s="146"/>
      <c r="NPP21" s="146"/>
      <c r="NPQ21" s="146"/>
      <c r="NPR21" s="146"/>
      <c r="NPS21" s="146"/>
      <c r="NPT21" s="146"/>
      <c r="NPU21" s="146"/>
      <c r="NPV21" s="146"/>
      <c r="NPW21" s="146"/>
      <c r="NPX21" s="146"/>
      <c r="NPY21" s="146"/>
      <c r="NPZ21" s="146"/>
      <c r="NQA21" s="146"/>
      <c r="NQB21" s="146"/>
      <c r="NQC21" s="146"/>
      <c r="NQD21" s="146"/>
      <c r="NQE21" s="146"/>
      <c r="NQF21" s="146"/>
      <c r="NQG21" s="146"/>
      <c r="NQH21" s="146"/>
      <c r="NQI21" s="146"/>
      <c r="NQJ21" s="146"/>
      <c r="NQK21" s="146"/>
      <c r="NQL21" s="146"/>
      <c r="NQM21" s="146"/>
      <c r="NQN21" s="146"/>
      <c r="NQO21" s="146"/>
      <c r="NQP21" s="146"/>
      <c r="NQQ21" s="146"/>
      <c r="NQR21" s="146"/>
      <c r="NQS21" s="146"/>
      <c r="NQT21" s="146"/>
      <c r="NQU21" s="146"/>
      <c r="NQV21" s="146"/>
      <c r="NQW21" s="146"/>
      <c r="NQX21" s="146"/>
      <c r="NQY21" s="146"/>
      <c r="NQZ21" s="146"/>
      <c r="NRA21" s="146"/>
      <c r="NRB21" s="146"/>
      <c r="NRC21" s="146"/>
      <c r="NRD21" s="146"/>
      <c r="NRE21" s="146"/>
      <c r="NRF21" s="146"/>
      <c r="NRG21" s="146"/>
      <c r="NRH21" s="146"/>
      <c r="NRI21" s="146"/>
      <c r="NRJ21" s="146"/>
      <c r="NRK21" s="146"/>
      <c r="NRL21" s="146"/>
      <c r="NRM21" s="146"/>
      <c r="NRN21" s="146"/>
      <c r="NRO21" s="146"/>
      <c r="NRP21" s="146"/>
      <c r="NRQ21" s="146"/>
      <c r="NRR21" s="146"/>
      <c r="NRS21" s="146"/>
      <c r="NRT21" s="146"/>
      <c r="NRU21" s="146"/>
      <c r="NRV21" s="146"/>
      <c r="NRW21" s="146"/>
      <c r="NRX21" s="146"/>
      <c r="NRY21" s="146"/>
      <c r="NRZ21" s="146"/>
      <c r="NSA21" s="146"/>
      <c r="NSB21" s="146"/>
      <c r="NSC21" s="146"/>
      <c r="NSD21" s="146"/>
      <c r="NSE21" s="146"/>
      <c r="NSF21" s="146"/>
      <c r="NSG21" s="146"/>
      <c r="NSH21" s="146"/>
      <c r="NSI21" s="146"/>
      <c r="NSJ21" s="146"/>
      <c r="NSK21" s="146"/>
      <c r="NSL21" s="146"/>
      <c r="NSM21" s="146"/>
      <c r="NSN21" s="146"/>
      <c r="NSO21" s="146"/>
      <c r="NSP21" s="146"/>
      <c r="NSQ21" s="146"/>
      <c r="NSR21" s="146"/>
      <c r="NSS21" s="146"/>
      <c r="NST21" s="146"/>
      <c r="NSU21" s="146"/>
      <c r="NSV21" s="146"/>
      <c r="NSW21" s="146"/>
      <c r="NSX21" s="146"/>
      <c r="NSY21" s="146"/>
      <c r="NSZ21" s="146"/>
      <c r="NTA21" s="146"/>
      <c r="NTB21" s="146"/>
      <c r="NTC21" s="146"/>
      <c r="NTD21" s="146"/>
      <c r="NTE21" s="146"/>
      <c r="NTF21" s="146"/>
      <c r="NTG21" s="146"/>
      <c r="NTH21" s="146"/>
      <c r="NTI21" s="146"/>
      <c r="NTJ21" s="146"/>
      <c r="NTK21" s="146"/>
      <c r="NTL21" s="146"/>
      <c r="NTM21" s="146"/>
      <c r="NTN21" s="146"/>
      <c r="NTO21" s="146"/>
      <c r="NTP21" s="146"/>
      <c r="NTQ21" s="146"/>
      <c r="NTR21" s="146"/>
      <c r="NTS21" s="146"/>
      <c r="NTT21" s="146"/>
      <c r="NTU21" s="146"/>
      <c r="NTV21" s="146"/>
      <c r="NTW21" s="146"/>
      <c r="NTX21" s="146"/>
      <c r="NTY21" s="146"/>
      <c r="NTZ21" s="146"/>
      <c r="NUA21" s="146"/>
      <c r="NUB21" s="146"/>
      <c r="NUC21" s="146"/>
      <c r="NUD21" s="146"/>
      <c r="NUE21" s="146"/>
      <c r="NUF21" s="146"/>
      <c r="NUG21" s="146"/>
      <c r="NUH21" s="146"/>
      <c r="NUI21" s="146"/>
      <c r="NUJ21" s="146"/>
      <c r="NUK21" s="146"/>
      <c r="NUL21" s="146"/>
      <c r="NUM21" s="146"/>
      <c r="NUN21" s="146"/>
      <c r="NUO21" s="146"/>
      <c r="NUP21" s="146"/>
      <c r="NUQ21" s="146"/>
      <c r="NUR21" s="146"/>
      <c r="NUS21" s="146"/>
      <c r="NUT21" s="146"/>
      <c r="NUU21" s="146"/>
      <c r="NUV21" s="146"/>
      <c r="NUW21" s="146"/>
      <c r="NUX21" s="146"/>
      <c r="NUY21" s="146"/>
      <c r="NUZ21" s="146"/>
      <c r="NVA21" s="146"/>
      <c r="NVB21" s="146"/>
      <c r="NVC21" s="146"/>
      <c r="NVD21" s="146"/>
      <c r="NVE21" s="146"/>
      <c r="NVF21" s="146"/>
      <c r="NVG21" s="146"/>
      <c r="NVH21" s="146"/>
      <c r="NVI21" s="146"/>
      <c r="NVJ21" s="146"/>
      <c r="NVK21" s="146"/>
      <c r="NVL21" s="146"/>
      <c r="NVM21" s="146"/>
      <c r="NVN21" s="146"/>
      <c r="NVO21" s="146"/>
      <c r="NVP21" s="146"/>
      <c r="NVQ21" s="146"/>
      <c r="NVR21" s="146"/>
      <c r="NVS21" s="146"/>
      <c r="NVT21" s="146"/>
      <c r="NVU21" s="146"/>
      <c r="NVV21" s="146"/>
      <c r="NVW21" s="146"/>
      <c r="NVX21" s="146"/>
      <c r="NVY21" s="146"/>
      <c r="NVZ21" s="146"/>
      <c r="NWA21" s="146"/>
      <c r="NWB21" s="146"/>
      <c r="NWC21" s="146"/>
      <c r="NWD21" s="146"/>
      <c r="NWE21" s="146"/>
      <c r="NWF21" s="146"/>
      <c r="NWG21" s="146"/>
      <c r="NWH21" s="146"/>
      <c r="NWI21" s="146"/>
      <c r="NWJ21" s="146"/>
      <c r="NWK21" s="146"/>
      <c r="NWL21" s="146"/>
      <c r="NWM21" s="146"/>
      <c r="NWN21" s="146"/>
      <c r="NWO21" s="146"/>
      <c r="NWP21" s="146"/>
      <c r="NWQ21" s="146"/>
      <c r="NWR21" s="146"/>
      <c r="NWS21" s="146"/>
      <c r="NWT21" s="146"/>
      <c r="NWU21" s="146"/>
      <c r="NWV21" s="146"/>
      <c r="NWW21" s="146"/>
      <c r="NWX21" s="146"/>
      <c r="NWY21" s="146"/>
      <c r="NWZ21" s="146"/>
      <c r="NXA21" s="146"/>
      <c r="NXB21" s="146"/>
      <c r="NXC21" s="146"/>
      <c r="NXD21" s="146"/>
      <c r="NXE21" s="146"/>
      <c r="NXF21" s="146"/>
      <c r="NXG21" s="146"/>
      <c r="NXH21" s="146"/>
      <c r="NXI21" s="146"/>
      <c r="NXJ21" s="146"/>
      <c r="NXK21" s="146"/>
      <c r="NXL21" s="146"/>
      <c r="NXM21" s="146"/>
      <c r="NXN21" s="146"/>
      <c r="NXO21" s="146"/>
      <c r="NXP21" s="146"/>
      <c r="NXQ21" s="146"/>
      <c r="NXR21" s="146"/>
      <c r="NXS21" s="146"/>
      <c r="NXT21" s="146"/>
      <c r="NXU21" s="146"/>
      <c r="NXV21" s="146"/>
      <c r="NXW21" s="146"/>
      <c r="NXX21" s="146"/>
      <c r="NXY21" s="146"/>
      <c r="NXZ21" s="146"/>
      <c r="NYA21" s="146"/>
      <c r="NYB21" s="146"/>
      <c r="NYC21" s="146"/>
      <c r="NYD21" s="146"/>
      <c r="NYE21" s="146"/>
      <c r="NYF21" s="146"/>
      <c r="NYG21" s="146"/>
      <c r="NYH21" s="146"/>
      <c r="NYI21" s="146"/>
      <c r="NYJ21" s="146"/>
      <c r="NYK21" s="146"/>
      <c r="NYL21" s="146"/>
      <c r="NYM21" s="146"/>
      <c r="NYN21" s="146"/>
      <c r="NYO21" s="146"/>
      <c r="NYP21" s="146"/>
      <c r="NYQ21" s="146"/>
      <c r="NYR21" s="146"/>
      <c r="NYS21" s="146"/>
      <c r="NYT21" s="146"/>
      <c r="NYU21" s="146"/>
      <c r="NYV21" s="146"/>
      <c r="NYW21" s="146"/>
      <c r="NYX21" s="146"/>
      <c r="NYY21" s="146"/>
      <c r="NYZ21" s="146"/>
      <c r="NZA21" s="146"/>
      <c r="NZB21" s="146"/>
      <c r="NZC21" s="146"/>
      <c r="NZD21" s="146"/>
      <c r="NZE21" s="146"/>
      <c r="NZF21" s="146"/>
      <c r="NZG21" s="146"/>
      <c r="NZH21" s="146"/>
      <c r="NZI21" s="146"/>
      <c r="NZJ21" s="146"/>
      <c r="NZK21" s="146"/>
      <c r="NZL21" s="146"/>
      <c r="NZM21" s="146"/>
      <c r="NZN21" s="146"/>
      <c r="NZO21" s="146"/>
      <c r="NZP21" s="146"/>
      <c r="NZQ21" s="146"/>
      <c r="NZR21" s="146"/>
      <c r="NZS21" s="146"/>
      <c r="NZT21" s="146"/>
      <c r="NZU21" s="146"/>
      <c r="NZV21" s="146"/>
      <c r="NZW21" s="146"/>
      <c r="NZX21" s="146"/>
      <c r="NZY21" s="146"/>
      <c r="NZZ21" s="146"/>
      <c r="OAA21" s="146"/>
      <c r="OAB21" s="146"/>
      <c r="OAC21" s="146"/>
      <c r="OAD21" s="146"/>
      <c r="OAE21" s="146"/>
      <c r="OAF21" s="146"/>
      <c r="OAG21" s="146"/>
      <c r="OAH21" s="146"/>
      <c r="OAI21" s="146"/>
      <c r="OAJ21" s="146"/>
      <c r="OAK21" s="146"/>
      <c r="OAL21" s="146"/>
      <c r="OAM21" s="146"/>
      <c r="OAN21" s="146"/>
      <c r="OAO21" s="146"/>
      <c r="OAP21" s="146"/>
      <c r="OAQ21" s="146"/>
      <c r="OAR21" s="146"/>
      <c r="OAS21" s="146"/>
      <c r="OAT21" s="146"/>
      <c r="OAU21" s="146"/>
      <c r="OAV21" s="146"/>
      <c r="OAW21" s="146"/>
      <c r="OAX21" s="146"/>
      <c r="OAY21" s="146"/>
      <c r="OAZ21" s="146"/>
      <c r="OBA21" s="146"/>
      <c r="OBB21" s="146"/>
      <c r="OBC21" s="146"/>
      <c r="OBD21" s="146"/>
      <c r="OBE21" s="146"/>
      <c r="OBF21" s="146"/>
      <c r="OBG21" s="146"/>
      <c r="OBH21" s="146"/>
      <c r="OBI21" s="146"/>
      <c r="OBJ21" s="146"/>
      <c r="OBK21" s="146"/>
      <c r="OBL21" s="146"/>
      <c r="OBM21" s="146"/>
      <c r="OBN21" s="146"/>
      <c r="OBO21" s="146"/>
      <c r="OBP21" s="146"/>
      <c r="OBQ21" s="146"/>
      <c r="OBR21" s="146"/>
      <c r="OBS21" s="146"/>
      <c r="OBT21" s="146"/>
      <c r="OBU21" s="146"/>
      <c r="OBV21" s="146"/>
      <c r="OBW21" s="146"/>
      <c r="OBX21" s="146"/>
      <c r="OBY21" s="146"/>
      <c r="OBZ21" s="146"/>
      <c r="OCA21" s="146"/>
      <c r="OCB21" s="146"/>
      <c r="OCC21" s="146"/>
      <c r="OCD21" s="146"/>
      <c r="OCE21" s="146"/>
      <c r="OCF21" s="146"/>
      <c r="OCG21" s="146"/>
      <c r="OCH21" s="146"/>
      <c r="OCI21" s="146"/>
      <c r="OCJ21" s="146"/>
      <c r="OCK21" s="146"/>
      <c r="OCL21" s="146"/>
      <c r="OCM21" s="146"/>
      <c r="OCN21" s="146"/>
      <c r="OCO21" s="146"/>
      <c r="OCP21" s="146"/>
      <c r="OCQ21" s="146"/>
      <c r="OCR21" s="146"/>
      <c r="OCS21" s="146"/>
      <c r="OCT21" s="146"/>
      <c r="OCU21" s="146"/>
      <c r="OCV21" s="146"/>
      <c r="OCW21" s="146"/>
      <c r="OCX21" s="146"/>
      <c r="OCY21" s="146"/>
      <c r="OCZ21" s="146"/>
      <c r="ODA21" s="146"/>
      <c r="ODB21" s="146"/>
      <c r="ODC21" s="146"/>
      <c r="ODD21" s="146"/>
      <c r="ODE21" s="146"/>
      <c r="ODF21" s="146"/>
      <c r="ODG21" s="146"/>
      <c r="ODH21" s="146"/>
      <c r="ODI21" s="146"/>
      <c r="ODJ21" s="146"/>
      <c r="ODK21" s="146"/>
      <c r="ODL21" s="146"/>
      <c r="ODM21" s="146"/>
      <c r="ODN21" s="146"/>
      <c r="ODO21" s="146"/>
      <c r="ODP21" s="146"/>
      <c r="ODQ21" s="146"/>
      <c r="ODR21" s="146"/>
      <c r="ODS21" s="146"/>
      <c r="ODT21" s="146"/>
      <c r="ODU21" s="146"/>
      <c r="ODV21" s="146"/>
      <c r="ODW21" s="146"/>
      <c r="ODX21" s="146"/>
      <c r="ODY21" s="146"/>
      <c r="ODZ21" s="146"/>
      <c r="OEA21" s="146"/>
      <c r="OEB21" s="146"/>
      <c r="OEC21" s="146"/>
      <c r="OED21" s="146"/>
      <c r="OEE21" s="146"/>
      <c r="OEF21" s="146"/>
      <c r="OEG21" s="146"/>
      <c r="OEH21" s="146"/>
      <c r="OEI21" s="146"/>
      <c r="OEJ21" s="146"/>
      <c r="OEK21" s="146"/>
      <c r="OEL21" s="146"/>
      <c r="OEM21" s="146"/>
      <c r="OEN21" s="146"/>
      <c r="OEO21" s="146"/>
      <c r="OEP21" s="146"/>
      <c r="OEQ21" s="146"/>
      <c r="OER21" s="146"/>
      <c r="OES21" s="146"/>
      <c r="OET21" s="146"/>
      <c r="OEU21" s="146"/>
      <c r="OEV21" s="146"/>
      <c r="OEW21" s="146"/>
      <c r="OEX21" s="146"/>
      <c r="OEY21" s="146"/>
      <c r="OEZ21" s="146"/>
      <c r="OFA21" s="146"/>
      <c r="OFB21" s="146"/>
      <c r="OFC21" s="146"/>
      <c r="OFD21" s="146"/>
      <c r="OFE21" s="146"/>
      <c r="OFF21" s="146"/>
      <c r="OFG21" s="146"/>
      <c r="OFH21" s="146"/>
      <c r="OFI21" s="146"/>
      <c r="OFJ21" s="146"/>
      <c r="OFK21" s="146"/>
      <c r="OFL21" s="146"/>
      <c r="OFM21" s="146"/>
      <c r="OFN21" s="146"/>
      <c r="OFO21" s="146"/>
      <c r="OFP21" s="146"/>
      <c r="OFQ21" s="146"/>
      <c r="OFR21" s="146"/>
      <c r="OFS21" s="146"/>
      <c r="OFT21" s="146"/>
      <c r="OFU21" s="146"/>
      <c r="OFV21" s="146"/>
      <c r="OFW21" s="146"/>
      <c r="OFX21" s="146"/>
      <c r="OFY21" s="146"/>
      <c r="OFZ21" s="146"/>
      <c r="OGA21" s="146"/>
      <c r="OGB21" s="146"/>
      <c r="OGC21" s="146"/>
      <c r="OGD21" s="146"/>
      <c r="OGE21" s="146"/>
      <c r="OGF21" s="146"/>
      <c r="OGG21" s="146"/>
      <c r="OGH21" s="146"/>
      <c r="OGI21" s="146"/>
      <c r="OGJ21" s="146"/>
      <c r="OGK21" s="146"/>
      <c r="OGL21" s="146"/>
      <c r="OGM21" s="146"/>
      <c r="OGN21" s="146"/>
      <c r="OGO21" s="146"/>
      <c r="OGP21" s="146"/>
      <c r="OGQ21" s="146"/>
      <c r="OGR21" s="146"/>
      <c r="OGS21" s="146"/>
      <c r="OGT21" s="146"/>
      <c r="OGU21" s="146"/>
      <c r="OGV21" s="146"/>
      <c r="OGW21" s="146"/>
      <c r="OGX21" s="146"/>
      <c r="OGY21" s="146"/>
      <c r="OGZ21" s="146"/>
      <c r="OHA21" s="146"/>
      <c r="OHB21" s="146"/>
      <c r="OHC21" s="146"/>
      <c r="OHD21" s="146"/>
      <c r="OHE21" s="146"/>
      <c r="OHF21" s="146"/>
      <c r="OHG21" s="146"/>
      <c r="OHH21" s="146"/>
      <c r="OHI21" s="146"/>
      <c r="OHJ21" s="146"/>
      <c r="OHK21" s="146"/>
      <c r="OHL21" s="146"/>
      <c r="OHM21" s="146"/>
      <c r="OHN21" s="146"/>
      <c r="OHO21" s="146"/>
      <c r="OHP21" s="146"/>
      <c r="OHQ21" s="146"/>
      <c r="OHR21" s="146"/>
      <c r="OHS21" s="146"/>
      <c r="OHT21" s="146"/>
      <c r="OHU21" s="146"/>
      <c r="OHV21" s="146"/>
      <c r="OHW21" s="146"/>
      <c r="OHX21" s="146"/>
      <c r="OHY21" s="146"/>
      <c r="OHZ21" s="146"/>
      <c r="OIA21" s="146"/>
      <c r="OIB21" s="146"/>
      <c r="OIC21" s="146"/>
      <c r="OID21" s="146"/>
      <c r="OIE21" s="146"/>
      <c r="OIF21" s="146"/>
      <c r="OIG21" s="146"/>
      <c r="OIH21" s="146"/>
      <c r="OII21" s="146"/>
      <c r="OIJ21" s="146"/>
      <c r="OIK21" s="146"/>
      <c r="OIL21" s="146"/>
      <c r="OIM21" s="146"/>
      <c r="OIN21" s="146"/>
      <c r="OIO21" s="146"/>
      <c r="OIP21" s="146"/>
      <c r="OIQ21" s="146"/>
      <c r="OIR21" s="146"/>
      <c r="OIS21" s="146"/>
      <c r="OIT21" s="146"/>
      <c r="OIU21" s="146"/>
      <c r="OIV21" s="146"/>
      <c r="OIW21" s="146"/>
      <c r="OIX21" s="146"/>
      <c r="OIY21" s="146"/>
      <c r="OIZ21" s="146"/>
      <c r="OJA21" s="146"/>
      <c r="OJB21" s="146"/>
      <c r="OJC21" s="146"/>
      <c r="OJD21" s="146"/>
      <c r="OJE21" s="146"/>
      <c r="OJF21" s="146"/>
      <c r="OJG21" s="146"/>
      <c r="OJH21" s="146"/>
      <c r="OJI21" s="146"/>
      <c r="OJJ21" s="146"/>
      <c r="OJK21" s="146"/>
      <c r="OJL21" s="146"/>
      <c r="OJM21" s="146"/>
      <c r="OJN21" s="146"/>
      <c r="OJO21" s="146"/>
      <c r="OJP21" s="146"/>
      <c r="OJQ21" s="146"/>
      <c r="OJR21" s="146"/>
      <c r="OJS21" s="146"/>
      <c r="OJT21" s="146"/>
      <c r="OJU21" s="146"/>
      <c r="OJV21" s="146"/>
      <c r="OJW21" s="146"/>
      <c r="OJX21" s="146"/>
      <c r="OJY21" s="146"/>
      <c r="OJZ21" s="146"/>
      <c r="OKA21" s="146"/>
      <c r="OKB21" s="146"/>
      <c r="OKC21" s="146"/>
      <c r="OKD21" s="146"/>
      <c r="OKE21" s="146"/>
      <c r="OKF21" s="146"/>
      <c r="OKG21" s="146"/>
      <c r="OKH21" s="146"/>
      <c r="OKI21" s="146"/>
      <c r="OKJ21" s="146"/>
      <c r="OKK21" s="146"/>
      <c r="OKL21" s="146"/>
      <c r="OKM21" s="146"/>
      <c r="OKN21" s="146"/>
      <c r="OKO21" s="146"/>
      <c r="OKP21" s="146"/>
      <c r="OKQ21" s="146"/>
      <c r="OKR21" s="146"/>
      <c r="OKS21" s="146"/>
      <c r="OKT21" s="146"/>
      <c r="OKU21" s="146"/>
      <c r="OKV21" s="146"/>
      <c r="OKW21" s="146"/>
      <c r="OKX21" s="146"/>
      <c r="OKY21" s="146"/>
      <c r="OKZ21" s="146"/>
      <c r="OLA21" s="146"/>
      <c r="OLB21" s="146"/>
      <c r="OLC21" s="146"/>
      <c r="OLD21" s="146"/>
      <c r="OLE21" s="146"/>
      <c r="OLF21" s="146"/>
      <c r="OLG21" s="146"/>
      <c r="OLH21" s="146"/>
      <c r="OLI21" s="146"/>
      <c r="OLJ21" s="146"/>
      <c r="OLK21" s="146"/>
      <c r="OLL21" s="146"/>
      <c r="OLM21" s="146"/>
      <c r="OLN21" s="146"/>
      <c r="OLO21" s="146"/>
      <c r="OLP21" s="146"/>
      <c r="OLQ21" s="146"/>
      <c r="OLR21" s="146"/>
      <c r="OLS21" s="146"/>
      <c r="OLT21" s="146"/>
      <c r="OLU21" s="146"/>
      <c r="OLV21" s="146"/>
      <c r="OLW21" s="146"/>
      <c r="OLX21" s="146"/>
      <c r="OLY21" s="146"/>
      <c r="OLZ21" s="146"/>
      <c r="OMA21" s="146"/>
      <c r="OMB21" s="146"/>
      <c r="OMC21" s="146"/>
      <c r="OMD21" s="146"/>
      <c r="OME21" s="146"/>
      <c r="OMF21" s="146"/>
      <c r="OMG21" s="146"/>
      <c r="OMH21" s="146"/>
      <c r="OMI21" s="146"/>
      <c r="OMJ21" s="146"/>
      <c r="OMK21" s="146"/>
      <c r="OML21" s="146"/>
      <c r="OMM21" s="146"/>
      <c r="OMN21" s="146"/>
      <c r="OMO21" s="146"/>
      <c r="OMP21" s="146"/>
      <c r="OMQ21" s="146"/>
      <c r="OMR21" s="146"/>
      <c r="OMS21" s="146"/>
      <c r="OMT21" s="146"/>
      <c r="OMU21" s="146"/>
      <c r="OMV21" s="146"/>
      <c r="OMW21" s="146"/>
      <c r="OMX21" s="146"/>
      <c r="OMY21" s="146"/>
      <c r="OMZ21" s="146"/>
      <c r="ONA21" s="146"/>
      <c r="ONB21" s="146"/>
      <c r="ONC21" s="146"/>
      <c r="OND21" s="146"/>
      <c r="ONE21" s="146"/>
      <c r="ONF21" s="146"/>
      <c r="ONG21" s="146"/>
      <c r="ONH21" s="146"/>
      <c r="ONI21" s="146"/>
      <c r="ONJ21" s="146"/>
      <c r="ONK21" s="146"/>
      <c r="ONL21" s="146"/>
      <c r="ONM21" s="146"/>
      <c r="ONN21" s="146"/>
      <c r="ONO21" s="146"/>
      <c r="ONP21" s="146"/>
      <c r="ONQ21" s="146"/>
      <c r="ONR21" s="146"/>
      <c r="ONS21" s="146"/>
      <c r="ONT21" s="146"/>
      <c r="ONU21" s="146"/>
      <c r="ONV21" s="146"/>
      <c r="ONW21" s="146"/>
      <c r="ONX21" s="146"/>
      <c r="ONY21" s="146"/>
      <c r="ONZ21" s="146"/>
      <c r="OOA21" s="146"/>
      <c r="OOB21" s="146"/>
      <c r="OOC21" s="146"/>
      <c r="OOD21" s="146"/>
      <c r="OOE21" s="146"/>
      <c r="OOF21" s="146"/>
      <c r="OOG21" s="146"/>
      <c r="OOH21" s="146"/>
      <c r="OOI21" s="146"/>
      <c r="OOJ21" s="146"/>
      <c r="OOK21" s="146"/>
      <c r="OOL21" s="146"/>
      <c r="OOM21" s="146"/>
      <c r="OON21" s="146"/>
      <c r="OOO21" s="146"/>
      <c r="OOP21" s="146"/>
      <c r="OOQ21" s="146"/>
      <c r="OOR21" s="146"/>
      <c r="OOS21" s="146"/>
      <c r="OOT21" s="146"/>
      <c r="OOU21" s="146"/>
      <c r="OOV21" s="146"/>
      <c r="OOW21" s="146"/>
      <c r="OOX21" s="146"/>
      <c r="OOY21" s="146"/>
      <c r="OOZ21" s="146"/>
      <c r="OPA21" s="146"/>
      <c r="OPB21" s="146"/>
      <c r="OPC21" s="146"/>
      <c r="OPD21" s="146"/>
      <c r="OPE21" s="146"/>
      <c r="OPF21" s="146"/>
      <c r="OPG21" s="146"/>
      <c r="OPH21" s="146"/>
      <c r="OPI21" s="146"/>
      <c r="OPJ21" s="146"/>
      <c r="OPK21" s="146"/>
      <c r="OPL21" s="146"/>
      <c r="OPM21" s="146"/>
      <c r="OPN21" s="146"/>
      <c r="OPO21" s="146"/>
      <c r="OPP21" s="146"/>
      <c r="OPQ21" s="146"/>
      <c r="OPR21" s="146"/>
      <c r="OPS21" s="146"/>
      <c r="OPT21" s="146"/>
      <c r="OPU21" s="146"/>
      <c r="OPV21" s="146"/>
      <c r="OPW21" s="146"/>
      <c r="OPX21" s="146"/>
      <c r="OPY21" s="146"/>
      <c r="OPZ21" s="146"/>
      <c r="OQA21" s="146"/>
      <c r="OQB21" s="146"/>
      <c r="OQC21" s="146"/>
      <c r="OQD21" s="146"/>
      <c r="OQE21" s="146"/>
      <c r="OQF21" s="146"/>
      <c r="OQG21" s="146"/>
      <c r="OQH21" s="146"/>
      <c r="OQI21" s="146"/>
      <c r="OQJ21" s="146"/>
      <c r="OQK21" s="146"/>
      <c r="OQL21" s="146"/>
      <c r="OQM21" s="146"/>
      <c r="OQN21" s="146"/>
      <c r="OQO21" s="146"/>
      <c r="OQP21" s="146"/>
      <c r="OQQ21" s="146"/>
      <c r="OQR21" s="146"/>
      <c r="OQS21" s="146"/>
      <c r="OQT21" s="146"/>
      <c r="OQU21" s="146"/>
      <c r="OQV21" s="146"/>
      <c r="OQW21" s="146"/>
      <c r="OQX21" s="146"/>
      <c r="OQY21" s="146"/>
      <c r="OQZ21" s="146"/>
      <c r="ORA21" s="146"/>
      <c r="ORB21" s="146"/>
      <c r="ORC21" s="146"/>
      <c r="ORD21" s="146"/>
      <c r="ORE21" s="146"/>
      <c r="ORF21" s="146"/>
      <c r="ORG21" s="146"/>
      <c r="ORH21" s="146"/>
      <c r="ORI21" s="146"/>
      <c r="ORJ21" s="146"/>
      <c r="ORK21" s="146"/>
      <c r="ORL21" s="146"/>
      <c r="ORM21" s="146"/>
      <c r="ORN21" s="146"/>
      <c r="ORO21" s="146"/>
      <c r="ORP21" s="146"/>
      <c r="ORQ21" s="146"/>
      <c r="ORR21" s="146"/>
      <c r="ORS21" s="146"/>
      <c r="ORT21" s="146"/>
      <c r="ORU21" s="146"/>
      <c r="ORV21" s="146"/>
      <c r="ORW21" s="146"/>
      <c r="ORX21" s="146"/>
      <c r="ORY21" s="146"/>
      <c r="ORZ21" s="146"/>
      <c r="OSA21" s="146"/>
      <c r="OSB21" s="146"/>
      <c r="OSC21" s="146"/>
      <c r="OSD21" s="146"/>
      <c r="OSE21" s="146"/>
      <c r="OSF21" s="146"/>
      <c r="OSG21" s="146"/>
      <c r="OSH21" s="146"/>
      <c r="OSI21" s="146"/>
      <c r="OSJ21" s="146"/>
      <c r="OSK21" s="146"/>
      <c r="OSL21" s="146"/>
      <c r="OSM21" s="146"/>
      <c r="OSN21" s="146"/>
      <c r="OSO21" s="146"/>
      <c r="OSP21" s="146"/>
      <c r="OSQ21" s="146"/>
      <c r="OSR21" s="146"/>
      <c r="OSS21" s="146"/>
      <c r="OST21" s="146"/>
      <c r="OSU21" s="146"/>
      <c r="OSV21" s="146"/>
      <c r="OSW21" s="146"/>
      <c r="OSX21" s="146"/>
      <c r="OSY21" s="146"/>
      <c r="OSZ21" s="146"/>
      <c r="OTA21" s="146"/>
      <c r="OTB21" s="146"/>
      <c r="OTC21" s="146"/>
      <c r="OTD21" s="146"/>
      <c r="OTE21" s="146"/>
      <c r="OTF21" s="146"/>
      <c r="OTG21" s="146"/>
      <c r="OTH21" s="146"/>
      <c r="OTI21" s="146"/>
      <c r="OTJ21" s="146"/>
      <c r="OTK21" s="146"/>
      <c r="OTL21" s="146"/>
      <c r="OTM21" s="146"/>
      <c r="OTN21" s="146"/>
      <c r="OTO21" s="146"/>
      <c r="OTP21" s="146"/>
      <c r="OTQ21" s="146"/>
      <c r="OTR21" s="146"/>
      <c r="OTS21" s="146"/>
      <c r="OTT21" s="146"/>
      <c r="OTU21" s="146"/>
      <c r="OTV21" s="146"/>
      <c r="OTW21" s="146"/>
      <c r="OTX21" s="146"/>
      <c r="OTY21" s="146"/>
      <c r="OTZ21" s="146"/>
      <c r="OUA21" s="146"/>
      <c r="OUB21" s="146"/>
      <c r="OUC21" s="146"/>
      <c r="OUD21" s="146"/>
      <c r="OUE21" s="146"/>
      <c r="OUF21" s="146"/>
      <c r="OUG21" s="146"/>
      <c r="OUH21" s="146"/>
      <c r="OUI21" s="146"/>
      <c r="OUJ21" s="146"/>
      <c r="OUK21" s="146"/>
      <c r="OUL21" s="146"/>
      <c r="OUM21" s="146"/>
      <c r="OUN21" s="146"/>
      <c r="OUO21" s="146"/>
      <c r="OUP21" s="146"/>
      <c r="OUQ21" s="146"/>
      <c r="OUR21" s="146"/>
      <c r="OUS21" s="146"/>
      <c r="OUT21" s="146"/>
      <c r="OUU21" s="146"/>
      <c r="OUV21" s="146"/>
      <c r="OUW21" s="146"/>
      <c r="OUX21" s="146"/>
      <c r="OUY21" s="146"/>
      <c r="OUZ21" s="146"/>
      <c r="OVA21" s="146"/>
      <c r="OVB21" s="146"/>
      <c r="OVC21" s="146"/>
      <c r="OVD21" s="146"/>
      <c r="OVE21" s="146"/>
      <c r="OVF21" s="146"/>
      <c r="OVG21" s="146"/>
      <c r="OVH21" s="146"/>
      <c r="OVI21" s="146"/>
      <c r="OVJ21" s="146"/>
      <c r="OVK21" s="146"/>
      <c r="OVL21" s="146"/>
      <c r="OVM21" s="146"/>
      <c r="OVN21" s="146"/>
      <c r="OVO21" s="146"/>
      <c r="OVP21" s="146"/>
      <c r="OVQ21" s="146"/>
      <c r="OVR21" s="146"/>
      <c r="OVS21" s="146"/>
      <c r="OVT21" s="146"/>
      <c r="OVU21" s="146"/>
      <c r="OVV21" s="146"/>
      <c r="OVW21" s="146"/>
      <c r="OVX21" s="146"/>
      <c r="OVY21" s="146"/>
      <c r="OVZ21" s="146"/>
      <c r="OWA21" s="146"/>
      <c r="OWB21" s="146"/>
      <c r="OWC21" s="146"/>
      <c r="OWD21" s="146"/>
      <c r="OWE21" s="146"/>
      <c r="OWF21" s="146"/>
      <c r="OWG21" s="146"/>
      <c r="OWH21" s="146"/>
      <c r="OWI21" s="146"/>
      <c r="OWJ21" s="146"/>
      <c r="OWK21" s="146"/>
      <c r="OWL21" s="146"/>
      <c r="OWM21" s="146"/>
      <c r="OWN21" s="146"/>
      <c r="OWO21" s="146"/>
      <c r="OWP21" s="146"/>
      <c r="OWQ21" s="146"/>
      <c r="OWR21" s="146"/>
      <c r="OWS21" s="146"/>
      <c r="OWT21" s="146"/>
      <c r="OWU21" s="146"/>
      <c r="OWV21" s="146"/>
      <c r="OWW21" s="146"/>
      <c r="OWX21" s="146"/>
      <c r="OWY21" s="146"/>
      <c r="OWZ21" s="146"/>
      <c r="OXA21" s="146"/>
      <c r="OXB21" s="146"/>
      <c r="OXC21" s="146"/>
      <c r="OXD21" s="146"/>
      <c r="OXE21" s="146"/>
      <c r="OXF21" s="146"/>
      <c r="OXG21" s="146"/>
      <c r="OXH21" s="146"/>
      <c r="OXI21" s="146"/>
      <c r="OXJ21" s="146"/>
      <c r="OXK21" s="146"/>
      <c r="OXL21" s="146"/>
      <c r="OXM21" s="146"/>
      <c r="OXN21" s="146"/>
      <c r="OXO21" s="146"/>
      <c r="OXP21" s="146"/>
      <c r="OXQ21" s="146"/>
      <c r="OXR21" s="146"/>
      <c r="OXS21" s="146"/>
      <c r="OXT21" s="146"/>
      <c r="OXU21" s="146"/>
      <c r="OXV21" s="146"/>
      <c r="OXW21" s="146"/>
      <c r="OXX21" s="146"/>
      <c r="OXY21" s="146"/>
      <c r="OXZ21" s="146"/>
      <c r="OYA21" s="146"/>
      <c r="OYB21" s="146"/>
      <c r="OYC21" s="146"/>
      <c r="OYD21" s="146"/>
      <c r="OYE21" s="146"/>
      <c r="OYF21" s="146"/>
      <c r="OYG21" s="146"/>
      <c r="OYH21" s="146"/>
      <c r="OYI21" s="146"/>
      <c r="OYJ21" s="146"/>
      <c r="OYK21" s="146"/>
      <c r="OYL21" s="146"/>
      <c r="OYM21" s="146"/>
      <c r="OYN21" s="146"/>
      <c r="OYO21" s="146"/>
      <c r="OYP21" s="146"/>
      <c r="OYQ21" s="146"/>
      <c r="OYR21" s="146"/>
      <c r="OYS21" s="146"/>
      <c r="OYT21" s="146"/>
      <c r="OYU21" s="146"/>
      <c r="OYV21" s="146"/>
      <c r="OYW21" s="146"/>
      <c r="OYX21" s="146"/>
      <c r="OYY21" s="146"/>
      <c r="OYZ21" s="146"/>
      <c r="OZA21" s="146"/>
      <c r="OZB21" s="146"/>
      <c r="OZC21" s="146"/>
      <c r="OZD21" s="146"/>
      <c r="OZE21" s="146"/>
      <c r="OZF21" s="146"/>
      <c r="OZG21" s="146"/>
      <c r="OZH21" s="146"/>
      <c r="OZI21" s="146"/>
      <c r="OZJ21" s="146"/>
      <c r="OZK21" s="146"/>
      <c r="OZL21" s="146"/>
      <c r="OZM21" s="146"/>
      <c r="OZN21" s="146"/>
      <c r="OZO21" s="146"/>
      <c r="OZP21" s="146"/>
      <c r="OZQ21" s="146"/>
      <c r="OZR21" s="146"/>
      <c r="OZS21" s="146"/>
      <c r="OZT21" s="146"/>
      <c r="OZU21" s="146"/>
      <c r="OZV21" s="146"/>
      <c r="OZW21" s="146"/>
      <c r="OZX21" s="146"/>
      <c r="OZY21" s="146"/>
      <c r="OZZ21" s="146"/>
      <c r="PAA21" s="146"/>
      <c r="PAB21" s="146"/>
      <c r="PAC21" s="146"/>
      <c r="PAD21" s="146"/>
      <c r="PAE21" s="146"/>
      <c r="PAF21" s="146"/>
      <c r="PAG21" s="146"/>
      <c r="PAH21" s="146"/>
      <c r="PAI21" s="146"/>
      <c r="PAJ21" s="146"/>
      <c r="PAK21" s="146"/>
      <c r="PAL21" s="146"/>
      <c r="PAM21" s="146"/>
      <c r="PAN21" s="146"/>
      <c r="PAO21" s="146"/>
      <c r="PAP21" s="146"/>
      <c r="PAQ21" s="146"/>
      <c r="PAR21" s="146"/>
      <c r="PAS21" s="146"/>
      <c r="PAT21" s="146"/>
      <c r="PAU21" s="146"/>
      <c r="PAV21" s="146"/>
      <c r="PAW21" s="146"/>
      <c r="PAX21" s="146"/>
      <c r="PAY21" s="146"/>
      <c r="PAZ21" s="146"/>
      <c r="PBA21" s="146"/>
      <c r="PBB21" s="146"/>
      <c r="PBC21" s="146"/>
      <c r="PBD21" s="146"/>
      <c r="PBE21" s="146"/>
      <c r="PBF21" s="146"/>
      <c r="PBG21" s="146"/>
      <c r="PBH21" s="146"/>
      <c r="PBI21" s="146"/>
      <c r="PBJ21" s="146"/>
      <c r="PBK21" s="146"/>
      <c r="PBL21" s="146"/>
      <c r="PBM21" s="146"/>
      <c r="PBN21" s="146"/>
      <c r="PBO21" s="146"/>
      <c r="PBP21" s="146"/>
      <c r="PBQ21" s="146"/>
      <c r="PBR21" s="146"/>
      <c r="PBS21" s="146"/>
      <c r="PBT21" s="146"/>
      <c r="PBU21" s="146"/>
      <c r="PBV21" s="146"/>
      <c r="PBW21" s="146"/>
      <c r="PBX21" s="146"/>
      <c r="PBY21" s="146"/>
      <c r="PBZ21" s="146"/>
      <c r="PCA21" s="146"/>
      <c r="PCB21" s="146"/>
      <c r="PCC21" s="146"/>
      <c r="PCD21" s="146"/>
      <c r="PCE21" s="146"/>
      <c r="PCF21" s="146"/>
      <c r="PCG21" s="146"/>
      <c r="PCH21" s="146"/>
      <c r="PCI21" s="146"/>
      <c r="PCJ21" s="146"/>
      <c r="PCK21" s="146"/>
      <c r="PCL21" s="146"/>
      <c r="PCM21" s="146"/>
      <c r="PCN21" s="146"/>
      <c r="PCO21" s="146"/>
      <c r="PCP21" s="146"/>
      <c r="PCQ21" s="146"/>
      <c r="PCR21" s="146"/>
      <c r="PCS21" s="146"/>
      <c r="PCT21" s="146"/>
      <c r="PCU21" s="146"/>
      <c r="PCV21" s="146"/>
      <c r="PCW21" s="146"/>
      <c r="PCX21" s="146"/>
      <c r="PCY21" s="146"/>
      <c r="PCZ21" s="146"/>
      <c r="PDA21" s="146"/>
      <c r="PDB21" s="146"/>
      <c r="PDC21" s="146"/>
      <c r="PDD21" s="146"/>
      <c r="PDE21" s="146"/>
      <c r="PDF21" s="146"/>
      <c r="PDG21" s="146"/>
      <c r="PDH21" s="146"/>
      <c r="PDI21" s="146"/>
      <c r="PDJ21" s="146"/>
      <c r="PDK21" s="146"/>
      <c r="PDL21" s="146"/>
      <c r="PDM21" s="146"/>
      <c r="PDN21" s="146"/>
      <c r="PDO21" s="146"/>
      <c r="PDP21" s="146"/>
      <c r="PDQ21" s="146"/>
      <c r="PDR21" s="146"/>
      <c r="PDS21" s="146"/>
      <c r="PDT21" s="146"/>
      <c r="PDU21" s="146"/>
      <c r="PDV21" s="146"/>
      <c r="PDW21" s="146"/>
      <c r="PDX21" s="146"/>
      <c r="PDY21" s="146"/>
      <c r="PDZ21" s="146"/>
      <c r="PEA21" s="146"/>
      <c r="PEB21" s="146"/>
      <c r="PEC21" s="146"/>
      <c r="PED21" s="146"/>
      <c r="PEE21" s="146"/>
      <c r="PEF21" s="146"/>
      <c r="PEG21" s="146"/>
      <c r="PEH21" s="146"/>
      <c r="PEI21" s="146"/>
      <c r="PEJ21" s="146"/>
      <c r="PEK21" s="146"/>
      <c r="PEL21" s="146"/>
      <c r="PEM21" s="146"/>
      <c r="PEN21" s="146"/>
      <c r="PEO21" s="146"/>
      <c r="PEP21" s="146"/>
      <c r="PEQ21" s="146"/>
      <c r="PER21" s="146"/>
      <c r="PES21" s="146"/>
      <c r="PET21" s="146"/>
      <c r="PEU21" s="146"/>
      <c r="PEV21" s="146"/>
      <c r="PEW21" s="146"/>
      <c r="PEX21" s="146"/>
      <c r="PEY21" s="146"/>
      <c r="PEZ21" s="146"/>
      <c r="PFA21" s="146"/>
      <c r="PFB21" s="146"/>
      <c r="PFC21" s="146"/>
      <c r="PFD21" s="146"/>
      <c r="PFE21" s="146"/>
      <c r="PFF21" s="146"/>
      <c r="PFG21" s="146"/>
      <c r="PFH21" s="146"/>
      <c r="PFI21" s="146"/>
      <c r="PFJ21" s="146"/>
      <c r="PFK21" s="146"/>
      <c r="PFL21" s="146"/>
      <c r="PFM21" s="146"/>
      <c r="PFN21" s="146"/>
      <c r="PFO21" s="146"/>
      <c r="PFP21" s="146"/>
      <c r="PFQ21" s="146"/>
      <c r="PFR21" s="146"/>
      <c r="PFS21" s="146"/>
      <c r="PFT21" s="146"/>
      <c r="PFU21" s="146"/>
      <c r="PFV21" s="146"/>
      <c r="PFW21" s="146"/>
      <c r="PFX21" s="146"/>
      <c r="PFY21" s="146"/>
      <c r="PFZ21" s="146"/>
      <c r="PGA21" s="146"/>
      <c r="PGB21" s="146"/>
      <c r="PGC21" s="146"/>
      <c r="PGD21" s="146"/>
      <c r="PGE21" s="146"/>
      <c r="PGF21" s="146"/>
      <c r="PGG21" s="146"/>
      <c r="PGH21" s="146"/>
      <c r="PGI21" s="146"/>
      <c r="PGJ21" s="146"/>
      <c r="PGK21" s="146"/>
      <c r="PGL21" s="146"/>
      <c r="PGM21" s="146"/>
      <c r="PGN21" s="146"/>
      <c r="PGO21" s="146"/>
      <c r="PGP21" s="146"/>
      <c r="PGQ21" s="146"/>
      <c r="PGR21" s="146"/>
      <c r="PGS21" s="146"/>
      <c r="PGT21" s="146"/>
      <c r="PGU21" s="146"/>
      <c r="PGV21" s="146"/>
      <c r="PGW21" s="146"/>
      <c r="PGX21" s="146"/>
      <c r="PGY21" s="146"/>
      <c r="PGZ21" s="146"/>
      <c r="PHA21" s="146"/>
      <c r="PHB21" s="146"/>
      <c r="PHC21" s="146"/>
      <c r="PHD21" s="146"/>
      <c r="PHE21" s="146"/>
      <c r="PHF21" s="146"/>
      <c r="PHG21" s="146"/>
      <c r="PHH21" s="146"/>
      <c r="PHI21" s="146"/>
      <c r="PHJ21" s="146"/>
      <c r="PHK21" s="146"/>
      <c r="PHL21" s="146"/>
      <c r="PHM21" s="146"/>
      <c r="PHN21" s="146"/>
      <c r="PHO21" s="146"/>
      <c r="PHP21" s="146"/>
      <c r="PHQ21" s="146"/>
      <c r="PHR21" s="146"/>
      <c r="PHS21" s="146"/>
      <c r="PHT21" s="146"/>
      <c r="PHU21" s="146"/>
      <c r="PHV21" s="146"/>
      <c r="PHW21" s="146"/>
      <c r="PHX21" s="146"/>
      <c r="PHY21" s="146"/>
      <c r="PHZ21" s="146"/>
      <c r="PIA21" s="146"/>
      <c r="PIB21" s="146"/>
      <c r="PIC21" s="146"/>
      <c r="PID21" s="146"/>
      <c r="PIE21" s="146"/>
      <c r="PIF21" s="146"/>
      <c r="PIG21" s="146"/>
      <c r="PIH21" s="146"/>
      <c r="PII21" s="146"/>
      <c r="PIJ21" s="146"/>
      <c r="PIK21" s="146"/>
      <c r="PIL21" s="146"/>
      <c r="PIM21" s="146"/>
      <c r="PIN21" s="146"/>
      <c r="PIO21" s="146"/>
      <c r="PIP21" s="146"/>
      <c r="PIQ21" s="146"/>
      <c r="PIR21" s="146"/>
      <c r="PIS21" s="146"/>
      <c r="PIT21" s="146"/>
      <c r="PIU21" s="146"/>
      <c r="PIV21" s="146"/>
      <c r="PIW21" s="146"/>
      <c r="PIX21" s="146"/>
      <c r="PIY21" s="146"/>
      <c r="PIZ21" s="146"/>
      <c r="PJA21" s="146"/>
      <c r="PJB21" s="146"/>
      <c r="PJC21" s="146"/>
      <c r="PJD21" s="146"/>
      <c r="PJE21" s="146"/>
      <c r="PJF21" s="146"/>
      <c r="PJG21" s="146"/>
      <c r="PJH21" s="146"/>
      <c r="PJI21" s="146"/>
      <c r="PJJ21" s="146"/>
      <c r="PJK21" s="146"/>
      <c r="PJL21" s="146"/>
      <c r="PJM21" s="146"/>
      <c r="PJN21" s="146"/>
      <c r="PJO21" s="146"/>
      <c r="PJP21" s="146"/>
      <c r="PJQ21" s="146"/>
      <c r="PJR21" s="146"/>
      <c r="PJS21" s="146"/>
      <c r="PJT21" s="146"/>
      <c r="PJU21" s="146"/>
      <c r="PJV21" s="146"/>
      <c r="PJW21" s="146"/>
      <c r="PJX21" s="146"/>
      <c r="PJY21" s="146"/>
      <c r="PJZ21" s="146"/>
      <c r="PKA21" s="146"/>
      <c r="PKB21" s="146"/>
      <c r="PKC21" s="146"/>
      <c r="PKD21" s="146"/>
      <c r="PKE21" s="146"/>
      <c r="PKF21" s="146"/>
      <c r="PKG21" s="146"/>
      <c r="PKH21" s="146"/>
      <c r="PKI21" s="146"/>
      <c r="PKJ21" s="146"/>
      <c r="PKK21" s="146"/>
      <c r="PKL21" s="146"/>
      <c r="PKM21" s="146"/>
      <c r="PKN21" s="146"/>
      <c r="PKO21" s="146"/>
      <c r="PKP21" s="146"/>
      <c r="PKQ21" s="146"/>
      <c r="PKR21" s="146"/>
      <c r="PKS21" s="146"/>
      <c r="PKT21" s="146"/>
      <c r="PKU21" s="146"/>
      <c r="PKV21" s="146"/>
      <c r="PKW21" s="146"/>
      <c r="PKX21" s="146"/>
      <c r="PKY21" s="146"/>
      <c r="PKZ21" s="146"/>
      <c r="PLA21" s="146"/>
      <c r="PLB21" s="146"/>
      <c r="PLC21" s="146"/>
      <c r="PLD21" s="146"/>
      <c r="PLE21" s="146"/>
      <c r="PLF21" s="146"/>
      <c r="PLG21" s="146"/>
      <c r="PLH21" s="146"/>
      <c r="PLI21" s="146"/>
      <c r="PLJ21" s="146"/>
      <c r="PLK21" s="146"/>
      <c r="PLL21" s="146"/>
      <c r="PLM21" s="146"/>
      <c r="PLN21" s="146"/>
      <c r="PLO21" s="146"/>
      <c r="PLP21" s="146"/>
      <c r="PLQ21" s="146"/>
      <c r="PLR21" s="146"/>
      <c r="PLS21" s="146"/>
      <c r="PLT21" s="146"/>
      <c r="PLU21" s="146"/>
      <c r="PLV21" s="146"/>
      <c r="PLW21" s="146"/>
      <c r="PLX21" s="146"/>
      <c r="PLY21" s="146"/>
      <c r="PLZ21" s="146"/>
      <c r="PMA21" s="146"/>
      <c r="PMB21" s="146"/>
      <c r="PMC21" s="146"/>
      <c r="PMD21" s="146"/>
      <c r="PME21" s="146"/>
      <c r="PMF21" s="146"/>
      <c r="PMG21" s="146"/>
      <c r="PMH21" s="146"/>
      <c r="PMI21" s="146"/>
      <c r="PMJ21" s="146"/>
      <c r="PMK21" s="146"/>
      <c r="PML21" s="146"/>
      <c r="PMM21" s="146"/>
      <c r="PMN21" s="146"/>
      <c r="PMO21" s="146"/>
      <c r="PMP21" s="146"/>
      <c r="PMQ21" s="146"/>
      <c r="PMR21" s="146"/>
      <c r="PMS21" s="146"/>
      <c r="PMT21" s="146"/>
      <c r="PMU21" s="146"/>
      <c r="PMV21" s="146"/>
      <c r="PMW21" s="146"/>
      <c r="PMX21" s="146"/>
      <c r="PMY21" s="146"/>
      <c r="PMZ21" s="146"/>
      <c r="PNA21" s="146"/>
      <c r="PNB21" s="146"/>
      <c r="PNC21" s="146"/>
      <c r="PND21" s="146"/>
      <c r="PNE21" s="146"/>
      <c r="PNF21" s="146"/>
      <c r="PNG21" s="146"/>
      <c r="PNH21" s="146"/>
      <c r="PNI21" s="146"/>
      <c r="PNJ21" s="146"/>
      <c r="PNK21" s="146"/>
      <c r="PNL21" s="146"/>
      <c r="PNM21" s="146"/>
      <c r="PNN21" s="146"/>
      <c r="PNO21" s="146"/>
      <c r="PNP21" s="146"/>
      <c r="PNQ21" s="146"/>
      <c r="PNR21" s="146"/>
      <c r="PNS21" s="146"/>
      <c r="PNT21" s="146"/>
      <c r="PNU21" s="146"/>
      <c r="PNV21" s="146"/>
      <c r="PNW21" s="146"/>
      <c r="PNX21" s="146"/>
      <c r="PNY21" s="146"/>
      <c r="PNZ21" s="146"/>
      <c r="POA21" s="146"/>
      <c r="POB21" s="146"/>
      <c r="POC21" s="146"/>
      <c r="POD21" s="146"/>
      <c r="POE21" s="146"/>
      <c r="POF21" s="146"/>
      <c r="POG21" s="146"/>
      <c r="POH21" s="146"/>
      <c r="POI21" s="146"/>
      <c r="POJ21" s="146"/>
      <c r="POK21" s="146"/>
      <c r="POL21" s="146"/>
      <c r="POM21" s="146"/>
      <c r="PON21" s="146"/>
      <c r="POO21" s="146"/>
      <c r="POP21" s="146"/>
      <c r="POQ21" s="146"/>
      <c r="POR21" s="146"/>
      <c r="POS21" s="146"/>
      <c r="POT21" s="146"/>
      <c r="POU21" s="146"/>
      <c r="POV21" s="146"/>
      <c r="POW21" s="146"/>
      <c r="POX21" s="146"/>
      <c r="POY21" s="146"/>
      <c r="POZ21" s="146"/>
      <c r="PPA21" s="146"/>
      <c r="PPB21" s="146"/>
      <c r="PPC21" s="146"/>
      <c r="PPD21" s="146"/>
      <c r="PPE21" s="146"/>
      <c r="PPF21" s="146"/>
      <c r="PPG21" s="146"/>
      <c r="PPH21" s="146"/>
      <c r="PPI21" s="146"/>
      <c r="PPJ21" s="146"/>
      <c r="PPK21" s="146"/>
      <c r="PPL21" s="146"/>
      <c r="PPM21" s="146"/>
      <c r="PPN21" s="146"/>
      <c r="PPO21" s="146"/>
      <c r="PPP21" s="146"/>
      <c r="PPQ21" s="146"/>
      <c r="PPR21" s="146"/>
      <c r="PPS21" s="146"/>
      <c r="PPT21" s="146"/>
      <c r="PPU21" s="146"/>
      <c r="PPV21" s="146"/>
      <c r="PPW21" s="146"/>
      <c r="PPX21" s="146"/>
      <c r="PPY21" s="146"/>
      <c r="PPZ21" s="146"/>
      <c r="PQA21" s="146"/>
      <c r="PQB21" s="146"/>
      <c r="PQC21" s="146"/>
      <c r="PQD21" s="146"/>
      <c r="PQE21" s="146"/>
      <c r="PQF21" s="146"/>
      <c r="PQG21" s="146"/>
      <c r="PQH21" s="146"/>
      <c r="PQI21" s="146"/>
      <c r="PQJ21" s="146"/>
      <c r="PQK21" s="146"/>
      <c r="PQL21" s="146"/>
      <c r="PQM21" s="146"/>
      <c r="PQN21" s="146"/>
      <c r="PQO21" s="146"/>
      <c r="PQP21" s="146"/>
      <c r="PQQ21" s="146"/>
      <c r="PQR21" s="146"/>
      <c r="PQS21" s="146"/>
      <c r="PQT21" s="146"/>
      <c r="PQU21" s="146"/>
      <c r="PQV21" s="146"/>
      <c r="PQW21" s="146"/>
      <c r="PQX21" s="146"/>
      <c r="PQY21" s="146"/>
      <c r="PQZ21" s="146"/>
      <c r="PRA21" s="146"/>
      <c r="PRB21" s="146"/>
      <c r="PRC21" s="146"/>
      <c r="PRD21" s="146"/>
      <c r="PRE21" s="146"/>
      <c r="PRF21" s="146"/>
      <c r="PRG21" s="146"/>
      <c r="PRH21" s="146"/>
      <c r="PRI21" s="146"/>
      <c r="PRJ21" s="146"/>
      <c r="PRK21" s="146"/>
      <c r="PRL21" s="146"/>
      <c r="PRM21" s="146"/>
      <c r="PRN21" s="146"/>
      <c r="PRO21" s="146"/>
      <c r="PRP21" s="146"/>
      <c r="PRQ21" s="146"/>
      <c r="PRR21" s="146"/>
      <c r="PRS21" s="146"/>
      <c r="PRT21" s="146"/>
      <c r="PRU21" s="146"/>
      <c r="PRV21" s="146"/>
      <c r="PRW21" s="146"/>
      <c r="PRX21" s="146"/>
      <c r="PRY21" s="146"/>
      <c r="PRZ21" s="146"/>
      <c r="PSA21" s="146"/>
      <c r="PSB21" s="146"/>
      <c r="PSC21" s="146"/>
      <c r="PSD21" s="146"/>
      <c r="PSE21" s="146"/>
      <c r="PSF21" s="146"/>
      <c r="PSG21" s="146"/>
      <c r="PSH21" s="146"/>
      <c r="PSI21" s="146"/>
      <c r="PSJ21" s="146"/>
      <c r="PSK21" s="146"/>
      <c r="PSL21" s="146"/>
      <c r="PSM21" s="146"/>
      <c r="PSN21" s="146"/>
      <c r="PSO21" s="146"/>
      <c r="PSP21" s="146"/>
      <c r="PSQ21" s="146"/>
      <c r="PSR21" s="146"/>
      <c r="PSS21" s="146"/>
      <c r="PST21" s="146"/>
      <c r="PSU21" s="146"/>
      <c r="PSV21" s="146"/>
      <c r="PSW21" s="146"/>
      <c r="PSX21" s="146"/>
      <c r="PSY21" s="146"/>
      <c r="PSZ21" s="146"/>
      <c r="PTA21" s="146"/>
      <c r="PTB21" s="146"/>
      <c r="PTC21" s="146"/>
      <c r="PTD21" s="146"/>
      <c r="PTE21" s="146"/>
      <c r="PTF21" s="146"/>
      <c r="PTG21" s="146"/>
      <c r="PTH21" s="146"/>
      <c r="PTI21" s="146"/>
      <c r="PTJ21" s="146"/>
      <c r="PTK21" s="146"/>
      <c r="PTL21" s="146"/>
      <c r="PTM21" s="146"/>
      <c r="PTN21" s="146"/>
      <c r="PTO21" s="146"/>
      <c r="PTP21" s="146"/>
      <c r="PTQ21" s="146"/>
      <c r="PTR21" s="146"/>
      <c r="PTS21" s="146"/>
      <c r="PTT21" s="146"/>
      <c r="PTU21" s="146"/>
      <c r="PTV21" s="146"/>
      <c r="PTW21" s="146"/>
      <c r="PTX21" s="146"/>
      <c r="PTY21" s="146"/>
      <c r="PTZ21" s="146"/>
      <c r="PUA21" s="146"/>
      <c r="PUB21" s="146"/>
      <c r="PUC21" s="146"/>
      <c r="PUD21" s="146"/>
      <c r="PUE21" s="146"/>
      <c r="PUF21" s="146"/>
      <c r="PUG21" s="146"/>
      <c r="PUH21" s="146"/>
      <c r="PUI21" s="146"/>
      <c r="PUJ21" s="146"/>
      <c r="PUK21" s="146"/>
      <c r="PUL21" s="146"/>
      <c r="PUM21" s="146"/>
      <c r="PUN21" s="146"/>
      <c r="PUO21" s="146"/>
      <c r="PUP21" s="146"/>
      <c r="PUQ21" s="146"/>
      <c r="PUR21" s="146"/>
      <c r="PUS21" s="146"/>
      <c r="PUT21" s="146"/>
      <c r="PUU21" s="146"/>
      <c r="PUV21" s="146"/>
      <c r="PUW21" s="146"/>
      <c r="PUX21" s="146"/>
      <c r="PUY21" s="146"/>
      <c r="PUZ21" s="146"/>
      <c r="PVA21" s="146"/>
      <c r="PVB21" s="146"/>
      <c r="PVC21" s="146"/>
      <c r="PVD21" s="146"/>
      <c r="PVE21" s="146"/>
      <c r="PVF21" s="146"/>
      <c r="PVG21" s="146"/>
      <c r="PVH21" s="146"/>
      <c r="PVI21" s="146"/>
      <c r="PVJ21" s="146"/>
      <c r="PVK21" s="146"/>
      <c r="PVL21" s="146"/>
      <c r="PVM21" s="146"/>
      <c r="PVN21" s="146"/>
      <c r="PVO21" s="146"/>
      <c r="PVP21" s="146"/>
      <c r="PVQ21" s="146"/>
      <c r="PVR21" s="146"/>
      <c r="PVS21" s="146"/>
      <c r="PVT21" s="146"/>
      <c r="PVU21" s="146"/>
      <c r="PVV21" s="146"/>
      <c r="PVW21" s="146"/>
      <c r="PVX21" s="146"/>
      <c r="PVY21" s="146"/>
      <c r="PVZ21" s="146"/>
      <c r="PWA21" s="146"/>
      <c r="PWB21" s="146"/>
      <c r="PWC21" s="146"/>
      <c r="PWD21" s="146"/>
      <c r="PWE21" s="146"/>
      <c r="PWF21" s="146"/>
      <c r="PWG21" s="146"/>
      <c r="PWH21" s="146"/>
      <c r="PWI21" s="146"/>
      <c r="PWJ21" s="146"/>
      <c r="PWK21" s="146"/>
      <c r="PWL21" s="146"/>
      <c r="PWM21" s="146"/>
      <c r="PWN21" s="146"/>
      <c r="PWO21" s="146"/>
      <c r="PWP21" s="146"/>
      <c r="PWQ21" s="146"/>
      <c r="PWR21" s="146"/>
      <c r="PWS21" s="146"/>
      <c r="PWT21" s="146"/>
      <c r="PWU21" s="146"/>
      <c r="PWV21" s="146"/>
      <c r="PWW21" s="146"/>
      <c r="PWX21" s="146"/>
      <c r="PWY21" s="146"/>
      <c r="PWZ21" s="146"/>
      <c r="PXA21" s="146"/>
      <c r="PXB21" s="146"/>
      <c r="PXC21" s="146"/>
      <c r="PXD21" s="146"/>
      <c r="PXE21" s="146"/>
      <c r="PXF21" s="146"/>
      <c r="PXG21" s="146"/>
      <c r="PXH21" s="146"/>
      <c r="PXI21" s="146"/>
      <c r="PXJ21" s="146"/>
      <c r="PXK21" s="146"/>
      <c r="PXL21" s="146"/>
      <c r="PXM21" s="146"/>
      <c r="PXN21" s="146"/>
      <c r="PXO21" s="146"/>
      <c r="PXP21" s="146"/>
      <c r="PXQ21" s="146"/>
      <c r="PXR21" s="146"/>
      <c r="PXS21" s="146"/>
      <c r="PXT21" s="146"/>
      <c r="PXU21" s="146"/>
      <c r="PXV21" s="146"/>
      <c r="PXW21" s="146"/>
      <c r="PXX21" s="146"/>
      <c r="PXY21" s="146"/>
      <c r="PXZ21" s="146"/>
      <c r="PYA21" s="146"/>
      <c r="PYB21" s="146"/>
      <c r="PYC21" s="146"/>
      <c r="PYD21" s="146"/>
      <c r="PYE21" s="146"/>
      <c r="PYF21" s="146"/>
      <c r="PYG21" s="146"/>
      <c r="PYH21" s="146"/>
      <c r="PYI21" s="146"/>
      <c r="PYJ21" s="146"/>
      <c r="PYK21" s="146"/>
      <c r="PYL21" s="146"/>
      <c r="PYM21" s="146"/>
      <c r="PYN21" s="146"/>
      <c r="PYO21" s="146"/>
      <c r="PYP21" s="146"/>
      <c r="PYQ21" s="146"/>
      <c r="PYR21" s="146"/>
      <c r="PYS21" s="146"/>
      <c r="PYT21" s="146"/>
      <c r="PYU21" s="146"/>
      <c r="PYV21" s="146"/>
      <c r="PYW21" s="146"/>
      <c r="PYX21" s="146"/>
      <c r="PYY21" s="146"/>
      <c r="PYZ21" s="146"/>
      <c r="PZA21" s="146"/>
      <c r="PZB21" s="146"/>
      <c r="PZC21" s="146"/>
      <c r="PZD21" s="146"/>
      <c r="PZE21" s="146"/>
      <c r="PZF21" s="146"/>
      <c r="PZG21" s="146"/>
      <c r="PZH21" s="146"/>
      <c r="PZI21" s="146"/>
      <c r="PZJ21" s="146"/>
      <c r="PZK21" s="146"/>
      <c r="PZL21" s="146"/>
      <c r="PZM21" s="146"/>
      <c r="PZN21" s="146"/>
      <c r="PZO21" s="146"/>
      <c r="PZP21" s="146"/>
      <c r="PZQ21" s="146"/>
      <c r="PZR21" s="146"/>
      <c r="PZS21" s="146"/>
      <c r="PZT21" s="146"/>
      <c r="PZU21" s="146"/>
      <c r="PZV21" s="146"/>
      <c r="PZW21" s="146"/>
      <c r="PZX21" s="146"/>
      <c r="PZY21" s="146"/>
      <c r="PZZ21" s="146"/>
      <c r="QAA21" s="146"/>
      <c r="QAB21" s="146"/>
      <c r="QAC21" s="146"/>
      <c r="QAD21" s="146"/>
      <c r="QAE21" s="146"/>
      <c r="QAF21" s="146"/>
      <c r="QAG21" s="146"/>
      <c r="QAH21" s="146"/>
      <c r="QAI21" s="146"/>
      <c r="QAJ21" s="146"/>
      <c r="QAK21" s="146"/>
      <c r="QAL21" s="146"/>
      <c r="QAM21" s="146"/>
      <c r="QAN21" s="146"/>
      <c r="QAO21" s="146"/>
      <c r="QAP21" s="146"/>
      <c r="QAQ21" s="146"/>
      <c r="QAR21" s="146"/>
      <c r="QAS21" s="146"/>
      <c r="QAT21" s="146"/>
      <c r="QAU21" s="146"/>
      <c r="QAV21" s="146"/>
      <c r="QAW21" s="146"/>
      <c r="QAX21" s="146"/>
      <c r="QAY21" s="146"/>
      <c r="QAZ21" s="146"/>
      <c r="QBA21" s="146"/>
      <c r="QBB21" s="146"/>
      <c r="QBC21" s="146"/>
      <c r="QBD21" s="146"/>
      <c r="QBE21" s="146"/>
      <c r="QBF21" s="146"/>
      <c r="QBG21" s="146"/>
      <c r="QBH21" s="146"/>
      <c r="QBI21" s="146"/>
      <c r="QBJ21" s="146"/>
      <c r="QBK21" s="146"/>
      <c r="QBL21" s="146"/>
      <c r="QBM21" s="146"/>
      <c r="QBN21" s="146"/>
      <c r="QBO21" s="146"/>
      <c r="QBP21" s="146"/>
      <c r="QBQ21" s="146"/>
      <c r="QBR21" s="146"/>
      <c r="QBS21" s="146"/>
      <c r="QBT21" s="146"/>
      <c r="QBU21" s="146"/>
      <c r="QBV21" s="146"/>
      <c r="QBW21" s="146"/>
      <c r="QBX21" s="146"/>
      <c r="QBY21" s="146"/>
      <c r="QBZ21" s="146"/>
      <c r="QCA21" s="146"/>
      <c r="QCB21" s="146"/>
      <c r="QCC21" s="146"/>
      <c r="QCD21" s="146"/>
      <c r="QCE21" s="146"/>
      <c r="QCF21" s="146"/>
      <c r="QCG21" s="146"/>
      <c r="QCH21" s="146"/>
      <c r="QCI21" s="146"/>
      <c r="QCJ21" s="146"/>
      <c r="QCK21" s="146"/>
      <c r="QCL21" s="146"/>
      <c r="QCM21" s="146"/>
      <c r="QCN21" s="146"/>
      <c r="QCO21" s="146"/>
      <c r="QCP21" s="146"/>
      <c r="QCQ21" s="146"/>
      <c r="QCR21" s="146"/>
      <c r="QCS21" s="146"/>
      <c r="QCT21" s="146"/>
      <c r="QCU21" s="146"/>
      <c r="QCV21" s="146"/>
      <c r="QCW21" s="146"/>
      <c r="QCX21" s="146"/>
      <c r="QCY21" s="146"/>
      <c r="QCZ21" s="146"/>
      <c r="QDA21" s="146"/>
      <c r="QDB21" s="146"/>
      <c r="QDC21" s="146"/>
      <c r="QDD21" s="146"/>
      <c r="QDE21" s="146"/>
      <c r="QDF21" s="146"/>
      <c r="QDG21" s="146"/>
      <c r="QDH21" s="146"/>
      <c r="QDI21" s="146"/>
      <c r="QDJ21" s="146"/>
      <c r="QDK21" s="146"/>
      <c r="QDL21" s="146"/>
      <c r="QDM21" s="146"/>
      <c r="QDN21" s="146"/>
      <c r="QDO21" s="146"/>
      <c r="QDP21" s="146"/>
      <c r="QDQ21" s="146"/>
      <c r="QDR21" s="146"/>
      <c r="QDS21" s="146"/>
      <c r="QDT21" s="146"/>
      <c r="QDU21" s="146"/>
      <c r="QDV21" s="146"/>
      <c r="QDW21" s="146"/>
      <c r="QDX21" s="146"/>
      <c r="QDY21" s="146"/>
      <c r="QDZ21" s="146"/>
      <c r="QEA21" s="146"/>
      <c r="QEB21" s="146"/>
      <c r="QEC21" s="146"/>
      <c r="QED21" s="146"/>
      <c r="QEE21" s="146"/>
      <c r="QEF21" s="146"/>
      <c r="QEG21" s="146"/>
      <c r="QEH21" s="146"/>
      <c r="QEI21" s="146"/>
      <c r="QEJ21" s="146"/>
      <c r="QEK21" s="146"/>
      <c r="QEL21" s="146"/>
      <c r="QEM21" s="146"/>
      <c r="QEN21" s="146"/>
      <c r="QEO21" s="146"/>
      <c r="QEP21" s="146"/>
      <c r="QEQ21" s="146"/>
      <c r="QER21" s="146"/>
      <c r="QES21" s="146"/>
      <c r="QET21" s="146"/>
      <c r="QEU21" s="146"/>
      <c r="QEV21" s="146"/>
      <c r="QEW21" s="146"/>
      <c r="QEX21" s="146"/>
      <c r="QEY21" s="146"/>
      <c r="QEZ21" s="146"/>
      <c r="QFA21" s="146"/>
      <c r="QFB21" s="146"/>
      <c r="QFC21" s="146"/>
      <c r="QFD21" s="146"/>
      <c r="QFE21" s="146"/>
      <c r="QFF21" s="146"/>
      <c r="QFG21" s="146"/>
      <c r="QFH21" s="146"/>
      <c r="QFI21" s="146"/>
      <c r="QFJ21" s="146"/>
      <c r="QFK21" s="146"/>
      <c r="QFL21" s="146"/>
      <c r="QFM21" s="146"/>
      <c r="QFN21" s="146"/>
      <c r="QFO21" s="146"/>
      <c r="QFP21" s="146"/>
      <c r="QFQ21" s="146"/>
      <c r="QFR21" s="146"/>
      <c r="QFS21" s="146"/>
      <c r="QFT21" s="146"/>
      <c r="QFU21" s="146"/>
      <c r="QFV21" s="146"/>
      <c r="QFW21" s="146"/>
      <c r="QFX21" s="146"/>
      <c r="QFY21" s="146"/>
      <c r="QFZ21" s="146"/>
      <c r="QGA21" s="146"/>
      <c r="QGB21" s="146"/>
      <c r="QGC21" s="146"/>
      <c r="QGD21" s="146"/>
      <c r="QGE21" s="146"/>
      <c r="QGF21" s="146"/>
      <c r="QGG21" s="146"/>
      <c r="QGH21" s="146"/>
      <c r="QGI21" s="146"/>
      <c r="QGJ21" s="146"/>
      <c r="QGK21" s="146"/>
      <c r="QGL21" s="146"/>
      <c r="QGM21" s="146"/>
      <c r="QGN21" s="146"/>
      <c r="QGO21" s="146"/>
      <c r="QGP21" s="146"/>
      <c r="QGQ21" s="146"/>
      <c r="QGR21" s="146"/>
      <c r="QGS21" s="146"/>
      <c r="QGT21" s="146"/>
      <c r="QGU21" s="146"/>
      <c r="QGV21" s="146"/>
      <c r="QGW21" s="146"/>
      <c r="QGX21" s="146"/>
      <c r="QGY21" s="146"/>
      <c r="QGZ21" s="146"/>
      <c r="QHA21" s="146"/>
      <c r="QHB21" s="146"/>
      <c r="QHC21" s="146"/>
      <c r="QHD21" s="146"/>
      <c r="QHE21" s="146"/>
      <c r="QHF21" s="146"/>
      <c r="QHG21" s="146"/>
      <c r="QHH21" s="146"/>
      <c r="QHI21" s="146"/>
      <c r="QHJ21" s="146"/>
      <c r="QHK21" s="146"/>
      <c r="QHL21" s="146"/>
      <c r="QHM21" s="146"/>
      <c r="QHN21" s="146"/>
      <c r="QHO21" s="146"/>
      <c r="QHP21" s="146"/>
      <c r="QHQ21" s="146"/>
      <c r="QHR21" s="146"/>
      <c r="QHS21" s="146"/>
      <c r="QHT21" s="146"/>
      <c r="QHU21" s="146"/>
      <c r="QHV21" s="146"/>
      <c r="QHW21" s="146"/>
      <c r="QHX21" s="146"/>
      <c r="QHY21" s="146"/>
      <c r="QHZ21" s="146"/>
      <c r="QIA21" s="146"/>
      <c r="QIB21" s="146"/>
      <c r="QIC21" s="146"/>
      <c r="QID21" s="146"/>
      <c r="QIE21" s="146"/>
      <c r="QIF21" s="146"/>
      <c r="QIG21" s="146"/>
      <c r="QIH21" s="146"/>
      <c r="QII21" s="146"/>
      <c r="QIJ21" s="146"/>
      <c r="QIK21" s="146"/>
      <c r="QIL21" s="146"/>
      <c r="QIM21" s="146"/>
      <c r="QIN21" s="146"/>
      <c r="QIO21" s="146"/>
      <c r="QIP21" s="146"/>
      <c r="QIQ21" s="146"/>
      <c r="QIR21" s="146"/>
      <c r="QIS21" s="146"/>
      <c r="QIT21" s="146"/>
      <c r="QIU21" s="146"/>
      <c r="QIV21" s="146"/>
      <c r="QIW21" s="146"/>
      <c r="QIX21" s="146"/>
      <c r="QIY21" s="146"/>
      <c r="QIZ21" s="146"/>
      <c r="QJA21" s="146"/>
      <c r="QJB21" s="146"/>
      <c r="QJC21" s="146"/>
      <c r="QJD21" s="146"/>
      <c r="QJE21" s="146"/>
      <c r="QJF21" s="146"/>
      <c r="QJG21" s="146"/>
      <c r="QJH21" s="146"/>
      <c r="QJI21" s="146"/>
      <c r="QJJ21" s="146"/>
      <c r="QJK21" s="146"/>
      <c r="QJL21" s="146"/>
      <c r="QJM21" s="146"/>
      <c r="QJN21" s="146"/>
      <c r="QJO21" s="146"/>
      <c r="QJP21" s="146"/>
      <c r="QJQ21" s="146"/>
      <c r="QJR21" s="146"/>
      <c r="QJS21" s="146"/>
      <c r="QJT21" s="146"/>
      <c r="QJU21" s="146"/>
      <c r="QJV21" s="146"/>
      <c r="QJW21" s="146"/>
      <c r="QJX21" s="146"/>
      <c r="QJY21" s="146"/>
      <c r="QJZ21" s="146"/>
      <c r="QKA21" s="146"/>
      <c r="QKB21" s="146"/>
      <c r="QKC21" s="146"/>
      <c r="QKD21" s="146"/>
      <c r="QKE21" s="146"/>
      <c r="QKF21" s="146"/>
      <c r="QKG21" s="146"/>
      <c r="QKH21" s="146"/>
      <c r="QKI21" s="146"/>
      <c r="QKJ21" s="146"/>
      <c r="QKK21" s="146"/>
      <c r="QKL21" s="146"/>
      <c r="QKM21" s="146"/>
      <c r="QKN21" s="146"/>
      <c r="QKO21" s="146"/>
      <c r="QKP21" s="146"/>
      <c r="QKQ21" s="146"/>
      <c r="QKR21" s="146"/>
      <c r="QKS21" s="146"/>
      <c r="QKT21" s="146"/>
      <c r="QKU21" s="146"/>
      <c r="QKV21" s="146"/>
      <c r="QKW21" s="146"/>
      <c r="QKX21" s="146"/>
      <c r="QKY21" s="146"/>
      <c r="QKZ21" s="146"/>
      <c r="QLA21" s="146"/>
      <c r="QLB21" s="146"/>
      <c r="QLC21" s="146"/>
      <c r="QLD21" s="146"/>
      <c r="QLE21" s="146"/>
      <c r="QLF21" s="146"/>
      <c r="QLG21" s="146"/>
      <c r="QLH21" s="146"/>
      <c r="QLI21" s="146"/>
      <c r="QLJ21" s="146"/>
      <c r="QLK21" s="146"/>
      <c r="QLL21" s="146"/>
      <c r="QLM21" s="146"/>
      <c r="QLN21" s="146"/>
      <c r="QLO21" s="146"/>
      <c r="QLP21" s="146"/>
      <c r="QLQ21" s="146"/>
      <c r="QLR21" s="146"/>
      <c r="QLS21" s="146"/>
      <c r="QLT21" s="146"/>
      <c r="QLU21" s="146"/>
      <c r="QLV21" s="146"/>
      <c r="QLW21" s="146"/>
      <c r="QLX21" s="146"/>
      <c r="QLY21" s="146"/>
      <c r="QLZ21" s="146"/>
      <c r="QMA21" s="146"/>
      <c r="QMB21" s="146"/>
      <c r="QMC21" s="146"/>
      <c r="QMD21" s="146"/>
      <c r="QME21" s="146"/>
      <c r="QMF21" s="146"/>
      <c r="QMG21" s="146"/>
      <c r="QMH21" s="146"/>
      <c r="QMI21" s="146"/>
      <c r="QMJ21" s="146"/>
      <c r="QMK21" s="146"/>
      <c r="QML21" s="146"/>
      <c r="QMM21" s="146"/>
      <c r="QMN21" s="146"/>
      <c r="QMO21" s="146"/>
      <c r="QMP21" s="146"/>
      <c r="QMQ21" s="146"/>
      <c r="QMR21" s="146"/>
      <c r="QMS21" s="146"/>
      <c r="QMT21" s="146"/>
      <c r="QMU21" s="146"/>
      <c r="QMV21" s="146"/>
      <c r="QMW21" s="146"/>
      <c r="QMX21" s="146"/>
      <c r="QMY21" s="146"/>
      <c r="QMZ21" s="146"/>
      <c r="QNA21" s="146"/>
      <c r="QNB21" s="146"/>
      <c r="QNC21" s="146"/>
      <c r="QND21" s="146"/>
      <c r="QNE21" s="146"/>
      <c r="QNF21" s="146"/>
      <c r="QNG21" s="146"/>
      <c r="QNH21" s="146"/>
      <c r="QNI21" s="146"/>
      <c r="QNJ21" s="146"/>
      <c r="QNK21" s="146"/>
      <c r="QNL21" s="146"/>
      <c r="QNM21" s="146"/>
      <c r="QNN21" s="146"/>
      <c r="QNO21" s="146"/>
      <c r="QNP21" s="146"/>
      <c r="QNQ21" s="146"/>
      <c r="QNR21" s="146"/>
      <c r="QNS21" s="146"/>
      <c r="QNT21" s="146"/>
      <c r="QNU21" s="146"/>
      <c r="QNV21" s="146"/>
      <c r="QNW21" s="146"/>
      <c r="QNX21" s="146"/>
      <c r="QNY21" s="146"/>
      <c r="QNZ21" s="146"/>
      <c r="QOA21" s="146"/>
      <c r="QOB21" s="146"/>
      <c r="QOC21" s="146"/>
      <c r="QOD21" s="146"/>
      <c r="QOE21" s="146"/>
      <c r="QOF21" s="146"/>
      <c r="QOG21" s="146"/>
      <c r="QOH21" s="146"/>
      <c r="QOI21" s="146"/>
      <c r="QOJ21" s="146"/>
      <c r="QOK21" s="146"/>
      <c r="QOL21" s="146"/>
      <c r="QOM21" s="146"/>
      <c r="QON21" s="146"/>
      <c r="QOO21" s="146"/>
      <c r="QOP21" s="146"/>
      <c r="QOQ21" s="146"/>
      <c r="QOR21" s="146"/>
      <c r="QOS21" s="146"/>
      <c r="QOT21" s="146"/>
      <c r="QOU21" s="146"/>
      <c r="QOV21" s="146"/>
      <c r="QOW21" s="146"/>
      <c r="QOX21" s="146"/>
      <c r="QOY21" s="146"/>
      <c r="QOZ21" s="146"/>
      <c r="QPA21" s="146"/>
      <c r="QPB21" s="146"/>
      <c r="QPC21" s="146"/>
      <c r="QPD21" s="146"/>
      <c r="QPE21" s="146"/>
      <c r="QPF21" s="146"/>
      <c r="QPG21" s="146"/>
      <c r="QPH21" s="146"/>
      <c r="QPI21" s="146"/>
      <c r="QPJ21" s="146"/>
      <c r="QPK21" s="146"/>
      <c r="QPL21" s="146"/>
      <c r="QPM21" s="146"/>
      <c r="QPN21" s="146"/>
      <c r="QPO21" s="146"/>
      <c r="QPP21" s="146"/>
      <c r="QPQ21" s="146"/>
      <c r="QPR21" s="146"/>
      <c r="QPS21" s="146"/>
      <c r="QPT21" s="146"/>
      <c r="QPU21" s="146"/>
      <c r="QPV21" s="146"/>
      <c r="QPW21" s="146"/>
      <c r="QPX21" s="146"/>
      <c r="QPY21" s="146"/>
      <c r="QPZ21" s="146"/>
      <c r="QQA21" s="146"/>
      <c r="QQB21" s="146"/>
      <c r="QQC21" s="146"/>
      <c r="QQD21" s="146"/>
      <c r="QQE21" s="146"/>
      <c r="QQF21" s="146"/>
      <c r="QQG21" s="146"/>
      <c r="QQH21" s="146"/>
      <c r="QQI21" s="146"/>
      <c r="QQJ21" s="146"/>
      <c r="QQK21" s="146"/>
      <c r="QQL21" s="146"/>
      <c r="QQM21" s="146"/>
      <c r="QQN21" s="146"/>
      <c r="QQO21" s="146"/>
      <c r="QQP21" s="146"/>
      <c r="QQQ21" s="146"/>
      <c r="QQR21" s="146"/>
      <c r="QQS21" s="146"/>
      <c r="QQT21" s="146"/>
      <c r="QQU21" s="146"/>
      <c r="QQV21" s="146"/>
      <c r="QQW21" s="146"/>
      <c r="QQX21" s="146"/>
      <c r="QQY21" s="146"/>
      <c r="QQZ21" s="146"/>
      <c r="QRA21" s="146"/>
      <c r="QRB21" s="146"/>
      <c r="QRC21" s="146"/>
      <c r="QRD21" s="146"/>
      <c r="QRE21" s="146"/>
      <c r="QRF21" s="146"/>
      <c r="QRG21" s="146"/>
      <c r="QRH21" s="146"/>
      <c r="QRI21" s="146"/>
      <c r="QRJ21" s="146"/>
      <c r="QRK21" s="146"/>
      <c r="QRL21" s="146"/>
      <c r="QRM21" s="146"/>
      <c r="QRN21" s="146"/>
      <c r="QRO21" s="146"/>
      <c r="QRP21" s="146"/>
      <c r="QRQ21" s="146"/>
      <c r="QRR21" s="146"/>
      <c r="QRS21" s="146"/>
      <c r="QRT21" s="146"/>
      <c r="QRU21" s="146"/>
      <c r="QRV21" s="146"/>
      <c r="QRW21" s="146"/>
      <c r="QRX21" s="146"/>
      <c r="QRY21" s="146"/>
      <c r="QRZ21" s="146"/>
      <c r="QSA21" s="146"/>
      <c r="QSB21" s="146"/>
      <c r="QSC21" s="146"/>
      <c r="QSD21" s="146"/>
      <c r="QSE21" s="146"/>
      <c r="QSF21" s="146"/>
      <c r="QSG21" s="146"/>
      <c r="QSH21" s="146"/>
      <c r="QSI21" s="146"/>
      <c r="QSJ21" s="146"/>
      <c r="QSK21" s="146"/>
      <c r="QSL21" s="146"/>
      <c r="QSM21" s="146"/>
      <c r="QSN21" s="146"/>
      <c r="QSO21" s="146"/>
      <c r="QSP21" s="146"/>
      <c r="QSQ21" s="146"/>
      <c r="QSR21" s="146"/>
      <c r="QSS21" s="146"/>
      <c r="QST21" s="146"/>
      <c r="QSU21" s="146"/>
      <c r="QSV21" s="146"/>
      <c r="QSW21" s="146"/>
      <c r="QSX21" s="146"/>
      <c r="QSY21" s="146"/>
      <c r="QSZ21" s="146"/>
      <c r="QTA21" s="146"/>
      <c r="QTB21" s="146"/>
      <c r="QTC21" s="146"/>
      <c r="QTD21" s="146"/>
      <c r="QTE21" s="146"/>
      <c r="QTF21" s="146"/>
      <c r="QTG21" s="146"/>
      <c r="QTH21" s="146"/>
      <c r="QTI21" s="146"/>
      <c r="QTJ21" s="146"/>
      <c r="QTK21" s="146"/>
      <c r="QTL21" s="146"/>
      <c r="QTM21" s="146"/>
      <c r="QTN21" s="146"/>
      <c r="QTO21" s="146"/>
      <c r="QTP21" s="146"/>
      <c r="QTQ21" s="146"/>
      <c r="QTR21" s="146"/>
      <c r="QTS21" s="146"/>
      <c r="QTT21" s="146"/>
      <c r="QTU21" s="146"/>
      <c r="QTV21" s="146"/>
      <c r="QTW21" s="146"/>
      <c r="QTX21" s="146"/>
      <c r="QTY21" s="146"/>
      <c r="QTZ21" s="146"/>
      <c r="QUA21" s="146"/>
      <c r="QUB21" s="146"/>
      <c r="QUC21" s="146"/>
      <c r="QUD21" s="146"/>
      <c r="QUE21" s="146"/>
      <c r="QUF21" s="146"/>
      <c r="QUG21" s="146"/>
      <c r="QUH21" s="146"/>
      <c r="QUI21" s="146"/>
      <c r="QUJ21" s="146"/>
      <c r="QUK21" s="146"/>
      <c r="QUL21" s="146"/>
      <c r="QUM21" s="146"/>
      <c r="QUN21" s="146"/>
      <c r="QUO21" s="146"/>
      <c r="QUP21" s="146"/>
      <c r="QUQ21" s="146"/>
      <c r="QUR21" s="146"/>
      <c r="QUS21" s="146"/>
      <c r="QUT21" s="146"/>
      <c r="QUU21" s="146"/>
      <c r="QUV21" s="146"/>
      <c r="QUW21" s="146"/>
      <c r="QUX21" s="146"/>
      <c r="QUY21" s="146"/>
      <c r="QUZ21" s="146"/>
      <c r="QVA21" s="146"/>
      <c r="QVB21" s="146"/>
      <c r="QVC21" s="146"/>
      <c r="QVD21" s="146"/>
      <c r="QVE21" s="146"/>
      <c r="QVF21" s="146"/>
      <c r="QVG21" s="146"/>
      <c r="QVH21" s="146"/>
      <c r="QVI21" s="146"/>
      <c r="QVJ21" s="146"/>
      <c r="QVK21" s="146"/>
      <c r="QVL21" s="146"/>
      <c r="QVM21" s="146"/>
      <c r="QVN21" s="146"/>
      <c r="QVO21" s="146"/>
      <c r="QVP21" s="146"/>
      <c r="QVQ21" s="146"/>
      <c r="QVR21" s="146"/>
      <c r="QVS21" s="146"/>
      <c r="QVT21" s="146"/>
      <c r="QVU21" s="146"/>
      <c r="QVV21" s="146"/>
      <c r="QVW21" s="146"/>
      <c r="QVX21" s="146"/>
      <c r="QVY21" s="146"/>
      <c r="QVZ21" s="146"/>
      <c r="QWA21" s="146"/>
      <c r="QWB21" s="146"/>
      <c r="QWC21" s="146"/>
      <c r="QWD21" s="146"/>
      <c r="QWE21" s="146"/>
      <c r="QWF21" s="146"/>
      <c r="QWG21" s="146"/>
      <c r="QWH21" s="146"/>
      <c r="QWI21" s="146"/>
      <c r="QWJ21" s="146"/>
      <c r="QWK21" s="146"/>
      <c r="QWL21" s="146"/>
      <c r="QWM21" s="146"/>
      <c r="QWN21" s="146"/>
      <c r="QWO21" s="146"/>
      <c r="QWP21" s="146"/>
      <c r="QWQ21" s="146"/>
      <c r="QWR21" s="146"/>
      <c r="QWS21" s="146"/>
      <c r="QWT21" s="146"/>
      <c r="QWU21" s="146"/>
      <c r="QWV21" s="146"/>
      <c r="QWW21" s="146"/>
      <c r="QWX21" s="146"/>
      <c r="QWY21" s="146"/>
      <c r="QWZ21" s="146"/>
      <c r="QXA21" s="146"/>
      <c r="QXB21" s="146"/>
      <c r="QXC21" s="146"/>
      <c r="QXD21" s="146"/>
      <c r="QXE21" s="146"/>
      <c r="QXF21" s="146"/>
      <c r="QXG21" s="146"/>
      <c r="QXH21" s="146"/>
      <c r="QXI21" s="146"/>
      <c r="QXJ21" s="146"/>
      <c r="QXK21" s="146"/>
      <c r="QXL21" s="146"/>
      <c r="QXM21" s="146"/>
      <c r="QXN21" s="146"/>
      <c r="QXO21" s="146"/>
      <c r="QXP21" s="146"/>
      <c r="QXQ21" s="146"/>
      <c r="QXR21" s="146"/>
      <c r="QXS21" s="146"/>
      <c r="QXT21" s="146"/>
      <c r="QXU21" s="146"/>
      <c r="QXV21" s="146"/>
      <c r="QXW21" s="146"/>
      <c r="QXX21" s="146"/>
      <c r="QXY21" s="146"/>
      <c r="QXZ21" s="146"/>
      <c r="QYA21" s="146"/>
      <c r="QYB21" s="146"/>
      <c r="QYC21" s="146"/>
      <c r="QYD21" s="146"/>
      <c r="QYE21" s="146"/>
      <c r="QYF21" s="146"/>
      <c r="QYG21" s="146"/>
      <c r="QYH21" s="146"/>
      <c r="QYI21" s="146"/>
      <c r="QYJ21" s="146"/>
      <c r="QYK21" s="146"/>
      <c r="QYL21" s="146"/>
      <c r="QYM21" s="146"/>
      <c r="QYN21" s="146"/>
      <c r="QYO21" s="146"/>
      <c r="QYP21" s="146"/>
      <c r="QYQ21" s="146"/>
      <c r="QYR21" s="146"/>
      <c r="QYS21" s="146"/>
      <c r="QYT21" s="146"/>
      <c r="QYU21" s="146"/>
      <c r="QYV21" s="146"/>
      <c r="QYW21" s="146"/>
      <c r="QYX21" s="146"/>
      <c r="QYY21" s="146"/>
      <c r="QYZ21" s="146"/>
      <c r="QZA21" s="146"/>
      <c r="QZB21" s="146"/>
      <c r="QZC21" s="146"/>
      <c r="QZD21" s="146"/>
      <c r="QZE21" s="146"/>
      <c r="QZF21" s="146"/>
      <c r="QZG21" s="146"/>
      <c r="QZH21" s="146"/>
      <c r="QZI21" s="146"/>
      <c r="QZJ21" s="146"/>
      <c r="QZK21" s="146"/>
      <c r="QZL21" s="146"/>
      <c r="QZM21" s="146"/>
      <c r="QZN21" s="146"/>
      <c r="QZO21" s="146"/>
      <c r="QZP21" s="146"/>
      <c r="QZQ21" s="146"/>
      <c r="QZR21" s="146"/>
      <c r="QZS21" s="146"/>
      <c r="QZT21" s="146"/>
      <c r="QZU21" s="146"/>
      <c r="QZV21" s="146"/>
      <c r="QZW21" s="146"/>
      <c r="QZX21" s="146"/>
      <c r="QZY21" s="146"/>
      <c r="QZZ21" s="146"/>
      <c r="RAA21" s="146"/>
      <c r="RAB21" s="146"/>
      <c r="RAC21" s="146"/>
      <c r="RAD21" s="146"/>
      <c r="RAE21" s="146"/>
      <c r="RAF21" s="146"/>
      <c r="RAG21" s="146"/>
      <c r="RAH21" s="146"/>
      <c r="RAI21" s="146"/>
      <c r="RAJ21" s="146"/>
      <c r="RAK21" s="146"/>
      <c r="RAL21" s="146"/>
      <c r="RAM21" s="146"/>
      <c r="RAN21" s="146"/>
      <c r="RAO21" s="146"/>
      <c r="RAP21" s="146"/>
      <c r="RAQ21" s="146"/>
      <c r="RAR21" s="146"/>
      <c r="RAS21" s="146"/>
      <c r="RAT21" s="146"/>
      <c r="RAU21" s="146"/>
      <c r="RAV21" s="146"/>
      <c r="RAW21" s="146"/>
      <c r="RAX21" s="146"/>
      <c r="RAY21" s="146"/>
      <c r="RAZ21" s="146"/>
      <c r="RBA21" s="146"/>
      <c r="RBB21" s="146"/>
      <c r="RBC21" s="146"/>
      <c r="RBD21" s="146"/>
      <c r="RBE21" s="146"/>
      <c r="RBF21" s="146"/>
      <c r="RBG21" s="146"/>
      <c r="RBH21" s="146"/>
      <c r="RBI21" s="146"/>
      <c r="RBJ21" s="146"/>
      <c r="RBK21" s="146"/>
      <c r="RBL21" s="146"/>
      <c r="RBM21" s="146"/>
      <c r="RBN21" s="146"/>
      <c r="RBO21" s="146"/>
      <c r="RBP21" s="146"/>
      <c r="RBQ21" s="146"/>
      <c r="RBR21" s="146"/>
      <c r="RBS21" s="146"/>
      <c r="RBT21" s="146"/>
      <c r="RBU21" s="146"/>
      <c r="RBV21" s="146"/>
      <c r="RBW21" s="146"/>
      <c r="RBX21" s="146"/>
      <c r="RBY21" s="146"/>
      <c r="RBZ21" s="146"/>
      <c r="RCA21" s="146"/>
      <c r="RCB21" s="146"/>
      <c r="RCC21" s="146"/>
      <c r="RCD21" s="146"/>
      <c r="RCE21" s="146"/>
      <c r="RCF21" s="146"/>
      <c r="RCG21" s="146"/>
      <c r="RCH21" s="146"/>
      <c r="RCI21" s="146"/>
      <c r="RCJ21" s="146"/>
      <c r="RCK21" s="146"/>
      <c r="RCL21" s="146"/>
      <c r="RCM21" s="146"/>
      <c r="RCN21" s="146"/>
      <c r="RCO21" s="146"/>
      <c r="RCP21" s="146"/>
      <c r="RCQ21" s="146"/>
      <c r="RCR21" s="146"/>
      <c r="RCS21" s="146"/>
      <c r="RCT21" s="146"/>
      <c r="RCU21" s="146"/>
      <c r="RCV21" s="146"/>
      <c r="RCW21" s="146"/>
      <c r="RCX21" s="146"/>
      <c r="RCY21" s="146"/>
      <c r="RCZ21" s="146"/>
      <c r="RDA21" s="146"/>
      <c r="RDB21" s="146"/>
      <c r="RDC21" s="146"/>
      <c r="RDD21" s="146"/>
      <c r="RDE21" s="146"/>
      <c r="RDF21" s="146"/>
      <c r="RDG21" s="146"/>
      <c r="RDH21" s="146"/>
      <c r="RDI21" s="146"/>
      <c r="RDJ21" s="146"/>
      <c r="RDK21" s="146"/>
      <c r="RDL21" s="146"/>
      <c r="RDM21" s="146"/>
      <c r="RDN21" s="146"/>
      <c r="RDO21" s="146"/>
      <c r="RDP21" s="146"/>
      <c r="RDQ21" s="146"/>
      <c r="RDR21" s="146"/>
      <c r="RDS21" s="146"/>
      <c r="RDT21" s="146"/>
      <c r="RDU21" s="146"/>
      <c r="RDV21" s="146"/>
      <c r="RDW21" s="146"/>
      <c r="RDX21" s="146"/>
      <c r="RDY21" s="146"/>
      <c r="RDZ21" s="146"/>
      <c r="REA21" s="146"/>
      <c r="REB21" s="146"/>
      <c r="REC21" s="146"/>
      <c r="RED21" s="146"/>
      <c r="REE21" s="146"/>
      <c r="REF21" s="146"/>
      <c r="REG21" s="146"/>
      <c r="REH21" s="146"/>
      <c r="REI21" s="146"/>
      <c r="REJ21" s="146"/>
      <c r="REK21" s="146"/>
      <c r="REL21" s="146"/>
      <c r="REM21" s="146"/>
      <c r="REN21" s="146"/>
      <c r="REO21" s="146"/>
      <c r="REP21" s="146"/>
      <c r="REQ21" s="146"/>
      <c r="RER21" s="146"/>
      <c r="RES21" s="146"/>
      <c r="RET21" s="146"/>
      <c r="REU21" s="146"/>
      <c r="REV21" s="146"/>
      <c r="REW21" s="146"/>
      <c r="REX21" s="146"/>
      <c r="REY21" s="146"/>
      <c r="REZ21" s="146"/>
      <c r="RFA21" s="146"/>
      <c r="RFB21" s="146"/>
      <c r="RFC21" s="146"/>
      <c r="RFD21" s="146"/>
      <c r="RFE21" s="146"/>
      <c r="RFF21" s="146"/>
      <c r="RFG21" s="146"/>
      <c r="RFH21" s="146"/>
      <c r="RFI21" s="146"/>
      <c r="RFJ21" s="146"/>
      <c r="RFK21" s="146"/>
      <c r="RFL21" s="146"/>
      <c r="RFM21" s="146"/>
      <c r="RFN21" s="146"/>
      <c r="RFO21" s="146"/>
      <c r="RFP21" s="146"/>
      <c r="RFQ21" s="146"/>
      <c r="RFR21" s="146"/>
      <c r="RFS21" s="146"/>
      <c r="RFT21" s="146"/>
      <c r="RFU21" s="146"/>
      <c r="RFV21" s="146"/>
      <c r="RFW21" s="146"/>
      <c r="RFX21" s="146"/>
      <c r="RFY21" s="146"/>
      <c r="RFZ21" s="146"/>
      <c r="RGA21" s="146"/>
      <c r="RGB21" s="146"/>
      <c r="RGC21" s="146"/>
      <c r="RGD21" s="146"/>
      <c r="RGE21" s="146"/>
      <c r="RGF21" s="146"/>
      <c r="RGG21" s="146"/>
      <c r="RGH21" s="146"/>
      <c r="RGI21" s="146"/>
      <c r="RGJ21" s="146"/>
      <c r="RGK21" s="146"/>
      <c r="RGL21" s="146"/>
      <c r="RGM21" s="146"/>
      <c r="RGN21" s="146"/>
      <c r="RGO21" s="146"/>
      <c r="RGP21" s="146"/>
      <c r="RGQ21" s="146"/>
      <c r="RGR21" s="146"/>
      <c r="RGS21" s="146"/>
      <c r="RGT21" s="146"/>
      <c r="RGU21" s="146"/>
      <c r="RGV21" s="146"/>
      <c r="RGW21" s="146"/>
      <c r="RGX21" s="146"/>
      <c r="RGY21" s="146"/>
      <c r="RGZ21" s="146"/>
      <c r="RHA21" s="146"/>
      <c r="RHB21" s="146"/>
      <c r="RHC21" s="146"/>
      <c r="RHD21" s="146"/>
      <c r="RHE21" s="146"/>
      <c r="RHF21" s="146"/>
      <c r="RHG21" s="146"/>
      <c r="RHH21" s="146"/>
      <c r="RHI21" s="146"/>
      <c r="RHJ21" s="146"/>
      <c r="RHK21" s="146"/>
      <c r="RHL21" s="146"/>
      <c r="RHM21" s="146"/>
      <c r="RHN21" s="146"/>
      <c r="RHO21" s="146"/>
      <c r="RHP21" s="146"/>
      <c r="RHQ21" s="146"/>
      <c r="RHR21" s="146"/>
      <c r="RHS21" s="146"/>
      <c r="RHT21" s="146"/>
      <c r="RHU21" s="146"/>
      <c r="RHV21" s="146"/>
      <c r="RHW21" s="146"/>
      <c r="RHX21" s="146"/>
      <c r="RHY21" s="146"/>
      <c r="RHZ21" s="146"/>
      <c r="RIA21" s="146"/>
      <c r="RIB21" s="146"/>
      <c r="RIC21" s="146"/>
      <c r="RID21" s="146"/>
      <c r="RIE21" s="146"/>
      <c r="RIF21" s="146"/>
      <c r="RIG21" s="146"/>
      <c r="RIH21" s="146"/>
      <c r="RII21" s="146"/>
      <c r="RIJ21" s="146"/>
      <c r="RIK21" s="146"/>
      <c r="RIL21" s="146"/>
      <c r="RIM21" s="146"/>
      <c r="RIN21" s="146"/>
      <c r="RIO21" s="146"/>
      <c r="RIP21" s="146"/>
      <c r="RIQ21" s="146"/>
      <c r="RIR21" s="146"/>
      <c r="RIS21" s="146"/>
      <c r="RIT21" s="146"/>
      <c r="RIU21" s="146"/>
      <c r="RIV21" s="146"/>
      <c r="RIW21" s="146"/>
      <c r="RIX21" s="146"/>
      <c r="RIY21" s="146"/>
      <c r="RIZ21" s="146"/>
      <c r="RJA21" s="146"/>
      <c r="RJB21" s="146"/>
      <c r="RJC21" s="146"/>
      <c r="RJD21" s="146"/>
      <c r="RJE21" s="146"/>
      <c r="RJF21" s="146"/>
      <c r="RJG21" s="146"/>
      <c r="RJH21" s="146"/>
      <c r="RJI21" s="146"/>
      <c r="RJJ21" s="146"/>
      <c r="RJK21" s="146"/>
      <c r="RJL21" s="146"/>
      <c r="RJM21" s="146"/>
      <c r="RJN21" s="146"/>
      <c r="RJO21" s="146"/>
      <c r="RJP21" s="146"/>
      <c r="RJQ21" s="146"/>
      <c r="RJR21" s="146"/>
      <c r="RJS21" s="146"/>
      <c r="RJT21" s="146"/>
      <c r="RJU21" s="146"/>
      <c r="RJV21" s="146"/>
      <c r="RJW21" s="146"/>
      <c r="RJX21" s="146"/>
      <c r="RJY21" s="146"/>
      <c r="RJZ21" s="146"/>
      <c r="RKA21" s="146"/>
      <c r="RKB21" s="146"/>
      <c r="RKC21" s="146"/>
      <c r="RKD21" s="146"/>
      <c r="RKE21" s="146"/>
      <c r="RKF21" s="146"/>
      <c r="RKG21" s="146"/>
      <c r="RKH21" s="146"/>
      <c r="RKI21" s="146"/>
      <c r="RKJ21" s="146"/>
      <c r="RKK21" s="146"/>
      <c r="RKL21" s="146"/>
      <c r="RKM21" s="146"/>
      <c r="RKN21" s="146"/>
      <c r="RKO21" s="146"/>
      <c r="RKP21" s="146"/>
      <c r="RKQ21" s="146"/>
      <c r="RKR21" s="146"/>
      <c r="RKS21" s="146"/>
      <c r="RKT21" s="146"/>
      <c r="RKU21" s="146"/>
      <c r="RKV21" s="146"/>
      <c r="RKW21" s="146"/>
      <c r="RKX21" s="146"/>
      <c r="RKY21" s="146"/>
      <c r="RKZ21" s="146"/>
      <c r="RLA21" s="146"/>
      <c r="RLB21" s="146"/>
      <c r="RLC21" s="146"/>
      <c r="RLD21" s="146"/>
      <c r="RLE21" s="146"/>
      <c r="RLF21" s="146"/>
      <c r="RLG21" s="146"/>
      <c r="RLH21" s="146"/>
      <c r="RLI21" s="146"/>
      <c r="RLJ21" s="146"/>
      <c r="RLK21" s="146"/>
      <c r="RLL21" s="146"/>
      <c r="RLM21" s="146"/>
      <c r="RLN21" s="146"/>
      <c r="RLO21" s="146"/>
      <c r="RLP21" s="146"/>
      <c r="RLQ21" s="146"/>
      <c r="RLR21" s="146"/>
      <c r="RLS21" s="146"/>
      <c r="RLT21" s="146"/>
      <c r="RLU21" s="146"/>
      <c r="RLV21" s="146"/>
      <c r="RLW21" s="146"/>
      <c r="RLX21" s="146"/>
      <c r="RLY21" s="146"/>
      <c r="RLZ21" s="146"/>
      <c r="RMA21" s="146"/>
      <c r="RMB21" s="146"/>
      <c r="RMC21" s="146"/>
      <c r="RMD21" s="146"/>
      <c r="RME21" s="146"/>
      <c r="RMF21" s="146"/>
      <c r="RMG21" s="146"/>
      <c r="RMH21" s="146"/>
      <c r="RMI21" s="146"/>
      <c r="RMJ21" s="146"/>
      <c r="RMK21" s="146"/>
      <c r="RML21" s="146"/>
      <c r="RMM21" s="146"/>
      <c r="RMN21" s="146"/>
      <c r="RMO21" s="146"/>
      <c r="RMP21" s="146"/>
      <c r="RMQ21" s="146"/>
      <c r="RMR21" s="146"/>
      <c r="RMS21" s="146"/>
      <c r="RMT21" s="146"/>
      <c r="RMU21" s="146"/>
      <c r="RMV21" s="146"/>
      <c r="RMW21" s="146"/>
      <c r="RMX21" s="146"/>
      <c r="RMY21" s="146"/>
      <c r="RMZ21" s="146"/>
      <c r="RNA21" s="146"/>
      <c r="RNB21" s="146"/>
      <c r="RNC21" s="146"/>
      <c r="RND21" s="146"/>
      <c r="RNE21" s="146"/>
      <c r="RNF21" s="146"/>
      <c r="RNG21" s="146"/>
      <c r="RNH21" s="146"/>
      <c r="RNI21" s="146"/>
      <c r="RNJ21" s="146"/>
      <c r="RNK21" s="146"/>
      <c r="RNL21" s="146"/>
      <c r="RNM21" s="146"/>
      <c r="RNN21" s="146"/>
      <c r="RNO21" s="146"/>
      <c r="RNP21" s="146"/>
      <c r="RNQ21" s="146"/>
      <c r="RNR21" s="146"/>
      <c r="RNS21" s="146"/>
      <c r="RNT21" s="146"/>
      <c r="RNU21" s="146"/>
      <c r="RNV21" s="146"/>
      <c r="RNW21" s="146"/>
      <c r="RNX21" s="146"/>
      <c r="RNY21" s="146"/>
      <c r="RNZ21" s="146"/>
      <c r="ROA21" s="146"/>
      <c r="ROB21" s="146"/>
      <c r="ROC21" s="146"/>
      <c r="ROD21" s="146"/>
      <c r="ROE21" s="146"/>
      <c r="ROF21" s="146"/>
      <c r="ROG21" s="146"/>
      <c r="ROH21" s="146"/>
      <c r="ROI21" s="146"/>
      <c r="ROJ21" s="146"/>
      <c r="ROK21" s="146"/>
      <c r="ROL21" s="146"/>
      <c r="ROM21" s="146"/>
      <c r="RON21" s="146"/>
      <c r="ROO21" s="146"/>
      <c r="ROP21" s="146"/>
      <c r="ROQ21" s="146"/>
      <c r="ROR21" s="146"/>
      <c r="ROS21" s="146"/>
      <c r="ROT21" s="146"/>
      <c r="ROU21" s="146"/>
      <c r="ROV21" s="146"/>
      <c r="ROW21" s="146"/>
      <c r="ROX21" s="146"/>
      <c r="ROY21" s="146"/>
      <c r="ROZ21" s="146"/>
      <c r="RPA21" s="146"/>
      <c r="RPB21" s="146"/>
      <c r="RPC21" s="146"/>
      <c r="RPD21" s="146"/>
      <c r="RPE21" s="146"/>
      <c r="RPF21" s="146"/>
      <c r="RPG21" s="146"/>
      <c r="RPH21" s="146"/>
      <c r="RPI21" s="146"/>
      <c r="RPJ21" s="146"/>
      <c r="RPK21" s="146"/>
      <c r="RPL21" s="146"/>
      <c r="RPM21" s="146"/>
      <c r="RPN21" s="146"/>
      <c r="RPO21" s="146"/>
      <c r="RPP21" s="146"/>
      <c r="RPQ21" s="146"/>
      <c r="RPR21" s="146"/>
      <c r="RPS21" s="146"/>
      <c r="RPT21" s="146"/>
      <c r="RPU21" s="146"/>
      <c r="RPV21" s="146"/>
      <c r="RPW21" s="146"/>
      <c r="RPX21" s="146"/>
      <c r="RPY21" s="146"/>
      <c r="RPZ21" s="146"/>
      <c r="RQA21" s="146"/>
      <c r="RQB21" s="146"/>
      <c r="RQC21" s="146"/>
      <c r="RQD21" s="146"/>
      <c r="RQE21" s="146"/>
      <c r="RQF21" s="146"/>
      <c r="RQG21" s="146"/>
      <c r="RQH21" s="146"/>
      <c r="RQI21" s="146"/>
      <c r="RQJ21" s="146"/>
      <c r="RQK21" s="146"/>
      <c r="RQL21" s="146"/>
      <c r="RQM21" s="146"/>
      <c r="RQN21" s="146"/>
      <c r="RQO21" s="146"/>
      <c r="RQP21" s="146"/>
      <c r="RQQ21" s="146"/>
      <c r="RQR21" s="146"/>
      <c r="RQS21" s="146"/>
      <c r="RQT21" s="146"/>
      <c r="RQU21" s="146"/>
      <c r="RQV21" s="146"/>
      <c r="RQW21" s="146"/>
      <c r="RQX21" s="146"/>
      <c r="RQY21" s="146"/>
      <c r="RQZ21" s="146"/>
      <c r="RRA21" s="146"/>
      <c r="RRB21" s="146"/>
      <c r="RRC21" s="146"/>
      <c r="RRD21" s="146"/>
      <c r="RRE21" s="146"/>
      <c r="RRF21" s="146"/>
      <c r="RRG21" s="146"/>
      <c r="RRH21" s="146"/>
      <c r="RRI21" s="146"/>
      <c r="RRJ21" s="146"/>
      <c r="RRK21" s="146"/>
      <c r="RRL21" s="146"/>
      <c r="RRM21" s="146"/>
      <c r="RRN21" s="146"/>
      <c r="RRO21" s="146"/>
      <c r="RRP21" s="146"/>
      <c r="RRQ21" s="146"/>
      <c r="RRR21" s="146"/>
      <c r="RRS21" s="146"/>
      <c r="RRT21" s="146"/>
      <c r="RRU21" s="146"/>
      <c r="RRV21" s="146"/>
      <c r="RRW21" s="146"/>
      <c r="RRX21" s="146"/>
      <c r="RRY21" s="146"/>
      <c r="RRZ21" s="146"/>
      <c r="RSA21" s="146"/>
      <c r="RSB21" s="146"/>
      <c r="RSC21" s="146"/>
      <c r="RSD21" s="146"/>
      <c r="RSE21" s="146"/>
      <c r="RSF21" s="146"/>
      <c r="RSG21" s="146"/>
      <c r="RSH21" s="146"/>
      <c r="RSI21" s="146"/>
      <c r="RSJ21" s="146"/>
      <c r="RSK21" s="146"/>
      <c r="RSL21" s="146"/>
      <c r="RSM21" s="146"/>
      <c r="RSN21" s="146"/>
      <c r="RSO21" s="146"/>
      <c r="RSP21" s="146"/>
      <c r="RSQ21" s="146"/>
      <c r="RSR21" s="146"/>
      <c r="RSS21" s="146"/>
      <c r="RST21" s="146"/>
      <c r="RSU21" s="146"/>
      <c r="RSV21" s="146"/>
      <c r="RSW21" s="146"/>
      <c r="RSX21" s="146"/>
      <c r="RSY21" s="146"/>
      <c r="RSZ21" s="146"/>
      <c r="RTA21" s="146"/>
      <c r="RTB21" s="146"/>
      <c r="RTC21" s="146"/>
      <c r="RTD21" s="146"/>
      <c r="RTE21" s="146"/>
      <c r="RTF21" s="146"/>
      <c r="RTG21" s="146"/>
      <c r="RTH21" s="146"/>
      <c r="RTI21" s="146"/>
      <c r="RTJ21" s="146"/>
      <c r="RTK21" s="146"/>
      <c r="RTL21" s="146"/>
      <c r="RTM21" s="146"/>
      <c r="RTN21" s="146"/>
      <c r="RTO21" s="146"/>
      <c r="RTP21" s="146"/>
      <c r="RTQ21" s="146"/>
      <c r="RTR21" s="146"/>
      <c r="RTS21" s="146"/>
      <c r="RTT21" s="146"/>
      <c r="RTU21" s="146"/>
      <c r="RTV21" s="146"/>
      <c r="RTW21" s="146"/>
      <c r="RTX21" s="146"/>
      <c r="RTY21" s="146"/>
      <c r="RTZ21" s="146"/>
      <c r="RUA21" s="146"/>
      <c r="RUB21" s="146"/>
      <c r="RUC21" s="146"/>
      <c r="RUD21" s="146"/>
      <c r="RUE21" s="146"/>
      <c r="RUF21" s="146"/>
      <c r="RUG21" s="146"/>
      <c r="RUH21" s="146"/>
      <c r="RUI21" s="146"/>
      <c r="RUJ21" s="146"/>
      <c r="RUK21" s="146"/>
      <c r="RUL21" s="146"/>
      <c r="RUM21" s="146"/>
      <c r="RUN21" s="146"/>
      <c r="RUO21" s="146"/>
      <c r="RUP21" s="146"/>
      <c r="RUQ21" s="146"/>
      <c r="RUR21" s="146"/>
      <c r="RUS21" s="146"/>
      <c r="RUT21" s="146"/>
      <c r="RUU21" s="146"/>
      <c r="RUV21" s="146"/>
      <c r="RUW21" s="146"/>
      <c r="RUX21" s="146"/>
      <c r="RUY21" s="146"/>
      <c r="RUZ21" s="146"/>
      <c r="RVA21" s="146"/>
      <c r="RVB21" s="146"/>
      <c r="RVC21" s="146"/>
      <c r="RVD21" s="146"/>
      <c r="RVE21" s="146"/>
      <c r="RVF21" s="146"/>
      <c r="RVG21" s="146"/>
      <c r="RVH21" s="146"/>
      <c r="RVI21" s="146"/>
      <c r="RVJ21" s="146"/>
      <c r="RVK21" s="146"/>
      <c r="RVL21" s="146"/>
      <c r="RVM21" s="146"/>
      <c r="RVN21" s="146"/>
      <c r="RVO21" s="146"/>
      <c r="RVP21" s="146"/>
      <c r="RVQ21" s="146"/>
      <c r="RVR21" s="146"/>
      <c r="RVS21" s="146"/>
      <c r="RVT21" s="146"/>
      <c r="RVU21" s="146"/>
      <c r="RVV21" s="146"/>
      <c r="RVW21" s="146"/>
      <c r="RVX21" s="146"/>
      <c r="RVY21" s="146"/>
      <c r="RVZ21" s="146"/>
      <c r="RWA21" s="146"/>
      <c r="RWB21" s="146"/>
      <c r="RWC21" s="146"/>
      <c r="RWD21" s="146"/>
      <c r="RWE21" s="146"/>
      <c r="RWF21" s="146"/>
      <c r="RWG21" s="146"/>
      <c r="RWH21" s="146"/>
      <c r="RWI21" s="146"/>
      <c r="RWJ21" s="146"/>
      <c r="RWK21" s="146"/>
      <c r="RWL21" s="146"/>
      <c r="RWM21" s="146"/>
      <c r="RWN21" s="146"/>
      <c r="RWO21" s="146"/>
      <c r="RWP21" s="146"/>
      <c r="RWQ21" s="146"/>
      <c r="RWR21" s="146"/>
      <c r="RWS21" s="146"/>
      <c r="RWT21" s="146"/>
      <c r="RWU21" s="146"/>
      <c r="RWV21" s="146"/>
      <c r="RWW21" s="146"/>
      <c r="RWX21" s="146"/>
      <c r="RWY21" s="146"/>
      <c r="RWZ21" s="146"/>
      <c r="RXA21" s="146"/>
      <c r="RXB21" s="146"/>
      <c r="RXC21" s="146"/>
      <c r="RXD21" s="146"/>
      <c r="RXE21" s="146"/>
      <c r="RXF21" s="146"/>
      <c r="RXG21" s="146"/>
      <c r="RXH21" s="146"/>
      <c r="RXI21" s="146"/>
      <c r="RXJ21" s="146"/>
      <c r="RXK21" s="146"/>
      <c r="RXL21" s="146"/>
      <c r="RXM21" s="146"/>
      <c r="RXN21" s="146"/>
      <c r="RXO21" s="146"/>
      <c r="RXP21" s="146"/>
      <c r="RXQ21" s="146"/>
      <c r="RXR21" s="146"/>
      <c r="RXS21" s="146"/>
      <c r="RXT21" s="146"/>
      <c r="RXU21" s="146"/>
      <c r="RXV21" s="146"/>
      <c r="RXW21" s="146"/>
      <c r="RXX21" s="146"/>
      <c r="RXY21" s="146"/>
      <c r="RXZ21" s="146"/>
      <c r="RYA21" s="146"/>
      <c r="RYB21" s="146"/>
      <c r="RYC21" s="146"/>
      <c r="RYD21" s="146"/>
      <c r="RYE21" s="146"/>
      <c r="RYF21" s="146"/>
      <c r="RYG21" s="146"/>
      <c r="RYH21" s="146"/>
      <c r="RYI21" s="146"/>
      <c r="RYJ21" s="146"/>
      <c r="RYK21" s="146"/>
      <c r="RYL21" s="146"/>
      <c r="RYM21" s="146"/>
      <c r="RYN21" s="146"/>
      <c r="RYO21" s="146"/>
      <c r="RYP21" s="146"/>
      <c r="RYQ21" s="146"/>
      <c r="RYR21" s="146"/>
      <c r="RYS21" s="146"/>
      <c r="RYT21" s="146"/>
      <c r="RYU21" s="146"/>
      <c r="RYV21" s="146"/>
      <c r="RYW21" s="146"/>
      <c r="RYX21" s="146"/>
      <c r="RYY21" s="146"/>
      <c r="RYZ21" s="146"/>
      <c r="RZA21" s="146"/>
      <c r="RZB21" s="146"/>
      <c r="RZC21" s="146"/>
      <c r="RZD21" s="146"/>
      <c r="RZE21" s="146"/>
      <c r="RZF21" s="146"/>
      <c r="RZG21" s="146"/>
      <c r="RZH21" s="146"/>
      <c r="RZI21" s="146"/>
      <c r="RZJ21" s="146"/>
      <c r="RZK21" s="146"/>
      <c r="RZL21" s="146"/>
      <c r="RZM21" s="146"/>
      <c r="RZN21" s="146"/>
      <c r="RZO21" s="146"/>
      <c r="RZP21" s="146"/>
      <c r="RZQ21" s="146"/>
      <c r="RZR21" s="146"/>
      <c r="RZS21" s="146"/>
      <c r="RZT21" s="146"/>
      <c r="RZU21" s="146"/>
      <c r="RZV21" s="146"/>
      <c r="RZW21" s="146"/>
      <c r="RZX21" s="146"/>
      <c r="RZY21" s="146"/>
      <c r="RZZ21" s="146"/>
      <c r="SAA21" s="146"/>
      <c r="SAB21" s="146"/>
      <c r="SAC21" s="146"/>
      <c r="SAD21" s="146"/>
      <c r="SAE21" s="146"/>
      <c r="SAF21" s="146"/>
      <c r="SAG21" s="146"/>
      <c r="SAH21" s="146"/>
      <c r="SAI21" s="146"/>
      <c r="SAJ21" s="146"/>
      <c r="SAK21" s="146"/>
      <c r="SAL21" s="146"/>
      <c r="SAM21" s="146"/>
      <c r="SAN21" s="146"/>
      <c r="SAO21" s="146"/>
      <c r="SAP21" s="146"/>
      <c r="SAQ21" s="146"/>
      <c r="SAR21" s="146"/>
      <c r="SAS21" s="146"/>
      <c r="SAT21" s="146"/>
      <c r="SAU21" s="146"/>
      <c r="SAV21" s="146"/>
      <c r="SAW21" s="146"/>
      <c r="SAX21" s="146"/>
      <c r="SAY21" s="146"/>
      <c r="SAZ21" s="146"/>
      <c r="SBA21" s="146"/>
      <c r="SBB21" s="146"/>
      <c r="SBC21" s="146"/>
      <c r="SBD21" s="146"/>
      <c r="SBE21" s="146"/>
      <c r="SBF21" s="146"/>
      <c r="SBG21" s="146"/>
      <c r="SBH21" s="146"/>
      <c r="SBI21" s="146"/>
      <c r="SBJ21" s="146"/>
      <c r="SBK21" s="146"/>
      <c r="SBL21" s="146"/>
      <c r="SBM21" s="146"/>
      <c r="SBN21" s="146"/>
      <c r="SBO21" s="146"/>
      <c r="SBP21" s="146"/>
      <c r="SBQ21" s="146"/>
      <c r="SBR21" s="146"/>
      <c r="SBS21" s="146"/>
      <c r="SBT21" s="146"/>
      <c r="SBU21" s="146"/>
      <c r="SBV21" s="146"/>
      <c r="SBW21" s="146"/>
      <c r="SBX21" s="146"/>
      <c r="SBY21" s="146"/>
      <c r="SBZ21" s="146"/>
      <c r="SCA21" s="146"/>
      <c r="SCB21" s="146"/>
      <c r="SCC21" s="146"/>
      <c r="SCD21" s="146"/>
      <c r="SCE21" s="146"/>
      <c r="SCF21" s="146"/>
      <c r="SCG21" s="146"/>
      <c r="SCH21" s="146"/>
      <c r="SCI21" s="146"/>
      <c r="SCJ21" s="146"/>
      <c r="SCK21" s="146"/>
      <c r="SCL21" s="146"/>
      <c r="SCM21" s="146"/>
      <c r="SCN21" s="146"/>
      <c r="SCO21" s="146"/>
      <c r="SCP21" s="146"/>
      <c r="SCQ21" s="146"/>
      <c r="SCR21" s="146"/>
      <c r="SCS21" s="146"/>
      <c r="SCT21" s="146"/>
      <c r="SCU21" s="146"/>
      <c r="SCV21" s="146"/>
      <c r="SCW21" s="146"/>
      <c r="SCX21" s="146"/>
      <c r="SCY21" s="146"/>
      <c r="SCZ21" s="146"/>
      <c r="SDA21" s="146"/>
      <c r="SDB21" s="146"/>
      <c r="SDC21" s="146"/>
      <c r="SDD21" s="146"/>
      <c r="SDE21" s="146"/>
      <c r="SDF21" s="146"/>
      <c r="SDG21" s="146"/>
      <c r="SDH21" s="146"/>
      <c r="SDI21" s="146"/>
      <c r="SDJ21" s="146"/>
      <c r="SDK21" s="146"/>
      <c r="SDL21" s="146"/>
      <c r="SDM21" s="146"/>
      <c r="SDN21" s="146"/>
      <c r="SDO21" s="146"/>
      <c r="SDP21" s="146"/>
      <c r="SDQ21" s="146"/>
      <c r="SDR21" s="146"/>
      <c r="SDS21" s="146"/>
      <c r="SDT21" s="146"/>
      <c r="SDU21" s="146"/>
      <c r="SDV21" s="146"/>
      <c r="SDW21" s="146"/>
      <c r="SDX21" s="146"/>
      <c r="SDY21" s="146"/>
      <c r="SDZ21" s="146"/>
      <c r="SEA21" s="146"/>
      <c r="SEB21" s="146"/>
      <c r="SEC21" s="146"/>
      <c r="SED21" s="146"/>
      <c r="SEE21" s="146"/>
      <c r="SEF21" s="146"/>
      <c r="SEG21" s="146"/>
      <c r="SEH21" s="146"/>
      <c r="SEI21" s="146"/>
      <c r="SEJ21" s="146"/>
      <c r="SEK21" s="146"/>
      <c r="SEL21" s="146"/>
      <c r="SEM21" s="146"/>
      <c r="SEN21" s="146"/>
      <c r="SEO21" s="146"/>
      <c r="SEP21" s="146"/>
      <c r="SEQ21" s="146"/>
      <c r="SER21" s="146"/>
      <c r="SES21" s="146"/>
      <c r="SET21" s="146"/>
      <c r="SEU21" s="146"/>
      <c r="SEV21" s="146"/>
      <c r="SEW21" s="146"/>
      <c r="SEX21" s="146"/>
      <c r="SEY21" s="146"/>
      <c r="SEZ21" s="146"/>
      <c r="SFA21" s="146"/>
      <c r="SFB21" s="146"/>
      <c r="SFC21" s="146"/>
      <c r="SFD21" s="146"/>
      <c r="SFE21" s="146"/>
      <c r="SFF21" s="146"/>
      <c r="SFG21" s="146"/>
      <c r="SFH21" s="146"/>
      <c r="SFI21" s="146"/>
      <c r="SFJ21" s="146"/>
      <c r="SFK21" s="146"/>
      <c r="SFL21" s="146"/>
      <c r="SFM21" s="146"/>
      <c r="SFN21" s="146"/>
      <c r="SFO21" s="146"/>
      <c r="SFP21" s="146"/>
      <c r="SFQ21" s="146"/>
      <c r="SFR21" s="146"/>
      <c r="SFS21" s="146"/>
      <c r="SFT21" s="146"/>
      <c r="SFU21" s="146"/>
      <c r="SFV21" s="146"/>
      <c r="SFW21" s="146"/>
      <c r="SFX21" s="146"/>
      <c r="SFY21" s="146"/>
      <c r="SFZ21" s="146"/>
      <c r="SGA21" s="146"/>
      <c r="SGB21" s="146"/>
      <c r="SGC21" s="146"/>
      <c r="SGD21" s="146"/>
      <c r="SGE21" s="146"/>
      <c r="SGF21" s="146"/>
      <c r="SGG21" s="146"/>
      <c r="SGH21" s="146"/>
      <c r="SGI21" s="146"/>
      <c r="SGJ21" s="146"/>
      <c r="SGK21" s="146"/>
      <c r="SGL21" s="146"/>
      <c r="SGM21" s="146"/>
      <c r="SGN21" s="146"/>
      <c r="SGO21" s="146"/>
      <c r="SGP21" s="146"/>
      <c r="SGQ21" s="146"/>
      <c r="SGR21" s="146"/>
      <c r="SGS21" s="146"/>
      <c r="SGT21" s="146"/>
      <c r="SGU21" s="146"/>
      <c r="SGV21" s="146"/>
      <c r="SGW21" s="146"/>
      <c r="SGX21" s="146"/>
      <c r="SGY21" s="146"/>
      <c r="SGZ21" s="146"/>
      <c r="SHA21" s="146"/>
      <c r="SHB21" s="146"/>
      <c r="SHC21" s="146"/>
      <c r="SHD21" s="146"/>
      <c r="SHE21" s="146"/>
      <c r="SHF21" s="146"/>
      <c r="SHG21" s="146"/>
      <c r="SHH21" s="146"/>
      <c r="SHI21" s="146"/>
      <c r="SHJ21" s="146"/>
      <c r="SHK21" s="146"/>
      <c r="SHL21" s="146"/>
      <c r="SHM21" s="146"/>
      <c r="SHN21" s="146"/>
      <c r="SHO21" s="146"/>
      <c r="SHP21" s="146"/>
      <c r="SHQ21" s="146"/>
      <c r="SHR21" s="146"/>
      <c r="SHS21" s="146"/>
      <c r="SHT21" s="146"/>
      <c r="SHU21" s="146"/>
      <c r="SHV21" s="146"/>
      <c r="SHW21" s="146"/>
      <c r="SHX21" s="146"/>
      <c r="SHY21" s="146"/>
      <c r="SHZ21" s="146"/>
      <c r="SIA21" s="146"/>
      <c r="SIB21" s="146"/>
      <c r="SIC21" s="146"/>
      <c r="SID21" s="146"/>
      <c r="SIE21" s="146"/>
      <c r="SIF21" s="146"/>
      <c r="SIG21" s="146"/>
      <c r="SIH21" s="146"/>
      <c r="SII21" s="146"/>
      <c r="SIJ21" s="146"/>
      <c r="SIK21" s="146"/>
      <c r="SIL21" s="146"/>
      <c r="SIM21" s="146"/>
      <c r="SIN21" s="146"/>
      <c r="SIO21" s="146"/>
      <c r="SIP21" s="146"/>
      <c r="SIQ21" s="146"/>
      <c r="SIR21" s="146"/>
      <c r="SIS21" s="146"/>
      <c r="SIT21" s="146"/>
      <c r="SIU21" s="146"/>
      <c r="SIV21" s="146"/>
      <c r="SIW21" s="146"/>
      <c r="SIX21" s="146"/>
      <c r="SIY21" s="146"/>
      <c r="SIZ21" s="146"/>
      <c r="SJA21" s="146"/>
      <c r="SJB21" s="146"/>
      <c r="SJC21" s="146"/>
      <c r="SJD21" s="146"/>
      <c r="SJE21" s="146"/>
      <c r="SJF21" s="146"/>
      <c r="SJG21" s="146"/>
      <c r="SJH21" s="146"/>
      <c r="SJI21" s="146"/>
      <c r="SJJ21" s="146"/>
      <c r="SJK21" s="146"/>
      <c r="SJL21" s="146"/>
      <c r="SJM21" s="146"/>
      <c r="SJN21" s="146"/>
      <c r="SJO21" s="146"/>
      <c r="SJP21" s="146"/>
      <c r="SJQ21" s="146"/>
      <c r="SJR21" s="146"/>
      <c r="SJS21" s="146"/>
      <c r="SJT21" s="146"/>
      <c r="SJU21" s="146"/>
      <c r="SJV21" s="146"/>
      <c r="SJW21" s="146"/>
      <c r="SJX21" s="146"/>
      <c r="SJY21" s="146"/>
      <c r="SJZ21" s="146"/>
      <c r="SKA21" s="146"/>
      <c r="SKB21" s="146"/>
      <c r="SKC21" s="146"/>
      <c r="SKD21" s="146"/>
      <c r="SKE21" s="146"/>
      <c r="SKF21" s="146"/>
      <c r="SKG21" s="146"/>
      <c r="SKH21" s="146"/>
      <c r="SKI21" s="146"/>
      <c r="SKJ21" s="146"/>
      <c r="SKK21" s="146"/>
      <c r="SKL21" s="146"/>
      <c r="SKM21" s="146"/>
      <c r="SKN21" s="146"/>
      <c r="SKO21" s="146"/>
      <c r="SKP21" s="146"/>
      <c r="SKQ21" s="146"/>
      <c r="SKR21" s="146"/>
      <c r="SKS21" s="146"/>
      <c r="SKT21" s="146"/>
      <c r="SKU21" s="146"/>
      <c r="SKV21" s="146"/>
      <c r="SKW21" s="146"/>
      <c r="SKX21" s="146"/>
      <c r="SKY21" s="146"/>
      <c r="SKZ21" s="146"/>
      <c r="SLA21" s="146"/>
      <c r="SLB21" s="146"/>
      <c r="SLC21" s="146"/>
      <c r="SLD21" s="146"/>
      <c r="SLE21" s="146"/>
      <c r="SLF21" s="146"/>
      <c r="SLG21" s="146"/>
      <c r="SLH21" s="146"/>
      <c r="SLI21" s="146"/>
      <c r="SLJ21" s="146"/>
      <c r="SLK21" s="146"/>
      <c r="SLL21" s="146"/>
      <c r="SLM21" s="146"/>
      <c r="SLN21" s="146"/>
      <c r="SLO21" s="146"/>
      <c r="SLP21" s="146"/>
      <c r="SLQ21" s="146"/>
      <c r="SLR21" s="146"/>
      <c r="SLS21" s="146"/>
      <c r="SLT21" s="146"/>
      <c r="SLU21" s="146"/>
      <c r="SLV21" s="146"/>
      <c r="SLW21" s="146"/>
      <c r="SLX21" s="146"/>
      <c r="SLY21" s="146"/>
      <c r="SLZ21" s="146"/>
      <c r="SMA21" s="146"/>
      <c r="SMB21" s="146"/>
      <c r="SMC21" s="146"/>
      <c r="SMD21" s="146"/>
      <c r="SME21" s="146"/>
      <c r="SMF21" s="146"/>
      <c r="SMG21" s="146"/>
      <c r="SMH21" s="146"/>
      <c r="SMI21" s="146"/>
      <c r="SMJ21" s="146"/>
      <c r="SMK21" s="146"/>
      <c r="SML21" s="146"/>
      <c r="SMM21" s="146"/>
      <c r="SMN21" s="146"/>
      <c r="SMO21" s="146"/>
      <c r="SMP21" s="146"/>
      <c r="SMQ21" s="146"/>
      <c r="SMR21" s="146"/>
      <c r="SMS21" s="146"/>
      <c r="SMT21" s="146"/>
      <c r="SMU21" s="146"/>
      <c r="SMV21" s="146"/>
      <c r="SMW21" s="146"/>
      <c r="SMX21" s="146"/>
      <c r="SMY21" s="146"/>
      <c r="SMZ21" s="146"/>
      <c r="SNA21" s="146"/>
      <c r="SNB21" s="146"/>
      <c r="SNC21" s="146"/>
      <c r="SND21" s="146"/>
      <c r="SNE21" s="146"/>
      <c r="SNF21" s="146"/>
      <c r="SNG21" s="146"/>
      <c r="SNH21" s="146"/>
      <c r="SNI21" s="146"/>
      <c r="SNJ21" s="146"/>
      <c r="SNK21" s="146"/>
      <c r="SNL21" s="146"/>
      <c r="SNM21" s="146"/>
      <c r="SNN21" s="146"/>
      <c r="SNO21" s="146"/>
      <c r="SNP21" s="146"/>
      <c r="SNQ21" s="146"/>
      <c r="SNR21" s="146"/>
      <c r="SNS21" s="146"/>
      <c r="SNT21" s="146"/>
      <c r="SNU21" s="146"/>
      <c r="SNV21" s="146"/>
      <c r="SNW21" s="146"/>
      <c r="SNX21" s="146"/>
      <c r="SNY21" s="146"/>
      <c r="SNZ21" s="146"/>
      <c r="SOA21" s="146"/>
      <c r="SOB21" s="146"/>
      <c r="SOC21" s="146"/>
      <c r="SOD21" s="146"/>
      <c r="SOE21" s="146"/>
      <c r="SOF21" s="146"/>
      <c r="SOG21" s="146"/>
      <c r="SOH21" s="146"/>
      <c r="SOI21" s="146"/>
      <c r="SOJ21" s="146"/>
      <c r="SOK21" s="146"/>
      <c r="SOL21" s="146"/>
      <c r="SOM21" s="146"/>
      <c r="SON21" s="146"/>
      <c r="SOO21" s="146"/>
      <c r="SOP21" s="146"/>
      <c r="SOQ21" s="146"/>
      <c r="SOR21" s="146"/>
      <c r="SOS21" s="146"/>
      <c r="SOT21" s="146"/>
      <c r="SOU21" s="146"/>
      <c r="SOV21" s="146"/>
      <c r="SOW21" s="146"/>
      <c r="SOX21" s="146"/>
      <c r="SOY21" s="146"/>
      <c r="SOZ21" s="146"/>
      <c r="SPA21" s="146"/>
      <c r="SPB21" s="146"/>
      <c r="SPC21" s="146"/>
      <c r="SPD21" s="146"/>
      <c r="SPE21" s="146"/>
      <c r="SPF21" s="146"/>
      <c r="SPG21" s="146"/>
      <c r="SPH21" s="146"/>
      <c r="SPI21" s="146"/>
      <c r="SPJ21" s="146"/>
      <c r="SPK21" s="146"/>
      <c r="SPL21" s="146"/>
      <c r="SPM21" s="146"/>
      <c r="SPN21" s="146"/>
      <c r="SPO21" s="146"/>
      <c r="SPP21" s="146"/>
      <c r="SPQ21" s="146"/>
      <c r="SPR21" s="146"/>
      <c r="SPS21" s="146"/>
      <c r="SPT21" s="146"/>
      <c r="SPU21" s="146"/>
      <c r="SPV21" s="146"/>
      <c r="SPW21" s="146"/>
      <c r="SPX21" s="146"/>
      <c r="SPY21" s="146"/>
      <c r="SPZ21" s="146"/>
      <c r="SQA21" s="146"/>
      <c r="SQB21" s="146"/>
      <c r="SQC21" s="146"/>
      <c r="SQD21" s="146"/>
      <c r="SQE21" s="146"/>
      <c r="SQF21" s="146"/>
      <c r="SQG21" s="146"/>
      <c r="SQH21" s="146"/>
      <c r="SQI21" s="146"/>
      <c r="SQJ21" s="146"/>
      <c r="SQK21" s="146"/>
      <c r="SQL21" s="146"/>
      <c r="SQM21" s="146"/>
      <c r="SQN21" s="146"/>
      <c r="SQO21" s="146"/>
      <c r="SQP21" s="146"/>
      <c r="SQQ21" s="146"/>
      <c r="SQR21" s="146"/>
      <c r="SQS21" s="146"/>
      <c r="SQT21" s="146"/>
      <c r="SQU21" s="146"/>
      <c r="SQV21" s="146"/>
      <c r="SQW21" s="146"/>
      <c r="SQX21" s="146"/>
      <c r="SQY21" s="146"/>
      <c r="SQZ21" s="146"/>
      <c r="SRA21" s="146"/>
      <c r="SRB21" s="146"/>
      <c r="SRC21" s="146"/>
      <c r="SRD21" s="146"/>
      <c r="SRE21" s="146"/>
      <c r="SRF21" s="146"/>
      <c r="SRG21" s="146"/>
      <c r="SRH21" s="146"/>
      <c r="SRI21" s="146"/>
      <c r="SRJ21" s="146"/>
      <c r="SRK21" s="146"/>
      <c r="SRL21" s="146"/>
      <c r="SRM21" s="146"/>
      <c r="SRN21" s="146"/>
      <c r="SRO21" s="146"/>
      <c r="SRP21" s="146"/>
      <c r="SRQ21" s="146"/>
      <c r="SRR21" s="146"/>
      <c r="SRS21" s="146"/>
      <c r="SRT21" s="146"/>
      <c r="SRU21" s="146"/>
      <c r="SRV21" s="146"/>
      <c r="SRW21" s="146"/>
      <c r="SRX21" s="146"/>
      <c r="SRY21" s="146"/>
      <c r="SRZ21" s="146"/>
      <c r="SSA21" s="146"/>
      <c r="SSB21" s="146"/>
      <c r="SSC21" s="146"/>
      <c r="SSD21" s="146"/>
      <c r="SSE21" s="146"/>
      <c r="SSF21" s="146"/>
      <c r="SSG21" s="146"/>
      <c r="SSH21" s="146"/>
      <c r="SSI21" s="146"/>
      <c r="SSJ21" s="146"/>
      <c r="SSK21" s="146"/>
      <c r="SSL21" s="146"/>
      <c r="SSM21" s="146"/>
      <c r="SSN21" s="146"/>
      <c r="SSO21" s="146"/>
      <c r="SSP21" s="146"/>
      <c r="SSQ21" s="146"/>
      <c r="SSR21" s="146"/>
      <c r="SSS21" s="146"/>
      <c r="SST21" s="146"/>
      <c r="SSU21" s="146"/>
      <c r="SSV21" s="146"/>
      <c r="SSW21" s="146"/>
      <c r="SSX21" s="146"/>
      <c r="SSY21" s="146"/>
      <c r="SSZ21" s="146"/>
      <c r="STA21" s="146"/>
      <c r="STB21" s="146"/>
      <c r="STC21" s="146"/>
      <c r="STD21" s="146"/>
      <c r="STE21" s="146"/>
      <c r="STF21" s="146"/>
      <c r="STG21" s="146"/>
      <c r="STH21" s="146"/>
      <c r="STI21" s="146"/>
      <c r="STJ21" s="146"/>
      <c r="STK21" s="146"/>
      <c r="STL21" s="146"/>
      <c r="STM21" s="146"/>
      <c r="STN21" s="146"/>
      <c r="STO21" s="146"/>
      <c r="STP21" s="146"/>
      <c r="STQ21" s="146"/>
      <c r="STR21" s="146"/>
      <c r="STS21" s="146"/>
      <c r="STT21" s="146"/>
      <c r="STU21" s="146"/>
      <c r="STV21" s="146"/>
      <c r="STW21" s="146"/>
      <c r="STX21" s="146"/>
      <c r="STY21" s="146"/>
      <c r="STZ21" s="146"/>
      <c r="SUA21" s="146"/>
      <c r="SUB21" s="146"/>
      <c r="SUC21" s="146"/>
      <c r="SUD21" s="146"/>
      <c r="SUE21" s="146"/>
      <c r="SUF21" s="146"/>
      <c r="SUG21" s="146"/>
      <c r="SUH21" s="146"/>
      <c r="SUI21" s="146"/>
      <c r="SUJ21" s="146"/>
      <c r="SUK21" s="146"/>
      <c r="SUL21" s="146"/>
      <c r="SUM21" s="146"/>
      <c r="SUN21" s="146"/>
      <c r="SUO21" s="146"/>
      <c r="SUP21" s="146"/>
      <c r="SUQ21" s="146"/>
      <c r="SUR21" s="146"/>
      <c r="SUS21" s="146"/>
      <c r="SUT21" s="146"/>
      <c r="SUU21" s="146"/>
      <c r="SUV21" s="146"/>
      <c r="SUW21" s="146"/>
      <c r="SUX21" s="146"/>
      <c r="SUY21" s="146"/>
      <c r="SUZ21" s="146"/>
      <c r="SVA21" s="146"/>
      <c r="SVB21" s="146"/>
      <c r="SVC21" s="146"/>
      <c r="SVD21" s="146"/>
      <c r="SVE21" s="146"/>
      <c r="SVF21" s="146"/>
      <c r="SVG21" s="146"/>
      <c r="SVH21" s="146"/>
      <c r="SVI21" s="146"/>
      <c r="SVJ21" s="146"/>
      <c r="SVK21" s="146"/>
      <c r="SVL21" s="146"/>
      <c r="SVM21" s="146"/>
      <c r="SVN21" s="146"/>
      <c r="SVO21" s="146"/>
      <c r="SVP21" s="146"/>
      <c r="SVQ21" s="146"/>
      <c r="SVR21" s="146"/>
      <c r="SVS21" s="146"/>
      <c r="SVT21" s="146"/>
      <c r="SVU21" s="146"/>
      <c r="SVV21" s="146"/>
      <c r="SVW21" s="146"/>
      <c r="SVX21" s="146"/>
      <c r="SVY21" s="146"/>
      <c r="SVZ21" s="146"/>
      <c r="SWA21" s="146"/>
      <c r="SWB21" s="146"/>
      <c r="SWC21" s="146"/>
      <c r="SWD21" s="146"/>
      <c r="SWE21" s="146"/>
      <c r="SWF21" s="146"/>
      <c r="SWG21" s="146"/>
      <c r="SWH21" s="146"/>
      <c r="SWI21" s="146"/>
      <c r="SWJ21" s="146"/>
      <c r="SWK21" s="146"/>
      <c r="SWL21" s="146"/>
      <c r="SWM21" s="146"/>
      <c r="SWN21" s="146"/>
      <c r="SWO21" s="146"/>
      <c r="SWP21" s="146"/>
      <c r="SWQ21" s="146"/>
      <c r="SWR21" s="146"/>
      <c r="SWS21" s="146"/>
      <c r="SWT21" s="146"/>
      <c r="SWU21" s="146"/>
      <c r="SWV21" s="146"/>
      <c r="SWW21" s="146"/>
      <c r="SWX21" s="146"/>
      <c r="SWY21" s="146"/>
      <c r="SWZ21" s="146"/>
      <c r="SXA21" s="146"/>
      <c r="SXB21" s="146"/>
      <c r="SXC21" s="146"/>
      <c r="SXD21" s="146"/>
      <c r="SXE21" s="146"/>
      <c r="SXF21" s="146"/>
      <c r="SXG21" s="146"/>
      <c r="SXH21" s="146"/>
      <c r="SXI21" s="146"/>
      <c r="SXJ21" s="146"/>
      <c r="SXK21" s="146"/>
      <c r="SXL21" s="146"/>
      <c r="SXM21" s="146"/>
      <c r="SXN21" s="146"/>
      <c r="SXO21" s="146"/>
      <c r="SXP21" s="146"/>
      <c r="SXQ21" s="146"/>
      <c r="SXR21" s="146"/>
      <c r="SXS21" s="146"/>
      <c r="SXT21" s="146"/>
      <c r="SXU21" s="146"/>
      <c r="SXV21" s="146"/>
      <c r="SXW21" s="146"/>
      <c r="SXX21" s="146"/>
      <c r="SXY21" s="146"/>
      <c r="SXZ21" s="146"/>
      <c r="SYA21" s="146"/>
      <c r="SYB21" s="146"/>
      <c r="SYC21" s="146"/>
      <c r="SYD21" s="146"/>
      <c r="SYE21" s="146"/>
      <c r="SYF21" s="146"/>
      <c r="SYG21" s="146"/>
      <c r="SYH21" s="146"/>
      <c r="SYI21" s="146"/>
      <c r="SYJ21" s="146"/>
      <c r="SYK21" s="146"/>
      <c r="SYL21" s="146"/>
      <c r="SYM21" s="146"/>
      <c r="SYN21" s="146"/>
      <c r="SYO21" s="146"/>
      <c r="SYP21" s="146"/>
      <c r="SYQ21" s="146"/>
      <c r="SYR21" s="146"/>
      <c r="SYS21" s="146"/>
      <c r="SYT21" s="146"/>
      <c r="SYU21" s="146"/>
      <c r="SYV21" s="146"/>
      <c r="SYW21" s="146"/>
      <c r="SYX21" s="146"/>
      <c r="SYY21" s="146"/>
      <c r="SYZ21" s="146"/>
      <c r="SZA21" s="146"/>
      <c r="SZB21" s="146"/>
      <c r="SZC21" s="146"/>
      <c r="SZD21" s="146"/>
      <c r="SZE21" s="146"/>
      <c r="SZF21" s="146"/>
      <c r="SZG21" s="146"/>
      <c r="SZH21" s="146"/>
      <c r="SZI21" s="146"/>
      <c r="SZJ21" s="146"/>
      <c r="SZK21" s="146"/>
      <c r="SZL21" s="146"/>
      <c r="SZM21" s="146"/>
      <c r="SZN21" s="146"/>
      <c r="SZO21" s="146"/>
      <c r="SZP21" s="146"/>
      <c r="SZQ21" s="146"/>
      <c r="SZR21" s="146"/>
      <c r="SZS21" s="146"/>
      <c r="SZT21" s="146"/>
      <c r="SZU21" s="146"/>
      <c r="SZV21" s="146"/>
      <c r="SZW21" s="146"/>
      <c r="SZX21" s="146"/>
      <c r="SZY21" s="146"/>
      <c r="SZZ21" s="146"/>
      <c r="TAA21" s="146"/>
      <c r="TAB21" s="146"/>
      <c r="TAC21" s="146"/>
      <c r="TAD21" s="146"/>
      <c r="TAE21" s="146"/>
      <c r="TAF21" s="146"/>
      <c r="TAG21" s="146"/>
      <c r="TAH21" s="146"/>
      <c r="TAI21" s="146"/>
      <c r="TAJ21" s="146"/>
      <c r="TAK21" s="146"/>
      <c r="TAL21" s="146"/>
      <c r="TAM21" s="146"/>
      <c r="TAN21" s="146"/>
      <c r="TAO21" s="146"/>
      <c r="TAP21" s="146"/>
      <c r="TAQ21" s="146"/>
      <c r="TAR21" s="146"/>
      <c r="TAS21" s="146"/>
      <c r="TAT21" s="146"/>
      <c r="TAU21" s="146"/>
      <c r="TAV21" s="146"/>
      <c r="TAW21" s="146"/>
      <c r="TAX21" s="146"/>
      <c r="TAY21" s="146"/>
      <c r="TAZ21" s="146"/>
      <c r="TBA21" s="146"/>
      <c r="TBB21" s="146"/>
      <c r="TBC21" s="146"/>
      <c r="TBD21" s="146"/>
      <c r="TBE21" s="146"/>
      <c r="TBF21" s="146"/>
      <c r="TBG21" s="146"/>
      <c r="TBH21" s="146"/>
      <c r="TBI21" s="146"/>
      <c r="TBJ21" s="146"/>
      <c r="TBK21" s="146"/>
      <c r="TBL21" s="146"/>
      <c r="TBM21" s="146"/>
      <c r="TBN21" s="146"/>
      <c r="TBO21" s="146"/>
      <c r="TBP21" s="146"/>
      <c r="TBQ21" s="146"/>
      <c r="TBR21" s="146"/>
      <c r="TBS21" s="146"/>
      <c r="TBT21" s="146"/>
      <c r="TBU21" s="146"/>
      <c r="TBV21" s="146"/>
      <c r="TBW21" s="146"/>
      <c r="TBX21" s="146"/>
      <c r="TBY21" s="146"/>
      <c r="TBZ21" s="146"/>
      <c r="TCA21" s="146"/>
      <c r="TCB21" s="146"/>
      <c r="TCC21" s="146"/>
      <c r="TCD21" s="146"/>
      <c r="TCE21" s="146"/>
      <c r="TCF21" s="146"/>
      <c r="TCG21" s="146"/>
      <c r="TCH21" s="146"/>
      <c r="TCI21" s="146"/>
      <c r="TCJ21" s="146"/>
      <c r="TCK21" s="146"/>
      <c r="TCL21" s="146"/>
      <c r="TCM21" s="146"/>
      <c r="TCN21" s="146"/>
      <c r="TCO21" s="146"/>
      <c r="TCP21" s="146"/>
      <c r="TCQ21" s="146"/>
      <c r="TCR21" s="146"/>
      <c r="TCS21" s="146"/>
      <c r="TCT21" s="146"/>
      <c r="TCU21" s="146"/>
      <c r="TCV21" s="146"/>
      <c r="TCW21" s="146"/>
      <c r="TCX21" s="146"/>
      <c r="TCY21" s="146"/>
      <c r="TCZ21" s="146"/>
      <c r="TDA21" s="146"/>
      <c r="TDB21" s="146"/>
      <c r="TDC21" s="146"/>
      <c r="TDD21" s="146"/>
      <c r="TDE21" s="146"/>
      <c r="TDF21" s="146"/>
      <c r="TDG21" s="146"/>
      <c r="TDH21" s="146"/>
      <c r="TDI21" s="146"/>
      <c r="TDJ21" s="146"/>
      <c r="TDK21" s="146"/>
      <c r="TDL21" s="146"/>
      <c r="TDM21" s="146"/>
      <c r="TDN21" s="146"/>
      <c r="TDO21" s="146"/>
      <c r="TDP21" s="146"/>
      <c r="TDQ21" s="146"/>
      <c r="TDR21" s="146"/>
      <c r="TDS21" s="146"/>
      <c r="TDT21" s="146"/>
      <c r="TDU21" s="146"/>
      <c r="TDV21" s="146"/>
      <c r="TDW21" s="146"/>
      <c r="TDX21" s="146"/>
      <c r="TDY21" s="146"/>
      <c r="TDZ21" s="146"/>
      <c r="TEA21" s="146"/>
      <c r="TEB21" s="146"/>
      <c r="TEC21" s="146"/>
      <c r="TED21" s="146"/>
      <c r="TEE21" s="146"/>
      <c r="TEF21" s="146"/>
      <c r="TEG21" s="146"/>
      <c r="TEH21" s="146"/>
      <c r="TEI21" s="146"/>
      <c r="TEJ21" s="146"/>
      <c r="TEK21" s="146"/>
      <c r="TEL21" s="146"/>
      <c r="TEM21" s="146"/>
      <c r="TEN21" s="146"/>
      <c r="TEO21" s="146"/>
      <c r="TEP21" s="146"/>
      <c r="TEQ21" s="146"/>
      <c r="TER21" s="146"/>
      <c r="TES21" s="146"/>
      <c r="TET21" s="146"/>
      <c r="TEU21" s="146"/>
      <c r="TEV21" s="146"/>
      <c r="TEW21" s="146"/>
      <c r="TEX21" s="146"/>
      <c r="TEY21" s="146"/>
      <c r="TEZ21" s="146"/>
      <c r="TFA21" s="146"/>
      <c r="TFB21" s="146"/>
      <c r="TFC21" s="146"/>
      <c r="TFD21" s="146"/>
      <c r="TFE21" s="146"/>
      <c r="TFF21" s="146"/>
      <c r="TFG21" s="146"/>
      <c r="TFH21" s="146"/>
      <c r="TFI21" s="146"/>
      <c r="TFJ21" s="146"/>
      <c r="TFK21" s="146"/>
      <c r="TFL21" s="146"/>
      <c r="TFM21" s="146"/>
      <c r="TFN21" s="146"/>
      <c r="TFO21" s="146"/>
      <c r="TFP21" s="146"/>
      <c r="TFQ21" s="146"/>
      <c r="TFR21" s="146"/>
      <c r="TFS21" s="146"/>
      <c r="TFT21" s="146"/>
      <c r="TFU21" s="146"/>
      <c r="TFV21" s="146"/>
      <c r="TFW21" s="146"/>
      <c r="TFX21" s="146"/>
      <c r="TFY21" s="146"/>
      <c r="TFZ21" s="146"/>
      <c r="TGA21" s="146"/>
      <c r="TGB21" s="146"/>
      <c r="TGC21" s="146"/>
      <c r="TGD21" s="146"/>
      <c r="TGE21" s="146"/>
      <c r="TGF21" s="146"/>
      <c r="TGG21" s="146"/>
      <c r="TGH21" s="146"/>
      <c r="TGI21" s="146"/>
      <c r="TGJ21" s="146"/>
      <c r="TGK21" s="146"/>
      <c r="TGL21" s="146"/>
      <c r="TGM21" s="146"/>
      <c r="TGN21" s="146"/>
      <c r="TGO21" s="146"/>
      <c r="TGP21" s="146"/>
      <c r="TGQ21" s="146"/>
      <c r="TGR21" s="146"/>
      <c r="TGS21" s="146"/>
      <c r="TGT21" s="146"/>
      <c r="TGU21" s="146"/>
      <c r="TGV21" s="146"/>
      <c r="TGW21" s="146"/>
      <c r="TGX21" s="146"/>
      <c r="TGY21" s="146"/>
      <c r="TGZ21" s="146"/>
      <c r="THA21" s="146"/>
      <c r="THB21" s="146"/>
      <c r="THC21" s="146"/>
      <c r="THD21" s="146"/>
      <c r="THE21" s="146"/>
      <c r="THF21" s="146"/>
      <c r="THG21" s="146"/>
      <c r="THH21" s="146"/>
      <c r="THI21" s="146"/>
      <c r="THJ21" s="146"/>
      <c r="THK21" s="146"/>
      <c r="THL21" s="146"/>
      <c r="THM21" s="146"/>
      <c r="THN21" s="146"/>
      <c r="THO21" s="146"/>
      <c r="THP21" s="146"/>
      <c r="THQ21" s="146"/>
      <c r="THR21" s="146"/>
      <c r="THS21" s="146"/>
      <c r="THT21" s="146"/>
      <c r="THU21" s="146"/>
      <c r="THV21" s="146"/>
      <c r="THW21" s="146"/>
      <c r="THX21" s="146"/>
      <c r="THY21" s="146"/>
      <c r="THZ21" s="146"/>
      <c r="TIA21" s="146"/>
      <c r="TIB21" s="146"/>
      <c r="TIC21" s="146"/>
      <c r="TID21" s="146"/>
      <c r="TIE21" s="146"/>
      <c r="TIF21" s="146"/>
      <c r="TIG21" s="146"/>
      <c r="TIH21" s="146"/>
      <c r="TII21" s="146"/>
      <c r="TIJ21" s="146"/>
      <c r="TIK21" s="146"/>
      <c r="TIL21" s="146"/>
      <c r="TIM21" s="146"/>
      <c r="TIN21" s="146"/>
      <c r="TIO21" s="146"/>
      <c r="TIP21" s="146"/>
      <c r="TIQ21" s="146"/>
      <c r="TIR21" s="146"/>
      <c r="TIS21" s="146"/>
      <c r="TIT21" s="146"/>
      <c r="TIU21" s="146"/>
      <c r="TIV21" s="146"/>
      <c r="TIW21" s="146"/>
      <c r="TIX21" s="146"/>
      <c r="TIY21" s="146"/>
      <c r="TIZ21" s="146"/>
      <c r="TJA21" s="146"/>
      <c r="TJB21" s="146"/>
      <c r="TJC21" s="146"/>
      <c r="TJD21" s="146"/>
      <c r="TJE21" s="146"/>
      <c r="TJF21" s="146"/>
      <c r="TJG21" s="146"/>
      <c r="TJH21" s="146"/>
      <c r="TJI21" s="146"/>
      <c r="TJJ21" s="146"/>
      <c r="TJK21" s="146"/>
      <c r="TJL21" s="146"/>
      <c r="TJM21" s="146"/>
      <c r="TJN21" s="146"/>
      <c r="TJO21" s="146"/>
      <c r="TJP21" s="146"/>
      <c r="TJQ21" s="146"/>
      <c r="TJR21" s="146"/>
      <c r="TJS21" s="146"/>
      <c r="TJT21" s="146"/>
      <c r="TJU21" s="146"/>
      <c r="TJV21" s="146"/>
      <c r="TJW21" s="146"/>
      <c r="TJX21" s="146"/>
      <c r="TJY21" s="146"/>
      <c r="TJZ21" s="146"/>
      <c r="TKA21" s="146"/>
      <c r="TKB21" s="146"/>
      <c r="TKC21" s="146"/>
      <c r="TKD21" s="146"/>
      <c r="TKE21" s="146"/>
      <c r="TKF21" s="146"/>
      <c r="TKG21" s="146"/>
      <c r="TKH21" s="146"/>
      <c r="TKI21" s="146"/>
      <c r="TKJ21" s="146"/>
      <c r="TKK21" s="146"/>
      <c r="TKL21" s="146"/>
      <c r="TKM21" s="146"/>
      <c r="TKN21" s="146"/>
      <c r="TKO21" s="146"/>
      <c r="TKP21" s="146"/>
      <c r="TKQ21" s="146"/>
      <c r="TKR21" s="146"/>
      <c r="TKS21" s="146"/>
      <c r="TKT21" s="146"/>
      <c r="TKU21" s="146"/>
      <c r="TKV21" s="146"/>
      <c r="TKW21" s="146"/>
      <c r="TKX21" s="146"/>
      <c r="TKY21" s="146"/>
      <c r="TKZ21" s="146"/>
      <c r="TLA21" s="146"/>
      <c r="TLB21" s="146"/>
      <c r="TLC21" s="146"/>
      <c r="TLD21" s="146"/>
      <c r="TLE21" s="146"/>
      <c r="TLF21" s="146"/>
      <c r="TLG21" s="146"/>
      <c r="TLH21" s="146"/>
      <c r="TLI21" s="146"/>
      <c r="TLJ21" s="146"/>
      <c r="TLK21" s="146"/>
      <c r="TLL21" s="146"/>
      <c r="TLM21" s="146"/>
      <c r="TLN21" s="146"/>
      <c r="TLO21" s="146"/>
      <c r="TLP21" s="146"/>
      <c r="TLQ21" s="146"/>
      <c r="TLR21" s="146"/>
      <c r="TLS21" s="146"/>
      <c r="TLT21" s="146"/>
      <c r="TLU21" s="146"/>
      <c r="TLV21" s="146"/>
      <c r="TLW21" s="146"/>
      <c r="TLX21" s="146"/>
      <c r="TLY21" s="146"/>
      <c r="TLZ21" s="146"/>
      <c r="TMA21" s="146"/>
      <c r="TMB21" s="146"/>
      <c r="TMC21" s="146"/>
      <c r="TMD21" s="146"/>
      <c r="TME21" s="146"/>
      <c r="TMF21" s="146"/>
      <c r="TMG21" s="146"/>
      <c r="TMH21" s="146"/>
      <c r="TMI21" s="146"/>
      <c r="TMJ21" s="146"/>
      <c r="TMK21" s="146"/>
      <c r="TML21" s="146"/>
      <c r="TMM21" s="146"/>
      <c r="TMN21" s="146"/>
      <c r="TMO21" s="146"/>
      <c r="TMP21" s="146"/>
      <c r="TMQ21" s="146"/>
      <c r="TMR21" s="146"/>
      <c r="TMS21" s="146"/>
      <c r="TMT21" s="146"/>
      <c r="TMU21" s="146"/>
      <c r="TMV21" s="146"/>
      <c r="TMW21" s="146"/>
      <c r="TMX21" s="146"/>
      <c r="TMY21" s="146"/>
      <c r="TMZ21" s="146"/>
      <c r="TNA21" s="146"/>
      <c r="TNB21" s="146"/>
      <c r="TNC21" s="146"/>
      <c r="TND21" s="146"/>
      <c r="TNE21" s="146"/>
      <c r="TNF21" s="146"/>
      <c r="TNG21" s="146"/>
      <c r="TNH21" s="146"/>
      <c r="TNI21" s="146"/>
      <c r="TNJ21" s="146"/>
      <c r="TNK21" s="146"/>
      <c r="TNL21" s="146"/>
      <c r="TNM21" s="146"/>
      <c r="TNN21" s="146"/>
      <c r="TNO21" s="146"/>
      <c r="TNP21" s="146"/>
      <c r="TNQ21" s="146"/>
      <c r="TNR21" s="146"/>
      <c r="TNS21" s="146"/>
      <c r="TNT21" s="146"/>
      <c r="TNU21" s="146"/>
      <c r="TNV21" s="146"/>
      <c r="TNW21" s="146"/>
      <c r="TNX21" s="146"/>
      <c r="TNY21" s="146"/>
      <c r="TNZ21" s="146"/>
      <c r="TOA21" s="146"/>
      <c r="TOB21" s="146"/>
      <c r="TOC21" s="146"/>
      <c r="TOD21" s="146"/>
      <c r="TOE21" s="146"/>
      <c r="TOF21" s="146"/>
      <c r="TOG21" s="146"/>
      <c r="TOH21" s="146"/>
      <c r="TOI21" s="146"/>
      <c r="TOJ21" s="146"/>
      <c r="TOK21" s="146"/>
      <c r="TOL21" s="146"/>
      <c r="TOM21" s="146"/>
      <c r="TON21" s="146"/>
      <c r="TOO21" s="146"/>
      <c r="TOP21" s="146"/>
      <c r="TOQ21" s="146"/>
      <c r="TOR21" s="146"/>
      <c r="TOS21" s="146"/>
      <c r="TOT21" s="146"/>
      <c r="TOU21" s="146"/>
      <c r="TOV21" s="146"/>
      <c r="TOW21" s="146"/>
      <c r="TOX21" s="146"/>
      <c r="TOY21" s="146"/>
      <c r="TOZ21" s="146"/>
      <c r="TPA21" s="146"/>
      <c r="TPB21" s="146"/>
      <c r="TPC21" s="146"/>
      <c r="TPD21" s="146"/>
      <c r="TPE21" s="146"/>
      <c r="TPF21" s="146"/>
      <c r="TPG21" s="146"/>
      <c r="TPH21" s="146"/>
      <c r="TPI21" s="146"/>
      <c r="TPJ21" s="146"/>
      <c r="TPK21" s="146"/>
      <c r="TPL21" s="146"/>
      <c r="TPM21" s="146"/>
      <c r="TPN21" s="146"/>
      <c r="TPO21" s="146"/>
      <c r="TPP21" s="146"/>
      <c r="TPQ21" s="146"/>
      <c r="TPR21" s="146"/>
      <c r="TPS21" s="146"/>
      <c r="TPT21" s="146"/>
      <c r="TPU21" s="146"/>
      <c r="TPV21" s="146"/>
      <c r="TPW21" s="146"/>
      <c r="TPX21" s="146"/>
      <c r="TPY21" s="146"/>
      <c r="TPZ21" s="146"/>
      <c r="TQA21" s="146"/>
      <c r="TQB21" s="146"/>
      <c r="TQC21" s="146"/>
      <c r="TQD21" s="146"/>
      <c r="TQE21" s="146"/>
      <c r="TQF21" s="146"/>
      <c r="TQG21" s="146"/>
      <c r="TQH21" s="146"/>
      <c r="TQI21" s="146"/>
      <c r="TQJ21" s="146"/>
      <c r="TQK21" s="146"/>
      <c r="TQL21" s="146"/>
      <c r="TQM21" s="146"/>
      <c r="TQN21" s="146"/>
      <c r="TQO21" s="146"/>
      <c r="TQP21" s="146"/>
      <c r="TQQ21" s="146"/>
      <c r="TQR21" s="146"/>
      <c r="TQS21" s="146"/>
      <c r="TQT21" s="146"/>
      <c r="TQU21" s="146"/>
      <c r="TQV21" s="146"/>
      <c r="TQW21" s="146"/>
      <c r="TQX21" s="146"/>
      <c r="TQY21" s="146"/>
      <c r="TQZ21" s="146"/>
      <c r="TRA21" s="146"/>
      <c r="TRB21" s="146"/>
      <c r="TRC21" s="146"/>
      <c r="TRD21" s="146"/>
      <c r="TRE21" s="146"/>
      <c r="TRF21" s="146"/>
      <c r="TRG21" s="146"/>
      <c r="TRH21" s="146"/>
      <c r="TRI21" s="146"/>
      <c r="TRJ21" s="146"/>
      <c r="TRK21" s="146"/>
      <c r="TRL21" s="146"/>
      <c r="TRM21" s="146"/>
      <c r="TRN21" s="146"/>
      <c r="TRO21" s="146"/>
      <c r="TRP21" s="146"/>
      <c r="TRQ21" s="146"/>
      <c r="TRR21" s="146"/>
      <c r="TRS21" s="146"/>
      <c r="TRT21" s="146"/>
      <c r="TRU21" s="146"/>
      <c r="TRV21" s="146"/>
      <c r="TRW21" s="146"/>
      <c r="TRX21" s="146"/>
      <c r="TRY21" s="146"/>
      <c r="TRZ21" s="146"/>
      <c r="TSA21" s="146"/>
      <c r="TSB21" s="146"/>
      <c r="TSC21" s="146"/>
      <c r="TSD21" s="146"/>
      <c r="TSE21" s="146"/>
      <c r="TSF21" s="146"/>
      <c r="TSG21" s="146"/>
      <c r="TSH21" s="146"/>
      <c r="TSI21" s="146"/>
      <c r="TSJ21" s="146"/>
      <c r="TSK21" s="146"/>
      <c r="TSL21" s="146"/>
      <c r="TSM21" s="146"/>
      <c r="TSN21" s="146"/>
      <c r="TSO21" s="146"/>
      <c r="TSP21" s="146"/>
      <c r="TSQ21" s="146"/>
      <c r="TSR21" s="146"/>
      <c r="TSS21" s="146"/>
      <c r="TST21" s="146"/>
      <c r="TSU21" s="146"/>
      <c r="TSV21" s="146"/>
      <c r="TSW21" s="146"/>
      <c r="TSX21" s="146"/>
      <c r="TSY21" s="146"/>
      <c r="TSZ21" s="146"/>
      <c r="TTA21" s="146"/>
      <c r="TTB21" s="146"/>
      <c r="TTC21" s="146"/>
      <c r="TTD21" s="146"/>
      <c r="TTE21" s="146"/>
      <c r="TTF21" s="146"/>
      <c r="TTG21" s="146"/>
      <c r="TTH21" s="146"/>
      <c r="TTI21" s="146"/>
      <c r="TTJ21" s="146"/>
      <c r="TTK21" s="146"/>
      <c r="TTL21" s="146"/>
      <c r="TTM21" s="146"/>
      <c r="TTN21" s="146"/>
      <c r="TTO21" s="146"/>
      <c r="TTP21" s="146"/>
      <c r="TTQ21" s="146"/>
      <c r="TTR21" s="146"/>
      <c r="TTS21" s="146"/>
      <c r="TTT21" s="146"/>
      <c r="TTU21" s="146"/>
      <c r="TTV21" s="146"/>
      <c r="TTW21" s="146"/>
      <c r="TTX21" s="146"/>
      <c r="TTY21" s="146"/>
      <c r="TTZ21" s="146"/>
      <c r="TUA21" s="146"/>
      <c r="TUB21" s="146"/>
      <c r="TUC21" s="146"/>
      <c r="TUD21" s="146"/>
      <c r="TUE21" s="146"/>
      <c r="TUF21" s="146"/>
      <c r="TUG21" s="146"/>
      <c r="TUH21" s="146"/>
      <c r="TUI21" s="146"/>
      <c r="TUJ21" s="146"/>
      <c r="TUK21" s="146"/>
      <c r="TUL21" s="146"/>
      <c r="TUM21" s="146"/>
      <c r="TUN21" s="146"/>
      <c r="TUO21" s="146"/>
      <c r="TUP21" s="146"/>
      <c r="TUQ21" s="146"/>
      <c r="TUR21" s="146"/>
      <c r="TUS21" s="146"/>
      <c r="TUT21" s="146"/>
      <c r="TUU21" s="146"/>
      <c r="TUV21" s="146"/>
      <c r="TUW21" s="146"/>
      <c r="TUX21" s="146"/>
      <c r="TUY21" s="146"/>
      <c r="TUZ21" s="146"/>
      <c r="TVA21" s="146"/>
      <c r="TVB21" s="146"/>
      <c r="TVC21" s="146"/>
      <c r="TVD21" s="146"/>
      <c r="TVE21" s="146"/>
      <c r="TVF21" s="146"/>
      <c r="TVG21" s="146"/>
      <c r="TVH21" s="146"/>
      <c r="TVI21" s="146"/>
      <c r="TVJ21" s="146"/>
      <c r="TVK21" s="146"/>
      <c r="TVL21" s="146"/>
      <c r="TVM21" s="146"/>
      <c r="TVN21" s="146"/>
      <c r="TVO21" s="146"/>
      <c r="TVP21" s="146"/>
      <c r="TVQ21" s="146"/>
      <c r="TVR21" s="146"/>
      <c r="TVS21" s="146"/>
      <c r="TVT21" s="146"/>
      <c r="TVU21" s="146"/>
      <c r="TVV21" s="146"/>
      <c r="TVW21" s="146"/>
      <c r="TVX21" s="146"/>
      <c r="TVY21" s="146"/>
      <c r="TVZ21" s="146"/>
      <c r="TWA21" s="146"/>
      <c r="TWB21" s="146"/>
      <c r="TWC21" s="146"/>
      <c r="TWD21" s="146"/>
      <c r="TWE21" s="146"/>
      <c r="TWF21" s="146"/>
      <c r="TWG21" s="146"/>
      <c r="TWH21" s="146"/>
      <c r="TWI21" s="146"/>
      <c r="TWJ21" s="146"/>
      <c r="TWK21" s="146"/>
      <c r="TWL21" s="146"/>
      <c r="TWM21" s="146"/>
      <c r="TWN21" s="146"/>
      <c r="TWO21" s="146"/>
      <c r="TWP21" s="146"/>
      <c r="TWQ21" s="146"/>
      <c r="TWR21" s="146"/>
      <c r="TWS21" s="146"/>
      <c r="TWT21" s="146"/>
      <c r="TWU21" s="146"/>
      <c r="TWV21" s="146"/>
      <c r="TWW21" s="146"/>
      <c r="TWX21" s="146"/>
      <c r="TWY21" s="146"/>
      <c r="TWZ21" s="146"/>
      <c r="TXA21" s="146"/>
      <c r="TXB21" s="146"/>
      <c r="TXC21" s="146"/>
      <c r="TXD21" s="146"/>
      <c r="TXE21" s="146"/>
      <c r="TXF21" s="146"/>
      <c r="TXG21" s="146"/>
      <c r="TXH21" s="146"/>
      <c r="TXI21" s="146"/>
      <c r="TXJ21" s="146"/>
      <c r="TXK21" s="146"/>
      <c r="TXL21" s="146"/>
      <c r="TXM21" s="146"/>
      <c r="TXN21" s="146"/>
      <c r="TXO21" s="146"/>
      <c r="TXP21" s="146"/>
      <c r="TXQ21" s="146"/>
      <c r="TXR21" s="146"/>
      <c r="TXS21" s="146"/>
      <c r="TXT21" s="146"/>
      <c r="TXU21" s="146"/>
      <c r="TXV21" s="146"/>
      <c r="TXW21" s="146"/>
      <c r="TXX21" s="146"/>
      <c r="TXY21" s="146"/>
      <c r="TXZ21" s="146"/>
      <c r="TYA21" s="146"/>
      <c r="TYB21" s="146"/>
      <c r="TYC21" s="146"/>
      <c r="TYD21" s="146"/>
      <c r="TYE21" s="146"/>
      <c r="TYF21" s="146"/>
      <c r="TYG21" s="146"/>
      <c r="TYH21" s="146"/>
      <c r="TYI21" s="146"/>
      <c r="TYJ21" s="146"/>
      <c r="TYK21" s="146"/>
      <c r="TYL21" s="146"/>
      <c r="TYM21" s="146"/>
      <c r="TYN21" s="146"/>
      <c r="TYO21" s="146"/>
      <c r="TYP21" s="146"/>
      <c r="TYQ21" s="146"/>
      <c r="TYR21" s="146"/>
      <c r="TYS21" s="146"/>
      <c r="TYT21" s="146"/>
      <c r="TYU21" s="146"/>
      <c r="TYV21" s="146"/>
      <c r="TYW21" s="146"/>
      <c r="TYX21" s="146"/>
      <c r="TYY21" s="146"/>
      <c r="TYZ21" s="146"/>
      <c r="TZA21" s="146"/>
      <c r="TZB21" s="146"/>
      <c r="TZC21" s="146"/>
      <c r="TZD21" s="146"/>
      <c r="TZE21" s="146"/>
      <c r="TZF21" s="146"/>
      <c r="TZG21" s="146"/>
      <c r="TZH21" s="146"/>
      <c r="TZI21" s="146"/>
      <c r="TZJ21" s="146"/>
      <c r="TZK21" s="146"/>
      <c r="TZL21" s="146"/>
      <c r="TZM21" s="146"/>
      <c r="TZN21" s="146"/>
      <c r="TZO21" s="146"/>
      <c r="TZP21" s="146"/>
      <c r="TZQ21" s="146"/>
      <c r="TZR21" s="146"/>
      <c r="TZS21" s="146"/>
      <c r="TZT21" s="146"/>
      <c r="TZU21" s="146"/>
      <c r="TZV21" s="146"/>
      <c r="TZW21" s="146"/>
      <c r="TZX21" s="146"/>
      <c r="TZY21" s="146"/>
      <c r="TZZ21" s="146"/>
      <c r="UAA21" s="146"/>
      <c r="UAB21" s="146"/>
      <c r="UAC21" s="146"/>
      <c r="UAD21" s="146"/>
      <c r="UAE21" s="146"/>
      <c r="UAF21" s="146"/>
      <c r="UAG21" s="146"/>
      <c r="UAH21" s="146"/>
      <c r="UAI21" s="146"/>
      <c r="UAJ21" s="146"/>
      <c r="UAK21" s="146"/>
      <c r="UAL21" s="146"/>
      <c r="UAM21" s="146"/>
      <c r="UAN21" s="146"/>
      <c r="UAO21" s="146"/>
      <c r="UAP21" s="146"/>
      <c r="UAQ21" s="146"/>
      <c r="UAR21" s="146"/>
      <c r="UAS21" s="146"/>
      <c r="UAT21" s="146"/>
      <c r="UAU21" s="146"/>
      <c r="UAV21" s="146"/>
      <c r="UAW21" s="146"/>
      <c r="UAX21" s="146"/>
      <c r="UAY21" s="146"/>
      <c r="UAZ21" s="146"/>
      <c r="UBA21" s="146"/>
      <c r="UBB21" s="146"/>
      <c r="UBC21" s="146"/>
      <c r="UBD21" s="146"/>
      <c r="UBE21" s="146"/>
      <c r="UBF21" s="146"/>
      <c r="UBG21" s="146"/>
      <c r="UBH21" s="146"/>
      <c r="UBI21" s="146"/>
      <c r="UBJ21" s="146"/>
      <c r="UBK21" s="146"/>
      <c r="UBL21" s="146"/>
      <c r="UBM21" s="146"/>
      <c r="UBN21" s="146"/>
      <c r="UBO21" s="146"/>
      <c r="UBP21" s="146"/>
      <c r="UBQ21" s="146"/>
      <c r="UBR21" s="146"/>
      <c r="UBS21" s="146"/>
      <c r="UBT21" s="146"/>
      <c r="UBU21" s="146"/>
      <c r="UBV21" s="146"/>
      <c r="UBW21" s="146"/>
      <c r="UBX21" s="146"/>
      <c r="UBY21" s="146"/>
      <c r="UBZ21" s="146"/>
      <c r="UCA21" s="146"/>
      <c r="UCB21" s="146"/>
      <c r="UCC21" s="146"/>
      <c r="UCD21" s="146"/>
      <c r="UCE21" s="146"/>
      <c r="UCF21" s="146"/>
      <c r="UCG21" s="146"/>
      <c r="UCH21" s="146"/>
      <c r="UCI21" s="146"/>
      <c r="UCJ21" s="146"/>
      <c r="UCK21" s="146"/>
      <c r="UCL21" s="146"/>
      <c r="UCM21" s="146"/>
      <c r="UCN21" s="146"/>
      <c r="UCO21" s="146"/>
      <c r="UCP21" s="146"/>
      <c r="UCQ21" s="146"/>
      <c r="UCR21" s="146"/>
      <c r="UCS21" s="146"/>
      <c r="UCT21" s="146"/>
      <c r="UCU21" s="146"/>
      <c r="UCV21" s="146"/>
      <c r="UCW21" s="146"/>
      <c r="UCX21" s="146"/>
      <c r="UCY21" s="146"/>
      <c r="UCZ21" s="146"/>
      <c r="UDA21" s="146"/>
      <c r="UDB21" s="146"/>
      <c r="UDC21" s="146"/>
      <c r="UDD21" s="146"/>
      <c r="UDE21" s="146"/>
      <c r="UDF21" s="146"/>
      <c r="UDG21" s="146"/>
      <c r="UDH21" s="146"/>
      <c r="UDI21" s="146"/>
      <c r="UDJ21" s="146"/>
      <c r="UDK21" s="146"/>
      <c r="UDL21" s="146"/>
      <c r="UDM21" s="146"/>
      <c r="UDN21" s="146"/>
      <c r="UDO21" s="146"/>
      <c r="UDP21" s="146"/>
      <c r="UDQ21" s="146"/>
      <c r="UDR21" s="146"/>
      <c r="UDS21" s="146"/>
      <c r="UDT21" s="146"/>
      <c r="UDU21" s="146"/>
      <c r="UDV21" s="146"/>
      <c r="UDW21" s="146"/>
      <c r="UDX21" s="146"/>
      <c r="UDY21" s="146"/>
      <c r="UDZ21" s="146"/>
      <c r="UEA21" s="146"/>
      <c r="UEB21" s="146"/>
      <c r="UEC21" s="146"/>
      <c r="UED21" s="146"/>
      <c r="UEE21" s="146"/>
      <c r="UEF21" s="146"/>
      <c r="UEG21" s="146"/>
      <c r="UEH21" s="146"/>
      <c r="UEI21" s="146"/>
      <c r="UEJ21" s="146"/>
      <c r="UEK21" s="146"/>
      <c r="UEL21" s="146"/>
      <c r="UEM21" s="146"/>
      <c r="UEN21" s="146"/>
      <c r="UEO21" s="146"/>
      <c r="UEP21" s="146"/>
      <c r="UEQ21" s="146"/>
      <c r="UER21" s="146"/>
      <c r="UES21" s="146"/>
      <c r="UET21" s="146"/>
      <c r="UEU21" s="146"/>
      <c r="UEV21" s="146"/>
      <c r="UEW21" s="146"/>
      <c r="UEX21" s="146"/>
      <c r="UEY21" s="146"/>
      <c r="UEZ21" s="146"/>
      <c r="UFA21" s="146"/>
      <c r="UFB21" s="146"/>
      <c r="UFC21" s="146"/>
      <c r="UFD21" s="146"/>
      <c r="UFE21" s="146"/>
      <c r="UFF21" s="146"/>
      <c r="UFG21" s="146"/>
      <c r="UFH21" s="146"/>
      <c r="UFI21" s="146"/>
      <c r="UFJ21" s="146"/>
      <c r="UFK21" s="146"/>
      <c r="UFL21" s="146"/>
      <c r="UFM21" s="146"/>
      <c r="UFN21" s="146"/>
      <c r="UFO21" s="146"/>
      <c r="UFP21" s="146"/>
      <c r="UFQ21" s="146"/>
      <c r="UFR21" s="146"/>
      <c r="UFS21" s="146"/>
      <c r="UFT21" s="146"/>
      <c r="UFU21" s="146"/>
      <c r="UFV21" s="146"/>
      <c r="UFW21" s="146"/>
      <c r="UFX21" s="146"/>
      <c r="UFY21" s="146"/>
      <c r="UFZ21" s="146"/>
      <c r="UGA21" s="146"/>
      <c r="UGB21" s="146"/>
      <c r="UGC21" s="146"/>
      <c r="UGD21" s="146"/>
      <c r="UGE21" s="146"/>
      <c r="UGF21" s="146"/>
      <c r="UGG21" s="146"/>
      <c r="UGH21" s="146"/>
      <c r="UGI21" s="146"/>
      <c r="UGJ21" s="146"/>
      <c r="UGK21" s="146"/>
      <c r="UGL21" s="146"/>
      <c r="UGM21" s="146"/>
      <c r="UGN21" s="146"/>
      <c r="UGO21" s="146"/>
      <c r="UGP21" s="146"/>
      <c r="UGQ21" s="146"/>
      <c r="UGR21" s="146"/>
      <c r="UGS21" s="146"/>
      <c r="UGT21" s="146"/>
      <c r="UGU21" s="146"/>
      <c r="UGV21" s="146"/>
      <c r="UGW21" s="146"/>
      <c r="UGX21" s="146"/>
      <c r="UGY21" s="146"/>
      <c r="UGZ21" s="146"/>
      <c r="UHA21" s="146"/>
      <c r="UHB21" s="146"/>
      <c r="UHC21" s="146"/>
      <c r="UHD21" s="146"/>
      <c r="UHE21" s="146"/>
      <c r="UHF21" s="146"/>
      <c r="UHG21" s="146"/>
      <c r="UHH21" s="146"/>
      <c r="UHI21" s="146"/>
      <c r="UHJ21" s="146"/>
      <c r="UHK21" s="146"/>
      <c r="UHL21" s="146"/>
      <c r="UHM21" s="146"/>
      <c r="UHN21" s="146"/>
      <c r="UHO21" s="146"/>
      <c r="UHP21" s="146"/>
      <c r="UHQ21" s="146"/>
      <c r="UHR21" s="146"/>
      <c r="UHS21" s="146"/>
      <c r="UHT21" s="146"/>
      <c r="UHU21" s="146"/>
      <c r="UHV21" s="146"/>
      <c r="UHW21" s="146"/>
      <c r="UHX21" s="146"/>
      <c r="UHY21" s="146"/>
      <c r="UHZ21" s="146"/>
      <c r="UIA21" s="146"/>
      <c r="UIB21" s="146"/>
      <c r="UIC21" s="146"/>
      <c r="UID21" s="146"/>
      <c r="UIE21" s="146"/>
      <c r="UIF21" s="146"/>
      <c r="UIG21" s="146"/>
      <c r="UIH21" s="146"/>
      <c r="UII21" s="146"/>
      <c r="UIJ21" s="146"/>
      <c r="UIK21" s="146"/>
      <c r="UIL21" s="146"/>
      <c r="UIM21" s="146"/>
      <c r="UIN21" s="146"/>
      <c r="UIO21" s="146"/>
      <c r="UIP21" s="146"/>
      <c r="UIQ21" s="146"/>
      <c r="UIR21" s="146"/>
      <c r="UIS21" s="146"/>
      <c r="UIT21" s="146"/>
      <c r="UIU21" s="146"/>
      <c r="UIV21" s="146"/>
      <c r="UIW21" s="146"/>
      <c r="UIX21" s="146"/>
      <c r="UIY21" s="146"/>
      <c r="UIZ21" s="146"/>
      <c r="UJA21" s="146"/>
      <c r="UJB21" s="146"/>
      <c r="UJC21" s="146"/>
      <c r="UJD21" s="146"/>
      <c r="UJE21" s="146"/>
      <c r="UJF21" s="146"/>
      <c r="UJG21" s="146"/>
      <c r="UJH21" s="146"/>
      <c r="UJI21" s="146"/>
      <c r="UJJ21" s="146"/>
      <c r="UJK21" s="146"/>
      <c r="UJL21" s="146"/>
      <c r="UJM21" s="146"/>
      <c r="UJN21" s="146"/>
      <c r="UJO21" s="146"/>
      <c r="UJP21" s="146"/>
      <c r="UJQ21" s="146"/>
      <c r="UJR21" s="146"/>
      <c r="UJS21" s="146"/>
      <c r="UJT21" s="146"/>
      <c r="UJU21" s="146"/>
      <c r="UJV21" s="146"/>
      <c r="UJW21" s="146"/>
      <c r="UJX21" s="146"/>
      <c r="UJY21" s="146"/>
      <c r="UJZ21" s="146"/>
      <c r="UKA21" s="146"/>
      <c r="UKB21" s="146"/>
      <c r="UKC21" s="146"/>
      <c r="UKD21" s="146"/>
      <c r="UKE21" s="146"/>
      <c r="UKF21" s="146"/>
      <c r="UKG21" s="146"/>
      <c r="UKH21" s="146"/>
      <c r="UKI21" s="146"/>
      <c r="UKJ21" s="146"/>
      <c r="UKK21" s="146"/>
      <c r="UKL21" s="146"/>
      <c r="UKM21" s="146"/>
      <c r="UKN21" s="146"/>
      <c r="UKO21" s="146"/>
      <c r="UKP21" s="146"/>
      <c r="UKQ21" s="146"/>
      <c r="UKR21" s="146"/>
      <c r="UKS21" s="146"/>
      <c r="UKT21" s="146"/>
      <c r="UKU21" s="146"/>
      <c r="UKV21" s="146"/>
      <c r="UKW21" s="146"/>
      <c r="UKX21" s="146"/>
      <c r="UKY21" s="146"/>
      <c r="UKZ21" s="146"/>
      <c r="ULA21" s="146"/>
      <c r="ULB21" s="146"/>
      <c r="ULC21" s="146"/>
      <c r="ULD21" s="146"/>
      <c r="ULE21" s="146"/>
      <c r="ULF21" s="146"/>
      <c r="ULG21" s="146"/>
      <c r="ULH21" s="146"/>
      <c r="ULI21" s="146"/>
      <c r="ULJ21" s="146"/>
      <c r="ULK21" s="146"/>
      <c r="ULL21" s="146"/>
      <c r="ULM21" s="146"/>
      <c r="ULN21" s="146"/>
      <c r="ULO21" s="146"/>
      <c r="ULP21" s="146"/>
      <c r="ULQ21" s="146"/>
      <c r="ULR21" s="146"/>
      <c r="ULS21" s="146"/>
      <c r="ULT21" s="146"/>
      <c r="ULU21" s="146"/>
      <c r="ULV21" s="146"/>
      <c r="ULW21" s="146"/>
      <c r="ULX21" s="146"/>
      <c r="ULY21" s="146"/>
      <c r="ULZ21" s="146"/>
      <c r="UMA21" s="146"/>
      <c r="UMB21" s="146"/>
      <c r="UMC21" s="146"/>
      <c r="UMD21" s="146"/>
      <c r="UME21" s="146"/>
      <c r="UMF21" s="146"/>
      <c r="UMG21" s="146"/>
      <c r="UMH21" s="146"/>
      <c r="UMI21" s="146"/>
      <c r="UMJ21" s="146"/>
      <c r="UMK21" s="146"/>
      <c r="UML21" s="146"/>
      <c r="UMM21" s="146"/>
      <c r="UMN21" s="146"/>
      <c r="UMO21" s="146"/>
      <c r="UMP21" s="146"/>
      <c r="UMQ21" s="146"/>
      <c r="UMR21" s="146"/>
      <c r="UMS21" s="146"/>
      <c r="UMT21" s="146"/>
      <c r="UMU21" s="146"/>
      <c r="UMV21" s="146"/>
      <c r="UMW21" s="146"/>
      <c r="UMX21" s="146"/>
      <c r="UMY21" s="146"/>
      <c r="UMZ21" s="146"/>
      <c r="UNA21" s="146"/>
      <c r="UNB21" s="146"/>
      <c r="UNC21" s="146"/>
      <c r="UND21" s="146"/>
      <c r="UNE21" s="146"/>
      <c r="UNF21" s="146"/>
      <c r="UNG21" s="146"/>
      <c r="UNH21" s="146"/>
      <c r="UNI21" s="146"/>
      <c r="UNJ21" s="146"/>
      <c r="UNK21" s="146"/>
      <c r="UNL21" s="146"/>
      <c r="UNM21" s="146"/>
      <c r="UNN21" s="146"/>
      <c r="UNO21" s="146"/>
      <c r="UNP21" s="146"/>
      <c r="UNQ21" s="146"/>
      <c r="UNR21" s="146"/>
      <c r="UNS21" s="146"/>
      <c r="UNT21" s="146"/>
      <c r="UNU21" s="146"/>
      <c r="UNV21" s="146"/>
      <c r="UNW21" s="146"/>
      <c r="UNX21" s="146"/>
      <c r="UNY21" s="146"/>
      <c r="UNZ21" s="146"/>
      <c r="UOA21" s="146"/>
      <c r="UOB21" s="146"/>
      <c r="UOC21" s="146"/>
      <c r="UOD21" s="146"/>
      <c r="UOE21" s="146"/>
      <c r="UOF21" s="146"/>
      <c r="UOG21" s="146"/>
      <c r="UOH21" s="146"/>
      <c r="UOI21" s="146"/>
      <c r="UOJ21" s="146"/>
      <c r="UOK21" s="146"/>
      <c r="UOL21" s="146"/>
      <c r="UOM21" s="146"/>
      <c r="UON21" s="146"/>
      <c r="UOO21" s="146"/>
      <c r="UOP21" s="146"/>
      <c r="UOQ21" s="146"/>
      <c r="UOR21" s="146"/>
      <c r="UOS21" s="146"/>
      <c r="UOT21" s="146"/>
      <c r="UOU21" s="146"/>
      <c r="UOV21" s="146"/>
      <c r="UOW21" s="146"/>
      <c r="UOX21" s="146"/>
      <c r="UOY21" s="146"/>
      <c r="UOZ21" s="146"/>
      <c r="UPA21" s="146"/>
      <c r="UPB21" s="146"/>
      <c r="UPC21" s="146"/>
      <c r="UPD21" s="146"/>
      <c r="UPE21" s="146"/>
      <c r="UPF21" s="146"/>
      <c r="UPG21" s="146"/>
      <c r="UPH21" s="146"/>
      <c r="UPI21" s="146"/>
      <c r="UPJ21" s="146"/>
      <c r="UPK21" s="146"/>
      <c r="UPL21" s="146"/>
      <c r="UPM21" s="146"/>
      <c r="UPN21" s="146"/>
      <c r="UPO21" s="146"/>
      <c r="UPP21" s="146"/>
      <c r="UPQ21" s="146"/>
      <c r="UPR21" s="146"/>
      <c r="UPS21" s="146"/>
      <c r="UPT21" s="146"/>
      <c r="UPU21" s="146"/>
      <c r="UPV21" s="146"/>
      <c r="UPW21" s="146"/>
      <c r="UPX21" s="146"/>
      <c r="UPY21" s="146"/>
      <c r="UPZ21" s="146"/>
      <c r="UQA21" s="146"/>
      <c r="UQB21" s="146"/>
      <c r="UQC21" s="146"/>
      <c r="UQD21" s="146"/>
      <c r="UQE21" s="146"/>
      <c r="UQF21" s="146"/>
      <c r="UQG21" s="146"/>
      <c r="UQH21" s="146"/>
      <c r="UQI21" s="146"/>
      <c r="UQJ21" s="146"/>
      <c r="UQK21" s="146"/>
      <c r="UQL21" s="146"/>
      <c r="UQM21" s="146"/>
      <c r="UQN21" s="146"/>
      <c r="UQO21" s="146"/>
      <c r="UQP21" s="146"/>
      <c r="UQQ21" s="146"/>
      <c r="UQR21" s="146"/>
      <c r="UQS21" s="146"/>
      <c r="UQT21" s="146"/>
      <c r="UQU21" s="146"/>
      <c r="UQV21" s="146"/>
      <c r="UQW21" s="146"/>
      <c r="UQX21" s="146"/>
      <c r="UQY21" s="146"/>
      <c r="UQZ21" s="146"/>
      <c r="URA21" s="146"/>
      <c r="URB21" s="146"/>
      <c r="URC21" s="146"/>
      <c r="URD21" s="146"/>
      <c r="URE21" s="146"/>
      <c r="URF21" s="146"/>
      <c r="URG21" s="146"/>
      <c r="URH21" s="146"/>
      <c r="URI21" s="146"/>
      <c r="URJ21" s="146"/>
      <c r="URK21" s="146"/>
      <c r="URL21" s="146"/>
      <c r="URM21" s="146"/>
      <c r="URN21" s="146"/>
      <c r="URO21" s="146"/>
      <c r="URP21" s="146"/>
      <c r="URQ21" s="146"/>
      <c r="URR21" s="146"/>
      <c r="URS21" s="146"/>
      <c r="URT21" s="146"/>
      <c r="URU21" s="146"/>
      <c r="URV21" s="146"/>
      <c r="URW21" s="146"/>
      <c r="URX21" s="146"/>
      <c r="URY21" s="146"/>
      <c r="URZ21" s="146"/>
      <c r="USA21" s="146"/>
      <c r="USB21" s="146"/>
      <c r="USC21" s="146"/>
      <c r="USD21" s="146"/>
      <c r="USE21" s="146"/>
      <c r="USF21" s="146"/>
      <c r="USG21" s="146"/>
      <c r="USH21" s="146"/>
      <c r="USI21" s="146"/>
      <c r="USJ21" s="146"/>
      <c r="USK21" s="146"/>
      <c r="USL21" s="146"/>
      <c r="USM21" s="146"/>
      <c r="USN21" s="146"/>
      <c r="USO21" s="146"/>
      <c r="USP21" s="146"/>
      <c r="USQ21" s="146"/>
      <c r="USR21" s="146"/>
      <c r="USS21" s="146"/>
      <c r="UST21" s="146"/>
      <c r="USU21" s="146"/>
      <c r="USV21" s="146"/>
      <c r="USW21" s="146"/>
      <c r="USX21" s="146"/>
      <c r="USY21" s="146"/>
      <c r="USZ21" s="146"/>
      <c r="UTA21" s="146"/>
      <c r="UTB21" s="146"/>
      <c r="UTC21" s="146"/>
      <c r="UTD21" s="146"/>
      <c r="UTE21" s="146"/>
      <c r="UTF21" s="146"/>
      <c r="UTG21" s="146"/>
      <c r="UTH21" s="146"/>
      <c r="UTI21" s="146"/>
      <c r="UTJ21" s="146"/>
      <c r="UTK21" s="146"/>
      <c r="UTL21" s="146"/>
      <c r="UTM21" s="146"/>
      <c r="UTN21" s="146"/>
      <c r="UTO21" s="146"/>
      <c r="UTP21" s="146"/>
      <c r="UTQ21" s="146"/>
      <c r="UTR21" s="146"/>
      <c r="UTS21" s="146"/>
      <c r="UTT21" s="146"/>
      <c r="UTU21" s="146"/>
      <c r="UTV21" s="146"/>
      <c r="UTW21" s="146"/>
      <c r="UTX21" s="146"/>
      <c r="UTY21" s="146"/>
      <c r="UTZ21" s="146"/>
      <c r="UUA21" s="146"/>
      <c r="UUB21" s="146"/>
      <c r="UUC21" s="146"/>
      <c r="UUD21" s="146"/>
      <c r="UUE21" s="146"/>
      <c r="UUF21" s="146"/>
      <c r="UUG21" s="146"/>
      <c r="UUH21" s="146"/>
      <c r="UUI21" s="146"/>
      <c r="UUJ21" s="146"/>
      <c r="UUK21" s="146"/>
      <c r="UUL21" s="146"/>
      <c r="UUM21" s="146"/>
      <c r="UUN21" s="146"/>
      <c r="UUO21" s="146"/>
      <c r="UUP21" s="146"/>
      <c r="UUQ21" s="146"/>
      <c r="UUR21" s="146"/>
      <c r="UUS21" s="146"/>
      <c r="UUT21" s="146"/>
      <c r="UUU21" s="146"/>
      <c r="UUV21" s="146"/>
      <c r="UUW21" s="146"/>
      <c r="UUX21" s="146"/>
      <c r="UUY21" s="146"/>
      <c r="UUZ21" s="146"/>
      <c r="UVA21" s="146"/>
      <c r="UVB21" s="146"/>
      <c r="UVC21" s="146"/>
      <c r="UVD21" s="146"/>
      <c r="UVE21" s="146"/>
      <c r="UVF21" s="146"/>
      <c r="UVG21" s="146"/>
      <c r="UVH21" s="146"/>
      <c r="UVI21" s="146"/>
      <c r="UVJ21" s="146"/>
      <c r="UVK21" s="146"/>
      <c r="UVL21" s="146"/>
      <c r="UVM21" s="146"/>
      <c r="UVN21" s="146"/>
      <c r="UVO21" s="146"/>
      <c r="UVP21" s="146"/>
      <c r="UVQ21" s="146"/>
      <c r="UVR21" s="146"/>
      <c r="UVS21" s="146"/>
      <c r="UVT21" s="146"/>
      <c r="UVU21" s="146"/>
      <c r="UVV21" s="146"/>
      <c r="UVW21" s="146"/>
      <c r="UVX21" s="146"/>
      <c r="UVY21" s="146"/>
      <c r="UVZ21" s="146"/>
      <c r="UWA21" s="146"/>
      <c r="UWB21" s="146"/>
      <c r="UWC21" s="146"/>
      <c r="UWD21" s="146"/>
      <c r="UWE21" s="146"/>
      <c r="UWF21" s="146"/>
      <c r="UWG21" s="146"/>
      <c r="UWH21" s="146"/>
      <c r="UWI21" s="146"/>
      <c r="UWJ21" s="146"/>
      <c r="UWK21" s="146"/>
      <c r="UWL21" s="146"/>
      <c r="UWM21" s="146"/>
      <c r="UWN21" s="146"/>
      <c r="UWO21" s="146"/>
      <c r="UWP21" s="146"/>
      <c r="UWQ21" s="146"/>
      <c r="UWR21" s="146"/>
      <c r="UWS21" s="146"/>
      <c r="UWT21" s="146"/>
      <c r="UWU21" s="146"/>
      <c r="UWV21" s="146"/>
      <c r="UWW21" s="146"/>
      <c r="UWX21" s="146"/>
      <c r="UWY21" s="146"/>
      <c r="UWZ21" s="146"/>
      <c r="UXA21" s="146"/>
      <c r="UXB21" s="146"/>
      <c r="UXC21" s="146"/>
      <c r="UXD21" s="146"/>
      <c r="UXE21" s="146"/>
      <c r="UXF21" s="146"/>
      <c r="UXG21" s="146"/>
      <c r="UXH21" s="146"/>
      <c r="UXI21" s="146"/>
      <c r="UXJ21" s="146"/>
      <c r="UXK21" s="146"/>
      <c r="UXL21" s="146"/>
      <c r="UXM21" s="146"/>
      <c r="UXN21" s="146"/>
      <c r="UXO21" s="146"/>
      <c r="UXP21" s="146"/>
      <c r="UXQ21" s="146"/>
      <c r="UXR21" s="146"/>
      <c r="UXS21" s="146"/>
      <c r="UXT21" s="146"/>
      <c r="UXU21" s="146"/>
      <c r="UXV21" s="146"/>
      <c r="UXW21" s="146"/>
      <c r="UXX21" s="146"/>
      <c r="UXY21" s="146"/>
      <c r="UXZ21" s="146"/>
      <c r="UYA21" s="146"/>
      <c r="UYB21" s="146"/>
      <c r="UYC21" s="146"/>
      <c r="UYD21" s="146"/>
      <c r="UYE21" s="146"/>
      <c r="UYF21" s="146"/>
      <c r="UYG21" s="146"/>
      <c r="UYH21" s="146"/>
      <c r="UYI21" s="146"/>
      <c r="UYJ21" s="146"/>
      <c r="UYK21" s="146"/>
      <c r="UYL21" s="146"/>
      <c r="UYM21" s="146"/>
      <c r="UYN21" s="146"/>
      <c r="UYO21" s="146"/>
      <c r="UYP21" s="146"/>
      <c r="UYQ21" s="146"/>
      <c r="UYR21" s="146"/>
      <c r="UYS21" s="146"/>
      <c r="UYT21" s="146"/>
      <c r="UYU21" s="146"/>
      <c r="UYV21" s="146"/>
      <c r="UYW21" s="146"/>
      <c r="UYX21" s="146"/>
      <c r="UYY21" s="146"/>
      <c r="UYZ21" s="146"/>
      <c r="UZA21" s="146"/>
      <c r="UZB21" s="146"/>
      <c r="UZC21" s="146"/>
      <c r="UZD21" s="146"/>
      <c r="UZE21" s="146"/>
      <c r="UZF21" s="146"/>
      <c r="UZG21" s="146"/>
      <c r="UZH21" s="146"/>
      <c r="UZI21" s="146"/>
      <c r="UZJ21" s="146"/>
      <c r="UZK21" s="146"/>
      <c r="UZL21" s="146"/>
      <c r="UZM21" s="146"/>
      <c r="UZN21" s="146"/>
      <c r="UZO21" s="146"/>
      <c r="UZP21" s="146"/>
      <c r="UZQ21" s="146"/>
      <c r="UZR21" s="146"/>
      <c r="UZS21" s="146"/>
      <c r="UZT21" s="146"/>
      <c r="UZU21" s="146"/>
      <c r="UZV21" s="146"/>
      <c r="UZW21" s="146"/>
      <c r="UZX21" s="146"/>
      <c r="UZY21" s="146"/>
      <c r="UZZ21" s="146"/>
      <c r="VAA21" s="146"/>
      <c r="VAB21" s="146"/>
      <c r="VAC21" s="146"/>
      <c r="VAD21" s="146"/>
      <c r="VAE21" s="146"/>
      <c r="VAF21" s="146"/>
      <c r="VAG21" s="146"/>
      <c r="VAH21" s="146"/>
      <c r="VAI21" s="146"/>
      <c r="VAJ21" s="146"/>
      <c r="VAK21" s="146"/>
      <c r="VAL21" s="146"/>
      <c r="VAM21" s="146"/>
      <c r="VAN21" s="146"/>
      <c r="VAO21" s="146"/>
      <c r="VAP21" s="146"/>
      <c r="VAQ21" s="146"/>
      <c r="VAR21" s="146"/>
      <c r="VAS21" s="146"/>
      <c r="VAT21" s="146"/>
      <c r="VAU21" s="146"/>
      <c r="VAV21" s="146"/>
      <c r="VAW21" s="146"/>
      <c r="VAX21" s="146"/>
      <c r="VAY21" s="146"/>
      <c r="VAZ21" s="146"/>
      <c r="VBA21" s="146"/>
      <c r="VBB21" s="146"/>
      <c r="VBC21" s="146"/>
      <c r="VBD21" s="146"/>
      <c r="VBE21" s="146"/>
      <c r="VBF21" s="146"/>
      <c r="VBG21" s="146"/>
      <c r="VBH21" s="146"/>
      <c r="VBI21" s="146"/>
      <c r="VBJ21" s="146"/>
      <c r="VBK21" s="146"/>
      <c r="VBL21" s="146"/>
      <c r="VBM21" s="146"/>
      <c r="VBN21" s="146"/>
      <c r="VBO21" s="146"/>
      <c r="VBP21" s="146"/>
      <c r="VBQ21" s="146"/>
      <c r="VBR21" s="146"/>
      <c r="VBS21" s="146"/>
      <c r="VBT21" s="146"/>
      <c r="VBU21" s="146"/>
      <c r="VBV21" s="146"/>
      <c r="VBW21" s="146"/>
      <c r="VBX21" s="146"/>
      <c r="VBY21" s="146"/>
      <c r="VBZ21" s="146"/>
      <c r="VCA21" s="146"/>
      <c r="VCB21" s="146"/>
      <c r="VCC21" s="146"/>
      <c r="VCD21" s="146"/>
      <c r="VCE21" s="146"/>
      <c r="VCF21" s="146"/>
      <c r="VCG21" s="146"/>
      <c r="VCH21" s="146"/>
      <c r="VCI21" s="146"/>
      <c r="VCJ21" s="146"/>
      <c r="VCK21" s="146"/>
      <c r="VCL21" s="146"/>
      <c r="VCM21" s="146"/>
      <c r="VCN21" s="146"/>
      <c r="VCO21" s="146"/>
      <c r="VCP21" s="146"/>
      <c r="VCQ21" s="146"/>
      <c r="VCR21" s="146"/>
      <c r="VCS21" s="146"/>
      <c r="VCT21" s="146"/>
      <c r="VCU21" s="146"/>
      <c r="VCV21" s="146"/>
      <c r="VCW21" s="146"/>
      <c r="VCX21" s="146"/>
      <c r="VCY21" s="146"/>
      <c r="VCZ21" s="146"/>
      <c r="VDA21" s="146"/>
      <c r="VDB21" s="146"/>
      <c r="VDC21" s="146"/>
      <c r="VDD21" s="146"/>
      <c r="VDE21" s="146"/>
      <c r="VDF21" s="146"/>
      <c r="VDG21" s="146"/>
      <c r="VDH21" s="146"/>
      <c r="VDI21" s="146"/>
      <c r="VDJ21" s="146"/>
      <c r="VDK21" s="146"/>
      <c r="VDL21" s="146"/>
      <c r="VDM21" s="146"/>
      <c r="VDN21" s="146"/>
      <c r="VDO21" s="146"/>
      <c r="VDP21" s="146"/>
      <c r="VDQ21" s="146"/>
      <c r="VDR21" s="146"/>
      <c r="VDS21" s="146"/>
      <c r="VDT21" s="146"/>
      <c r="VDU21" s="146"/>
      <c r="VDV21" s="146"/>
      <c r="VDW21" s="146"/>
      <c r="VDX21" s="146"/>
      <c r="VDY21" s="146"/>
      <c r="VDZ21" s="146"/>
      <c r="VEA21" s="146"/>
      <c r="VEB21" s="146"/>
      <c r="VEC21" s="146"/>
      <c r="VED21" s="146"/>
      <c r="VEE21" s="146"/>
      <c r="VEF21" s="146"/>
      <c r="VEG21" s="146"/>
      <c r="VEH21" s="146"/>
      <c r="VEI21" s="146"/>
      <c r="VEJ21" s="146"/>
      <c r="VEK21" s="146"/>
      <c r="VEL21" s="146"/>
      <c r="VEM21" s="146"/>
      <c r="VEN21" s="146"/>
      <c r="VEO21" s="146"/>
      <c r="VEP21" s="146"/>
      <c r="VEQ21" s="146"/>
      <c r="VER21" s="146"/>
      <c r="VES21" s="146"/>
      <c r="VET21" s="146"/>
      <c r="VEU21" s="146"/>
      <c r="VEV21" s="146"/>
      <c r="VEW21" s="146"/>
      <c r="VEX21" s="146"/>
      <c r="VEY21" s="146"/>
      <c r="VEZ21" s="146"/>
      <c r="VFA21" s="146"/>
      <c r="VFB21" s="146"/>
      <c r="VFC21" s="146"/>
      <c r="VFD21" s="146"/>
      <c r="VFE21" s="146"/>
      <c r="VFF21" s="146"/>
      <c r="VFG21" s="146"/>
      <c r="VFH21" s="146"/>
      <c r="VFI21" s="146"/>
      <c r="VFJ21" s="146"/>
      <c r="VFK21" s="146"/>
      <c r="VFL21" s="146"/>
      <c r="VFM21" s="146"/>
      <c r="VFN21" s="146"/>
      <c r="VFO21" s="146"/>
      <c r="VFP21" s="146"/>
      <c r="VFQ21" s="146"/>
      <c r="VFR21" s="146"/>
      <c r="VFS21" s="146"/>
      <c r="VFT21" s="146"/>
      <c r="VFU21" s="146"/>
      <c r="VFV21" s="146"/>
      <c r="VFW21" s="146"/>
      <c r="VFX21" s="146"/>
      <c r="VFY21" s="146"/>
      <c r="VFZ21" s="146"/>
      <c r="VGA21" s="146"/>
      <c r="VGB21" s="146"/>
      <c r="VGC21" s="146"/>
      <c r="VGD21" s="146"/>
      <c r="VGE21" s="146"/>
      <c r="VGF21" s="146"/>
      <c r="VGG21" s="146"/>
      <c r="VGH21" s="146"/>
      <c r="VGI21" s="146"/>
      <c r="VGJ21" s="146"/>
      <c r="VGK21" s="146"/>
      <c r="VGL21" s="146"/>
      <c r="VGM21" s="146"/>
      <c r="VGN21" s="146"/>
      <c r="VGO21" s="146"/>
      <c r="VGP21" s="146"/>
      <c r="VGQ21" s="146"/>
      <c r="VGR21" s="146"/>
      <c r="VGS21" s="146"/>
      <c r="VGT21" s="146"/>
      <c r="VGU21" s="146"/>
      <c r="VGV21" s="146"/>
      <c r="VGW21" s="146"/>
      <c r="VGX21" s="146"/>
      <c r="VGY21" s="146"/>
      <c r="VGZ21" s="146"/>
      <c r="VHA21" s="146"/>
      <c r="VHB21" s="146"/>
      <c r="VHC21" s="146"/>
      <c r="VHD21" s="146"/>
      <c r="VHE21" s="146"/>
      <c r="VHF21" s="146"/>
      <c r="VHG21" s="146"/>
      <c r="VHH21" s="146"/>
      <c r="VHI21" s="146"/>
      <c r="VHJ21" s="146"/>
      <c r="VHK21" s="146"/>
      <c r="VHL21" s="146"/>
      <c r="VHM21" s="146"/>
      <c r="VHN21" s="146"/>
      <c r="VHO21" s="146"/>
      <c r="VHP21" s="146"/>
      <c r="VHQ21" s="146"/>
      <c r="VHR21" s="146"/>
      <c r="VHS21" s="146"/>
      <c r="VHT21" s="146"/>
      <c r="VHU21" s="146"/>
      <c r="VHV21" s="146"/>
      <c r="VHW21" s="146"/>
      <c r="VHX21" s="146"/>
      <c r="VHY21" s="146"/>
      <c r="VHZ21" s="146"/>
      <c r="VIA21" s="146"/>
      <c r="VIB21" s="146"/>
      <c r="VIC21" s="146"/>
      <c r="VID21" s="146"/>
      <c r="VIE21" s="146"/>
      <c r="VIF21" s="146"/>
      <c r="VIG21" s="146"/>
      <c r="VIH21" s="146"/>
      <c r="VII21" s="146"/>
      <c r="VIJ21" s="146"/>
      <c r="VIK21" s="146"/>
      <c r="VIL21" s="146"/>
      <c r="VIM21" s="146"/>
      <c r="VIN21" s="146"/>
      <c r="VIO21" s="146"/>
      <c r="VIP21" s="146"/>
      <c r="VIQ21" s="146"/>
      <c r="VIR21" s="146"/>
      <c r="VIS21" s="146"/>
      <c r="VIT21" s="146"/>
      <c r="VIU21" s="146"/>
      <c r="VIV21" s="146"/>
      <c r="VIW21" s="146"/>
      <c r="VIX21" s="146"/>
      <c r="VIY21" s="146"/>
      <c r="VIZ21" s="146"/>
      <c r="VJA21" s="146"/>
      <c r="VJB21" s="146"/>
      <c r="VJC21" s="146"/>
      <c r="VJD21" s="146"/>
      <c r="VJE21" s="146"/>
      <c r="VJF21" s="146"/>
      <c r="VJG21" s="146"/>
      <c r="VJH21" s="146"/>
      <c r="VJI21" s="146"/>
      <c r="VJJ21" s="146"/>
      <c r="VJK21" s="146"/>
      <c r="VJL21" s="146"/>
      <c r="VJM21" s="146"/>
      <c r="VJN21" s="146"/>
      <c r="VJO21" s="146"/>
      <c r="VJP21" s="146"/>
      <c r="VJQ21" s="146"/>
      <c r="VJR21" s="146"/>
      <c r="VJS21" s="146"/>
      <c r="VJT21" s="146"/>
      <c r="VJU21" s="146"/>
      <c r="VJV21" s="146"/>
      <c r="VJW21" s="146"/>
      <c r="VJX21" s="146"/>
      <c r="VJY21" s="146"/>
      <c r="VJZ21" s="146"/>
      <c r="VKA21" s="146"/>
      <c r="VKB21" s="146"/>
      <c r="VKC21" s="146"/>
      <c r="VKD21" s="146"/>
      <c r="VKE21" s="146"/>
      <c r="VKF21" s="146"/>
      <c r="VKG21" s="146"/>
      <c r="VKH21" s="146"/>
      <c r="VKI21" s="146"/>
      <c r="VKJ21" s="146"/>
      <c r="VKK21" s="146"/>
      <c r="VKL21" s="146"/>
      <c r="VKM21" s="146"/>
      <c r="VKN21" s="146"/>
      <c r="VKO21" s="146"/>
      <c r="VKP21" s="146"/>
      <c r="VKQ21" s="146"/>
      <c r="VKR21" s="146"/>
      <c r="VKS21" s="146"/>
      <c r="VKT21" s="146"/>
      <c r="VKU21" s="146"/>
      <c r="VKV21" s="146"/>
      <c r="VKW21" s="146"/>
      <c r="VKX21" s="146"/>
      <c r="VKY21" s="146"/>
      <c r="VKZ21" s="146"/>
      <c r="VLA21" s="146"/>
      <c r="VLB21" s="146"/>
      <c r="VLC21" s="146"/>
      <c r="VLD21" s="146"/>
      <c r="VLE21" s="146"/>
      <c r="VLF21" s="146"/>
      <c r="VLG21" s="146"/>
      <c r="VLH21" s="146"/>
      <c r="VLI21" s="146"/>
      <c r="VLJ21" s="146"/>
      <c r="VLK21" s="146"/>
      <c r="VLL21" s="146"/>
      <c r="VLM21" s="146"/>
      <c r="VLN21" s="146"/>
      <c r="VLO21" s="146"/>
      <c r="VLP21" s="146"/>
      <c r="VLQ21" s="146"/>
      <c r="VLR21" s="146"/>
      <c r="VLS21" s="146"/>
      <c r="VLT21" s="146"/>
      <c r="VLU21" s="146"/>
      <c r="VLV21" s="146"/>
      <c r="VLW21" s="146"/>
      <c r="VLX21" s="146"/>
      <c r="VLY21" s="146"/>
      <c r="VLZ21" s="146"/>
      <c r="VMA21" s="146"/>
      <c r="VMB21" s="146"/>
      <c r="VMC21" s="146"/>
      <c r="VMD21" s="146"/>
      <c r="VME21" s="146"/>
      <c r="VMF21" s="146"/>
      <c r="VMG21" s="146"/>
      <c r="VMH21" s="146"/>
      <c r="VMI21" s="146"/>
      <c r="VMJ21" s="146"/>
      <c r="VMK21" s="146"/>
      <c r="VML21" s="146"/>
      <c r="VMM21" s="146"/>
      <c r="VMN21" s="146"/>
      <c r="VMO21" s="146"/>
      <c r="VMP21" s="146"/>
      <c r="VMQ21" s="146"/>
      <c r="VMR21" s="146"/>
      <c r="VMS21" s="146"/>
      <c r="VMT21" s="146"/>
      <c r="VMU21" s="146"/>
      <c r="VMV21" s="146"/>
      <c r="VMW21" s="146"/>
      <c r="VMX21" s="146"/>
      <c r="VMY21" s="146"/>
      <c r="VMZ21" s="146"/>
      <c r="VNA21" s="146"/>
      <c r="VNB21" s="146"/>
      <c r="VNC21" s="146"/>
      <c r="VND21" s="146"/>
      <c r="VNE21" s="146"/>
      <c r="VNF21" s="146"/>
      <c r="VNG21" s="146"/>
      <c r="VNH21" s="146"/>
      <c r="VNI21" s="146"/>
      <c r="VNJ21" s="146"/>
      <c r="VNK21" s="146"/>
      <c r="VNL21" s="146"/>
      <c r="VNM21" s="146"/>
      <c r="VNN21" s="146"/>
      <c r="VNO21" s="146"/>
      <c r="VNP21" s="146"/>
      <c r="VNQ21" s="146"/>
      <c r="VNR21" s="146"/>
      <c r="VNS21" s="146"/>
      <c r="VNT21" s="146"/>
      <c r="VNU21" s="146"/>
      <c r="VNV21" s="146"/>
      <c r="VNW21" s="146"/>
      <c r="VNX21" s="146"/>
      <c r="VNY21" s="146"/>
      <c r="VNZ21" s="146"/>
      <c r="VOA21" s="146"/>
      <c r="VOB21" s="146"/>
      <c r="VOC21" s="146"/>
      <c r="VOD21" s="146"/>
      <c r="VOE21" s="146"/>
      <c r="VOF21" s="146"/>
      <c r="VOG21" s="146"/>
      <c r="VOH21" s="146"/>
      <c r="VOI21" s="146"/>
      <c r="VOJ21" s="146"/>
      <c r="VOK21" s="146"/>
      <c r="VOL21" s="146"/>
      <c r="VOM21" s="146"/>
      <c r="VON21" s="146"/>
      <c r="VOO21" s="146"/>
      <c r="VOP21" s="146"/>
      <c r="VOQ21" s="146"/>
      <c r="VOR21" s="146"/>
      <c r="VOS21" s="146"/>
      <c r="VOT21" s="146"/>
      <c r="VOU21" s="146"/>
      <c r="VOV21" s="146"/>
      <c r="VOW21" s="146"/>
      <c r="VOX21" s="146"/>
      <c r="VOY21" s="146"/>
      <c r="VOZ21" s="146"/>
      <c r="VPA21" s="146"/>
      <c r="VPB21" s="146"/>
      <c r="VPC21" s="146"/>
      <c r="VPD21" s="146"/>
      <c r="VPE21" s="146"/>
      <c r="VPF21" s="146"/>
      <c r="VPG21" s="146"/>
      <c r="VPH21" s="146"/>
      <c r="VPI21" s="146"/>
      <c r="VPJ21" s="146"/>
      <c r="VPK21" s="146"/>
      <c r="VPL21" s="146"/>
      <c r="VPM21" s="146"/>
      <c r="VPN21" s="146"/>
      <c r="VPO21" s="146"/>
      <c r="VPP21" s="146"/>
      <c r="VPQ21" s="146"/>
      <c r="VPR21" s="146"/>
      <c r="VPS21" s="146"/>
      <c r="VPT21" s="146"/>
      <c r="VPU21" s="146"/>
      <c r="VPV21" s="146"/>
      <c r="VPW21" s="146"/>
      <c r="VPX21" s="146"/>
      <c r="VPY21" s="146"/>
      <c r="VPZ21" s="146"/>
      <c r="VQA21" s="146"/>
      <c r="VQB21" s="146"/>
      <c r="VQC21" s="146"/>
      <c r="VQD21" s="146"/>
      <c r="VQE21" s="146"/>
      <c r="VQF21" s="146"/>
      <c r="VQG21" s="146"/>
      <c r="VQH21" s="146"/>
      <c r="VQI21" s="146"/>
      <c r="VQJ21" s="146"/>
      <c r="VQK21" s="146"/>
      <c r="VQL21" s="146"/>
      <c r="VQM21" s="146"/>
      <c r="VQN21" s="146"/>
      <c r="VQO21" s="146"/>
      <c r="VQP21" s="146"/>
      <c r="VQQ21" s="146"/>
      <c r="VQR21" s="146"/>
      <c r="VQS21" s="146"/>
      <c r="VQT21" s="146"/>
      <c r="VQU21" s="146"/>
      <c r="VQV21" s="146"/>
      <c r="VQW21" s="146"/>
      <c r="VQX21" s="146"/>
      <c r="VQY21" s="146"/>
      <c r="VQZ21" s="146"/>
      <c r="VRA21" s="146"/>
      <c r="VRB21" s="146"/>
      <c r="VRC21" s="146"/>
      <c r="VRD21" s="146"/>
      <c r="VRE21" s="146"/>
      <c r="VRF21" s="146"/>
      <c r="VRG21" s="146"/>
      <c r="VRH21" s="146"/>
      <c r="VRI21" s="146"/>
      <c r="VRJ21" s="146"/>
      <c r="VRK21" s="146"/>
      <c r="VRL21" s="146"/>
      <c r="VRM21" s="146"/>
      <c r="VRN21" s="146"/>
      <c r="VRO21" s="146"/>
      <c r="VRP21" s="146"/>
      <c r="VRQ21" s="146"/>
      <c r="VRR21" s="146"/>
      <c r="VRS21" s="146"/>
      <c r="VRT21" s="146"/>
      <c r="VRU21" s="146"/>
      <c r="VRV21" s="146"/>
      <c r="VRW21" s="146"/>
      <c r="VRX21" s="146"/>
      <c r="VRY21" s="146"/>
      <c r="VRZ21" s="146"/>
      <c r="VSA21" s="146"/>
      <c r="VSB21" s="146"/>
      <c r="VSC21" s="146"/>
      <c r="VSD21" s="146"/>
      <c r="VSE21" s="146"/>
      <c r="VSF21" s="146"/>
      <c r="VSG21" s="146"/>
      <c r="VSH21" s="146"/>
      <c r="VSI21" s="146"/>
      <c r="VSJ21" s="146"/>
      <c r="VSK21" s="146"/>
      <c r="VSL21" s="146"/>
      <c r="VSM21" s="146"/>
      <c r="VSN21" s="146"/>
      <c r="VSO21" s="146"/>
      <c r="VSP21" s="146"/>
      <c r="VSQ21" s="146"/>
      <c r="VSR21" s="146"/>
      <c r="VSS21" s="146"/>
      <c r="VST21" s="146"/>
      <c r="VSU21" s="146"/>
      <c r="VSV21" s="146"/>
      <c r="VSW21" s="146"/>
      <c r="VSX21" s="146"/>
      <c r="VSY21" s="146"/>
      <c r="VSZ21" s="146"/>
      <c r="VTA21" s="146"/>
      <c r="VTB21" s="146"/>
      <c r="VTC21" s="146"/>
      <c r="VTD21" s="146"/>
      <c r="VTE21" s="146"/>
      <c r="VTF21" s="146"/>
      <c r="VTG21" s="146"/>
      <c r="VTH21" s="146"/>
      <c r="VTI21" s="146"/>
      <c r="VTJ21" s="146"/>
      <c r="VTK21" s="146"/>
      <c r="VTL21" s="146"/>
      <c r="VTM21" s="146"/>
      <c r="VTN21" s="146"/>
      <c r="VTO21" s="146"/>
      <c r="VTP21" s="146"/>
      <c r="VTQ21" s="146"/>
      <c r="VTR21" s="146"/>
      <c r="VTS21" s="146"/>
      <c r="VTT21" s="146"/>
      <c r="VTU21" s="146"/>
      <c r="VTV21" s="146"/>
      <c r="VTW21" s="146"/>
      <c r="VTX21" s="146"/>
      <c r="VTY21" s="146"/>
      <c r="VTZ21" s="146"/>
      <c r="VUA21" s="146"/>
      <c r="VUB21" s="146"/>
      <c r="VUC21" s="146"/>
      <c r="VUD21" s="146"/>
      <c r="VUE21" s="146"/>
      <c r="VUF21" s="146"/>
      <c r="VUG21" s="146"/>
      <c r="VUH21" s="146"/>
      <c r="VUI21" s="146"/>
      <c r="VUJ21" s="146"/>
      <c r="VUK21" s="146"/>
      <c r="VUL21" s="146"/>
      <c r="VUM21" s="146"/>
      <c r="VUN21" s="146"/>
      <c r="VUO21" s="146"/>
      <c r="VUP21" s="146"/>
      <c r="VUQ21" s="146"/>
      <c r="VUR21" s="146"/>
      <c r="VUS21" s="146"/>
      <c r="VUT21" s="146"/>
      <c r="VUU21" s="146"/>
      <c r="VUV21" s="146"/>
      <c r="VUW21" s="146"/>
      <c r="VUX21" s="146"/>
      <c r="VUY21" s="146"/>
      <c r="VUZ21" s="146"/>
      <c r="VVA21" s="146"/>
      <c r="VVB21" s="146"/>
      <c r="VVC21" s="146"/>
      <c r="VVD21" s="146"/>
      <c r="VVE21" s="146"/>
      <c r="VVF21" s="146"/>
      <c r="VVG21" s="146"/>
      <c r="VVH21" s="146"/>
      <c r="VVI21" s="146"/>
      <c r="VVJ21" s="146"/>
      <c r="VVK21" s="146"/>
      <c r="VVL21" s="146"/>
      <c r="VVM21" s="146"/>
      <c r="VVN21" s="146"/>
      <c r="VVO21" s="146"/>
      <c r="VVP21" s="146"/>
      <c r="VVQ21" s="146"/>
      <c r="VVR21" s="146"/>
      <c r="VVS21" s="146"/>
      <c r="VVT21" s="146"/>
      <c r="VVU21" s="146"/>
      <c r="VVV21" s="146"/>
      <c r="VVW21" s="146"/>
      <c r="VVX21" s="146"/>
      <c r="VVY21" s="146"/>
      <c r="VVZ21" s="146"/>
      <c r="VWA21" s="146"/>
      <c r="VWB21" s="146"/>
      <c r="VWC21" s="146"/>
      <c r="VWD21" s="146"/>
      <c r="VWE21" s="146"/>
      <c r="VWF21" s="146"/>
      <c r="VWG21" s="146"/>
      <c r="VWH21" s="146"/>
      <c r="VWI21" s="146"/>
      <c r="VWJ21" s="146"/>
      <c r="VWK21" s="146"/>
      <c r="VWL21" s="146"/>
      <c r="VWM21" s="146"/>
      <c r="VWN21" s="146"/>
      <c r="VWO21" s="146"/>
      <c r="VWP21" s="146"/>
      <c r="VWQ21" s="146"/>
      <c r="VWR21" s="146"/>
      <c r="VWS21" s="146"/>
      <c r="VWT21" s="146"/>
      <c r="VWU21" s="146"/>
      <c r="VWV21" s="146"/>
      <c r="VWW21" s="146"/>
      <c r="VWX21" s="146"/>
      <c r="VWY21" s="146"/>
      <c r="VWZ21" s="146"/>
      <c r="VXA21" s="146"/>
      <c r="VXB21" s="146"/>
      <c r="VXC21" s="146"/>
      <c r="VXD21" s="146"/>
      <c r="VXE21" s="146"/>
      <c r="VXF21" s="146"/>
      <c r="VXG21" s="146"/>
      <c r="VXH21" s="146"/>
      <c r="VXI21" s="146"/>
      <c r="VXJ21" s="146"/>
      <c r="VXK21" s="146"/>
      <c r="VXL21" s="146"/>
      <c r="VXM21" s="146"/>
      <c r="VXN21" s="146"/>
      <c r="VXO21" s="146"/>
      <c r="VXP21" s="146"/>
      <c r="VXQ21" s="146"/>
      <c r="VXR21" s="146"/>
      <c r="VXS21" s="146"/>
      <c r="VXT21" s="146"/>
      <c r="VXU21" s="146"/>
      <c r="VXV21" s="146"/>
      <c r="VXW21" s="146"/>
      <c r="VXX21" s="146"/>
      <c r="VXY21" s="146"/>
      <c r="VXZ21" s="146"/>
      <c r="VYA21" s="146"/>
      <c r="VYB21" s="146"/>
      <c r="VYC21" s="146"/>
      <c r="VYD21" s="146"/>
      <c r="VYE21" s="146"/>
      <c r="VYF21" s="146"/>
      <c r="VYG21" s="146"/>
      <c r="VYH21" s="146"/>
      <c r="VYI21" s="146"/>
      <c r="VYJ21" s="146"/>
      <c r="VYK21" s="146"/>
      <c r="VYL21" s="146"/>
      <c r="VYM21" s="146"/>
      <c r="VYN21" s="146"/>
      <c r="VYO21" s="146"/>
      <c r="VYP21" s="146"/>
      <c r="VYQ21" s="146"/>
      <c r="VYR21" s="146"/>
      <c r="VYS21" s="146"/>
      <c r="VYT21" s="146"/>
      <c r="VYU21" s="146"/>
      <c r="VYV21" s="146"/>
      <c r="VYW21" s="146"/>
      <c r="VYX21" s="146"/>
      <c r="VYY21" s="146"/>
      <c r="VYZ21" s="146"/>
      <c r="VZA21" s="146"/>
      <c r="VZB21" s="146"/>
      <c r="VZC21" s="146"/>
      <c r="VZD21" s="146"/>
      <c r="VZE21" s="146"/>
      <c r="VZF21" s="146"/>
      <c r="VZG21" s="146"/>
      <c r="VZH21" s="146"/>
      <c r="VZI21" s="146"/>
      <c r="VZJ21" s="146"/>
      <c r="VZK21" s="146"/>
      <c r="VZL21" s="146"/>
      <c r="VZM21" s="146"/>
      <c r="VZN21" s="146"/>
      <c r="VZO21" s="146"/>
      <c r="VZP21" s="146"/>
      <c r="VZQ21" s="146"/>
      <c r="VZR21" s="146"/>
      <c r="VZS21" s="146"/>
      <c r="VZT21" s="146"/>
      <c r="VZU21" s="146"/>
      <c r="VZV21" s="146"/>
      <c r="VZW21" s="146"/>
      <c r="VZX21" s="146"/>
      <c r="VZY21" s="146"/>
      <c r="VZZ21" s="146"/>
      <c r="WAA21" s="146"/>
      <c r="WAB21" s="146"/>
      <c r="WAC21" s="146"/>
      <c r="WAD21" s="146"/>
      <c r="WAE21" s="146"/>
      <c r="WAF21" s="146"/>
      <c r="WAG21" s="146"/>
      <c r="WAH21" s="146"/>
      <c r="WAI21" s="146"/>
      <c r="WAJ21" s="146"/>
      <c r="WAK21" s="146"/>
      <c r="WAL21" s="146"/>
      <c r="WAM21" s="146"/>
      <c r="WAN21" s="146"/>
      <c r="WAO21" s="146"/>
      <c r="WAP21" s="146"/>
      <c r="WAQ21" s="146"/>
      <c r="WAR21" s="146"/>
      <c r="WAS21" s="146"/>
      <c r="WAT21" s="146"/>
      <c r="WAU21" s="146"/>
      <c r="WAV21" s="146"/>
      <c r="WAW21" s="146"/>
      <c r="WAX21" s="146"/>
      <c r="WAY21" s="146"/>
      <c r="WAZ21" s="146"/>
      <c r="WBA21" s="146"/>
      <c r="WBB21" s="146"/>
      <c r="WBC21" s="146"/>
      <c r="WBD21" s="146"/>
      <c r="WBE21" s="146"/>
      <c r="WBF21" s="146"/>
      <c r="WBG21" s="146"/>
      <c r="WBH21" s="146"/>
      <c r="WBI21" s="146"/>
      <c r="WBJ21" s="146"/>
      <c r="WBK21" s="146"/>
      <c r="WBL21" s="146"/>
      <c r="WBM21" s="146"/>
      <c r="WBN21" s="146"/>
      <c r="WBO21" s="146"/>
      <c r="WBP21" s="146"/>
      <c r="WBQ21" s="146"/>
      <c r="WBR21" s="146"/>
      <c r="WBS21" s="146"/>
      <c r="WBT21" s="146"/>
      <c r="WBU21" s="146"/>
      <c r="WBV21" s="146"/>
      <c r="WBW21" s="146"/>
      <c r="WBX21" s="146"/>
      <c r="WBY21" s="146"/>
      <c r="WBZ21" s="146"/>
      <c r="WCA21" s="146"/>
      <c r="WCB21" s="146"/>
      <c r="WCC21" s="146"/>
      <c r="WCD21" s="146"/>
      <c r="WCE21" s="146"/>
      <c r="WCF21" s="146"/>
      <c r="WCG21" s="146"/>
      <c r="WCH21" s="146"/>
      <c r="WCI21" s="146"/>
      <c r="WCJ21" s="146"/>
      <c r="WCK21" s="146"/>
      <c r="WCL21" s="146"/>
      <c r="WCM21" s="146"/>
      <c r="WCN21" s="146"/>
      <c r="WCO21" s="146"/>
      <c r="WCP21" s="146"/>
      <c r="WCQ21" s="146"/>
      <c r="WCR21" s="146"/>
      <c r="WCS21" s="146"/>
      <c r="WCT21" s="146"/>
      <c r="WCU21" s="146"/>
      <c r="WCV21" s="146"/>
      <c r="WCW21" s="146"/>
      <c r="WCX21" s="146"/>
      <c r="WCY21" s="146"/>
      <c r="WCZ21" s="146"/>
      <c r="WDA21" s="146"/>
      <c r="WDB21" s="146"/>
      <c r="WDC21" s="146"/>
      <c r="WDD21" s="146"/>
      <c r="WDE21" s="146"/>
      <c r="WDF21" s="146"/>
      <c r="WDG21" s="146"/>
      <c r="WDH21" s="146"/>
      <c r="WDI21" s="146"/>
      <c r="WDJ21" s="146"/>
      <c r="WDK21" s="146"/>
      <c r="WDL21" s="146"/>
      <c r="WDM21" s="146"/>
      <c r="WDN21" s="146"/>
      <c r="WDO21" s="146"/>
      <c r="WDP21" s="146"/>
      <c r="WDQ21" s="146"/>
      <c r="WDR21" s="146"/>
      <c r="WDS21" s="146"/>
      <c r="WDT21" s="146"/>
      <c r="WDU21" s="146"/>
      <c r="WDV21" s="146"/>
      <c r="WDW21" s="146"/>
      <c r="WDX21" s="146"/>
      <c r="WDY21" s="146"/>
      <c r="WDZ21" s="146"/>
      <c r="WEA21" s="146"/>
      <c r="WEB21" s="146"/>
      <c r="WEC21" s="146"/>
      <c r="WED21" s="146"/>
      <c r="WEE21" s="146"/>
      <c r="WEF21" s="146"/>
      <c r="WEG21" s="146"/>
      <c r="WEH21" s="146"/>
      <c r="WEI21" s="146"/>
      <c r="WEJ21" s="146"/>
      <c r="WEK21" s="146"/>
      <c r="WEL21" s="146"/>
      <c r="WEM21" s="146"/>
      <c r="WEN21" s="146"/>
      <c r="WEO21" s="146"/>
      <c r="WEP21" s="146"/>
      <c r="WEQ21" s="146"/>
      <c r="WER21" s="146"/>
      <c r="WES21" s="146"/>
      <c r="WET21" s="146"/>
      <c r="WEU21" s="146"/>
      <c r="WEV21" s="146"/>
      <c r="WEW21" s="146"/>
      <c r="WEX21" s="146"/>
      <c r="WEY21" s="146"/>
      <c r="WEZ21" s="146"/>
      <c r="WFA21" s="146"/>
      <c r="WFB21" s="146"/>
      <c r="WFC21" s="146"/>
      <c r="WFD21" s="146"/>
      <c r="WFE21" s="146"/>
      <c r="WFF21" s="146"/>
      <c r="WFG21" s="146"/>
      <c r="WFH21" s="146"/>
      <c r="WFI21" s="146"/>
      <c r="WFJ21" s="146"/>
      <c r="WFK21" s="146"/>
      <c r="WFL21" s="146"/>
      <c r="WFM21" s="146"/>
      <c r="WFN21" s="146"/>
      <c r="WFO21" s="146"/>
      <c r="WFP21" s="146"/>
      <c r="WFQ21" s="146"/>
      <c r="WFR21" s="146"/>
      <c r="WFS21" s="146"/>
      <c r="WFT21" s="146"/>
      <c r="WFU21" s="146"/>
      <c r="WFV21" s="146"/>
      <c r="WFW21" s="146"/>
      <c r="WFX21" s="146"/>
      <c r="WFY21" s="146"/>
      <c r="WFZ21" s="146"/>
      <c r="WGA21" s="146"/>
      <c r="WGB21" s="146"/>
      <c r="WGC21" s="146"/>
      <c r="WGD21" s="146"/>
      <c r="WGE21" s="146"/>
      <c r="WGF21" s="146"/>
      <c r="WGG21" s="146"/>
      <c r="WGH21" s="146"/>
      <c r="WGI21" s="146"/>
      <c r="WGJ21" s="146"/>
      <c r="WGK21" s="146"/>
      <c r="WGL21" s="146"/>
      <c r="WGM21" s="146"/>
      <c r="WGN21" s="146"/>
      <c r="WGO21" s="146"/>
      <c r="WGP21" s="146"/>
      <c r="WGQ21" s="146"/>
      <c r="WGR21" s="146"/>
      <c r="WGS21" s="146"/>
      <c r="WGT21" s="146"/>
      <c r="WGU21" s="146"/>
      <c r="WGV21" s="146"/>
      <c r="WGW21" s="146"/>
      <c r="WGX21" s="146"/>
      <c r="WGY21" s="146"/>
      <c r="WGZ21" s="146"/>
      <c r="WHA21" s="146"/>
      <c r="WHB21" s="146"/>
      <c r="WHC21" s="146"/>
      <c r="WHD21" s="146"/>
      <c r="WHE21" s="146"/>
      <c r="WHF21" s="146"/>
      <c r="WHG21" s="146"/>
      <c r="WHH21" s="146"/>
      <c r="WHI21" s="146"/>
      <c r="WHJ21" s="146"/>
      <c r="WHK21" s="146"/>
      <c r="WHL21" s="146"/>
      <c r="WHM21" s="146"/>
      <c r="WHN21" s="146"/>
      <c r="WHO21" s="146"/>
      <c r="WHP21" s="146"/>
      <c r="WHQ21" s="146"/>
      <c r="WHR21" s="146"/>
      <c r="WHS21" s="146"/>
      <c r="WHT21" s="146"/>
      <c r="WHU21" s="146"/>
      <c r="WHV21" s="146"/>
      <c r="WHW21" s="146"/>
      <c r="WHX21" s="146"/>
      <c r="WHY21" s="146"/>
      <c r="WHZ21" s="146"/>
      <c r="WIA21" s="146"/>
      <c r="WIB21" s="146"/>
      <c r="WIC21" s="146"/>
      <c r="WID21" s="146"/>
      <c r="WIE21" s="146"/>
      <c r="WIF21" s="146"/>
      <c r="WIG21" s="146"/>
      <c r="WIH21" s="146"/>
      <c r="WII21" s="146"/>
      <c r="WIJ21" s="146"/>
      <c r="WIK21" s="146"/>
      <c r="WIL21" s="146"/>
      <c r="WIM21" s="146"/>
      <c r="WIN21" s="146"/>
      <c r="WIO21" s="146"/>
      <c r="WIP21" s="146"/>
      <c r="WIQ21" s="146"/>
      <c r="WIR21" s="146"/>
      <c r="WIS21" s="146"/>
      <c r="WIT21" s="146"/>
      <c r="WIU21" s="146"/>
      <c r="WIV21" s="146"/>
      <c r="WIW21" s="146"/>
      <c r="WIX21" s="146"/>
      <c r="WIY21" s="146"/>
      <c r="WIZ21" s="146"/>
      <c r="WJA21" s="146"/>
      <c r="WJB21" s="146"/>
      <c r="WJC21" s="146"/>
      <c r="WJD21" s="146"/>
      <c r="WJE21" s="146"/>
      <c r="WJF21" s="146"/>
      <c r="WJG21" s="146"/>
      <c r="WJH21" s="146"/>
      <c r="WJI21" s="146"/>
      <c r="WJJ21" s="146"/>
      <c r="WJK21" s="146"/>
      <c r="WJL21" s="146"/>
      <c r="WJM21" s="146"/>
      <c r="WJN21" s="146"/>
      <c r="WJO21" s="146"/>
      <c r="WJP21" s="146"/>
      <c r="WJQ21" s="146"/>
      <c r="WJR21" s="146"/>
      <c r="WJS21" s="146"/>
      <c r="WJT21" s="146"/>
      <c r="WJU21" s="146"/>
      <c r="WJV21" s="146"/>
      <c r="WJW21" s="146"/>
      <c r="WJX21" s="146"/>
      <c r="WJY21" s="146"/>
      <c r="WJZ21" s="146"/>
      <c r="WKA21" s="146"/>
      <c r="WKB21" s="146"/>
      <c r="WKC21" s="146"/>
      <c r="WKD21" s="146"/>
      <c r="WKE21" s="146"/>
      <c r="WKF21" s="146"/>
      <c r="WKG21" s="146"/>
      <c r="WKH21" s="146"/>
      <c r="WKI21" s="146"/>
      <c r="WKJ21" s="146"/>
      <c r="WKK21" s="146"/>
      <c r="WKL21" s="146"/>
      <c r="WKM21" s="146"/>
      <c r="WKN21" s="146"/>
      <c r="WKO21" s="146"/>
      <c r="WKP21" s="146"/>
      <c r="WKQ21" s="146"/>
      <c r="WKR21" s="146"/>
      <c r="WKS21" s="146"/>
      <c r="WKT21" s="146"/>
      <c r="WKU21" s="146"/>
      <c r="WKV21" s="146"/>
      <c r="WKW21" s="146"/>
      <c r="WKX21" s="146"/>
      <c r="WKY21" s="146"/>
      <c r="WKZ21" s="146"/>
      <c r="WLA21" s="146"/>
      <c r="WLB21" s="146"/>
      <c r="WLC21" s="146"/>
      <c r="WLD21" s="146"/>
      <c r="WLE21" s="146"/>
      <c r="WLF21" s="146"/>
      <c r="WLG21" s="146"/>
      <c r="WLH21" s="146"/>
      <c r="WLI21" s="146"/>
      <c r="WLJ21" s="146"/>
      <c r="WLK21" s="146"/>
      <c r="WLL21" s="146"/>
      <c r="WLM21" s="146"/>
      <c r="WLN21" s="146"/>
      <c r="WLO21" s="146"/>
      <c r="WLP21" s="146"/>
      <c r="WLQ21" s="146"/>
      <c r="WLR21" s="146"/>
      <c r="WLS21" s="146"/>
      <c r="WLT21" s="146"/>
      <c r="WLU21" s="146"/>
      <c r="WLV21" s="146"/>
      <c r="WLW21" s="146"/>
      <c r="WLX21" s="146"/>
      <c r="WLY21" s="146"/>
      <c r="WLZ21" s="146"/>
      <c r="WMA21" s="146"/>
      <c r="WMB21" s="146"/>
      <c r="WMC21" s="146"/>
      <c r="WMD21" s="146"/>
      <c r="WME21" s="146"/>
      <c r="WMF21" s="146"/>
      <c r="WMG21" s="146"/>
      <c r="WMH21" s="146"/>
      <c r="WMI21" s="146"/>
      <c r="WMJ21" s="146"/>
      <c r="WMK21" s="146"/>
      <c r="WML21" s="146"/>
      <c r="WMM21" s="146"/>
      <c r="WMN21" s="146"/>
      <c r="WMO21" s="146"/>
      <c r="WMP21" s="146"/>
      <c r="WMQ21" s="146"/>
      <c r="WMR21" s="146"/>
      <c r="WMS21" s="146"/>
      <c r="WMT21" s="146"/>
      <c r="WMU21" s="146"/>
      <c r="WMV21" s="146"/>
      <c r="WMW21" s="146"/>
      <c r="WMX21" s="146"/>
      <c r="WMY21" s="146"/>
      <c r="WMZ21" s="146"/>
      <c r="WNA21" s="146"/>
      <c r="WNB21" s="146"/>
      <c r="WNC21" s="146"/>
      <c r="WND21" s="146"/>
      <c r="WNE21" s="146"/>
      <c r="WNF21" s="146"/>
      <c r="WNG21" s="146"/>
      <c r="WNH21" s="146"/>
      <c r="WNI21" s="146"/>
      <c r="WNJ21" s="146"/>
      <c r="WNK21" s="146"/>
      <c r="WNL21" s="146"/>
      <c r="WNM21" s="146"/>
      <c r="WNN21" s="146"/>
      <c r="WNO21" s="146"/>
      <c r="WNP21" s="146"/>
      <c r="WNQ21" s="146"/>
      <c r="WNR21" s="146"/>
      <c r="WNS21" s="146"/>
      <c r="WNT21" s="146"/>
      <c r="WNU21" s="146"/>
      <c r="WNV21" s="146"/>
      <c r="WNW21" s="146"/>
      <c r="WNX21" s="146"/>
      <c r="WNY21" s="146"/>
      <c r="WNZ21" s="146"/>
      <c r="WOA21" s="146"/>
      <c r="WOB21" s="146"/>
      <c r="WOC21" s="146"/>
      <c r="WOD21" s="146"/>
      <c r="WOE21" s="146"/>
      <c r="WOF21" s="146"/>
      <c r="WOG21" s="146"/>
      <c r="WOH21" s="146"/>
      <c r="WOI21" s="146"/>
      <c r="WOJ21" s="146"/>
      <c r="WOK21" s="146"/>
      <c r="WOL21" s="146"/>
      <c r="WOM21" s="146"/>
      <c r="WON21" s="146"/>
      <c r="WOO21" s="146"/>
      <c r="WOP21" s="146"/>
      <c r="WOQ21" s="146"/>
      <c r="WOR21" s="146"/>
      <c r="WOS21" s="146"/>
      <c r="WOT21" s="146"/>
      <c r="WOU21" s="146"/>
      <c r="WOV21" s="146"/>
      <c r="WOW21" s="146"/>
      <c r="WOX21" s="146"/>
      <c r="WOY21" s="146"/>
      <c r="WOZ21" s="146"/>
      <c r="WPA21" s="146"/>
      <c r="WPB21" s="146"/>
      <c r="WPC21" s="146"/>
      <c r="WPD21" s="146"/>
      <c r="WPE21" s="146"/>
      <c r="WPF21" s="146"/>
      <c r="WPG21" s="146"/>
      <c r="WPH21" s="146"/>
      <c r="WPI21" s="146"/>
      <c r="WPJ21" s="146"/>
      <c r="WPK21" s="146"/>
      <c r="WPL21" s="146"/>
      <c r="WPM21" s="146"/>
      <c r="WPN21" s="146"/>
      <c r="WPO21" s="146"/>
      <c r="WPP21" s="146"/>
      <c r="WPQ21" s="146"/>
      <c r="WPR21" s="146"/>
      <c r="WPS21" s="146"/>
      <c r="WPT21" s="146"/>
      <c r="WPU21" s="146"/>
      <c r="WPV21" s="146"/>
      <c r="WPW21" s="146"/>
      <c r="WPX21" s="146"/>
      <c r="WPY21" s="146"/>
      <c r="WPZ21" s="146"/>
      <c r="WQA21" s="146"/>
      <c r="WQB21" s="146"/>
      <c r="WQC21" s="146"/>
      <c r="WQD21" s="146"/>
      <c r="WQE21" s="146"/>
      <c r="WQF21" s="146"/>
      <c r="WQG21" s="146"/>
      <c r="WQH21" s="146"/>
      <c r="WQI21" s="146"/>
      <c r="WQJ21" s="146"/>
      <c r="WQK21" s="146"/>
      <c r="WQL21" s="146"/>
      <c r="WQM21" s="146"/>
      <c r="WQN21" s="146"/>
      <c r="WQO21" s="146"/>
      <c r="WQP21" s="146"/>
      <c r="WQQ21" s="146"/>
      <c r="WQR21" s="146"/>
      <c r="WQS21" s="146"/>
      <c r="WQT21" s="146"/>
      <c r="WQU21" s="146"/>
      <c r="WQV21" s="146"/>
      <c r="WQW21" s="146"/>
      <c r="WQX21" s="146"/>
      <c r="WQY21" s="146"/>
      <c r="WQZ21" s="146"/>
      <c r="WRA21" s="146"/>
      <c r="WRB21" s="146"/>
      <c r="WRC21" s="146"/>
      <c r="WRD21" s="146"/>
      <c r="WRE21" s="146"/>
      <c r="WRF21" s="146"/>
      <c r="WRG21" s="146"/>
      <c r="WRH21" s="146"/>
      <c r="WRI21" s="146"/>
      <c r="WRJ21" s="146"/>
      <c r="WRK21" s="146"/>
      <c r="WRL21" s="146"/>
      <c r="WRM21" s="146"/>
      <c r="WRN21" s="146"/>
      <c r="WRO21" s="146"/>
      <c r="WRP21" s="146"/>
      <c r="WRQ21" s="146"/>
      <c r="WRR21" s="146"/>
      <c r="WRS21" s="146"/>
      <c r="WRT21" s="146"/>
      <c r="WRU21" s="146"/>
      <c r="WRV21" s="146"/>
      <c r="WRW21" s="146"/>
      <c r="WRX21" s="146"/>
      <c r="WRY21" s="146"/>
      <c r="WRZ21" s="146"/>
      <c r="WSA21" s="146"/>
      <c r="WSB21" s="146"/>
      <c r="WSC21" s="146"/>
      <c r="WSD21" s="146"/>
      <c r="WSE21" s="146"/>
      <c r="WSF21" s="146"/>
      <c r="WSG21" s="146"/>
      <c r="WSH21" s="146"/>
      <c r="WSI21" s="146"/>
      <c r="WSJ21" s="146"/>
      <c r="WSK21" s="146"/>
      <c r="WSL21" s="146"/>
      <c r="WSM21" s="146"/>
      <c r="WSN21" s="146"/>
      <c r="WSO21" s="146"/>
      <c r="WSP21" s="146"/>
      <c r="WSQ21" s="146"/>
      <c r="WSR21" s="146"/>
      <c r="WSS21" s="146"/>
      <c r="WST21" s="146"/>
      <c r="WSU21" s="146"/>
      <c r="WSV21" s="146"/>
      <c r="WSW21" s="146"/>
      <c r="WSX21" s="146"/>
      <c r="WSY21" s="146"/>
      <c r="WSZ21" s="146"/>
      <c r="WTA21" s="146"/>
      <c r="WTB21" s="146"/>
      <c r="WTC21" s="146"/>
      <c r="WTD21" s="146"/>
      <c r="WTE21" s="146"/>
      <c r="WTF21" s="146"/>
      <c r="WTG21" s="146"/>
      <c r="WTH21" s="146"/>
      <c r="WTI21" s="146"/>
      <c r="WTJ21" s="146"/>
      <c r="WTK21" s="146"/>
      <c r="WTL21" s="146"/>
      <c r="WTM21" s="146"/>
      <c r="WTN21" s="146"/>
      <c r="WTO21" s="146"/>
      <c r="WTP21" s="146"/>
      <c r="WTQ21" s="146"/>
      <c r="WTR21" s="146"/>
      <c r="WTS21" s="146"/>
      <c r="WTT21" s="146"/>
      <c r="WTU21" s="146"/>
      <c r="WTV21" s="146"/>
      <c r="WTW21" s="146"/>
      <c r="WTX21" s="146"/>
      <c r="WTY21" s="146"/>
      <c r="WTZ21" s="146"/>
      <c r="WUA21" s="146"/>
      <c r="WUB21" s="146"/>
      <c r="WUC21" s="146"/>
      <c r="WUD21" s="146"/>
      <c r="WUE21" s="146"/>
      <c r="WUF21" s="146"/>
      <c r="WUG21" s="146"/>
      <c r="WUH21" s="146"/>
      <c r="WUI21" s="146"/>
      <c r="WUJ21" s="146"/>
      <c r="WUK21" s="146"/>
      <c r="WUL21" s="146"/>
      <c r="WUM21" s="146"/>
      <c r="WUN21" s="146"/>
      <c r="WUO21" s="146"/>
      <c r="WUP21" s="146"/>
      <c r="WUQ21" s="146"/>
      <c r="WUR21" s="146"/>
      <c r="WUS21" s="146"/>
      <c r="WUT21" s="146"/>
      <c r="WUU21" s="146"/>
      <c r="WUV21" s="146"/>
      <c r="WUW21" s="146"/>
      <c r="WUX21" s="146"/>
      <c r="WUY21" s="146"/>
      <c r="WUZ21" s="146"/>
      <c r="WVA21" s="146"/>
      <c r="WVB21" s="146"/>
      <c r="WVC21" s="146"/>
      <c r="WVD21" s="146"/>
      <c r="WVE21" s="146"/>
      <c r="WVF21" s="146"/>
      <c r="WVG21" s="146"/>
      <c r="WVH21" s="146"/>
      <c r="WVI21" s="146"/>
      <c r="WVJ21" s="146"/>
      <c r="WVK21" s="146"/>
      <c r="WVL21" s="146"/>
      <c r="WVM21" s="146"/>
      <c r="WVN21" s="146"/>
      <c r="WVO21" s="146"/>
      <c r="WVP21" s="146"/>
      <c r="WVQ21" s="146"/>
      <c r="WVR21" s="146"/>
      <c r="WVS21" s="146"/>
      <c r="WVT21" s="146"/>
      <c r="WVU21" s="146"/>
      <c r="WVV21" s="146"/>
      <c r="WVW21" s="146"/>
      <c r="WVX21" s="146"/>
      <c r="WVY21" s="146"/>
      <c r="WVZ21" s="146"/>
      <c r="WWA21" s="146"/>
      <c r="WWB21" s="146"/>
      <c r="WWC21" s="146"/>
      <c r="WWD21" s="146"/>
      <c r="WWE21" s="146"/>
      <c r="WWF21" s="146"/>
      <c r="WWG21" s="146"/>
      <c r="WWH21" s="146"/>
      <c r="WWI21" s="146"/>
    </row>
    <row r="22" spans="1:16155" s="148" customFormat="1" ht="55.2">
      <c r="A22" s="158" t="s">
        <v>93</v>
      </c>
      <c r="B22" s="162" t="s">
        <v>94</v>
      </c>
      <c r="C22" s="158" t="s">
        <v>95</v>
      </c>
      <c r="D22" s="158" t="s">
        <v>338</v>
      </c>
      <c r="E22" s="159" t="s">
        <v>87</v>
      </c>
      <c r="F22" s="159" t="s">
        <v>341</v>
      </c>
      <c r="G22" s="159" t="s">
        <v>339</v>
      </c>
      <c r="H22" s="160" t="s">
        <v>340</v>
      </c>
      <c r="I22" s="160" t="s">
        <v>340</v>
      </c>
      <c r="J22" s="160" t="s">
        <v>340</v>
      </c>
      <c r="K22" s="160" t="s">
        <v>340</v>
      </c>
      <c r="L22" s="160" t="s">
        <v>340</v>
      </c>
      <c r="M22" s="160" t="s">
        <v>340</v>
      </c>
      <c r="N22" s="160" t="s">
        <v>340</v>
      </c>
      <c r="O22" s="160" t="s">
        <v>340</v>
      </c>
      <c r="P22" s="160" t="s">
        <v>340</v>
      </c>
      <c r="X22" s="147"/>
      <c r="Y22" s="147"/>
      <c r="Z22" s="147"/>
      <c r="AA22" s="147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46"/>
      <c r="DO22" s="146"/>
      <c r="DP22" s="146"/>
      <c r="DQ22" s="146"/>
      <c r="DR22" s="146"/>
      <c r="DS22" s="146"/>
      <c r="DT22" s="146"/>
      <c r="DU22" s="146"/>
      <c r="DV22" s="146"/>
      <c r="DW22" s="146"/>
      <c r="DX22" s="146"/>
      <c r="DY22" s="146"/>
      <c r="DZ22" s="146"/>
      <c r="EA22" s="146"/>
      <c r="EB22" s="146"/>
      <c r="EC22" s="146"/>
      <c r="ED22" s="146"/>
      <c r="EE22" s="146"/>
      <c r="EF22" s="146"/>
      <c r="EG22" s="146"/>
      <c r="EH22" s="146"/>
      <c r="EI22" s="146"/>
      <c r="EJ22" s="146"/>
      <c r="EK22" s="146"/>
      <c r="EL22" s="146"/>
      <c r="EM22" s="146"/>
      <c r="EN22" s="146"/>
      <c r="EO22" s="146"/>
      <c r="EP22" s="146"/>
      <c r="EQ22" s="146"/>
      <c r="ER22" s="146"/>
      <c r="ES22" s="146"/>
      <c r="ET22" s="146"/>
      <c r="EU22" s="146"/>
      <c r="EV22" s="146"/>
      <c r="EW22" s="146"/>
      <c r="EX22" s="146"/>
      <c r="EY22" s="146"/>
      <c r="EZ22" s="146"/>
      <c r="FA22" s="146"/>
      <c r="FB22" s="146"/>
      <c r="FC22" s="146"/>
      <c r="FD22" s="146"/>
      <c r="FE22" s="146"/>
      <c r="FF22" s="146"/>
      <c r="FG22" s="146"/>
      <c r="FH22" s="146"/>
      <c r="FI22" s="146"/>
      <c r="FJ22" s="146"/>
      <c r="FK22" s="146"/>
      <c r="FL22" s="146"/>
      <c r="FM22" s="146"/>
      <c r="FN22" s="146"/>
      <c r="FO22" s="146"/>
      <c r="FP22" s="146"/>
      <c r="FQ22" s="146"/>
      <c r="FR22" s="146"/>
      <c r="FS22" s="146"/>
      <c r="FT22" s="146"/>
      <c r="FU22" s="146"/>
      <c r="FV22" s="146"/>
      <c r="FW22" s="146"/>
      <c r="FX22" s="146"/>
      <c r="FY22" s="146"/>
      <c r="FZ22" s="146"/>
      <c r="GA22" s="146"/>
      <c r="GB22" s="146"/>
      <c r="GC22" s="146"/>
      <c r="GD22" s="146"/>
      <c r="GE22" s="146"/>
      <c r="GF22" s="146"/>
      <c r="GG22" s="146"/>
      <c r="GH22" s="146"/>
      <c r="GI22" s="146"/>
      <c r="GJ22" s="146"/>
      <c r="GK22" s="146"/>
      <c r="GL22" s="146"/>
      <c r="GM22" s="146"/>
      <c r="GN22" s="146"/>
      <c r="GO22" s="146"/>
      <c r="GP22" s="146"/>
      <c r="GQ22" s="146"/>
      <c r="GR22" s="146"/>
      <c r="GS22" s="146"/>
      <c r="GT22" s="146"/>
      <c r="GU22" s="146"/>
      <c r="GV22" s="146"/>
      <c r="GW22" s="146"/>
      <c r="GX22" s="146"/>
      <c r="GY22" s="146"/>
      <c r="GZ22" s="146"/>
      <c r="HA22" s="146"/>
      <c r="HB22" s="146"/>
      <c r="HC22" s="146"/>
      <c r="HD22" s="146"/>
      <c r="HE22" s="146"/>
      <c r="HF22" s="146"/>
      <c r="HG22" s="146"/>
      <c r="HH22" s="146"/>
      <c r="HI22" s="146"/>
      <c r="HJ22" s="146"/>
      <c r="HK22" s="146"/>
      <c r="HL22" s="146"/>
      <c r="HM22" s="146"/>
      <c r="HN22" s="146"/>
      <c r="HO22" s="146"/>
      <c r="HP22" s="146"/>
      <c r="HQ22" s="146"/>
      <c r="HR22" s="146"/>
      <c r="HS22" s="146"/>
      <c r="HT22" s="146"/>
      <c r="HU22" s="146"/>
      <c r="HV22" s="146"/>
      <c r="HW22" s="146"/>
      <c r="HX22" s="146"/>
      <c r="HY22" s="146"/>
      <c r="HZ22" s="146"/>
      <c r="IA22" s="146"/>
      <c r="IB22" s="146"/>
      <c r="IC22" s="146"/>
      <c r="ID22" s="146"/>
      <c r="IE22" s="146"/>
      <c r="IF22" s="146"/>
      <c r="IG22" s="146"/>
      <c r="IH22" s="146"/>
      <c r="II22" s="146"/>
      <c r="IJ22" s="146"/>
      <c r="IK22" s="146"/>
      <c r="IL22" s="146"/>
      <c r="IM22" s="146"/>
      <c r="IN22" s="146"/>
      <c r="IO22" s="146"/>
      <c r="IP22" s="146"/>
      <c r="IQ22" s="146"/>
      <c r="IR22" s="146"/>
      <c r="IS22" s="146"/>
      <c r="IT22" s="146"/>
      <c r="IU22" s="146"/>
      <c r="IV22" s="146"/>
      <c r="IW22" s="146"/>
      <c r="IX22" s="146"/>
      <c r="IY22" s="146"/>
      <c r="IZ22" s="146"/>
      <c r="JA22" s="146"/>
      <c r="JB22" s="146"/>
      <c r="JC22" s="146"/>
      <c r="JD22" s="146"/>
      <c r="JE22" s="146"/>
      <c r="JF22" s="146"/>
      <c r="JG22" s="146"/>
      <c r="JH22" s="146"/>
      <c r="JI22" s="146"/>
      <c r="JJ22" s="146"/>
      <c r="JK22" s="146"/>
      <c r="JL22" s="146"/>
      <c r="JM22" s="146"/>
      <c r="JN22" s="146"/>
      <c r="JO22" s="146"/>
      <c r="JP22" s="146"/>
      <c r="JQ22" s="146"/>
      <c r="JR22" s="146"/>
      <c r="JS22" s="146"/>
      <c r="JT22" s="146"/>
      <c r="JU22" s="146"/>
      <c r="JV22" s="146"/>
      <c r="JW22" s="146"/>
      <c r="JX22" s="146"/>
      <c r="JY22" s="146"/>
      <c r="JZ22" s="146"/>
      <c r="KA22" s="146"/>
      <c r="KB22" s="146"/>
      <c r="KC22" s="146"/>
      <c r="KD22" s="146"/>
      <c r="KE22" s="146"/>
      <c r="KF22" s="146"/>
      <c r="KG22" s="146"/>
      <c r="KH22" s="146"/>
      <c r="KI22" s="146"/>
      <c r="KJ22" s="146"/>
      <c r="KK22" s="146"/>
      <c r="KL22" s="146"/>
      <c r="KM22" s="146"/>
      <c r="KN22" s="146"/>
      <c r="KO22" s="146"/>
      <c r="KP22" s="146"/>
      <c r="KQ22" s="146"/>
      <c r="KR22" s="146"/>
      <c r="KS22" s="146"/>
      <c r="KT22" s="146"/>
      <c r="KU22" s="146"/>
      <c r="KV22" s="146"/>
      <c r="KW22" s="146"/>
      <c r="KX22" s="146"/>
      <c r="KY22" s="146"/>
      <c r="KZ22" s="146"/>
      <c r="LA22" s="146"/>
      <c r="LB22" s="146"/>
      <c r="LC22" s="146"/>
      <c r="LD22" s="146"/>
      <c r="LE22" s="146"/>
      <c r="LF22" s="146"/>
      <c r="LG22" s="146"/>
      <c r="LH22" s="146"/>
      <c r="LI22" s="146"/>
      <c r="LJ22" s="146"/>
      <c r="LK22" s="146"/>
      <c r="LL22" s="146"/>
      <c r="LM22" s="146"/>
      <c r="LN22" s="146"/>
      <c r="LO22" s="146"/>
      <c r="LP22" s="146"/>
      <c r="LQ22" s="146"/>
      <c r="LR22" s="146"/>
      <c r="LS22" s="146"/>
      <c r="LT22" s="146"/>
      <c r="LU22" s="146"/>
      <c r="LV22" s="146"/>
      <c r="LW22" s="146"/>
      <c r="LX22" s="146"/>
      <c r="LY22" s="146"/>
      <c r="LZ22" s="146"/>
      <c r="MA22" s="146"/>
      <c r="MB22" s="146"/>
      <c r="MC22" s="146"/>
      <c r="MD22" s="146"/>
      <c r="ME22" s="146"/>
      <c r="MF22" s="146"/>
      <c r="MG22" s="146"/>
      <c r="MH22" s="146"/>
      <c r="MI22" s="146"/>
      <c r="MJ22" s="146"/>
      <c r="MK22" s="146"/>
      <c r="ML22" s="146"/>
      <c r="MM22" s="146"/>
      <c r="MN22" s="146"/>
      <c r="MO22" s="146"/>
      <c r="MP22" s="146"/>
      <c r="MQ22" s="146"/>
      <c r="MR22" s="146"/>
      <c r="MS22" s="146"/>
      <c r="MT22" s="146"/>
      <c r="MU22" s="146"/>
      <c r="MV22" s="146"/>
      <c r="MW22" s="146"/>
      <c r="MX22" s="146"/>
      <c r="MY22" s="146"/>
      <c r="MZ22" s="146"/>
      <c r="NA22" s="146"/>
      <c r="NB22" s="146"/>
      <c r="NC22" s="146"/>
      <c r="ND22" s="146"/>
      <c r="NE22" s="146"/>
      <c r="NF22" s="146"/>
      <c r="NG22" s="146"/>
      <c r="NH22" s="146"/>
      <c r="NI22" s="146"/>
      <c r="NJ22" s="146"/>
      <c r="NK22" s="146"/>
      <c r="NL22" s="146"/>
      <c r="NM22" s="146"/>
      <c r="NN22" s="146"/>
      <c r="NO22" s="146"/>
      <c r="NP22" s="146"/>
      <c r="NQ22" s="146"/>
      <c r="NR22" s="146"/>
      <c r="NS22" s="146"/>
      <c r="NT22" s="146"/>
      <c r="NU22" s="146"/>
      <c r="NV22" s="146"/>
      <c r="NW22" s="146"/>
      <c r="NX22" s="146"/>
      <c r="NY22" s="146"/>
      <c r="NZ22" s="146"/>
      <c r="OA22" s="146"/>
      <c r="OB22" s="146"/>
      <c r="OC22" s="146"/>
      <c r="OD22" s="146"/>
      <c r="OE22" s="146"/>
      <c r="OF22" s="146"/>
      <c r="OG22" s="146"/>
      <c r="OH22" s="146"/>
      <c r="OI22" s="146"/>
      <c r="OJ22" s="146"/>
      <c r="OK22" s="146"/>
      <c r="OL22" s="146"/>
      <c r="OM22" s="146"/>
      <c r="ON22" s="146"/>
      <c r="OO22" s="146"/>
      <c r="OP22" s="146"/>
      <c r="OQ22" s="146"/>
      <c r="OR22" s="146"/>
      <c r="OS22" s="146"/>
      <c r="OT22" s="146"/>
      <c r="OU22" s="146"/>
      <c r="OV22" s="146"/>
      <c r="OW22" s="146"/>
      <c r="OX22" s="146"/>
      <c r="OY22" s="146"/>
      <c r="OZ22" s="146"/>
      <c r="PA22" s="146"/>
      <c r="PB22" s="146"/>
      <c r="PC22" s="146"/>
      <c r="PD22" s="146"/>
      <c r="PE22" s="146"/>
      <c r="PF22" s="146"/>
      <c r="PG22" s="146"/>
      <c r="PH22" s="146"/>
      <c r="PI22" s="146"/>
      <c r="PJ22" s="146"/>
      <c r="PK22" s="146"/>
      <c r="PL22" s="146"/>
      <c r="PM22" s="146"/>
      <c r="PN22" s="146"/>
      <c r="PO22" s="146"/>
      <c r="PP22" s="146"/>
      <c r="PQ22" s="146"/>
      <c r="PR22" s="146"/>
      <c r="PS22" s="146"/>
      <c r="PT22" s="146"/>
      <c r="PU22" s="146"/>
      <c r="PV22" s="146"/>
      <c r="PW22" s="146"/>
      <c r="PX22" s="146"/>
      <c r="PY22" s="146"/>
      <c r="PZ22" s="146"/>
      <c r="QA22" s="146"/>
      <c r="QB22" s="146"/>
      <c r="QC22" s="146"/>
      <c r="QD22" s="146"/>
      <c r="QE22" s="146"/>
      <c r="QF22" s="146"/>
      <c r="QG22" s="146"/>
      <c r="QH22" s="146"/>
      <c r="QI22" s="146"/>
      <c r="QJ22" s="146"/>
      <c r="QK22" s="146"/>
      <c r="QL22" s="146"/>
      <c r="QM22" s="146"/>
      <c r="QN22" s="146"/>
      <c r="QO22" s="146"/>
      <c r="QP22" s="146"/>
      <c r="QQ22" s="146"/>
      <c r="QR22" s="146"/>
      <c r="QS22" s="146"/>
      <c r="QT22" s="146"/>
      <c r="QU22" s="146"/>
      <c r="QV22" s="146"/>
      <c r="QW22" s="146"/>
      <c r="QX22" s="146"/>
      <c r="QY22" s="146"/>
      <c r="QZ22" s="146"/>
      <c r="RA22" s="146"/>
      <c r="RB22" s="146"/>
      <c r="RC22" s="146"/>
      <c r="RD22" s="146"/>
      <c r="RE22" s="146"/>
      <c r="RF22" s="146"/>
      <c r="RG22" s="146"/>
      <c r="RH22" s="146"/>
      <c r="RI22" s="146"/>
      <c r="RJ22" s="146"/>
      <c r="RK22" s="146"/>
      <c r="RL22" s="146"/>
      <c r="RM22" s="146"/>
      <c r="RN22" s="146"/>
      <c r="RO22" s="146"/>
      <c r="RP22" s="146"/>
      <c r="RQ22" s="146"/>
      <c r="RR22" s="146"/>
      <c r="RS22" s="146"/>
      <c r="RT22" s="146"/>
      <c r="RU22" s="146"/>
      <c r="RV22" s="146"/>
      <c r="RW22" s="146"/>
      <c r="RX22" s="146"/>
      <c r="RY22" s="146"/>
      <c r="RZ22" s="146"/>
      <c r="SA22" s="146"/>
      <c r="SB22" s="146"/>
      <c r="SC22" s="146"/>
      <c r="SD22" s="146"/>
      <c r="SE22" s="146"/>
      <c r="SF22" s="146"/>
      <c r="SG22" s="146"/>
      <c r="SH22" s="146"/>
      <c r="SI22" s="146"/>
      <c r="SJ22" s="146"/>
      <c r="SK22" s="146"/>
      <c r="SL22" s="146"/>
      <c r="SM22" s="146"/>
      <c r="SN22" s="146"/>
      <c r="SO22" s="146"/>
      <c r="SP22" s="146"/>
      <c r="SQ22" s="146"/>
      <c r="SR22" s="146"/>
      <c r="SS22" s="146"/>
      <c r="ST22" s="146"/>
      <c r="SU22" s="146"/>
      <c r="SV22" s="146"/>
      <c r="SW22" s="146"/>
      <c r="SX22" s="146"/>
      <c r="SY22" s="146"/>
      <c r="SZ22" s="146"/>
      <c r="TA22" s="146"/>
      <c r="TB22" s="146"/>
      <c r="TC22" s="146"/>
      <c r="TD22" s="146"/>
      <c r="TE22" s="146"/>
      <c r="TF22" s="146"/>
      <c r="TG22" s="146"/>
      <c r="TH22" s="146"/>
      <c r="TI22" s="146"/>
      <c r="TJ22" s="146"/>
      <c r="TK22" s="146"/>
      <c r="TL22" s="146"/>
      <c r="TM22" s="146"/>
      <c r="TN22" s="146"/>
      <c r="TO22" s="146"/>
      <c r="TP22" s="146"/>
      <c r="TQ22" s="146"/>
      <c r="TR22" s="146"/>
      <c r="TS22" s="146"/>
      <c r="TT22" s="146"/>
      <c r="TU22" s="146"/>
      <c r="TV22" s="146"/>
      <c r="TW22" s="146"/>
      <c r="TX22" s="146"/>
      <c r="TY22" s="146"/>
      <c r="TZ22" s="146"/>
      <c r="UA22" s="146"/>
      <c r="UB22" s="146"/>
      <c r="UC22" s="146"/>
      <c r="UD22" s="146"/>
      <c r="UE22" s="146"/>
      <c r="UF22" s="146"/>
      <c r="UG22" s="146"/>
      <c r="UH22" s="146"/>
      <c r="UI22" s="146"/>
      <c r="UJ22" s="146"/>
      <c r="UK22" s="146"/>
      <c r="UL22" s="146"/>
      <c r="UM22" s="146"/>
      <c r="UN22" s="146"/>
      <c r="UO22" s="146"/>
      <c r="UP22" s="146"/>
      <c r="UQ22" s="146"/>
      <c r="UR22" s="146"/>
      <c r="US22" s="146"/>
      <c r="UT22" s="146"/>
      <c r="UU22" s="146"/>
      <c r="UV22" s="146"/>
      <c r="UW22" s="146"/>
      <c r="UX22" s="146"/>
      <c r="UY22" s="146"/>
      <c r="UZ22" s="146"/>
      <c r="VA22" s="146"/>
      <c r="VB22" s="146"/>
      <c r="VC22" s="146"/>
      <c r="VD22" s="146"/>
      <c r="VE22" s="146"/>
      <c r="VF22" s="146"/>
      <c r="VG22" s="146"/>
      <c r="VH22" s="146"/>
      <c r="VI22" s="146"/>
      <c r="VJ22" s="146"/>
      <c r="VK22" s="146"/>
      <c r="VL22" s="146"/>
      <c r="VM22" s="146"/>
      <c r="VN22" s="146"/>
      <c r="VO22" s="146"/>
      <c r="VP22" s="146"/>
      <c r="VQ22" s="146"/>
      <c r="VR22" s="146"/>
      <c r="VS22" s="146"/>
      <c r="VT22" s="146"/>
      <c r="VU22" s="146"/>
      <c r="VV22" s="146"/>
      <c r="VW22" s="146"/>
      <c r="VX22" s="146"/>
      <c r="VY22" s="146"/>
      <c r="VZ22" s="146"/>
      <c r="WA22" s="146"/>
      <c r="WB22" s="146"/>
      <c r="WC22" s="146"/>
      <c r="WD22" s="146"/>
      <c r="WE22" s="146"/>
      <c r="WF22" s="146"/>
      <c r="WG22" s="146"/>
      <c r="WH22" s="146"/>
      <c r="WI22" s="146"/>
      <c r="WJ22" s="146"/>
      <c r="WK22" s="146"/>
      <c r="WL22" s="146"/>
      <c r="WM22" s="146"/>
      <c r="WN22" s="146"/>
      <c r="WO22" s="146"/>
      <c r="WP22" s="146"/>
      <c r="WQ22" s="146"/>
      <c r="WR22" s="146"/>
      <c r="WS22" s="146"/>
      <c r="WT22" s="146"/>
      <c r="WU22" s="146"/>
      <c r="WV22" s="146"/>
      <c r="WW22" s="146"/>
      <c r="WX22" s="146"/>
      <c r="WY22" s="146"/>
      <c r="WZ22" s="146"/>
      <c r="XA22" s="146"/>
      <c r="XB22" s="146"/>
      <c r="XC22" s="146"/>
      <c r="XD22" s="146"/>
      <c r="XE22" s="146"/>
      <c r="XF22" s="146"/>
      <c r="XG22" s="146"/>
      <c r="XH22" s="146"/>
      <c r="XI22" s="146"/>
      <c r="XJ22" s="146"/>
      <c r="XK22" s="146"/>
      <c r="XL22" s="146"/>
      <c r="XM22" s="146"/>
      <c r="XN22" s="146"/>
      <c r="XO22" s="146"/>
      <c r="XP22" s="146"/>
      <c r="XQ22" s="146"/>
      <c r="XR22" s="146"/>
      <c r="XS22" s="146"/>
      <c r="XT22" s="146"/>
      <c r="XU22" s="146"/>
      <c r="XV22" s="146"/>
      <c r="XW22" s="146"/>
      <c r="XX22" s="146"/>
      <c r="XY22" s="146"/>
      <c r="XZ22" s="146"/>
      <c r="YA22" s="146"/>
      <c r="YB22" s="146"/>
      <c r="YC22" s="146"/>
      <c r="YD22" s="146"/>
      <c r="YE22" s="146"/>
      <c r="YF22" s="146"/>
      <c r="YG22" s="146"/>
      <c r="YH22" s="146"/>
      <c r="YI22" s="146"/>
      <c r="YJ22" s="146"/>
      <c r="YK22" s="146"/>
      <c r="YL22" s="146"/>
      <c r="YM22" s="146"/>
      <c r="YN22" s="146"/>
      <c r="YO22" s="146"/>
      <c r="YP22" s="146"/>
      <c r="YQ22" s="146"/>
      <c r="YR22" s="146"/>
      <c r="YS22" s="146"/>
      <c r="YT22" s="146"/>
      <c r="YU22" s="146"/>
      <c r="YV22" s="146"/>
      <c r="YW22" s="146"/>
      <c r="YX22" s="146"/>
      <c r="YY22" s="146"/>
      <c r="YZ22" s="146"/>
      <c r="ZA22" s="146"/>
      <c r="ZB22" s="146"/>
      <c r="ZC22" s="146"/>
      <c r="ZD22" s="146"/>
      <c r="ZE22" s="146"/>
      <c r="ZF22" s="146"/>
      <c r="ZG22" s="146"/>
      <c r="ZH22" s="146"/>
      <c r="ZI22" s="146"/>
      <c r="ZJ22" s="146"/>
      <c r="ZK22" s="146"/>
      <c r="ZL22" s="146"/>
      <c r="ZM22" s="146"/>
      <c r="ZN22" s="146"/>
      <c r="ZO22" s="146"/>
      <c r="ZP22" s="146"/>
      <c r="ZQ22" s="146"/>
      <c r="ZR22" s="146"/>
      <c r="ZS22" s="146"/>
      <c r="ZT22" s="146"/>
      <c r="ZU22" s="146"/>
      <c r="ZV22" s="146"/>
      <c r="ZW22" s="146"/>
      <c r="ZX22" s="146"/>
      <c r="ZY22" s="146"/>
      <c r="ZZ22" s="146"/>
      <c r="AAA22" s="146"/>
      <c r="AAB22" s="146"/>
      <c r="AAC22" s="146"/>
      <c r="AAD22" s="146"/>
      <c r="AAE22" s="146"/>
      <c r="AAF22" s="146"/>
      <c r="AAG22" s="146"/>
      <c r="AAH22" s="146"/>
      <c r="AAI22" s="146"/>
      <c r="AAJ22" s="146"/>
      <c r="AAK22" s="146"/>
      <c r="AAL22" s="146"/>
      <c r="AAM22" s="146"/>
      <c r="AAN22" s="146"/>
      <c r="AAO22" s="146"/>
      <c r="AAP22" s="146"/>
      <c r="AAQ22" s="146"/>
      <c r="AAR22" s="146"/>
      <c r="AAS22" s="146"/>
      <c r="AAT22" s="146"/>
      <c r="AAU22" s="146"/>
      <c r="AAV22" s="146"/>
      <c r="AAW22" s="146"/>
      <c r="AAX22" s="146"/>
      <c r="AAY22" s="146"/>
      <c r="AAZ22" s="146"/>
      <c r="ABA22" s="146"/>
      <c r="ABB22" s="146"/>
      <c r="ABC22" s="146"/>
      <c r="ABD22" s="146"/>
      <c r="ABE22" s="146"/>
      <c r="ABF22" s="146"/>
      <c r="ABG22" s="146"/>
      <c r="ABH22" s="146"/>
      <c r="ABI22" s="146"/>
      <c r="ABJ22" s="146"/>
      <c r="ABK22" s="146"/>
      <c r="ABL22" s="146"/>
      <c r="ABM22" s="146"/>
      <c r="ABN22" s="146"/>
      <c r="ABO22" s="146"/>
      <c r="ABP22" s="146"/>
      <c r="ABQ22" s="146"/>
      <c r="ABR22" s="146"/>
      <c r="ABS22" s="146"/>
      <c r="ABT22" s="146"/>
      <c r="ABU22" s="146"/>
      <c r="ABV22" s="146"/>
      <c r="ABW22" s="146"/>
      <c r="ABX22" s="146"/>
      <c r="ABY22" s="146"/>
      <c r="ABZ22" s="146"/>
      <c r="ACA22" s="146"/>
      <c r="ACB22" s="146"/>
      <c r="ACC22" s="146"/>
      <c r="ACD22" s="146"/>
      <c r="ACE22" s="146"/>
      <c r="ACF22" s="146"/>
      <c r="ACG22" s="146"/>
      <c r="ACH22" s="146"/>
      <c r="ACI22" s="146"/>
      <c r="ACJ22" s="146"/>
      <c r="ACK22" s="146"/>
      <c r="ACL22" s="146"/>
      <c r="ACM22" s="146"/>
      <c r="ACN22" s="146"/>
      <c r="ACO22" s="146"/>
      <c r="ACP22" s="146"/>
      <c r="ACQ22" s="146"/>
      <c r="ACR22" s="146"/>
      <c r="ACS22" s="146"/>
      <c r="ACT22" s="146"/>
      <c r="ACU22" s="146"/>
      <c r="ACV22" s="146"/>
      <c r="ACW22" s="146"/>
      <c r="ACX22" s="146"/>
      <c r="ACY22" s="146"/>
      <c r="ACZ22" s="146"/>
      <c r="ADA22" s="146"/>
      <c r="ADB22" s="146"/>
      <c r="ADC22" s="146"/>
      <c r="ADD22" s="146"/>
      <c r="ADE22" s="146"/>
      <c r="ADF22" s="146"/>
      <c r="ADG22" s="146"/>
      <c r="ADH22" s="146"/>
      <c r="ADI22" s="146"/>
      <c r="ADJ22" s="146"/>
      <c r="ADK22" s="146"/>
      <c r="ADL22" s="146"/>
      <c r="ADM22" s="146"/>
      <c r="ADN22" s="146"/>
      <c r="ADO22" s="146"/>
      <c r="ADP22" s="146"/>
      <c r="ADQ22" s="146"/>
      <c r="ADR22" s="146"/>
      <c r="ADS22" s="146"/>
      <c r="ADT22" s="146"/>
      <c r="ADU22" s="146"/>
      <c r="ADV22" s="146"/>
      <c r="ADW22" s="146"/>
      <c r="ADX22" s="146"/>
      <c r="ADY22" s="146"/>
      <c r="ADZ22" s="146"/>
      <c r="AEA22" s="146"/>
      <c r="AEB22" s="146"/>
      <c r="AEC22" s="146"/>
      <c r="AED22" s="146"/>
      <c r="AEE22" s="146"/>
      <c r="AEF22" s="146"/>
      <c r="AEG22" s="146"/>
      <c r="AEH22" s="146"/>
      <c r="AEI22" s="146"/>
      <c r="AEJ22" s="146"/>
      <c r="AEK22" s="146"/>
      <c r="AEL22" s="146"/>
      <c r="AEM22" s="146"/>
      <c r="AEN22" s="146"/>
      <c r="AEO22" s="146"/>
      <c r="AEP22" s="146"/>
      <c r="AEQ22" s="146"/>
      <c r="AER22" s="146"/>
      <c r="AES22" s="146"/>
      <c r="AET22" s="146"/>
      <c r="AEU22" s="146"/>
      <c r="AEV22" s="146"/>
      <c r="AEW22" s="146"/>
      <c r="AEX22" s="146"/>
      <c r="AEY22" s="146"/>
      <c r="AEZ22" s="146"/>
      <c r="AFA22" s="146"/>
      <c r="AFB22" s="146"/>
      <c r="AFC22" s="146"/>
      <c r="AFD22" s="146"/>
      <c r="AFE22" s="146"/>
      <c r="AFF22" s="146"/>
      <c r="AFG22" s="146"/>
      <c r="AFH22" s="146"/>
      <c r="AFI22" s="146"/>
      <c r="AFJ22" s="146"/>
      <c r="AFK22" s="146"/>
      <c r="AFL22" s="146"/>
      <c r="AFM22" s="146"/>
      <c r="AFN22" s="146"/>
      <c r="AFO22" s="146"/>
      <c r="AFP22" s="146"/>
      <c r="AFQ22" s="146"/>
      <c r="AFR22" s="146"/>
      <c r="AFS22" s="146"/>
      <c r="AFT22" s="146"/>
      <c r="AFU22" s="146"/>
      <c r="AFV22" s="146"/>
      <c r="AFW22" s="146"/>
      <c r="AFX22" s="146"/>
      <c r="AFY22" s="146"/>
      <c r="AFZ22" s="146"/>
      <c r="AGA22" s="146"/>
      <c r="AGB22" s="146"/>
      <c r="AGC22" s="146"/>
      <c r="AGD22" s="146"/>
      <c r="AGE22" s="146"/>
      <c r="AGF22" s="146"/>
      <c r="AGG22" s="146"/>
      <c r="AGH22" s="146"/>
      <c r="AGI22" s="146"/>
      <c r="AGJ22" s="146"/>
      <c r="AGK22" s="146"/>
      <c r="AGL22" s="146"/>
      <c r="AGM22" s="146"/>
      <c r="AGN22" s="146"/>
      <c r="AGO22" s="146"/>
      <c r="AGP22" s="146"/>
      <c r="AGQ22" s="146"/>
      <c r="AGR22" s="146"/>
      <c r="AGS22" s="146"/>
      <c r="AGT22" s="146"/>
      <c r="AGU22" s="146"/>
      <c r="AGV22" s="146"/>
      <c r="AGW22" s="146"/>
      <c r="AGX22" s="146"/>
      <c r="AGY22" s="146"/>
      <c r="AGZ22" s="146"/>
      <c r="AHA22" s="146"/>
      <c r="AHB22" s="146"/>
      <c r="AHC22" s="146"/>
      <c r="AHD22" s="146"/>
      <c r="AHE22" s="146"/>
      <c r="AHF22" s="146"/>
      <c r="AHG22" s="146"/>
      <c r="AHH22" s="146"/>
      <c r="AHI22" s="146"/>
      <c r="AHJ22" s="146"/>
      <c r="AHK22" s="146"/>
      <c r="AHL22" s="146"/>
      <c r="AHM22" s="146"/>
      <c r="AHN22" s="146"/>
      <c r="AHO22" s="146"/>
      <c r="AHP22" s="146"/>
      <c r="AHQ22" s="146"/>
      <c r="AHR22" s="146"/>
      <c r="AHS22" s="146"/>
      <c r="AHT22" s="146"/>
      <c r="AHU22" s="146"/>
      <c r="AHV22" s="146"/>
      <c r="AHW22" s="146"/>
      <c r="AHX22" s="146"/>
      <c r="AHY22" s="146"/>
      <c r="AHZ22" s="146"/>
      <c r="AIA22" s="146"/>
      <c r="AIB22" s="146"/>
      <c r="AIC22" s="146"/>
      <c r="AID22" s="146"/>
      <c r="AIE22" s="146"/>
      <c r="AIF22" s="146"/>
      <c r="AIG22" s="146"/>
      <c r="AIH22" s="146"/>
      <c r="AII22" s="146"/>
      <c r="AIJ22" s="146"/>
      <c r="AIK22" s="146"/>
      <c r="AIL22" s="146"/>
      <c r="AIM22" s="146"/>
      <c r="AIN22" s="146"/>
      <c r="AIO22" s="146"/>
      <c r="AIP22" s="146"/>
      <c r="AIQ22" s="146"/>
      <c r="AIR22" s="146"/>
      <c r="AIS22" s="146"/>
      <c r="AIT22" s="146"/>
      <c r="AIU22" s="146"/>
      <c r="AIV22" s="146"/>
      <c r="AIW22" s="146"/>
      <c r="AIX22" s="146"/>
      <c r="AIY22" s="146"/>
      <c r="AIZ22" s="146"/>
      <c r="AJA22" s="146"/>
      <c r="AJB22" s="146"/>
      <c r="AJC22" s="146"/>
      <c r="AJD22" s="146"/>
      <c r="AJE22" s="146"/>
      <c r="AJF22" s="146"/>
      <c r="AJG22" s="146"/>
      <c r="AJH22" s="146"/>
      <c r="AJI22" s="146"/>
      <c r="AJJ22" s="146"/>
      <c r="AJK22" s="146"/>
      <c r="AJL22" s="146"/>
      <c r="AJM22" s="146"/>
      <c r="AJN22" s="146"/>
      <c r="AJO22" s="146"/>
      <c r="AJP22" s="146"/>
      <c r="AJQ22" s="146"/>
      <c r="AJR22" s="146"/>
      <c r="AJS22" s="146"/>
      <c r="AJT22" s="146"/>
      <c r="AJU22" s="146"/>
      <c r="AJV22" s="146"/>
      <c r="AJW22" s="146"/>
      <c r="AJX22" s="146"/>
      <c r="AJY22" s="146"/>
      <c r="AJZ22" s="146"/>
      <c r="AKA22" s="146"/>
      <c r="AKB22" s="146"/>
      <c r="AKC22" s="146"/>
      <c r="AKD22" s="146"/>
      <c r="AKE22" s="146"/>
      <c r="AKF22" s="146"/>
      <c r="AKG22" s="146"/>
      <c r="AKH22" s="146"/>
      <c r="AKI22" s="146"/>
      <c r="AKJ22" s="146"/>
      <c r="AKK22" s="146"/>
      <c r="AKL22" s="146"/>
      <c r="AKM22" s="146"/>
      <c r="AKN22" s="146"/>
      <c r="AKO22" s="146"/>
      <c r="AKP22" s="146"/>
      <c r="AKQ22" s="146"/>
      <c r="AKR22" s="146"/>
      <c r="AKS22" s="146"/>
      <c r="AKT22" s="146"/>
      <c r="AKU22" s="146"/>
      <c r="AKV22" s="146"/>
      <c r="AKW22" s="146"/>
      <c r="AKX22" s="146"/>
      <c r="AKY22" s="146"/>
      <c r="AKZ22" s="146"/>
      <c r="ALA22" s="146"/>
      <c r="ALB22" s="146"/>
      <c r="ALC22" s="146"/>
      <c r="ALD22" s="146"/>
      <c r="ALE22" s="146"/>
      <c r="ALF22" s="146"/>
      <c r="ALG22" s="146"/>
      <c r="ALH22" s="146"/>
      <c r="ALI22" s="146"/>
      <c r="ALJ22" s="146"/>
      <c r="ALK22" s="146"/>
      <c r="ALL22" s="146"/>
      <c r="ALM22" s="146"/>
      <c r="ALN22" s="146"/>
      <c r="ALO22" s="146"/>
      <c r="ALP22" s="146"/>
      <c r="ALQ22" s="146"/>
      <c r="ALR22" s="146"/>
      <c r="ALS22" s="146"/>
      <c r="ALT22" s="146"/>
      <c r="ALU22" s="146"/>
      <c r="ALV22" s="146"/>
      <c r="ALW22" s="146"/>
      <c r="ALX22" s="146"/>
      <c r="ALY22" s="146"/>
      <c r="ALZ22" s="146"/>
      <c r="AMA22" s="146"/>
      <c r="AMB22" s="146"/>
      <c r="AMC22" s="146"/>
      <c r="AMD22" s="146"/>
      <c r="AME22" s="146"/>
      <c r="AMF22" s="146"/>
      <c r="AMG22" s="146"/>
      <c r="AMH22" s="146"/>
      <c r="AMI22" s="146"/>
      <c r="AMJ22" s="146"/>
      <c r="AMK22" s="146"/>
      <c r="AML22" s="146"/>
      <c r="AMM22" s="146"/>
      <c r="AMN22" s="146"/>
      <c r="AMO22" s="146"/>
      <c r="AMP22" s="146"/>
      <c r="AMQ22" s="146"/>
      <c r="AMR22" s="146"/>
      <c r="AMS22" s="146"/>
      <c r="AMT22" s="146"/>
      <c r="AMU22" s="146"/>
      <c r="AMV22" s="146"/>
      <c r="AMW22" s="146"/>
      <c r="AMX22" s="146"/>
      <c r="AMY22" s="146"/>
      <c r="AMZ22" s="146"/>
      <c r="ANA22" s="146"/>
      <c r="ANB22" s="146"/>
      <c r="ANC22" s="146"/>
      <c r="AND22" s="146"/>
      <c r="ANE22" s="146"/>
      <c r="ANF22" s="146"/>
      <c r="ANG22" s="146"/>
      <c r="ANH22" s="146"/>
      <c r="ANI22" s="146"/>
      <c r="ANJ22" s="146"/>
      <c r="ANK22" s="146"/>
      <c r="ANL22" s="146"/>
      <c r="ANM22" s="146"/>
      <c r="ANN22" s="146"/>
      <c r="ANO22" s="146"/>
      <c r="ANP22" s="146"/>
      <c r="ANQ22" s="146"/>
      <c r="ANR22" s="146"/>
      <c r="ANS22" s="146"/>
      <c r="ANT22" s="146"/>
      <c r="ANU22" s="146"/>
      <c r="ANV22" s="146"/>
      <c r="ANW22" s="146"/>
      <c r="ANX22" s="146"/>
      <c r="ANY22" s="146"/>
      <c r="ANZ22" s="146"/>
      <c r="AOA22" s="146"/>
      <c r="AOB22" s="146"/>
      <c r="AOC22" s="146"/>
      <c r="AOD22" s="146"/>
      <c r="AOE22" s="146"/>
      <c r="AOF22" s="146"/>
      <c r="AOG22" s="146"/>
      <c r="AOH22" s="146"/>
      <c r="AOI22" s="146"/>
      <c r="AOJ22" s="146"/>
      <c r="AOK22" s="146"/>
      <c r="AOL22" s="146"/>
      <c r="AOM22" s="146"/>
      <c r="AON22" s="146"/>
      <c r="AOO22" s="146"/>
      <c r="AOP22" s="146"/>
      <c r="AOQ22" s="146"/>
      <c r="AOR22" s="146"/>
      <c r="AOS22" s="146"/>
      <c r="AOT22" s="146"/>
      <c r="AOU22" s="146"/>
      <c r="AOV22" s="146"/>
      <c r="AOW22" s="146"/>
      <c r="AOX22" s="146"/>
      <c r="AOY22" s="146"/>
      <c r="AOZ22" s="146"/>
      <c r="APA22" s="146"/>
      <c r="APB22" s="146"/>
      <c r="APC22" s="146"/>
      <c r="APD22" s="146"/>
      <c r="APE22" s="146"/>
      <c r="APF22" s="146"/>
      <c r="APG22" s="146"/>
      <c r="APH22" s="146"/>
      <c r="API22" s="146"/>
      <c r="APJ22" s="146"/>
      <c r="APK22" s="146"/>
      <c r="APL22" s="146"/>
      <c r="APM22" s="146"/>
      <c r="APN22" s="146"/>
      <c r="APO22" s="146"/>
      <c r="APP22" s="146"/>
      <c r="APQ22" s="146"/>
      <c r="APR22" s="146"/>
      <c r="APS22" s="146"/>
      <c r="APT22" s="146"/>
      <c r="APU22" s="146"/>
      <c r="APV22" s="146"/>
      <c r="APW22" s="146"/>
      <c r="APX22" s="146"/>
      <c r="APY22" s="146"/>
      <c r="APZ22" s="146"/>
      <c r="AQA22" s="146"/>
      <c r="AQB22" s="146"/>
      <c r="AQC22" s="146"/>
      <c r="AQD22" s="146"/>
      <c r="AQE22" s="146"/>
      <c r="AQF22" s="146"/>
      <c r="AQG22" s="146"/>
      <c r="AQH22" s="146"/>
      <c r="AQI22" s="146"/>
      <c r="AQJ22" s="146"/>
      <c r="AQK22" s="146"/>
      <c r="AQL22" s="146"/>
      <c r="AQM22" s="146"/>
      <c r="AQN22" s="146"/>
      <c r="AQO22" s="146"/>
      <c r="AQP22" s="146"/>
      <c r="AQQ22" s="146"/>
      <c r="AQR22" s="146"/>
      <c r="AQS22" s="146"/>
      <c r="AQT22" s="146"/>
      <c r="AQU22" s="146"/>
      <c r="AQV22" s="146"/>
      <c r="AQW22" s="146"/>
      <c r="AQX22" s="146"/>
      <c r="AQY22" s="146"/>
      <c r="AQZ22" s="146"/>
      <c r="ARA22" s="146"/>
      <c r="ARB22" s="146"/>
      <c r="ARC22" s="146"/>
      <c r="ARD22" s="146"/>
      <c r="ARE22" s="146"/>
      <c r="ARF22" s="146"/>
      <c r="ARG22" s="146"/>
      <c r="ARH22" s="146"/>
      <c r="ARI22" s="146"/>
      <c r="ARJ22" s="146"/>
      <c r="ARK22" s="146"/>
      <c r="ARL22" s="146"/>
      <c r="ARM22" s="146"/>
      <c r="ARN22" s="146"/>
      <c r="ARO22" s="146"/>
      <c r="ARP22" s="146"/>
      <c r="ARQ22" s="146"/>
      <c r="ARR22" s="146"/>
      <c r="ARS22" s="146"/>
      <c r="ART22" s="146"/>
      <c r="ARU22" s="146"/>
      <c r="ARV22" s="146"/>
      <c r="ARW22" s="146"/>
      <c r="ARX22" s="146"/>
      <c r="ARY22" s="146"/>
      <c r="ARZ22" s="146"/>
      <c r="ASA22" s="146"/>
      <c r="ASB22" s="146"/>
      <c r="ASC22" s="146"/>
      <c r="ASD22" s="146"/>
      <c r="ASE22" s="146"/>
      <c r="ASF22" s="146"/>
      <c r="ASG22" s="146"/>
      <c r="ASH22" s="146"/>
      <c r="ASI22" s="146"/>
      <c r="ASJ22" s="146"/>
      <c r="ASK22" s="146"/>
      <c r="ASL22" s="146"/>
      <c r="ASM22" s="146"/>
      <c r="ASN22" s="146"/>
      <c r="ASO22" s="146"/>
      <c r="ASP22" s="146"/>
      <c r="ASQ22" s="146"/>
      <c r="ASR22" s="146"/>
      <c r="ASS22" s="146"/>
      <c r="AST22" s="146"/>
      <c r="ASU22" s="146"/>
      <c r="ASV22" s="146"/>
      <c r="ASW22" s="146"/>
      <c r="ASX22" s="146"/>
      <c r="ASY22" s="146"/>
      <c r="ASZ22" s="146"/>
      <c r="ATA22" s="146"/>
      <c r="ATB22" s="146"/>
      <c r="ATC22" s="146"/>
      <c r="ATD22" s="146"/>
      <c r="ATE22" s="146"/>
      <c r="ATF22" s="146"/>
      <c r="ATG22" s="146"/>
      <c r="ATH22" s="146"/>
      <c r="ATI22" s="146"/>
      <c r="ATJ22" s="146"/>
      <c r="ATK22" s="146"/>
      <c r="ATL22" s="146"/>
      <c r="ATM22" s="146"/>
      <c r="ATN22" s="146"/>
      <c r="ATO22" s="146"/>
      <c r="ATP22" s="146"/>
      <c r="ATQ22" s="146"/>
      <c r="ATR22" s="146"/>
      <c r="ATS22" s="146"/>
      <c r="ATT22" s="146"/>
      <c r="ATU22" s="146"/>
      <c r="ATV22" s="146"/>
      <c r="ATW22" s="146"/>
      <c r="ATX22" s="146"/>
      <c r="ATY22" s="146"/>
      <c r="ATZ22" s="146"/>
      <c r="AUA22" s="146"/>
      <c r="AUB22" s="146"/>
      <c r="AUC22" s="146"/>
      <c r="AUD22" s="146"/>
      <c r="AUE22" s="146"/>
      <c r="AUF22" s="146"/>
      <c r="AUG22" s="146"/>
      <c r="AUH22" s="146"/>
      <c r="AUI22" s="146"/>
      <c r="AUJ22" s="146"/>
      <c r="AUK22" s="146"/>
      <c r="AUL22" s="146"/>
      <c r="AUM22" s="146"/>
      <c r="AUN22" s="146"/>
      <c r="AUO22" s="146"/>
      <c r="AUP22" s="146"/>
      <c r="AUQ22" s="146"/>
      <c r="AUR22" s="146"/>
      <c r="AUS22" s="146"/>
      <c r="AUT22" s="146"/>
      <c r="AUU22" s="146"/>
      <c r="AUV22" s="146"/>
      <c r="AUW22" s="146"/>
      <c r="AUX22" s="146"/>
      <c r="AUY22" s="146"/>
      <c r="AUZ22" s="146"/>
      <c r="AVA22" s="146"/>
      <c r="AVB22" s="146"/>
      <c r="AVC22" s="146"/>
      <c r="AVD22" s="146"/>
      <c r="AVE22" s="146"/>
      <c r="AVF22" s="146"/>
      <c r="AVG22" s="146"/>
      <c r="AVH22" s="146"/>
      <c r="AVI22" s="146"/>
      <c r="AVJ22" s="146"/>
      <c r="AVK22" s="146"/>
      <c r="AVL22" s="146"/>
      <c r="AVM22" s="146"/>
      <c r="AVN22" s="146"/>
      <c r="AVO22" s="146"/>
      <c r="AVP22" s="146"/>
      <c r="AVQ22" s="146"/>
      <c r="AVR22" s="146"/>
      <c r="AVS22" s="146"/>
      <c r="AVT22" s="146"/>
      <c r="AVU22" s="146"/>
      <c r="AVV22" s="146"/>
      <c r="AVW22" s="146"/>
      <c r="AVX22" s="146"/>
      <c r="AVY22" s="146"/>
      <c r="AVZ22" s="146"/>
      <c r="AWA22" s="146"/>
      <c r="AWB22" s="146"/>
      <c r="AWC22" s="146"/>
      <c r="AWD22" s="146"/>
      <c r="AWE22" s="146"/>
      <c r="AWF22" s="146"/>
      <c r="AWG22" s="146"/>
      <c r="AWH22" s="146"/>
      <c r="AWI22" s="146"/>
      <c r="AWJ22" s="146"/>
      <c r="AWK22" s="146"/>
      <c r="AWL22" s="146"/>
      <c r="AWM22" s="146"/>
      <c r="AWN22" s="146"/>
      <c r="AWO22" s="146"/>
      <c r="AWP22" s="146"/>
      <c r="AWQ22" s="146"/>
      <c r="AWR22" s="146"/>
      <c r="AWS22" s="146"/>
      <c r="AWT22" s="146"/>
      <c r="AWU22" s="146"/>
      <c r="AWV22" s="146"/>
      <c r="AWW22" s="146"/>
      <c r="AWX22" s="146"/>
      <c r="AWY22" s="146"/>
      <c r="AWZ22" s="146"/>
      <c r="AXA22" s="146"/>
      <c r="AXB22" s="146"/>
      <c r="AXC22" s="146"/>
      <c r="AXD22" s="146"/>
      <c r="AXE22" s="146"/>
      <c r="AXF22" s="146"/>
      <c r="AXG22" s="146"/>
      <c r="AXH22" s="146"/>
      <c r="AXI22" s="146"/>
      <c r="AXJ22" s="146"/>
      <c r="AXK22" s="146"/>
      <c r="AXL22" s="146"/>
      <c r="AXM22" s="146"/>
      <c r="AXN22" s="146"/>
      <c r="AXO22" s="146"/>
      <c r="AXP22" s="146"/>
      <c r="AXQ22" s="146"/>
      <c r="AXR22" s="146"/>
      <c r="AXS22" s="146"/>
      <c r="AXT22" s="146"/>
      <c r="AXU22" s="146"/>
      <c r="AXV22" s="146"/>
      <c r="AXW22" s="146"/>
      <c r="AXX22" s="146"/>
      <c r="AXY22" s="146"/>
      <c r="AXZ22" s="146"/>
      <c r="AYA22" s="146"/>
      <c r="AYB22" s="146"/>
      <c r="AYC22" s="146"/>
      <c r="AYD22" s="146"/>
      <c r="AYE22" s="146"/>
      <c r="AYF22" s="146"/>
      <c r="AYG22" s="146"/>
      <c r="AYH22" s="146"/>
      <c r="AYI22" s="146"/>
      <c r="AYJ22" s="146"/>
      <c r="AYK22" s="146"/>
      <c r="AYL22" s="146"/>
      <c r="AYM22" s="146"/>
      <c r="AYN22" s="146"/>
      <c r="AYO22" s="146"/>
      <c r="AYP22" s="146"/>
      <c r="AYQ22" s="146"/>
      <c r="AYR22" s="146"/>
      <c r="AYS22" s="146"/>
      <c r="AYT22" s="146"/>
      <c r="AYU22" s="146"/>
      <c r="AYV22" s="146"/>
      <c r="AYW22" s="146"/>
      <c r="AYX22" s="146"/>
      <c r="AYY22" s="146"/>
      <c r="AYZ22" s="146"/>
      <c r="AZA22" s="146"/>
      <c r="AZB22" s="146"/>
      <c r="AZC22" s="146"/>
      <c r="AZD22" s="146"/>
      <c r="AZE22" s="146"/>
      <c r="AZF22" s="146"/>
      <c r="AZG22" s="146"/>
      <c r="AZH22" s="146"/>
      <c r="AZI22" s="146"/>
      <c r="AZJ22" s="146"/>
      <c r="AZK22" s="146"/>
      <c r="AZL22" s="146"/>
      <c r="AZM22" s="146"/>
      <c r="AZN22" s="146"/>
      <c r="AZO22" s="146"/>
      <c r="AZP22" s="146"/>
      <c r="AZQ22" s="146"/>
      <c r="AZR22" s="146"/>
      <c r="AZS22" s="146"/>
      <c r="AZT22" s="146"/>
      <c r="AZU22" s="146"/>
      <c r="AZV22" s="146"/>
      <c r="AZW22" s="146"/>
      <c r="AZX22" s="146"/>
      <c r="AZY22" s="146"/>
      <c r="AZZ22" s="146"/>
      <c r="BAA22" s="146"/>
      <c r="BAB22" s="146"/>
      <c r="BAC22" s="146"/>
      <c r="BAD22" s="146"/>
      <c r="BAE22" s="146"/>
      <c r="BAF22" s="146"/>
      <c r="BAG22" s="146"/>
      <c r="BAH22" s="146"/>
      <c r="BAI22" s="146"/>
      <c r="BAJ22" s="146"/>
      <c r="BAK22" s="146"/>
      <c r="BAL22" s="146"/>
      <c r="BAM22" s="146"/>
      <c r="BAN22" s="146"/>
      <c r="BAO22" s="146"/>
      <c r="BAP22" s="146"/>
      <c r="BAQ22" s="146"/>
      <c r="BAR22" s="146"/>
      <c r="BAS22" s="146"/>
      <c r="BAT22" s="146"/>
      <c r="BAU22" s="146"/>
      <c r="BAV22" s="146"/>
      <c r="BAW22" s="146"/>
      <c r="BAX22" s="146"/>
      <c r="BAY22" s="146"/>
      <c r="BAZ22" s="146"/>
      <c r="BBA22" s="146"/>
      <c r="BBB22" s="146"/>
      <c r="BBC22" s="146"/>
      <c r="BBD22" s="146"/>
      <c r="BBE22" s="146"/>
      <c r="BBF22" s="146"/>
      <c r="BBG22" s="146"/>
      <c r="BBH22" s="146"/>
      <c r="BBI22" s="146"/>
      <c r="BBJ22" s="146"/>
      <c r="BBK22" s="146"/>
      <c r="BBL22" s="146"/>
      <c r="BBM22" s="146"/>
      <c r="BBN22" s="146"/>
      <c r="BBO22" s="146"/>
      <c r="BBP22" s="146"/>
      <c r="BBQ22" s="146"/>
      <c r="BBR22" s="146"/>
      <c r="BBS22" s="146"/>
      <c r="BBT22" s="146"/>
      <c r="BBU22" s="146"/>
      <c r="BBV22" s="146"/>
      <c r="BBW22" s="146"/>
      <c r="BBX22" s="146"/>
      <c r="BBY22" s="146"/>
      <c r="BBZ22" s="146"/>
      <c r="BCA22" s="146"/>
      <c r="BCB22" s="146"/>
      <c r="BCC22" s="146"/>
      <c r="BCD22" s="146"/>
      <c r="BCE22" s="146"/>
      <c r="BCF22" s="146"/>
      <c r="BCG22" s="146"/>
      <c r="BCH22" s="146"/>
      <c r="BCI22" s="146"/>
      <c r="BCJ22" s="146"/>
      <c r="BCK22" s="146"/>
      <c r="BCL22" s="146"/>
      <c r="BCM22" s="146"/>
      <c r="BCN22" s="146"/>
      <c r="BCO22" s="146"/>
      <c r="BCP22" s="146"/>
      <c r="BCQ22" s="146"/>
      <c r="BCR22" s="146"/>
      <c r="BCS22" s="146"/>
      <c r="BCT22" s="146"/>
      <c r="BCU22" s="146"/>
      <c r="BCV22" s="146"/>
      <c r="BCW22" s="146"/>
      <c r="BCX22" s="146"/>
      <c r="BCY22" s="146"/>
      <c r="BCZ22" s="146"/>
      <c r="BDA22" s="146"/>
      <c r="BDB22" s="146"/>
      <c r="BDC22" s="146"/>
      <c r="BDD22" s="146"/>
      <c r="BDE22" s="146"/>
      <c r="BDF22" s="146"/>
      <c r="BDG22" s="146"/>
      <c r="BDH22" s="146"/>
      <c r="BDI22" s="146"/>
      <c r="BDJ22" s="146"/>
      <c r="BDK22" s="146"/>
      <c r="BDL22" s="146"/>
      <c r="BDM22" s="146"/>
      <c r="BDN22" s="146"/>
      <c r="BDO22" s="146"/>
      <c r="BDP22" s="146"/>
      <c r="BDQ22" s="146"/>
      <c r="BDR22" s="146"/>
      <c r="BDS22" s="146"/>
      <c r="BDT22" s="146"/>
      <c r="BDU22" s="146"/>
      <c r="BDV22" s="146"/>
      <c r="BDW22" s="146"/>
      <c r="BDX22" s="146"/>
      <c r="BDY22" s="146"/>
      <c r="BDZ22" s="146"/>
      <c r="BEA22" s="146"/>
      <c r="BEB22" s="146"/>
      <c r="BEC22" s="146"/>
      <c r="BED22" s="146"/>
      <c r="BEE22" s="146"/>
      <c r="BEF22" s="146"/>
      <c r="BEG22" s="146"/>
      <c r="BEH22" s="146"/>
      <c r="BEI22" s="146"/>
      <c r="BEJ22" s="146"/>
      <c r="BEK22" s="146"/>
      <c r="BEL22" s="146"/>
      <c r="BEM22" s="146"/>
      <c r="BEN22" s="146"/>
      <c r="BEO22" s="146"/>
      <c r="BEP22" s="146"/>
      <c r="BEQ22" s="146"/>
      <c r="BER22" s="146"/>
      <c r="BES22" s="146"/>
      <c r="BET22" s="146"/>
      <c r="BEU22" s="146"/>
      <c r="BEV22" s="146"/>
      <c r="BEW22" s="146"/>
      <c r="BEX22" s="146"/>
      <c r="BEY22" s="146"/>
      <c r="BEZ22" s="146"/>
      <c r="BFA22" s="146"/>
      <c r="BFB22" s="146"/>
      <c r="BFC22" s="146"/>
      <c r="BFD22" s="146"/>
      <c r="BFE22" s="146"/>
      <c r="BFF22" s="146"/>
      <c r="BFG22" s="146"/>
      <c r="BFH22" s="146"/>
      <c r="BFI22" s="146"/>
      <c r="BFJ22" s="146"/>
      <c r="BFK22" s="146"/>
      <c r="BFL22" s="146"/>
      <c r="BFM22" s="146"/>
      <c r="BFN22" s="146"/>
      <c r="BFO22" s="146"/>
      <c r="BFP22" s="146"/>
      <c r="BFQ22" s="146"/>
      <c r="BFR22" s="146"/>
      <c r="BFS22" s="146"/>
      <c r="BFT22" s="146"/>
      <c r="BFU22" s="146"/>
      <c r="BFV22" s="146"/>
      <c r="BFW22" s="146"/>
      <c r="BFX22" s="146"/>
      <c r="BFY22" s="146"/>
      <c r="BFZ22" s="146"/>
      <c r="BGA22" s="146"/>
      <c r="BGB22" s="146"/>
      <c r="BGC22" s="146"/>
      <c r="BGD22" s="146"/>
      <c r="BGE22" s="146"/>
      <c r="BGF22" s="146"/>
      <c r="BGG22" s="146"/>
      <c r="BGH22" s="146"/>
      <c r="BGI22" s="146"/>
      <c r="BGJ22" s="146"/>
      <c r="BGK22" s="146"/>
      <c r="BGL22" s="146"/>
      <c r="BGM22" s="146"/>
      <c r="BGN22" s="146"/>
      <c r="BGO22" s="146"/>
      <c r="BGP22" s="146"/>
      <c r="BGQ22" s="146"/>
      <c r="BGR22" s="146"/>
      <c r="BGS22" s="146"/>
      <c r="BGT22" s="146"/>
      <c r="BGU22" s="146"/>
      <c r="BGV22" s="146"/>
      <c r="BGW22" s="146"/>
      <c r="BGX22" s="146"/>
      <c r="BGY22" s="146"/>
      <c r="BGZ22" s="146"/>
      <c r="BHA22" s="146"/>
      <c r="BHB22" s="146"/>
      <c r="BHC22" s="146"/>
      <c r="BHD22" s="146"/>
      <c r="BHE22" s="146"/>
      <c r="BHF22" s="146"/>
      <c r="BHG22" s="146"/>
      <c r="BHH22" s="146"/>
      <c r="BHI22" s="146"/>
      <c r="BHJ22" s="146"/>
      <c r="BHK22" s="146"/>
      <c r="BHL22" s="146"/>
      <c r="BHM22" s="146"/>
      <c r="BHN22" s="146"/>
      <c r="BHO22" s="146"/>
      <c r="BHP22" s="146"/>
      <c r="BHQ22" s="146"/>
      <c r="BHR22" s="146"/>
      <c r="BHS22" s="146"/>
      <c r="BHT22" s="146"/>
      <c r="BHU22" s="146"/>
      <c r="BHV22" s="146"/>
      <c r="BHW22" s="146"/>
      <c r="BHX22" s="146"/>
      <c r="BHY22" s="146"/>
      <c r="BHZ22" s="146"/>
      <c r="BIA22" s="146"/>
      <c r="BIB22" s="146"/>
      <c r="BIC22" s="146"/>
      <c r="BID22" s="146"/>
      <c r="BIE22" s="146"/>
      <c r="BIF22" s="146"/>
      <c r="BIG22" s="146"/>
      <c r="BIH22" s="146"/>
      <c r="BII22" s="146"/>
      <c r="BIJ22" s="146"/>
      <c r="BIK22" s="146"/>
      <c r="BIL22" s="146"/>
      <c r="BIM22" s="146"/>
      <c r="BIN22" s="146"/>
      <c r="BIO22" s="146"/>
      <c r="BIP22" s="146"/>
      <c r="BIQ22" s="146"/>
      <c r="BIR22" s="146"/>
      <c r="BIS22" s="146"/>
      <c r="BIT22" s="146"/>
      <c r="BIU22" s="146"/>
      <c r="BIV22" s="146"/>
      <c r="BIW22" s="146"/>
      <c r="BIX22" s="146"/>
      <c r="BIY22" s="146"/>
      <c r="BIZ22" s="146"/>
      <c r="BJA22" s="146"/>
      <c r="BJB22" s="146"/>
      <c r="BJC22" s="146"/>
      <c r="BJD22" s="146"/>
      <c r="BJE22" s="146"/>
      <c r="BJF22" s="146"/>
      <c r="BJG22" s="146"/>
      <c r="BJH22" s="146"/>
      <c r="BJI22" s="146"/>
      <c r="BJJ22" s="146"/>
      <c r="BJK22" s="146"/>
      <c r="BJL22" s="146"/>
      <c r="BJM22" s="146"/>
      <c r="BJN22" s="146"/>
      <c r="BJO22" s="146"/>
      <c r="BJP22" s="146"/>
      <c r="BJQ22" s="146"/>
      <c r="BJR22" s="146"/>
      <c r="BJS22" s="146"/>
      <c r="BJT22" s="146"/>
      <c r="BJU22" s="146"/>
      <c r="BJV22" s="146"/>
      <c r="BJW22" s="146"/>
      <c r="BJX22" s="146"/>
      <c r="BJY22" s="146"/>
      <c r="BJZ22" s="146"/>
      <c r="BKA22" s="146"/>
      <c r="BKB22" s="146"/>
      <c r="BKC22" s="146"/>
      <c r="BKD22" s="146"/>
      <c r="BKE22" s="146"/>
      <c r="BKF22" s="146"/>
      <c r="BKG22" s="146"/>
      <c r="BKH22" s="146"/>
      <c r="BKI22" s="146"/>
      <c r="BKJ22" s="146"/>
      <c r="BKK22" s="146"/>
      <c r="BKL22" s="146"/>
      <c r="BKM22" s="146"/>
      <c r="BKN22" s="146"/>
      <c r="BKO22" s="146"/>
      <c r="BKP22" s="146"/>
      <c r="BKQ22" s="146"/>
      <c r="BKR22" s="146"/>
      <c r="BKS22" s="146"/>
      <c r="BKT22" s="146"/>
      <c r="BKU22" s="146"/>
      <c r="BKV22" s="146"/>
      <c r="BKW22" s="146"/>
      <c r="BKX22" s="146"/>
      <c r="BKY22" s="146"/>
      <c r="BKZ22" s="146"/>
      <c r="BLA22" s="146"/>
      <c r="BLB22" s="146"/>
      <c r="BLC22" s="146"/>
      <c r="BLD22" s="146"/>
      <c r="BLE22" s="146"/>
      <c r="BLF22" s="146"/>
      <c r="BLG22" s="146"/>
      <c r="BLH22" s="146"/>
      <c r="BLI22" s="146"/>
      <c r="BLJ22" s="146"/>
      <c r="BLK22" s="146"/>
      <c r="BLL22" s="146"/>
      <c r="BLM22" s="146"/>
      <c r="BLN22" s="146"/>
      <c r="BLO22" s="146"/>
      <c r="BLP22" s="146"/>
      <c r="BLQ22" s="146"/>
      <c r="BLR22" s="146"/>
      <c r="BLS22" s="146"/>
      <c r="BLT22" s="146"/>
      <c r="BLU22" s="146"/>
      <c r="BLV22" s="146"/>
      <c r="BLW22" s="146"/>
      <c r="BLX22" s="146"/>
      <c r="BLY22" s="146"/>
      <c r="BLZ22" s="146"/>
      <c r="BMA22" s="146"/>
      <c r="BMB22" s="146"/>
      <c r="BMC22" s="146"/>
      <c r="BMD22" s="146"/>
      <c r="BME22" s="146"/>
      <c r="BMF22" s="146"/>
      <c r="BMG22" s="146"/>
      <c r="BMH22" s="146"/>
      <c r="BMI22" s="146"/>
      <c r="BMJ22" s="146"/>
      <c r="BMK22" s="146"/>
      <c r="BML22" s="146"/>
      <c r="BMM22" s="146"/>
      <c r="BMN22" s="146"/>
      <c r="BMO22" s="146"/>
      <c r="BMP22" s="146"/>
      <c r="BMQ22" s="146"/>
      <c r="BMR22" s="146"/>
      <c r="BMS22" s="146"/>
      <c r="BMT22" s="146"/>
      <c r="BMU22" s="146"/>
      <c r="BMV22" s="146"/>
      <c r="BMW22" s="146"/>
      <c r="BMX22" s="146"/>
      <c r="BMY22" s="146"/>
      <c r="BMZ22" s="146"/>
      <c r="BNA22" s="146"/>
      <c r="BNB22" s="146"/>
      <c r="BNC22" s="146"/>
      <c r="BND22" s="146"/>
      <c r="BNE22" s="146"/>
      <c r="BNF22" s="146"/>
      <c r="BNG22" s="146"/>
      <c r="BNH22" s="146"/>
      <c r="BNI22" s="146"/>
      <c r="BNJ22" s="146"/>
      <c r="BNK22" s="146"/>
      <c r="BNL22" s="146"/>
      <c r="BNM22" s="146"/>
      <c r="BNN22" s="146"/>
      <c r="BNO22" s="146"/>
      <c r="BNP22" s="146"/>
      <c r="BNQ22" s="146"/>
      <c r="BNR22" s="146"/>
      <c r="BNS22" s="146"/>
      <c r="BNT22" s="146"/>
      <c r="BNU22" s="146"/>
      <c r="BNV22" s="146"/>
      <c r="BNW22" s="146"/>
      <c r="BNX22" s="146"/>
      <c r="BNY22" s="146"/>
      <c r="BNZ22" s="146"/>
      <c r="BOA22" s="146"/>
      <c r="BOB22" s="146"/>
      <c r="BOC22" s="146"/>
      <c r="BOD22" s="146"/>
      <c r="BOE22" s="146"/>
      <c r="BOF22" s="146"/>
      <c r="BOG22" s="146"/>
      <c r="BOH22" s="146"/>
      <c r="BOI22" s="146"/>
      <c r="BOJ22" s="146"/>
      <c r="BOK22" s="146"/>
      <c r="BOL22" s="146"/>
      <c r="BOM22" s="146"/>
      <c r="BON22" s="146"/>
      <c r="BOO22" s="146"/>
      <c r="BOP22" s="146"/>
      <c r="BOQ22" s="146"/>
      <c r="BOR22" s="146"/>
      <c r="BOS22" s="146"/>
      <c r="BOT22" s="146"/>
      <c r="BOU22" s="146"/>
      <c r="BOV22" s="146"/>
      <c r="BOW22" s="146"/>
      <c r="BOX22" s="146"/>
      <c r="BOY22" s="146"/>
      <c r="BOZ22" s="146"/>
      <c r="BPA22" s="146"/>
      <c r="BPB22" s="146"/>
      <c r="BPC22" s="146"/>
      <c r="BPD22" s="146"/>
      <c r="BPE22" s="146"/>
      <c r="BPF22" s="146"/>
      <c r="BPG22" s="146"/>
      <c r="BPH22" s="146"/>
      <c r="BPI22" s="146"/>
      <c r="BPJ22" s="146"/>
      <c r="BPK22" s="146"/>
      <c r="BPL22" s="146"/>
      <c r="BPM22" s="146"/>
      <c r="BPN22" s="146"/>
      <c r="BPO22" s="146"/>
      <c r="BPP22" s="146"/>
      <c r="BPQ22" s="146"/>
      <c r="BPR22" s="146"/>
      <c r="BPS22" s="146"/>
      <c r="BPT22" s="146"/>
      <c r="BPU22" s="146"/>
      <c r="BPV22" s="146"/>
      <c r="BPW22" s="146"/>
      <c r="BPX22" s="146"/>
      <c r="BPY22" s="146"/>
      <c r="BPZ22" s="146"/>
      <c r="BQA22" s="146"/>
      <c r="BQB22" s="146"/>
      <c r="BQC22" s="146"/>
      <c r="BQD22" s="146"/>
      <c r="BQE22" s="146"/>
      <c r="BQF22" s="146"/>
      <c r="BQG22" s="146"/>
      <c r="BQH22" s="146"/>
      <c r="BQI22" s="146"/>
      <c r="BQJ22" s="146"/>
      <c r="BQK22" s="146"/>
      <c r="BQL22" s="146"/>
      <c r="BQM22" s="146"/>
      <c r="BQN22" s="146"/>
      <c r="BQO22" s="146"/>
      <c r="BQP22" s="146"/>
      <c r="BQQ22" s="146"/>
      <c r="BQR22" s="146"/>
      <c r="BQS22" s="146"/>
      <c r="BQT22" s="146"/>
      <c r="BQU22" s="146"/>
      <c r="BQV22" s="146"/>
      <c r="BQW22" s="146"/>
      <c r="BQX22" s="146"/>
      <c r="BQY22" s="146"/>
      <c r="BQZ22" s="146"/>
      <c r="BRA22" s="146"/>
      <c r="BRB22" s="146"/>
      <c r="BRC22" s="146"/>
      <c r="BRD22" s="146"/>
      <c r="BRE22" s="146"/>
      <c r="BRF22" s="146"/>
      <c r="BRG22" s="146"/>
      <c r="BRH22" s="146"/>
      <c r="BRI22" s="146"/>
      <c r="BRJ22" s="146"/>
      <c r="BRK22" s="146"/>
      <c r="BRL22" s="146"/>
      <c r="BRM22" s="146"/>
      <c r="BRN22" s="146"/>
      <c r="BRO22" s="146"/>
      <c r="BRP22" s="146"/>
      <c r="BRQ22" s="146"/>
      <c r="BRR22" s="146"/>
      <c r="BRS22" s="146"/>
      <c r="BRT22" s="146"/>
      <c r="BRU22" s="146"/>
      <c r="BRV22" s="146"/>
      <c r="BRW22" s="146"/>
      <c r="BRX22" s="146"/>
      <c r="BRY22" s="146"/>
      <c r="BRZ22" s="146"/>
      <c r="BSA22" s="146"/>
      <c r="BSB22" s="146"/>
      <c r="BSC22" s="146"/>
      <c r="BSD22" s="146"/>
      <c r="BSE22" s="146"/>
      <c r="BSF22" s="146"/>
      <c r="BSG22" s="146"/>
      <c r="BSH22" s="146"/>
      <c r="BSI22" s="146"/>
      <c r="BSJ22" s="146"/>
      <c r="BSK22" s="146"/>
      <c r="BSL22" s="146"/>
      <c r="BSM22" s="146"/>
      <c r="BSN22" s="146"/>
      <c r="BSO22" s="146"/>
      <c r="BSP22" s="146"/>
      <c r="BSQ22" s="146"/>
      <c r="BSR22" s="146"/>
      <c r="BSS22" s="146"/>
      <c r="BST22" s="146"/>
      <c r="BSU22" s="146"/>
      <c r="BSV22" s="146"/>
      <c r="BSW22" s="146"/>
      <c r="BSX22" s="146"/>
      <c r="BSY22" s="146"/>
      <c r="BSZ22" s="146"/>
      <c r="BTA22" s="146"/>
      <c r="BTB22" s="146"/>
      <c r="BTC22" s="146"/>
      <c r="BTD22" s="146"/>
      <c r="BTE22" s="146"/>
      <c r="BTF22" s="146"/>
      <c r="BTG22" s="146"/>
      <c r="BTH22" s="146"/>
      <c r="BTI22" s="146"/>
      <c r="BTJ22" s="146"/>
      <c r="BTK22" s="146"/>
      <c r="BTL22" s="146"/>
      <c r="BTM22" s="146"/>
      <c r="BTN22" s="146"/>
      <c r="BTO22" s="146"/>
      <c r="BTP22" s="146"/>
      <c r="BTQ22" s="146"/>
      <c r="BTR22" s="146"/>
      <c r="BTS22" s="146"/>
      <c r="BTT22" s="146"/>
      <c r="BTU22" s="146"/>
      <c r="BTV22" s="146"/>
      <c r="BTW22" s="146"/>
      <c r="BTX22" s="146"/>
      <c r="BTY22" s="146"/>
      <c r="BTZ22" s="146"/>
      <c r="BUA22" s="146"/>
      <c r="BUB22" s="146"/>
      <c r="BUC22" s="146"/>
      <c r="BUD22" s="146"/>
      <c r="BUE22" s="146"/>
      <c r="BUF22" s="146"/>
      <c r="BUG22" s="146"/>
      <c r="BUH22" s="146"/>
      <c r="BUI22" s="146"/>
      <c r="BUJ22" s="146"/>
      <c r="BUK22" s="146"/>
      <c r="BUL22" s="146"/>
      <c r="BUM22" s="146"/>
      <c r="BUN22" s="146"/>
      <c r="BUO22" s="146"/>
      <c r="BUP22" s="146"/>
      <c r="BUQ22" s="146"/>
      <c r="BUR22" s="146"/>
      <c r="BUS22" s="146"/>
      <c r="BUT22" s="146"/>
      <c r="BUU22" s="146"/>
      <c r="BUV22" s="146"/>
      <c r="BUW22" s="146"/>
      <c r="BUX22" s="146"/>
      <c r="BUY22" s="146"/>
      <c r="BUZ22" s="146"/>
      <c r="BVA22" s="146"/>
      <c r="BVB22" s="146"/>
      <c r="BVC22" s="146"/>
      <c r="BVD22" s="146"/>
      <c r="BVE22" s="146"/>
      <c r="BVF22" s="146"/>
      <c r="BVG22" s="146"/>
      <c r="BVH22" s="146"/>
      <c r="BVI22" s="146"/>
      <c r="BVJ22" s="146"/>
      <c r="BVK22" s="146"/>
      <c r="BVL22" s="146"/>
      <c r="BVM22" s="146"/>
      <c r="BVN22" s="146"/>
      <c r="BVO22" s="146"/>
      <c r="BVP22" s="146"/>
      <c r="BVQ22" s="146"/>
      <c r="BVR22" s="146"/>
      <c r="BVS22" s="146"/>
      <c r="BVT22" s="146"/>
      <c r="BVU22" s="146"/>
      <c r="BVV22" s="146"/>
      <c r="BVW22" s="146"/>
      <c r="BVX22" s="146"/>
      <c r="BVY22" s="146"/>
      <c r="BVZ22" s="146"/>
      <c r="BWA22" s="146"/>
      <c r="BWB22" s="146"/>
      <c r="BWC22" s="146"/>
      <c r="BWD22" s="146"/>
      <c r="BWE22" s="146"/>
      <c r="BWF22" s="146"/>
      <c r="BWG22" s="146"/>
      <c r="BWH22" s="146"/>
      <c r="BWI22" s="146"/>
      <c r="BWJ22" s="146"/>
      <c r="BWK22" s="146"/>
      <c r="BWL22" s="146"/>
      <c r="BWM22" s="146"/>
      <c r="BWN22" s="146"/>
      <c r="BWO22" s="146"/>
      <c r="BWP22" s="146"/>
      <c r="BWQ22" s="146"/>
      <c r="BWR22" s="146"/>
      <c r="BWS22" s="146"/>
      <c r="BWT22" s="146"/>
      <c r="BWU22" s="146"/>
      <c r="BWV22" s="146"/>
      <c r="BWW22" s="146"/>
      <c r="BWX22" s="146"/>
      <c r="BWY22" s="146"/>
      <c r="BWZ22" s="146"/>
      <c r="BXA22" s="146"/>
      <c r="BXB22" s="146"/>
      <c r="BXC22" s="146"/>
      <c r="BXD22" s="146"/>
      <c r="BXE22" s="146"/>
      <c r="BXF22" s="146"/>
      <c r="BXG22" s="146"/>
      <c r="BXH22" s="146"/>
      <c r="BXI22" s="146"/>
      <c r="BXJ22" s="146"/>
      <c r="BXK22" s="146"/>
      <c r="BXL22" s="146"/>
      <c r="BXM22" s="146"/>
      <c r="BXN22" s="146"/>
      <c r="BXO22" s="146"/>
      <c r="BXP22" s="146"/>
      <c r="BXQ22" s="146"/>
      <c r="BXR22" s="146"/>
      <c r="BXS22" s="146"/>
      <c r="BXT22" s="146"/>
      <c r="BXU22" s="146"/>
      <c r="BXV22" s="146"/>
      <c r="BXW22" s="146"/>
      <c r="BXX22" s="146"/>
      <c r="BXY22" s="146"/>
      <c r="BXZ22" s="146"/>
      <c r="BYA22" s="146"/>
      <c r="BYB22" s="146"/>
      <c r="BYC22" s="146"/>
      <c r="BYD22" s="146"/>
      <c r="BYE22" s="146"/>
      <c r="BYF22" s="146"/>
      <c r="BYG22" s="146"/>
      <c r="BYH22" s="146"/>
      <c r="BYI22" s="146"/>
      <c r="BYJ22" s="146"/>
      <c r="BYK22" s="146"/>
      <c r="BYL22" s="146"/>
      <c r="BYM22" s="146"/>
      <c r="BYN22" s="146"/>
      <c r="BYO22" s="146"/>
      <c r="BYP22" s="146"/>
      <c r="BYQ22" s="146"/>
      <c r="BYR22" s="146"/>
      <c r="BYS22" s="146"/>
      <c r="BYT22" s="146"/>
      <c r="BYU22" s="146"/>
      <c r="BYV22" s="146"/>
      <c r="BYW22" s="146"/>
      <c r="BYX22" s="146"/>
      <c r="BYY22" s="146"/>
      <c r="BYZ22" s="146"/>
      <c r="BZA22" s="146"/>
      <c r="BZB22" s="146"/>
      <c r="BZC22" s="146"/>
      <c r="BZD22" s="146"/>
      <c r="BZE22" s="146"/>
      <c r="BZF22" s="146"/>
      <c r="BZG22" s="146"/>
      <c r="BZH22" s="146"/>
      <c r="BZI22" s="146"/>
      <c r="BZJ22" s="146"/>
      <c r="BZK22" s="146"/>
      <c r="BZL22" s="146"/>
      <c r="BZM22" s="146"/>
      <c r="BZN22" s="146"/>
      <c r="BZO22" s="146"/>
      <c r="BZP22" s="146"/>
      <c r="BZQ22" s="146"/>
      <c r="BZR22" s="146"/>
      <c r="BZS22" s="146"/>
      <c r="BZT22" s="146"/>
      <c r="BZU22" s="146"/>
      <c r="BZV22" s="146"/>
      <c r="BZW22" s="146"/>
      <c r="BZX22" s="146"/>
      <c r="BZY22" s="146"/>
      <c r="BZZ22" s="146"/>
      <c r="CAA22" s="146"/>
      <c r="CAB22" s="146"/>
      <c r="CAC22" s="146"/>
      <c r="CAD22" s="146"/>
      <c r="CAE22" s="146"/>
      <c r="CAF22" s="146"/>
      <c r="CAG22" s="146"/>
      <c r="CAH22" s="146"/>
      <c r="CAI22" s="146"/>
      <c r="CAJ22" s="146"/>
      <c r="CAK22" s="146"/>
      <c r="CAL22" s="146"/>
      <c r="CAM22" s="146"/>
      <c r="CAN22" s="146"/>
      <c r="CAO22" s="146"/>
      <c r="CAP22" s="146"/>
      <c r="CAQ22" s="146"/>
      <c r="CAR22" s="146"/>
      <c r="CAS22" s="146"/>
      <c r="CAT22" s="146"/>
      <c r="CAU22" s="146"/>
      <c r="CAV22" s="146"/>
      <c r="CAW22" s="146"/>
      <c r="CAX22" s="146"/>
      <c r="CAY22" s="146"/>
      <c r="CAZ22" s="146"/>
      <c r="CBA22" s="146"/>
      <c r="CBB22" s="146"/>
      <c r="CBC22" s="146"/>
      <c r="CBD22" s="146"/>
      <c r="CBE22" s="146"/>
      <c r="CBF22" s="146"/>
      <c r="CBG22" s="146"/>
      <c r="CBH22" s="146"/>
      <c r="CBI22" s="146"/>
      <c r="CBJ22" s="146"/>
      <c r="CBK22" s="146"/>
      <c r="CBL22" s="146"/>
      <c r="CBM22" s="146"/>
      <c r="CBN22" s="146"/>
      <c r="CBO22" s="146"/>
      <c r="CBP22" s="146"/>
      <c r="CBQ22" s="146"/>
      <c r="CBR22" s="146"/>
      <c r="CBS22" s="146"/>
      <c r="CBT22" s="146"/>
      <c r="CBU22" s="146"/>
      <c r="CBV22" s="146"/>
      <c r="CBW22" s="146"/>
      <c r="CBX22" s="146"/>
      <c r="CBY22" s="146"/>
      <c r="CBZ22" s="146"/>
      <c r="CCA22" s="146"/>
      <c r="CCB22" s="146"/>
      <c r="CCC22" s="146"/>
      <c r="CCD22" s="146"/>
      <c r="CCE22" s="146"/>
      <c r="CCF22" s="146"/>
      <c r="CCG22" s="146"/>
      <c r="CCH22" s="146"/>
      <c r="CCI22" s="146"/>
      <c r="CCJ22" s="146"/>
      <c r="CCK22" s="146"/>
      <c r="CCL22" s="146"/>
      <c r="CCM22" s="146"/>
      <c r="CCN22" s="146"/>
      <c r="CCO22" s="146"/>
      <c r="CCP22" s="146"/>
      <c r="CCQ22" s="146"/>
      <c r="CCR22" s="146"/>
      <c r="CCS22" s="146"/>
      <c r="CCT22" s="146"/>
      <c r="CCU22" s="146"/>
      <c r="CCV22" s="146"/>
      <c r="CCW22" s="146"/>
      <c r="CCX22" s="146"/>
      <c r="CCY22" s="146"/>
      <c r="CCZ22" s="146"/>
      <c r="CDA22" s="146"/>
      <c r="CDB22" s="146"/>
      <c r="CDC22" s="146"/>
      <c r="CDD22" s="146"/>
      <c r="CDE22" s="146"/>
      <c r="CDF22" s="146"/>
      <c r="CDG22" s="146"/>
      <c r="CDH22" s="146"/>
      <c r="CDI22" s="146"/>
      <c r="CDJ22" s="146"/>
      <c r="CDK22" s="146"/>
      <c r="CDL22" s="146"/>
      <c r="CDM22" s="146"/>
      <c r="CDN22" s="146"/>
      <c r="CDO22" s="146"/>
      <c r="CDP22" s="146"/>
      <c r="CDQ22" s="146"/>
      <c r="CDR22" s="146"/>
      <c r="CDS22" s="146"/>
      <c r="CDT22" s="146"/>
      <c r="CDU22" s="146"/>
      <c r="CDV22" s="146"/>
      <c r="CDW22" s="146"/>
      <c r="CDX22" s="146"/>
      <c r="CDY22" s="146"/>
      <c r="CDZ22" s="146"/>
      <c r="CEA22" s="146"/>
      <c r="CEB22" s="146"/>
      <c r="CEC22" s="146"/>
      <c r="CED22" s="146"/>
      <c r="CEE22" s="146"/>
      <c r="CEF22" s="146"/>
      <c r="CEG22" s="146"/>
      <c r="CEH22" s="146"/>
      <c r="CEI22" s="146"/>
      <c r="CEJ22" s="146"/>
      <c r="CEK22" s="146"/>
      <c r="CEL22" s="146"/>
      <c r="CEM22" s="146"/>
      <c r="CEN22" s="146"/>
      <c r="CEO22" s="146"/>
      <c r="CEP22" s="146"/>
      <c r="CEQ22" s="146"/>
      <c r="CER22" s="146"/>
      <c r="CES22" s="146"/>
      <c r="CET22" s="146"/>
      <c r="CEU22" s="146"/>
      <c r="CEV22" s="146"/>
      <c r="CEW22" s="146"/>
      <c r="CEX22" s="146"/>
      <c r="CEY22" s="146"/>
      <c r="CEZ22" s="146"/>
      <c r="CFA22" s="146"/>
      <c r="CFB22" s="146"/>
      <c r="CFC22" s="146"/>
      <c r="CFD22" s="146"/>
      <c r="CFE22" s="146"/>
      <c r="CFF22" s="146"/>
      <c r="CFG22" s="146"/>
      <c r="CFH22" s="146"/>
      <c r="CFI22" s="146"/>
      <c r="CFJ22" s="146"/>
      <c r="CFK22" s="146"/>
      <c r="CFL22" s="146"/>
      <c r="CFM22" s="146"/>
      <c r="CFN22" s="146"/>
      <c r="CFO22" s="146"/>
      <c r="CFP22" s="146"/>
      <c r="CFQ22" s="146"/>
      <c r="CFR22" s="146"/>
      <c r="CFS22" s="146"/>
      <c r="CFT22" s="146"/>
      <c r="CFU22" s="146"/>
      <c r="CFV22" s="146"/>
      <c r="CFW22" s="146"/>
      <c r="CFX22" s="146"/>
      <c r="CFY22" s="146"/>
      <c r="CFZ22" s="146"/>
      <c r="CGA22" s="146"/>
      <c r="CGB22" s="146"/>
      <c r="CGC22" s="146"/>
      <c r="CGD22" s="146"/>
      <c r="CGE22" s="146"/>
      <c r="CGF22" s="146"/>
      <c r="CGG22" s="146"/>
      <c r="CGH22" s="146"/>
      <c r="CGI22" s="146"/>
      <c r="CGJ22" s="146"/>
      <c r="CGK22" s="146"/>
      <c r="CGL22" s="146"/>
      <c r="CGM22" s="146"/>
      <c r="CGN22" s="146"/>
      <c r="CGO22" s="146"/>
      <c r="CGP22" s="146"/>
      <c r="CGQ22" s="146"/>
      <c r="CGR22" s="146"/>
      <c r="CGS22" s="146"/>
      <c r="CGT22" s="146"/>
      <c r="CGU22" s="146"/>
      <c r="CGV22" s="146"/>
      <c r="CGW22" s="146"/>
      <c r="CGX22" s="146"/>
      <c r="CGY22" s="146"/>
      <c r="CGZ22" s="146"/>
      <c r="CHA22" s="146"/>
      <c r="CHB22" s="146"/>
      <c r="CHC22" s="146"/>
      <c r="CHD22" s="146"/>
      <c r="CHE22" s="146"/>
      <c r="CHF22" s="146"/>
      <c r="CHG22" s="146"/>
      <c r="CHH22" s="146"/>
      <c r="CHI22" s="146"/>
      <c r="CHJ22" s="146"/>
      <c r="CHK22" s="146"/>
      <c r="CHL22" s="146"/>
      <c r="CHM22" s="146"/>
      <c r="CHN22" s="146"/>
      <c r="CHO22" s="146"/>
      <c r="CHP22" s="146"/>
      <c r="CHQ22" s="146"/>
      <c r="CHR22" s="146"/>
      <c r="CHS22" s="146"/>
      <c r="CHT22" s="146"/>
      <c r="CHU22" s="146"/>
      <c r="CHV22" s="146"/>
      <c r="CHW22" s="146"/>
      <c r="CHX22" s="146"/>
      <c r="CHY22" s="146"/>
      <c r="CHZ22" s="146"/>
      <c r="CIA22" s="146"/>
      <c r="CIB22" s="146"/>
      <c r="CIC22" s="146"/>
      <c r="CID22" s="146"/>
      <c r="CIE22" s="146"/>
      <c r="CIF22" s="146"/>
      <c r="CIG22" s="146"/>
      <c r="CIH22" s="146"/>
      <c r="CII22" s="146"/>
      <c r="CIJ22" s="146"/>
      <c r="CIK22" s="146"/>
      <c r="CIL22" s="146"/>
      <c r="CIM22" s="146"/>
      <c r="CIN22" s="146"/>
      <c r="CIO22" s="146"/>
      <c r="CIP22" s="146"/>
      <c r="CIQ22" s="146"/>
      <c r="CIR22" s="146"/>
      <c r="CIS22" s="146"/>
      <c r="CIT22" s="146"/>
      <c r="CIU22" s="146"/>
      <c r="CIV22" s="146"/>
      <c r="CIW22" s="146"/>
      <c r="CIX22" s="146"/>
      <c r="CIY22" s="146"/>
      <c r="CIZ22" s="146"/>
      <c r="CJA22" s="146"/>
      <c r="CJB22" s="146"/>
      <c r="CJC22" s="146"/>
      <c r="CJD22" s="146"/>
      <c r="CJE22" s="146"/>
      <c r="CJF22" s="146"/>
      <c r="CJG22" s="146"/>
      <c r="CJH22" s="146"/>
      <c r="CJI22" s="146"/>
      <c r="CJJ22" s="146"/>
      <c r="CJK22" s="146"/>
      <c r="CJL22" s="146"/>
      <c r="CJM22" s="146"/>
      <c r="CJN22" s="146"/>
      <c r="CJO22" s="146"/>
      <c r="CJP22" s="146"/>
      <c r="CJQ22" s="146"/>
      <c r="CJR22" s="146"/>
      <c r="CJS22" s="146"/>
      <c r="CJT22" s="146"/>
      <c r="CJU22" s="146"/>
      <c r="CJV22" s="146"/>
      <c r="CJW22" s="146"/>
      <c r="CJX22" s="146"/>
      <c r="CJY22" s="146"/>
      <c r="CJZ22" s="146"/>
      <c r="CKA22" s="146"/>
      <c r="CKB22" s="146"/>
      <c r="CKC22" s="146"/>
      <c r="CKD22" s="146"/>
      <c r="CKE22" s="146"/>
      <c r="CKF22" s="146"/>
      <c r="CKG22" s="146"/>
      <c r="CKH22" s="146"/>
      <c r="CKI22" s="146"/>
      <c r="CKJ22" s="146"/>
      <c r="CKK22" s="146"/>
      <c r="CKL22" s="146"/>
      <c r="CKM22" s="146"/>
      <c r="CKN22" s="146"/>
      <c r="CKO22" s="146"/>
      <c r="CKP22" s="146"/>
      <c r="CKQ22" s="146"/>
      <c r="CKR22" s="146"/>
      <c r="CKS22" s="146"/>
      <c r="CKT22" s="146"/>
      <c r="CKU22" s="146"/>
      <c r="CKV22" s="146"/>
      <c r="CKW22" s="146"/>
      <c r="CKX22" s="146"/>
      <c r="CKY22" s="146"/>
      <c r="CKZ22" s="146"/>
      <c r="CLA22" s="146"/>
      <c r="CLB22" s="146"/>
      <c r="CLC22" s="146"/>
      <c r="CLD22" s="146"/>
      <c r="CLE22" s="146"/>
      <c r="CLF22" s="146"/>
      <c r="CLG22" s="146"/>
      <c r="CLH22" s="146"/>
      <c r="CLI22" s="146"/>
      <c r="CLJ22" s="146"/>
      <c r="CLK22" s="146"/>
      <c r="CLL22" s="146"/>
      <c r="CLM22" s="146"/>
      <c r="CLN22" s="146"/>
      <c r="CLO22" s="146"/>
      <c r="CLP22" s="146"/>
      <c r="CLQ22" s="146"/>
      <c r="CLR22" s="146"/>
      <c r="CLS22" s="146"/>
      <c r="CLT22" s="146"/>
      <c r="CLU22" s="146"/>
      <c r="CLV22" s="146"/>
      <c r="CLW22" s="146"/>
      <c r="CLX22" s="146"/>
      <c r="CLY22" s="146"/>
      <c r="CLZ22" s="146"/>
      <c r="CMA22" s="146"/>
      <c r="CMB22" s="146"/>
      <c r="CMC22" s="146"/>
      <c r="CMD22" s="146"/>
      <c r="CME22" s="146"/>
      <c r="CMF22" s="146"/>
      <c r="CMG22" s="146"/>
      <c r="CMH22" s="146"/>
      <c r="CMI22" s="146"/>
      <c r="CMJ22" s="146"/>
      <c r="CMK22" s="146"/>
      <c r="CML22" s="146"/>
      <c r="CMM22" s="146"/>
      <c r="CMN22" s="146"/>
      <c r="CMO22" s="146"/>
      <c r="CMP22" s="146"/>
      <c r="CMQ22" s="146"/>
      <c r="CMR22" s="146"/>
      <c r="CMS22" s="146"/>
      <c r="CMT22" s="146"/>
      <c r="CMU22" s="146"/>
      <c r="CMV22" s="146"/>
      <c r="CMW22" s="146"/>
      <c r="CMX22" s="146"/>
      <c r="CMY22" s="146"/>
      <c r="CMZ22" s="146"/>
      <c r="CNA22" s="146"/>
      <c r="CNB22" s="146"/>
      <c r="CNC22" s="146"/>
      <c r="CND22" s="146"/>
      <c r="CNE22" s="146"/>
      <c r="CNF22" s="146"/>
      <c r="CNG22" s="146"/>
      <c r="CNH22" s="146"/>
      <c r="CNI22" s="146"/>
      <c r="CNJ22" s="146"/>
      <c r="CNK22" s="146"/>
      <c r="CNL22" s="146"/>
      <c r="CNM22" s="146"/>
      <c r="CNN22" s="146"/>
      <c r="CNO22" s="146"/>
      <c r="CNP22" s="146"/>
      <c r="CNQ22" s="146"/>
      <c r="CNR22" s="146"/>
      <c r="CNS22" s="146"/>
      <c r="CNT22" s="146"/>
      <c r="CNU22" s="146"/>
      <c r="CNV22" s="146"/>
      <c r="CNW22" s="146"/>
      <c r="CNX22" s="146"/>
      <c r="CNY22" s="146"/>
      <c r="CNZ22" s="146"/>
      <c r="COA22" s="146"/>
      <c r="COB22" s="146"/>
      <c r="COC22" s="146"/>
      <c r="COD22" s="146"/>
      <c r="COE22" s="146"/>
      <c r="COF22" s="146"/>
      <c r="COG22" s="146"/>
      <c r="COH22" s="146"/>
      <c r="COI22" s="146"/>
      <c r="COJ22" s="146"/>
      <c r="COK22" s="146"/>
      <c r="COL22" s="146"/>
      <c r="COM22" s="146"/>
      <c r="CON22" s="146"/>
      <c r="COO22" s="146"/>
      <c r="COP22" s="146"/>
      <c r="COQ22" s="146"/>
      <c r="COR22" s="146"/>
      <c r="COS22" s="146"/>
      <c r="COT22" s="146"/>
      <c r="COU22" s="146"/>
      <c r="COV22" s="146"/>
      <c r="COW22" s="146"/>
      <c r="COX22" s="146"/>
      <c r="COY22" s="146"/>
      <c r="COZ22" s="146"/>
      <c r="CPA22" s="146"/>
      <c r="CPB22" s="146"/>
      <c r="CPC22" s="146"/>
      <c r="CPD22" s="146"/>
      <c r="CPE22" s="146"/>
      <c r="CPF22" s="146"/>
      <c r="CPG22" s="146"/>
      <c r="CPH22" s="146"/>
      <c r="CPI22" s="146"/>
      <c r="CPJ22" s="146"/>
      <c r="CPK22" s="146"/>
      <c r="CPL22" s="146"/>
      <c r="CPM22" s="146"/>
      <c r="CPN22" s="146"/>
      <c r="CPO22" s="146"/>
      <c r="CPP22" s="146"/>
      <c r="CPQ22" s="146"/>
      <c r="CPR22" s="146"/>
      <c r="CPS22" s="146"/>
      <c r="CPT22" s="146"/>
      <c r="CPU22" s="146"/>
      <c r="CPV22" s="146"/>
      <c r="CPW22" s="146"/>
      <c r="CPX22" s="146"/>
      <c r="CPY22" s="146"/>
      <c r="CPZ22" s="146"/>
      <c r="CQA22" s="146"/>
      <c r="CQB22" s="146"/>
      <c r="CQC22" s="146"/>
      <c r="CQD22" s="146"/>
      <c r="CQE22" s="146"/>
      <c r="CQF22" s="146"/>
      <c r="CQG22" s="146"/>
      <c r="CQH22" s="146"/>
      <c r="CQI22" s="146"/>
      <c r="CQJ22" s="146"/>
      <c r="CQK22" s="146"/>
      <c r="CQL22" s="146"/>
      <c r="CQM22" s="146"/>
      <c r="CQN22" s="146"/>
      <c r="CQO22" s="146"/>
      <c r="CQP22" s="146"/>
      <c r="CQQ22" s="146"/>
      <c r="CQR22" s="146"/>
      <c r="CQS22" s="146"/>
      <c r="CQT22" s="146"/>
      <c r="CQU22" s="146"/>
      <c r="CQV22" s="146"/>
      <c r="CQW22" s="146"/>
      <c r="CQX22" s="146"/>
      <c r="CQY22" s="146"/>
      <c r="CQZ22" s="146"/>
      <c r="CRA22" s="146"/>
      <c r="CRB22" s="146"/>
      <c r="CRC22" s="146"/>
      <c r="CRD22" s="146"/>
      <c r="CRE22" s="146"/>
      <c r="CRF22" s="146"/>
      <c r="CRG22" s="146"/>
      <c r="CRH22" s="146"/>
      <c r="CRI22" s="146"/>
      <c r="CRJ22" s="146"/>
      <c r="CRK22" s="146"/>
      <c r="CRL22" s="146"/>
      <c r="CRM22" s="146"/>
      <c r="CRN22" s="146"/>
      <c r="CRO22" s="146"/>
      <c r="CRP22" s="146"/>
      <c r="CRQ22" s="146"/>
      <c r="CRR22" s="146"/>
      <c r="CRS22" s="146"/>
      <c r="CRT22" s="146"/>
      <c r="CRU22" s="146"/>
      <c r="CRV22" s="146"/>
      <c r="CRW22" s="146"/>
      <c r="CRX22" s="146"/>
      <c r="CRY22" s="146"/>
      <c r="CRZ22" s="146"/>
      <c r="CSA22" s="146"/>
      <c r="CSB22" s="146"/>
      <c r="CSC22" s="146"/>
      <c r="CSD22" s="146"/>
      <c r="CSE22" s="146"/>
      <c r="CSF22" s="146"/>
      <c r="CSG22" s="146"/>
      <c r="CSH22" s="146"/>
      <c r="CSI22" s="146"/>
      <c r="CSJ22" s="146"/>
      <c r="CSK22" s="146"/>
      <c r="CSL22" s="146"/>
      <c r="CSM22" s="146"/>
      <c r="CSN22" s="146"/>
      <c r="CSO22" s="146"/>
      <c r="CSP22" s="146"/>
      <c r="CSQ22" s="146"/>
      <c r="CSR22" s="146"/>
      <c r="CSS22" s="146"/>
      <c r="CST22" s="146"/>
      <c r="CSU22" s="146"/>
      <c r="CSV22" s="146"/>
      <c r="CSW22" s="146"/>
      <c r="CSX22" s="146"/>
      <c r="CSY22" s="146"/>
      <c r="CSZ22" s="146"/>
      <c r="CTA22" s="146"/>
      <c r="CTB22" s="146"/>
      <c r="CTC22" s="146"/>
      <c r="CTD22" s="146"/>
      <c r="CTE22" s="146"/>
      <c r="CTF22" s="146"/>
      <c r="CTG22" s="146"/>
      <c r="CTH22" s="146"/>
      <c r="CTI22" s="146"/>
      <c r="CTJ22" s="146"/>
      <c r="CTK22" s="146"/>
      <c r="CTL22" s="146"/>
      <c r="CTM22" s="146"/>
      <c r="CTN22" s="146"/>
      <c r="CTO22" s="146"/>
      <c r="CTP22" s="146"/>
      <c r="CTQ22" s="146"/>
      <c r="CTR22" s="146"/>
      <c r="CTS22" s="146"/>
      <c r="CTT22" s="146"/>
      <c r="CTU22" s="146"/>
      <c r="CTV22" s="146"/>
      <c r="CTW22" s="146"/>
      <c r="CTX22" s="146"/>
      <c r="CTY22" s="146"/>
      <c r="CTZ22" s="146"/>
      <c r="CUA22" s="146"/>
      <c r="CUB22" s="146"/>
      <c r="CUC22" s="146"/>
      <c r="CUD22" s="146"/>
      <c r="CUE22" s="146"/>
      <c r="CUF22" s="146"/>
      <c r="CUG22" s="146"/>
      <c r="CUH22" s="146"/>
      <c r="CUI22" s="146"/>
      <c r="CUJ22" s="146"/>
      <c r="CUK22" s="146"/>
      <c r="CUL22" s="146"/>
      <c r="CUM22" s="146"/>
      <c r="CUN22" s="146"/>
      <c r="CUO22" s="146"/>
      <c r="CUP22" s="146"/>
      <c r="CUQ22" s="146"/>
      <c r="CUR22" s="146"/>
      <c r="CUS22" s="146"/>
      <c r="CUT22" s="146"/>
      <c r="CUU22" s="146"/>
      <c r="CUV22" s="146"/>
      <c r="CUW22" s="146"/>
      <c r="CUX22" s="146"/>
      <c r="CUY22" s="146"/>
      <c r="CUZ22" s="146"/>
      <c r="CVA22" s="146"/>
      <c r="CVB22" s="146"/>
      <c r="CVC22" s="146"/>
      <c r="CVD22" s="146"/>
      <c r="CVE22" s="146"/>
      <c r="CVF22" s="146"/>
      <c r="CVG22" s="146"/>
      <c r="CVH22" s="146"/>
      <c r="CVI22" s="146"/>
      <c r="CVJ22" s="146"/>
      <c r="CVK22" s="146"/>
      <c r="CVL22" s="146"/>
      <c r="CVM22" s="146"/>
      <c r="CVN22" s="146"/>
      <c r="CVO22" s="146"/>
      <c r="CVP22" s="146"/>
      <c r="CVQ22" s="146"/>
      <c r="CVR22" s="146"/>
      <c r="CVS22" s="146"/>
      <c r="CVT22" s="146"/>
      <c r="CVU22" s="146"/>
      <c r="CVV22" s="146"/>
      <c r="CVW22" s="146"/>
      <c r="CVX22" s="146"/>
      <c r="CVY22" s="146"/>
      <c r="CVZ22" s="146"/>
      <c r="CWA22" s="146"/>
      <c r="CWB22" s="146"/>
      <c r="CWC22" s="146"/>
      <c r="CWD22" s="146"/>
      <c r="CWE22" s="146"/>
      <c r="CWF22" s="146"/>
      <c r="CWG22" s="146"/>
      <c r="CWH22" s="146"/>
      <c r="CWI22" s="146"/>
      <c r="CWJ22" s="146"/>
      <c r="CWK22" s="146"/>
      <c r="CWL22" s="146"/>
      <c r="CWM22" s="146"/>
      <c r="CWN22" s="146"/>
      <c r="CWO22" s="146"/>
      <c r="CWP22" s="146"/>
      <c r="CWQ22" s="146"/>
      <c r="CWR22" s="146"/>
      <c r="CWS22" s="146"/>
      <c r="CWT22" s="146"/>
      <c r="CWU22" s="146"/>
      <c r="CWV22" s="146"/>
      <c r="CWW22" s="146"/>
      <c r="CWX22" s="146"/>
      <c r="CWY22" s="146"/>
      <c r="CWZ22" s="146"/>
      <c r="CXA22" s="146"/>
      <c r="CXB22" s="146"/>
      <c r="CXC22" s="146"/>
      <c r="CXD22" s="146"/>
      <c r="CXE22" s="146"/>
      <c r="CXF22" s="146"/>
      <c r="CXG22" s="146"/>
      <c r="CXH22" s="146"/>
      <c r="CXI22" s="146"/>
      <c r="CXJ22" s="146"/>
      <c r="CXK22" s="146"/>
      <c r="CXL22" s="146"/>
      <c r="CXM22" s="146"/>
      <c r="CXN22" s="146"/>
      <c r="CXO22" s="146"/>
      <c r="CXP22" s="146"/>
      <c r="CXQ22" s="146"/>
      <c r="CXR22" s="146"/>
      <c r="CXS22" s="146"/>
      <c r="CXT22" s="146"/>
      <c r="CXU22" s="146"/>
      <c r="CXV22" s="146"/>
      <c r="CXW22" s="146"/>
      <c r="CXX22" s="146"/>
      <c r="CXY22" s="146"/>
      <c r="CXZ22" s="146"/>
      <c r="CYA22" s="146"/>
      <c r="CYB22" s="146"/>
      <c r="CYC22" s="146"/>
      <c r="CYD22" s="146"/>
      <c r="CYE22" s="146"/>
      <c r="CYF22" s="146"/>
      <c r="CYG22" s="146"/>
      <c r="CYH22" s="146"/>
      <c r="CYI22" s="146"/>
      <c r="CYJ22" s="146"/>
      <c r="CYK22" s="146"/>
      <c r="CYL22" s="146"/>
      <c r="CYM22" s="146"/>
      <c r="CYN22" s="146"/>
      <c r="CYO22" s="146"/>
      <c r="CYP22" s="146"/>
      <c r="CYQ22" s="146"/>
      <c r="CYR22" s="146"/>
      <c r="CYS22" s="146"/>
      <c r="CYT22" s="146"/>
      <c r="CYU22" s="146"/>
      <c r="CYV22" s="146"/>
      <c r="CYW22" s="146"/>
      <c r="CYX22" s="146"/>
      <c r="CYY22" s="146"/>
      <c r="CYZ22" s="146"/>
      <c r="CZA22" s="146"/>
      <c r="CZB22" s="146"/>
      <c r="CZC22" s="146"/>
      <c r="CZD22" s="146"/>
      <c r="CZE22" s="146"/>
      <c r="CZF22" s="146"/>
      <c r="CZG22" s="146"/>
      <c r="CZH22" s="146"/>
      <c r="CZI22" s="146"/>
      <c r="CZJ22" s="146"/>
      <c r="CZK22" s="146"/>
      <c r="CZL22" s="146"/>
      <c r="CZM22" s="146"/>
      <c r="CZN22" s="146"/>
      <c r="CZO22" s="146"/>
      <c r="CZP22" s="146"/>
      <c r="CZQ22" s="146"/>
      <c r="CZR22" s="146"/>
      <c r="CZS22" s="146"/>
      <c r="CZT22" s="146"/>
      <c r="CZU22" s="146"/>
      <c r="CZV22" s="146"/>
      <c r="CZW22" s="146"/>
      <c r="CZX22" s="146"/>
      <c r="CZY22" s="146"/>
      <c r="CZZ22" s="146"/>
      <c r="DAA22" s="146"/>
      <c r="DAB22" s="146"/>
      <c r="DAC22" s="146"/>
      <c r="DAD22" s="146"/>
      <c r="DAE22" s="146"/>
      <c r="DAF22" s="146"/>
      <c r="DAG22" s="146"/>
      <c r="DAH22" s="146"/>
      <c r="DAI22" s="146"/>
      <c r="DAJ22" s="146"/>
      <c r="DAK22" s="146"/>
      <c r="DAL22" s="146"/>
      <c r="DAM22" s="146"/>
      <c r="DAN22" s="146"/>
      <c r="DAO22" s="146"/>
      <c r="DAP22" s="146"/>
      <c r="DAQ22" s="146"/>
      <c r="DAR22" s="146"/>
      <c r="DAS22" s="146"/>
      <c r="DAT22" s="146"/>
      <c r="DAU22" s="146"/>
      <c r="DAV22" s="146"/>
      <c r="DAW22" s="146"/>
      <c r="DAX22" s="146"/>
      <c r="DAY22" s="146"/>
      <c r="DAZ22" s="146"/>
      <c r="DBA22" s="146"/>
      <c r="DBB22" s="146"/>
      <c r="DBC22" s="146"/>
      <c r="DBD22" s="146"/>
      <c r="DBE22" s="146"/>
      <c r="DBF22" s="146"/>
      <c r="DBG22" s="146"/>
      <c r="DBH22" s="146"/>
      <c r="DBI22" s="146"/>
      <c r="DBJ22" s="146"/>
      <c r="DBK22" s="146"/>
      <c r="DBL22" s="146"/>
      <c r="DBM22" s="146"/>
      <c r="DBN22" s="146"/>
      <c r="DBO22" s="146"/>
      <c r="DBP22" s="146"/>
      <c r="DBQ22" s="146"/>
      <c r="DBR22" s="146"/>
      <c r="DBS22" s="146"/>
      <c r="DBT22" s="146"/>
      <c r="DBU22" s="146"/>
      <c r="DBV22" s="146"/>
      <c r="DBW22" s="146"/>
      <c r="DBX22" s="146"/>
      <c r="DBY22" s="146"/>
      <c r="DBZ22" s="146"/>
      <c r="DCA22" s="146"/>
      <c r="DCB22" s="146"/>
      <c r="DCC22" s="146"/>
      <c r="DCD22" s="146"/>
      <c r="DCE22" s="146"/>
      <c r="DCF22" s="146"/>
      <c r="DCG22" s="146"/>
      <c r="DCH22" s="146"/>
      <c r="DCI22" s="146"/>
      <c r="DCJ22" s="146"/>
      <c r="DCK22" s="146"/>
      <c r="DCL22" s="146"/>
      <c r="DCM22" s="146"/>
      <c r="DCN22" s="146"/>
      <c r="DCO22" s="146"/>
      <c r="DCP22" s="146"/>
      <c r="DCQ22" s="146"/>
      <c r="DCR22" s="146"/>
      <c r="DCS22" s="146"/>
      <c r="DCT22" s="146"/>
      <c r="DCU22" s="146"/>
      <c r="DCV22" s="146"/>
      <c r="DCW22" s="146"/>
      <c r="DCX22" s="146"/>
      <c r="DCY22" s="146"/>
      <c r="DCZ22" s="146"/>
      <c r="DDA22" s="146"/>
      <c r="DDB22" s="146"/>
      <c r="DDC22" s="146"/>
      <c r="DDD22" s="146"/>
      <c r="DDE22" s="146"/>
      <c r="DDF22" s="146"/>
      <c r="DDG22" s="146"/>
      <c r="DDH22" s="146"/>
      <c r="DDI22" s="146"/>
      <c r="DDJ22" s="146"/>
      <c r="DDK22" s="146"/>
      <c r="DDL22" s="146"/>
      <c r="DDM22" s="146"/>
      <c r="DDN22" s="146"/>
      <c r="DDO22" s="146"/>
      <c r="DDP22" s="146"/>
      <c r="DDQ22" s="146"/>
      <c r="DDR22" s="146"/>
      <c r="DDS22" s="146"/>
      <c r="DDT22" s="146"/>
      <c r="DDU22" s="146"/>
      <c r="DDV22" s="146"/>
      <c r="DDW22" s="146"/>
      <c r="DDX22" s="146"/>
      <c r="DDY22" s="146"/>
      <c r="DDZ22" s="146"/>
      <c r="DEA22" s="146"/>
      <c r="DEB22" s="146"/>
      <c r="DEC22" s="146"/>
      <c r="DED22" s="146"/>
      <c r="DEE22" s="146"/>
      <c r="DEF22" s="146"/>
      <c r="DEG22" s="146"/>
      <c r="DEH22" s="146"/>
      <c r="DEI22" s="146"/>
      <c r="DEJ22" s="146"/>
      <c r="DEK22" s="146"/>
      <c r="DEL22" s="146"/>
      <c r="DEM22" s="146"/>
      <c r="DEN22" s="146"/>
      <c r="DEO22" s="146"/>
      <c r="DEP22" s="146"/>
      <c r="DEQ22" s="146"/>
      <c r="DER22" s="146"/>
      <c r="DES22" s="146"/>
      <c r="DET22" s="146"/>
      <c r="DEU22" s="146"/>
      <c r="DEV22" s="146"/>
      <c r="DEW22" s="146"/>
      <c r="DEX22" s="146"/>
      <c r="DEY22" s="146"/>
      <c r="DEZ22" s="146"/>
      <c r="DFA22" s="146"/>
      <c r="DFB22" s="146"/>
      <c r="DFC22" s="146"/>
      <c r="DFD22" s="146"/>
      <c r="DFE22" s="146"/>
      <c r="DFF22" s="146"/>
      <c r="DFG22" s="146"/>
      <c r="DFH22" s="146"/>
      <c r="DFI22" s="146"/>
      <c r="DFJ22" s="146"/>
      <c r="DFK22" s="146"/>
      <c r="DFL22" s="146"/>
      <c r="DFM22" s="146"/>
      <c r="DFN22" s="146"/>
      <c r="DFO22" s="146"/>
      <c r="DFP22" s="146"/>
      <c r="DFQ22" s="146"/>
      <c r="DFR22" s="146"/>
      <c r="DFS22" s="146"/>
      <c r="DFT22" s="146"/>
      <c r="DFU22" s="146"/>
      <c r="DFV22" s="146"/>
      <c r="DFW22" s="146"/>
      <c r="DFX22" s="146"/>
      <c r="DFY22" s="146"/>
      <c r="DFZ22" s="146"/>
      <c r="DGA22" s="146"/>
      <c r="DGB22" s="146"/>
      <c r="DGC22" s="146"/>
      <c r="DGD22" s="146"/>
      <c r="DGE22" s="146"/>
      <c r="DGF22" s="146"/>
      <c r="DGG22" s="146"/>
      <c r="DGH22" s="146"/>
      <c r="DGI22" s="146"/>
      <c r="DGJ22" s="146"/>
      <c r="DGK22" s="146"/>
      <c r="DGL22" s="146"/>
      <c r="DGM22" s="146"/>
      <c r="DGN22" s="146"/>
      <c r="DGO22" s="146"/>
      <c r="DGP22" s="146"/>
      <c r="DGQ22" s="146"/>
      <c r="DGR22" s="146"/>
      <c r="DGS22" s="146"/>
      <c r="DGT22" s="146"/>
      <c r="DGU22" s="146"/>
      <c r="DGV22" s="146"/>
      <c r="DGW22" s="146"/>
      <c r="DGX22" s="146"/>
      <c r="DGY22" s="146"/>
      <c r="DGZ22" s="146"/>
      <c r="DHA22" s="146"/>
      <c r="DHB22" s="146"/>
      <c r="DHC22" s="146"/>
      <c r="DHD22" s="146"/>
      <c r="DHE22" s="146"/>
      <c r="DHF22" s="146"/>
      <c r="DHG22" s="146"/>
      <c r="DHH22" s="146"/>
      <c r="DHI22" s="146"/>
      <c r="DHJ22" s="146"/>
      <c r="DHK22" s="146"/>
      <c r="DHL22" s="146"/>
      <c r="DHM22" s="146"/>
      <c r="DHN22" s="146"/>
      <c r="DHO22" s="146"/>
      <c r="DHP22" s="146"/>
      <c r="DHQ22" s="146"/>
      <c r="DHR22" s="146"/>
      <c r="DHS22" s="146"/>
      <c r="DHT22" s="146"/>
      <c r="DHU22" s="146"/>
      <c r="DHV22" s="146"/>
      <c r="DHW22" s="146"/>
      <c r="DHX22" s="146"/>
      <c r="DHY22" s="146"/>
      <c r="DHZ22" s="146"/>
      <c r="DIA22" s="146"/>
      <c r="DIB22" s="146"/>
      <c r="DIC22" s="146"/>
      <c r="DID22" s="146"/>
      <c r="DIE22" s="146"/>
      <c r="DIF22" s="146"/>
      <c r="DIG22" s="146"/>
      <c r="DIH22" s="146"/>
      <c r="DII22" s="146"/>
      <c r="DIJ22" s="146"/>
      <c r="DIK22" s="146"/>
      <c r="DIL22" s="146"/>
      <c r="DIM22" s="146"/>
      <c r="DIN22" s="146"/>
      <c r="DIO22" s="146"/>
      <c r="DIP22" s="146"/>
      <c r="DIQ22" s="146"/>
      <c r="DIR22" s="146"/>
      <c r="DIS22" s="146"/>
      <c r="DIT22" s="146"/>
      <c r="DIU22" s="146"/>
      <c r="DIV22" s="146"/>
      <c r="DIW22" s="146"/>
      <c r="DIX22" s="146"/>
      <c r="DIY22" s="146"/>
      <c r="DIZ22" s="146"/>
      <c r="DJA22" s="146"/>
      <c r="DJB22" s="146"/>
      <c r="DJC22" s="146"/>
      <c r="DJD22" s="146"/>
      <c r="DJE22" s="146"/>
      <c r="DJF22" s="146"/>
      <c r="DJG22" s="146"/>
      <c r="DJH22" s="146"/>
      <c r="DJI22" s="146"/>
      <c r="DJJ22" s="146"/>
      <c r="DJK22" s="146"/>
      <c r="DJL22" s="146"/>
      <c r="DJM22" s="146"/>
      <c r="DJN22" s="146"/>
      <c r="DJO22" s="146"/>
      <c r="DJP22" s="146"/>
      <c r="DJQ22" s="146"/>
      <c r="DJR22" s="146"/>
      <c r="DJS22" s="146"/>
      <c r="DJT22" s="146"/>
      <c r="DJU22" s="146"/>
      <c r="DJV22" s="146"/>
      <c r="DJW22" s="146"/>
      <c r="DJX22" s="146"/>
      <c r="DJY22" s="146"/>
      <c r="DJZ22" s="146"/>
      <c r="DKA22" s="146"/>
      <c r="DKB22" s="146"/>
      <c r="DKC22" s="146"/>
      <c r="DKD22" s="146"/>
      <c r="DKE22" s="146"/>
      <c r="DKF22" s="146"/>
      <c r="DKG22" s="146"/>
      <c r="DKH22" s="146"/>
      <c r="DKI22" s="146"/>
      <c r="DKJ22" s="146"/>
      <c r="DKK22" s="146"/>
      <c r="DKL22" s="146"/>
      <c r="DKM22" s="146"/>
      <c r="DKN22" s="146"/>
      <c r="DKO22" s="146"/>
      <c r="DKP22" s="146"/>
      <c r="DKQ22" s="146"/>
      <c r="DKR22" s="146"/>
      <c r="DKS22" s="146"/>
      <c r="DKT22" s="146"/>
      <c r="DKU22" s="146"/>
      <c r="DKV22" s="146"/>
      <c r="DKW22" s="146"/>
      <c r="DKX22" s="146"/>
      <c r="DKY22" s="146"/>
      <c r="DKZ22" s="146"/>
      <c r="DLA22" s="146"/>
      <c r="DLB22" s="146"/>
      <c r="DLC22" s="146"/>
      <c r="DLD22" s="146"/>
      <c r="DLE22" s="146"/>
      <c r="DLF22" s="146"/>
      <c r="DLG22" s="146"/>
      <c r="DLH22" s="146"/>
      <c r="DLI22" s="146"/>
      <c r="DLJ22" s="146"/>
      <c r="DLK22" s="146"/>
      <c r="DLL22" s="146"/>
      <c r="DLM22" s="146"/>
      <c r="DLN22" s="146"/>
      <c r="DLO22" s="146"/>
      <c r="DLP22" s="146"/>
      <c r="DLQ22" s="146"/>
      <c r="DLR22" s="146"/>
      <c r="DLS22" s="146"/>
      <c r="DLT22" s="146"/>
      <c r="DLU22" s="146"/>
      <c r="DLV22" s="146"/>
      <c r="DLW22" s="146"/>
      <c r="DLX22" s="146"/>
      <c r="DLY22" s="146"/>
      <c r="DLZ22" s="146"/>
      <c r="DMA22" s="146"/>
      <c r="DMB22" s="146"/>
      <c r="DMC22" s="146"/>
      <c r="DMD22" s="146"/>
      <c r="DME22" s="146"/>
      <c r="DMF22" s="146"/>
      <c r="DMG22" s="146"/>
      <c r="DMH22" s="146"/>
      <c r="DMI22" s="146"/>
      <c r="DMJ22" s="146"/>
      <c r="DMK22" s="146"/>
      <c r="DML22" s="146"/>
      <c r="DMM22" s="146"/>
      <c r="DMN22" s="146"/>
      <c r="DMO22" s="146"/>
      <c r="DMP22" s="146"/>
      <c r="DMQ22" s="146"/>
      <c r="DMR22" s="146"/>
      <c r="DMS22" s="146"/>
      <c r="DMT22" s="146"/>
      <c r="DMU22" s="146"/>
      <c r="DMV22" s="146"/>
      <c r="DMW22" s="146"/>
      <c r="DMX22" s="146"/>
      <c r="DMY22" s="146"/>
      <c r="DMZ22" s="146"/>
      <c r="DNA22" s="146"/>
      <c r="DNB22" s="146"/>
      <c r="DNC22" s="146"/>
      <c r="DND22" s="146"/>
      <c r="DNE22" s="146"/>
      <c r="DNF22" s="146"/>
      <c r="DNG22" s="146"/>
      <c r="DNH22" s="146"/>
      <c r="DNI22" s="146"/>
      <c r="DNJ22" s="146"/>
      <c r="DNK22" s="146"/>
      <c r="DNL22" s="146"/>
      <c r="DNM22" s="146"/>
      <c r="DNN22" s="146"/>
      <c r="DNO22" s="146"/>
      <c r="DNP22" s="146"/>
      <c r="DNQ22" s="146"/>
      <c r="DNR22" s="146"/>
      <c r="DNS22" s="146"/>
      <c r="DNT22" s="146"/>
      <c r="DNU22" s="146"/>
      <c r="DNV22" s="146"/>
      <c r="DNW22" s="146"/>
      <c r="DNX22" s="146"/>
      <c r="DNY22" s="146"/>
      <c r="DNZ22" s="146"/>
      <c r="DOA22" s="146"/>
      <c r="DOB22" s="146"/>
      <c r="DOC22" s="146"/>
      <c r="DOD22" s="146"/>
      <c r="DOE22" s="146"/>
      <c r="DOF22" s="146"/>
      <c r="DOG22" s="146"/>
      <c r="DOH22" s="146"/>
      <c r="DOI22" s="146"/>
      <c r="DOJ22" s="146"/>
      <c r="DOK22" s="146"/>
      <c r="DOL22" s="146"/>
      <c r="DOM22" s="146"/>
      <c r="DON22" s="146"/>
      <c r="DOO22" s="146"/>
      <c r="DOP22" s="146"/>
      <c r="DOQ22" s="146"/>
      <c r="DOR22" s="146"/>
      <c r="DOS22" s="146"/>
      <c r="DOT22" s="146"/>
      <c r="DOU22" s="146"/>
      <c r="DOV22" s="146"/>
      <c r="DOW22" s="146"/>
      <c r="DOX22" s="146"/>
      <c r="DOY22" s="146"/>
      <c r="DOZ22" s="146"/>
      <c r="DPA22" s="146"/>
      <c r="DPB22" s="146"/>
      <c r="DPC22" s="146"/>
      <c r="DPD22" s="146"/>
      <c r="DPE22" s="146"/>
      <c r="DPF22" s="146"/>
      <c r="DPG22" s="146"/>
      <c r="DPH22" s="146"/>
      <c r="DPI22" s="146"/>
      <c r="DPJ22" s="146"/>
      <c r="DPK22" s="146"/>
      <c r="DPL22" s="146"/>
      <c r="DPM22" s="146"/>
      <c r="DPN22" s="146"/>
      <c r="DPO22" s="146"/>
      <c r="DPP22" s="146"/>
      <c r="DPQ22" s="146"/>
      <c r="DPR22" s="146"/>
      <c r="DPS22" s="146"/>
      <c r="DPT22" s="146"/>
      <c r="DPU22" s="146"/>
      <c r="DPV22" s="146"/>
      <c r="DPW22" s="146"/>
      <c r="DPX22" s="146"/>
      <c r="DPY22" s="146"/>
      <c r="DPZ22" s="146"/>
      <c r="DQA22" s="146"/>
      <c r="DQB22" s="146"/>
      <c r="DQC22" s="146"/>
      <c r="DQD22" s="146"/>
      <c r="DQE22" s="146"/>
      <c r="DQF22" s="146"/>
      <c r="DQG22" s="146"/>
      <c r="DQH22" s="146"/>
      <c r="DQI22" s="146"/>
      <c r="DQJ22" s="146"/>
      <c r="DQK22" s="146"/>
      <c r="DQL22" s="146"/>
      <c r="DQM22" s="146"/>
      <c r="DQN22" s="146"/>
      <c r="DQO22" s="146"/>
      <c r="DQP22" s="146"/>
      <c r="DQQ22" s="146"/>
      <c r="DQR22" s="146"/>
      <c r="DQS22" s="146"/>
      <c r="DQT22" s="146"/>
      <c r="DQU22" s="146"/>
      <c r="DQV22" s="146"/>
      <c r="DQW22" s="146"/>
      <c r="DQX22" s="146"/>
      <c r="DQY22" s="146"/>
      <c r="DQZ22" s="146"/>
      <c r="DRA22" s="146"/>
      <c r="DRB22" s="146"/>
      <c r="DRC22" s="146"/>
      <c r="DRD22" s="146"/>
      <c r="DRE22" s="146"/>
      <c r="DRF22" s="146"/>
      <c r="DRG22" s="146"/>
      <c r="DRH22" s="146"/>
      <c r="DRI22" s="146"/>
      <c r="DRJ22" s="146"/>
      <c r="DRK22" s="146"/>
      <c r="DRL22" s="146"/>
      <c r="DRM22" s="146"/>
      <c r="DRN22" s="146"/>
      <c r="DRO22" s="146"/>
      <c r="DRP22" s="146"/>
      <c r="DRQ22" s="146"/>
      <c r="DRR22" s="146"/>
      <c r="DRS22" s="146"/>
      <c r="DRT22" s="146"/>
      <c r="DRU22" s="146"/>
      <c r="DRV22" s="146"/>
      <c r="DRW22" s="146"/>
      <c r="DRX22" s="146"/>
      <c r="DRY22" s="146"/>
      <c r="DRZ22" s="146"/>
      <c r="DSA22" s="146"/>
      <c r="DSB22" s="146"/>
      <c r="DSC22" s="146"/>
      <c r="DSD22" s="146"/>
      <c r="DSE22" s="146"/>
      <c r="DSF22" s="146"/>
      <c r="DSG22" s="146"/>
      <c r="DSH22" s="146"/>
      <c r="DSI22" s="146"/>
      <c r="DSJ22" s="146"/>
      <c r="DSK22" s="146"/>
      <c r="DSL22" s="146"/>
      <c r="DSM22" s="146"/>
      <c r="DSN22" s="146"/>
      <c r="DSO22" s="146"/>
      <c r="DSP22" s="146"/>
      <c r="DSQ22" s="146"/>
      <c r="DSR22" s="146"/>
      <c r="DSS22" s="146"/>
      <c r="DST22" s="146"/>
      <c r="DSU22" s="146"/>
      <c r="DSV22" s="146"/>
      <c r="DSW22" s="146"/>
      <c r="DSX22" s="146"/>
      <c r="DSY22" s="146"/>
      <c r="DSZ22" s="146"/>
      <c r="DTA22" s="146"/>
      <c r="DTB22" s="146"/>
      <c r="DTC22" s="146"/>
      <c r="DTD22" s="146"/>
      <c r="DTE22" s="146"/>
      <c r="DTF22" s="146"/>
      <c r="DTG22" s="146"/>
      <c r="DTH22" s="146"/>
      <c r="DTI22" s="146"/>
      <c r="DTJ22" s="146"/>
      <c r="DTK22" s="146"/>
      <c r="DTL22" s="146"/>
      <c r="DTM22" s="146"/>
      <c r="DTN22" s="146"/>
      <c r="DTO22" s="146"/>
      <c r="DTP22" s="146"/>
      <c r="DTQ22" s="146"/>
      <c r="DTR22" s="146"/>
      <c r="DTS22" s="146"/>
      <c r="DTT22" s="146"/>
      <c r="DTU22" s="146"/>
      <c r="DTV22" s="146"/>
      <c r="DTW22" s="146"/>
      <c r="DTX22" s="146"/>
      <c r="DTY22" s="146"/>
      <c r="DTZ22" s="146"/>
      <c r="DUA22" s="146"/>
      <c r="DUB22" s="146"/>
      <c r="DUC22" s="146"/>
      <c r="DUD22" s="146"/>
      <c r="DUE22" s="146"/>
      <c r="DUF22" s="146"/>
      <c r="DUG22" s="146"/>
      <c r="DUH22" s="146"/>
      <c r="DUI22" s="146"/>
      <c r="DUJ22" s="146"/>
      <c r="DUK22" s="146"/>
      <c r="DUL22" s="146"/>
      <c r="DUM22" s="146"/>
      <c r="DUN22" s="146"/>
      <c r="DUO22" s="146"/>
      <c r="DUP22" s="146"/>
      <c r="DUQ22" s="146"/>
      <c r="DUR22" s="146"/>
      <c r="DUS22" s="146"/>
      <c r="DUT22" s="146"/>
      <c r="DUU22" s="146"/>
      <c r="DUV22" s="146"/>
      <c r="DUW22" s="146"/>
      <c r="DUX22" s="146"/>
      <c r="DUY22" s="146"/>
      <c r="DUZ22" s="146"/>
      <c r="DVA22" s="146"/>
      <c r="DVB22" s="146"/>
      <c r="DVC22" s="146"/>
      <c r="DVD22" s="146"/>
      <c r="DVE22" s="146"/>
      <c r="DVF22" s="146"/>
      <c r="DVG22" s="146"/>
      <c r="DVH22" s="146"/>
      <c r="DVI22" s="146"/>
      <c r="DVJ22" s="146"/>
      <c r="DVK22" s="146"/>
      <c r="DVL22" s="146"/>
      <c r="DVM22" s="146"/>
      <c r="DVN22" s="146"/>
      <c r="DVO22" s="146"/>
      <c r="DVP22" s="146"/>
      <c r="DVQ22" s="146"/>
      <c r="DVR22" s="146"/>
      <c r="DVS22" s="146"/>
      <c r="DVT22" s="146"/>
      <c r="DVU22" s="146"/>
      <c r="DVV22" s="146"/>
      <c r="DVW22" s="146"/>
      <c r="DVX22" s="146"/>
      <c r="DVY22" s="146"/>
      <c r="DVZ22" s="146"/>
      <c r="DWA22" s="146"/>
      <c r="DWB22" s="146"/>
      <c r="DWC22" s="146"/>
      <c r="DWD22" s="146"/>
      <c r="DWE22" s="146"/>
      <c r="DWF22" s="146"/>
      <c r="DWG22" s="146"/>
      <c r="DWH22" s="146"/>
      <c r="DWI22" s="146"/>
      <c r="DWJ22" s="146"/>
      <c r="DWK22" s="146"/>
      <c r="DWL22" s="146"/>
      <c r="DWM22" s="146"/>
      <c r="DWN22" s="146"/>
      <c r="DWO22" s="146"/>
      <c r="DWP22" s="146"/>
      <c r="DWQ22" s="146"/>
      <c r="DWR22" s="146"/>
      <c r="DWS22" s="146"/>
      <c r="DWT22" s="146"/>
      <c r="DWU22" s="146"/>
      <c r="DWV22" s="146"/>
      <c r="DWW22" s="146"/>
      <c r="DWX22" s="146"/>
      <c r="DWY22" s="146"/>
      <c r="DWZ22" s="146"/>
      <c r="DXA22" s="146"/>
      <c r="DXB22" s="146"/>
      <c r="DXC22" s="146"/>
      <c r="DXD22" s="146"/>
      <c r="DXE22" s="146"/>
      <c r="DXF22" s="146"/>
      <c r="DXG22" s="146"/>
      <c r="DXH22" s="146"/>
      <c r="DXI22" s="146"/>
      <c r="DXJ22" s="146"/>
      <c r="DXK22" s="146"/>
      <c r="DXL22" s="146"/>
      <c r="DXM22" s="146"/>
      <c r="DXN22" s="146"/>
      <c r="DXO22" s="146"/>
      <c r="DXP22" s="146"/>
      <c r="DXQ22" s="146"/>
      <c r="DXR22" s="146"/>
      <c r="DXS22" s="146"/>
      <c r="DXT22" s="146"/>
      <c r="DXU22" s="146"/>
      <c r="DXV22" s="146"/>
      <c r="DXW22" s="146"/>
      <c r="DXX22" s="146"/>
      <c r="DXY22" s="146"/>
      <c r="DXZ22" s="146"/>
      <c r="DYA22" s="146"/>
      <c r="DYB22" s="146"/>
      <c r="DYC22" s="146"/>
      <c r="DYD22" s="146"/>
      <c r="DYE22" s="146"/>
      <c r="DYF22" s="146"/>
      <c r="DYG22" s="146"/>
      <c r="DYH22" s="146"/>
      <c r="DYI22" s="146"/>
      <c r="DYJ22" s="146"/>
      <c r="DYK22" s="146"/>
      <c r="DYL22" s="146"/>
      <c r="DYM22" s="146"/>
      <c r="DYN22" s="146"/>
      <c r="DYO22" s="146"/>
      <c r="DYP22" s="146"/>
      <c r="DYQ22" s="146"/>
      <c r="DYR22" s="146"/>
      <c r="DYS22" s="146"/>
      <c r="DYT22" s="146"/>
      <c r="DYU22" s="146"/>
      <c r="DYV22" s="146"/>
      <c r="DYW22" s="146"/>
      <c r="DYX22" s="146"/>
      <c r="DYY22" s="146"/>
      <c r="DYZ22" s="146"/>
      <c r="DZA22" s="146"/>
      <c r="DZB22" s="146"/>
      <c r="DZC22" s="146"/>
      <c r="DZD22" s="146"/>
      <c r="DZE22" s="146"/>
      <c r="DZF22" s="146"/>
      <c r="DZG22" s="146"/>
      <c r="DZH22" s="146"/>
      <c r="DZI22" s="146"/>
      <c r="DZJ22" s="146"/>
      <c r="DZK22" s="146"/>
      <c r="DZL22" s="146"/>
      <c r="DZM22" s="146"/>
      <c r="DZN22" s="146"/>
      <c r="DZO22" s="146"/>
      <c r="DZP22" s="146"/>
      <c r="DZQ22" s="146"/>
      <c r="DZR22" s="146"/>
      <c r="DZS22" s="146"/>
      <c r="DZT22" s="146"/>
      <c r="DZU22" s="146"/>
      <c r="DZV22" s="146"/>
      <c r="DZW22" s="146"/>
      <c r="DZX22" s="146"/>
      <c r="DZY22" s="146"/>
      <c r="DZZ22" s="146"/>
      <c r="EAA22" s="146"/>
      <c r="EAB22" s="146"/>
      <c r="EAC22" s="146"/>
      <c r="EAD22" s="146"/>
      <c r="EAE22" s="146"/>
      <c r="EAF22" s="146"/>
      <c r="EAG22" s="146"/>
      <c r="EAH22" s="146"/>
      <c r="EAI22" s="146"/>
      <c r="EAJ22" s="146"/>
      <c r="EAK22" s="146"/>
      <c r="EAL22" s="146"/>
      <c r="EAM22" s="146"/>
      <c r="EAN22" s="146"/>
      <c r="EAO22" s="146"/>
      <c r="EAP22" s="146"/>
      <c r="EAQ22" s="146"/>
      <c r="EAR22" s="146"/>
      <c r="EAS22" s="146"/>
      <c r="EAT22" s="146"/>
      <c r="EAU22" s="146"/>
      <c r="EAV22" s="146"/>
      <c r="EAW22" s="146"/>
      <c r="EAX22" s="146"/>
      <c r="EAY22" s="146"/>
      <c r="EAZ22" s="146"/>
      <c r="EBA22" s="146"/>
      <c r="EBB22" s="146"/>
      <c r="EBC22" s="146"/>
      <c r="EBD22" s="146"/>
      <c r="EBE22" s="146"/>
      <c r="EBF22" s="146"/>
      <c r="EBG22" s="146"/>
      <c r="EBH22" s="146"/>
      <c r="EBI22" s="146"/>
      <c r="EBJ22" s="146"/>
      <c r="EBK22" s="146"/>
      <c r="EBL22" s="146"/>
      <c r="EBM22" s="146"/>
      <c r="EBN22" s="146"/>
      <c r="EBO22" s="146"/>
      <c r="EBP22" s="146"/>
      <c r="EBQ22" s="146"/>
      <c r="EBR22" s="146"/>
      <c r="EBS22" s="146"/>
      <c r="EBT22" s="146"/>
      <c r="EBU22" s="146"/>
      <c r="EBV22" s="146"/>
      <c r="EBW22" s="146"/>
      <c r="EBX22" s="146"/>
      <c r="EBY22" s="146"/>
      <c r="EBZ22" s="146"/>
      <c r="ECA22" s="146"/>
      <c r="ECB22" s="146"/>
      <c r="ECC22" s="146"/>
      <c r="ECD22" s="146"/>
      <c r="ECE22" s="146"/>
      <c r="ECF22" s="146"/>
      <c r="ECG22" s="146"/>
      <c r="ECH22" s="146"/>
      <c r="ECI22" s="146"/>
      <c r="ECJ22" s="146"/>
      <c r="ECK22" s="146"/>
      <c r="ECL22" s="146"/>
      <c r="ECM22" s="146"/>
      <c r="ECN22" s="146"/>
      <c r="ECO22" s="146"/>
      <c r="ECP22" s="146"/>
      <c r="ECQ22" s="146"/>
      <c r="ECR22" s="146"/>
      <c r="ECS22" s="146"/>
      <c r="ECT22" s="146"/>
      <c r="ECU22" s="146"/>
      <c r="ECV22" s="146"/>
      <c r="ECW22" s="146"/>
      <c r="ECX22" s="146"/>
      <c r="ECY22" s="146"/>
      <c r="ECZ22" s="146"/>
      <c r="EDA22" s="146"/>
      <c r="EDB22" s="146"/>
      <c r="EDC22" s="146"/>
      <c r="EDD22" s="146"/>
      <c r="EDE22" s="146"/>
      <c r="EDF22" s="146"/>
      <c r="EDG22" s="146"/>
      <c r="EDH22" s="146"/>
      <c r="EDI22" s="146"/>
      <c r="EDJ22" s="146"/>
      <c r="EDK22" s="146"/>
      <c r="EDL22" s="146"/>
      <c r="EDM22" s="146"/>
      <c r="EDN22" s="146"/>
      <c r="EDO22" s="146"/>
      <c r="EDP22" s="146"/>
      <c r="EDQ22" s="146"/>
      <c r="EDR22" s="146"/>
      <c r="EDS22" s="146"/>
      <c r="EDT22" s="146"/>
      <c r="EDU22" s="146"/>
      <c r="EDV22" s="146"/>
      <c r="EDW22" s="146"/>
      <c r="EDX22" s="146"/>
      <c r="EDY22" s="146"/>
      <c r="EDZ22" s="146"/>
      <c r="EEA22" s="146"/>
      <c r="EEB22" s="146"/>
      <c r="EEC22" s="146"/>
      <c r="EED22" s="146"/>
      <c r="EEE22" s="146"/>
      <c r="EEF22" s="146"/>
      <c r="EEG22" s="146"/>
      <c r="EEH22" s="146"/>
      <c r="EEI22" s="146"/>
      <c r="EEJ22" s="146"/>
      <c r="EEK22" s="146"/>
      <c r="EEL22" s="146"/>
      <c r="EEM22" s="146"/>
      <c r="EEN22" s="146"/>
      <c r="EEO22" s="146"/>
      <c r="EEP22" s="146"/>
      <c r="EEQ22" s="146"/>
      <c r="EER22" s="146"/>
      <c r="EES22" s="146"/>
      <c r="EET22" s="146"/>
      <c r="EEU22" s="146"/>
      <c r="EEV22" s="146"/>
      <c r="EEW22" s="146"/>
      <c r="EEX22" s="146"/>
      <c r="EEY22" s="146"/>
      <c r="EEZ22" s="146"/>
      <c r="EFA22" s="146"/>
      <c r="EFB22" s="146"/>
      <c r="EFC22" s="146"/>
      <c r="EFD22" s="146"/>
      <c r="EFE22" s="146"/>
      <c r="EFF22" s="146"/>
      <c r="EFG22" s="146"/>
      <c r="EFH22" s="146"/>
      <c r="EFI22" s="146"/>
      <c r="EFJ22" s="146"/>
      <c r="EFK22" s="146"/>
      <c r="EFL22" s="146"/>
      <c r="EFM22" s="146"/>
      <c r="EFN22" s="146"/>
      <c r="EFO22" s="146"/>
      <c r="EFP22" s="146"/>
      <c r="EFQ22" s="146"/>
      <c r="EFR22" s="146"/>
      <c r="EFS22" s="146"/>
      <c r="EFT22" s="146"/>
      <c r="EFU22" s="146"/>
      <c r="EFV22" s="146"/>
      <c r="EFW22" s="146"/>
      <c r="EFX22" s="146"/>
      <c r="EFY22" s="146"/>
      <c r="EFZ22" s="146"/>
      <c r="EGA22" s="146"/>
      <c r="EGB22" s="146"/>
      <c r="EGC22" s="146"/>
      <c r="EGD22" s="146"/>
      <c r="EGE22" s="146"/>
      <c r="EGF22" s="146"/>
      <c r="EGG22" s="146"/>
      <c r="EGH22" s="146"/>
      <c r="EGI22" s="146"/>
      <c r="EGJ22" s="146"/>
      <c r="EGK22" s="146"/>
      <c r="EGL22" s="146"/>
      <c r="EGM22" s="146"/>
      <c r="EGN22" s="146"/>
      <c r="EGO22" s="146"/>
      <c r="EGP22" s="146"/>
      <c r="EGQ22" s="146"/>
      <c r="EGR22" s="146"/>
      <c r="EGS22" s="146"/>
      <c r="EGT22" s="146"/>
      <c r="EGU22" s="146"/>
      <c r="EGV22" s="146"/>
      <c r="EGW22" s="146"/>
      <c r="EGX22" s="146"/>
      <c r="EGY22" s="146"/>
      <c r="EGZ22" s="146"/>
      <c r="EHA22" s="146"/>
      <c r="EHB22" s="146"/>
      <c r="EHC22" s="146"/>
      <c r="EHD22" s="146"/>
      <c r="EHE22" s="146"/>
      <c r="EHF22" s="146"/>
      <c r="EHG22" s="146"/>
      <c r="EHH22" s="146"/>
      <c r="EHI22" s="146"/>
      <c r="EHJ22" s="146"/>
      <c r="EHK22" s="146"/>
      <c r="EHL22" s="146"/>
      <c r="EHM22" s="146"/>
      <c r="EHN22" s="146"/>
      <c r="EHO22" s="146"/>
      <c r="EHP22" s="146"/>
      <c r="EHQ22" s="146"/>
      <c r="EHR22" s="146"/>
      <c r="EHS22" s="146"/>
      <c r="EHT22" s="146"/>
      <c r="EHU22" s="146"/>
      <c r="EHV22" s="146"/>
      <c r="EHW22" s="146"/>
      <c r="EHX22" s="146"/>
      <c r="EHY22" s="146"/>
      <c r="EHZ22" s="146"/>
      <c r="EIA22" s="146"/>
      <c r="EIB22" s="146"/>
      <c r="EIC22" s="146"/>
      <c r="EID22" s="146"/>
      <c r="EIE22" s="146"/>
      <c r="EIF22" s="146"/>
      <c r="EIG22" s="146"/>
      <c r="EIH22" s="146"/>
      <c r="EII22" s="146"/>
      <c r="EIJ22" s="146"/>
      <c r="EIK22" s="146"/>
      <c r="EIL22" s="146"/>
      <c r="EIM22" s="146"/>
      <c r="EIN22" s="146"/>
      <c r="EIO22" s="146"/>
      <c r="EIP22" s="146"/>
      <c r="EIQ22" s="146"/>
      <c r="EIR22" s="146"/>
      <c r="EIS22" s="146"/>
      <c r="EIT22" s="146"/>
      <c r="EIU22" s="146"/>
      <c r="EIV22" s="146"/>
      <c r="EIW22" s="146"/>
      <c r="EIX22" s="146"/>
      <c r="EIY22" s="146"/>
      <c r="EIZ22" s="146"/>
      <c r="EJA22" s="146"/>
      <c r="EJB22" s="146"/>
      <c r="EJC22" s="146"/>
      <c r="EJD22" s="146"/>
      <c r="EJE22" s="146"/>
      <c r="EJF22" s="146"/>
      <c r="EJG22" s="146"/>
      <c r="EJH22" s="146"/>
      <c r="EJI22" s="146"/>
      <c r="EJJ22" s="146"/>
      <c r="EJK22" s="146"/>
      <c r="EJL22" s="146"/>
      <c r="EJM22" s="146"/>
      <c r="EJN22" s="146"/>
      <c r="EJO22" s="146"/>
      <c r="EJP22" s="146"/>
      <c r="EJQ22" s="146"/>
      <c r="EJR22" s="146"/>
      <c r="EJS22" s="146"/>
      <c r="EJT22" s="146"/>
      <c r="EJU22" s="146"/>
      <c r="EJV22" s="146"/>
      <c r="EJW22" s="146"/>
      <c r="EJX22" s="146"/>
      <c r="EJY22" s="146"/>
      <c r="EJZ22" s="146"/>
      <c r="EKA22" s="146"/>
      <c r="EKB22" s="146"/>
      <c r="EKC22" s="146"/>
      <c r="EKD22" s="146"/>
      <c r="EKE22" s="146"/>
      <c r="EKF22" s="146"/>
      <c r="EKG22" s="146"/>
      <c r="EKH22" s="146"/>
      <c r="EKI22" s="146"/>
      <c r="EKJ22" s="146"/>
      <c r="EKK22" s="146"/>
      <c r="EKL22" s="146"/>
      <c r="EKM22" s="146"/>
      <c r="EKN22" s="146"/>
      <c r="EKO22" s="146"/>
      <c r="EKP22" s="146"/>
      <c r="EKQ22" s="146"/>
      <c r="EKR22" s="146"/>
      <c r="EKS22" s="146"/>
      <c r="EKT22" s="146"/>
      <c r="EKU22" s="146"/>
      <c r="EKV22" s="146"/>
      <c r="EKW22" s="146"/>
      <c r="EKX22" s="146"/>
      <c r="EKY22" s="146"/>
      <c r="EKZ22" s="146"/>
      <c r="ELA22" s="146"/>
      <c r="ELB22" s="146"/>
      <c r="ELC22" s="146"/>
      <c r="ELD22" s="146"/>
      <c r="ELE22" s="146"/>
      <c r="ELF22" s="146"/>
      <c r="ELG22" s="146"/>
      <c r="ELH22" s="146"/>
      <c r="ELI22" s="146"/>
      <c r="ELJ22" s="146"/>
      <c r="ELK22" s="146"/>
      <c r="ELL22" s="146"/>
      <c r="ELM22" s="146"/>
      <c r="ELN22" s="146"/>
      <c r="ELO22" s="146"/>
      <c r="ELP22" s="146"/>
      <c r="ELQ22" s="146"/>
      <c r="ELR22" s="146"/>
      <c r="ELS22" s="146"/>
      <c r="ELT22" s="146"/>
      <c r="ELU22" s="146"/>
      <c r="ELV22" s="146"/>
      <c r="ELW22" s="146"/>
      <c r="ELX22" s="146"/>
      <c r="ELY22" s="146"/>
      <c r="ELZ22" s="146"/>
      <c r="EMA22" s="146"/>
      <c r="EMB22" s="146"/>
      <c r="EMC22" s="146"/>
      <c r="EMD22" s="146"/>
      <c r="EME22" s="146"/>
      <c r="EMF22" s="146"/>
      <c r="EMG22" s="146"/>
      <c r="EMH22" s="146"/>
      <c r="EMI22" s="146"/>
      <c r="EMJ22" s="146"/>
      <c r="EMK22" s="146"/>
      <c r="EML22" s="146"/>
      <c r="EMM22" s="146"/>
      <c r="EMN22" s="146"/>
      <c r="EMO22" s="146"/>
      <c r="EMP22" s="146"/>
      <c r="EMQ22" s="146"/>
      <c r="EMR22" s="146"/>
      <c r="EMS22" s="146"/>
      <c r="EMT22" s="146"/>
      <c r="EMU22" s="146"/>
      <c r="EMV22" s="146"/>
      <c r="EMW22" s="146"/>
      <c r="EMX22" s="146"/>
      <c r="EMY22" s="146"/>
      <c r="EMZ22" s="146"/>
      <c r="ENA22" s="146"/>
      <c r="ENB22" s="146"/>
      <c r="ENC22" s="146"/>
      <c r="END22" s="146"/>
      <c r="ENE22" s="146"/>
      <c r="ENF22" s="146"/>
      <c r="ENG22" s="146"/>
      <c r="ENH22" s="146"/>
      <c r="ENI22" s="146"/>
      <c r="ENJ22" s="146"/>
      <c r="ENK22" s="146"/>
      <c r="ENL22" s="146"/>
      <c r="ENM22" s="146"/>
      <c r="ENN22" s="146"/>
      <c r="ENO22" s="146"/>
      <c r="ENP22" s="146"/>
      <c r="ENQ22" s="146"/>
      <c r="ENR22" s="146"/>
      <c r="ENS22" s="146"/>
      <c r="ENT22" s="146"/>
      <c r="ENU22" s="146"/>
      <c r="ENV22" s="146"/>
      <c r="ENW22" s="146"/>
      <c r="ENX22" s="146"/>
      <c r="ENY22" s="146"/>
      <c r="ENZ22" s="146"/>
      <c r="EOA22" s="146"/>
      <c r="EOB22" s="146"/>
      <c r="EOC22" s="146"/>
      <c r="EOD22" s="146"/>
      <c r="EOE22" s="146"/>
      <c r="EOF22" s="146"/>
      <c r="EOG22" s="146"/>
      <c r="EOH22" s="146"/>
      <c r="EOI22" s="146"/>
      <c r="EOJ22" s="146"/>
      <c r="EOK22" s="146"/>
      <c r="EOL22" s="146"/>
      <c r="EOM22" s="146"/>
      <c r="EON22" s="146"/>
      <c r="EOO22" s="146"/>
      <c r="EOP22" s="146"/>
      <c r="EOQ22" s="146"/>
      <c r="EOR22" s="146"/>
      <c r="EOS22" s="146"/>
      <c r="EOT22" s="146"/>
      <c r="EOU22" s="146"/>
      <c r="EOV22" s="146"/>
      <c r="EOW22" s="146"/>
      <c r="EOX22" s="146"/>
      <c r="EOY22" s="146"/>
      <c r="EOZ22" s="146"/>
      <c r="EPA22" s="146"/>
      <c r="EPB22" s="146"/>
      <c r="EPC22" s="146"/>
      <c r="EPD22" s="146"/>
      <c r="EPE22" s="146"/>
      <c r="EPF22" s="146"/>
      <c r="EPG22" s="146"/>
      <c r="EPH22" s="146"/>
      <c r="EPI22" s="146"/>
      <c r="EPJ22" s="146"/>
      <c r="EPK22" s="146"/>
      <c r="EPL22" s="146"/>
      <c r="EPM22" s="146"/>
      <c r="EPN22" s="146"/>
      <c r="EPO22" s="146"/>
      <c r="EPP22" s="146"/>
      <c r="EPQ22" s="146"/>
      <c r="EPR22" s="146"/>
      <c r="EPS22" s="146"/>
      <c r="EPT22" s="146"/>
      <c r="EPU22" s="146"/>
      <c r="EPV22" s="146"/>
      <c r="EPW22" s="146"/>
      <c r="EPX22" s="146"/>
      <c r="EPY22" s="146"/>
      <c r="EPZ22" s="146"/>
      <c r="EQA22" s="146"/>
      <c r="EQB22" s="146"/>
      <c r="EQC22" s="146"/>
      <c r="EQD22" s="146"/>
      <c r="EQE22" s="146"/>
      <c r="EQF22" s="146"/>
      <c r="EQG22" s="146"/>
      <c r="EQH22" s="146"/>
      <c r="EQI22" s="146"/>
      <c r="EQJ22" s="146"/>
      <c r="EQK22" s="146"/>
      <c r="EQL22" s="146"/>
      <c r="EQM22" s="146"/>
      <c r="EQN22" s="146"/>
      <c r="EQO22" s="146"/>
      <c r="EQP22" s="146"/>
      <c r="EQQ22" s="146"/>
      <c r="EQR22" s="146"/>
      <c r="EQS22" s="146"/>
      <c r="EQT22" s="146"/>
      <c r="EQU22" s="146"/>
      <c r="EQV22" s="146"/>
      <c r="EQW22" s="146"/>
      <c r="EQX22" s="146"/>
      <c r="EQY22" s="146"/>
      <c r="EQZ22" s="146"/>
      <c r="ERA22" s="146"/>
      <c r="ERB22" s="146"/>
      <c r="ERC22" s="146"/>
      <c r="ERD22" s="146"/>
      <c r="ERE22" s="146"/>
      <c r="ERF22" s="146"/>
      <c r="ERG22" s="146"/>
      <c r="ERH22" s="146"/>
      <c r="ERI22" s="146"/>
      <c r="ERJ22" s="146"/>
      <c r="ERK22" s="146"/>
      <c r="ERL22" s="146"/>
      <c r="ERM22" s="146"/>
      <c r="ERN22" s="146"/>
      <c r="ERO22" s="146"/>
      <c r="ERP22" s="146"/>
      <c r="ERQ22" s="146"/>
      <c r="ERR22" s="146"/>
      <c r="ERS22" s="146"/>
      <c r="ERT22" s="146"/>
      <c r="ERU22" s="146"/>
      <c r="ERV22" s="146"/>
      <c r="ERW22" s="146"/>
      <c r="ERX22" s="146"/>
      <c r="ERY22" s="146"/>
      <c r="ERZ22" s="146"/>
      <c r="ESA22" s="146"/>
      <c r="ESB22" s="146"/>
      <c r="ESC22" s="146"/>
      <c r="ESD22" s="146"/>
      <c r="ESE22" s="146"/>
      <c r="ESF22" s="146"/>
      <c r="ESG22" s="146"/>
      <c r="ESH22" s="146"/>
      <c r="ESI22" s="146"/>
      <c r="ESJ22" s="146"/>
      <c r="ESK22" s="146"/>
      <c r="ESL22" s="146"/>
      <c r="ESM22" s="146"/>
      <c r="ESN22" s="146"/>
      <c r="ESO22" s="146"/>
      <c r="ESP22" s="146"/>
      <c r="ESQ22" s="146"/>
      <c r="ESR22" s="146"/>
      <c r="ESS22" s="146"/>
      <c r="EST22" s="146"/>
      <c r="ESU22" s="146"/>
      <c r="ESV22" s="146"/>
      <c r="ESW22" s="146"/>
      <c r="ESX22" s="146"/>
      <c r="ESY22" s="146"/>
      <c r="ESZ22" s="146"/>
      <c r="ETA22" s="146"/>
      <c r="ETB22" s="146"/>
      <c r="ETC22" s="146"/>
      <c r="ETD22" s="146"/>
      <c r="ETE22" s="146"/>
      <c r="ETF22" s="146"/>
      <c r="ETG22" s="146"/>
      <c r="ETH22" s="146"/>
      <c r="ETI22" s="146"/>
      <c r="ETJ22" s="146"/>
      <c r="ETK22" s="146"/>
      <c r="ETL22" s="146"/>
      <c r="ETM22" s="146"/>
      <c r="ETN22" s="146"/>
      <c r="ETO22" s="146"/>
      <c r="ETP22" s="146"/>
      <c r="ETQ22" s="146"/>
      <c r="ETR22" s="146"/>
      <c r="ETS22" s="146"/>
      <c r="ETT22" s="146"/>
      <c r="ETU22" s="146"/>
      <c r="ETV22" s="146"/>
      <c r="ETW22" s="146"/>
      <c r="ETX22" s="146"/>
      <c r="ETY22" s="146"/>
      <c r="ETZ22" s="146"/>
      <c r="EUA22" s="146"/>
      <c r="EUB22" s="146"/>
      <c r="EUC22" s="146"/>
      <c r="EUD22" s="146"/>
      <c r="EUE22" s="146"/>
      <c r="EUF22" s="146"/>
      <c r="EUG22" s="146"/>
      <c r="EUH22" s="146"/>
      <c r="EUI22" s="146"/>
      <c r="EUJ22" s="146"/>
      <c r="EUK22" s="146"/>
      <c r="EUL22" s="146"/>
      <c r="EUM22" s="146"/>
      <c r="EUN22" s="146"/>
      <c r="EUO22" s="146"/>
      <c r="EUP22" s="146"/>
      <c r="EUQ22" s="146"/>
      <c r="EUR22" s="146"/>
      <c r="EUS22" s="146"/>
      <c r="EUT22" s="146"/>
      <c r="EUU22" s="146"/>
      <c r="EUV22" s="146"/>
      <c r="EUW22" s="146"/>
      <c r="EUX22" s="146"/>
      <c r="EUY22" s="146"/>
      <c r="EUZ22" s="146"/>
      <c r="EVA22" s="146"/>
      <c r="EVB22" s="146"/>
      <c r="EVC22" s="146"/>
      <c r="EVD22" s="146"/>
      <c r="EVE22" s="146"/>
      <c r="EVF22" s="146"/>
      <c r="EVG22" s="146"/>
      <c r="EVH22" s="146"/>
      <c r="EVI22" s="146"/>
      <c r="EVJ22" s="146"/>
      <c r="EVK22" s="146"/>
      <c r="EVL22" s="146"/>
      <c r="EVM22" s="146"/>
      <c r="EVN22" s="146"/>
      <c r="EVO22" s="146"/>
      <c r="EVP22" s="146"/>
      <c r="EVQ22" s="146"/>
      <c r="EVR22" s="146"/>
      <c r="EVS22" s="146"/>
      <c r="EVT22" s="146"/>
      <c r="EVU22" s="146"/>
      <c r="EVV22" s="146"/>
      <c r="EVW22" s="146"/>
      <c r="EVX22" s="146"/>
      <c r="EVY22" s="146"/>
      <c r="EVZ22" s="146"/>
      <c r="EWA22" s="146"/>
      <c r="EWB22" s="146"/>
      <c r="EWC22" s="146"/>
      <c r="EWD22" s="146"/>
      <c r="EWE22" s="146"/>
      <c r="EWF22" s="146"/>
      <c r="EWG22" s="146"/>
      <c r="EWH22" s="146"/>
      <c r="EWI22" s="146"/>
      <c r="EWJ22" s="146"/>
      <c r="EWK22" s="146"/>
      <c r="EWL22" s="146"/>
      <c r="EWM22" s="146"/>
      <c r="EWN22" s="146"/>
      <c r="EWO22" s="146"/>
      <c r="EWP22" s="146"/>
      <c r="EWQ22" s="146"/>
      <c r="EWR22" s="146"/>
      <c r="EWS22" s="146"/>
      <c r="EWT22" s="146"/>
      <c r="EWU22" s="146"/>
      <c r="EWV22" s="146"/>
      <c r="EWW22" s="146"/>
      <c r="EWX22" s="146"/>
      <c r="EWY22" s="146"/>
      <c r="EWZ22" s="146"/>
      <c r="EXA22" s="146"/>
      <c r="EXB22" s="146"/>
      <c r="EXC22" s="146"/>
      <c r="EXD22" s="146"/>
      <c r="EXE22" s="146"/>
      <c r="EXF22" s="146"/>
      <c r="EXG22" s="146"/>
      <c r="EXH22" s="146"/>
      <c r="EXI22" s="146"/>
      <c r="EXJ22" s="146"/>
      <c r="EXK22" s="146"/>
      <c r="EXL22" s="146"/>
      <c r="EXM22" s="146"/>
      <c r="EXN22" s="146"/>
      <c r="EXO22" s="146"/>
      <c r="EXP22" s="146"/>
      <c r="EXQ22" s="146"/>
      <c r="EXR22" s="146"/>
      <c r="EXS22" s="146"/>
      <c r="EXT22" s="146"/>
      <c r="EXU22" s="146"/>
      <c r="EXV22" s="146"/>
      <c r="EXW22" s="146"/>
      <c r="EXX22" s="146"/>
      <c r="EXY22" s="146"/>
      <c r="EXZ22" s="146"/>
      <c r="EYA22" s="146"/>
      <c r="EYB22" s="146"/>
      <c r="EYC22" s="146"/>
      <c r="EYD22" s="146"/>
      <c r="EYE22" s="146"/>
      <c r="EYF22" s="146"/>
      <c r="EYG22" s="146"/>
      <c r="EYH22" s="146"/>
      <c r="EYI22" s="146"/>
      <c r="EYJ22" s="146"/>
      <c r="EYK22" s="146"/>
      <c r="EYL22" s="146"/>
      <c r="EYM22" s="146"/>
      <c r="EYN22" s="146"/>
      <c r="EYO22" s="146"/>
      <c r="EYP22" s="146"/>
      <c r="EYQ22" s="146"/>
      <c r="EYR22" s="146"/>
      <c r="EYS22" s="146"/>
      <c r="EYT22" s="146"/>
      <c r="EYU22" s="146"/>
      <c r="EYV22" s="146"/>
      <c r="EYW22" s="146"/>
      <c r="EYX22" s="146"/>
      <c r="EYY22" s="146"/>
      <c r="EYZ22" s="146"/>
      <c r="EZA22" s="146"/>
      <c r="EZB22" s="146"/>
      <c r="EZC22" s="146"/>
      <c r="EZD22" s="146"/>
      <c r="EZE22" s="146"/>
      <c r="EZF22" s="146"/>
      <c r="EZG22" s="146"/>
      <c r="EZH22" s="146"/>
      <c r="EZI22" s="146"/>
      <c r="EZJ22" s="146"/>
      <c r="EZK22" s="146"/>
      <c r="EZL22" s="146"/>
      <c r="EZM22" s="146"/>
      <c r="EZN22" s="146"/>
      <c r="EZO22" s="146"/>
      <c r="EZP22" s="146"/>
      <c r="EZQ22" s="146"/>
      <c r="EZR22" s="146"/>
      <c r="EZS22" s="146"/>
      <c r="EZT22" s="146"/>
      <c r="EZU22" s="146"/>
      <c r="EZV22" s="146"/>
      <c r="EZW22" s="146"/>
      <c r="EZX22" s="146"/>
      <c r="EZY22" s="146"/>
      <c r="EZZ22" s="146"/>
      <c r="FAA22" s="146"/>
      <c r="FAB22" s="146"/>
      <c r="FAC22" s="146"/>
      <c r="FAD22" s="146"/>
      <c r="FAE22" s="146"/>
      <c r="FAF22" s="146"/>
      <c r="FAG22" s="146"/>
      <c r="FAH22" s="146"/>
      <c r="FAI22" s="146"/>
      <c r="FAJ22" s="146"/>
      <c r="FAK22" s="146"/>
      <c r="FAL22" s="146"/>
      <c r="FAM22" s="146"/>
      <c r="FAN22" s="146"/>
      <c r="FAO22" s="146"/>
      <c r="FAP22" s="146"/>
      <c r="FAQ22" s="146"/>
      <c r="FAR22" s="146"/>
      <c r="FAS22" s="146"/>
      <c r="FAT22" s="146"/>
      <c r="FAU22" s="146"/>
      <c r="FAV22" s="146"/>
      <c r="FAW22" s="146"/>
      <c r="FAX22" s="146"/>
      <c r="FAY22" s="146"/>
      <c r="FAZ22" s="146"/>
      <c r="FBA22" s="146"/>
      <c r="FBB22" s="146"/>
      <c r="FBC22" s="146"/>
      <c r="FBD22" s="146"/>
      <c r="FBE22" s="146"/>
      <c r="FBF22" s="146"/>
      <c r="FBG22" s="146"/>
      <c r="FBH22" s="146"/>
      <c r="FBI22" s="146"/>
      <c r="FBJ22" s="146"/>
      <c r="FBK22" s="146"/>
      <c r="FBL22" s="146"/>
      <c r="FBM22" s="146"/>
      <c r="FBN22" s="146"/>
      <c r="FBO22" s="146"/>
      <c r="FBP22" s="146"/>
      <c r="FBQ22" s="146"/>
      <c r="FBR22" s="146"/>
      <c r="FBS22" s="146"/>
      <c r="FBT22" s="146"/>
      <c r="FBU22" s="146"/>
      <c r="FBV22" s="146"/>
      <c r="FBW22" s="146"/>
      <c r="FBX22" s="146"/>
      <c r="FBY22" s="146"/>
      <c r="FBZ22" s="146"/>
      <c r="FCA22" s="146"/>
      <c r="FCB22" s="146"/>
      <c r="FCC22" s="146"/>
      <c r="FCD22" s="146"/>
      <c r="FCE22" s="146"/>
      <c r="FCF22" s="146"/>
      <c r="FCG22" s="146"/>
      <c r="FCH22" s="146"/>
      <c r="FCI22" s="146"/>
      <c r="FCJ22" s="146"/>
      <c r="FCK22" s="146"/>
      <c r="FCL22" s="146"/>
      <c r="FCM22" s="146"/>
      <c r="FCN22" s="146"/>
      <c r="FCO22" s="146"/>
      <c r="FCP22" s="146"/>
      <c r="FCQ22" s="146"/>
      <c r="FCR22" s="146"/>
      <c r="FCS22" s="146"/>
      <c r="FCT22" s="146"/>
      <c r="FCU22" s="146"/>
      <c r="FCV22" s="146"/>
      <c r="FCW22" s="146"/>
      <c r="FCX22" s="146"/>
      <c r="FCY22" s="146"/>
      <c r="FCZ22" s="146"/>
      <c r="FDA22" s="146"/>
      <c r="FDB22" s="146"/>
      <c r="FDC22" s="146"/>
      <c r="FDD22" s="146"/>
      <c r="FDE22" s="146"/>
      <c r="FDF22" s="146"/>
      <c r="FDG22" s="146"/>
      <c r="FDH22" s="146"/>
      <c r="FDI22" s="146"/>
      <c r="FDJ22" s="146"/>
      <c r="FDK22" s="146"/>
      <c r="FDL22" s="146"/>
      <c r="FDM22" s="146"/>
      <c r="FDN22" s="146"/>
      <c r="FDO22" s="146"/>
      <c r="FDP22" s="146"/>
      <c r="FDQ22" s="146"/>
      <c r="FDR22" s="146"/>
      <c r="FDS22" s="146"/>
      <c r="FDT22" s="146"/>
      <c r="FDU22" s="146"/>
      <c r="FDV22" s="146"/>
      <c r="FDW22" s="146"/>
      <c r="FDX22" s="146"/>
      <c r="FDY22" s="146"/>
      <c r="FDZ22" s="146"/>
      <c r="FEA22" s="146"/>
      <c r="FEB22" s="146"/>
      <c r="FEC22" s="146"/>
      <c r="FED22" s="146"/>
      <c r="FEE22" s="146"/>
      <c r="FEF22" s="146"/>
      <c r="FEG22" s="146"/>
      <c r="FEH22" s="146"/>
      <c r="FEI22" s="146"/>
      <c r="FEJ22" s="146"/>
      <c r="FEK22" s="146"/>
      <c r="FEL22" s="146"/>
      <c r="FEM22" s="146"/>
      <c r="FEN22" s="146"/>
      <c r="FEO22" s="146"/>
      <c r="FEP22" s="146"/>
      <c r="FEQ22" s="146"/>
      <c r="FER22" s="146"/>
      <c r="FES22" s="146"/>
      <c r="FET22" s="146"/>
      <c r="FEU22" s="146"/>
      <c r="FEV22" s="146"/>
      <c r="FEW22" s="146"/>
      <c r="FEX22" s="146"/>
      <c r="FEY22" s="146"/>
      <c r="FEZ22" s="146"/>
      <c r="FFA22" s="146"/>
      <c r="FFB22" s="146"/>
      <c r="FFC22" s="146"/>
      <c r="FFD22" s="146"/>
      <c r="FFE22" s="146"/>
      <c r="FFF22" s="146"/>
      <c r="FFG22" s="146"/>
      <c r="FFH22" s="146"/>
      <c r="FFI22" s="146"/>
      <c r="FFJ22" s="146"/>
      <c r="FFK22" s="146"/>
      <c r="FFL22" s="146"/>
      <c r="FFM22" s="146"/>
      <c r="FFN22" s="146"/>
      <c r="FFO22" s="146"/>
      <c r="FFP22" s="146"/>
      <c r="FFQ22" s="146"/>
      <c r="FFR22" s="146"/>
      <c r="FFS22" s="146"/>
      <c r="FFT22" s="146"/>
      <c r="FFU22" s="146"/>
      <c r="FFV22" s="146"/>
      <c r="FFW22" s="146"/>
      <c r="FFX22" s="146"/>
      <c r="FFY22" s="146"/>
      <c r="FFZ22" s="146"/>
      <c r="FGA22" s="146"/>
      <c r="FGB22" s="146"/>
      <c r="FGC22" s="146"/>
      <c r="FGD22" s="146"/>
      <c r="FGE22" s="146"/>
      <c r="FGF22" s="146"/>
      <c r="FGG22" s="146"/>
      <c r="FGH22" s="146"/>
      <c r="FGI22" s="146"/>
      <c r="FGJ22" s="146"/>
      <c r="FGK22" s="146"/>
      <c r="FGL22" s="146"/>
      <c r="FGM22" s="146"/>
      <c r="FGN22" s="146"/>
      <c r="FGO22" s="146"/>
      <c r="FGP22" s="146"/>
      <c r="FGQ22" s="146"/>
      <c r="FGR22" s="146"/>
      <c r="FGS22" s="146"/>
      <c r="FGT22" s="146"/>
      <c r="FGU22" s="146"/>
      <c r="FGV22" s="146"/>
      <c r="FGW22" s="146"/>
      <c r="FGX22" s="146"/>
      <c r="FGY22" s="146"/>
      <c r="FGZ22" s="146"/>
      <c r="FHA22" s="146"/>
      <c r="FHB22" s="146"/>
      <c r="FHC22" s="146"/>
      <c r="FHD22" s="146"/>
      <c r="FHE22" s="146"/>
      <c r="FHF22" s="146"/>
      <c r="FHG22" s="146"/>
      <c r="FHH22" s="146"/>
      <c r="FHI22" s="146"/>
      <c r="FHJ22" s="146"/>
      <c r="FHK22" s="146"/>
      <c r="FHL22" s="146"/>
      <c r="FHM22" s="146"/>
      <c r="FHN22" s="146"/>
      <c r="FHO22" s="146"/>
      <c r="FHP22" s="146"/>
      <c r="FHQ22" s="146"/>
      <c r="FHR22" s="146"/>
      <c r="FHS22" s="146"/>
      <c r="FHT22" s="146"/>
      <c r="FHU22" s="146"/>
      <c r="FHV22" s="146"/>
      <c r="FHW22" s="146"/>
      <c r="FHX22" s="146"/>
      <c r="FHY22" s="146"/>
      <c r="FHZ22" s="146"/>
      <c r="FIA22" s="146"/>
      <c r="FIB22" s="146"/>
      <c r="FIC22" s="146"/>
      <c r="FID22" s="146"/>
      <c r="FIE22" s="146"/>
      <c r="FIF22" s="146"/>
      <c r="FIG22" s="146"/>
      <c r="FIH22" s="146"/>
      <c r="FII22" s="146"/>
      <c r="FIJ22" s="146"/>
      <c r="FIK22" s="146"/>
      <c r="FIL22" s="146"/>
      <c r="FIM22" s="146"/>
      <c r="FIN22" s="146"/>
      <c r="FIO22" s="146"/>
      <c r="FIP22" s="146"/>
      <c r="FIQ22" s="146"/>
      <c r="FIR22" s="146"/>
      <c r="FIS22" s="146"/>
      <c r="FIT22" s="146"/>
      <c r="FIU22" s="146"/>
      <c r="FIV22" s="146"/>
      <c r="FIW22" s="146"/>
      <c r="FIX22" s="146"/>
      <c r="FIY22" s="146"/>
      <c r="FIZ22" s="146"/>
      <c r="FJA22" s="146"/>
      <c r="FJB22" s="146"/>
      <c r="FJC22" s="146"/>
      <c r="FJD22" s="146"/>
      <c r="FJE22" s="146"/>
      <c r="FJF22" s="146"/>
      <c r="FJG22" s="146"/>
      <c r="FJH22" s="146"/>
      <c r="FJI22" s="146"/>
      <c r="FJJ22" s="146"/>
      <c r="FJK22" s="146"/>
      <c r="FJL22" s="146"/>
      <c r="FJM22" s="146"/>
      <c r="FJN22" s="146"/>
      <c r="FJO22" s="146"/>
      <c r="FJP22" s="146"/>
      <c r="FJQ22" s="146"/>
      <c r="FJR22" s="146"/>
      <c r="FJS22" s="146"/>
      <c r="FJT22" s="146"/>
      <c r="FJU22" s="146"/>
      <c r="FJV22" s="146"/>
      <c r="FJW22" s="146"/>
      <c r="FJX22" s="146"/>
      <c r="FJY22" s="146"/>
      <c r="FJZ22" s="146"/>
      <c r="FKA22" s="146"/>
      <c r="FKB22" s="146"/>
      <c r="FKC22" s="146"/>
      <c r="FKD22" s="146"/>
      <c r="FKE22" s="146"/>
      <c r="FKF22" s="146"/>
      <c r="FKG22" s="146"/>
      <c r="FKH22" s="146"/>
      <c r="FKI22" s="146"/>
      <c r="FKJ22" s="146"/>
      <c r="FKK22" s="146"/>
      <c r="FKL22" s="146"/>
      <c r="FKM22" s="146"/>
      <c r="FKN22" s="146"/>
      <c r="FKO22" s="146"/>
      <c r="FKP22" s="146"/>
      <c r="FKQ22" s="146"/>
      <c r="FKR22" s="146"/>
      <c r="FKS22" s="146"/>
      <c r="FKT22" s="146"/>
      <c r="FKU22" s="146"/>
      <c r="FKV22" s="146"/>
      <c r="FKW22" s="146"/>
      <c r="FKX22" s="146"/>
      <c r="FKY22" s="146"/>
      <c r="FKZ22" s="146"/>
      <c r="FLA22" s="146"/>
      <c r="FLB22" s="146"/>
      <c r="FLC22" s="146"/>
      <c r="FLD22" s="146"/>
      <c r="FLE22" s="146"/>
      <c r="FLF22" s="146"/>
      <c r="FLG22" s="146"/>
      <c r="FLH22" s="146"/>
      <c r="FLI22" s="146"/>
      <c r="FLJ22" s="146"/>
      <c r="FLK22" s="146"/>
      <c r="FLL22" s="146"/>
      <c r="FLM22" s="146"/>
      <c r="FLN22" s="146"/>
      <c r="FLO22" s="146"/>
      <c r="FLP22" s="146"/>
      <c r="FLQ22" s="146"/>
      <c r="FLR22" s="146"/>
      <c r="FLS22" s="146"/>
      <c r="FLT22" s="146"/>
      <c r="FLU22" s="146"/>
      <c r="FLV22" s="146"/>
      <c r="FLW22" s="146"/>
      <c r="FLX22" s="146"/>
      <c r="FLY22" s="146"/>
      <c r="FLZ22" s="146"/>
      <c r="FMA22" s="146"/>
      <c r="FMB22" s="146"/>
      <c r="FMC22" s="146"/>
      <c r="FMD22" s="146"/>
      <c r="FME22" s="146"/>
      <c r="FMF22" s="146"/>
      <c r="FMG22" s="146"/>
      <c r="FMH22" s="146"/>
      <c r="FMI22" s="146"/>
      <c r="FMJ22" s="146"/>
      <c r="FMK22" s="146"/>
      <c r="FML22" s="146"/>
      <c r="FMM22" s="146"/>
      <c r="FMN22" s="146"/>
      <c r="FMO22" s="146"/>
      <c r="FMP22" s="146"/>
      <c r="FMQ22" s="146"/>
      <c r="FMR22" s="146"/>
      <c r="FMS22" s="146"/>
      <c r="FMT22" s="146"/>
      <c r="FMU22" s="146"/>
      <c r="FMV22" s="146"/>
      <c r="FMW22" s="146"/>
      <c r="FMX22" s="146"/>
      <c r="FMY22" s="146"/>
      <c r="FMZ22" s="146"/>
      <c r="FNA22" s="146"/>
      <c r="FNB22" s="146"/>
      <c r="FNC22" s="146"/>
      <c r="FND22" s="146"/>
      <c r="FNE22" s="146"/>
      <c r="FNF22" s="146"/>
      <c r="FNG22" s="146"/>
      <c r="FNH22" s="146"/>
      <c r="FNI22" s="146"/>
      <c r="FNJ22" s="146"/>
      <c r="FNK22" s="146"/>
      <c r="FNL22" s="146"/>
      <c r="FNM22" s="146"/>
      <c r="FNN22" s="146"/>
      <c r="FNO22" s="146"/>
      <c r="FNP22" s="146"/>
      <c r="FNQ22" s="146"/>
      <c r="FNR22" s="146"/>
      <c r="FNS22" s="146"/>
      <c r="FNT22" s="146"/>
      <c r="FNU22" s="146"/>
      <c r="FNV22" s="146"/>
      <c r="FNW22" s="146"/>
      <c r="FNX22" s="146"/>
      <c r="FNY22" s="146"/>
      <c r="FNZ22" s="146"/>
      <c r="FOA22" s="146"/>
      <c r="FOB22" s="146"/>
      <c r="FOC22" s="146"/>
      <c r="FOD22" s="146"/>
      <c r="FOE22" s="146"/>
      <c r="FOF22" s="146"/>
      <c r="FOG22" s="146"/>
      <c r="FOH22" s="146"/>
      <c r="FOI22" s="146"/>
      <c r="FOJ22" s="146"/>
      <c r="FOK22" s="146"/>
      <c r="FOL22" s="146"/>
      <c r="FOM22" s="146"/>
      <c r="FON22" s="146"/>
      <c r="FOO22" s="146"/>
      <c r="FOP22" s="146"/>
      <c r="FOQ22" s="146"/>
      <c r="FOR22" s="146"/>
      <c r="FOS22" s="146"/>
      <c r="FOT22" s="146"/>
      <c r="FOU22" s="146"/>
      <c r="FOV22" s="146"/>
      <c r="FOW22" s="146"/>
      <c r="FOX22" s="146"/>
      <c r="FOY22" s="146"/>
      <c r="FOZ22" s="146"/>
      <c r="FPA22" s="146"/>
      <c r="FPB22" s="146"/>
      <c r="FPC22" s="146"/>
      <c r="FPD22" s="146"/>
      <c r="FPE22" s="146"/>
      <c r="FPF22" s="146"/>
      <c r="FPG22" s="146"/>
      <c r="FPH22" s="146"/>
      <c r="FPI22" s="146"/>
      <c r="FPJ22" s="146"/>
      <c r="FPK22" s="146"/>
      <c r="FPL22" s="146"/>
      <c r="FPM22" s="146"/>
      <c r="FPN22" s="146"/>
      <c r="FPO22" s="146"/>
      <c r="FPP22" s="146"/>
      <c r="FPQ22" s="146"/>
      <c r="FPR22" s="146"/>
      <c r="FPS22" s="146"/>
      <c r="FPT22" s="146"/>
      <c r="FPU22" s="146"/>
      <c r="FPV22" s="146"/>
      <c r="FPW22" s="146"/>
      <c r="FPX22" s="146"/>
      <c r="FPY22" s="146"/>
      <c r="FPZ22" s="146"/>
      <c r="FQA22" s="146"/>
      <c r="FQB22" s="146"/>
      <c r="FQC22" s="146"/>
      <c r="FQD22" s="146"/>
      <c r="FQE22" s="146"/>
      <c r="FQF22" s="146"/>
      <c r="FQG22" s="146"/>
      <c r="FQH22" s="146"/>
      <c r="FQI22" s="146"/>
      <c r="FQJ22" s="146"/>
      <c r="FQK22" s="146"/>
      <c r="FQL22" s="146"/>
      <c r="FQM22" s="146"/>
      <c r="FQN22" s="146"/>
      <c r="FQO22" s="146"/>
      <c r="FQP22" s="146"/>
      <c r="FQQ22" s="146"/>
      <c r="FQR22" s="146"/>
      <c r="FQS22" s="146"/>
      <c r="FQT22" s="146"/>
      <c r="FQU22" s="146"/>
      <c r="FQV22" s="146"/>
      <c r="FQW22" s="146"/>
      <c r="FQX22" s="146"/>
      <c r="FQY22" s="146"/>
      <c r="FQZ22" s="146"/>
      <c r="FRA22" s="146"/>
      <c r="FRB22" s="146"/>
      <c r="FRC22" s="146"/>
      <c r="FRD22" s="146"/>
      <c r="FRE22" s="146"/>
      <c r="FRF22" s="146"/>
      <c r="FRG22" s="146"/>
      <c r="FRH22" s="146"/>
      <c r="FRI22" s="146"/>
      <c r="FRJ22" s="146"/>
      <c r="FRK22" s="146"/>
      <c r="FRL22" s="146"/>
      <c r="FRM22" s="146"/>
      <c r="FRN22" s="146"/>
      <c r="FRO22" s="146"/>
      <c r="FRP22" s="146"/>
      <c r="FRQ22" s="146"/>
      <c r="FRR22" s="146"/>
      <c r="FRS22" s="146"/>
      <c r="FRT22" s="146"/>
      <c r="FRU22" s="146"/>
      <c r="FRV22" s="146"/>
      <c r="FRW22" s="146"/>
      <c r="FRX22" s="146"/>
      <c r="FRY22" s="146"/>
      <c r="FRZ22" s="146"/>
      <c r="FSA22" s="146"/>
      <c r="FSB22" s="146"/>
      <c r="FSC22" s="146"/>
      <c r="FSD22" s="146"/>
      <c r="FSE22" s="146"/>
      <c r="FSF22" s="146"/>
      <c r="FSG22" s="146"/>
      <c r="FSH22" s="146"/>
      <c r="FSI22" s="146"/>
      <c r="FSJ22" s="146"/>
      <c r="FSK22" s="146"/>
      <c r="FSL22" s="146"/>
      <c r="FSM22" s="146"/>
      <c r="FSN22" s="146"/>
      <c r="FSO22" s="146"/>
      <c r="FSP22" s="146"/>
      <c r="FSQ22" s="146"/>
      <c r="FSR22" s="146"/>
      <c r="FSS22" s="146"/>
      <c r="FST22" s="146"/>
      <c r="FSU22" s="146"/>
      <c r="FSV22" s="146"/>
      <c r="FSW22" s="146"/>
      <c r="FSX22" s="146"/>
      <c r="FSY22" s="146"/>
      <c r="FSZ22" s="146"/>
      <c r="FTA22" s="146"/>
      <c r="FTB22" s="146"/>
      <c r="FTC22" s="146"/>
      <c r="FTD22" s="146"/>
      <c r="FTE22" s="146"/>
      <c r="FTF22" s="146"/>
      <c r="FTG22" s="146"/>
      <c r="FTH22" s="146"/>
      <c r="FTI22" s="146"/>
      <c r="FTJ22" s="146"/>
      <c r="FTK22" s="146"/>
      <c r="FTL22" s="146"/>
      <c r="FTM22" s="146"/>
      <c r="FTN22" s="146"/>
      <c r="FTO22" s="146"/>
      <c r="FTP22" s="146"/>
      <c r="FTQ22" s="146"/>
      <c r="FTR22" s="146"/>
      <c r="FTS22" s="146"/>
      <c r="FTT22" s="146"/>
      <c r="FTU22" s="146"/>
      <c r="FTV22" s="146"/>
      <c r="FTW22" s="146"/>
      <c r="FTX22" s="146"/>
      <c r="FTY22" s="146"/>
      <c r="FTZ22" s="146"/>
      <c r="FUA22" s="146"/>
      <c r="FUB22" s="146"/>
      <c r="FUC22" s="146"/>
      <c r="FUD22" s="146"/>
      <c r="FUE22" s="146"/>
      <c r="FUF22" s="146"/>
      <c r="FUG22" s="146"/>
      <c r="FUH22" s="146"/>
      <c r="FUI22" s="146"/>
      <c r="FUJ22" s="146"/>
      <c r="FUK22" s="146"/>
      <c r="FUL22" s="146"/>
      <c r="FUM22" s="146"/>
      <c r="FUN22" s="146"/>
      <c r="FUO22" s="146"/>
      <c r="FUP22" s="146"/>
      <c r="FUQ22" s="146"/>
      <c r="FUR22" s="146"/>
      <c r="FUS22" s="146"/>
      <c r="FUT22" s="146"/>
      <c r="FUU22" s="146"/>
      <c r="FUV22" s="146"/>
      <c r="FUW22" s="146"/>
      <c r="FUX22" s="146"/>
      <c r="FUY22" s="146"/>
      <c r="FUZ22" s="146"/>
      <c r="FVA22" s="146"/>
      <c r="FVB22" s="146"/>
      <c r="FVC22" s="146"/>
      <c r="FVD22" s="146"/>
      <c r="FVE22" s="146"/>
      <c r="FVF22" s="146"/>
      <c r="FVG22" s="146"/>
      <c r="FVH22" s="146"/>
      <c r="FVI22" s="146"/>
      <c r="FVJ22" s="146"/>
      <c r="FVK22" s="146"/>
      <c r="FVL22" s="146"/>
      <c r="FVM22" s="146"/>
      <c r="FVN22" s="146"/>
      <c r="FVO22" s="146"/>
      <c r="FVP22" s="146"/>
      <c r="FVQ22" s="146"/>
      <c r="FVR22" s="146"/>
      <c r="FVS22" s="146"/>
      <c r="FVT22" s="146"/>
      <c r="FVU22" s="146"/>
      <c r="FVV22" s="146"/>
      <c r="FVW22" s="146"/>
      <c r="FVX22" s="146"/>
      <c r="FVY22" s="146"/>
      <c r="FVZ22" s="146"/>
      <c r="FWA22" s="146"/>
      <c r="FWB22" s="146"/>
      <c r="FWC22" s="146"/>
      <c r="FWD22" s="146"/>
      <c r="FWE22" s="146"/>
      <c r="FWF22" s="146"/>
      <c r="FWG22" s="146"/>
      <c r="FWH22" s="146"/>
      <c r="FWI22" s="146"/>
      <c r="FWJ22" s="146"/>
      <c r="FWK22" s="146"/>
      <c r="FWL22" s="146"/>
      <c r="FWM22" s="146"/>
      <c r="FWN22" s="146"/>
      <c r="FWO22" s="146"/>
      <c r="FWP22" s="146"/>
      <c r="FWQ22" s="146"/>
      <c r="FWR22" s="146"/>
      <c r="FWS22" s="146"/>
      <c r="FWT22" s="146"/>
      <c r="FWU22" s="146"/>
      <c r="FWV22" s="146"/>
      <c r="FWW22" s="146"/>
      <c r="FWX22" s="146"/>
      <c r="FWY22" s="146"/>
      <c r="FWZ22" s="146"/>
      <c r="FXA22" s="146"/>
      <c r="FXB22" s="146"/>
      <c r="FXC22" s="146"/>
      <c r="FXD22" s="146"/>
      <c r="FXE22" s="146"/>
      <c r="FXF22" s="146"/>
      <c r="FXG22" s="146"/>
      <c r="FXH22" s="146"/>
      <c r="FXI22" s="146"/>
      <c r="FXJ22" s="146"/>
      <c r="FXK22" s="146"/>
      <c r="FXL22" s="146"/>
      <c r="FXM22" s="146"/>
      <c r="FXN22" s="146"/>
      <c r="FXO22" s="146"/>
      <c r="FXP22" s="146"/>
      <c r="FXQ22" s="146"/>
      <c r="FXR22" s="146"/>
      <c r="FXS22" s="146"/>
      <c r="FXT22" s="146"/>
      <c r="FXU22" s="146"/>
      <c r="FXV22" s="146"/>
      <c r="FXW22" s="146"/>
      <c r="FXX22" s="146"/>
      <c r="FXY22" s="146"/>
      <c r="FXZ22" s="146"/>
      <c r="FYA22" s="146"/>
      <c r="FYB22" s="146"/>
      <c r="FYC22" s="146"/>
      <c r="FYD22" s="146"/>
      <c r="FYE22" s="146"/>
      <c r="FYF22" s="146"/>
      <c r="FYG22" s="146"/>
      <c r="FYH22" s="146"/>
      <c r="FYI22" s="146"/>
      <c r="FYJ22" s="146"/>
      <c r="FYK22" s="146"/>
      <c r="FYL22" s="146"/>
      <c r="FYM22" s="146"/>
      <c r="FYN22" s="146"/>
      <c r="FYO22" s="146"/>
      <c r="FYP22" s="146"/>
      <c r="FYQ22" s="146"/>
      <c r="FYR22" s="146"/>
      <c r="FYS22" s="146"/>
      <c r="FYT22" s="146"/>
      <c r="FYU22" s="146"/>
      <c r="FYV22" s="146"/>
      <c r="FYW22" s="146"/>
      <c r="FYX22" s="146"/>
      <c r="FYY22" s="146"/>
      <c r="FYZ22" s="146"/>
      <c r="FZA22" s="146"/>
      <c r="FZB22" s="146"/>
      <c r="FZC22" s="146"/>
      <c r="FZD22" s="146"/>
      <c r="FZE22" s="146"/>
      <c r="FZF22" s="146"/>
      <c r="FZG22" s="146"/>
      <c r="FZH22" s="146"/>
      <c r="FZI22" s="146"/>
      <c r="FZJ22" s="146"/>
      <c r="FZK22" s="146"/>
      <c r="FZL22" s="146"/>
      <c r="FZM22" s="146"/>
      <c r="FZN22" s="146"/>
      <c r="FZO22" s="146"/>
      <c r="FZP22" s="146"/>
      <c r="FZQ22" s="146"/>
      <c r="FZR22" s="146"/>
      <c r="FZS22" s="146"/>
      <c r="FZT22" s="146"/>
      <c r="FZU22" s="146"/>
      <c r="FZV22" s="146"/>
      <c r="FZW22" s="146"/>
      <c r="FZX22" s="146"/>
      <c r="FZY22" s="146"/>
      <c r="FZZ22" s="146"/>
      <c r="GAA22" s="146"/>
      <c r="GAB22" s="146"/>
      <c r="GAC22" s="146"/>
      <c r="GAD22" s="146"/>
      <c r="GAE22" s="146"/>
      <c r="GAF22" s="146"/>
      <c r="GAG22" s="146"/>
      <c r="GAH22" s="146"/>
      <c r="GAI22" s="146"/>
      <c r="GAJ22" s="146"/>
      <c r="GAK22" s="146"/>
      <c r="GAL22" s="146"/>
      <c r="GAM22" s="146"/>
      <c r="GAN22" s="146"/>
      <c r="GAO22" s="146"/>
      <c r="GAP22" s="146"/>
      <c r="GAQ22" s="146"/>
      <c r="GAR22" s="146"/>
      <c r="GAS22" s="146"/>
      <c r="GAT22" s="146"/>
      <c r="GAU22" s="146"/>
      <c r="GAV22" s="146"/>
      <c r="GAW22" s="146"/>
      <c r="GAX22" s="146"/>
      <c r="GAY22" s="146"/>
      <c r="GAZ22" s="146"/>
      <c r="GBA22" s="146"/>
      <c r="GBB22" s="146"/>
      <c r="GBC22" s="146"/>
      <c r="GBD22" s="146"/>
      <c r="GBE22" s="146"/>
      <c r="GBF22" s="146"/>
      <c r="GBG22" s="146"/>
      <c r="GBH22" s="146"/>
      <c r="GBI22" s="146"/>
      <c r="GBJ22" s="146"/>
      <c r="GBK22" s="146"/>
      <c r="GBL22" s="146"/>
      <c r="GBM22" s="146"/>
      <c r="GBN22" s="146"/>
      <c r="GBO22" s="146"/>
      <c r="GBP22" s="146"/>
      <c r="GBQ22" s="146"/>
      <c r="GBR22" s="146"/>
      <c r="GBS22" s="146"/>
      <c r="GBT22" s="146"/>
      <c r="GBU22" s="146"/>
      <c r="GBV22" s="146"/>
      <c r="GBW22" s="146"/>
      <c r="GBX22" s="146"/>
      <c r="GBY22" s="146"/>
      <c r="GBZ22" s="146"/>
      <c r="GCA22" s="146"/>
      <c r="GCB22" s="146"/>
      <c r="GCC22" s="146"/>
      <c r="GCD22" s="146"/>
      <c r="GCE22" s="146"/>
      <c r="GCF22" s="146"/>
      <c r="GCG22" s="146"/>
      <c r="GCH22" s="146"/>
      <c r="GCI22" s="146"/>
      <c r="GCJ22" s="146"/>
      <c r="GCK22" s="146"/>
      <c r="GCL22" s="146"/>
      <c r="GCM22" s="146"/>
      <c r="GCN22" s="146"/>
      <c r="GCO22" s="146"/>
      <c r="GCP22" s="146"/>
      <c r="GCQ22" s="146"/>
      <c r="GCR22" s="146"/>
      <c r="GCS22" s="146"/>
      <c r="GCT22" s="146"/>
      <c r="GCU22" s="146"/>
      <c r="GCV22" s="146"/>
      <c r="GCW22" s="146"/>
      <c r="GCX22" s="146"/>
      <c r="GCY22" s="146"/>
      <c r="GCZ22" s="146"/>
      <c r="GDA22" s="146"/>
      <c r="GDB22" s="146"/>
      <c r="GDC22" s="146"/>
      <c r="GDD22" s="146"/>
      <c r="GDE22" s="146"/>
      <c r="GDF22" s="146"/>
      <c r="GDG22" s="146"/>
      <c r="GDH22" s="146"/>
      <c r="GDI22" s="146"/>
      <c r="GDJ22" s="146"/>
      <c r="GDK22" s="146"/>
      <c r="GDL22" s="146"/>
      <c r="GDM22" s="146"/>
      <c r="GDN22" s="146"/>
      <c r="GDO22" s="146"/>
      <c r="GDP22" s="146"/>
      <c r="GDQ22" s="146"/>
      <c r="GDR22" s="146"/>
      <c r="GDS22" s="146"/>
      <c r="GDT22" s="146"/>
      <c r="GDU22" s="146"/>
      <c r="GDV22" s="146"/>
      <c r="GDW22" s="146"/>
      <c r="GDX22" s="146"/>
      <c r="GDY22" s="146"/>
      <c r="GDZ22" s="146"/>
      <c r="GEA22" s="146"/>
      <c r="GEB22" s="146"/>
      <c r="GEC22" s="146"/>
      <c r="GED22" s="146"/>
      <c r="GEE22" s="146"/>
      <c r="GEF22" s="146"/>
      <c r="GEG22" s="146"/>
      <c r="GEH22" s="146"/>
      <c r="GEI22" s="146"/>
      <c r="GEJ22" s="146"/>
      <c r="GEK22" s="146"/>
      <c r="GEL22" s="146"/>
      <c r="GEM22" s="146"/>
      <c r="GEN22" s="146"/>
      <c r="GEO22" s="146"/>
      <c r="GEP22" s="146"/>
      <c r="GEQ22" s="146"/>
      <c r="GER22" s="146"/>
      <c r="GES22" s="146"/>
      <c r="GET22" s="146"/>
      <c r="GEU22" s="146"/>
      <c r="GEV22" s="146"/>
      <c r="GEW22" s="146"/>
      <c r="GEX22" s="146"/>
      <c r="GEY22" s="146"/>
      <c r="GEZ22" s="146"/>
      <c r="GFA22" s="146"/>
      <c r="GFB22" s="146"/>
      <c r="GFC22" s="146"/>
      <c r="GFD22" s="146"/>
      <c r="GFE22" s="146"/>
      <c r="GFF22" s="146"/>
      <c r="GFG22" s="146"/>
      <c r="GFH22" s="146"/>
      <c r="GFI22" s="146"/>
      <c r="GFJ22" s="146"/>
      <c r="GFK22" s="146"/>
      <c r="GFL22" s="146"/>
      <c r="GFM22" s="146"/>
      <c r="GFN22" s="146"/>
      <c r="GFO22" s="146"/>
      <c r="GFP22" s="146"/>
      <c r="GFQ22" s="146"/>
      <c r="GFR22" s="146"/>
      <c r="GFS22" s="146"/>
      <c r="GFT22" s="146"/>
      <c r="GFU22" s="146"/>
      <c r="GFV22" s="146"/>
      <c r="GFW22" s="146"/>
      <c r="GFX22" s="146"/>
      <c r="GFY22" s="146"/>
      <c r="GFZ22" s="146"/>
      <c r="GGA22" s="146"/>
      <c r="GGB22" s="146"/>
      <c r="GGC22" s="146"/>
      <c r="GGD22" s="146"/>
      <c r="GGE22" s="146"/>
      <c r="GGF22" s="146"/>
      <c r="GGG22" s="146"/>
      <c r="GGH22" s="146"/>
      <c r="GGI22" s="146"/>
      <c r="GGJ22" s="146"/>
      <c r="GGK22" s="146"/>
      <c r="GGL22" s="146"/>
      <c r="GGM22" s="146"/>
      <c r="GGN22" s="146"/>
      <c r="GGO22" s="146"/>
      <c r="GGP22" s="146"/>
      <c r="GGQ22" s="146"/>
      <c r="GGR22" s="146"/>
      <c r="GGS22" s="146"/>
      <c r="GGT22" s="146"/>
      <c r="GGU22" s="146"/>
      <c r="GGV22" s="146"/>
      <c r="GGW22" s="146"/>
      <c r="GGX22" s="146"/>
      <c r="GGY22" s="146"/>
      <c r="GGZ22" s="146"/>
      <c r="GHA22" s="146"/>
      <c r="GHB22" s="146"/>
      <c r="GHC22" s="146"/>
      <c r="GHD22" s="146"/>
      <c r="GHE22" s="146"/>
      <c r="GHF22" s="146"/>
      <c r="GHG22" s="146"/>
      <c r="GHH22" s="146"/>
      <c r="GHI22" s="146"/>
      <c r="GHJ22" s="146"/>
      <c r="GHK22" s="146"/>
      <c r="GHL22" s="146"/>
      <c r="GHM22" s="146"/>
      <c r="GHN22" s="146"/>
      <c r="GHO22" s="146"/>
      <c r="GHP22" s="146"/>
      <c r="GHQ22" s="146"/>
      <c r="GHR22" s="146"/>
      <c r="GHS22" s="146"/>
      <c r="GHT22" s="146"/>
      <c r="GHU22" s="146"/>
      <c r="GHV22" s="146"/>
      <c r="GHW22" s="146"/>
      <c r="GHX22" s="146"/>
      <c r="GHY22" s="146"/>
      <c r="GHZ22" s="146"/>
      <c r="GIA22" s="146"/>
      <c r="GIB22" s="146"/>
      <c r="GIC22" s="146"/>
      <c r="GID22" s="146"/>
      <c r="GIE22" s="146"/>
      <c r="GIF22" s="146"/>
      <c r="GIG22" s="146"/>
      <c r="GIH22" s="146"/>
      <c r="GII22" s="146"/>
      <c r="GIJ22" s="146"/>
      <c r="GIK22" s="146"/>
      <c r="GIL22" s="146"/>
      <c r="GIM22" s="146"/>
      <c r="GIN22" s="146"/>
      <c r="GIO22" s="146"/>
      <c r="GIP22" s="146"/>
      <c r="GIQ22" s="146"/>
      <c r="GIR22" s="146"/>
      <c r="GIS22" s="146"/>
      <c r="GIT22" s="146"/>
      <c r="GIU22" s="146"/>
      <c r="GIV22" s="146"/>
      <c r="GIW22" s="146"/>
      <c r="GIX22" s="146"/>
      <c r="GIY22" s="146"/>
      <c r="GIZ22" s="146"/>
      <c r="GJA22" s="146"/>
      <c r="GJB22" s="146"/>
      <c r="GJC22" s="146"/>
      <c r="GJD22" s="146"/>
      <c r="GJE22" s="146"/>
      <c r="GJF22" s="146"/>
      <c r="GJG22" s="146"/>
      <c r="GJH22" s="146"/>
      <c r="GJI22" s="146"/>
      <c r="GJJ22" s="146"/>
      <c r="GJK22" s="146"/>
      <c r="GJL22" s="146"/>
      <c r="GJM22" s="146"/>
      <c r="GJN22" s="146"/>
      <c r="GJO22" s="146"/>
      <c r="GJP22" s="146"/>
      <c r="GJQ22" s="146"/>
      <c r="GJR22" s="146"/>
      <c r="GJS22" s="146"/>
      <c r="GJT22" s="146"/>
      <c r="GJU22" s="146"/>
      <c r="GJV22" s="146"/>
      <c r="GJW22" s="146"/>
      <c r="GJX22" s="146"/>
      <c r="GJY22" s="146"/>
      <c r="GJZ22" s="146"/>
      <c r="GKA22" s="146"/>
      <c r="GKB22" s="146"/>
      <c r="GKC22" s="146"/>
      <c r="GKD22" s="146"/>
      <c r="GKE22" s="146"/>
      <c r="GKF22" s="146"/>
      <c r="GKG22" s="146"/>
      <c r="GKH22" s="146"/>
      <c r="GKI22" s="146"/>
      <c r="GKJ22" s="146"/>
      <c r="GKK22" s="146"/>
      <c r="GKL22" s="146"/>
      <c r="GKM22" s="146"/>
      <c r="GKN22" s="146"/>
      <c r="GKO22" s="146"/>
      <c r="GKP22" s="146"/>
      <c r="GKQ22" s="146"/>
      <c r="GKR22" s="146"/>
      <c r="GKS22" s="146"/>
      <c r="GKT22" s="146"/>
      <c r="GKU22" s="146"/>
      <c r="GKV22" s="146"/>
      <c r="GKW22" s="146"/>
      <c r="GKX22" s="146"/>
      <c r="GKY22" s="146"/>
      <c r="GKZ22" s="146"/>
      <c r="GLA22" s="146"/>
      <c r="GLB22" s="146"/>
      <c r="GLC22" s="146"/>
      <c r="GLD22" s="146"/>
      <c r="GLE22" s="146"/>
      <c r="GLF22" s="146"/>
      <c r="GLG22" s="146"/>
      <c r="GLH22" s="146"/>
      <c r="GLI22" s="146"/>
      <c r="GLJ22" s="146"/>
      <c r="GLK22" s="146"/>
      <c r="GLL22" s="146"/>
      <c r="GLM22" s="146"/>
      <c r="GLN22" s="146"/>
      <c r="GLO22" s="146"/>
      <c r="GLP22" s="146"/>
      <c r="GLQ22" s="146"/>
      <c r="GLR22" s="146"/>
      <c r="GLS22" s="146"/>
      <c r="GLT22" s="146"/>
      <c r="GLU22" s="146"/>
      <c r="GLV22" s="146"/>
      <c r="GLW22" s="146"/>
      <c r="GLX22" s="146"/>
      <c r="GLY22" s="146"/>
      <c r="GLZ22" s="146"/>
      <c r="GMA22" s="146"/>
      <c r="GMB22" s="146"/>
      <c r="GMC22" s="146"/>
      <c r="GMD22" s="146"/>
      <c r="GME22" s="146"/>
      <c r="GMF22" s="146"/>
      <c r="GMG22" s="146"/>
      <c r="GMH22" s="146"/>
      <c r="GMI22" s="146"/>
      <c r="GMJ22" s="146"/>
      <c r="GMK22" s="146"/>
      <c r="GML22" s="146"/>
      <c r="GMM22" s="146"/>
      <c r="GMN22" s="146"/>
      <c r="GMO22" s="146"/>
      <c r="GMP22" s="146"/>
      <c r="GMQ22" s="146"/>
      <c r="GMR22" s="146"/>
      <c r="GMS22" s="146"/>
      <c r="GMT22" s="146"/>
      <c r="GMU22" s="146"/>
      <c r="GMV22" s="146"/>
      <c r="GMW22" s="146"/>
      <c r="GMX22" s="146"/>
      <c r="GMY22" s="146"/>
      <c r="GMZ22" s="146"/>
      <c r="GNA22" s="146"/>
      <c r="GNB22" s="146"/>
      <c r="GNC22" s="146"/>
      <c r="GND22" s="146"/>
      <c r="GNE22" s="146"/>
      <c r="GNF22" s="146"/>
      <c r="GNG22" s="146"/>
      <c r="GNH22" s="146"/>
      <c r="GNI22" s="146"/>
      <c r="GNJ22" s="146"/>
      <c r="GNK22" s="146"/>
      <c r="GNL22" s="146"/>
      <c r="GNM22" s="146"/>
      <c r="GNN22" s="146"/>
      <c r="GNO22" s="146"/>
      <c r="GNP22" s="146"/>
      <c r="GNQ22" s="146"/>
      <c r="GNR22" s="146"/>
      <c r="GNS22" s="146"/>
      <c r="GNT22" s="146"/>
      <c r="GNU22" s="146"/>
      <c r="GNV22" s="146"/>
      <c r="GNW22" s="146"/>
      <c r="GNX22" s="146"/>
      <c r="GNY22" s="146"/>
      <c r="GNZ22" s="146"/>
      <c r="GOA22" s="146"/>
      <c r="GOB22" s="146"/>
      <c r="GOC22" s="146"/>
      <c r="GOD22" s="146"/>
      <c r="GOE22" s="146"/>
      <c r="GOF22" s="146"/>
      <c r="GOG22" s="146"/>
      <c r="GOH22" s="146"/>
      <c r="GOI22" s="146"/>
      <c r="GOJ22" s="146"/>
      <c r="GOK22" s="146"/>
      <c r="GOL22" s="146"/>
      <c r="GOM22" s="146"/>
      <c r="GON22" s="146"/>
      <c r="GOO22" s="146"/>
      <c r="GOP22" s="146"/>
      <c r="GOQ22" s="146"/>
      <c r="GOR22" s="146"/>
      <c r="GOS22" s="146"/>
      <c r="GOT22" s="146"/>
      <c r="GOU22" s="146"/>
      <c r="GOV22" s="146"/>
      <c r="GOW22" s="146"/>
      <c r="GOX22" s="146"/>
      <c r="GOY22" s="146"/>
      <c r="GOZ22" s="146"/>
      <c r="GPA22" s="146"/>
      <c r="GPB22" s="146"/>
      <c r="GPC22" s="146"/>
      <c r="GPD22" s="146"/>
      <c r="GPE22" s="146"/>
      <c r="GPF22" s="146"/>
      <c r="GPG22" s="146"/>
      <c r="GPH22" s="146"/>
      <c r="GPI22" s="146"/>
      <c r="GPJ22" s="146"/>
      <c r="GPK22" s="146"/>
      <c r="GPL22" s="146"/>
      <c r="GPM22" s="146"/>
      <c r="GPN22" s="146"/>
      <c r="GPO22" s="146"/>
      <c r="GPP22" s="146"/>
      <c r="GPQ22" s="146"/>
      <c r="GPR22" s="146"/>
      <c r="GPS22" s="146"/>
      <c r="GPT22" s="146"/>
      <c r="GPU22" s="146"/>
      <c r="GPV22" s="146"/>
      <c r="GPW22" s="146"/>
      <c r="GPX22" s="146"/>
      <c r="GPY22" s="146"/>
      <c r="GPZ22" s="146"/>
      <c r="GQA22" s="146"/>
      <c r="GQB22" s="146"/>
      <c r="GQC22" s="146"/>
      <c r="GQD22" s="146"/>
      <c r="GQE22" s="146"/>
      <c r="GQF22" s="146"/>
      <c r="GQG22" s="146"/>
      <c r="GQH22" s="146"/>
      <c r="GQI22" s="146"/>
      <c r="GQJ22" s="146"/>
      <c r="GQK22" s="146"/>
      <c r="GQL22" s="146"/>
      <c r="GQM22" s="146"/>
      <c r="GQN22" s="146"/>
      <c r="GQO22" s="146"/>
      <c r="GQP22" s="146"/>
      <c r="GQQ22" s="146"/>
      <c r="GQR22" s="146"/>
      <c r="GQS22" s="146"/>
      <c r="GQT22" s="146"/>
      <c r="GQU22" s="146"/>
      <c r="GQV22" s="146"/>
      <c r="GQW22" s="146"/>
      <c r="GQX22" s="146"/>
      <c r="GQY22" s="146"/>
      <c r="GQZ22" s="146"/>
      <c r="GRA22" s="146"/>
      <c r="GRB22" s="146"/>
      <c r="GRC22" s="146"/>
      <c r="GRD22" s="146"/>
      <c r="GRE22" s="146"/>
      <c r="GRF22" s="146"/>
      <c r="GRG22" s="146"/>
      <c r="GRH22" s="146"/>
      <c r="GRI22" s="146"/>
      <c r="GRJ22" s="146"/>
      <c r="GRK22" s="146"/>
      <c r="GRL22" s="146"/>
      <c r="GRM22" s="146"/>
      <c r="GRN22" s="146"/>
      <c r="GRO22" s="146"/>
      <c r="GRP22" s="146"/>
      <c r="GRQ22" s="146"/>
      <c r="GRR22" s="146"/>
      <c r="GRS22" s="146"/>
      <c r="GRT22" s="146"/>
      <c r="GRU22" s="146"/>
      <c r="GRV22" s="146"/>
      <c r="GRW22" s="146"/>
      <c r="GRX22" s="146"/>
      <c r="GRY22" s="146"/>
      <c r="GRZ22" s="146"/>
      <c r="GSA22" s="146"/>
      <c r="GSB22" s="146"/>
      <c r="GSC22" s="146"/>
      <c r="GSD22" s="146"/>
      <c r="GSE22" s="146"/>
      <c r="GSF22" s="146"/>
      <c r="GSG22" s="146"/>
      <c r="GSH22" s="146"/>
      <c r="GSI22" s="146"/>
      <c r="GSJ22" s="146"/>
      <c r="GSK22" s="146"/>
      <c r="GSL22" s="146"/>
      <c r="GSM22" s="146"/>
      <c r="GSN22" s="146"/>
      <c r="GSO22" s="146"/>
      <c r="GSP22" s="146"/>
      <c r="GSQ22" s="146"/>
      <c r="GSR22" s="146"/>
      <c r="GSS22" s="146"/>
      <c r="GST22" s="146"/>
      <c r="GSU22" s="146"/>
      <c r="GSV22" s="146"/>
      <c r="GSW22" s="146"/>
      <c r="GSX22" s="146"/>
      <c r="GSY22" s="146"/>
      <c r="GSZ22" s="146"/>
      <c r="GTA22" s="146"/>
      <c r="GTB22" s="146"/>
      <c r="GTC22" s="146"/>
      <c r="GTD22" s="146"/>
      <c r="GTE22" s="146"/>
      <c r="GTF22" s="146"/>
      <c r="GTG22" s="146"/>
      <c r="GTH22" s="146"/>
      <c r="GTI22" s="146"/>
      <c r="GTJ22" s="146"/>
      <c r="GTK22" s="146"/>
      <c r="GTL22" s="146"/>
      <c r="GTM22" s="146"/>
      <c r="GTN22" s="146"/>
      <c r="GTO22" s="146"/>
      <c r="GTP22" s="146"/>
      <c r="GTQ22" s="146"/>
      <c r="GTR22" s="146"/>
      <c r="GTS22" s="146"/>
      <c r="GTT22" s="146"/>
      <c r="GTU22" s="146"/>
      <c r="GTV22" s="146"/>
      <c r="GTW22" s="146"/>
      <c r="GTX22" s="146"/>
      <c r="GTY22" s="146"/>
      <c r="GTZ22" s="146"/>
      <c r="GUA22" s="146"/>
      <c r="GUB22" s="146"/>
      <c r="GUC22" s="146"/>
      <c r="GUD22" s="146"/>
      <c r="GUE22" s="146"/>
      <c r="GUF22" s="146"/>
      <c r="GUG22" s="146"/>
      <c r="GUH22" s="146"/>
      <c r="GUI22" s="146"/>
      <c r="GUJ22" s="146"/>
      <c r="GUK22" s="146"/>
      <c r="GUL22" s="146"/>
      <c r="GUM22" s="146"/>
      <c r="GUN22" s="146"/>
      <c r="GUO22" s="146"/>
      <c r="GUP22" s="146"/>
      <c r="GUQ22" s="146"/>
      <c r="GUR22" s="146"/>
      <c r="GUS22" s="146"/>
      <c r="GUT22" s="146"/>
      <c r="GUU22" s="146"/>
      <c r="GUV22" s="146"/>
      <c r="GUW22" s="146"/>
      <c r="GUX22" s="146"/>
      <c r="GUY22" s="146"/>
      <c r="GUZ22" s="146"/>
      <c r="GVA22" s="146"/>
      <c r="GVB22" s="146"/>
      <c r="GVC22" s="146"/>
      <c r="GVD22" s="146"/>
      <c r="GVE22" s="146"/>
      <c r="GVF22" s="146"/>
      <c r="GVG22" s="146"/>
      <c r="GVH22" s="146"/>
      <c r="GVI22" s="146"/>
      <c r="GVJ22" s="146"/>
      <c r="GVK22" s="146"/>
      <c r="GVL22" s="146"/>
      <c r="GVM22" s="146"/>
      <c r="GVN22" s="146"/>
      <c r="GVO22" s="146"/>
      <c r="GVP22" s="146"/>
      <c r="GVQ22" s="146"/>
      <c r="GVR22" s="146"/>
      <c r="GVS22" s="146"/>
      <c r="GVT22" s="146"/>
      <c r="GVU22" s="146"/>
      <c r="GVV22" s="146"/>
      <c r="GVW22" s="146"/>
      <c r="GVX22" s="146"/>
      <c r="GVY22" s="146"/>
      <c r="GVZ22" s="146"/>
      <c r="GWA22" s="146"/>
      <c r="GWB22" s="146"/>
      <c r="GWC22" s="146"/>
      <c r="GWD22" s="146"/>
      <c r="GWE22" s="146"/>
      <c r="GWF22" s="146"/>
      <c r="GWG22" s="146"/>
      <c r="GWH22" s="146"/>
      <c r="GWI22" s="146"/>
      <c r="GWJ22" s="146"/>
      <c r="GWK22" s="146"/>
      <c r="GWL22" s="146"/>
      <c r="GWM22" s="146"/>
      <c r="GWN22" s="146"/>
      <c r="GWO22" s="146"/>
      <c r="GWP22" s="146"/>
      <c r="GWQ22" s="146"/>
      <c r="GWR22" s="146"/>
      <c r="GWS22" s="146"/>
      <c r="GWT22" s="146"/>
      <c r="GWU22" s="146"/>
      <c r="GWV22" s="146"/>
      <c r="GWW22" s="146"/>
      <c r="GWX22" s="146"/>
      <c r="GWY22" s="146"/>
      <c r="GWZ22" s="146"/>
      <c r="GXA22" s="146"/>
      <c r="GXB22" s="146"/>
      <c r="GXC22" s="146"/>
      <c r="GXD22" s="146"/>
      <c r="GXE22" s="146"/>
      <c r="GXF22" s="146"/>
      <c r="GXG22" s="146"/>
      <c r="GXH22" s="146"/>
      <c r="GXI22" s="146"/>
      <c r="GXJ22" s="146"/>
      <c r="GXK22" s="146"/>
      <c r="GXL22" s="146"/>
      <c r="GXM22" s="146"/>
      <c r="GXN22" s="146"/>
      <c r="GXO22" s="146"/>
      <c r="GXP22" s="146"/>
      <c r="GXQ22" s="146"/>
      <c r="GXR22" s="146"/>
      <c r="GXS22" s="146"/>
      <c r="GXT22" s="146"/>
      <c r="GXU22" s="146"/>
      <c r="GXV22" s="146"/>
      <c r="GXW22" s="146"/>
      <c r="GXX22" s="146"/>
      <c r="GXY22" s="146"/>
      <c r="GXZ22" s="146"/>
      <c r="GYA22" s="146"/>
      <c r="GYB22" s="146"/>
      <c r="GYC22" s="146"/>
      <c r="GYD22" s="146"/>
      <c r="GYE22" s="146"/>
      <c r="GYF22" s="146"/>
      <c r="GYG22" s="146"/>
      <c r="GYH22" s="146"/>
      <c r="GYI22" s="146"/>
      <c r="GYJ22" s="146"/>
      <c r="GYK22" s="146"/>
      <c r="GYL22" s="146"/>
      <c r="GYM22" s="146"/>
      <c r="GYN22" s="146"/>
      <c r="GYO22" s="146"/>
      <c r="GYP22" s="146"/>
      <c r="GYQ22" s="146"/>
      <c r="GYR22" s="146"/>
      <c r="GYS22" s="146"/>
      <c r="GYT22" s="146"/>
      <c r="GYU22" s="146"/>
      <c r="GYV22" s="146"/>
      <c r="GYW22" s="146"/>
      <c r="GYX22" s="146"/>
      <c r="GYY22" s="146"/>
      <c r="GYZ22" s="146"/>
      <c r="GZA22" s="146"/>
      <c r="GZB22" s="146"/>
      <c r="GZC22" s="146"/>
      <c r="GZD22" s="146"/>
      <c r="GZE22" s="146"/>
      <c r="GZF22" s="146"/>
      <c r="GZG22" s="146"/>
      <c r="GZH22" s="146"/>
      <c r="GZI22" s="146"/>
      <c r="GZJ22" s="146"/>
      <c r="GZK22" s="146"/>
      <c r="GZL22" s="146"/>
      <c r="GZM22" s="146"/>
      <c r="GZN22" s="146"/>
      <c r="GZO22" s="146"/>
      <c r="GZP22" s="146"/>
      <c r="GZQ22" s="146"/>
      <c r="GZR22" s="146"/>
      <c r="GZS22" s="146"/>
      <c r="GZT22" s="146"/>
      <c r="GZU22" s="146"/>
      <c r="GZV22" s="146"/>
      <c r="GZW22" s="146"/>
      <c r="GZX22" s="146"/>
      <c r="GZY22" s="146"/>
      <c r="GZZ22" s="146"/>
      <c r="HAA22" s="146"/>
      <c r="HAB22" s="146"/>
      <c r="HAC22" s="146"/>
      <c r="HAD22" s="146"/>
      <c r="HAE22" s="146"/>
      <c r="HAF22" s="146"/>
      <c r="HAG22" s="146"/>
      <c r="HAH22" s="146"/>
      <c r="HAI22" s="146"/>
      <c r="HAJ22" s="146"/>
      <c r="HAK22" s="146"/>
      <c r="HAL22" s="146"/>
      <c r="HAM22" s="146"/>
      <c r="HAN22" s="146"/>
      <c r="HAO22" s="146"/>
      <c r="HAP22" s="146"/>
      <c r="HAQ22" s="146"/>
      <c r="HAR22" s="146"/>
      <c r="HAS22" s="146"/>
      <c r="HAT22" s="146"/>
      <c r="HAU22" s="146"/>
      <c r="HAV22" s="146"/>
      <c r="HAW22" s="146"/>
      <c r="HAX22" s="146"/>
      <c r="HAY22" s="146"/>
      <c r="HAZ22" s="146"/>
      <c r="HBA22" s="146"/>
      <c r="HBB22" s="146"/>
      <c r="HBC22" s="146"/>
      <c r="HBD22" s="146"/>
      <c r="HBE22" s="146"/>
      <c r="HBF22" s="146"/>
      <c r="HBG22" s="146"/>
      <c r="HBH22" s="146"/>
      <c r="HBI22" s="146"/>
      <c r="HBJ22" s="146"/>
      <c r="HBK22" s="146"/>
      <c r="HBL22" s="146"/>
      <c r="HBM22" s="146"/>
      <c r="HBN22" s="146"/>
      <c r="HBO22" s="146"/>
      <c r="HBP22" s="146"/>
      <c r="HBQ22" s="146"/>
      <c r="HBR22" s="146"/>
      <c r="HBS22" s="146"/>
      <c r="HBT22" s="146"/>
      <c r="HBU22" s="146"/>
      <c r="HBV22" s="146"/>
      <c r="HBW22" s="146"/>
      <c r="HBX22" s="146"/>
      <c r="HBY22" s="146"/>
      <c r="HBZ22" s="146"/>
      <c r="HCA22" s="146"/>
      <c r="HCB22" s="146"/>
      <c r="HCC22" s="146"/>
      <c r="HCD22" s="146"/>
      <c r="HCE22" s="146"/>
      <c r="HCF22" s="146"/>
      <c r="HCG22" s="146"/>
      <c r="HCH22" s="146"/>
      <c r="HCI22" s="146"/>
      <c r="HCJ22" s="146"/>
      <c r="HCK22" s="146"/>
      <c r="HCL22" s="146"/>
      <c r="HCM22" s="146"/>
      <c r="HCN22" s="146"/>
      <c r="HCO22" s="146"/>
      <c r="HCP22" s="146"/>
      <c r="HCQ22" s="146"/>
      <c r="HCR22" s="146"/>
      <c r="HCS22" s="146"/>
      <c r="HCT22" s="146"/>
      <c r="HCU22" s="146"/>
      <c r="HCV22" s="146"/>
      <c r="HCW22" s="146"/>
      <c r="HCX22" s="146"/>
      <c r="HCY22" s="146"/>
      <c r="HCZ22" s="146"/>
      <c r="HDA22" s="146"/>
      <c r="HDB22" s="146"/>
      <c r="HDC22" s="146"/>
      <c r="HDD22" s="146"/>
      <c r="HDE22" s="146"/>
      <c r="HDF22" s="146"/>
      <c r="HDG22" s="146"/>
      <c r="HDH22" s="146"/>
      <c r="HDI22" s="146"/>
      <c r="HDJ22" s="146"/>
      <c r="HDK22" s="146"/>
      <c r="HDL22" s="146"/>
      <c r="HDM22" s="146"/>
      <c r="HDN22" s="146"/>
      <c r="HDO22" s="146"/>
      <c r="HDP22" s="146"/>
      <c r="HDQ22" s="146"/>
      <c r="HDR22" s="146"/>
      <c r="HDS22" s="146"/>
      <c r="HDT22" s="146"/>
      <c r="HDU22" s="146"/>
      <c r="HDV22" s="146"/>
      <c r="HDW22" s="146"/>
      <c r="HDX22" s="146"/>
      <c r="HDY22" s="146"/>
      <c r="HDZ22" s="146"/>
      <c r="HEA22" s="146"/>
      <c r="HEB22" s="146"/>
      <c r="HEC22" s="146"/>
      <c r="HED22" s="146"/>
      <c r="HEE22" s="146"/>
      <c r="HEF22" s="146"/>
      <c r="HEG22" s="146"/>
      <c r="HEH22" s="146"/>
      <c r="HEI22" s="146"/>
      <c r="HEJ22" s="146"/>
      <c r="HEK22" s="146"/>
      <c r="HEL22" s="146"/>
      <c r="HEM22" s="146"/>
      <c r="HEN22" s="146"/>
      <c r="HEO22" s="146"/>
      <c r="HEP22" s="146"/>
      <c r="HEQ22" s="146"/>
      <c r="HER22" s="146"/>
      <c r="HES22" s="146"/>
      <c r="HET22" s="146"/>
      <c r="HEU22" s="146"/>
      <c r="HEV22" s="146"/>
      <c r="HEW22" s="146"/>
      <c r="HEX22" s="146"/>
      <c r="HEY22" s="146"/>
      <c r="HEZ22" s="146"/>
      <c r="HFA22" s="146"/>
      <c r="HFB22" s="146"/>
      <c r="HFC22" s="146"/>
      <c r="HFD22" s="146"/>
      <c r="HFE22" s="146"/>
      <c r="HFF22" s="146"/>
      <c r="HFG22" s="146"/>
      <c r="HFH22" s="146"/>
      <c r="HFI22" s="146"/>
      <c r="HFJ22" s="146"/>
      <c r="HFK22" s="146"/>
      <c r="HFL22" s="146"/>
      <c r="HFM22" s="146"/>
      <c r="HFN22" s="146"/>
      <c r="HFO22" s="146"/>
      <c r="HFP22" s="146"/>
      <c r="HFQ22" s="146"/>
      <c r="HFR22" s="146"/>
      <c r="HFS22" s="146"/>
      <c r="HFT22" s="146"/>
      <c r="HFU22" s="146"/>
      <c r="HFV22" s="146"/>
      <c r="HFW22" s="146"/>
      <c r="HFX22" s="146"/>
      <c r="HFY22" s="146"/>
      <c r="HFZ22" s="146"/>
      <c r="HGA22" s="146"/>
      <c r="HGB22" s="146"/>
      <c r="HGC22" s="146"/>
      <c r="HGD22" s="146"/>
      <c r="HGE22" s="146"/>
      <c r="HGF22" s="146"/>
      <c r="HGG22" s="146"/>
      <c r="HGH22" s="146"/>
      <c r="HGI22" s="146"/>
      <c r="HGJ22" s="146"/>
      <c r="HGK22" s="146"/>
      <c r="HGL22" s="146"/>
      <c r="HGM22" s="146"/>
      <c r="HGN22" s="146"/>
      <c r="HGO22" s="146"/>
      <c r="HGP22" s="146"/>
      <c r="HGQ22" s="146"/>
      <c r="HGR22" s="146"/>
      <c r="HGS22" s="146"/>
      <c r="HGT22" s="146"/>
      <c r="HGU22" s="146"/>
      <c r="HGV22" s="146"/>
      <c r="HGW22" s="146"/>
      <c r="HGX22" s="146"/>
      <c r="HGY22" s="146"/>
      <c r="HGZ22" s="146"/>
      <c r="HHA22" s="146"/>
      <c r="HHB22" s="146"/>
      <c r="HHC22" s="146"/>
      <c r="HHD22" s="146"/>
      <c r="HHE22" s="146"/>
      <c r="HHF22" s="146"/>
      <c r="HHG22" s="146"/>
      <c r="HHH22" s="146"/>
      <c r="HHI22" s="146"/>
      <c r="HHJ22" s="146"/>
      <c r="HHK22" s="146"/>
      <c r="HHL22" s="146"/>
      <c r="HHM22" s="146"/>
      <c r="HHN22" s="146"/>
      <c r="HHO22" s="146"/>
      <c r="HHP22" s="146"/>
      <c r="HHQ22" s="146"/>
      <c r="HHR22" s="146"/>
      <c r="HHS22" s="146"/>
      <c r="HHT22" s="146"/>
      <c r="HHU22" s="146"/>
      <c r="HHV22" s="146"/>
      <c r="HHW22" s="146"/>
      <c r="HHX22" s="146"/>
      <c r="HHY22" s="146"/>
      <c r="HHZ22" s="146"/>
      <c r="HIA22" s="146"/>
      <c r="HIB22" s="146"/>
      <c r="HIC22" s="146"/>
      <c r="HID22" s="146"/>
      <c r="HIE22" s="146"/>
      <c r="HIF22" s="146"/>
      <c r="HIG22" s="146"/>
      <c r="HIH22" s="146"/>
      <c r="HII22" s="146"/>
      <c r="HIJ22" s="146"/>
      <c r="HIK22" s="146"/>
      <c r="HIL22" s="146"/>
      <c r="HIM22" s="146"/>
      <c r="HIN22" s="146"/>
      <c r="HIO22" s="146"/>
      <c r="HIP22" s="146"/>
      <c r="HIQ22" s="146"/>
      <c r="HIR22" s="146"/>
      <c r="HIS22" s="146"/>
      <c r="HIT22" s="146"/>
      <c r="HIU22" s="146"/>
      <c r="HIV22" s="146"/>
      <c r="HIW22" s="146"/>
      <c r="HIX22" s="146"/>
      <c r="HIY22" s="146"/>
      <c r="HIZ22" s="146"/>
      <c r="HJA22" s="146"/>
      <c r="HJB22" s="146"/>
      <c r="HJC22" s="146"/>
      <c r="HJD22" s="146"/>
      <c r="HJE22" s="146"/>
      <c r="HJF22" s="146"/>
      <c r="HJG22" s="146"/>
      <c r="HJH22" s="146"/>
      <c r="HJI22" s="146"/>
      <c r="HJJ22" s="146"/>
      <c r="HJK22" s="146"/>
      <c r="HJL22" s="146"/>
      <c r="HJM22" s="146"/>
      <c r="HJN22" s="146"/>
      <c r="HJO22" s="146"/>
      <c r="HJP22" s="146"/>
      <c r="HJQ22" s="146"/>
      <c r="HJR22" s="146"/>
      <c r="HJS22" s="146"/>
      <c r="HJT22" s="146"/>
      <c r="HJU22" s="146"/>
      <c r="HJV22" s="146"/>
      <c r="HJW22" s="146"/>
      <c r="HJX22" s="146"/>
      <c r="HJY22" s="146"/>
      <c r="HJZ22" s="146"/>
      <c r="HKA22" s="146"/>
      <c r="HKB22" s="146"/>
      <c r="HKC22" s="146"/>
      <c r="HKD22" s="146"/>
      <c r="HKE22" s="146"/>
      <c r="HKF22" s="146"/>
      <c r="HKG22" s="146"/>
      <c r="HKH22" s="146"/>
      <c r="HKI22" s="146"/>
      <c r="HKJ22" s="146"/>
      <c r="HKK22" s="146"/>
      <c r="HKL22" s="146"/>
      <c r="HKM22" s="146"/>
      <c r="HKN22" s="146"/>
      <c r="HKO22" s="146"/>
      <c r="HKP22" s="146"/>
      <c r="HKQ22" s="146"/>
      <c r="HKR22" s="146"/>
      <c r="HKS22" s="146"/>
      <c r="HKT22" s="146"/>
      <c r="HKU22" s="146"/>
      <c r="HKV22" s="146"/>
      <c r="HKW22" s="146"/>
      <c r="HKX22" s="146"/>
      <c r="HKY22" s="146"/>
      <c r="HKZ22" s="146"/>
      <c r="HLA22" s="146"/>
      <c r="HLB22" s="146"/>
      <c r="HLC22" s="146"/>
      <c r="HLD22" s="146"/>
      <c r="HLE22" s="146"/>
      <c r="HLF22" s="146"/>
      <c r="HLG22" s="146"/>
      <c r="HLH22" s="146"/>
      <c r="HLI22" s="146"/>
      <c r="HLJ22" s="146"/>
      <c r="HLK22" s="146"/>
      <c r="HLL22" s="146"/>
      <c r="HLM22" s="146"/>
      <c r="HLN22" s="146"/>
      <c r="HLO22" s="146"/>
      <c r="HLP22" s="146"/>
      <c r="HLQ22" s="146"/>
      <c r="HLR22" s="146"/>
      <c r="HLS22" s="146"/>
      <c r="HLT22" s="146"/>
      <c r="HLU22" s="146"/>
      <c r="HLV22" s="146"/>
      <c r="HLW22" s="146"/>
      <c r="HLX22" s="146"/>
      <c r="HLY22" s="146"/>
      <c r="HLZ22" s="146"/>
      <c r="HMA22" s="146"/>
      <c r="HMB22" s="146"/>
      <c r="HMC22" s="146"/>
      <c r="HMD22" s="146"/>
      <c r="HME22" s="146"/>
      <c r="HMF22" s="146"/>
      <c r="HMG22" s="146"/>
      <c r="HMH22" s="146"/>
      <c r="HMI22" s="146"/>
      <c r="HMJ22" s="146"/>
      <c r="HMK22" s="146"/>
      <c r="HML22" s="146"/>
      <c r="HMM22" s="146"/>
      <c r="HMN22" s="146"/>
      <c r="HMO22" s="146"/>
      <c r="HMP22" s="146"/>
      <c r="HMQ22" s="146"/>
      <c r="HMR22" s="146"/>
      <c r="HMS22" s="146"/>
      <c r="HMT22" s="146"/>
      <c r="HMU22" s="146"/>
      <c r="HMV22" s="146"/>
      <c r="HMW22" s="146"/>
      <c r="HMX22" s="146"/>
      <c r="HMY22" s="146"/>
      <c r="HMZ22" s="146"/>
      <c r="HNA22" s="146"/>
      <c r="HNB22" s="146"/>
      <c r="HNC22" s="146"/>
      <c r="HND22" s="146"/>
      <c r="HNE22" s="146"/>
      <c r="HNF22" s="146"/>
      <c r="HNG22" s="146"/>
      <c r="HNH22" s="146"/>
      <c r="HNI22" s="146"/>
      <c r="HNJ22" s="146"/>
      <c r="HNK22" s="146"/>
      <c r="HNL22" s="146"/>
      <c r="HNM22" s="146"/>
      <c r="HNN22" s="146"/>
      <c r="HNO22" s="146"/>
      <c r="HNP22" s="146"/>
      <c r="HNQ22" s="146"/>
      <c r="HNR22" s="146"/>
      <c r="HNS22" s="146"/>
      <c r="HNT22" s="146"/>
      <c r="HNU22" s="146"/>
      <c r="HNV22" s="146"/>
      <c r="HNW22" s="146"/>
      <c r="HNX22" s="146"/>
      <c r="HNY22" s="146"/>
      <c r="HNZ22" s="146"/>
      <c r="HOA22" s="146"/>
      <c r="HOB22" s="146"/>
      <c r="HOC22" s="146"/>
      <c r="HOD22" s="146"/>
      <c r="HOE22" s="146"/>
      <c r="HOF22" s="146"/>
      <c r="HOG22" s="146"/>
      <c r="HOH22" s="146"/>
      <c r="HOI22" s="146"/>
      <c r="HOJ22" s="146"/>
      <c r="HOK22" s="146"/>
      <c r="HOL22" s="146"/>
      <c r="HOM22" s="146"/>
      <c r="HON22" s="146"/>
      <c r="HOO22" s="146"/>
      <c r="HOP22" s="146"/>
      <c r="HOQ22" s="146"/>
      <c r="HOR22" s="146"/>
      <c r="HOS22" s="146"/>
      <c r="HOT22" s="146"/>
      <c r="HOU22" s="146"/>
      <c r="HOV22" s="146"/>
      <c r="HOW22" s="146"/>
      <c r="HOX22" s="146"/>
      <c r="HOY22" s="146"/>
      <c r="HOZ22" s="146"/>
      <c r="HPA22" s="146"/>
      <c r="HPB22" s="146"/>
      <c r="HPC22" s="146"/>
      <c r="HPD22" s="146"/>
      <c r="HPE22" s="146"/>
      <c r="HPF22" s="146"/>
      <c r="HPG22" s="146"/>
      <c r="HPH22" s="146"/>
      <c r="HPI22" s="146"/>
      <c r="HPJ22" s="146"/>
      <c r="HPK22" s="146"/>
      <c r="HPL22" s="146"/>
      <c r="HPM22" s="146"/>
      <c r="HPN22" s="146"/>
      <c r="HPO22" s="146"/>
      <c r="HPP22" s="146"/>
      <c r="HPQ22" s="146"/>
      <c r="HPR22" s="146"/>
      <c r="HPS22" s="146"/>
      <c r="HPT22" s="146"/>
      <c r="HPU22" s="146"/>
      <c r="HPV22" s="146"/>
      <c r="HPW22" s="146"/>
      <c r="HPX22" s="146"/>
      <c r="HPY22" s="146"/>
      <c r="HPZ22" s="146"/>
      <c r="HQA22" s="146"/>
      <c r="HQB22" s="146"/>
      <c r="HQC22" s="146"/>
      <c r="HQD22" s="146"/>
      <c r="HQE22" s="146"/>
      <c r="HQF22" s="146"/>
      <c r="HQG22" s="146"/>
      <c r="HQH22" s="146"/>
      <c r="HQI22" s="146"/>
      <c r="HQJ22" s="146"/>
      <c r="HQK22" s="146"/>
      <c r="HQL22" s="146"/>
      <c r="HQM22" s="146"/>
      <c r="HQN22" s="146"/>
      <c r="HQO22" s="146"/>
      <c r="HQP22" s="146"/>
      <c r="HQQ22" s="146"/>
      <c r="HQR22" s="146"/>
      <c r="HQS22" s="146"/>
      <c r="HQT22" s="146"/>
      <c r="HQU22" s="146"/>
      <c r="HQV22" s="146"/>
      <c r="HQW22" s="146"/>
      <c r="HQX22" s="146"/>
      <c r="HQY22" s="146"/>
      <c r="HQZ22" s="146"/>
      <c r="HRA22" s="146"/>
      <c r="HRB22" s="146"/>
      <c r="HRC22" s="146"/>
      <c r="HRD22" s="146"/>
      <c r="HRE22" s="146"/>
      <c r="HRF22" s="146"/>
      <c r="HRG22" s="146"/>
      <c r="HRH22" s="146"/>
      <c r="HRI22" s="146"/>
      <c r="HRJ22" s="146"/>
      <c r="HRK22" s="146"/>
      <c r="HRL22" s="146"/>
      <c r="HRM22" s="146"/>
      <c r="HRN22" s="146"/>
      <c r="HRO22" s="146"/>
      <c r="HRP22" s="146"/>
      <c r="HRQ22" s="146"/>
      <c r="HRR22" s="146"/>
      <c r="HRS22" s="146"/>
      <c r="HRT22" s="146"/>
      <c r="HRU22" s="146"/>
      <c r="HRV22" s="146"/>
      <c r="HRW22" s="146"/>
      <c r="HRX22" s="146"/>
      <c r="HRY22" s="146"/>
      <c r="HRZ22" s="146"/>
      <c r="HSA22" s="146"/>
      <c r="HSB22" s="146"/>
      <c r="HSC22" s="146"/>
      <c r="HSD22" s="146"/>
      <c r="HSE22" s="146"/>
      <c r="HSF22" s="146"/>
      <c r="HSG22" s="146"/>
      <c r="HSH22" s="146"/>
      <c r="HSI22" s="146"/>
      <c r="HSJ22" s="146"/>
      <c r="HSK22" s="146"/>
      <c r="HSL22" s="146"/>
      <c r="HSM22" s="146"/>
      <c r="HSN22" s="146"/>
      <c r="HSO22" s="146"/>
      <c r="HSP22" s="146"/>
      <c r="HSQ22" s="146"/>
      <c r="HSR22" s="146"/>
      <c r="HSS22" s="146"/>
      <c r="HST22" s="146"/>
      <c r="HSU22" s="146"/>
      <c r="HSV22" s="146"/>
      <c r="HSW22" s="146"/>
      <c r="HSX22" s="146"/>
      <c r="HSY22" s="146"/>
      <c r="HSZ22" s="146"/>
      <c r="HTA22" s="146"/>
      <c r="HTB22" s="146"/>
      <c r="HTC22" s="146"/>
      <c r="HTD22" s="146"/>
      <c r="HTE22" s="146"/>
      <c r="HTF22" s="146"/>
      <c r="HTG22" s="146"/>
      <c r="HTH22" s="146"/>
      <c r="HTI22" s="146"/>
      <c r="HTJ22" s="146"/>
      <c r="HTK22" s="146"/>
      <c r="HTL22" s="146"/>
      <c r="HTM22" s="146"/>
      <c r="HTN22" s="146"/>
      <c r="HTO22" s="146"/>
      <c r="HTP22" s="146"/>
      <c r="HTQ22" s="146"/>
      <c r="HTR22" s="146"/>
      <c r="HTS22" s="146"/>
      <c r="HTT22" s="146"/>
      <c r="HTU22" s="146"/>
      <c r="HTV22" s="146"/>
      <c r="HTW22" s="146"/>
      <c r="HTX22" s="146"/>
      <c r="HTY22" s="146"/>
      <c r="HTZ22" s="146"/>
      <c r="HUA22" s="146"/>
      <c r="HUB22" s="146"/>
      <c r="HUC22" s="146"/>
      <c r="HUD22" s="146"/>
      <c r="HUE22" s="146"/>
      <c r="HUF22" s="146"/>
      <c r="HUG22" s="146"/>
      <c r="HUH22" s="146"/>
      <c r="HUI22" s="146"/>
      <c r="HUJ22" s="146"/>
      <c r="HUK22" s="146"/>
      <c r="HUL22" s="146"/>
      <c r="HUM22" s="146"/>
      <c r="HUN22" s="146"/>
      <c r="HUO22" s="146"/>
      <c r="HUP22" s="146"/>
      <c r="HUQ22" s="146"/>
      <c r="HUR22" s="146"/>
      <c r="HUS22" s="146"/>
      <c r="HUT22" s="146"/>
      <c r="HUU22" s="146"/>
      <c r="HUV22" s="146"/>
      <c r="HUW22" s="146"/>
      <c r="HUX22" s="146"/>
      <c r="HUY22" s="146"/>
      <c r="HUZ22" s="146"/>
      <c r="HVA22" s="146"/>
      <c r="HVB22" s="146"/>
      <c r="HVC22" s="146"/>
      <c r="HVD22" s="146"/>
      <c r="HVE22" s="146"/>
      <c r="HVF22" s="146"/>
      <c r="HVG22" s="146"/>
      <c r="HVH22" s="146"/>
      <c r="HVI22" s="146"/>
      <c r="HVJ22" s="146"/>
      <c r="HVK22" s="146"/>
      <c r="HVL22" s="146"/>
      <c r="HVM22" s="146"/>
      <c r="HVN22" s="146"/>
      <c r="HVO22" s="146"/>
      <c r="HVP22" s="146"/>
      <c r="HVQ22" s="146"/>
      <c r="HVR22" s="146"/>
      <c r="HVS22" s="146"/>
      <c r="HVT22" s="146"/>
      <c r="HVU22" s="146"/>
      <c r="HVV22" s="146"/>
      <c r="HVW22" s="146"/>
      <c r="HVX22" s="146"/>
      <c r="HVY22" s="146"/>
      <c r="HVZ22" s="146"/>
      <c r="HWA22" s="146"/>
      <c r="HWB22" s="146"/>
      <c r="HWC22" s="146"/>
      <c r="HWD22" s="146"/>
      <c r="HWE22" s="146"/>
      <c r="HWF22" s="146"/>
      <c r="HWG22" s="146"/>
      <c r="HWH22" s="146"/>
      <c r="HWI22" s="146"/>
      <c r="HWJ22" s="146"/>
      <c r="HWK22" s="146"/>
      <c r="HWL22" s="146"/>
      <c r="HWM22" s="146"/>
      <c r="HWN22" s="146"/>
      <c r="HWO22" s="146"/>
      <c r="HWP22" s="146"/>
      <c r="HWQ22" s="146"/>
      <c r="HWR22" s="146"/>
      <c r="HWS22" s="146"/>
      <c r="HWT22" s="146"/>
      <c r="HWU22" s="146"/>
      <c r="HWV22" s="146"/>
      <c r="HWW22" s="146"/>
      <c r="HWX22" s="146"/>
      <c r="HWY22" s="146"/>
      <c r="HWZ22" s="146"/>
      <c r="HXA22" s="146"/>
      <c r="HXB22" s="146"/>
      <c r="HXC22" s="146"/>
      <c r="HXD22" s="146"/>
      <c r="HXE22" s="146"/>
      <c r="HXF22" s="146"/>
      <c r="HXG22" s="146"/>
      <c r="HXH22" s="146"/>
      <c r="HXI22" s="146"/>
      <c r="HXJ22" s="146"/>
      <c r="HXK22" s="146"/>
      <c r="HXL22" s="146"/>
      <c r="HXM22" s="146"/>
      <c r="HXN22" s="146"/>
      <c r="HXO22" s="146"/>
      <c r="HXP22" s="146"/>
      <c r="HXQ22" s="146"/>
      <c r="HXR22" s="146"/>
      <c r="HXS22" s="146"/>
      <c r="HXT22" s="146"/>
      <c r="HXU22" s="146"/>
      <c r="HXV22" s="146"/>
      <c r="HXW22" s="146"/>
      <c r="HXX22" s="146"/>
      <c r="HXY22" s="146"/>
      <c r="HXZ22" s="146"/>
      <c r="HYA22" s="146"/>
      <c r="HYB22" s="146"/>
      <c r="HYC22" s="146"/>
      <c r="HYD22" s="146"/>
      <c r="HYE22" s="146"/>
      <c r="HYF22" s="146"/>
      <c r="HYG22" s="146"/>
      <c r="HYH22" s="146"/>
      <c r="HYI22" s="146"/>
      <c r="HYJ22" s="146"/>
      <c r="HYK22" s="146"/>
      <c r="HYL22" s="146"/>
      <c r="HYM22" s="146"/>
      <c r="HYN22" s="146"/>
      <c r="HYO22" s="146"/>
      <c r="HYP22" s="146"/>
      <c r="HYQ22" s="146"/>
      <c r="HYR22" s="146"/>
      <c r="HYS22" s="146"/>
      <c r="HYT22" s="146"/>
      <c r="HYU22" s="146"/>
      <c r="HYV22" s="146"/>
      <c r="HYW22" s="146"/>
      <c r="HYX22" s="146"/>
      <c r="HYY22" s="146"/>
      <c r="HYZ22" s="146"/>
      <c r="HZA22" s="146"/>
      <c r="HZB22" s="146"/>
      <c r="HZC22" s="146"/>
      <c r="HZD22" s="146"/>
      <c r="HZE22" s="146"/>
      <c r="HZF22" s="146"/>
      <c r="HZG22" s="146"/>
      <c r="HZH22" s="146"/>
      <c r="HZI22" s="146"/>
      <c r="HZJ22" s="146"/>
      <c r="HZK22" s="146"/>
      <c r="HZL22" s="146"/>
      <c r="HZM22" s="146"/>
      <c r="HZN22" s="146"/>
      <c r="HZO22" s="146"/>
      <c r="HZP22" s="146"/>
      <c r="HZQ22" s="146"/>
      <c r="HZR22" s="146"/>
      <c r="HZS22" s="146"/>
      <c r="HZT22" s="146"/>
      <c r="HZU22" s="146"/>
      <c r="HZV22" s="146"/>
      <c r="HZW22" s="146"/>
      <c r="HZX22" s="146"/>
      <c r="HZY22" s="146"/>
      <c r="HZZ22" s="146"/>
      <c r="IAA22" s="146"/>
      <c r="IAB22" s="146"/>
      <c r="IAC22" s="146"/>
      <c r="IAD22" s="146"/>
      <c r="IAE22" s="146"/>
      <c r="IAF22" s="146"/>
      <c r="IAG22" s="146"/>
      <c r="IAH22" s="146"/>
      <c r="IAI22" s="146"/>
      <c r="IAJ22" s="146"/>
      <c r="IAK22" s="146"/>
      <c r="IAL22" s="146"/>
      <c r="IAM22" s="146"/>
      <c r="IAN22" s="146"/>
      <c r="IAO22" s="146"/>
      <c r="IAP22" s="146"/>
      <c r="IAQ22" s="146"/>
      <c r="IAR22" s="146"/>
      <c r="IAS22" s="146"/>
      <c r="IAT22" s="146"/>
      <c r="IAU22" s="146"/>
      <c r="IAV22" s="146"/>
      <c r="IAW22" s="146"/>
      <c r="IAX22" s="146"/>
      <c r="IAY22" s="146"/>
      <c r="IAZ22" s="146"/>
      <c r="IBA22" s="146"/>
      <c r="IBB22" s="146"/>
      <c r="IBC22" s="146"/>
      <c r="IBD22" s="146"/>
      <c r="IBE22" s="146"/>
      <c r="IBF22" s="146"/>
      <c r="IBG22" s="146"/>
      <c r="IBH22" s="146"/>
      <c r="IBI22" s="146"/>
      <c r="IBJ22" s="146"/>
      <c r="IBK22" s="146"/>
      <c r="IBL22" s="146"/>
      <c r="IBM22" s="146"/>
      <c r="IBN22" s="146"/>
      <c r="IBO22" s="146"/>
      <c r="IBP22" s="146"/>
      <c r="IBQ22" s="146"/>
      <c r="IBR22" s="146"/>
      <c r="IBS22" s="146"/>
      <c r="IBT22" s="146"/>
      <c r="IBU22" s="146"/>
      <c r="IBV22" s="146"/>
      <c r="IBW22" s="146"/>
      <c r="IBX22" s="146"/>
      <c r="IBY22" s="146"/>
      <c r="IBZ22" s="146"/>
      <c r="ICA22" s="146"/>
      <c r="ICB22" s="146"/>
      <c r="ICC22" s="146"/>
      <c r="ICD22" s="146"/>
      <c r="ICE22" s="146"/>
      <c r="ICF22" s="146"/>
      <c r="ICG22" s="146"/>
      <c r="ICH22" s="146"/>
      <c r="ICI22" s="146"/>
      <c r="ICJ22" s="146"/>
      <c r="ICK22" s="146"/>
      <c r="ICL22" s="146"/>
      <c r="ICM22" s="146"/>
      <c r="ICN22" s="146"/>
      <c r="ICO22" s="146"/>
      <c r="ICP22" s="146"/>
      <c r="ICQ22" s="146"/>
      <c r="ICR22" s="146"/>
      <c r="ICS22" s="146"/>
      <c r="ICT22" s="146"/>
      <c r="ICU22" s="146"/>
      <c r="ICV22" s="146"/>
      <c r="ICW22" s="146"/>
      <c r="ICX22" s="146"/>
      <c r="ICY22" s="146"/>
      <c r="ICZ22" s="146"/>
      <c r="IDA22" s="146"/>
      <c r="IDB22" s="146"/>
      <c r="IDC22" s="146"/>
      <c r="IDD22" s="146"/>
      <c r="IDE22" s="146"/>
      <c r="IDF22" s="146"/>
      <c r="IDG22" s="146"/>
      <c r="IDH22" s="146"/>
      <c r="IDI22" s="146"/>
      <c r="IDJ22" s="146"/>
      <c r="IDK22" s="146"/>
      <c r="IDL22" s="146"/>
      <c r="IDM22" s="146"/>
      <c r="IDN22" s="146"/>
      <c r="IDO22" s="146"/>
      <c r="IDP22" s="146"/>
      <c r="IDQ22" s="146"/>
      <c r="IDR22" s="146"/>
      <c r="IDS22" s="146"/>
      <c r="IDT22" s="146"/>
      <c r="IDU22" s="146"/>
      <c r="IDV22" s="146"/>
      <c r="IDW22" s="146"/>
      <c r="IDX22" s="146"/>
      <c r="IDY22" s="146"/>
      <c r="IDZ22" s="146"/>
      <c r="IEA22" s="146"/>
      <c r="IEB22" s="146"/>
      <c r="IEC22" s="146"/>
      <c r="IED22" s="146"/>
      <c r="IEE22" s="146"/>
      <c r="IEF22" s="146"/>
      <c r="IEG22" s="146"/>
      <c r="IEH22" s="146"/>
      <c r="IEI22" s="146"/>
      <c r="IEJ22" s="146"/>
      <c r="IEK22" s="146"/>
      <c r="IEL22" s="146"/>
      <c r="IEM22" s="146"/>
      <c r="IEN22" s="146"/>
      <c r="IEO22" s="146"/>
      <c r="IEP22" s="146"/>
      <c r="IEQ22" s="146"/>
      <c r="IER22" s="146"/>
      <c r="IES22" s="146"/>
      <c r="IET22" s="146"/>
      <c r="IEU22" s="146"/>
      <c r="IEV22" s="146"/>
      <c r="IEW22" s="146"/>
      <c r="IEX22" s="146"/>
      <c r="IEY22" s="146"/>
      <c r="IEZ22" s="146"/>
      <c r="IFA22" s="146"/>
      <c r="IFB22" s="146"/>
      <c r="IFC22" s="146"/>
      <c r="IFD22" s="146"/>
      <c r="IFE22" s="146"/>
      <c r="IFF22" s="146"/>
      <c r="IFG22" s="146"/>
      <c r="IFH22" s="146"/>
      <c r="IFI22" s="146"/>
      <c r="IFJ22" s="146"/>
      <c r="IFK22" s="146"/>
      <c r="IFL22" s="146"/>
      <c r="IFM22" s="146"/>
      <c r="IFN22" s="146"/>
      <c r="IFO22" s="146"/>
      <c r="IFP22" s="146"/>
      <c r="IFQ22" s="146"/>
      <c r="IFR22" s="146"/>
      <c r="IFS22" s="146"/>
      <c r="IFT22" s="146"/>
      <c r="IFU22" s="146"/>
      <c r="IFV22" s="146"/>
      <c r="IFW22" s="146"/>
      <c r="IFX22" s="146"/>
      <c r="IFY22" s="146"/>
      <c r="IFZ22" s="146"/>
      <c r="IGA22" s="146"/>
      <c r="IGB22" s="146"/>
      <c r="IGC22" s="146"/>
      <c r="IGD22" s="146"/>
      <c r="IGE22" s="146"/>
      <c r="IGF22" s="146"/>
      <c r="IGG22" s="146"/>
      <c r="IGH22" s="146"/>
      <c r="IGI22" s="146"/>
      <c r="IGJ22" s="146"/>
      <c r="IGK22" s="146"/>
      <c r="IGL22" s="146"/>
      <c r="IGM22" s="146"/>
      <c r="IGN22" s="146"/>
      <c r="IGO22" s="146"/>
      <c r="IGP22" s="146"/>
      <c r="IGQ22" s="146"/>
      <c r="IGR22" s="146"/>
      <c r="IGS22" s="146"/>
      <c r="IGT22" s="146"/>
      <c r="IGU22" s="146"/>
      <c r="IGV22" s="146"/>
      <c r="IGW22" s="146"/>
      <c r="IGX22" s="146"/>
      <c r="IGY22" s="146"/>
      <c r="IGZ22" s="146"/>
      <c r="IHA22" s="146"/>
      <c r="IHB22" s="146"/>
      <c r="IHC22" s="146"/>
      <c r="IHD22" s="146"/>
      <c r="IHE22" s="146"/>
      <c r="IHF22" s="146"/>
      <c r="IHG22" s="146"/>
      <c r="IHH22" s="146"/>
      <c r="IHI22" s="146"/>
      <c r="IHJ22" s="146"/>
      <c r="IHK22" s="146"/>
      <c r="IHL22" s="146"/>
      <c r="IHM22" s="146"/>
      <c r="IHN22" s="146"/>
      <c r="IHO22" s="146"/>
      <c r="IHP22" s="146"/>
      <c r="IHQ22" s="146"/>
      <c r="IHR22" s="146"/>
      <c r="IHS22" s="146"/>
      <c r="IHT22" s="146"/>
      <c r="IHU22" s="146"/>
      <c r="IHV22" s="146"/>
      <c r="IHW22" s="146"/>
      <c r="IHX22" s="146"/>
      <c r="IHY22" s="146"/>
      <c r="IHZ22" s="146"/>
      <c r="IIA22" s="146"/>
      <c r="IIB22" s="146"/>
      <c r="IIC22" s="146"/>
      <c r="IID22" s="146"/>
      <c r="IIE22" s="146"/>
      <c r="IIF22" s="146"/>
      <c r="IIG22" s="146"/>
      <c r="IIH22" s="146"/>
      <c r="III22" s="146"/>
      <c r="IIJ22" s="146"/>
      <c r="IIK22" s="146"/>
      <c r="IIL22" s="146"/>
      <c r="IIM22" s="146"/>
      <c r="IIN22" s="146"/>
      <c r="IIO22" s="146"/>
      <c r="IIP22" s="146"/>
      <c r="IIQ22" s="146"/>
      <c r="IIR22" s="146"/>
      <c r="IIS22" s="146"/>
      <c r="IIT22" s="146"/>
      <c r="IIU22" s="146"/>
      <c r="IIV22" s="146"/>
      <c r="IIW22" s="146"/>
      <c r="IIX22" s="146"/>
      <c r="IIY22" s="146"/>
      <c r="IIZ22" s="146"/>
      <c r="IJA22" s="146"/>
      <c r="IJB22" s="146"/>
      <c r="IJC22" s="146"/>
      <c r="IJD22" s="146"/>
      <c r="IJE22" s="146"/>
      <c r="IJF22" s="146"/>
      <c r="IJG22" s="146"/>
      <c r="IJH22" s="146"/>
      <c r="IJI22" s="146"/>
      <c r="IJJ22" s="146"/>
      <c r="IJK22" s="146"/>
      <c r="IJL22" s="146"/>
      <c r="IJM22" s="146"/>
      <c r="IJN22" s="146"/>
      <c r="IJO22" s="146"/>
      <c r="IJP22" s="146"/>
      <c r="IJQ22" s="146"/>
      <c r="IJR22" s="146"/>
      <c r="IJS22" s="146"/>
      <c r="IJT22" s="146"/>
      <c r="IJU22" s="146"/>
      <c r="IJV22" s="146"/>
      <c r="IJW22" s="146"/>
      <c r="IJX22" s="146"/>
      <c r="IJY22" s="146"/>
      <c r="IJZ22" s="146"/>
      <c r="IKA22" s="146"/>
      <c r="IKB22" s="146"/>
      <c r="IKC22" s="146"/>
      <c r="IKD22" s="146"/>
      <c r="IKE22" s="146"/>
      <c r="IKF22" s="146"/>
      <c r="IKG22" s="146"/>
      <c r="IKH22" s="146"/>
      <c r="IKI22" s="146"/>
      <c r="IKJ22" s="146"/>
      <c r="IKK22" s="146"/>
      <c r="IKL22" s="146"/>
      <c r="IKM22" s="146"/>
      <c r="IKN22" s="146"/>
      <c r="IKO22" s="146"/>
      <c r="IKP22" s="146"/>
      <c r="IKQ22" s="146"/>
      <c r="IKR22" s="146"/>
      <c r="IKS22" s="146"/>
      <c r="IKT22" s="146"/>
      <c r="IKU22" s="146"/>
      <c r="IKV22" s="146"/>
      <c r="IKW22" s="146"/>
      <c r="IKX22" s="146"/>
      <c r="IKY22" s="146"/>
      <c r="IKZ22" s="146"/>
      <c r="ILA22" s="146"/>
      <c r="ILB22" s="146"/>
      <c r="ILC22" s="146"/>
      <c r="ILD22" s="146"/>
      <c r="ILE22" s="146"/>
      <c r="ILF22" s="146"/>
      <c r="ILG22" s="146"/>
      <c r="ILH22" s="146"/>
      <c r="ILI22" s="146"/>
      <c r="ILJ22" s="146"/>
      <c r="ILK22" s="146"/>
      <c r="ILL22" s="146"/>
      <c r="ILM22" s="146"/>
      <c r="ILN22" s="146"/>
      <c r="ILO22" s="146"/>
      <c r="ILP22" s="146"/>
      <c r="ILQ22" s="146"/>
      <c r="ILR22" s="146"/>
      <c r="ILS22" s="146"/>
      <c r="ILT22" s="146"/>
      <c r="ILU22" s="146"/>
      <c r="ILV22" s="146"/>
      <c r="ILW22" s="146"/>
      <c r="ILX22" s="146"/>
      <c r="ILY22" s="146"/>
      <c r="ILZ22" s="146"/>
      <c r="IMA22" s="146"/>
      <c r="IMB22" s="146"/>
      <c r="IMC22" s="146"/>
      <c r="IMD22" s="146"/>
      <c r="IME22" s="146"/>
      <c r="IMF22" s="146"/>
      <c r="IMG22" s="146"/>
      <c r="IMH22" s="146"/>
      <c r="IMI22" s="146"/>
      <c r="IMJ22" s="146"/>
      <c r="IMK22" s="146"/>
      <c r="IML22" s="146"/>
      <c r="IMM22" s="146"/>
      <c r="IMN22" s="146"/>
      <c r="IMO22" s="146"/>
      <c r="IMP22" s="146"/>
      <c r="IMQ22" s="146"/>
      <c r="IMR22" s="146"/>
      <c r="IMS22" s="146"/>
      <c r="IMT22" s="146"/>
      <c r="IMU22" s="146"/>
      <c r="IMV22" s="146"/>
      <c r="IMW22" s="146"/>
      <c r="IMX22" s="146"/>
      <c r="IMY22" s="146"/>
      <c r="IMZ22" s="146"/>
      <c r="INA22" s="146"/>
      <c r="INB22" s="146"/>
      <c r="INC22" s="146"/>
      <c r="IND22" s="146"/>
      <c r="INE22" s="146"/>
      <c r="INF22" s="146"/>
      <c r="ING22" s="146"/>
      <c r="INH22" s="146"/>
      <c r="INI22" s="146"/>
      <c r="INJ22" s="146"/>
      <c r="INK22" s="146"/>
      <c r="INL22" s="146"/>
      <c r="INM22" s="146"/>
      <c r="INN22" s="146"/>
      <c r="INO22" s="146"/>
      <c r="INP22" s="146"/>
      <c r="INQ22" s="146"/>
      <c r="INR22" s="146"/>
      <c r="INS22" s="146"/>
      <c r="INT22" s="146"/>
      <c r="INU22" s="146"/>
      <c r="INV22" s="146"/>
      <c r="INW22" s="146"/>
      <c r="INX22" s="146"/>
      <c r="INY22" s="146"/>
      <c r="INZ22" s="146"/>
      <c r="IOA22" s="146"/>
      <c r="IOB22" s="146"/>
      <c r="IOC22" s="146"/>
      <c r="IOD22" s="146"/>
      <c r="IOE22" s="146"/>
      <c r="IOF22" s="146"/>
      <c r="IOG22" s="146"/>
      <c r="IOH22" s="146"/>
      <c r="IOI22" s="146"/>
      <c r="IOJ22" s="146"/>
      <c r="IOK22" s="146"/>
      <c r="IOL22" s="146"/>
      <c r="IOM22" s="146"/>
      <c r="ION22" s="146"/>
      <c r="IOO22" s="146"/>
      <c r="IOP22" s="146"/>
      <c r="IOQ22" s="146"/>
      <c r="IOR22" s="146"/>
      <c r="IOS22" s="146"/>
      <c r="IOT22" s="146"/>
      <c r="IOU22" s="146"/>
      <c r="IOV22" s="146"/>
      <c r="IOW22" s="146"/>
      <c r="IOX22" s="146"/>
      <c r="IOY22" s="146"/>
      <c r="IOZ22" s="146"/>
      <c r="IPA22" s="146"/>
      <c r="IPB22" s="146"/>
      <c r="IPC22" s="146"/>
      <c r="IPD22" s="146"/>
      <c r="IPE22" s="146"/>
      <c r="IPF22" s="146"/>
      <c r="IPG22" s="146"/>
      <c r="IPH22" s="146"/>
      <c r="IPI22" s="146"/>
      <c r="IPJ22" s="146"/>
      <c r="IPK22" s="146"/>
      <c r="IPL22" s="146"/>
      <c r="IPM22" s="146"/>
      <c r="IPN22" s="146"/>
      <c r="IPO22" s="146"/>
      <c r="IPP22" s="146"/>
      <c r="IPQ22" s="146"/>
      <c r="IPR22" s="146"/>
      <c r="IPS22" s="146"/>
      <c r="IPT22" s="146"/>
      <c r="IPU22" s="146"/>
      <c r="IPV22" s="146"/>
      <c r="IPW22" s="146"/>
      <c r="IPX22" s="146"/>
      <c r="IPY22" s="146"/>
      <c r="IPZ22" s="146"/>
      <c r="IQA22" s="146"/>
      <c r="IQB22" s="146"/>
      <c r="IQC22" s="146"/>
      <c r="IQD22" s="146"/>
      <c r="IQE22" s="146"/>
      <c r="IQF22" s="146"/>
      <c r="IQG22" s="146"/>
      <c r="IQH22" s="146"/>
      <c r="IQI22" s="146"/>
      <c r="IQJ22" s="146"/>
      <c r="IQK22" s="146"/>
      <c r="IQL22" s="146"/>
      <c r="IQM22" s="146"/>
      <c r="IQN22" s="146"/>
      <c r="IQO22" s="146"/>
      <c r="IQP22" s="146"/>
      <c r="IQQ22" s="146"/>
      <c r="IQR22" s="146"/>
      <c r="IQS22" s="146"/>
      <c r="IQT22" s="146"/>
      <c r="IQU22" s="146"/>
      <c r="IQV22" s="146"/>
      <c r="IQW22" s="146"/>
      <c r="IQX22" s="146"/>
      <c r="IQY22" s="146"/>
      <c r="IQZ22" s="146"/>
      <c r="IRA22" s="146"/>
      <c r="IRB22" s="146"/>
      <c r="IRC22" s="146"/>
      <c r="IRD22" s="146"/>
      <c r="IRE22" s="146"/>
      <c r="IRF22" s="146"/>
      <c r="IRG22" s="146"/>
      <c r="IRH22" s="146"/>
      <c r="IRI22" s="146"/>
      <c r="IRJ22" s="146"/>
      <c r="IRK22" s="146"/>
      <c r="IRL22" s="146"/>
      <c r="IRM22" s="146"/>
      <c r="IRN22" s="146"/>
      <c r="IRO22" s="146"/>
      <c r="IRP22" s="146"/>
      <c r="IRQ22" s="146"/>
      <c r="IRR22" s="146"/>
      <c r="IRS22" s="146"/>
      <c r="IRT22" s="146"/>
      <c r="IRU22" s="146"/>
      <c r="IRV22" s="146"/>
      <c r="IRW22" s="146"/>
      <c r="IRX22" s="146"/>
      <c r="IRY22" s="146"/>
      <c r="IRZ22" s="146"/>
      <c r="ISA22" s="146"/>
      <c r="ISB22" s="146"/>
      <c r="ISC22" s="146"/>
      <c r="ISD22" s="146"/>
      <c r="ISE22" s="146"/>
      <c r="ISF22" s="146"/>
      <c r="ISG22" s="146"/>
      <c r="ISH22" s="146"/>
      <c r="ISI22" s="146"/>
      <c r="ISJ22" s="146"/>
      <c r="ISK22" s="146"/>
      <c r="ISL22" s="146"/>
      <c r="ISM22" s="146"/>
      <c r="ISN22" s="146"/>
      <c r="ISO22" s="146"/>
      <c r="ISP22" s="146"/>
      <c r="ISQ22" s="146"/>
      <c r="ISR22" s="146"/>
      <c r="ISS22" s="146"/>
      <c r="IST22" s="146"/>
      <c r="ISU22" s="146"/>
      <c r="ISV22" s="146"/>
      <c r="ISW22" s="146"/>
      <c r="ISX22" s="146"/>
      <c r="ISY22" s="146"/>
      <c r="ISZ22" s="146"/>
      <c r="ITA22" s="146"/>
      <c r="ITB22" s="146"/>
      <c r="ITC22" s="146"/>
      <c r="ITD22" s="146"/>
      <c r="ITE22" s="146"/>
      <c r="ITF22" s="146"/>
      <c r="ITG22" s="146"/>
      <c r="ITH22" s="146"/>
      <c r="ITI22" s="146"/>
      <c r="ITJ22" s="146"/>
      <c r="ITK22" s="146"/>
      <c r="ITL22" s="146"/>
      <c r="ITM22" s="146"/>
      <c r="ITN22" s="146"/>
      <c r="ITO22" s="146"/>
      <c r="ITP22" s="146"/>
      <c r="ITQ22" s="146"/>
      <c r="ITR22" s="146"/>
      <c r="ITS22" s="146"/>
      <c r="ITT22" s="146"/>
      <c r="ITU22" s="146"/>
      <c r="ITV22" s="146"/>
      <c r="ITW22" s="146"/>
      <c r="ITX22" s="146"/>
      <c r="ITY22" s="146"/>
      <c r="ITZ22" s="146"/>
      <c r="IUA22" s="146"/>
      <c r="IUB22" s="146"/>
      <c r="IUC22" s="146"/>
      <c r="IUD22" s="146"/>
      <c r="IUE22" s="146"/>
      <c r="IUF22" s="146"/>
      <c r="IUG22" s="146"/>
      <c r="IUH22" s="146"/>
      <c r="IUI22" s="146"/>
      <c r="IUJ22" s="146"/>
      <c r="IUK22" s="146"/>
      <c r="IUL22" s="146"/>
      <c r="IUM22" s="146"/>
      <c r="IUN22" s="146"/>
      <c r="IUO22" s="146"/>
      <c r="IUP22" s="146"/>
      <c r="IUQ22" s="146"/>
      <c r="IUR22" s="146"/>
      <c r="IUS22" s="146"/>
      <c r="IUT22" s="146"/>
      <c r="IUU22" s="146"/>
      <c r="IUV22" s="146"/>
      <c r="IUW22" s="146"/>
      <c r="IUX22" s="146"/>
      <c r="IUY22" s="146"/>
      <c r="IUZ22" s="146"/>
      <c r="IVA22" s="146"/>
      <c r="IVB22" s="146"/>
      <c r="IVC22" s="146"/>
      <c r="IVD22" s="146"/>
      <c r="IVE22" s="146"/>
      <c r="IVF22" s="146"/>
      <c r="IVG22" s="146"/>
      <c r="IVH22" s="146"/>
      <c r="IVI22" s="146"/>
      <c r="IVJ22" s="146"/>
      <c r="IVK22" s="146"/>
      <c r="IVL22" s="146"/>
      <c r="IVM22" s="146"/>
      <c r="IVN22" s="146"/>
      <c r="IVO22" s="146"/>
      <c r="IVP22" s="146"/>
      <c r="IVQ22" s="146"/>
      <c r="IVR22" s="146"/>
      <c r="IVS22" s="146"/>
      <c r="IVT22" s="146"/>
      <c r="IVU22" s="146"/>
      <c r="IVV22" s="146"/>
      <c r="IVW22" s="146"/>
      <c r="IVX22" s="146"/>
      <c r="IVY22" s="146"/>
      <c r="IVZ22" s="146"/>
      <c r="IWA22" s="146"/>
      <c r="IWB22" s="146"/>
      <c r="IWC22" s="146"/>
      <c r="IWD22" s="146"/>
      <c r="IWE22" s="146"/>
      <c r="IWF22" s="146"/>
      <c r="IWG22" s="146"/>
      <c r="IWH22" s="146"/>
      <c r="IWI22" s="146"/>
      <c r="IWJ22" s="146"/>
      <c r="IWK22" s="146"/>
      <c r="IWL22" s="146"/>
      <c r="IWM22" s="146"/>
      <c r="IWN22" s="146"/>
      <c r="IWO22" s="146"/>
      <c r="IWP22" s="146"/>
      <c r="IWQ22" s="146"/>
      <c r="IWR22" s="146"/>
      <c r="IWS22" s="146"/>
      <c r="IWT22" s="146"/>
      <c r="IWU22" s="146"/>
      <c r="IWV22" s="146"/>
      <c r="IWW22" s="146"/>
      <c r="IWX22" s="146"/>
      <c r="IWY22" s="146"/>
      <c r="IWZ22" s="146"/>
      <c r="IXA22" s="146"/>
      <c r="IXB22" s="146"/>
      <c r="IXC22" s="146"/>
      <c r="IXD22" s="146"/>
      <c r="IXE22" s="146"/>
      <c r="IXF22" s="146"/>
      <c r="IXG22" s="146"/>
      <c r="IXH22" s="146"/>
      <c r="IXI22" s="146"/>
      <c r="IXJ22" s="146"/>
      <c r="IXK22" s="146"/>
      <c r="IXL22" s="146"/>
      <c r="IXM22" s="146"/>
      <c r="IXN22" s="146"/>
      <c r="IXO22" s="146"/>
      <c r="IXP22" s="146"/>
      <c r="IXQ22" s="146"/>
      <c r="IXR22" s="146"/>
      <c r="IXS22" s="146"/>
      <c r="IXT22" s="146"/>
      <c r="IXU22" s="146"/>
      <c r="IXV22" s="146"/>
      <c r="IXW22" s="146"/>
      <c r="IXX22" s="146"/>
      <c r="IXY22" s="146"/>
      <c r="IXZ22" s="146"/>
      <c r="IYA22" s="146"/>
      <c r="IYB22" s="146"/>
      <c r="IYC22" s="146"/>
      <c r="IYD22" s="146"/>
      <c r="IYE22" s="146"/>
      <c r="IYF22" s="146"/>
      <c r="IYG22" s="146"/>
      <c r="IYH22" s="146"/>
      <c r="IYI22" s="146"/>
      <c r="IYJ22" s="146"/>
      <c r="IYK22" s="146"/>
      <c r="IYL22" s="146"/>
      <c r="IYM22" s="146"/>
      <c r="IYN22" s="146"/>
      <c r="IYO22" s="146"/>
      <c r="IYP22" s="146"/>
      <c r="IYQ22" s="146"/>
      <c r="IYR22" s="146"/>
      <c r="IYS22" s="146"/>
      <c r="IYT22" s="146"/>
      <c r="IYU22" s="146"/>
      <c r="IYV22" s="146"/>
      <c r="IYW22" s="146"/>
      <c r="IYX22" s="146"/>
      <c r="IYY22" s="146"/>
      <c r="IYZ22" s="146"/>
      <c r="IZA22" s="146"/>
      <c r="IZB22" s="146"/>
      <c r="IZC22" s="146"/>
      <c r="IZD22" s="146"/>
      <c r="IZE22" s="146"/>
      <c r="IZF22" s="146"/>
      <c r="IZG22" s="146"/>
      <c r="IZH22" s="146"/>
      <c r="IZI22" s="146"/>
      <c r="IZJ22" s="146"/>
      <c r="IZK22" s="146"/>
      <c r="IZL22" s="146"/>
      <c r="IZM22" s="146"/>
      <c r="IZN22" s="146"/>
      <c r="IZO22" s="146"/>
      <c r="IZP22" s="146"/>
      <c r="IZQ22" s="146"/>
      <c r="IZR22" s="146"/>
      <c r="IZS22" s="146"/>
      <c r="IZT22" s="146"/>
      <c r="IZU22" s="146"/>
      <c r="IZV22" s="146"/>
      <c r="IZW22" s="146"/>
      <c r="IZX22" s="146"/>
      <c r="IZY22" s="146"/>
      <c r="IZZ22" s="146"/>
      <c r="JAA22" s="146"/>
      <c r="JAB22" s="146"/>
      <c r="JAC22" s="146"/>
      <c r="JAD22" s="146"/>
      <c r="JAE22" s="146"/>
      <c r="JAF22" s="146"/>
      <c r="JAG22" s="146"/>
      <c r="JAH22" s="146"/>
      <c r="JAI22" s="146"/>
      <c r="JAJ22" s="146"/>
      <c r="JAK22" s="146"/>
      <c r="JAL22" s="146"/>
      <c r="JAM22" s="146"/>
      <c r="JAN22" s="146"/>
      <c r="JAO22" s="146"/>
      <c r="JAP22" s="146"/>
      <c r="JAQ22" s="146"/>
      <c r="JAR22" s="146"/>
      <c r="JAS22" s="146"/>
      <c r="JAT22" s="146"/>
      <c r="JAU22" s="146"/>
      <c r="JAV22" s="146"/>
      <c r="JAW22" s="146"/>
      <c r="JAX22" s="146"/>
      <c r="JAY22" s="146"/>
      <c r="JAZ22" s="146"/>
      <c r="JBA22" s="146"/>
      <c r="JBB22" s="146"/>
      <c r="JBC22" s="146"/>
      <c r="JBD22" s="146"/>
      <c r="JBE22" s="146"/>
      <c r="JBF22" s="146"/>
      <c r="JBG22" s="146"/>
      <c r="JBH22" s="146"/>
      <c r="JBI22" s="146"/>
      <c r="JBJ22" s="146"/>
      <c r="JBK22" s="146"/>
      <c r="JBL22" s="146"/>
      <c r="JBM22" s="146"/>
      <c r="JBN22" s="146"/>
      <c r="JBO22" s="146"/>
      <c r="JBP22" s="146"/>
      <c r="JBQ22" s="146"/>
      <c r="JBR22" s="146"/>
      <c r="JBS22" s="146"/>
      <c r="JBT22" s="146"/>
      <c r="JBU22" s="146"/>
      <c r="JBV22" s="146"/>
      <c r="JBW22" s="146"/>
      <c r="JBX22" s="146"/>
      <c r="JBY22" s="146"/>
      <c r="JBZ22" s="146"/>
      <c r="JCA22" s="146"/>
      <c r="JCB22" s="146"/>
      <c r="JCC22" s="146"/>
      <c r="JCD22" s="146"/>
      <c r="JCE22" s="146"/>
      <c r="JCF22" s="146"/>
      <c r="JCG22" s="146"/>
      <c r="JCH22" s="146"/>
      <c r="JCI22" s="146"/>
      <c r="JCJ22" s="146"/>
      <c r="JCK22" s="146"/>
      <c r="JCL22" s="146"/>
      <c r="JCM22" s="146"/>
      <c r="JCN22" s="146"/>
      <c r="JCO22" s="146"/>
      <c r="JCP22" s="146"/>
      <c r="JCQ22" s="146"/>
      <c r="JCR22" s="146"/>
      <c r="JCS22" s="146"/>
      <c r="JCT22" s="146"/>
      <c r="JCU22" s="146"/>
      <c r="JCV22" s="146"/>
      <c r="JCW22" s="146"/>
      <c r="JCX22" s="146"/>
      <c r="JCY22" s="146"/>
      <c r="JCZ22" s="146"/>
      <c r="JDA22" s="146"/>
      <c r="JDB22" s="146"/>
      <c r="JDC22" s="146"/>
      <c r="JDD22" s="146"/>
      <c r="JDE22" s="146"/>
      <c r="JDF22" s="146"/>
      <c r="JDG22" s="146"/>
      <c r="JDH22" s="146"/>
      <c r="JDI22" s="146"/>
      <c r="JDJ22" s="146"/>
      <c r="JDK22" s="146"/>
      <c r="JDL22" s="146"/>
      <c r="JDM22" s="146"/>
      <c r="JDN22" s="146"/>
      <c r="JDO22" s="146"/>
      <c r="JDP22" s="146"/>
      <c r="JDQ22" s="146"/>
      <c r="JDR22" s="146"/>
      <c r="JDS22" s="146"/>
      <c r="JDT22" s="146"/>
      <c r="JDU22" s="146"/>
      <c r="JDV22" s="146"/>
      <c r="JDW22" s="146"/>
      <c r="JDX22" s="146"/>
      <c r="JDY22" s="146"/>
      <c r="JDZ22" s="146"/>
      <c r="JEA22" s="146"/>
      <c r="JEB22" s="146"/>
      <c r="JEC22" s="146"/>
      <c r="JED22" s="146"/>
      <c r="JEE22" s="146"/>
      <c r="JEF22" s="146"/>
      <c r="JEG22" s="146"/>
      <c r="JEH22" s="146"/>
      <c r="JEI22" s="146"/>
      <c r="JEJ22" s="146"/>
      <c r="JEK22" s="146"/>
      <c r="JEL22" s="146"/>
      <c r="JEM22" s="146"/>
      <c r="JEN22" s="146"/>
      <c r="JEO22" s="146"/>
      <c r="JEP22" s="146"/>
      <c r="JEQ22" s="146"/>
      <c r="JER22" s="146"/>
      <c r="JES22" s="146"/>
      <c r="JET22" s="146"/>
      <c r="JEU22" s="146"/>
      <c r="JEV22" s="146"/>
      <c r="JEW22" s="146"/>
      <c r="JEX22" s="146"/>
      <c r="JEY22" s="146"/>
      <c r="JEZ22" s="146"/>
      <c r="JFA22" s="146"/>
      <c r="JFB22" s="146"/>
      <c r="JFC22" s="146"/>
      <c r="JFD22" s="146"/>
      <c r="JFE22" s="146"/>
      <c r="JFF22" s="146"/>
      <c r="JFG22" s="146"/>
      <c r="JFH22" s="146"/>
      <c r="JFI22" s="146"/>
      <c r="JFJ22" s="146"/>
      <c r="JFK22" s="146"/>
      <c r="JFL22" s="146"/>
      <c r="JFM22" s="146"/>
      <c r="JFN22" s="146"/>
      <c r="JFO22" s="146"/>
      <c r="JFP22" s="146"/>
      <c r="JFQ22" s="146"/>
      <c r="JFR22" s="146"/>
      <c r="JFS22" s="146"/>
      <c r="JFT22" s="146"/>
      <c r="JFU22" s="146"/>
      <c r="JFV22" s="146"/>
      <c r="JFW22" s="146"/>
      <c r="JFX22" s="146"/>
      <c r="JFY22" s="146"/>
      <c r="JFZ22" s="146"/>
      <c r="JGA22" s="146"/>
      <c r="JGB22" s="146"/>
      <c r="JGC22" s="146"/>
      <c r="JGD22" s="146"/>
      <c r="JGE22" s="146"/>
      <c r="JGF22" s="146"/>
      <c r="JGG22" s="146"/>
      <c r="JGH22" s="146"/>
      <c r="JGI22" s="146"/>
      <c r="JGJ22" s="146"/>
      <c r="JGK22" s="146"/>
      <c r="JGL22" s="146"/>
      <c r="JGM22" s="146"/>
      <c r="JGN22" s="146"/>
      <c r="JGO22" s="146"/>
      <c r="JGP22" s="146"/>
      <c r="JGQ22" s="146"/>
      <c r="JGR22" s="146"/>
      <c r="JGS22" s="146"/>
      <c r="JGT22" s="146"/>
      <c r="JGU22" s="146"/>
      <c r="JGV22" s="146"/>
      <c r="JGW22" s="146"/>
      <c r="JGX22" s="146"/>
      <c r="JGY22" s="146"/>
      <c r="JGZ22" s="146"/>
      <c r="JHA22" s="146"/>
      <c r="JHB22" s="146"/>
      <c r="JHC22" s="146"/>
      <c r="JHD22" s="146"/>
      <c r="JHE22" s="146"/>
      <c r="JHF22" s="146"/>
      <c r="JHG22" s="146"/>
      <c r="JHH22" s="146"/>
      <c r="JHI22" s="146"/>
      <c r="JHJ22" s="146"/>
      <c r="JHK22" s="146"/>
      <c r="JHL22" s="146"/>
      <c r="JHM22" s="146"/>
      <c r="JHN22" s="146"/>
      <c r="JHO22" s="146"/>
      <c r="JHP22" s="146"/>
      <c r="JHQ22" s="146"/>
      <c r="JHR22" s="146"/>
      <c r="JHS22" s="146"/>
      <c r="JHT22" s="146"/>
      <c r="JHU22" s="146"/>
      <c r="JHV22" s="146"/>
      <c r="JHW22" s="146"/>
      <c r="JHX22" s="146"/>
      <c r="JHY22" s="146"/>
      <c r="JHZ22" s="146"/>
      <c r="JIA22" s="146"/>
      <c r="JIB22" s="146"/>
      <c r="JIC22" s="146"/>
      <c r="JID22" s="146"/>
      <c r="JIE22" s="146"/>
      <c r="JIF22" s="146"/>
      <c r="JIG22" s="146"/>
      <c r="JIH22" s="146"/>
      <c r="JII22" s="146"/>
      <c r="JIJ22" s="146"/>
      <c r="JIK22" s="146"/>
      <c r="JIL22" s="146"/>
      <c r="JIM22" s="146"/>
      <c r="JIN22" s="146"/>
      <c r="JIO22" s="146"/>
      <c r="JIP22" s="146"/>
      <c r="JIQ22" s="146"/>
      <c r="JIR22" s="146"/>
      <c r="JIS22" s="146"/>
      <c r="JIT22" s="146"/>
      <c r="JIU22" s="146"/>
      <c r="JIV22" s="146"/>
      <c r="JIW22" s="146"/>
      <c r="JIX22" s="146"/>
      <c r="JIY22" s="146"/>
      <c r="JIZ22" s="146"/>
      <c r="JJA22" s="146"/>
      <c r="JJB22" s="146"/>
      <c r="JJC22" s="146"/>
      <c r="JJD22" s="146"/>
      <c r="JJE22" s="146"/>
      <c r="JJF22" s="146"/>
      <c r="JJG22" s="146"/>
      <c r="JJH22" s="146"/>
      <c r="JJI22" s="146"/>
      <c r="JJJ22" s="146"/>
      <c r="JJK22" s="146"/>
      <c r="JJL22" s="146"/>
      <c r="JJM22" s="146"/>
      <c r="JJN22" s="146"/>
      <c r="JJO22" s="146"/>
      <c r="JJP22" s="146"/>
      <c r="JJQ22" s="146"/>
      <c r="JJR22" s="146"/>
      <c r="JJS22" s="146"/>
      <c r="JJT22" s="146"/>
      <c r="JJU22" s="146"/>
      <c r="JJV22" s="146"/>
      <c r="JJW22" s="146"/>
      <c r="JJX22" s="146"/>
      <c r="JJY22" s="146"/>
      <c r="JJZ22" s="146"/>
      <c r="JKA22" s="146"/>
      <c r="JKB22" s="146"/>
      <c r="JKC22" s="146"/>
      <c r="JKD22" s="146"/>
      <c r="JKE22" s="146"/>
      <c r="JKF22" s="146"/>
      <c r="JKG22" s="146"/>
      <c r="JKH22" s="146"/>
      <c r="JKI22" s="146"/>
      <c r="JKJ22" s="146"/>
      <c r="JKK22" s="146"/>
      <c r="JKL22" s="146"/>
      <c r="JKM22" s="146"/>
      <c r="JKN22" s="146"/>
      <c r="JKO22" s="146"/>
      <c r="JKP22" s="146"/>
      <c r="JKQ22" s="146"/>
      <c r="JKR22" s="146"/>
      <c r="JKS22" s="146"/>
      <c r="JKT22" s="146"/>
      <c r="JKU22" s="146"/>
      <c r="JKV22" s="146"/>
      <c r="JKW22" s="146"/>
      <c r="JKX22" s="146"/>
      <c r="JKY22" s="146"/>
      <c r="JKZ22" s="146"/>
      <c r="JLA22" s="146"/>
      <c r="JLB22" s="146"/>
      <c r="JLC22" s="146"/>
      <c r="JLD22" s="146"/>
      <c r="JLE22" s="146"/>
      <c r="JLF22" s="146"/>
      <c r="JLG22" s="146"/>
      <c r="JLH22" s="146"/>
      <c r="JLI22" s="146"/>
      <c r="JLJ22" s="146"/>
      <c r="JLK22" s="146"/>
      <c r="JLL22" s="146"/>
      <c r="JLM22" s="146"/>
      <c r="JLN22" s="146"/>
      <c r="JLO22" s="146"/>
      <c r="JLP22" s="146"/>
      <c r="JLQ22" s="146"/>
      <c r="JLR22" s="146"/>
      <c r="JLS22" s="146"/>
      <c r="JLT22" s="146"/>
      <c r="JLU22" s="146"/>
      <c r="JLV22" s="146"/>
      <c r="JLW22" s="146"/>
      <c r="JLX22" s="146"/>
      <c r="JLY22" s="146"/>
      <c r="JLZ22" s="146"/>
      <c r="JMA22" s="146"/>
      <c r="JMB22" s="146"/>
      <c r="JMC22" s="146"/>
      <c r="JMD22" s="146"/>
      <c r="JME22" s="146"/>
      <c r="JMF22" s="146"/>
      <c r="JMG22" s="146"/>
      <c r="JMH22" s="146"/>
      <c r="JMI22" s="146"/>
      <c r="JMJ22" s="146"/>
      <c r="JMK22" s="146"/>
      <c r="JML22" s="146"/>
      <c r="JMM22" s="146"/>
      <c r="JMN22" s="146"/>
      <c r="JMO22" s="146"/>
      <c r="JMP22" s="146"/>
      <c r="JMQ22" s="146"/>
      <c r="JMR22" s="146"/>
      <c r="JMS22" s="146"/>
      <c r="JMT22" s="146"/>
      <c r="JMU22" s="146"/>
      <c r="JMV22" s="146"/>
      <c r="JMW22" s="146"/>
      <c r="JMX22" s="146"/>
      <c r="JMY22" s="146"/>
      <c r="JMZ22" s="146"/>
      <c r="JNA22" s="146"/>
      <c r="JNB22" s="146"/>
      <c r="JNC22" s="146"/>
      <c r="JND22" s="146"/>
      <c r="JNE22" s="146"/>
      <c r="JNF22" s="146"/>
      <c r="JNG22" s="146"/>
      <c r="JNH22" s="146"/>
      <c r="JNI22" s="146"/>
      <c r="JNJ22" s="146"/>
      <c r="JNK22" s="146"/>
      <c r="JNL22" s="146"/>
      <c r="JNM22" s="146"/>
      <c r="JNN22" s="146"/>
      <c r="JNO22" s="146"/>
      <c r="JNP22" s="146"/>
      <c r="JNQ22" s="146"/>
      <c r="JNR22" s="146"/>
      <c r="JNS22" s="146"/>
      <c r="JNT22" s="146"/>
      <c r="JNU22" s="146"/>
      <c r="JNV22" s="146"/>
      <c r="JNW22" s="146"/>
      <c r="JNX22" s="146"/>
      <c r="JNY22" s="146"/>
      <c r="JNZ22" s="146"/>
      <c r="JOA22" s="146"/>
      <c r="JOB22" s="146"/>
      <c r="JOC22" s="146"/>
      <c r="JOD22" s="146"/>
      <c r="JOE22" s="146"/>
      <c r="JOF22" s="146"/>
      <c r="JOG22" s="146"/>
      <c r="JOH22" s="146"/>
      <c r="JOI22" s="146"/>
      <c r="JOJ22" s="146"/>
      <c r="JOK22" s="146"/>
      <c r="JOL22" s="146"/>
      <c r="JOM22" s="146"/>
      <c r="JON22" s="146"/>
      <c r="JOO22" s="146"/>
      <c r="JOP22" s="146"/>
      <c r="JOQ22" s="146"/>
      <c r="JOR22" s="146"/>
      <c r="JOS22" s="146"/>
      <c r="JOT22" s="146"/>
      <c r="JOU22" s="146"/>
      <c r="JOV22" s="146"/>
      <c r="JOW22" s="146"/>
      <c r="JOX22" s="146"/>
      <c r="JOY22" s="146"/>
      <c r="JOZ22" s="146"/>
      <c r="JPA22" s="146"/>
      <c r="JPB22" s="146"/>
      <c r="JPC22" s="146"/>
      <c r="JPD22" s="146"/>
      <c r="JPE22" s="146"/>
      <c r="JPF22" s="146"/>
      <c r="JPG22" s="146"/>
      <c r="JPH22" s="146"/>
      <c r="JPI22" s="146"/>
      <c r="JPJ22" s="146"/>
      <c r="JPK22" s="146"/>
      <c r="JPL22" s="146"/>
      <c r="JPM22" s="146"/>
      <c r="JPN22" s="146"/>
      <c r="JPO22" s="146"/>
      <c r="JPP22" s="146"/>
      <c r="JPQ22" s="146"/>
      <c r="JPR22" s="146"/>
      <c r="JPS22" s="146"/>
      <c r="JPT22" s="146"/>
      <c r="JPU22" s="146"/>
      <c r="JPV22" s="146"/>
      <c r="JPW22" s="146"/>
      <c r="JPX22" s="146"/>
      <c r="JPY22" s="146"/>
      <c r="JPZ22" s="146"/>
      <c r="JQA22" s="146"/>
      <c r="JQB22" s="146"/>
      <c r="JQC22" s="146"/>
      <c r="JQD22" s="146"/>
      <c r="JQE22" s="146"/>
      <c r="JQF22" s="146"/>
      <c r="JQG22" s="146"/>
      <c r="JQH22" s="146"/>
      <c r="JQI22" s="146"/>
      <c r="JQJ22" s="146"/>
      <c r="JQK22" s="146"/>
      <c r="JQL22" s="146"/>
      <c r="JQM22" s="146"/>
      <c r="JQN22" s="146"/>
      <c r="JQO22" s="146"/>
      <c r="JQP22" s="146"/>
      <c r="JQQ22" s="146"/>
      <c r="JQR22" s="146"/>
      <c r="JQS22" s="146"/>
      <c r="JQT22" s="146"/>
      <c r="JQU22" s="146"/>
      <c r="JQV22" s="146"/>
      <c r="JQW22" s="146"/>
      <c r="JQX22" s="146"/>
      <c r="JQY22" s="146"/>
      <c r="JQZ22" s="146"/>
      <c r="JRA22" s="146"/>
      <c r="JRB22" s="146"/>
      <c r="JRC22" s="146"/>
      <c r="JRD22" s="146"/>
      <c r="JRE22" s="146"/>
      <c r="JRF22" s="146"/>
      <c r="JRG22" s="146"/>
      <c r="JRH22" s="146"/>
      <c r="JRI22" s="146"/>
      <c r="JRJ22" s="146"/>
      <c r="JRK22" s="146"/>
      <c r="JRL22" s="146"/>
      <c r="JRM22" s="146"/>
      <c r="JRN22" s="146"/>
      <c r="JRO22" s="146"/>
      <c r="JRP22" s="146"/>
      <c r="JRQ22" s="146"/>
      <c r="JRR22" s="146"/>
      <c r="JRS22" s="146"/>
      <c r="JRT22" s="146"/>
      <c r="JRU22" s="146"/>
      <c r="JRV22" s="146"/>
      <c r="JRW22" s="146"/>
      <c r="JRX22" s="146"/>
      <c r="JRY22" s="146"/>
      <c r="JRZ22" s="146"/>
      <c r="JSA22" s="146"/>
      <c r="JSB22" s="146"/>
      <c r="JSC22" s="146"/>
      <c r="JSD22" s="146"/>
      <c r="JSE22" s="146"/>
      <c r="JSF22" s="146"/>
      <c r="JSG22" s="146"/>
      <c r="JSH22" s="146"/>
      <c r="JSI22" s="146"/>
      <c r="JSJ22" s="146"/>
      <c r="JSK22" s="146"/>
      <c r="JSL22" s="146"/>
      <c r="JSM22" s="146"/>
      <c r="JSN22" s="146"/>
      <c r="JSO22" s="146"/>
      <c r="JSP22" s="146"/>
      <c r="JSQ22" s="146"/>
      <c r="JSR22" s="146"/>
      <c r="JSS22" s="146"/>
      <c r="JST22" s="146"/>
      <c r="JSU22" s="146"/>
      <c r="JSV22" s="146"/>
      <c r="JSW22" s="146"/>
      <c r="JSX22" s="146"/>
      <c r="JSY22" s="146"/>
      <c r="JSZ22" s="146"/>
      <c r="JTA22" s="146"/>
      <c r="JTB22" s="146"/>
      <c r="JTC22" s="146"/>
      <c r="JTD22" s="146"/>
      <c r="JTE22" s="146"/>
      <c r="JTF22" s="146"/>
      <c r="JTG22" s="146"/>
      <c r="JTH22" s="146"/>
      <c r="JTI22" s="146"/>
      <c r="JTJ22" s="146"/>
      <c r="JTK22" s="146"/>
      <c r="JTL22" s="146"/>
      <c r="JTM22" s="146"/>
      <c r="JTN22" s="146"/>
      <c r="JTO22" s="146"/>
      <c r="JTP22" s="146"/>
      <c r="JTQ22" s="146"/>
      <c r="JTR22" s="146"/>
      <c r="JTS22" s="146"/>
      <c r="JTT22" s="146"/>
      <c r="JTU22" s="146"/>
      <c r="JTV22" s="146"/>
      <c r="JTW22" s="146"/>
      <c r="JTX22" s="146"/>
      <c r="JTY22" s="146"/>
      <c r="JTZ22" s="146"/>
      <c r="JUA22" s="146"/>
      <c r="JUB22" s="146"/>
      <c r="JUC22" s="146"/>
      <c r="JUD22" s="146"/>
      <c r="JUE22" s="146"/>
      <c r="JUF22" s="146"/>
      <c r="JUG22" s="146"/>
      <c r="JUH22" s="146"/>
      <c r="JUI22" s="146"/>
      <c r="JUJ22" s="146"/>
      <c r="JUK22" s="146"/>
      <c r="JUL22" s="146"/>
      <c r="JUM22" s="146"/>
      <c r="JUN22" s="146"/>
      <c r="JUO22" s="146"/>
      <c r="JUP22" s="146"/>
      <c r="JUQ22" s="146"/>
      <c r="JUR22" s="146"/>
      <c r="JUS22" s="146"/>
      <c r="JUT22" s="146"/>
      <c r="JUU22" s="146"/>
      <c r="JUV22" s="146"/>
      <c r="JUW22" s="146"/>
      <c r="JUX22" s="146"/>
      <c r="JUY22" s="146"/>
      <c r="JUZ22" s="146"/>
      <c r="JVA22" s="146"/>
      <c r="JVB22" s="146"/>
      <c r="JVC22" s="146"/>
      <c r="JVD22" s="146"/>
      <c r="JVE22" s="146"/>
      <c r="JVF22" s="146"/>
      <c r="JVG22" s="146"/>
      <c r="JVH22" s="146"/>
      <c r="JVI22" s="146"/>
      <c r="JVJ22" s="146"/>
      <c r="JVK22" s="146"/>
      <c r="JVL22" s="146"/>
      <c r="JVM22" s="146"/>
      <c r="JVN22" s="146"/>
      <c r="JVO22" s="146"/>
      <c r="JVP22" s="146"/>
      <c r="JVQ22" s="146"/>
      <c r="JVR22" s="146"/>
      <c r="JVS22" s="146"/>
      <c r="JVT22" s="146"/>
      <c r="JVU22" s="146"/>
      <c r="JVV22" s="146"/>
      <c r="JVW22" s="146"/>
      <c r="JVX22" s="146"/>
      <c r="JVY22" s="146"/>
      <c r="JVZ22" s="146"/>
      <c r="JWA22" s="146"/>
      <c r="JWB22" s="146"/>
      <c r="JWC22" s="146"/>
      <c r="JWD22" s="146"/>
      <c r="JWE22" s="146"/>
      <c r="JWF22" s="146"/>
      <c r="JWG22" s="146"/>
      <c r="JWH22" s="146"/>
      <c r="JWI22" s="146"/>
      <c r="JWJ22" s="146"/>
      <c r="JWK22" s="146"/>
      <c r="JWL22" s="146"/>
      <c r="JWM22" s="146"/>
      <c r="JWN22" s="146"/>
      <c r="JWO22" s="146"/>
      <c r="JWP22" s="146"/>
      <c r="JWQ22" s="146"/>
      <c r="JWR22" s="146"/>
      <c r="JWS22" s="146"/>
      <c r="JWT22" s="146"/>
      <c r="JWU22" s="146"/>
      <c r="JWV22" s="146"/>
      <c r="JWW22" s="146"/>
      <c r="JWX22" s="146"/>
      <c r="JWY22" s="146"/>
      <c r="JWZ22" s="146"/>
      <c r="JXA22" s="146"/>
      <c r="JXB22" s="146"/>
      <c r="JXC22" s="146"/>
      <c r="JXD22" s="146"/>
      <c r="JXE22" s="146"/>
      <c r="JXF22" s="146"/>
      <c r="JXG22" s="146"/>
      <c r="JXH22" s="146"/>
      <c r="JXI22" s="146"/>
      <c r="JXJ22" s="146"/>
      <c r="JXK22" s="146"/>
      <c r="JXL22" s="146"/>
      <c r="JXM22" s="146"/>
      <c r="JXN22" s="146"/>
      <c r="JXO22" s="146"/>
      <c r="JXP22" s="146"/>
      <c r="JXQ22" s="146"/>
      <c r="JXR22" s="146"/>
      <c r="JXS22" s="146"/>
      <c r="JXT22" s="146"/>
      <c r="JXU22" s="146"/>
      <c r="JXV22" s="146"/>
      <c r="JXW22" s="146"/>
      <c r="JXX22" s="146"/>
      <c r="JXY22" s="146"/>
      <c r="JXZ22" s="146"/>
      <c r="JYA22" s="146"/>
      <c r="JYB22" s="146"/>
      <c r="JYC22" s="146"/>
      <c r="JYD22" s="146"/>
      <c r="JYE22" s="146"/>
      <c r="JYF22" s="146"/>
      <c r="JYG22" s="146"/>
      <c r="JYH22" s="146"/>
      <c r="JYI22" s="146"/>
      <c r="JYJ22" s="146"/>
      <c r="JYK22" s="146"/>
      <c r="JYL22" s="146"/>
      <c r="JYM22" s="146"/>
      <c r="JYN22" s="146"/>
      <c r="JYO22" s="146"/>
      <c r="JYP22" s="146"/>
      <c r="JYQ22" s="146"/>
      <c r="JYR22" s="146"/>
      <c r="JYS22" s="146"/>
      <c r="JYT22" s="146"/>
      <c r="JYU22" s="146"/>
      <c r="JYV22" s="146"/>
      <c r="JYW22" s="146"/>
      <c r="JYX22" s="146"/>
      <c r="JYY22" s="146"/>
      <c r="JYZ22" s="146"/>
      <c r="JZA22" s="146"/>
      <c r="JZB22" s="146"/>
      <c r="JZC22" s="146"/>
      <c r="JZD22" s="146"/>
      <c r="JZE22" s="146"/>
      <c r="JZF22" s="146"/>
      <c r="JZG22" s="146"/>
      <c r="JZH22" s="146"/>
      <c r="JZI22" s="146"/>
      <c r="JZJ22" s="146"/>
      <c r="JZK22" s="146"/>
      <c r="JZL22" s="146"/>
      <c r="JZM22" s="146"/>
      <c r="JZN22" s="146"/>
      <c r="JZO22" s="146"/>
      <c r="JZP22" s="146"/>
      <c r="JZQ22" s="146"/>
      <c r="JZR22" s="146"/>
      <c r="JZS22" s="146"/>
      <c r="JZT22" s="146"/>
      <c r="JZU22" s="146"/>
      <c r="JZV22" s="146"/>
      <c r="JZW22" s="146"/>
      <c r="JZX22" s="146"/>
      <c r="JZY22" s="146"/>
      <c r="JZZ22" s="146"/>
      <c r="KAA22" s="146"/>
      <c r="KAB22" s="146"/>
      <c r="KAC22" s="146"/>
      <c r="KAD22" s="146"/>
      <c r="KAE22" s="146"/>
      <c r="KAF22" s="146"/>
      <c r="KAG22" s="146"/>
      <c r="KAH22" s="146"/>
      <c r="KAI22" s="146"/>
      <c r="KAJ22" s="146"/>
      <c r="KAK22" s="146"/>
      <c r="KAL22" s="146"/>
      <c r="KAM22" s="146"/>
      <c r="KAN22" s="146"/>
      <c r="KAO22" s="146"/>
      <c r="KAP22" s="146"/>
      <c r="KAQ22" s="146"/>
      <c r="KAR22" s="146"/>
      <c r="KAS22" s="146"/>
      <c r="KAT22" s="146"/>
      <c r="KAU22" s="146"/>
      <c r="KAV22" s="146"/>
      <c r="KAW22" s="146"/>
      <c r="KAX22" s="146"/>
      <c r="KAY22" s="146"/>
      <c r="KAZ22" s="146"/>
      <c r="KBA22" s="146"/>
      <c r="KBB22" s="146"/>
      <c r="KBC22" s="146"/>
      <c r="KBD22" s="146"/>
      <c r="KBE22" s="146"/>
      <c r="KBF22" s="146"/>
      <c r="KBG22" s="146"/>
      <c r="KBH22" s="146"/>
      <c r="KBI22" s="146"/>
      <c r="KBJ22" s="146"/>
      <c r="KBK22" s="146"/>
      <c r="KBL22" s="146"/>
      <c r="KBM22" s="146"/>
      <c r="KBN22" s="146"/>
      <c r="KBO22" s="146"/>
      <c r="KBP22" s="146"/>
      <c r="KBQ22" s="146"/>
      <c r="KBR22" s="146"/>
      <c r="KBS22" s="146"/>
      <c r="KBT22" s="146"/>
      <c r="KBU22" s="146"/>
      <c r="KBV22" s="146"/>
      <c r="KBW22" s="146"/>
      <c r="KBX22" s="146"/>
      <c r="KBY22" s="146"/>
      <c r="KBZ22" s="146"/>
      <c r="KCA22" s="146"/>
      <c r="KCB22" s="146"/>
      <c r="KCC22" s="146"/>
      <c r="KCD22" s="146"/>
      <c r="KCE22" s="146"/>
      <c r="KCF22" s="146"/>
      <c r="KCG22" s="146"/>
      <c r="KCH22" s="146"/>
      <c r="KCI22" s="146"/>
      <c r="KCJ22" s="146"/>
      <c r="KCK22" s="146"/>
      <c r="KCL22" s="146"/>
      <c r="KCM22" s="146"/>
      <c r="KCN22" s="146"/>
      <c r="KCO22" s="146"/>
      <c r="KCP22" s="146"/>
      <c r="KCQ22" s="146"/>
      <c r="KCR22" s="146"/>
      <c r="KCS22" s="146"/>
      <c r="KCT22" s="146"/>
      <c r="KCU22" s="146"/>
      <c r="KCV22" s="146"/>
      <c r="KCW22" s="146"/>
      <c r="KCX22" s="146"/>
      <c r="KCY22" s="146"/>
      <c r="KCZ22" s="146"/>
      <c r="KDA22" s="146"/>
      <c r="KDB22" s="146"/>
      <c r="KDC22" s="146"/>
      <c r="KDD22" s="146"/>
      <c r="KDE22" s="146"/>
      <c r="KDF22" s="146"/>
      <c r="KDG22" s="146"/>
      <c r="KDH22" s="146"/>
      <c r="KDI22" s="146"/>
      <c r="KDJ22" s="146"/>
      <c r="KDK22" s="146"/>
      <c r="KDL22" s="146"/>
      <c r="KDM22" s="146"/>
      <c r="KDN22" s="146"/>
      <c r="KDO22" s="146"/>
      <c r="KDP22" s="146"/>
      <c r="KDQ22" s="146"/>
      <c r="KDR22" s="146"/>
      <c r="KDS22" s="146"/>
      <c r="KDT22" s="146"/>
      <c r="KDU22" s="146"/>
      <c r="KDV22" s="146"/>
      <c r="KDW22" s="146"/>
      <c r="KDX22" s="146"/>
      <c r="KDY22" s="146"/>
      <c r="KDZ22" s="146"/>
      <c r="KEA22" s="146"/>
      <c r="KEB22" s="146"/>
      <c r="KEC22" s="146"/>
      <c r="KED22" s="146"/>
      <c r="KEE22" s="146"/>
      <c r="KEF22" s="146"/>
      <c r="KEG22" s="146"/>
      <c r="KEH22" s="146"/>
      <c r="KEI22" s="146"/>
      <c r="KEJ22" s="146"/>
      <c r="KEK22" s="146"/>
      <c r="KEL22" s="146"/>
      <c r="KEM22" s="146"/>
      <c r="KEN22" s="146"/>
      <c r="KEO22" s="146"/>
      <c r="KEP22" s="146"/>
      <c r="KEQ22" s="146"/>
      <c r="KER22" s="146"/>
      <c r="KES22" s="146"/>
      <c r="KET22" s="146"/>
      <c r="KEU22" s="146"/>
      <c r="KEV22" s="146"/>
      <c r="KEW22" s="146"/>
      <c r="KEX22" s="146"/>
      <c r="KEY22" s="146"/>
      <c r="KEZ22" s="146"/>
      <c r="KFA22" s="146"/>
      <c r="KFB22" s="146"/>
      <c r="KFC22" s="146"/>
      <c r="KFD22" s="146"/>
      <c r="KFE22" s="146"/>
      <c r="KFF22" s="146"/>
      <c r="KFG22" s="146"/>
      <c r="KFH22" s="146"/>
      <c r="KFI22" s="146"/>
      <c r="KFJ22" s="146"/>
      <c r="KFK22" s="146"/>
      <c r="KFL22" s="146"/>
      <c r="KFM22" s="146"/>
      <c r="KFN22" s="146"/>
      <c r="KFO22" s="146"/>
      <c r="KFP22" s="146"/>
      <c r="KFQ22" s="146"/>
      <c r="KFR22" s="146"/>
      <c r="KFS22" s="146"/>
      <c r="KFT22" s="146"/>
      <c r="KFU22" s="146"/>
      <c r="KFV22" s="146"/>
      <c r="KFW22" s="146"/>
      <c r="KFX22" s="146"/>
      <c r="KFY22" s="146"/>
      <c r="KFZ22" s="146"/>
      <c r="KGA22" s="146"/>
      <c r="KGB22" s="146"/>
      <c r="KGC22" s="146"/>
      <c r="KGD22" s="146"/>
      <c r="KGE22" s="146"/>
      <c r="KGF22" s="146"/>
      <c r="KGG22" s="146"/>
      <c r="KGH22" s="146"/>
      <c r="KGI22" s="146"/>
      <c r="KGJ22" s="146"/>
      <c r="KGK22" s="146"/>
      <c r="KGL22" s="146"/>
      <c r="KGM22" s="146"/>
      <c r="KGN22" s="146"/>
      <c r="KGO22" s="146"/>
      <c r="KGP22" s="146"/>
      <c r="KGQ22" s="146"/>
      <c r="KGR22" s="146"/>
      <c r="KGS22" s="146"/>
      <c r="KGT22" s="146"/>
      <c r="KGU22" s="146"/>
      <c r="KGV22" s="146"/>
      <c r="KGW22" s="146"/>
      <c r="KGX22" s="146"/>
      <c r="KGY22" s="146"/>
      <c r="KGZ22" s="146"/>
      <c r="KHA22" s="146"/>
      <c r="KHB22" s="146"/>
      <c r="KHC22" s="146"/>
      <c r="KHD22" s="146"/>
      <c r="KHE22" s="146"/>
      <c r="KHF22" s="146"/>
      <c r="KHG22" s="146"/>
      <c r="KHH22" s="146"/>
      <c r="KHI22" s="146"/>
      <c r="KHJ22" s="146"/>
      <c r="KHK22" s="146"/>
      <c r="KHL22" s="146"/>
      <c r="KHM22" s="146"/>
      <c r="KHN22" s="146"/>
      <c r="KHO22" s="146"/>
      <c r="KHP22" s="146"/>
      <c r="KHQ22" s="146"/>
      <c r="KHR22" s="146"/>
      <c r="KHS22" s="146"/>
      <c r="KHT22" s="146"/>
      <c r="KHU22" s="146"/>
      <c r="KHV22" s="146"/>
      <c r="KHW22" s="146"/>
      <c r="KHX22" s="146"/>
      <c r="KHY22" s="146"/>
      <c r="KHZ22" s="146"/>
      <c r="KIA22" s="146"/>
      <c r="KIB22" s="146"/>
      <c r="KIC22" s="146"/>
      <c r="KID22" s="146"/>
      <c r="KIE22" s="146"/>
      <c r="KIF22" s="146"/>
      <c r="KIG22" s="146"/>
      <c r="KIH22" s="146"/>
      <c r="KII22" s="146"/>
      <c r="KIJ22" s="146"/>
      <c r="KIK22" s="146"/>
      <c r="KIL22" s="146"/>
      <c r="KIM22" s="146"/>
      <c r="KIN22" s="146"/>
      <c r="KIO22" s="146"/>
      <c r="KIP22" s="146"/>
      <c r="KIQ22" s="146"/>
      <c r="KIR22" s="146"/>
      <c r="KIS22" s="146"/>
      <c r="KIT22" s="146"/>
      <c r="KIU22" s="146"/>
      <c r="KIV22" s="146"/>
      <c r="KIW22" s="146"/>
      <c r="KIX22" s="146"/>
      <c r="KIY22" s="146"/>
      <c r="KIZ22" s="146"/>
      <c r="KJA22" s="146"/>
      <c r="KJB22" s="146"/>
      <c r="KJC22" s="146"/>
      <c r="KJD22" s="146"/>
      <c r="KJE22" s="146"/>
      <c r="KJF22" s="146"/>
      <c r="KJG22" s="146"/>
      <c r="KJH22" s="146"/>
      <c r="KJI22" s="146"/>
      <c r="KJJ22" s="146"/>
      <c r="KJK22" s="146"/>
      <c r="KJL22" s="146"/>
      <c r="KJM22" s="146"/>
      <c r="KJN22" s="146"/>
      <c r="KJO22" s="146"/>
      <c r="KJP22" s="146"/>
      <c r="KJQ22" s="146"/>
      <c r="KJR22" s="146"/>
      <c r="KJS22" s="146"/>
      <c r="KJT22" s="146"/>
      <c r="KJU22" s="146"/>
      <c r="KJV22" s="146"/>
      <c r="KJW22" s="146"/>
      <c r="KJX22" s="146"/>
      <c r="KJY22" s="146"/>
      <c r="KJZ22" s="146"/>
      <c r="KKA22" s="146"/>
      <c r="KKB22" s="146"/>
      <c r="KKC22" s="146"/>
      <c r="KKD22" s="146"/>
      <c r="KKE22" s="146"/>
      <c r="KKF22" s="146"/>
      <c r="KKG22" s="146"/>
      <c r="KKH22" s="146"/>
      <c r="KKI22" s="146"/>
      <c r="KKJ22" s="146"/>
      <c r="KKK22" s="146"/>
      <c r="KKL22" s="146"/>
      <c r="KKM22" s="146"/>
      <c r="KKN22" s="146"/>
      <c r="KKO22" s="146"/>
      <c r="KKP22" s="146"/>
      <c r="KKQ22" s="146"/>
      <c r="KKR22" s="146"/>
      <c r="KKS22" s="146"/>
      <c r="KKT22" s="146"/>
      <c r="KKU22" s="146"/>
      <c r="KKV22" s="146"/>
      <c r="KKW22" s="146"/>
      <c r="KKX22" s="146"/>
      <c r="KKY22" s="146"/>
      <c r="KKZ22" s="146"/>
      <c r="KLA22" s="146"/>
      <c r="KLB22" s="146"/>
      <c r="KLC22" s="146"/>
      <c r="KLD22" s="146"/>
      <c r="KLE22" s="146"/>
      <c r="KLF22" s="146"/>
      <c r="KLG22" s="146"/>
      <c r="KLH22" s="146"/>
      <c r="KLI22" s="146"/>
      <c r="KLJ22" s="146"/>
      <c r="KLK22" s="146"/>
      <c r="KLL22" s="146"/>
      <c r="KLM22" s="146"/>
      <c r="KLN22" s="146"/>
      <c r="KLO22" s="146"/>
      <c r="KLP22" s="146"/>
      <c r="KLQ22" s="146"/>
      <c r="KLR22" s="146"/>
      <c r="KLS22" s="146"/>
      <c r="KLT22" s="146"/>
      <c r="KLU22" s="146"/>
      <c r="KLV22" s="146"/>
      <c r="KLW22" s="146"/>
      <c r="KLX22" s="146"/>
      <c r="KLY22" s="146"/>
      <c r="KLZ22" s="146"/>
      <c r="KMA22" s="146"/>
      <c r="KMB22" s="146"/>
      <c r="KMC22" s="146"/>
      <c r="KMD22" s="146"/>
      <c r="KME22" s="146"/>
      <c r="KMF22" s="146"/>
      <c r="KMG22" s="146"/>
      <c r="KMH22" s="146"/>
      <c r="KMI22" s="146"/>
      <c r="KMJ22" s="146"/>
      <c r="KMK22" s="146"/>
      <c r="KML22" s="146"/>
      <c r="KMM22" s="146"/>
      <c r="KMN22" s="146"/>
      <c r="KMO22" s="146"/>
      <c r="KMP22" s="146"/>
      <c r="KMQ22" s="146"/>
      <c r="KMR22" s="146"/>
      <c r="KMS22" s="146"/>
      <c r="KMT22" s="146"/>
      <c r="KMU22" s="146"/>
      <c r="KMV22" s="146"/>
      <c r="KMW22" s="146"/>
      <c r="KMX22" s="146"/>
      <c r="KMY22" s="146"/>
      <c r="KMZ22" s="146"/>
      <c r="KNA22" s="146"/>
      <c r="KNB22" s="146"/>
      <c r="KNC22" s="146"/>
      <c r="KND22" s="146"/>
      <c r="KNE22" s="146"/>
      <c r="KNF22" s="146"/>
      <c r="KNG22" s="146"/>
      <c r="KNH22" s="146"/>
      <c r="KNI22" s="146"/>
      <c r="KNJ22" s="146"/>
      <c r="KNK22" s="146"/>
      <c r="KNL22" s="146"/>
      <c r="KNM22" s="146"/>
      <c r="KNN22" s="146"/>
      <c r="KNO22" s="146"/>
      <c r="KNP22" s="146"/>
      <c r="KNQ22" s="146"/>
      <c r="KNR22" s="146"/>
      <c r="KNS22" s="146"/>
      <c r="KNT22" s="146"/>
      <c r="KNU22" s="146"/>
      <c r="KNV22" s="146"/>
      <c r="KNW22" s="146"/>
      <c r="KNX22" s="146"/>
      <c r="KNY22" s="146"/>
      <c r="KNZ22" s="146"/>
      <c r="KOA22" s="146"/>
      <c r="KOB22" s="146"/>
      <c r="KOC22" s="146"/>
      <c r="KOD22" s="146"/>
      <c r="KOE22" s="146"/>
      <c r="KOF22" s="146"/>
      <c r="KOG22" s="146"/>
      <c r="KOH22" s="146"/>
      <c r="KOI22" s="146"/>
      <c r="KOJ22" s="146"/>
      <c r="KOK22" s="146"/>
      <c r="KOL22" s="146"/>
      <c r="KOM22" s="146"/>
      <c r="KON22" s="146"/>
      <c r="KOO22" s="146"/>
      <c r="KOP22" s="146"/>
      <c r="KOQ22" s="146"/>
      <c r="KOR22" s="146"/>
      <c r="KOS22" s="146"/>
      <c r="KOT22" s="146"/>
      <c r="KOU22" s="146"/>
      <c r="KOV22" s="146"/>
      <c r="KOW22" s="146"/>
      <c r="KOX22" s="146"/>
      <c r="KOY22" s="146"/>
      <c r="KOZ22" s="146"/>
      <c r="KPA22" s="146"/>
      <c r="KPB22" s="146"/>
      <c r="KPC22" s="146"/>
      <c r="KPD22" s="146"/>
      <c r="KPE22" s="146"/>
      <c r="KPF22" s="146"/>
      <c r="KPG22" s="146"/>
      <c r="KPH22" s="146"/>
      <c r="KPI22" s="146"/>
      <c r="KPJ22" s="146"/>
      <c r="KPK22" s="146"/>
      <c r="KPL22" s="146"/>
      <c r="KPM22" s="146"/>
      <c r="KPN22" s="146"/>
      <c r="KPO22" s="146"/>
      <c r="KPP22" s="146"/>
      <c r="KPQ22" s="146"/>
      <c r="KPR22" s="146"/>
      <c r="KPS22" s="146"/>
      <c r="KPT22" s="146"/>
      <c r="KPU22" s="146"/>
      <c r="KPV22" s="146"/>
      <c r="KPW22" s="146"/>
      <c r="KPX22" s="146"/>
      <c r="KPY22" s="146"/>
      <c r="KPZ22" s="146"/>
      <c r="KQA22" s="146"/>
      <c r="KQB22" s="146"/>
      <c r="KQC22" s="146"/>
      <c r="KQD22" s="146"/>
      <c r="KQE22" s="146"/>
      <c r="KQF22" s="146"/>
      <c r="KQG22" s="146"/>
      <c r="KQH22" s="146"/>
      <c r="KQI22" s="146"/>
      <c r="KQJ22" s="146"/>
      <c r="KQK22" s="146"/>
      <c r="KQL22" s="146"/>
      <c r="KQM22" s="146"/>
      <c r="KQN22" s="146"/>
      <c r="KQO22" s="146"/>
      <c r="KQP22" s="146"/>
      <c r="KQQ22" s="146"/>
      <c r="KQR22" s="146"/>
      <c r="KQS22" s="146"/>
      <c r="KQT22" s="146"/>
      <c r="KQU22" s="146"/>
      <c r="KQV22" s="146"/>
      <c r="KQW22" s="146"/>
      <c r="KQX22" s="146"/>
      <c r="KQY22" s="146"/>
      <c r="KQZ22" s="146"/>
      <c r="KRA22" s="146"/>
      <c r="KRB22" s="146"/>
      <c r="KRC22" s="146"/>
      <c r="KRD22" s="146"/>
      <c r="KRE22" s="146"/>
      <c r="KRF22" s="146"/>
      <c r="KRG22" s="146"/>
      <c r="KRH22" s="146"/>
      <c r="KRI22" s="146"/>
      <c r="KRJ22" s="146"/>
      <c r="KRK22" s="146"/>
      <c r="KRL22" s="146"/>
      <c r="KRM22" s="146"/>
      <c r="KRN22" s="146"/>
      <c r="KRO22" s="146"/>
      <c r="KRP22" s="146"/>
      <c r="KRQ22" s="146"/>
      <c r="KRR22" s="146"/>
      <c r="KRS22" s="146"/>
      <c r="KRT22" s="146"/>
      <c r="KRU22" s="146"/>
      <c r="KRV22" s="146"/>
      <c r="KRW22" s="146"/>
      <c r="KRX22" s="146"/>
      <c r="KRY22" s="146"/>
      <c r="KRZ22" s="146"/>
      <c r="KSA22" s="146"/>
      <c r="KSB22" s="146"/>
      <c r="KSC22" s="146"/>
      <c r="KSD22" s="146"/>
      <c r="KSE22" s="146"/>
      <c r="KSF22" s="146"/>
      <c r="KSG22" s="146"/>
      <c r="KSH22" s="146"/>
      <c r="KSI22" s="146"/>
      <c r="KSJ22" s="146"/>
      <c r="KSK22" s="146"/>
      <c r="KSL22" s="146"/>
      <c r="KSM22" s="146"/>
      <c r="KSN22" s="146"/>
      <c r="KSO22" s="146"/>
      <c r="KSP22" s="146"/>
      <c r="KSQ22" s="146"/>
      <c r="KSR22" s="146"/>
      <c r="KSS22" s="146"/>
      <c r="KST22" s="146"/>
      <c r="KSU22" s="146"/>
      <c r="KSV22" s="146"/>
      <c r="KSW22" s="146"/>
      <c r="KSX22" s="146"/>
      <c r="KSY22" s="146"/>
      <c r="KSZ22" s="146"/>
      <c r="KTA22" s="146"/>
      <c r="KTB22" s="146"/>
      <c r="KTC22" s="146"/>
      <c r="KTD22" s="146"/>
      <c r="KTE22" s="146"/>
      <c r="KTF22" s="146"/>
      <c r="KTG22" s="146"/>
      <c r="KTH22" s="146"/>
      <c r="KTI22" s="146"/>
      <c r="KTJ22" s="146"/>
      <c r="KTK22" s="146"/>
      <c r="KTL22" s="146"/>
      <c r="KTM22" s="146"/>
      <c r="KTN22" s="146"/>
      <c r="KTO22" s="146"/>
      <c r="KTP22" s="146"/>
      <c r="KTQ22" s="146"/>
      <c r="KTR22" s="146"/>
      <c r="KTS22" s="146"/>
      <c r="KTT22" s="146"/>
      <c r="KTU22" s="146"/>
      <c r="KTV22" s="146"/>
      <c r="KTW22" s="146"/>
      <c r="KTX22" s="146"/>
      <c r="KTY22" s="146"/>
      <c r="KTZ22" s="146"/>
      <c r="KUA22" s="146"/>
      <c r="KUB22" s="146"/>
      <c r="KUC22" s="146"/>
      <c r="KUD22" s="146"/>
      <c r="KUE22" s="146"/>
      <c r="KUF22" s="146"/>
      <c r="KUG22" s="146"/>
      <c r="KUH22" s="146"/>
      <c r="KUI22" s="146"/>
      <c r="KUJ22" s="146"/>
      <c r="KUK22" s="146"/>
      <c r="KUL22" s="146"/>
      <c r="KUM22" s="146"/>
      <c r="KUN22" s="146"/>
      <c r="KUO22" s="146"/>
      <c r="KUP22" s="146"/>
      <c r="KUQ22" s="146"/>
      <c r="KUR22" s="146"/>
      <c r="KUS22" s="146"/>
      <c r="KUT22" s="146"/>
      <c r="KUU22" s="146"/>
      <c r="KUV22" s="146"/>
      <c r="KUW22" s="146"/>
      <c r="KUX22" s="146"/>
      <c r="KUY22" s="146"/>
      <c r="KUZ22" s="146"/>
      <c r="KVA22" s="146"/>
      <c r="KVB22" s="146"/>
      <c r="KVC22" s="146"/>
      <c r="KVD22" s="146"/>
      <c r="KVE22" s="146"/>
      <c r="KVF22" s="146"/>
      <c r="KVG22" s="146"/>
      <c r="KVH22" s="146"/>
      <c r="KVI22" s="146"/>
      <c r="KVJ22" s="146"/>
      <c r="KVK22" s="146"/>
      <c r="KVL22" s="146"/>
      <c r="KVM22" s="146"/>
      <c r="KVN22" s="146"/>
      <c r="KVO22" s="146"/>
      <c r="KVP22" s="146"/>
      <c r="KVQ22" s="146"/>
      <c r="KVR22" s="146"/>
      <c r="KVS22" s="146"/>
      <c r="KVT22" s="146"/>
      <c r="KVU22" s="146"/>
      <c r="KVV22" s="146"/>
      <c r="KVW22" s="146"/>
      <c r="KVX22" s="146"/>
      <c r="KVY22" s="146"/>
      <c r="KVZ22" s="146"/>
      <c r="KWA22" s="146"/>
      <c r="KWB22" s="146"/>
      <c r="KWC22" s="146"/>
      <c r="KWD22" s="146"/>
      <c r="KWE22" s="146"/>
      <c r="KWF22" s="146"/>
      <c r="KWG22" s="146"/>
      <c r="KWH22" s="146"/>
      <c r="KWI22" s="146"/>
      <c r="KWJ22" s="146"/>
      <c r="KWK22" s="146"/>
      <c r="KWL22" s="146"/>
      <c r="KWM22" s="146"/>
      <c r="KWN22" s="146"/>
      <c r="KWO22" s="146"/>
      <c r="KWP22" s="146"/>
      <c r="KWQ22" s="146"/>
      <c r="KWR22" s="146"/>
      <c r="KWS22" s="146"/>
      <c r="KWT22" s="146"/>
      <c r="KWU22" s="146"/>
      <c r="KWV22" s="146"/>
      <c r="KWW22" s="146"/>
      <c r="KWX22" s="146"/>
      <c r="KWY22" s="146"/>
      <c r="KWZ22" s="146"/>
      <c r="KXA22" s="146"/>
      <c r="KXB22" s="146"/>
      <c r="KXC22" s="146"/>
      <c r="KXD22" s="146"/>
      <c r="KXE22" s="146"/>
      <c r="KXF22" s="146"/>
      <c r="KXG22" s="146"/>
      <c r="KXH22" s="146"/>
      <c r="KXI22" s="146"/>
      <c r="KXJ22" s="146"/>
      <c r="KXK22" s="146"/>
      <c r="KXL22" s="146"/>
      <c r="KXM22" s="146"/>
      <c r="KXN22" s="146"/>
      <c r="KXO22" s="146"/>
      <c r="KXP22" s="146"/>
      <c r="KXQ22" s="146"/>
      <c r="KXR22" s="146"/>
      <c r="KXS22" s="146"/>
      <c r="KXT22" s="146"/>
      <c r="KXU22" s="146"/>
      <c r="KXV22" s="146"/>
      <c r="KXW22" s="146"/>
      <c r="KXX22" s="146"/>
      <c r="KXY22" s="146"/>
      <c r="KXZ22" s="146"/>
      <c r="KYA22" s="146"/>
      <c r="KYB22" s="146"/>
      <c r="KYC22" s="146"/>
      <c r="KYD22" s="146"/>
      <c r="KYE22" s="146"/>
      <c r="KYF22" s="146"/>
      <c r="KYG22" s="146"/>
      <c r="KYH22" s="146"/>
      <c r="KYI22" s="146"/>
      <c r="KYJ22" s="146"/>
      <c r="KYK22" s="146"/>
      <c r="KYL22" s="146"/>
      <c r="KYM22" s="146"/>
      <c r="KYN22" s="146"/>
      <c r="KYO22" s="146"/>
      <c r="KYP22" s="146"/>
      <c r="KYQ22" s="146"/>
      <c r="KYR22" s="146"/>
      <c r="KYS22" s="146"/>
      <c r="KYT22" s="146"/>
      <c r="KYU22" s="146"/>
      <c r="KYV22" s="146"/>
      <c r="KYW22" s="146"/>
      <c r="KYX22" s="146"/>
      <c r="KYY22" s="146"/>
      <c r="KYZ22" s="146"/>
      <c r="KZA22" s="146"/>
      <c r="KZB22" s="146"/>
      <c r="KZC22" s="146"/>
      <c r="KZD22" s="146"/>
      <c r="KZE22" s="146"/>
      <c r="KZF22" s="146"/>
      <c r="KZG22" s="146"/>
      <c r="KZH22" s="146"/>
      <c r="KZI22" s="146"/>
      <c r="KZJ22" s="146"/>
      <c r="KZK22" s="146"/>
      <c r="KZL22" s="146"/>
      <c r="KZM22" s="146"/>
      <c r="KZN22" s="146"/>
      <c r="KZO22" s="146"/>
      <c r="KZP22" s="146"/>
      <c r="KZQ22" s="146"/>
      <c r="KZR22" s="146"/>
      <c r="KZS22" s="146"/>
      <c r="KZT22" s="146"/>
      <c r="KZU22" s="146"/>
      <c r="KZV22" s="146"/>
      <c r="KZW22" s="146"/>
      <c r="KZX22" s="146"/>
      <c r="KZY22" s="146"/>
      <c r="KZZ22" s="146"/>
      <c r="LAA22" s="146"/>
      <c r="LAB22" s="146"/>
      <c r="LAC22" s="146"/>
      <c r="LAD22" s="146"/>
      <c r="LAE22" s="146"/>
      <c r="LAF22" s="146"/>
      <c r="LAG22" s="146"/>
      <c r="LAH22" s="146"/>
      <c r="LAI22" s="146"/>
      <c r="LAJ22" s="146"/>
      <c r="LAK22" s="146"/>
      <c r="LAL22" s="146"/>
      <c r="LAM22" s="146"/>
      <c r="LAN22" s="146"/>
      <c r="LAO22" s="146"/>
      <c r="LAP22" s="146"/>
      <c r="LAQ22" s="146"/>
      <c r="LAR22" s="146"/>
      <c r="LAS22" s="146"/>
      <c r="LAT22" s="146"/>
      <c r="LAU22" s="146"/>
      <c r="LAV22" s="146"/>
      <c r="LAW22" s="146"/>
      <c r="LAX22" s="146"/>
      <c r="LAY22" s="146"/>
      <c r="LAZ22" s="146"/>
      <c r="LBA22" s="146"/>
      <c r="LBB22" s="146"/>
      <c r="LBC22" s="146"/>
      <c r="LBD22" s="146"/>
      <c r="LBE22" s="146"/>
      <c r="LBF22" s="146"/>
      <c r="LBG22" s="146"/>
      <c r="LBH22" s="146"/>
      <c r="LBI22" s="146"/>
      <c r="LBJ22" s="146"/>
      <c r="LBK22" s="146"/>
      <c r="LBL22" s="146"/>
      <c r="LBM22" s="146"/>
      <c r="LBN22" s="146"/>
      <c r="LBO22" s="146"/>
      <c r="LBP22" s="146"/>
      <c r="LBQ22" s="146"/>
      <c r="LBR22" s="146"/>
      <c r="LBS22" s="146"/>
      <c r="LBT22" s="146"/>
      <c r="LBU22" s="146"/>
      <c r="LBV22" s="146"/>
      <c r="LBW22" s="146"/>
      <c r="LBX22" s="146"/>
      <c r="LBY22" s="146"/>
      <c r="LBZ22" s="146"/>
      <c r="LCA22" s="146"/>
      <c r="LCB22" s="146"/>
      <c r="LCC22" s="146"/>
      <c r="LCD22" s="146"/>
      <c r="LCE22" s="146"/>
      <c r="LCF22" s="146"/>
      <c r="LCG22" s="146"/>
      <c r="LCH22" s="146"/>
      <c r="LCI22" s="146"/>
      <c r="LCJ22" s="146"/>
      <c r="LCK22" s="146"/>
      <c r="LCL22" s="146"/>
      <c r="LCM22" s="146"/>
      <c r="LCN22" s="146"/>
      <c r="LCO22" s="146"/>
      <c r="LCP22" s="146"/>
      <c r="LCQ22" s="146"/>
      <c r="LCR22" s="146"/>
      <c r="LCS22" s="146"/>
      <c r="LCT22" s="146"/>
      <c r="LCU22" s="146"/>
      <c r="LCV22" s="146"/>
      <c r="LCW22" s="146"/>
      <c r="LCX22" s="146"/>
      <c r="LCY22" s="146"/>
      <c r="LCZ22" s="146"/>
      <c r="LDA22" s="146"/>
      <c r="LDB22" s="146"/>
      <c r="LDC22" s="146"/>
      <c r="LDD22" s="146"/>
      <c r="LDE22" s="146"/>
      <c r="LDF22" s="146"/>
      <c r="LDG22" s="146"/>
      <c r="LDH22" s="146"/>
      <c r="LDI22" s="146"/>
      <c r="LDJ22" s="146"/>
      <c r="LDK22" s="146"/>
      <c r="LDL22" s="146"/>
      <c r="LDM22" s="146"/>
      <c r="LDN22" s="146"/>
      <c r="LDO22" s="146"/>
      <c r="LDP22" s="146"/>
      <c r="LDQ22" s="146"/>
      <c r="LDR22" s="146"/>
      <c r="LDS22" s="146"/>
      <c r="LDT22" s="146"/>
      <c r="LDU22" s="146"/>
      <c r="LDV22" s="146"/>
      <c r="LDW22" s="146"/>
      <c r="LDX22" s="146"/>
      <c r="LDY22" s="146"/>
      <c r="LDZ22" s="146"/>
      <c r="LEA22" s="146"/>
      <c r="LEB22" s="146"/>
      <c r="LEC22" s="146"/>
      <c r="LED22" s="146"/>
      <c r="LEE22" s="146"/>
      <c r="LEF22" s="146"/>
      <c r="LEG22" s="146"/>
      <c r="LEH22" s="146"/>
      <c r="LEI22" s="146"/>
      <c r="LEJ22" s="146"/>
      <c r="LEK22" s="146"/>
      <c r="LEL22" s="146"/>
      <c r="LEM22" s="146"/>
      <c r="LEN22" s="146"/>
      <c r="LEO22" s="146"/>
      <c r="LEP22" s="146"/>
      <c r="LEQ22" s="146"/>
      <c r="LER22" s="146"/>
      <c r="LES22" s="146"/>
      <c r="LET22" s="146"/>
      <c r="LEU22" s="146"/>
      <c r="LEV22" s="146"/>
      <c r="LEW22" s="146"/>
      <c r="LEX22" s="146"/>
      <c r="LEY22" s="146"/>
      <c r="LEZ22" s="146"/>
      <c r="LFA22" s="146"/>
      <c r="LFB22" s="146"/>
      <c r="LFC22" s="146"/>
      <c r="LFD22" s="146"/>
      <c r="LFE22" s="146"/>
      <c r="LFF22" s="146"/>
      <c r="LFG22" s="146"/>
      <c r="LFH22" s="146"/>
      <c r="LFI22" s="146"/>
      <c r="LFJ22" s="146"/>
      <c r="LFK22" s="146"/>
      <c r="LFL22" s="146"/>
      <c r="LFM22" s="146"/>
      <c r="LFN22" s="146"/>
      <c r="LFO22" s="146"/>
      <c r="LFP22" s="146"/>
      <c r="LFQ22" s="146"/>
      <c r="LFR22" s="146"/>
      <c r="LFS22" s="146"/>
      <c r="LFT22" s="146"/>
      <c r="LFU22" s="146"/>
      <c r="LFV22" s="146"/>
      <c r="LFW22" s="146"/>
      <c r="LFX22" s="146"/>
      <c r="LFY22" s="146"/>
      <c r="LFZ22" s="146"/>
      <c r="LGA22" s="146"/>
      <c r="LGB22" s="146"/>
      <c r="LGC22" s="146"/>
      <c r="LGD22" s="146"/>
      <c r="LGE22" s="146"/>
      <c r="LGF22" s="146"/>
      <c r="LGG22" s="146"/>
      <c r="LGH22" s="146"/>
      <c r="LGI22" s="146"/>
      <c r="LGJ22" s="146"/>
      <c r="LGK22" s="146"/>
      <c r="LGL22" s="146"/>
      <c r="LGM22" s="146"/>
      <c r="LGN22" s="146"/>
      <c r="LGO22" s="146"/>
      <c r="LGP22" s="146"/>
      <c r="LGQ22" s="146"/>
      <c r="LGR22" s="146"/>
      <c r="LGS22" s="146"/>
      <c r="LGT22" s="146"/>
      <c r="LGU22" s="146"/>
      <c r="LGV22" s="146"/>
      <c r="LGW22" s="146"/>
      <c r="LGX22" s="146"/>
      <c r="LGY22" s="146"/>
      <c r="LGZ22" s="146"/>
      <c r="LHA22" s="146"/>
      <c r="LHB22" s="146"/>
      <c r="LHC22" s="146"/>
      <c r="LHD22" s="146"/>
      <c r="LHE22" s="146"/>
      <c r="LHF22" s="146"/>
      <c r="LHG22" s="146"/>
      <c r="LHH22" s="146"/>
      <c r="LHI22" s="146"/>
      <c r="LHJ22" s="146"/>
      <c r="LHK22" s="146"/>
      <c r="LHL22" s="146"/>
      <c r="LHM22" s="146"/>
      <c r="LHN22" s="146"/>
      <c r="LHO22" s="146"/>
      <c r="LHP22" s="146"/>
      <c r="LHQ22" s="146"/>
      <c r="LHR22" s="146"/>
      <c r="LHS22" s="146"/>
      <c r="LHT22" s="146"/>
      <c r="LHU22" s="146"/>
      <c r="LHV22" s="146"/>
      <c r="LHW22" s="146"/>
      <c r="LHX22" s="146"/>
      <c r="LHY22" s="146"/>
      <c r="LHZ22" s="146"/>
      <c r="LIA22" s="146"/>
      <c r="LIB22" s="146"/>
      <c r="LIC22" s="146"/>
      <c r="LID22" s="146"/>
      <c r="LIE22" s="146"/>
      <c r="LIF22" s="146"/>
      <c r="LIG22" s="146"/>
      <c r="LIH22" s="146"/>
      <c r="LII22" s="146"/>
      <c r="LIJ22" s="146"/>
      <c r="LIK22" s="146"/>
      <c r="LIL22" s="146"/>
      <c r="LIM22" s="146"/>
      <c r="LIN22" s="146"/>
      <c r="LIO22" s="146"/>
      <c r="LIP22" s="146"/>
      <c r="LIQ22" s="146"/>
      <c r="LIR22" s="146"/>
      <c r="LIS22" s="146"/>
      <c r="LIT22" s="146"/>
      <c r="LIU22" s="146"/>
      <c r="LIV22" s="146"/>
      <c r="LIW22" s="146"/>
      <c r="LIX22" s="146"/>
      <c r="LIY22" s="146"/>
      <c r="LIZ22" s="146"/>
      <c r="LJA22" s="146"/>
      <c r="LJB22" s="146"/>
      <c r="LJC22" s="146"/>
      <c r="LJD22" s="146"/>
      <c r="LJE22" s="146"/>
      <c r="LJF22" s="146"/>
      <c r="LJG22" s="146"/>
      <c r="LJH22" s="146"/>
      <c r="LJI22" s="146"/>
      <c r="LJJ22" s="146"/>
      <c r="LJK22" s="146"/>
      <c r="LJL22" s="146"/>
      <c r="LJM22" s="146"/>
      <c r="LJN22" s="146"/>
      <c r="LJO22" s="146"/>
      <c r="LJP22" s="146"/>
      <c r="LJQ22" s="146"/>
      <c r="LJR22" s="146"/>
      <c r="LJS22" s="146"/>
      <c r="LJT22" s="146"/>
      <c r="LJU22" s="146"/>
      <c r="LJV22" s="146"/>
      <c r="LJW22" s="146"/>
      <c r="LJX22" s="146"/>
      <c r="LJY22" s="146"/>
      <c r="LJZ22" s="146"/>
      <c r="LKA22" s="146"/>
      <c r="LKB22" s="146"/>
      <c r="LKC22" s="146"/>
      <c r="LKD22" s="146"/>
      <c r="LKE22" s="146"/>
      <c r="LKF22" s="146"/>
      <c r="LKG22" s="146"/>
      <c r="LKH22" s="146"/>
      <c r="LKI22" s="146"/>
      <c r="LKJ22" s="146"/>
      <c r="LKK22" s="146"/>
      <c r="LKL22" s="146"/>
      <c r="LKM22" s="146"/>
      <c r="LKN22" s="146"/>
      <c r="LKO22" s="146"/>
      <c r="LKP22" s="146"/>
      <c r="LKQ22" s="146"/>
      <c r="LKR22" s="146"/>
      <c r="LKS22" s="146"/>
      <c r="LKT22" s="146"/>
      <c r="LKU22" s="146"/>
      <c r="LKV22" s="146"/>
      <c r="LKW22" s="146"/>
      <c r="LKX22" s="146"/>
      <c r="LKY22" s="146"/>
      <c r="LKZ22" s="146"/>
      <c r="LLA22" s="146"/>
      <c r="LLB22" s="146"/>
      <c r="LLC22" s="146"/>
      <c r="LLD22" s="146"/>
      <c r="LLE22" s="146"/>
      <c r="LLF22" s="146"/>
      <c r="LLG22" s="146"/>
      <c r="LLH22" s="146"/>
      <c r="LLI22" s="146"/>
      <c r="LLJ22" s="146"/>
      <c r="LLK22" s="146"/>
      <c r="LLL22" s="146"/>
      <c r="LLM22" s="146"/>
      <c r="LLN22" s="146"/>
      <c r="LLO22" s="146"/>
      <c r="LLP22" s="146"/>
      <c r="LLQ22" s="146"/>
      <c r="LLR22" s="146"/>
      <c r="LLS22" s="146"/>
      <c r="LLT22" s="146"/>
      <c r="LLU22" s="146"/>
      <c r="LLV22" s="146"/>
      <c r="LLW22" s="146"/>
      <c r="LLX22" s="146"/>
      <c r="LLY22" s="146"/>
      <c r="LLZ22" s="146"/>
      <c r="LMA22" s="146"/>
      <c r="LMB22" s="146"/>
      <c r="LMC22" s="146"/>
      <c r="LMD22" s="146"/>
      <c r="LME22" s="146"/>
      <c r="LMF22" s="146"/>
      <c r="LMG22" s="146"/>
      <c r="LMH22" s="146"/>
      <c r="LMI22" s="146"/>
      <c r="LMJ22" s="146"/>
      <c r="LMK22" s="146"/>
      <c r="LML22" s="146"/>
      <c r="LMM22" s="146"/>
      <c r="LMN22" s="146"/>
      <c r="LMO22" s="146"/>
      <c r="LMP22" s="146"/>
      <c r="LMQ22" s="146"/>
      <c r="LMR22" s="146"/>
      <c r="LMS22" s="146"/>
      <c r="LMT22" s="146"/>
      <c r="LMU22" s="146"/>
      <c r="LMV22" s="146"/>
      <c r="LMW22" s="146"/>
      <c r="LMX22" s="146"/>
      <c r="LMY22" s="146"/>
      <c r="LMZ22" s="146"/>
      <c r="LNA22" s="146"/>
      <c r="LNB22" s="146"/>
      <c r="LNC22" s="146"/>
      <c r="LND22" s="146"/>
      <c r="LNE22" s="146"/>
      <c r="LNF22" s="146"/>
      <c r="LNG22" s="146"/>
      <c r="LNH22" s="146"/>
      <c r="LNI22" s="146"/>
      <c r="LNJ22" s="146"/>
      <c r="LNK22" s="146"/>
      <c r="LNL22" s="146"/>
      <c r="LNM22" s="146"/>
      <c r="LNN22" s="146"/>
      <c r="LNO22" s="146"/>
      <c r="LNP22" s="146"/>
      <c r="LNQ22" s="146"/>
      <c r="LNR22" s="146"/>
      <c r="LNS22" s="146"/>
      <c r="LNT22" s="146"/>
      <c r="LNU22" s="146"/>
      <c r="LNV22" s="146"/>
      <c r="LNW22" s="146"/>
      <c r="LNX22" s="146"/>
      <c r="LNY22" s="146"/>
      <c r="LNZ22" s="146"/>
      <c r="LOA22" s="146"/>
      <c r="LOB22" s="146"/>
      <c r="LOC22" s="146"/>
      <c r="LOD22" s="146"/>
      <c r="LOE22" s="146"/>
      <c r="LOF22" s="146"/>
      <c r="LOG22" s="146"/>
      <c r="LOH22" s="146"/>
      <c r="LOI22" s="146"/>
      <c r="LOJ22" s="146"/>
      <c r="LOK22" s="146"/>
      <c r="LOL22" s="146"/>
      <c r="LOM22" s="146"/>
      <c r="LON22" s="146"/>
      <c r="LOO22" s="146"/>
      <c r="LOP22" s="146"/>
      <c r="LOQ22" s="146"/>
      <c r="LOR22" s="146"/>
      <c r="LOS22" s="146"/>
      <c r="LOT22" s="146"/>
      <c r="LOU22" s="146"/>
      <c r="LOV22" s="146"/>
      <c r="LOW22" s="146"/>
      <c r="LOX22" s="146"/>
      <c r="LOY22" s="146"/>
      <c r="LOZ22" s="146"/>
      <c r="LPA22" s="146"/>
      <c r="LPB22" s="146"/>
      <c r="LPC22" s="146"/>
      <c r="LPD22" s="146"/>
      <c r="LPE22" s="146"/>
      <c r="LPF22" s="146"/>
      <c r="LPG22" s="146"/>
      <c r="LPH22" s="146"/>
      <c r="LPI22" s="146"/>
      <c r="LPJ22" s="146"/>
      <c r="LPK22" s="146"/>
      <c r="LPL22" s="146"/>
      <c r="LPM22" s="146"/>
      <c r="LPN22" s="146"/>
      <c r="LPO22" s="146"/>
      <c r="LPP22" s="146"/>
      <c r="LPQ22" s="146"/>
      <c r="LPR22" s="146"/>
      <c r="LPS22" s="146"/>
      <c r="LPT22" s="146"/>
      <c r="LPU22" s="146"/>
      <c r="LPV22" s="146"/>
      <c r="LPW22" s="146"/>
      <c r="LPX22" s="146"/>
      <c r="LPY22" s="146"/>
      <c r="LPZ22" s="146"/>
      <c r="LQA22" s="146"/>
      <c r="LQB22" s="146"/>
      <c r="LQC22" s="146"/>
      <c r="LQD22" s="146"/>
      <c r="LQE22" s="146"/>
      <c r="LQF22" s="146"/>
      <c r="LQG22" s="146"/>
      <c r="LQH22" s="146"/>
      <c r="LQI22" s="146"/>
      <c r="LQJ22" s="146"/>
      <c r="LQK22" s="146"/>
      <c r="LQL22" s="146"/>
      <c r="LQM22" s="146"/>
      <c r="LQN22" s="146"/>
      <c r="LQO22" s="146"/>
      <c r="LQP22" s="146"/>
      <c r="LQQ22" s="146"/>
      <c r="LQR22" s="146"/>
      <c r="LQS22" s="146"/>
      <c r="LQT22" s="146"/>
      <c r="LQU22" s="146"/>
      <c r="LQV22" s="146"/>
      <c r="LQW22" s="146"/>
      <c r="LQX22" s="146"/>
      <c r="LQY22" s="146"/>
      <c r="LQZ22" s="146"/>
      <c r="LRA22" s="146"/>
      <c r="LRB22" s="146"/>
      <c r="LRC22" s="146"/>
      <c r="LRD22" s="146"/>
      <c r="LRE22" s="146"/>
      <c r="LRF22" s="146"/>
      <c r="LRG22" s="146"/>
      <c r="LRH22" s="146"/>
      <c r="LRI22" s="146"/>
      <c r="LRJ22" s="146"/>
      <c r="LRK22" s="146"/>
      <c r="LRL22" s="146"/>
      <c r="LRM22" s="146"/>
      <c r="LRN22" s="146"/>
      <c r="LRO22" s="146"/>
      <c r="LRP22" s="146"/>
      <c r="LRQ22" s="146"/>
      <c r="LRR22" s="146"/>
      <c r="LRS22" s="146"/>
      <c r="LRT22" s="146"/>
      <c r="LRU22" s="146"/>
      <c r="LRV22" s="146"/>
      <c r="LRW22" s="146"/>
      <c r="LRX22" s="146"/>
      <c r="LRY22" s="146"/>
      <c r="LRZ22" s="146"/>
      <c r="LSA22" s="146"/>
      <c r="LSB22" s="146"/>
      <c r="LSC22" s="146"/>
      <c r="LSD22" s="146"/>
      <c r="LSE22" s="146"/>
      <c r="LSF22" s="146"/>
      <c r="LSG22" s="146"/>
      <c r="LSH22" s="146"/>
      <c r="LSI22" s="146"/>
      <c r="LSJ22" s="146"/>
      <c r="LSK22" s="146"/>
      <c r="LSL22" s="146"/>
      <c r="LSM22" s="146"/>
      <c r="LSN22" s="146"/>
      <c r="LSO22" s="146"/>
      <c r="LSP22" s="146"/>
      <c r="LSQ22" s="146"/>
      <c r="LSR22" s="146"/>
      <c r="LSS22" s="146"/>
      <c r="LST22" s="146"/>
      <c r="LSU22" s="146"/>
      <c r="LSV22" s="146"/>
      <c r="LSW22" s="146"/>
      <c r="LSX22" s="146"/>
      <c r="LSY22" s="146"/>
      <c r="LSZ22" s="146"/>
      <c r="LTA22" s="146"/>
      <c r="LTB22" s="146"/>
      <c r="LTC22" s="146"/>
      <c r="LTD22" s="146"/>
      <c r="LTE22" s="146"/>
      <c r="LTF22" s="146"/>
      <c r="LTG22" s="146"/>
      <c r="LTH22" s="146"/>
      <c r="LTI22" s="146"/>
      <c r="LTJ22" s="146"/>
      <c r="LTK22" s="146"/>
      <c r="LTL22" s="146"/>
      <c r="LTM22" s="146"/>
      <c r="LTN22" s="146"/>
      <c r="LTO22" s="146"/>
      <c r="LTP22" s="146"/>
      <c r="LTQ22" s="146"/>
      <c r="LTR22" s="146"/>
      <c r="LTS22" s="146"/>
      <c r="LTT22" s="146"/>
      <c r="LTU22" s="146"/>
      <c r="LTV22" s="146"/>
      <c r="LTW22" s="146"/>
      <c r="LTX22" s="146"/>
      <c r="LTY22" s="146"/>
      <c r="LTZ22" s="146"/>
      <c r="LUA22" s="146"/>
      <c r="LUB22" s="146"/>
      <c r="LUC22" s="146"/>
      <c r="LUD22" s="146"/>
      <c r="LUE22" s="146"/>
      <c r="LUF22" s="146"/>
      <c r="LUG22" s="146"/>
      <c r="LUH22" s="146"/>
      <c r="LUI22" s="146"/>
      <c r="LUJ22" s="146"/>
      <c r="LUK22" s="146"/>
      <c r="LUL22" s="146"/>
      <c r="LUM22" s="146"/>
      <c r="LUN22" s="146"/>
      <c r="LUO22" s="146"/>
      <c r="LUP22" s="146"/>
      <c r="LUQ22" s="146"/>
      <c r="LUR22" s="146"/>
      <c r="LUS22" s="146"/>
      <c r="LUT22" s="146"/>
      <c r="LUU22" s="146"/>
      <c r="LUV22" s="146"/>
      <c r="LUW22" s="146"/>
      <c r="LUX22" s="146"/>
      <c r="LUY22" s="146"/>
      <c r="LUZ22" s="146"/>
      <c r="LVA22" s="146"/>
      <c r="LVB22" s="146"/>
      <c r="LVC22" s="146"/>
      <c r="LVD22" s="146"/>
      <c r="LVE22" s="146"/>
      <c r="LVF22" s="146"/>
      <c r="LVG22" s="146"/>
      <c r="LVH22" s="146"/>
      <c r="LVI22" s="146"/>
      <c r="LVJ22" s="146"/>
      <c r="LVK22" s="146"/>
      <c r="LVL22" s="146"/>
      <c r="LVM22" s="146"/>
      <c r="LVN22" s="146"/>
      <c r="LVO22" s="146"/>
      <c r="LVP22" s="146"/>
      <c r="LVQ22" s="146"/>
      <c r="LVR22" s="146"/>
      <c r="LVS22" s="146"/>
      <c r="LVT22" s="146"/>
      <c r="LVU22" s="146"/>
      <c r="LVV22" s="146"/>
      <c r="LVW22" s="146"/>
      <c r="LVX22" s="146"/>
      <c r="LVY22" s="146"/>
      <c r="LVZ22" s="146"/>
      <c r="LWA22" s="146"/>
      <c r="LWB22" s="146"/>
      <c r="LWC22" s="146"/>
      <c r="LWD22" s="146"/>
      <c r="LWE22" s="146"/>
      <c r="LWF22" s="146"/>
      <c r="LWG22" s="146"/>
      <c r="LWH22" s="146"/>
      <c r="LWI22" s="146"/>
      <c r="LWJ22" s="146"/>
      <c r="LWK22" s="146"/>
      <c r="LWL22" s="146"/>
      <c r="LWM22" s="146"/>
      <c r="LWN22" s="146"/>
      <c r="LWO22" s="146"/>
      <c r="LWP22" s="146"/>
      <c r="LWQ22" s="146"/>
      <c r="LWR22" s="146"/>
      <c r="LWS22" s="146"/>
      <c r="LWT22" s="146"/>
      <c r="LWU22" s="146"/>
      <c r="LWV22" s="146"/>
      <c r="LWW22" s="146"/>
      <c r="LWX22" s="146"/>
      <c r="LWY22" s="146"/>
      <c r="LWZ22" s="146"/>
      <c r="LXA22" s="146"/>
      <c r="LXB22" s="146"/>
      <c r="LXC22" s="146"/>
      <c r="LXD22" s="146"/>
      <c r="LXE22" s="146"/>
      <c r="LXF22" s="146"/>
      <c r="LXG22" s="146"/>
      <c r="LXH22" s="146"/>
      <c r="LXI22" s="146"/>
      <c r="LXJ22" s="146"/>
      <c r="LXK22" s="146"/>
      <c r="LXL22" s="146"/>
      <c r="LXM22" s="146"/>
      <c r="LXN22" s="146"/>
      <c r="LXO22" s="146"/>
      <c r="LXP22" s="146"/>
      <c r="LXQ22" s="146"/>
      <c r="LXR22" s="146"/>
      <c r="LXS22" s="146"/>
      <c r="LXT22" s="146"/>
      <c r="LXU22" s="146"/>
      <c r="LXV22" s="146"/>
      <c r="LXW22" s="146"/>
      <c r="LXX22" s="146"/>
      <c r="LXY22" s="146"/>
      <c r="LXZ22" s="146"/>
      <c r="LYA22" s="146"/>
      <c r="LYB22" s="146"/>
      <c r="LYC22" s="146"/>
      <c r="LYD22" s="146"/>
      <c r="LYE22" s="146"/>
      <c r="LYF22" s="146"/>
      <c r="LYG22" s="146"/>
      <c r="LYH22" s="146"/>
      <c r="LYI22" s="146"/>
      <c r="LYJ22" s="146"/>
      <c r="LYK22" s="146"/>
      <c r="LYL22" s="146"/>
      <c r="LYM22" s="146"/>
      <c r="LYN22" s="146"/>
      <c r="LYO22" s="146"/>
      <c r="LYP22" s="146"/>
      <c r="LYQ22" s="146"/>
      <c r="LYR22" s="146"/>
      <c r="LYS22" s="146"/>
      <c r="LYT22" s="146"/>
      <c r="LYU22" s="146"/>
      <c r="LYV22" s="146"/>
      <c r="LYW22" s="146"/>
      <c r="LYX22" s="146"/>
      <c r="LYY22" s="146"/>
      <c r="LYZ22" s="146"/>
      <c r="LZA22" s="146"/>
      <c r="LZB22" s="146"/>
      <c r="LZC22" s="146"/>
      <c r="LZD22" s="146"/>
      <c r="LZE22" s="146"/>
      <c r="LZF22" s="146"/>
      <c r="LZG22" s="146"/>
      <c r="LZH22" s="146"/>
      <c r="LZI22" s="146"/>
      <c r="LZJ22" s="146"/>
      <c r="LZK22" s="146"/>
      <c r="LZL22" s="146"/>
      <c r="LZM22" s="146"/>
      <c r="LZN22" s="146"/>
      <c r="LZO22" s="146"/>
      <c r="LZP22" s="146"/>
      <c r="LZQ22" s="146"/>
      <c r="LZR22" s="146"/>
      <c r="LZS22" s="146"/>
      <c r="LZT22" s="146"/>
      <c r="LZU22" s="146"/>
      <c r="LZV22" s="146"/>
      <c r="LZW22" s="146"/>
      <c r="LZX22" s="146"/>
      <c r="LZY22" s="146"/>
      <c r="LZZ22" s="146"/>
      <c r="MAA22" s="146"/>
      <c r="MAB22" s="146"/>
      <c r="MAC22" s="146"/>
      <c r="MAD22" s="146"/>
      <c r="MAE22" s="146"/>
      <c r="MAF22" s="146"/>
      <c r="MAG22" s="146"/>
      <c r="MAH22" s="146"/>
      <c r="MAI22" s="146"/>
      <c r="MAJ22" s="146"/>
      <c r="MAK22" s="146"/>
      <c r="MAL22" s="146"/>
      <c r="MAM22" s="146"/>
      <c r="MAN22" s="146"/>
      <c r="MAO22" s="146"/>
      <c r="MAP22" s="146"/>
      <c r="MAQ22" s="146"/>
      <c r="MAR22" s="146"/>
      <c r="MAS22" s="146"/>
      <c r="MAT22" s="146"/>
      <c r="MAU22" s="146"/>
      <c r="MAV22" s="146"/>
      <c r="MAW22" s="146"/>
      <c r="MAX22" s="146"/>
      <c r="MAY22" s="146"/>
      <c r="MAZ22" s="146"/>
      <c r="MBA22" s="146"/>
      <c r="MBB22" s="146"/>
      <c r="MBC22" s="146"/>
      <c r="MBD22" s="146"/>
      <c r="MBE22" s="146"/>
      <c r="MBF22" s="146"/>
      <c r="MBG22" s="146"/>
      <c r="MBH22" s="146"/>
      <c r="MBI22" s="146"/>
      <c r="MBJ22" s="146"/>
      <c r="MBK22" s="146"/>
      <c r="MBL22" s="146"/>
      <c r="MBM22" s="146"/>
      <c r="MBN22" s="146"/>
      <c r="MBO22" s="146"/>
      <c r="MBP22" s="146"/>
      <c r="MBQ22" s="146"/>
      <c r="MBR22" s="146"/>
      <c r="MBS22" s="146"/>
      <c r="MBT22" s="146"/>
      <c r="MBU22" s="146"/>
      <c r="MBV22" s="146"/>
      <c r="MBW22" s="146"/>
      <c r="MBX22" s="146"/>
      <c r="MBY22" s="146"/>
      <c r="MBZ22" s="146"/>
      <c r="MCA22" s="146"/>
      <c r="MCB22" s="146"/>
      <c r="MCC22" s="146"/>
      <c r="MCD22" s="146"/>
      <c r="MCE22" s="146"/>
      <c r="MCF22" s="146"/>
      <c r="MCG22" s="146"/>
      <c r="MCH22" s="146"/>
      <c r="MCI22" s="146"/>
      <c r="MCJ22" s="146"/>
      <c r="MCK22" s="146"/>
      <c r="MCL22" s="146"/>
      <c r="MCM22" s="146"/>
      <c r="MCN22" s="146"/>
      <c r="MCO22" s="146"/>
      <c r="MCP22" s="146"/>
      <c r="MCQ22" s="146"/>
      <c r="MCR22" s="146"/>
      <c r="MCS22" s="146"/>
      <c r="MCT22" s="146"/>
      <c r="MCU22" s="146"/>
      <c r="MCV22" s="146"/>
      <c r="MCW22" s="146"/>
      <c r="MCX22" s="146"/>
      <c r="MCY22" s="146"/>
      <c r="MCZ22" s="146"/>
      <c r="MDA22" s="146"/>
      <c r="MDB22" s="146"/>
      <c r="MDC22" s="146"/>
      <c r="MDD22" s="146"/>
      <c r="MDE22" s="146"/>
      <c r="MDF22" s="146"/>
      <c r="MDG22" s="146"/>
      <c r="MDH22" s="146"/>
      <c r="MDI22" s="146"/>
      <c r="MDJ22" s="146"/>
      <c r="MDK22" s="146"/>
      <c r="MDL22" s="146"/>
      <c r="MDM22" s="146"/>
      <c r="MDN22" s="146"/>
      <c r="MDO22" s="146"/>
      <c r="MDP22" s="146"/>
      <c r="MDQ22" s="146"/>
      <c r="MDR22" s="146"/>
      <c r="MDS22" s="146"/>
      <c r="MDT22" s="146"/>
      <c r="MDU22" s="146"/>
      <c r="MDV22" s="146"/>
      <c r="MDW22" s="146"/>
      <c r="MDX22" s="146"/>
      <c r="MDY22" s="146"/>
      <c r="MDZ22" s="146"/>
      <c r="MEA22" s="146"/>
      <c r="MEB22" s="146"/>
      <c r="MEC22" s="146"/>
      <c r="MED22" s="146"/>
      <c r="MEE22" s="146"/>
      <c r="MEF22" s="146"/>
      <c r="MEG22" s="146"/>
      <c r="MEH22" s="146"/>
      <c r="MEI22" s="146"/>
      <c r="MEJ22" s="146"/>
      <c r="MEK22" s="146"/>
      <c r="MEL22" s="146"/>
      <c r="MEM22" s="146"/>
      <c r="MEN22" s="146"/>
      <c r="MEO22" s="146"/>
      <c r="MEP22" s="146"/>
      <c r="MEQ22" s="146"/>
      <c r="MER22" s="146"/>
      <c r="MES22" s="146"/>
      <c r="MET22" s="146"/>
      <c r="MEU22" s="146"/>
      <c r="MEV22" s="146"/>
      <c r="MEW22" s="146"/>
      <c r="MEX22" s="146"/>
      <c r="MEY22" s="146"/>
      <c r="MEZ22" s="146"/>
      <c r="MFA22" s="146"/>
      <c r="MFB22" s="146"/>
      <c r="MFC22" s="146"/>
      <c r="MFD22" s="146"/>
      <c r="MFE22" s="146"/>
      <c r="MFF22" s="146"/>
      <c r="MFG22" s="146"/>
      <c r="MFH22" s="146"/>
      <c r="MFI22" s="146"/>
      <c r="MFJ22" s="146"/>
      <c r="MFK22" s="146"/>
      <c r="MFL22" s="146"/>
      <c r="MFM22" s="146"/>
      <c r="MFN22" s="146"/>
      <c r="MFO22" s="146"/>
      <c r="MFP22" s="146"/>
      <c r="MFQ22" s="146"/>
      <c r="MFR22" s="146"/>
      <c r="MFS22" s="146"/>
      <c r="MFT22" s="146"/>
      <c r="MFU22" s="146"/>
      <c r="MFV22" s="146"/>
      <c r="MFW22" s="146"/>
      <c r="MFX22" s="146"/>
      <c r="MFY22" s="146"/>
      <c r="MFZ22" s="146"/>
      <c r="MGA22" s="146"/>
      <c r="MGB22" s="146"/>
      <c r="MGC22" s="146"/>
      <c r="MGD22" s="146"/>
      <c r="MGE22" s="146"/>
      <c r="MGF22" s="146"/>
      <c r="MGG22" s="146"/>
      <c r="MGH22" s="146"/>
      <c r="MGI22" s="146"/>
      <c r="MGJ22" s="146"/>
      <c r="MGK22" s="146"/>
      <c r="MGL22" s="146"/>
      <c r="MGM22" s="146"/>
      <c r="MGN22" s="146"/>
      <c r="MGO22" s="146"/>
      <c r="MGP22" s="146"/>
      <c r="MGQ22" s="146"/>
      <c r="MGR22" s="146"/>
      <c r="MGS22" s="146"/>
      <c r="MGT22" s="146"/>
      <c r="MGU22" s="146"/>
      <c r="MGV22" s="146"/>
      <c r="MGW22" s="146"/>
      <c r="MGX22" s="146"/>
      <c r="MGY22" s="146"/>
      <c r="MGZ22" s="146"/>
      <c r="MHA22" s="146"/>
      <c r="MHB22" s="146"/>
      <c r="MHC22" s="146"/>
      <c r="MHD22" s="146"/>
      <c r="MHE22" s="146"/>
      <c r="MHF22" s="146"/>
      <c r="MHG22" s="146"/>
      <c r="MHH22" s="146"/>
      <c r="MHI22" s="146"/>
      <c r="MHJ22" s="146"/>
      <c r="MHK22" s="146"/>
      <c r="MHL22" s="146"/>
      <c r="MHM22" s="146"/>
      <c r="MHN22" s="146"/>
      <c r="MHO22" s="146"/>
      <c r="MHP22" s="146"/>
      <c r="MHQ22" s="146"/>
      <c r="MHR22" s="146"/>
      <c r="MHS22" s="146"/>
      <c r="MHT22" s="146"/>
      <c r="MHU22" s="146"/>
      <c r="MHV22" s="146"/>
      <c r="MHW22" s="146"/>
      <c r="MHX22" s="146"/>
      <c r="MHY22" s="146"/>
      <c r="MHZ22" s="146"/>
      <c r="MIA22" s="146"/>
      <c r="MIB22" s="146"/>
      <c r="MIC22" s="146"/>
      <c r="MID22" s="146"/>
      <c r="MIE22" s="146"/>
      <c r="MIF22" s="146"/>
      <c r="MIG22" s="146"/>
      <c r="MIH22" s="146"/>
      <c r="MII22" s="146"/>
      <c r="MIJ22" s="146"/>
      <c r="MIK22" s="146"/>
      <c r="MIL22" s="146"/>
      <c r="MIM22" s="146"/>
      <c r="MIN22" s="146"/>
      <c r="MIO22" s="146"/>
      <c r="MIP22" s="146"/>
      <c r="MIQ22" s="146"/>
      <c r="MIR22" s="146"/>
      <c r="MIS22" s="146"/>
      <c r="MIT22" s="146"/>
      <c r="MIU22" s="146"/>
      <c r="MIV22" s="146"/>
      <c r="MIW22" s="146"/>
      <c r="MIX22" s="146"/>
      <c r="MIY22" s="146"/>
      <c r="MIZ22" s="146"/>
      <c r="MJA22" s="146"/>
      <c r="MJB22" s="146"/>
      <c r="MJC22" s="146"/>
      <c r="MJD22" s="146"/>
      <c r="MJE22" s="146"/>
      <c r="MJF22" s="146"/>
      <c r="MJG22" s="146"/>
      <c r="MJH22" s="146"/>
      <c r="MJI22" s="146"/>
      <c r="MJJ22" s="146"/>
      <c r="MJK22" s="146"/>
      <c r="MJL22" s="146"/>
      <c r="MJM22" s="146"/>
      <c r="MJN22" s="146"/>
      <c r="MJO22" s="146"/>
      <c r="MJP22" s="146"/>
      <c r="MJQ22" s="146"/>
      <c r="MJR22" s="146"/>
      <c r="MJS22" s="146"/>
      <c r="MJT22" s="146"/>
      <c r="MJU22" s="146"/>
      <c r="MJV22" s="146"/>
      <c r="MJW22" s="146"/>
      <c r="MJX22" s="146"/>
      <c r="MJY22" s="146"/>
      <c r="MJZ22" s="146"/>
      <c r="MKA22" s="146"/>
      <c r="MKB22" s="146"/>
      <c r="MKC22" s="146"/>
      <c r="MKD22" s="146"/>
      <c r="MKE22" s="146"/>
      <c r="MKF22" s="146"/>
      <c r="MKG22" s="146"/>
      <c r="MKH22" s="146"/>
      <c r="MKI22" s="146"/>
      <c r="MKJ22" s="146"/>
      <c r="MKK22" s="146"/>
      <c r="MKL22" s="146"/>
      <c r="MKM22" s="146"/>
      <c r="MKN22" s="146"/>
      <c r="MKO22" s="146"/>
      <c r="MKP22" s="146"/>
      <c r="MKQ22" s="146"/>
      <c r="MKR22" s="146"/>
      <c r="MKS22" s="146"/>
      <c r="MKT22" s="146"/>
      <c r="MKU22" s="146"/>
      <c r="MKV22" s="146"/>
      <c r="MKW22" s="146"/>
      <c r="MKX22" s="146"/>
      <c r="MKY22" s="146"/>
      <c r="MKZ22" s="146"/>
      <c r="MLA22" s="146"/>
      <c r="MLB22" s="146"/>
      <c r="MLC22" s="146"/>
      <c r="MLD22" s="146"/>
      <c r="MLE22" s="146"/>
      <c r="MLF22" s="146"/>
      <c r="MLG22" s="146"/>
      <c r="MLH22" s="146"/>
      <c r="MLI22" s="146"/>
      <c r="MLJ22" s="146"/>
      <c r="MLK22" s="146"/>
      <c r="MLL22" s="146"/>
      <c r="MLM22" s="146"/>
      <c r="MLN22" s="146"/>
      <c r="MLO22" s="146"/>
      <c r="MLP22" s="146"/>
      <c r="MLQ22" s="146"/>
      <c r="MLR22" s="146"/>
      <c r="MLS22" s="146"/>
      <c r="MLT22" s="146"/>
      <c r="MLU22" s="146"/>
      <c r="MLV22" s="146"/>
      <c r="MLW22" s="146"/>
      <c r="MLX22" s="146"/>
      <c r="MLY22" s="146"/>
      <c r="MLZ22" s="146"/>
      <c r="MMA22" s="146"/>
      <c r="MMB22" s="146"/>
      <c r="MMC22" s="146"/>
      <c r="MMD22" s="146"/>
      <c r="MME22" s="146"/>
      <c r="MMF22" s="146"/>
      <c r="MMG22" s="146"/>
      <c r="MMH22" s="146"/>
      <c r="MMI22" s="146"/>
      <c r="MMJ22" s="146"/>
      <c r="MMK22" s="146"/>
      <c r="MML22" s="146"/>
      <c r="MMM22" s="146"/>
      <c r="MMN22" s="146"/>
      <c r="MMO22" s="146"/>
      <c r="MMP22" s="146"/>
      <c r="MMQ22" s="146"/>
      <c r="MMR22" s="146"/>
      <c r="MMS22" s="146"/>
      <c r="MMT22" s="146"/>
      <c r="MMU22" s="146"/>
      <c r="MMV22" s="146"/>
      <c r="MMW22" s="146"/>
      <c r="MMX22" s="146"/>
      <c r="MMY22" s="146"/>
      <c r="MMZ22" s="146"/>
      <c r="MNA22" s="146"/>
      <c r="MNB22" s="146"/>
      <c r="MNC22" s="146"/>
      <c r="MND22" s="146"/>
      <c r="MNE22" s="146"/>
      <c r="MNF22" s="146"/>
      <c r="MNG22" s="146"/>
      <c r="MNH22" s="146"/>
      <c r="MNI22" s="146"/>
      <c r="MNJ22" s="146"/>
      <c r="MNK22" s="146"/>
      <c r="MNL22" s="146"/>
      <c r="MNM22" s="146"/>
      <c r="MNN22" s="146"/>
      <c r="MNO22" s="146"/>
      <c r="MNP22" s="146"/>
      <c r="MNQ22" s="146"/>
      <c r="MNR22" s="146"/>
      <c r="MNS22" s="146"/>
      <c r="MNT22" s="146"/>
      <c r="MNU22" s="146"/>
      <c r="MNV22" s="146"/>
      <c r="MNW22" s="146"/>
      <c r="MNX22" s="146"/>
      <c r="MNY22" s="146"/>
      <c r="MNZ22" s="146"/>
      <c r="MOA22" s="146"/>
      <c r="MOB22" s="146"/>
      <c r="MOC22" s="146"/>
      <c r="MOD22" s="146"/>
      <c r="MOE22" s="146"/>
      <c r="MOF22" s="146"/>
      <c r="MOG22" s="146"/>
      <c r="MOH22" s="146"/>
      <c r="MOI22" s="146"/>
      <c r="MOJ22" s="146"/>
      <c r="MOK22" s="146"/>
      <c r="MOL22" s="146"/>
      <c r="MOM22" s="146"/>
      <c r="MON22" s="146"/>
      <c r="MOO22" s="146"/>
      <c r="MOP22" s="146"/>
      <c r="MOQ22" s="146"/>
      <c r="MOR22" s="146"/>
      <c r="MOS22" s="146"/>
      <c r="MOT22" s="146"/>
      <c r="MOU22" s="146"/>
      <c r="MOV22" s="146"/>
      <c r="MOW22" s="146"/>
      <c r="MOX22" s="146"/>
      <c r="MOY22" s="146"/>
      <c r="MOZ22" s="146"/>
      <c r="MPA22" s="146"/>
      <c r="MPB22" s="146"/>
      <c r="MPC22" s="146"/>
      <c r="MPD22" s="146"/>
      <c r="MPE22" s="146"/>
      <c r="MPF22" s="146"/>
      <c r="MPG22" s="146"/>
      <c r="MPH22" s="146"/>
      <c r="MPI22" s="146"/>
      <c r="MPJ22" s="146"/>
      <c r="MPK22" s="146"/>
      <c r="MPL22" s="146"/>
      <c r="MPM22" s="146"/>
      <c r="MPN22" s="146"/>
      <c r="MPO22" s="146"/>
      <c r="MPP22" s="146"/>
      <c r="MPQ22" s="146"/>
      <c r="MPR22" s="146"/>
      <c r="MPS22" s="146"/>
      <c r="MPT22" s="146"/>
      <c r="MPU22" s="146"/>
      <c r="MPV22" s="146"/>
      <c r="MPW22" s="146"/>
      <c r="MPX22" s="146"/>
      <c r="MPY22" s="146"/>
      <c r="MPZ22" s="146"/>
      <c r="MQA22" s="146"/>
      <c r="MQB22" s="146"/>
      <c r="MQC22" s="146"/>
      <c r="MQD22" s="146"/>
      <c r="MQE22" s="146"/>
      <c r="MQF22" s="146"/>
      <c r="MQG22" s="146"/>
      <c r="MQH22" s="146"/>
      <c r="MQI22" s="146"/>
      <c r="MQJ22" s="146"/>
      <c r="MQK22" s="146"/>
      <c r="MQL22" s="146"/>
      <c r="MQM22" s="146"/>
      <c r="MQN22" s="146"/>
      <c r="MQO22" s="146"/>
      <c r="MQP22" s="146"/>
      <c r="MQQ22" s="146"/>
      <c r="MQR22" s="146"/>
      <c r="MQS22" s="146"/>
      <c r="MQT22" s="146"/>
      <c r="MQU22" s="146"/>
      <c r="MQV22" s="146"/>
      <c r="MQW22" s="146"/>
      <c r="MQX22" s="146"/>
      <c r="MQY22" s="146"/>
      <c r="MQZ22" s="146"/>
      <c r="MRA22" s="146"/>
      <c r="MRB22" s="146"/>
      <c r="MRC22" s="146"/>
      <c r="MRD22" s="146"/>
      <c r="MRE22" s="146"/>
      <c r="MRF22" s="146"/>
      <c r="MRG22" s="146"/>
      <c r="MRH22" s="146"/>
      <c r="MRI22" s="146"/>
      <c r="MRJ22" s="146"/>
      <c r="MRK22" s="146"/>
      <c r="MRL22" s="146"/>
      <c r="MRM22" s="146"/>
      <c r="MRN22" s="146"/>
      <c r="MRO22" s="146"/>
      <c r="MRP22" s="146"/>
      <c r="MRQ22" s="146"/>
      <c r="MRR22" s="146"/>
      <c r="MRS22" s="146"/>
      <c r="MRT22" s="146"/>
      <c r="MRU22" s="146"/>
      <c r="MRV22" s="146"/>
      <c r="MRW22" s="146"/>
      <c r="MRX22" s="146"/>
      <c r="MRY22" s="146"/>
      <c r="MRZ22" s="146"/>
      <c r="MSA22" s="146"/>
      <c r="MSB22" s="146"/>
      <c r="MSC22" s="146"/>
      <c r="MSD22" s="146"/>
      <c r="MSE22" s="146"/>
      <c r="MSF22" s="146"/>
      <c r="MSG22" s="146"/>
      <c r="MSH22" s="146"/>
      <c r="MSI22" s="146"/>
      <c r="MSJ22" s="146"/>
      <c r="MSK22" s="146"/>
      <c r="MSL22" s="146"/>
      <c r="MSM22" s="146"/>
      <c r="MSN22" s="146"/>
      <c r="MSO22" s="146"/>
      <c r="MSP22" s="146"/>
      <c r="MSQ22" s="146"/>
      <c r="MSR22" s="146"/>
      <c r="MSS22" s="146"/>
      <c r="MST22" s="146"/>
      <c r="MSU22" s="146"/>
      <c r="MSV22" s="146"/>
      <c r="MSW22" s="146"/>
      <c r="MSX22" s="146"/>
      <c r="MSY22" s="146"/>
      <c r="MSZ22" s="146"/>
      <c r="MTA22" s="146"/>
      <c r="MTB22" s="146"/>
      <c r="MTC22" s="146"/>
      <c r="MTD22" s="146"/>
      <c r="MTE22" s="146"/>
      <c r="MTF22" s="146"/>
      <c r="MTG22" s="146"/>
      <c r="MTH22" s="146"/>
      <c r="MTI22" s="146"/>
      <c r="MTJ22" s="146"/>
      <c r="MTK22" s="146"/>
      <c r="MTL22" s="146"/>
      <c r="MTM22" s="146"/>
      <c r="MTN22" s="146"/>
      <c r="MTO22" s="146"/>
      <c r="MTP22" s="146"/>
      <c r="MTQ22" s="146"/>
      <c r="MTR22" s="146"/>
      <c r="MTS22" s="146"/>
      <c r="MTT22" s="146"/>
      <c r="MTU22" s="146"/>
      <c r="MTV22" s="146"/>
      <c r="MTW22" s="146"/>
      <c r="MTX22" s="146"/>
      <c r="MTY22" s="146"/>
      <c r="MTZ22" s="146"/>
      <c r="MUA22" s="146"/>
      <c r="MUB22" s="146"/>
      <c r="MUC22" s="146"/>
      <c r="MUD22" s="146"/>
      <c r="MUE22" s="146"/>
      <c r="MUF22" s="146"/>
      <c r="MUG22" s="146"/>
      <c r="MUH22" s="146"/>
      <c r="MUI22" s="146"/>
      <c r="MUJ22" s="146"/>
      <c r="MUK22" s="146"/>
      <c r="MUL22" s="146"/>
      <c r="MUM22" s="146"/>
      <c r="MUN22" s="146"/>
      <c r="MUO22" s="146"/>
      <c r="MUP22" s="146"/>
      <c r="MUQ22" s="146"/>
      <c r="MUR22" s="146"/>
      <c r="MUS22" s="146"/>
      <c r="MUT22" s="146"/>
      <c r="MUU22" s="146"/>
      <c r="MUV22" s="146"/>
      <c r="MUW22" s="146"/>
      <c r="MUX22" s="146"/>
      <c r="MUY22" s="146"/>
      <c r="MUZ22" s="146"/>
      <c r="MVA22" s="146"/>
      <c r="MVB22" s="146"/>
      <c r="MVC22" s="146"/>
      <c r="MVD22" s="146"/>
      <c r="MVE22" s="146"/>
      <c r="MVF22" s="146"/>
      <c r="MVG22" s="146"/>
      <c r="MVH22" s="146"/>
      <c r="MVI22" s="146"/>
      <c r="MVJ22" s="146"/>
      <c r="MVK22" s="146"/>
      <c r="MVL22" s="146"/>
      <c r="MVM22" s="146"/>
      <c r="MVN22" s="146"/>
      <c r="MVO22" s="146"/>
      <c r="MVP22" s="146"/>
      <c r="MVQ22" s="146"/>
      <c r="MVR22" s="146"/>
      <c r="MVS22" s="146"/>
      <c r="MVT22" s="146"/>
      <c r="MVU22" s="146"/>
      <c r="MVV22" s="146"/>
      <c r="MVW22" s="146"/>
      <c r="MVX22" s="146"/>
      <c r="MVY22" s="146"/>
      <c r="MVZ22" s="146"/>
      <c r="MWA22" s="146"/>
      <c r="MWB22" s="146"/>
      <c r="MWC22" s="146"/>
      <c r="MWD22" s="146"/>
      <c r="MWE22" s="146"/>
      <c r="MWF22" s="146"/>
      <c r="MWG22" s="146"/>
      <c r="MWH22" s="146"/>
      <c r="MWI22" s="146"/>
      <c r="MWJ22" s="146"/>
      <c r="MWK22" s="146"/>
      <c r="MWL22" s="146"/>
      <c r="MWM22" s="146"/>
      <c r="MWN22" s="146"/>
      <c r="MWO22" s="146"/>
      <c r="MWP22" s="146"/>
      <c r="MWQ22" s="146"/>
      <c r="MWR22" s="146"/>
      <c r="MWS22" s="146"/>
      <c r="MWT22" s="146"/>
      <c r="MWU22" s="146"/>
      <c r="MWV22" s="146"/>
      <c r="MWW22" s="146"/>
      <c r="MWX22" s="146"/>
      <c r="MWY22" s="146"/>
      <c r="MWZ22" s="146"/>
      <c r="MXA22" s="146"/>
      <c r="MXB22" s="146"/>
      <c r="MXC22" s="146"/>
      <c r="MXD22" s="146"/>
      <c r="MXE22" s="146"/>
      <c r="MXF22" s="146"/>
      <c r="MXG22" s="146"/>
      <c r="MXH22" s="146"/>
      <c r="MXI22" s="146"/>
      <c r="MXJ22" s="146"/>
      <c r="MXK22" s="146"/>
      <c r="MXL22" s="146"/>
      <c r="MXM22" s="146"/>
      <c r="MXN22" s="146"/>
      <c r="MXO22" s="146"/>
      <c r="MXP22" s="146"/>
      <c r="MXQ22" s="146"/>
      <c r="MXR22" s="146"/>
      <c r="MXS22" s="146"/>
      <c r="MXT22" s="146"/>
      <c r="MXU22" s="146"/>
      <c r="MXV22" s="146"/>
      <c r="MXW22" s="146"/>
      <c r="MXX22" s="146"/>
      <c r="MXY22" s="146"/>
      <c r="MXZ22" s="146"/>
      <c r="MYA22" s="146"/>
      <c r="MYB22" s="146"/>
      <c r="MYC22" s="146"/>
      <c r="MYD22" s="146"/>
      <c r="MYE22" s="146"/>
      <c r="MYF22" s="146"/>
      <c r="MYG22" s="146"/>
      <c r="MYH22" s="146"/>
      <c r="MYI22" s="146"/>
      <c r="MYJ22" s="146"/>
      <c r="MYK22" s="146"/>
      <c r="MYL22" s="146"/>
      <c r="MYM22" s="146"/>
      <c r="MYN22" s="146"/>
      <c r="MYO22" s="146"/>
      <c r="MYP22" s="146"/>
      <c r="MYQ22" s="146"/>
      <c r="MYR22" s="146"/>
      <c r="MYS22" s="146"/>
      <c r="MYT22" s="146"/>
      <c r="MYU22" s="146"/>
      <c r="MYV22" s="146"/>
      <c r="MYW22" s="146"/>
      <c r="MYX22" s="146"/>
      <c r="MYY22" s="146"/>
      <c r="MYZ22" s="146"/>
      <c r="MZA22" s="146"/>
      <c r="MZB22" s="146"/>
      <c r="MZC22" s="146"/>
      <c r="MZD22" s="146"/>
      <c r="MZE22" s="146"/>
      <c r="MZF22" s="146"/>
      <c r="MZG22" s="146"/>
      <c r="MZH22" s="146"/>
      <c r="MZI22" s="146"/>
      <c r="MZJ22" s="146"/>
      <c r="MZK22" s="146"/>
      <c r="MZL22" s="146"/>
      <c r="MZM22" s="146"/>
      <c r="MZN22" s="146"/>
      <c r="MZO22" s="146"/>
      <c r="MZP22" s="146"/>
      <c r="MZQ22" s="146"/>
      <c r="MZR22" s="146"/>
      <c r="MZS22" s="146"/>
      <c r="MZT22" s="146"/>
      <c r="MZU22" s="146"/>
      <c r="MZV22" s="146"/>
      <c r="MZW22" s="146"/>
      <c r="MZX22" s="146"/>
      <c r="MZY22" s="146"/>
      <c r="MZZ22" s="146"/>
      <c r="NAA22" s="146"/>
      <c r="NAB22" s="146"/>
      <c r="NAC22" s="146"/>
      <c r="NAD22" s="146"/>
      <c r="NAE22" s="146"/>
      <c r="NAF22" s="146"/>
      <c r="NAG22" s="146"/>
      <c r="NAH22" s="146"/>
      <c r="NAI22" s="146"/>
      <c r="NAJ22" s="146"/>
      <c r="NAK22" s="146"/>
      <c r="NAL22" s="146"/>
      <c r="NAM22" s="146"/>
      <c r="NAN22" s="146"/>
      <c r="NAO22" s="146"/>
      <c r="NAP22" s="146"/>
      <c r="NAQ22" s="146"/>
      <c r="NAR22" s="146"/>
      <c r="NAS22" s="146"/>
      <c r="NAT22" s="146"/>
      <c r="NAU22" s="146"/>
      <c r="NAV22" s="146"/>
      <c r="NAW22" s="146"/>
      <c r="NAX22" s="146"/>
      <c r="NAY22" s="146"/>
      <c r="NAZ22" s="146"/>
      <c r="NBA22" s="146"/>
      <c r="NBB22" s="146"/>
      <c r="NBC22" s="146"/>
      <c r="NBD22" s="146"/>
      <c r="NBE22" s="146"/>
      <c r="NBF22" s="146"/>
      <c r="NBG22" s="146"/>
      <c r="NBH22" s="146"/>
      <c r="NBI22" s="146"/>
      <c r="NBJ22" s="146"/>
      <c r="NBK22" s="146"/>
      <c r="NBL22" s="146"/>
      <c r="NBM22" s="146"/>
      <c r="NBN22" s="146"/>
      <c r="NBO22" s="146"/>
      <c r="NBP22" s="146"/>
      <c r="NBQ22" s="146"/>
      <c r="NBR22" s="146"/>
      <c r="NBS22" s="146"/>
      <c r="NBT22" s="146"/>
      <c r="NBU22" s="146"/>
      <c r="NBV22" s="146"/>
      <c r="NBW22" s="146"/>
      <c r="NBX22" s="146"/>
      <c r="NBY22" s="146"/>
      <c r="NBZ22" s="146"/>
      <c r="NCA22" s="146"/>
      <c r="NCB22" s="146"/>
      <c r="NCC22" s="146"/>
      <c r="NCD22" s="146"/>
      <c r="NCE22" s="146"/>
      <c r="NCF22" s="146"/>
      <c r="NCG22" s="146"/>
      <c r="NCH22" s="146"/>
      <c r="NCI22" s="146"/>
      <c r="NCJ22" s="146"/>
      <c r="NCK22" s="146"/>
      <c r="NCL22" s="146"/>
      <c r="NCM22" s="146"/>
      <c r="NCN22" s="146"/>
      <c r="NCO22" s="146"/>
      <c r="NCP22" s="146"/>
      <c r="NCQ22" s="146"/>
      <c r="NCR22" s="146"/>
      <c r="NCS22" s="146"/>
      <c r="NCT22" s="146"/>
      <c r="NCU22" s="146"/>
      <c r="NCV22" s="146"/>
      <c r="NCW22" s="146"/>
      <c r="NCX22" s="146"/>
      <c r="NCY22" s="146"/>
      <c r="NCZ22" s="146"/>
      <c r="NDA22" s="146"/>
      <c r="NDB22" s="146"/>
      <c r="NDC22" s="146"/>
      <c r="NDD22" s="146"/>
      <c r="NDE22" s="146"/>
      <c r="NDF22" s="146"/>
      <c r="NDG22" s="146"/>
      <c r="NDH22" s="146"/>
      <c r="NDI22" s="146"/>
      <c r="NDJ22" s="146"/>
      <c r="NDK22" s="146"/>
      <c r="NDL22" s="146"/>
      <c r="NDM22" s="146"/>
      <c r="NDN22" s="146"/>
      <c r="NDO22" s="146"/>
      <c r="NDP22" s="146"/>
      <c r="NDQ22" s="146"/>
      <c r="NDR22" s="146"/>
      <c r="NDS22" s="146"/>
      <c r="NDT22" s="146"/>
      <c r="NDU22" s="146"/>
      <c r="NDV22" s="146"/>
      <c r="NDW22" s="146"/>
      <c r="NDX22" s="146"/>
      <c r="NDY22" s="146"/>
      <c r="NDZ22" s="146"/>
      <c r="NEA22" s="146"/>
      <c r="NEB22" s="146"/>
      <c r="NEC22" s="146"/>
      <c r="NED22" s="146"/>
      <c r="NEE22" s="146"/>
      <c r="NEF22" s="146"/>
      <c r="NEG22" s="146"/>
      <c r="NEH22" s="146"/>
      <c r="NEI22" s="146"/>
      <c r="NEJ22" s="146"/>
      <c r="NEK22" s="146"/>
      <c r="NEL22" s="146"/>
      <c r="NEM22" s="146"/>
      <c r="NEN22" s="146"/>
      <c r="NEO22" s="146"/>
      <c r="NEP22" s="146"/>
      <c r="NEQ22" s="146"/>
      <c r="NER22" s="146"/>
      <c r="NES22" s="146"/>
      <c r="NET22" s="146"/>
      <c r="NEU22" s="146"/>
      <c r="NEV22" s="146"/>
      <c r="NEW22" s="146"/>
      <c r="NEX22" s="146"/>
      <c r="NEY22" s="146"/>
      <c r="NEZ22" s="146"/>
      <c r="NFA22" s="146"/>
      <c r="NFB22" s="146"/>
      <c r="NFC22" s="146"/>
      <c r="NFD22" s="146"/>
      <c r="NFE22" s="146"/>
      <c r="NFF22" s="146"/>
      <c r="NFG22" s="146"/>
      <c r="NFH22" s="146"/>
      <c r="NFI22" s="146"/>
      <c r="NFJ22" s="146"/>
      <c r="NFK22" s="146"/>
      <c r="NFL22" s="146"/>
      <c r="NFM22" s="146"/>
      <c r="NFN22" s="146"/>
      <c r="NFO22" s="146"/>
      <c r="NFP22" s="146"/>
      <c r="NFQ22" s="146"/>
      <c r="NFR22" s="146"/>
      <c r="NFS22" s="146"/>
      <c r="NFT22" s="146"/>
      <c r="NFU22" s="146"/>
      <c r="NFV22" s="146"/>
      <c r="NFW22" s="146"/>
      <c r="NFX22" s="146"/>
      <c r="NFY22" s="146"/>
      <c r="NFZ22" s="146"/>
      <c r="NGA22" s="146"/>
      <c r="NGB22" s="146"/>
      <c r="NGC22" s="146"/>
      <c r="NGD22" s="146"/>
      <c r="NGE22" s="146"/>
      <c r="NGF22" s="146"/>
      <c r="NGG22" s="146"/>
      <c r="NGH22" s="146"/>
      <c r="NGI22" s="146"/>
      <c r="NGJ22" s="146"/>
      <c r="NGK22" s="146"/>
      <c r="NGL22" s="146"/>
      <c r="NGM22" s="146"/>
      <c r="NGN22" s="146"/>
      <c r="NGO22" s="146"/>
      <c r="NGP22" s="146"/>
      <c r="NGQ22" s="146"/>
      <c r="NGR22" s="146"/>
      <c r="NGS22" s="146"/>
      <c r="NGT22" s="146"/>
      <c r="NGU22" s="146"/>
      <c r="NGV22" s="146"/>
      <c r="NGW22" s="146"/>
      <c r="NGX22" s="146"/>
      <c r="NGY22" s="146"/>
      <c r="NGZ22" s="146"/>
      <c r="NHA22" s="146"/>
      <c r="NHB22" s="146"/>
      <c r="NHC22" s="146"/>
      <c r="NHD22" s="146"/>
      <c r="NHE22" s="146"/>
      <c r="NHF22" s="146"/>
      <c r="NHG22" s="146"/>
      <c r="NHH22" s="146"/>
      <c r="NHI22" s="146"/>
      <c r="NHJ22" s="146"/>
      <c r="NHK22" s="146"/>
      <c r="NHL22" s="146"/>
      <c r="NHM22" s="146"/>
      <c r="NHN22" s="146"/>
      <c r="NHO22" s="146"/>
      <c r="NHP22" s="146"/>
      <c r="NHQ22" s="146"/>
      <c r="NHR22" s="146"/>
      <c r="NHS22" s="146"/>
      <c r="NHT22" s="146"/>
      <c r="NHU22" s="146"/>
      <c r="NHV22" s="146"/>
      <c r="NHW22" s="146"/>
      <c r="NHX22" s="146"/>
      <c r="NHY22" s="146"/>
      <c r="NHZ22" s="146"/>
      <c r="NIA22" s="146"/>
      <c r="NIB22" s="146"/>
      <c r="NIC22" s="146"/>
      <c r="NID22" s="146"/>
      <c r="NIE22" s="146"/>
      <c r="NIF22" s="146"/>
      <c r="NIG22" s="146"/>
      <c r="NIH22" s="146"/>
      <c r="NII22" s="146"/>
      <c r="NIJ22" s="146"/>
      <c r="NIK22" s="146"/>
      <c r="NIL22" s="146"/>
      <c r="NIM22" s="146"/>
      <c r="NIN22" s="146"/>
      <c r="NIO22" s="146"/>
      <c r="NIP22" s="146"/>
      <c r="NIQ22" s="146"/>
      <c r="NIR22" s="146"/>
      <c r="NIS22" s="146"/>
      <c r="NIT22" s="146"/>
      <c r="NIU22" s="146"/>
      <c r="NIV22" s="146"/>
      <c r="NIW22" s="146"/>
      <c r="NIX22" s="146"/>
      <c r="NIY22" s="146"/>
      <c r="NIZ22" s="146"/>
      <c r="NJA22" s="146"/>
      <c r="NJB22" s="146"/>
      <c r="NJC22" s="146"/>
      <c r="NJD22" s="146"/>
      <c r="NJE22" s="146"/>
      <c r="NJF22" s="146"/>
      <c r="NJG22" s="146"/>
      <c r="NJH22" s="146"/>
      <c r="NJI22" s="146"/>
      <c r="NJJ22" s="146"/>
      <c r="NJK22" s="146"/>
      <c r="NJL22" s="146"/>
      <c r="NJM22" s="146"/>
      <c r="NJN22" s="146"/>
      <c r="NJO22" s="146"/>
      <c r="NJP22" s="146"/>
      <c r="NJQ22" s="146"/>
      <c r="NJR22" s="146"/>
      <c r="NJS22" s="146"/>
      <c r="NJT22" s="146"/>
      <c r="NJU22" s="146"/>
      <c r="NJV22" s="146"/>
      <c r="NJW22" s="146"/>
      <c r="NJX22" s="146"/>
      <c r="NJY22" s="146"/>
      <c r="NJZ22" s="146"/>
      <c r="NKA22" s="146"/>
      <c r="NKB22" s="146"/>
      <c r="NKC22" s="146"/>
      <c r="NKD22" s="146"/>
      <c r="NKE22" s="146"/>
      <c r="NKF22" s="146"/>
      <c r="NKG22" s="146"/>
      <c r="NKH22" s="146"/>
      <c r="NKI22" s="146"/>
      <c r="NKJ22" s="146"/>
      <c r="NKK22" s="146"/>
      <c r="NKL22" s="146"/>
      <c r="NKM22" s="146"/>
      <c r="NKN22" s="146"/>
      <c r="NKO22" s="146"/>
      <c r="NKP22" s="146"/>
      <c r="NKQ22" s="146"/>
      <c r="NKR22" s="146"/>
      <c r="NKS22" s="146"/>
      <c r="NKT22" s="146"/>
      <c r="NKU22" s="146"/>
      <c r="NKV22" s="146"/>
      <c r="NKW22" s="146"/>
      <c r="NKX22" s="146"/>
      <c r="NKY22" s="146"/>
      <c r="NKZ22" s="146"/>
      <c r="NLA22" s="146"/>
      <c r="NLB22" s="146"/>
      <c r="NLC22" s="146"/>
      <c r="NLD22" s="146"/>
      <c r="NLE22" s="146"/>
      <c r="NLF22" s="146"/>
      <c r="NLG22" s="146"/>
      <c r="NLH22" s="146"/>
      <c r="NLI22" s="146"/>
      <c r="NLJ22" s="146"/>
      <c r="NLK22" s="146"/>
      <c r="NLL22" s="146"/>
      <c r="NLM22" s="146"/>
      <c r="NLN22" s="146"/>
      <c r="NLO22" s="146"/>
      <c r="NLP22" s="146"/>
      <c r="NLQ22" s="146"/>
      <c r="NLR22" s="146"/>
      <c r="NLS22" s="146"/>
      <c r="NLT22" s="146"/>
      <c r="NLU22" s="146"/>
      <c r="NLV22" s="146"/>
      <c r="NLW22" s="146"/>
      <c r="NLX22" s="146"/>
      <c r="NLY22" s="146"/>
      <c r="NLZ22" s="146"/>
      <c r="NMA22" s="146"/>
      <c r="NMB22" s="146"/>
      <c r="NMC22" s="146"/>
      <c r="NMD22" s="146"/>
      <c r="NME22" s="146"/>
      <c r="NMF22" s="146"/>
      <c r="NMG22" s="146"/>
      <c r="NMH22" s="146"/>
      <c r="NMI22" s="146"/>
      <c r="NMJ22" s="146"/>
      <c r="NMK22" s="146"/>
      <c r="NML22" s="146"/>
      <c r="NMM22" s="146"/>
      <c r="NMN22" s="146"/>
      <c r="NMO22" s="146"/>
      <c r="NMP22" s="146"/>
      <c r="NMQ22" s="146"/>
      <c r="NMR22" s="146"/>
      <c r="NMS22" s="146"/>
      <c r="NMT22" s="146"/>
      <c r="NMU22" s="146"/>
      <c r="NMV22" s="146"/>
      <c r="NMW22" s="146"/>
      <c r="NMX22" s="146"/>
      <c r="NMY22" s="146"/>
      <c r="NMZ22" s="146"/>
      <c r="NNA22" s="146"/>
      <c r="NNB22" s="146"/>
      <c r="NNC22" s="146"/>
      <c r="NND22" s="146"/>
      <c r="NNE22" s="146"/>
      <c r="NNF22" s="146"/>
      <c r="NNG22" s="146"/>
      <c r="NNH22" s="146"/>
      <c r="NNI22" s="146"/>
      <c r="NNJ22" s="146"/>
      <c r="NNK22" s="146"/>
      <c r="NNL22" s="146"/>
      <c r="NNM22" s="146"/>
      <c r="NNN22" s="146"/>
      <c r="NNO22" s="146"/>
      <c r="NNP22" s="146"/>
      <c r="NNQ22" s="146"/>
      <c r="NNR22" s="146"/>
      <c r="NNS22" s="146"/>
      <c r="NNT22" s="146"/>
      <c r="NNU22" s="146"/>
      <c r="NNV22" s="146"/>
      <c r="NNW22" s="146"/>
      <c r="NNX22" s="146"/>
      <c r="NNY22" s="146"/>
      <c r="NNZ22" s="146"/>
      <c r="NOA22" s="146"/>
      <c r="NOB22" s="146"/>
      <c r="NOC22" s="146"/>
      <c r="NOD22" s="146"/>
      <c r="NOE22" s="146"/>
      <c r="NOF22" s="146"/>
      <c r="NOG22" s="146"/>
      <c r="NOH22" s="146"/>
      <c r="NOI22" s="146"/>
      <c r="NOJ22" s="146"/>
      <c r="NOK22" s="146"/>
      <c r="NOL22" s="146"/>
      <c r="NOM22" s="146"/>
      <c r="NON22" s="146"/>
      <c r="NOO22" s="146"/>
      <c r="NOP22" s="146"/>
      <c r="NOQ22" s="146"/>
      <c r="NOR22" s="146"/>
      <c r="NOS22" s="146"/>
      <c r="NOT22" s="146"/>
      <c r="NOU22" s="146"/>
      <c r="NOV22" s="146"/>
      <c r="NOW22" s="146"/>
      <c r="NOX22" s="146"/>
      <c r="NOY22" s="146"/>
      <c r="NOZ22" s="146"/>
      <c r="NPA22" s="146"/>
      <c r="NPB22" s="146"/>
      <c r="NPC22" s="146"/>
      <c r="NPD22" s="146"/>
      <c r="NPE22" s="146"/>
      <c r="NPF22" s="146"/>
      <c r="NPG22" s="146"/>
      <c r="NPH22" s="146"/>
      <c r="NPI22" s="146"/>
      <c r="NPJ22" s="146"/>
      <c r="NPK22" s="146"/>
      <c r="NPL22" s="146"/>
      <c r="NPM22" s="146"/>
      <c r="NPN22" s="146"/>
      <c r="NPO22" s="146"/>
      <c r="NPP22" s="146"/>
      <c r="NPQ22" s="146"/>
      <c r="NPR22" s="146"/>
      <c r="NPS22" s="146"/>
      <c r="NPT22" s="146"/>
      <c r="NPU22" s="146"/>
      <c r="NPV22" s="146"/>
      <c r="NPW22" s="146"/>
      <c r="NPX22" s="146"/>
      <c r="NPY22" s="146"/>
      <c r="NPZ22" s="146"/>
      <c r="NQA22" s="146"/>
      <c r="NQB22" s="146"/>
      <c r="NQC22" s="146"/>
      <c r="NQD22" s="146"/>
      <c r="NQE22" s="146"/>
      <c r="NQF22" s="146"/>
      <c r="NQG22" s="146"/>
      <c r="NQH22" s="146"/>
      <c r="NQI22" s="146"/>
      <c r="NQJ22" s="146"/>
      <c r="NQK22" s="146"/>
      <c r="NQL22" s="146"/>
      <c r="NQM22" s="146"/>
      <c r="NQN22" s="146"/>
      <c r="NQO22" s="146"/>
      <c r="NQP22" s="146"/>
      <c r="NQQ22" s="146"/>
      <c r="NQR22" s="146"/>
      <c r="NQS22" s="146"/>
      <c r="NQT22" s="146"/>
      <c r="NQU22" s="146"/>
      <c r="NQV22" s="146"/>
      <c r="NQW22" s="146"/>
      <c r="NQX22" s="146"/>
      <c r="NQY22" s="146"/>
      <c r="NQZ22" s="146"/>
      <c r="NRA22" s="146"/>
      <c r="NRB22" s="146"/>
      <c r="NRC22" s="146"/>
      <c r="NRD22" s="146"/>
      <c r="NRE22" s="146"/>
      <c r="NRF22" s="146"/>
      <c r="NRG22" s="146"/>
      <c r="NRH22" s="146"/>
      <c r="NRI22" s="146"/>
      <c r="NRJ22" s="146"/>
      <c r="NRK22" s="146"/>
      <c r="NRL22" s="146"/>
      <c r="NRM22" s="146"/>
      <c r="NRN22" s="146"/>
      <c r="NRO22" s="146"/>
      <c r="NRP22" s="146"/>
      <c r="NRQ22" s="146"/>
      <c r="NRR22" s="146"/>
      <c r="NRS22" s="146"/>
      <c r="NRT22" s="146"/>
      <c r="NRU22" s="146"/>
      <c r="NRV22" s="146"/>
      <c r="NRW22" s="146"/>
      <c r="NRX22" s="146"/>
      <c r="NRY22" s="146"/>
      <c r="NRZ22" s="146"/>
      <c r="NSA22" s="146"/>
      <c r="NSB22" s="146"/>
      <c r="NSC22" s="146"/>
      <c r="NSD22" s="146"/>
      <c r="NSE22" s="146"/>
      <c r="NSF22" s="146"/>
      <c r="NSG22" s="146"/>
      <c r="NSH22" s="146"/>
      <c r="NSI22" s="146"/>
      <c r="NSJ22" s="146"/>
      <c r="NSK22" s="146"/>
      <c r="NSL22" s="146"/>
      <c r="NSM22" s="146"/>
      <c r="NSN22" s="146"/>
      <c r="NSO22" s="146"/>
      <c r="NSP22" s="146"/>
      <c r="NSQ22" s="146"/>
      <c r="NSR22" s="146"/>
      <c r="NSS22" s="146"/>
      <c r="NST22" s="146"/>
      <c r="NSU22" s="146"/>
      <c r="NSV22" s="146"/>
      <c r="NSW22" s="146"/>
      <c r="NSX22" s="146"/>
      <c r="NSY22" s="146"/>
      <c r="NSZ22" s="146"/>
      <c r="NTA22" s="146"/>
      <c r="NTB22" s="146"/>
      <c r="NTC22" s="146"/>
      <c r="NTD22" s="146"/>
      <c r="NTE22" s="146"/>
      <c r="NTF22" s="146"/>
      <c r="NTG22" s="146"/>
      <c r="NTH22" s="146"/>
      <c r="NTI22" s="146"/>
      <c r="NTJ22" s="146"/>
      <c r="NTK22" s="146"/>
      <c r="NTL22" s="146"/>
      <c r="NTM22" s="146"/>
      <c r="NTN22" s="146"/>
      <c r="NTO22" s="146"/>
      <c r="NTP22" s="146"/>
      <c r="NTQ22" s="146"/>
      <c r="NTR22" s="146"/>
      <c r="NTS22" s="146"/>
      <c r="NTT22" s="146"/>
      <c r="NTU22" s="146"/>
      <c r="NTV22" s="146"/>
      <c r="NTW22" s="146"/>
      <c r="NTX22" s="146"/>
      <c r="NTY22" s="146"/>
      <c r="NTZ22" s="146"/>
      <c r="NUA22" s="146"/>
      <c r="NUB22" s="146"/>
      <c r="NUC22" s="146"/>
      <c r="NUD22" s="146"/>
      <c r="NUE22" s="146"/>
      <c r="NUF22" s="146"/>
      <c r="NUG22" s="146"/>
      <c r="NUH22" s="146"/>
      <c r="NUI22" s="146"/>
      <c r="NUJ22" s="146"/>
      <c r="NUK22" s="146"/>
      <c r="NUL22" s="146"/>
      <c r="NUM22" s="146"/>
      <c r="NUN22" s="146"/>
      <c r="NUO22" s="146"/>
      <c r="NUP22" s="146"/>
      <c r="NUQ22" s="146"/>
      <c r="NUR22" s="146"/>
      <c r="NUS22" s="146"/>
      <c r="NUT22" s="146"/>
      <c r="NUU22" s="146"/>
      <c r="NUV22" s="146"/>
      <c r="NUW22" s="146"/>
      <c r="NUX22" s="146"/>
      <c r="NUY22" s="146"/>
      <c r="NUZ22" s="146"/>
      <c r="NVA22" s="146"/>
      <c r="NVB22" s="146"/>
      <c r="NVC22" s="146"/>
      <c r="NVD22" s="146"/>
      <c r="NVE22" s="146"/>
      <c r="NVF22" s="146"/>
      <c r="NVG22" s="146"/>
      <c r="NVH22" s="146"/>
      <c r="NVI22" s="146"/>
      <c r="NVJ22" s="146"/>
      <c r="NVK22" s="146"/>
      <c r="NVL22" s="146"/>
      <c r="NVM22" s="146"/>
      <c r="NVN22" s="146"/>
      <c r="NVO22" s="146"/>
      <c r="NVP22" s="146"/>
      <c r="NVQ22" s="146"/>
      <c r="NVR22" s="146"/>
      <c r="NVS22" s="146"/>
      <c r="NVT22" s="146"/>
      <c r="NVU22" s="146"/>
      <c r="NVV22" s="146"/>
      <c r="NVW22" s="146"/>
      <c r="NVX22" s="146"/>
      <c r="NVY22" s="146"/>
      <c r="NVZ22" s="146"/>
      <c r="NWA22" s="146"/>
      <c r="NWB22" s="146"/>
      <c r="NWC22" s="146"/>
      <c r="NWD22" s="146"/>
      <c r="NWE22" s="146"/>
      <c r="NWF22" s="146"/>
      <c r="NWG22" s="146"/>
      <c r="NWH22" s="146"/>
      <c r="NWI22" s="146"/>
      <c r="NWJ22" s="146"/>
      <c r="NWK22" s="146"/>
      <c r="NWL22" s="146"/>
      <c r="NWM22" s="146"/>
      <c r="NWN22" s="146"/>
      <c r="NWO22" s="146"/>
      <c r="NWP22" s="146"/>
      <c r="NWQ22" s="146"/>
      <c r="NWR22" s="146"/>
      <c r="NWS22" s="146"/>
      <c r="NWT22" s="146"/>
      <c r="NWU22" s="146"/>
      <c r="NWV22" s="146"/>
      <c r="NWW22" s="146"/>
      <c r="NWX22" s="146"/>
      <c r="NWY22" s="146"/>
      <c r="NWZ22" s="146"/>
      <c r="NXA22" s="146"/>
      <c r="NXB22" s="146"/>
      <c r="NXC22" s="146"/>
      <c r="NXD22" s="146"/>
      <c r="NXE22" s="146"/>
      <c r="NXF22" s="146"/>
      <c r="NXG22" s="146"/>
      <c r="NXH22" s="146"/>
      <c r="NXI22" s="146"/>
      <c r="NXJ22" s="146"/>
      <c r="NXK22" s="146"/>
      <c r="NXL22" s="146"/>
      <c r="NXM22" s="146"/>
      <c r="NXN22" s="146"/>
      <c r="NXO22" s="146"/>
      <c r="NXP22" s="146"/>
      <c r="NXQ22" s="146"/>
      <c r="NXR22" s="146"/>
      <c r="NXS22" s="146"/>
      <c r="NXT22" s="146"/>
      <c r="NXU22" s="146"/>
      <c r="NXV22" s="146"/>
      <c r="NXW22" s="146"/>
      <c r="NXX22" s="146"/>
      <c r="NXY22" s="146"/>
      <c r="NXZ22" s="146"/>
      <c r="NYA22" s="146"/>
      <c r="NYB22" s="146"/>
      <c r="NYC22" s="146"/>
      <c r="NYD22" s="146"/>
      <c r="NYE22" s="146"/>
      <c r="NYF22" s="146"/>
      <c r="NYG22" s="146"/>
      <c r="NYH22" s="146"/>
      <c r="NYI22" s="146"/>
      <c r="NYJ22" s="146"/>
      <c r="NYK22" s="146"/>
      <c r="NYL22" s="146"/>
      <c r="NYM22" s="146"/>
      <c r="NYN22" s="146"/>
      <c r="NYO22" s="146"/>
      <c r="NYP22" s="146"/>
      <c r="NYQ22" s="146"/>
      <c r="NYR22" s="146"/>
      <c r="NYS22" s="146"/>
      <c r="NYT22" s="146"/>
      <c r="NYU22" s="146"/>
      <c r="NYV22" s="146"/>
      <c r="NYW22" s="146"/>
      <c r="NYX22" s="146"/>
      <c r="NYY22" s="146"/>
      <c r="NYZ22" s="146"/>
      <c r="NZA22" s="146"/>
      <c r="NZB22" s="146"/>
      <c r="NZC22" s="146"/>
      <c r="NZD22" s="146"/>
      <c r="NZE22" s="146"/>
      <c r="NZF22" s="146"/>
      <c r="NZG22" s="146"/>
      <c r="NZH22" s="146"/>
      <c r="NZI22" s="146"/>
      <c r="NZJ22" s="146"/>
      <c r="NZK22" s="146"/>
      <c r="NZL22" s="146"/>
      <c r="NZM22" s="146"/>
      <c r="NZN22" s="146"/>
      <c r="NZO22" s="146"/>
      <c r="NZP22" s="146"/>
      <c r="NZQ22" s="146"/>
      <c r="NZR22" s="146"/>
      <c r="NZS22" s="146"/>
      <c r="NZT22" s="146"/>
      <c r="NZU22" s="146"/>
      <c r="NZV22" s="146"/>
      <c r="NZW22" s="146"/>
      <c r="NZX22" s="146"/>
      <c r="NZY22" s="146"/>
      <c r="NZZ22" s="146"/>
      <c r="OAA22" s="146"/>
      <c r="OAB22" s="146"/>
      <c r="OAC22" s="146"/>
      <c r="OAD22" s="146"/>
      <c r="OAE22" s="146"/>
      <c r="OAF22" s="146"/>
      <c r="OAG22" s="146"/>
      <c r="OAH22" s="146"/>
      <c r="OAI22" s="146"/>
      <c r="OAJ22" s="146"/>
      <c r="OAK22" s="146"/>
      <c r="OAL22" s="146"/>
      <c r="OAM22" s="146"/>
      <c r="OAN22" s="146"/>
      <c r="OAO22" s="146"/>
      <c r="OAP22" s="146"/>
      <c r="OAQ22" s="146"/>
      <c r="OAR22" s="146"/>
      <c r="OAS22" s="146"/>
      <c r="OAT22" s="146"/>
      <c r="OAU22" s="146"/>
      <c r="OAV22" s="146"/>
      <c r="OAW22" s="146"/>
      <c r="OAX22" s="146"/>
      <c r="OAY22" s="146"/>
      <c r="OAZ22" s="146"/>
      <c r="OBA22" s="146"/>
      <c r="OBB22" s="146"/>
      <c r="OBC22" s="146"/>
      <c r="OBD22" s="146"/>
      <c r="OBE22" s="146"/>
      <c r="OBF22" s="146"/>
      <c r="OBG22" s="146"/>
      <c r="OBH22" s="146"/>
      <c r="OBI22" s="146"/>
      <c r="OBJ22" s="146"/>
      <c r="OBK22" s="146"/>
      <c r="OBL22" s="146"/>
      <c r="OBM22" s="146"/>
      <c r="OBN22" s="146"/>
      <c r="OBO22" s="146"/>
      <c r="OBP22" s="146"/>
      <c r="OBQ22" s="146"/>
      <c r="OBR22" s="146"/>
      <c r="OBS22" s="146"/>
      <c r="OBT22" s="146"/>
      <c r="OBU22" s="146"/>
      <c r="OBV22" s="146"/>
      <c r="OBW22" s="146"/>
      <c r="OBX22" s="146"/>
      <c r="OBY22" s="146"/>
      <c r="OBZ22" s="146"/>
      <c r="OCA22" s="146"/>
      <c r="OCB22" s="146"/>
      <c r="OCC22" s="146"/>
      <c r="OCD22" s="146"/>
      <c r="OCE22" s="146"/>
      <c r="OCF22" s="146"/>
      <c r="OCG22" s="146"/>
      <c r="OCH22" s="146"/>
      <c r="OCI22" s="146"/>
      <c r="OCJ22" s="146"/>
      <c r="OCK22" s="146"/>
      <c r="OCL22" s="146"/>
      <c r="OCM22" s="146"/>
      <c r="OCN22" s="146"/>
      <c r="OCO22" s="146"/>
      <c r="OCP22" s="146"/>
      <c r="OCQ22" s="146"/>
      <c r="OCR22" s="146"/>
      <c r="OCS22" s="146"/>
      <c r="OCT22" s="146"/>
      <c r="OCU22" s="146"/>
      <c r="OCV22" s="146"/>
      <c r="OCW22" s="146"/>
      <c r="OCX22" s="146"/>
      <c r="OCY22" s="146"/>
      <c r="OCZ22" s="146"/>
      <c r="ODA22" s="146"/>
      <c r="ODB22" s="146"/>
      <c r="ODC22" s="146"/>
      <c r="ODD22" s="146"/>
      <c r="ODE22" s="146"/>
      <c r="ODF22" s="146"/>
      <c r="ODG22" s="146"/>
      <c r="ODH22" s="146"/>
      <c r="ODI22" s="146"/>
      <c r="ODJ22" s="146"/>
      <c r="ODK22" s="146"/>
      <c r="ODL22" s="146"/>
      <c r="ODM22" s="146"/>
      <c r="ODN22" s="146"/>
      <c r="ODO22" s="146"/>
      <c r="ODP22" s="146"/>
      <c r="ODQ22" s="146"/>
      <c r="ODR22" s="146"/>
      <c r="ODS22" s="146"/>
      <c r="ODT22" s="146"/>
      <c r="ODU22" s="146"/>
      <c r="ODV22" s="146"/>
      <c r="ODW22" s="146"/>
      <c r="ODX22" s="146"/>
      <c r="ODY22" s="146"/>
      <c r="ODZ22" s="146"/>
      <c r="OEA22" s="146"/>
      <c r="OEB22" s="146"/>
      <c r="OEC22" s="146"/>
      <c r="OED22" s="146"/>
      <c r="OEE22" s="146"/>
      <c r="OEF22" s="146"/>
      <c r="OEG22" s="146"/>
      <c r="OEH22" s="146"/>
      <c r="OEI22" s="146"/>
      <c r="OEJ22" s="146"/>
      <c r="OEK22" s="146"/>
      <c r="OEL22" s="146"/>
      <c r="OEM22" s="146"/>
      <c r="OEN22" s="146"/>
      <c r="OEO22" s="146"/>
      <c r="OEP22" s="146"/>
      <c r="OEQ22" s="146"/>
      <c r="OER22" s="146"/>
      <c r="OES22" s="146"/>
      <c r="OET22" s="146"/>
      <c r="OEU22" s="146"/>
      <c r="OEV22" s="146"/>
      <c r="OEW22" s="146"/>
      <c r="OEX22" s="146"/>
      <c r="OEY22" s="146"/>
      <c r="OEZ22" s="146"/>
      <c r="OFA22" s="146"/>
      <c r="OFB22" s="146"/>
      <c r="OFC22" s="146"/>
      <c r="OFD22" s="146"/>
      <c r="OFE22" s="146"/>
      <c r="OFF22" s="146"/>
      <c r="OFG22" s="146"/>
      <c r="OFH22" s="146"/>
      <c r="OFI22" s="146"/>
      <c r="OFJ22" s="146"/>
      <c r="OFK22" s="146"/>
      <c r="OFL22" s="146"/>
      <c r="OFM22" s="146"/>
      <c r="OFN22" s="146"/>
      <c r="OFO22" s="146"/>
      <c r="OFP22" s="146"/>
      <c r="OFQ22" s="146"/>
      <c r="OFR22" s="146"/>
      <c r="OFS22" s="146"/>
      <c r="OFT22" s="146"/>
      <c r="OFU22" s="146"/>
      <c r="OFV22" s="146"/>
      <c r="OFW22" s="146"/>
      <c r="OFX22" s="146"/>
      <c r="OFY22" s="146"/>
      <c r="OFZ22" s="146"/>
      <c r="OGA22" s="146"/>
      <c r="OGB22" s="146"/>
      <c r="OGC22" s="146"/>
      <c r="OGD22" s="146"/>
      <c r="OGE22" s="146"/>
      <c r="OGF22" s="146"/>
      <c r="OGG22" s="146"/>
      <c r="OGH22" s="146"/>
      <c r="OGI22" s="146"/>
      <c r="OGJ22" s="146"/>
      <c r="OGK22" s="146"/>
      <c r="OGL22" s="146"/>
      <c r="OGM22" s="146"/>
      <c r="OGN22" s="146"/>
      <c r="OGO22" s="146"/>
      <c r="OGP22" s="146"/>
      <c r="OGQ22" s="146"/>
      <c r="OGR22" s="146"/>
      <c r="OGS22" s="146"/>
      <c r="OGT22" s="146"/>
      <c r="OGU22" s="146"/>
      <c r="OGV22" s="146"/>
      <c r="OGW22" s="146"/>
      <c r="OGX22" s="146"/>
      <c r="OGY22" s="146"/>
      <c r="OGZ22" s="146"/>
      <c r="OHA22" s="146"/>
      <c r="OHB22" s="146"/>
      <c r="OHC22" s="146"/>
      <c r="OHD22" s="146"/>
      <c r="OHE22" s="146"/>
      <c r="OHF22" s="146"/>
      <c r="OHG22" s="146"/>
      <c r="OHH22" s="146"/>
      <c r="OHI22" s="146"/>
      <c r="OHJ22" s="146"/>
      <c r="OHK22" s="146"/>
      <c r="OHL22" s="146"/>
      <c r="OHM22" s="146"/>
      <c r="OHN22" s="146"/>
      <c r="OHO22" s="146"/>
      <c r="OHP22" s="146"/>
      <c r="OHQ22" s="146"/>
      <c r="OHR22" s="146"/>
      <c r="OHS22" s="146"/>
      <c r="OHT22" s="146"/>
      <c r="OHU22" s="146"/>
      <c r="OHV22" s="146"/>
      <c r="OHW22" s="146"/>
      <c r="OHX22" s="146"/>
      <c r="OHY22" s="146"/>
      <c r="OHZ22" s="146"/>
      <c r="OIA22" s="146"/>
      <c r="OIB22" s="146"/>
      <c r="OIC22" s="146"/>
      <c r="OID22" s="146"/>
      <c r="OIE22" s="146"/>
      <c r="OIF22" s="146"/>
      <c r="OIG22" s="146"/>
      <c r="OIH22" s="146"/>
      <c r="OII22" s="146"/>
      <c r="OIJ22" s="146"/>
      <c r="OIK22" s="146"/>
      <c r="OIL22" s="146"/>
      <c r="OIM22" s="146"/>
      <c r="OIN22" s="146"/>
      <c r="OIO22" s="146"/>
      <c r="OIP22" s="146"/>
      <c r="OIQ22" s="146"/>
      <c r="OIR22" s="146"/>
      <c r="OIS22" s="146"/>
      <c r="OIT22" s="146"/>
      <c r="OIU22" s="146"/>
      <c r="OIV22" s="146"/>
      <c r="OIW22" s="146"/>
      <c r="OIX22" s="146"/>
      <c r="OIY22" s="146"/>
      <c r="OIZ22" s="146"/>
      <c r="OJA22" s="146"/>
      <c r="OJB22" s="146"/>
      <c r="OJC22" s="146"/>
      <c r="OJD22" s="146"/>
      <c r="OJE22" s="146"/>
      <c r="OJF22" s="146"/>
      <c r="OJG22" s="146"/>
      <c r="OJH22" s="146"/>
      <c r="OJI22" s="146"/>
      <c r="OJJ22" s="146"/>
      <c r="OJK22" s="146"/>
      <c r="OJL22" s="146"/>
      <c r="OJM22" s="146"/>
      <c r="OJN22" s="146"/>
      <c r="OJO22" s="146"/>
      <c r="OJP22" s="146"/>
      <c r="OJQ22" s="146"/>
      <c r="OJR22" s="146"/>
      <c r="OJS22" s="146"/>
      <c r="OJT22" s="146"/>
      <c r="OJU22" s="146"/>
      <c r="OJV22" s="146"/>
      <c r="OJW22" s="146"/>
      <c r="OJX22" s="146"/>
      <c r="OJY22" s="146"/>
      <c r="OJZ22" s="146"/>
      <c r="OKA22" s="146"/>
      <c r="OKB22" s="146"/>
      <c r="OKC22" s="146"/>
      <c r="OKD22" s="146"/>
      <c r="OKE22" s="146"/>
      <c r="OKF22" s="146"/>
      <c r="OKG22" s="146"/>
      <c r="OKH22" s="146"/>
      <c r="OKI22" s="146"/>
      <c r="OKJ22" s="146"/>
      <c r="OKK22" s="146"/>
      <c r="OKL22" s="146"/>
      <c r="OKM22" s="146"/>
      <c r="OKN22" s="146"/>
      <c r="OKO22" s="146"/>
      <c r="OKP22" s="146"/>
      <c r="OKQ22" s="146"/>
      <c r="OKR22" s="146"/>
      <c r="OKS22" s="146"/>
      <c r="OKT22" s="146"/>
      <c r="OKU22" s="146"/>
      <c r="OKV22" s="146"/>
      <c r="OKW22" s="146"/>
      <c r="OKX22" s="146"/>
      <c r="OKY22" s="146"/>
      <c r="OKZ22" s="146"/>
      <c r="OLA22" s="146"/>
      <c r="OLB22" s="146"/>
      <c r="OLC22" s="146"/>
      <c r="OLD22" s="146"/>
      <c r="OLE22" s="146"/>
      <c r="OLF22" s="146"/>
      <c r="OLG22" s="146"/>
      <c r="OLH22" s="146"/>
      <c r="OLI22" s="146"/>
      <c r="OLJ22" s="146"/>
      <c r="OLK22" s="146"/>
      <c r="OLL22" s="146"/>
      <c r="OLM22" s="146"/>
      <c r="OLN22" s="146"/>
      <c r="OLO22" s="146"/>
      <c r="OLP22" s="146"/>
      <c r="OLQ22" s="146"/>
      <c r="OLR22" s="146"/>
      <c r="OLS22" s="146"/>
      <c r="OLT22" s="146"/>
      <c r="OLU22" s="146"/>
      <c r="OLV22" s="146"/>
      <c r="OLW22" s="146"/>
      <c r="OLX22" s="146"/>
      <c r="OLY22" s="146"/>
      <c r="OLZ22" s="146"/>
      <c r="OMA22" s="146"/>
      <c r="OMB22" s="146"/>
      <c r="OMC22" s="146"/>
      <c r="OMD22" s="146"/>
      <c r="OME22" s="146"/>
      <c r="OMF22" s="146"/>
      <c r="OMG22" s="146"/>
      <c r="OMH22" s="146"/>
      <c r="OMI22" s="146"/>
      <c r="OMJ22" s="146"/>
      <c r="OMK22" s="146"/>
      <c r="OML22" s="146"/>
      <c r="OMM22" s="146"/>
      <c r="OMN22" s="146"/>
      <c r="OMO22" s="146"/>
      <c r="OMP22" s="146"/>
      <c r="OMQ22" s="146"/>
      <c r="OMR22" s="146"/>
      <c r="OMS22" s="146"/>
      <c r="OMT22" s="146"/>
      <c r="OMU22" s="146"/>
      <c r="OMV22" s="146"/>
      <c r="OMW22" s="146"/>
      <c r="OMX22" s="146"/>
      <c r="OMY22" s="146"/>
      <c r="OMZ22" s="146"/>
      <c r="ONA22" s="146"/>
      <c r="ONB22" s="146"/>
      <c r="ONC22" s="146"/>
      <c r="OND22" s="146"/>
      <c r="ONE22" s="146"/>
      <c r="ONF22" s="146"/>
      <c r="ONG22" s="146"/>
      <c r="ONH22" s="146"/>
      <c r="ONI22" s="146"/>
      <c r="ONJ22" s="146"/>
      <c r="ONK22" s="146"/>
      <c r="ONL22" s="146"/>
      <c r="ONM22" s="146"/>
      <c r="ONN22" s="146"/>
      <c r="ONO22" s="146"/>
      <c r="ONP22" s="146"/>
      <c r="ONQ22" s="146"/>
      <c r="ONR22" s="146"/>
      <c r="ONS22" s="146"/>
      <c r="ONT22" s="146"/>
      <c r="ONU22" s="146"/>
      <c r="ONV22" s="146"/>
      <c r="ONW22" s="146"/>
      <c r="ONX22" s="146"/>
      <c r="ONY22" s="146"/>
      <c r="ONZ22" s="146"/>
      <c r="OOA22" s="146"/>
      <c r="OOB22" s="146"/>
      <c r="OOC22" s="146"/>
      <c r="OOD22" s="146"/>
      <c r="OOE22" s="146"/>
      <c r="OOF22" s="146"/>
      <c r="OOG22" s="146"/>
      <c r="OOH22" s="146"/>
      <c r="OOI22" s="146"/>
      <c r="OOJ22" s="146"/>
      <c r="OOK22" s="146"/>
      <c r="OOL22" s="146"/>
      <c r="OOM22" s="146"/>
      <c r="OON22" s="146"/>
      <c r="OOO22" s="146"/>
      <c r="OOP22" s="146"/>
      <c r="OOQ22" s="146"/>
      <c r="OOR22" s="146"/>
      <c r="OOS22" s="146"/>
      <c r="OOT22" s="146"/>
      <c r="OOU22" s="146"/>
      <c r="OOV22" s="146"/>
      <c r="OOW22" s="146"/>
      <c r="OOX22" s="146"/>
      <c r="OOY22" s="146"/>
      <c r="OOZ22" s="146"/>
      <c r="OPA22" s="146"/>
      <c r="OPB22" s="146"/>
      <c r="OPC22" s="146"/>
      <c r="OPD22" s="146"/>
      <c r="OPE22" s="146"/>
      <c r="OPF22" s="146"/>
      <c r="OPG22" s="146"/>
      <c r="OPH22" s="146"/>
      <c r="OPI22" s="146"/>
      <c r="OPJ22" s="146"/>
      <c r="OPK22" s="146"/>
      <c r="OPL22" s="146"/>
      <c r="OPM22" s="146"/>
      <c r="OPN22" s="146"/>
      <c r="OPO22" s="146"/>
      <c r="OPP22" s="146"/>
      <c r="OPQ22" s="146"/>
      <c r="OPR22" s="146"/>
      <c r="OPS22" s="146"/>
      <c r="OPT22" s="146"/>
      <c r="OPU22" s="146"/>
      <c r="OPV22" s="146"/>
      <c r="OPW22" s="146"/>
      <c r="OPX22" s="146"/>
      <c r="OPY22" s="146"/>
      <c r="OPZ22" s="146"/>
      <c r="OQA22" s="146"/>
      <c r="OQB22" s="146"/>
      <c r="OQC22" s="146"/>
      <c r="OQD22" s="146"/>
      <c r="OQE22" s="146"/>
      <c r="OQF22" s="146"/>
      <c r="OQG22" s="146"/>
      <c r="OQH22" s="146"/>
      <c r="OQI22" s="146"/>
      <c r="OQJ22" s="146"/>
      <c r="OQK22" s="146"/>
      <c r="OQL22" s="146"/>
      <c r="OQM22" s="146"/>
      <c r="OQN22" s="146"/>
      <c r="OQO22" s="146"/>
      <c r="OQP22" s="146"/>
      <c r="OQQ22" s="146"/>
      <c r="OQR22" s="146"/>
      <c r="OQS22" s="146"/>
      <c r="OQT22" s="146"/>
      <c r="OQU22" s="146"/>
      <c r="OQV22" s="146"/>
      <c r="OQW22" s="146"/>
      <c r="OQX22" s="146"/>
      <c r="OQY22" s="146"/>
      <c r="OQZ22" s="146"/>
      <c r="ORA22" s="146"/>
      <c r="ORB22" s="146"/>
      <c r="ORC22" s="146"/>
      <c r="ORD22" s="146"/>
      <c r="ORE22" s="146"/>
      <c r="ORF22" s="146"/>
      <c r="ORG22" s="146"/>
      <c r="ORH22" s="146"/>
      <c r="ORI22" s="146"/>
      <c r="ORJ22" s="146"/>
      <c r="ORK22" s="146"/>
      <c r="ORL22" s="146"/>
      <c r="ORM22" s="146"/>
      <c r="ORN22" s="146"/>
      <c r="ORO22" s="146"/>
      <c r="ORP22" s="146"/>
      <c r="ORQ22" s="146"/>
      <c r="ORR22" s="146"/>
      <c r="ORS22" s="146"/>
      <c r="ORT22" s="146"/>
      <c r="ORU22" s="146"/>
      <c r="ORV22" s="146"/>
      <c r="ORW22" s="146"/>
      <c r="ORX22" s="146"/>
      <c r="ORY22" s="146"/>
      <c r="ORZ22" s="146"/>
      <c r="OSA22" s="146"/>
      <c r="OSB22" s="146"/>
      <c r="OSC22" s="146"/>
      <c r="OSD22" s="146"/>
      <c r="OSE22" s="146"/>
      <c r="OSF22" s="146"/>
      <c r="OSG22" s="146"/>
      <c r="OSH22" s="146"/>
      <c r="OSI22" s="146"/>
      <c r="OSJ22" s="146"/>
      <c r="OSK22" s="146"/>
      <c r="OSL22" s="146"/>
      <c r="OSM22" s="146"/>
      <c r="OSN22" s="146"/>
      <c r="OSO22" s="146"/>
      <c r="OSP22" s="146"/>
      <c r="OSQ22" s="146"/>
      <c r="OSR22" s="146"/>
      <c r="OSS22" s="146"/>
      <c r="OST22" s="146"/>
      <c r="OSU22" s="146"/>
      <c r="OSV22" s="146"/>
      <c r="OSW22" s="146"/>
      <c r="OSX22" s="146"/>
      <c r="OSY22" s="146"/>
      <c r="OSZ22" s="146"/>
      <c r="OTA22" s="146"/>
      <c r="OTB22" s="146"/>
      <c r="OTC22" s="146"/>
      <c r="OTD22" s="146"/>
      <c r="OTE22" s="146"/>
      <c r="OTF22" s="146"/>
      <c r="OTG22" s="146"/>
      <c r="OTH22" s="146"/>
      <c r="OTI22" s="146"/>
      <c r="OTJ22" s="146"/>
      <c r="OTK22" s="146"/>
      <c r="OTL22" s="146"/>
      <c r="OTM22" s="146"/>
      <c r="OTN22" s="146"/>
      <c r="OTO22" s="146"/>
      <c r="OTP22" s="146"/>
      <c r="OTQ22" s="146"/>
      <c r="OTR22" s="146"/>
      <c r="OTS22" s="146"/>
      <c r="OTT22" s="146"/>
      <c r="OTU22" s="146"/>
      <c r="OTV22" s="146"/>
      <c r="OTW22" s="146"/>
      <c r="OTX22" s="146"/>
      <c r="OTY22" s="146"/>
      <c r="OTZ22" s="146"/>
      <c r="OUA22" s="146"/>
      <c r="OUB22" s="146"/>
      <c r="OUC22" s="146"/>
      <c r="OUD22" s="146"/>
      <c r="OUE22" s="146"/>
      <c r="OUF22" s="146"/>
      <c r="OUG22" s="146"/>
      <c r="OUH22" s="146"/>
      <c r="OUI22" s="146"/>
      <c r="OUJ22" s="146"/>
      <c r="OUK22" s="146"/>
      <c r="OUL22" s="146"/>
      <c r="OUM22" s="146"/>
      <c r="OUN22" s="146"/>
      <c r="OUO22" s="146"/>
      <c r="OUP22" s="146"/>
      <c r="OUQ22" s="146"/>
      <c r="OUR22" s="146"/>
      <c r="OUS22" s="146"/>
      <c r="OUT22" s="146"/>
      <c r="OUU22" s="146"/>
      <c r="OUV22" s="146"/>
      <c r="OUW22" s="146"/>
      <c r="OUX22" s="146"/>
      <c r="OUY22" s="146"/>
      <c r="OUZ22" s="146"/>
      <c r="OVA22" s="146"/>
      <c r="OVB22" s="146"/>
      <c r="OVC22" s="146"/>
      <c r="OVD22" s="146"/>
      <c r="OVE22" s="146"/>
      <c r="OVF22" s="146"/>
      <c r="OVG22" s="146"/>
      <c r="OVH22" s="146"/>
      <c r="OVI22" s="146"/>
      <c r="OVJ22" s="146"/>
      <c r="OVK22" s="146"/>
      <c r="OVL22" s="146"/>
      <c r="OVM22" s="146"/>
      <c r="OVN22" s="146"/>
      <c r="OVO22" s="146"/>
      <c r="OVP22" s="146"/>
      <c r="OVQ22" s="146"/>
      <c r="OVR22" s="146"/>
      <c r="OVS22" s="146"/>
      <c r="OVT22" s="146"/>
      <c r="OVU22" s="146"/>
      <c r="OVV22" s="146"/>
      <c r="OVW22" s="146"/>
      <c r="OVX22" s="146"/>
      <c r="OVY22" s="146"/>
      <c r="OVZ22" s="146"/>
      <c r="OWA22" s="146"/>
      <c r="OWB22" s="146"/>
      <c r="OWC22" s="146"/>
      <c r="OWD22" s="146"/>
      <c r="OWE22" s="146"/>
      <c r="OWF22" s="146"/>
      <c r="OWG22" s="146"/>
      <c r="OWH22" s="146"/>
      <c r="OWI22" s="146"/>
      <c r="OWJ22" s="146"/>
      <c r="OWK22" s="146"/>
      <c r="OWL22" s="146"/>
      <c r="OWM22" s="146"/>
      <c r="OWN22" s="146"/>
      <c r="OWO22" s="146"/>
      <c r="OWP22" s="146"/>
      <c r="OWQ22" s="146"/>
      <c r="OWR22" s="146"/>
      <c r="OWS22" s="146"/>
      <c r="OWT22" s="146"/>
      <c r="OWU22" s="146"/>
      <c r="OWV22" s="146"/>
      <c r="OWW22" s="146"/>
      <c r="OWX22" s="146"/>
      <c r="OWY22" s="146"/>
      <c r="OWZ22" s="146"/>
      <c r="OXA22" s="146"/>
      <c r="OXB22" s="146"/>
      <c r="OXC22" s="146"/>
      <c r="OXD22" s="146"/>
      <c r="OXE22" s="146"/>
      <c r="OXF22" s="146"/>
      <c r="OXG22" s="146"/>
      <c r="OXH22" s="146"/>
      <c r="OXI22" s="146"/>
      <c r="OXJ22" s="146"/>
      <c r="OXK22" s="146"/>
      <c r="OXL22" s="146"/>
      <c r="OXM22" s="146"/>
      <c r="OXN22" s="146"/>
      <c r="OXO22" s="146"/>
      <c r="OXP22" s="146"/>
      <c r="OXQ22" s="146"/>
      <c r="OXR22" s="146"/>
      <c r="OXS22" s="146"/>
      <c r="OXT22" s="146"/>
      <c r="OXU22" s="146"/>
      <c r="OXV22" s="146"/>
      <c r="OXW22" s="146"/>
      <c r="OXX22" s="146"/>
      <c r="OXY22" s="146"/>
      <c r="OXZ22" s="146"/>
      <c r="OYA22" s="146"/>
      <c r="OYB22" s="146"/>
      <c r="OYC22" s="146"/>
      <c r="OYD22" s="146"/>
      <c r="OYE22" s="146"/>
      <c r="OYF22" s="146"/>
      <c r="OYG22" s="146"/>
      <c r="OYH22" s="146"/>
      <c r="OYI22" s="146"/>
      <c r="OYJ22" s="146"/>
      <c r="OYK22" s="146"/>
      <c r="OYL22" s="146"/>
      <c r="OYM22" s="146"/>
      <c r="OYN22" s="146"/>
      <c r="OYO22" s="146"/>
      <c r="OYP22" s="146"/>
      <c r="OYQ22" s="146"/>
      <c r="OYR22" s="146"/>
      <c r="OYS22" s="146"/>
      <c r="OYT22" s="146"/>
      <c r="OYU22" s="146"/>
      <c r="OYV22" s="146"/>
      <c r="OYW22" s="146"/>
      <c r="OYX22" s="146"/>
      <c r="OYY22" s="146"/>
      <c r="OYZ22" s="146"/>
      <c r="OZA22" s="146"/>
      <c r="OZB22" s="146"/>
      <c r="OZC22" s="146"/>
      <c r="OZD22" s="146"/>
      <c r="OZE22" s="146"/>
      <c r="OZF22" s="146"/>
      <c r="OZG22" s="146"/>
      <c r="OZH22" s="146"/>
      <c r="OZI22" s="146"/>
      <c r="OZJ22" s="146"/>
      <c r="OZK22" s="146"/>
      <c r="OZL22" s="146"/>
      <c r="OZM22" s="146"/>
      <c r="OZN22" s="146"/>
      <c r="OZO22" s="146"/>
      <c r="OZP22" s="146"/>
      <c r="OZQ22" s="146"/>
      <c r="OZR22" s="146"/>
      <c r="OZS22" s="146"/>
      <c r="OZT22" s="146"/>
      <c r="OZU22" s="146"/>
      <c r="OZV22" s="146"/>
      <c r="OZW22" s="146"/>
      <c r="OZX22" s="146"/>
      <c r="OZY22" s="146"/>
      <c r="OZZ22" s="146"/>
      <c r="PAA22" s="146"/>
      <c r="PAB22" s="146"/>
      <c r="PAC22" s="146"/>
      <c r="PAD22" s="146"/>
      <c r="PAE22" s="146"/>
      <c r="PAF22" s="146"/>
      <c r="PAG22" s="146"/>
      <c r="PAH22" s="146"/>
      <c r="PAI22" s="146"/>
      <c r="PAJ22" s="146"/>
      <c r="PAK22" s="146"/>
      <c r="PAL22" s="146"/>
      <c r="PAM22" s="146"/>
      <c r="PAN22" s="146"/>
      <c r="PAO22" s="146"/>
      <c r="PAP22" s="146"/>
      <c r="PAQ22" s="146"/>
      <c r="PAR22" s="146"/>
      <c r="PAS22" s="146"/>
      <c r="PAT22" s="146"/>
      <c r="PAU22" s="146"/>
      <c r="PAV22" s="146"/>
      <c r="PAW22" s="146"/>
      <c r="PAX22" s="146"/>
      <c r="PAY22" s="146"/>
      <c r="PAZ22" s="146"/>
      <c r="PBA22" s="146"/>
      <c r="PBB22" s="146"/>
      <c r="PBC22" s="146"/>
      <c r="PBD22" s="146"/>
      <c r="PBE22" s="146"/>
      <c r="PBF22" s="146"/>
      <c r="PBG22" s="146"/>
      <c r="PBH22" s="146"/>
      <c r="PBI22" s="146"/>
      <c r="PBJ22" s="146"/>
      <c r="PBK22" s="146"/>
      <c r="PBL22" s="146"/>
      <c r="PBM22" s="146"/>
      <c r="PBN22" s="146"/>
      <c r="PBO22" s="146"/>
      <c r="PBP22" s="146"/>
      <c r="PBQ22" s="146"/>
      <c r="PBR22" s="146"/>
      <c r="PBS22" s="146"/>
      <c r="PBT22" s="146"/>
      <c r="PBU22" s="146"/>
      <c r="PBV22" s="146"/>
      <c r="PBW22" s="146"/>
      <c r="PBX22" s="146"/>
      <c r="PBY22" s="146"/>
      <c r="PBZ22" s="146"/>
      <c r="PCA22" s="146"/>
      <c r="PCB22" s="146"/>
      <c r="PCC22" s="146"/>
      <c r="PCD22" s="146"/>
      <c r="PCE22" s="146"/>
      <c r="PCF22" s="146"/>
      <c r="PCG22" s="146"/>
      <c r="PCH22" s="146"/>
      <c r="PCI22" s="146"/>
      <c r="PCJ22" s="146"/>
      <c r="PCK22" s="146"/>
      <c r="PCL22" s="146"/>
      <c r="PCM22" s="146"/>
      <c r="PCN22" s="146"/>
      <c r="PCO22" s="146"/>
      <c r="PCP22" s="146"/>
      <c r="PCQ22" s="146"/>
      <c r="PCR22" s="146"/>
      <c r="PCS22" s="146"/>
      <c r="PCT22" s="146"/>
      <c r="PCU22" s="146"/>
      <c r="PCV22" s="146"/>
      <c r="PCW22" s="146"/>
      <c r="PCX22" s="146"/>
      <c r="PCY22" s="146"/>
      <c r="PCZ22" s="146"/>
      <c r="PDA22" s="146"/>
      <c r="PDB22" s="146"/>
      <c r="PDC22" s="146"/>
      <c r="PDD22" s="146"/>
      <c r="PDE22" s="146"/>
      <c r="PDF22" s="146"/>
      <c r="PDG22" s="146"/>
      <c r="PDH22" s="146"/>
      <c r="PDI22" s="146"/>
      <c r="PDJ22" s="146"/>
      <c r="PDK22" s="146"/>
      <c r="PDL22" s="146"/>
      <c r="PDM22" s="146"/>
      <c r="PDN22" s="146"/>
      <c r="PDO22" s="146"/>
      <c r="PDP22" s="146"/>
      <c r="PDQ22" s="146"/>
      <c r="PDR22" s="146"/>
      <c r="PDS22" s="146"/>
      <c r="PDT22" s="146"/>
      <c r="PDU22" s="146"/>
      <c r="PDV22" s="146"/>
      <c r="PDW22" s="146"/>
      <c r="PDX22" s="146"/>
      <c r="PDY22" s="146"/>
      <c r="PDZ22" s="146"/>
      <c r="PEA22" s="146"/>
      <c r="PEB22" s="146"/>
      <c r="PEC22" s="146"/>
      <c r="PED22" s="146"/>
      <c r="PEE22" s="146"/>
      <c r="PEF22" s="146"/>
      <c r="PEG22" s="146"/>
      <c r="PEH22" s="146"/>
      <c r="PEI22" s="146"/>
      <c r="PEJ22" s="146"/>
      <c r="PEK22" s="146"/>
      <c r="PEL22" s="146"/>
      <c r="PEM22" s="146"/>
      <c r="PEN22" s="146"/>
      <c r="PEO22" s="146"/>
      <c r="PEP22" s="146"/>
      <c r="PEQ22" s="146"/>
      <c r="PER22" s="146"/>
      <c r="PES22" s="146"/>
      <c r="PET22" s="146"/>
      <c r="PEU22" s="146"/>
      <c r="PEV22" s="146"/>
      <c r="PEW22" s="146"/>
      <c r="PEX22" s="146"/>
      <c r="PEY22" s="146"/>
      <c r="PEZ22" s="146"/>
      <c r="PFA22" s="146"/>
      <c r="PFB22" s="146"/>
      <c r="PFC22" s="146"/>
      <c r="PFD22" s="146"/>
      <c r="PFE22" s="146"/>
      <c r="PFF22" s="146"/>
      <c r="PFG22" s="146"/>
      <c r="PFH22" s="146"/>
      <c r="PFI22" s="146"/>
      <c r="PFJ22" s="146"/>
      <c r="PFK22" s="146"/>
      <c r="PFL22" s="146"/>
      <c r="PFM22" s="146"/>
      <c r="PFN22" s="146"/>
      <c r="PFO22" s="146"/>
      <c r="PFP22" s="146"/>
      <c r="PFQ22" s="146"/>
      <c r="PFR22" s="146"/>
      <c r="PFS22" s="146"/>
      <c r="PFT22" s="146"/>
      <c r="PFU22" s="146"/>
      <c r="PFV22" s="146"/>
      <c r="PFW22" s="146"/>
      <c r="PFX22" s="146"/>
      <c r="PFY22" s="146"/>
      <c r="PFZ22" s="146"/>
      <c r="PGA22" s="146"/>
      <c r="PGB22" s="146"/>
      <c r="PGC22" s="146"/>
      <c r="PGD22" s="146"/>
      <c r="PGE22" s="146"/>
      <c r="PGF22" s="146"/>
      <c r="PGG22" s="146"/>
      <c r="PGH22" s="146"/>
      <c r="PGI22" s="146"/>
      <c r="PGJ22" s="146"/>
      <c r="PGK22" s="146"/>
      <c r="PGL22" s="146"/>
      <c r="PGM22" s="146"/>
      <c r="PGN22" s="146"/>
      <c r="PGO22" s="146"/>
      <c r="PGP22" s="146"/>
      <c r="PGQ22" s="146"/>
      <c r="PGR22" s="146"/>
      <c r="PGS22" s="146"/>
      <c r="PGT22" s="146"/>
      <c r="PGU22" s="146"/>
      <c r="PGV22" s="146"/>
      <c r="PGW22" s="146"/>
      <c r="PGX22" s="146"/>
      <c r="PGY22" s="146"/>
      <c r="PGZ22" s="146"/>
      <c r="PHA22" s="146"/>
      <c r="PHB22" s="146"/>
      <c r="PHC22" s="146"/>
      <c r="PHD22" s="146"/>
      <c r="PHE22" s="146"/>
      <c r="PHF22" s="146"/>
      <c r="PHG22" s="146"/>
      <c r="PHH22" s="146"/>
      <c r="PHI22" s="146"/>
      <c r="PHJ22" s="146"/>
      <c r="PHK22" s="146"/>
      <c r="PHL22" s="146"/>
      <c r="PHM22" s="146"/>
      <c r="PHN22" s="146"/>
      <c r="PHO22" s="146"/>
      <c r="PHP22" s="146"/>
      <c r="PHQ22" s="146"/>
      <c r="PHR22" s="146"/>
      <c r="PHS22" s="146"/>
      <c r="PHT22" s="146"/>
      <c r="PHU22" s="146"/>
      <c r="PHV22" s="146"/>
      <c r="PHW22" s="146"/>
      <c r="PHX22" s="146"/>
      <c r="PHY22" s="146"/>
      <c r="PHZ22" s="146"/>
      <c r="PIA22" s="146"/>
      <c r="PIB22" s="146"/>
      <c r="PIC22" s="146"/>
      <c r="PID22" s="146"/>
      <c r="PIE22" s="146"/>
      <c r="PIF22" s="146"/>
      <c r="PIG22" s="146"/>
      <c r="PIH22" s="146"/>
      <c r="PII22" s="146"/>
      <c r="PIJ22" s="146"/>
      <c r="PIK22" s="146"/>
      <c r="PIL22" s="146"/>
      <c r="PIM22" s="146"/>
      <c r="PIN22" s="146"/>
      <c r="PIO22" s="146"/>
      <c r="PIP22" s="146"/>
      <c r="PIQ22" s="146"/>
      <c r="PIR22" s="146"/>
      <c r="PIS22" s="146"/>
      <c r="PIT22" s="146"/>
      <c r="PIU22" s="146"/>
      <c r="PIV22" s="146"/>
      <c r="PIW22" s="146"/>
      <c r="PIX22" s="146"/>
      <c r="PIY22" s="146"/>
      <c r="PIZ22" s="146"/>
      <c r="PJA22" s="146"/>
      <c r="PJB22" s="146"/>
      <c r="PJC22" s="146"/>
      <c r="PJD22" s="146"/>
      <c r="PJE22" s="146"/>
      <c r="PJF22" s="146"/>
      <c r="PJG22" s="146"/>
      <c r="PJH22" s="146"/>
      <c r="PJI22" s="146"/>
      <c r="PJJ22" s="146"/>
      <c r="PJK22" s="146"/>
      <c r="PJL22" s="146"/>
      <c r="PJM22" s="146"/>
      <c r="PJN22" s="146"/>
      <c r="PJO22" s="146"/>
      <c r="PJP22" s="146"/>
      <c r="PJQ22" s="146"/>
      <c r="PJR22" s="146"/>
      <c r="PJS22" s="146"/>
      <c r="PJT22" s="146"/>
      <c r="PJU22" s="146"/>
      <c r="PJV22" s="146"/>
      <c r="PJW22" s="146"/>
      <c r="PJX22" s="146"/>
      <c r="PJY22" s="146"/>
      <c r="PJZ22" s="146"/>
      <c r="PKA22" s="146"/>
      <c r="PKB22" s="146"/>
      <c r="PKC22" s="146"/>
      <c r="PKD22" s="146"/>
      <c r="PKE22" s="146"/>
      <c r="PKF22" s="146"/>
      <c r="PKG22" s="146"/>
      <c r="PKH22" s="146"/>
      <c r="PKI22" s="146"/>
      <c r="PKJ22" s="146"/>
      <c r="PKK22" s="146"/>
      <c r="PKL22" s="146"/>
      <c r="PKM22" s="146"/>
      <c r="PKN22" s="146"/>
      <c r="PKO22" s="146"/>
      <c r="PKP22" s="146"/>
      <c r="PKQ22" s="146"/>
      <c r="PKR22" s="146"/>
      <c r="PKS22" s="146"/>
      <c r="PKT22" s="146"/>
      <c r="PKU22" s="146"/>
      <c r="PKV22" s="146"/>
      <c r="PKW22" s="146"/>
      <c r="PKX22" s="146"/>
      <c r="PKY22" s="146"/>
      <c r="PKZ22" s="146"/>
      <c r="PLA22" s="146"/>
      <c r="PLB22" s="146"/>
      <c r="PLC22" s="146"/>
      <c r="PLD22" s="146"/>
      <c r="PLE22" s="146"/>
      <c r="PLF22" s="146"/>
      <c r="PLG22" s="146"/>
      <c r="PLH22" s="146"/>
      <c r="PLI22" s="146"/>
      <c r="PLJ22" s="146"/>
      <c r="PLK22" s="146"/>
      <c r="PLL22" s="146"/>
      <c r="PLM22" s="146"/>
      <c r="PLN22" s="146"/>
      <c r="PLO22" s="146"/>
      <c r="PLP22" s="146"/>
      <c r="PLQ22" s="146"/>
      <c r="PLR22" s="146"/>
      <c r="PLS22" s="146"/>
      <c r="PLT22" s="146"/>
      <c r="PLU22" s="146"/>
      <c r="PLV22" s="146"/>
      <c r="PLW22" s="146"/>
      <c r="PLX22" s="146"/>
      <c r="PLY22" s="146"/>
      <c r="PLZ22" s="146"/>
      <c r="PMA22" s="146"/>
      <c r="PMB22" s="146"/>
      <c r="PMC22" s="146"/>
      <c r="PMD22" s="146"/>
      <c r="PME22" s="146"/>
      <c r="PMF22" s="146"/>
      <c r="PMG22" s="146"/>
      <c r="PMH22" s="146"/>
      <c r="PMI22" s="146"/>
      <c r="PMJ22" s="146"/>
      <c r="PMK22" s="146"/>
      <c r="PML22" s="146"/>
      <c r="PMM22" s="146"/>
      <c r="PMN22" s="146"/>
      <c r="PMO22" s="146"/>
      <c r="PMP22" s="146"/>
      <c r="PMQ22" s="146"/>
      <c r="PMR22" s="146"/>
      <c r="PMS22" s="146"/>
      <c r="PMT22" s="146"/>
      <c r="PMU22" s="146"/>
      <c r="PMV22" s="146"/>
      <c r="PMW22" s="146"/>
      <c r="PMX22" s="146"/>
      <c r="PMY22" s="146"/>
      <c r="PMZ22" s="146"/>
      <c r="PNA22" s="146"/>
      <c r="PNB22" s="146"/>
      <c r="PNC22" s="146"/>
      <c r="PND22" s="146"/>
      <c r="PNE22" s="146"/>
      <c r="PNF22" s="146"/>
      <c r="PNG22" s="146"/>
      <c r="PNH22" s="146"/>
      <c r="PNI22" s="146"/>
      <c r="PNJ22" s="146"/>
      <c r="PNK22" s="146"/>
      <c r="PNL22" s="146"/>
      <c r="PNM22" s="146"/>
      <c r="PNN22" s="146"/>
      <c r="PNO22" s="146"/>
      <c r="PNP22" s="146"/>
      <c r="PNQ22" s="146"/>
      <c r="PNR22" s="146"/>
      <c r="PNS22" s="146"/>
      <c r="PNT22" s="146"/>
      <c r="PNU22" s="146"/>
      <c r="PNV22" s="146"/>
      <c r="PNW22" s="146"/>
      <c r="PNX22" s="146"/>
      <c r="PNY22" s="146"/>
      <c r="PNZ22" s="146"/>
      <c r="POA22" s="146"/>
      <c r="POB22" s="146"/>
      <c r="POC22" s="146"/>
      <c r="POD22" s="146"/>
      <c r="POE22" s="146"/>
      <c r="POF22" s="146"/>
      <c r="POG22" s="146"/>
      <c r="POH22" s="146"/>
      <c r="POI22" s="146"/>
      <c r="POJ22" s="146"/>
      <c r="POK22" s="146"/>
      <c r="POL22" s="146"/>
      <c r="POM22" s="146"/>
      <c r="PON22" s="146"/>
      <c r="POO22" s="146"/>
      <c r="POP22" s="146"/>
      <c r="POQ22" s="146"/>
      <c r="POR22" s="146"/>
      <c r="POS22" s="146"/>
      <c r="POT22" s="146"/>
      <c r="POU22" s="146"/>
      <c r="POV22" s="146"/>
      <c r="POW22" s="146"/>
      <c r="POX22" s="146"/>
      <c r="POY22" s="146"/>
      <c r="POZ22" s="146"/>
      <c r="PPA22" s="146"/>
      <c r="PPB22" s="146"/>
      <c r="PPC22" s="146"/>
      <c r="PPD22" s="146"/>
      <c r="PPE22" s="146"/>
      <c r="PPF22" s="146"/>
      <c r="PPG22" s="146"/>
      <c r="PPH22" s="146"/>
      <c r="PPI22" s="146"/>
      <c r="PPJ22" s="146"/>
      <c r="PPK22" s="146"/>
      <c r="PPL22" s="146"/>
      <c r="PPM22" s="146"/>
      <c r="PPN22" s="146"/>
      <c r="PPO22" s="146"/>
      <c r="PPP22" s="146"/>
      <c r="PPQ22" s="146"/>
      <c r="PPR22" s="146"/>
      <c r="PPS22" s="146"/>
      <c r="PPT22" s="146"/>
      <c r="PPU22" s="146"/>
      <c r="PPV22" s="146"/>
      <c r="PPW22" s="146"/>
      <c r="PPX22" s="146"/>
      <c r="PPY22" s="146"/>
      <c r="PPZ22" s="146"/>
      <c r="PQA22" s="146"/>
      <c r="PQB22" s="146"/>
      <c r="PQC22" s="146"/>
      <c r="PQD22" s="146"/>
      <c r="PQE22" s="146"/>
      <c r="PQF22" s="146"/>
      <c r="PQG22" s="146"/>
      <c r="PQH22" s="146"/>
      <c r="PQI22" s="146"/>
      <c r="PQJ22" s="146"/>
      <c r="PQK22" s="146"/>
      <c r="PQL22" s="146"/>
      <c r="PQM22" s="146"/>
      <c r="PQN22" s="146"/>
      <c r="PQO22" s="146"/>
      <c r="PQP22" s="146"/>
      <c r="PQQ22" s="146"/>
      <c r="PQR22" s="146"/>
      <c r="PQS22" s="146"/>
      <c r="PQT22" s="146"/>
      <c r="PQU22" s="146"/>
      <c r="PQV22" s="146"/>
      <c r="PQW22" s="146"/>
      <c r="PQX22" s="146"/>
      <c r="PQY22" s="146"/>
      <c r="PQZ22" s="146"/>
      <c r="PRA22" s="146"/>
      <c r="PRB22" s="146"/>
      <c r="PRC22" s="146"/>
      <c r="PRD22" s="146"/>
      <c r="PRE22" s="146"/>
      <c r="PRF22" s="146"/>
      <c r="PRG22" s="146"/>
      <c r="PRH22" s="146"/>
      <c r="PRI22" s="146"/>
      <c r="PRJ22" s="146"/>
      <c r="PRK22" s="146"/>
      <c r="PRL22" s="146"/>
      <c r="PRM22" s="146"/>
      <c r="PRN22" s="146"/>
      <c r="PRO22" s="146"/>
      <c r="PRP22" s="146"/>
      <c r="PRQ22" s="146"/>
      <c r="PRR22" s="146"/>
      <c r="PRS22" s="146"/>
      <c r="PRT22" s="146"/>
      <c r="PRU22" s="146"/>
      <c r="PRV22" s="146"/>
      <c r="PRW22" s="146"/>
      <c r="PRX22" s="146"/>
      <c r="PRY22" s="146"/>
      <c r="PRZ22" s="146"/>
      <c r="PSA22" s="146"/>
      <c r="PSB22" s="146"/>
      <c r="PSC22" s="146"/>
      <c r="PSD22" s="146"/>
      <c r="PSE22" s="146"/>
      <c r="PSF22" s="146"/>
      <c r="PSG22" s="146"/>
      <c r="PSH22" s="146"/>
      <c r="PSI22" s="146"/>
      <c r="PSJ22" s="146"/>
      <c r="PSK22" s="146"/>
      <c r="PSL22" s="146"/>
      <c r="PSM22" s="146"/>
      <c r="PSN22" s="146"/>
      <c r="PSO22" s="146"/>
      <c r="PSP22" s="146"/>
      <c r="PSQ22" s="146"/>
      <c r="PSR22" s="146"/>
      <c r="PSS22" s="146"/>
      <c r="PST22" s="146"/>
      <c r="PSU22" s="146"/>
      <c r="PSV22" s="146"/>
      <c r="PSW22" s="146"/>
      <c r="PSX22" s="146"/>
      <c r="PSY22" s="146"/>
      <c r="PSZ22" s="146"/>
      <c r="PTA22" s="146"/>
      <c r="PTB22" s="146"/>
      <c r="PTC22" s="146"/>
      <c r="PTD22" s="146"/>
      <c r="PTE22" s="146"/>
      <c r="PTF22" s="146"/>
      <c r="PTG22" s="146"/>
      <c r="PTH22" s="146"/>
      <c r="PTI22" s="146"/>
      <c r="PTJ22" s="146"/>
      <c r="PTK22" s="146"/>
      <c r="PTL22" s="146"/>
      <c r="PTM22" s="146"/>
      <c r="PTN22" s="146"/>
      <c r="PTO22" s="146"/>
      <c r="PTP22" s="146"/>
      <c r="PTQ22" s="146"/>
      <c r="PTR22" s="146"/>
      <c r="PTS22" s="146"/>
      <c r="PTT22" s="146"/>
      <c r="PTU22" s="146"/>
      <c r="PTV22" s="146"/>
      <c r="PTW22" s="146"/>
      <c r="PTX22" s="146"/>
      <c r="PTY22" s="146"/>
      <c r="PTZ22" s="146"/>
      <c r="PUA22" s="146"/>
      <c r="PUB22" s="146"/>
      <c r="PUC22" s="146"/>
      <c r="PUD22" s="146"/>
      <c r="PUE22" s="146"/>
      <c r="PUF22" s="146"/>
      <c r="PUG22" s="146"/>
      <c r="PUH22" s="146"/>
      <c r="PUI22" s="146"/>
      <c r="PUJ22" s="146"/>
      <c r="PUK22" s="146"/>
      <c r="PUL22" s="146"/>
      <c r="PUM22" s="146"/>
      <c r="PUN22" s="146"/>
      <c r="PUO22" s="146"/>
      <c r="PUP22" s="146"/>
      <c r="PUQ22" s="146"/>
      <c r="PUR22" s="146"/>
      <c r="PUS22" s="146"/>
      <c r="PUT22" s="146"/>
      <c r="PUU22" s="146"/>
      <c r="PUV22" s="146"/>
      <c r="PUW22" s="146"/>
      <c r="PUX22" s="146"/>
      <c r="PUY22" s="146"/>
      <c r="PUZ22" s="146"/>
      <c r="PVA22" s="146"/>
      <c r="PVB22" s="146"/>
      <c r="PVC22" s="146"/>
      <c r="PVD22" s="146"/>
      <c r="PVE22" s="146"/>
      <c r="PVF22" s="146"/>
      <c r="PVG22" s="146"/>
      <c r="PVH22" s="146"/>
      <c r="PVI22" s="146"/>
      <c r="PVJ22" s="146"/>
      <c r="PVK22" s="146"/>
      <c r="PVL22" s="146"/>
      <c r="PVM22" s="146"/>
      <c r="PVN22" s="146"/>
      <c r="PVO22" s="146"/>
      <c r="PVP22" s="146"/>
      <c r="PVQ22" s="146"/>
      <c r="PVR22" s="146"/>
      <c r="PVS22" s="146"/>
      <c r="PVT22" s="146"/>
      <c r="PVU22" s="146"/>
      <c r="PVV22" s="146"/>
      <c r="PVW22" s="146"/>
      <c r="PVX22" s="146"/>
      <c r="PVY22" s="146"/>
      <c r="PVZ22" s="146"/>
      <c r="PWA22" s="146"/>
      <c r="PWB22" s="146"/>
      <c r="PWC22" s="146"/>
      <c r="PWD22" s="146"/>
      <c r="PWE22" s="146"/>
      <c r="PWF22" s="146"/>
      <c r="PWG22" s="146"/>
      <c r="PWH22" s="146"/>
      <c r="PWI22" s="146"/>
      <c r="PWJ22" s="146"/>
      <c r="PWK22" s="146"/>
      <c r="PWL22" s="146"/>
      <c r="PWM22" s="146"/>
      <c r="PWN22" s="146"/>
      <c r="PWO22" s="146"/>
      <c r="PWP22" s="146"/>
      <c r="PWQ22" s="146"/>
      <c r="PWR22" s="146"/>
      <c r="PWS22" s="146"/>
      <c r="PWT22" s="146"/>
      <c r="PWU22" s="146"/>
      <c r="PWV22" s="146"/>
      <c r="PWW22" s="146"/>
      <c r="PWX22" s="146"/>
      <c r="PWY22" s="146"/>
      <c r="PWZ22" s="146"/>
      <c r="PXA22" s="146"/>
      <c r="PXB22" s="146"/>
      <c r="PXC22" s="146"/>
      <c r="PXD22" s="146"/>
      <c r="PXE22" s="146"/>
      <c r="PXF22" s="146"/>
      <c r="PXG22" s="146"/>
      <c r="PXH22" s="146"/>
      <c r="PXI22" s="146"/>
      <c r="PXJ22" s="146"/>
      <c r="PXK22" s="146"/>
      <c r="PXL22" s="146"/>
      <c r="PXM22" s="146"/>
      <c r="PXN22" s="146"/>
      <c r="PXO22" s="146"/>
      <c r="PXP22" s="146"/>
      <c r="PXQ22" s="146"/>
      <c r="PXR22" s="146"/>
      <c r="PXS22" s="146"/>
      <c r="PXT22" s="146"/>
      <c r="PXU22" s="146"/>
      <c r="PXV22" s="146"/>
      <c r="PXW22" s="146"/>
      <c r="PXX22" s="146"/>
      <c r="PXY22" s="146"/>
      <c r="PXZ22" s="146"/>
      <c r="PYA22" s="146"/>
      <c r="PYB22" s="146"/>
      <c r="PYC22" s="146"/>
      <c r="PYD22" s="146"/>
      <c r="PYE22" s="146"/>
      <c r="PYF22" s="146"/>
      <c r="PYG22" s="146"/>
      <c r="PYH22" s="146"/>
      <c r="PYI22" s="146"/>
      <c r="PYJ22" s="146"/>
      <c r="PYK22" s="146"/>
      <c r="PYL22" s="146"/>
      <c r="PYM22" s="146"/>
      <c r="PYN22" s="146"/>
      <c r="PYO22" s="146"/>
      <c r="PYP22" s="146"/>
      <c r="PYQ22" s="146"/>
      <c r="PYR22" s="146"/>
      <c r="PYS22" s="146"/>
      <c r="PYT22" s="146"/>
      <c r="PYU22" s="146"/>
      <c r="PYV22" s="146"/>
      <c r="PYW22" s="146"/>
      <c r="PYX22" s="146"/>
      <c r="PYY22" s="146"/>
      <c r="PYZ22" s="146"/>
      <c r="PZA22" s="146"/>
      <c r="PZB22" s="146"/>
      <c r="PZC22" s="146"/>
      <c r="PZD22" s="146"/>
      <c r="PZE22" s="146"/>
      <c r="PZF22" s="146"/>
      <c r="PZG22" s="146"/>
      <c r="PZH22" s="146"/>
      <c r="PZI22" s="146"/>
      <c r="PZJ22" s="146"/>
      <c r="PZK22" s="146"/>
      <c r="PZL22" s="146"/>
      <c r="PZM22" s="146"/>
      <c r="PZN22" s="146"/>
      <c r="PZO22" s="146"/>
      <c r="PZP22" s="146"/>
      <c r="PZQ22" s="146"/>
      <c r="PZR22" s="146"/>
      <c r="PZS22" s="146"/>
      <c r="PZT22" s="146"/>
      <c r="PZU22" s="146"/>
      <c r="PZV22" s="146"/>
      <c r="PZW22" s="146"/>
      <c r="PZX22" s="146"/>
      <c r="PZY22" s="146"/>
      <c r="PZZ22" s="146"/>
      <c r="QAA22" s="146"/>
      <c r="QAB22" s="146"/>
      <c r="QAC22" s="146"/>
      <c r="QAD22" s="146"/>
      <c r="QAE22" s="146"/>
      <c r="QAF22" s="146"/>
      <c r="QAG22" s="146"/>
      <c r="QAH22" s="146"/>
      <c r="QAI22" s="146"/>
      <c r="QAJ22" s="146"/>
      <c r="QAK22" s="146"/>
      <c r="QAL22" s="146"/>
      <c r="QAM22" s="146"/>
      <c r="QAN22" s="146"/>
      <c r="QAO22" s="146"/>
      <c r="QAP22" s="146"/>
      <c r="QAQ22" s="146"/>
      <c r="QAR22" s="146"/>
      <c r="QAS22" s="146"/>
      <c r="QAT22" s="146"/>
      <c r="QAU22" s="146"/>
      <c r="QAV22" s="146"/>
      <c r="QAW22" s="146"/>
      <c r="QAX22" s="146"/>
      <c r="QAY22" s="146"/>
      <c r="QAZ22" s="146"/>
      <c r="QBA22" s="146"/>
      <c r="QBB22" s="146"/>
      <c r="QBC22" s="146"/>
      <c r="QBD22" s="146"/>
      <c r="QBE22" s="146"/>
      <c r="QBF22" s="146"/>
      <c r="QBG22" s="146"/>
      <c r="QBH22" s="146"/>
      <c r="QBI22" s="146"/>
      <c r="QBJ22" s="146"/>
      <c r="QBK22" s="146"/>
      <c r="QBL22" s="146"/>
      <c r="QBM22" s="146"/>
      <c r="QBN22" s="146"/>
      <c r="QBO22" s="146"/>
      <c r="QBP22" s="146"/>
      <c r="QBQ22" s="146"/>
      <c r="QBR22" s="146"/>
      <c r="QBS22" s="146"/>
      <c r="QBT22" s="146"/>
      <c r="QBU22" s="146"/>
      <c r="QBV22" s="146"/>
      <c r="QBW22" s="146"/>
      <c r="QBX22" s="146"/>
      <c r="QBY22" s="146"/>
      <c r="QBZ22" s="146"/>
      <c r="QCA22" s="146"/>
      <c r="QCB22" s="146"/>
      <c r="QCC22" s="146"/>
      <c r="QCD22" s="146"/>
      <c r="QCE22" s="146"/>
      <c r="QCF22" s="146"/>
      <c r="QCG22" s="146"/>
      <c r="QCH22" s="146"/>
      <c r="QCI22" s="146"/>
      <c r="QCJ22" s="146"/>
      <c r="QCK22" s="146"/>
      <c r="QCL22" s="146"/>
      <c r="QCM22" s="146"/>
      <c r="QCN22" s="146"/>
      <c r="QCO22" s="146"/>
      <c r="QCP22" s="146"/>
      <c r="QCQ22" s="146"/>
      <c r="QCR22" s="146"/>
      <c r="QCS22" s="146"/>
      <c r="QCT22" s="146"/>
      <c r="QCU22" s="146"/>
      <c r="QCV22" s="146"/>
      <c r="QCW22" s="146"/>
      <c r="QCX22" s="146"/>
      <c r="QCY22" s="146"/>
      <c r="QCZ22" s="146"/>
      <c r="QDA22" s="146"/>
      <c r="QDB22" s="146"/>
      <c r="QDC22" s="146"/>
      <c r="QDD22" s="146"/>
      <c r="QDE22" s="146"/>
      <c r="QDF22" s="146"/>
      <c r="QDG22" s="146"/>
      <c r="QDH22" s="146"/>
      <c r="QDI22" s="146"/>
      <c r="QDJ22" s="146"/>
      <c r="QDK22" s="146"/>
      <c r="QDL22" s="146"/>
      <c r="QDM22" s="146"/>
      <c r="QDN22" s="146"/>
      <c r="QDO22" s="146"/>
      <c r="QDP22" s="146"/>
      <c r="QDQ22" s="146"/>
      <c r="QDR22" s="146"/>
      <c r="QDS22" s="146"/>
      <c r="QDT22" s="146"/>
      <c r="QDU22" s="146"/>
      <c r="QDV22" s="146"/>
      <c r="QDW22" s="146"/>
      <c r="QDX22" s="146"/>
      <c r="QDY22" s="146"/>
      <c r="QDZ22" s="146"/>
      <c r="QEA22" s="146"/>
      <c r="QEB22" s="146"/>
      <c r="QEC22" s="146"/>
      <c r="QED22" s="146"/>
      <c r="QEE22" s="146"/>
      <c r="QEF22" s="146"/>
      <c r="QEG22" s="146"/>
      <c r="QEH22" s="146"/>
      <c r="QEI22" s="146"/>
      <c r="QEJ22" s="146"/>
      <c r="QEK22" s="146"/>
      <c r="QEL22" s="146"/>
      <c r="QEM22" s="146"/>
      <c r="QEN22" s="146"/>
      <c r="QEO22" s="146"/>
      <c r="QEP22" s="146"/>
      <c r="QEQ22" s="146"/>
      <c r="QER22" s="146"/>
      <c r="QES22" s="146"/>
      <c r="QET22" s="146"/>
      <c r="QEU22" s="146"/>
      <c r="QEV22" s="146"/>
      <c r="QEW22" s="146"/>
      <c r="QEX22" s="146"/>
      <c r="QEY22" s="146"/>
      <c r="QEZ22" s="146"/>
      <c r="QFA22" s="146"/>
      <c r="QFB22" s="146"/>
      <c r="QFC22" s="146"/>
      <c r="QFD22" s="146"/>
      <c r="QFE22" s="146"/>
      <c r="QFF22" s="146"/>
      <c r="QFG22" s="146"/>
      <c r="QFH22" s="146"/>
      <c r="QFI22" s="146"/>
      <c r="QFJ22" s="146"/>
      <c r="QFK22" s="146"/>
      <c r="QFL22" s="146"/>
      <c r="QFM22" s="146"/>
      <c r="QFN22" s="146"/>
      <c r="QFO22" s="146"/>
      <c r="QFP22" s="146"/>
      <c r="QFQ22" s="146"/>
      <c r="QFR22" s="146"/>
      <c r="QFS22" s="146"/>
      <c r="QFT22" s="146"/>
      <c r="QFU22" s="146"/>
      <c r="QFV22" s="146"/>
      <c r="QFW22" s="146"/>
      <c r="QFX22" s="146"/>
      <c r="QFY22" s="146"/>
      <c r="QFZ22" s="146"/>
      <c r="QGA22" s="146"/>
      <c r="QGB22" s="146"/>
      <c r="QGC22" s="146"/>
      <c r="QGD22" s="146"/>
      <c r="QGE22" s="146"/>
      <c r="QGF22" s="146"/>
      <c r="QGG22" s="146"/>
      <c r="QGH22" s="146"/>
      <c r="QGI22" s="146"/>
      <c r="QGJ22" s="146"/>
      <c r="QGK22" s="146"/>
      <c r="QGL22" s="146"/>
      <c r="QGM22" s="146"/>
      <c r="QGN22" s="146"/>
      <c r="QGO22" s="146"/>
      <c r="QGP22" s="146"/>
      <c r="QGQ22" s="146"/>
      <c r="QGR22" s="146"/>
      <c r="QGS22" s="146"/>
      <c r="QGT22" s="146"/>
      <c r="QGU22" s="146"/>
      <c r="QGV22" s="146"/>
      <c r="QGW22" s="146"/>
      <c r="QGX22" s="146"/>
      <c r="QGY22" s="146"/>
      <c r="QGZ22" s="146"/>
      <c r="QHA22" s="146"/>
      <c r="QHB22" s="146"/>
      <c r="QHC22" s="146"/>
      <c r="QHD22" s="146"/>
      <c r="QHE22" s="146"/>
      <c r="QHF22" s="146"/>
      <c r="QHG22" s="146"/>
      <c r="QHH22" s="146"/>
      <c r="QHI22" s="146"/>
      <c r="QHJ22" s="146"/>
      <c r="QHK22" s="146"/>
      <c r="QHL22" s="146"/>
      <c r="QHM22" s="146"/>
      <c r="QHN22" s="146"/>
      <c r="QHO22" s="146"/>
      <c r="QHP22" s="146"/>
      <c r="QHQ22" s="146"/>
      <c r="QHR22" s="146"/>
      <c r="QHS22" s="146"/>
      <c r="QHT22" s="146"/>
      <c r="QHU22" s="146"/>
      <c r="QHV22" s="146"/>
      <c r="QHW22" s="146"/>
      <c r="QHX22" s="146"/>
      <c r="QHY22" s="146"/>
      <c r="QHZ22" s="146"/>
      <c r="QIA22" s="146"/>
      <c r="QIB22" s="146"/>
      <c r="QIC22" s="146"/>
      <c r="QID22" s="146"/>
      <c r="QIE22" s="146"/>
      <c r="QIF22" s="146"/>
      <c r="QIG22" s="146"/>
      <c r="QIH22" s="146"/>
      <c r="QII22" s="146"/>
      <c r="QIJ22" s="146"/>
      <c r="QIK22" s="146"/>
      <c r="QIL22" s="146"/>
      <c r="QIM22" s="146"/>
      <c r="QIN22" s="146"/>
      <c r="QIO22" s="146"/>
      <c r="QIP22" s="146"/>
      <c r="QIQ22" s="146"/>
      <c r="QIR22" s="146"/>
      <c r="QIS22" s="146"/>
      <c r="QIT22" s="146"/>
      <c r="QIU22" s="146"/>
      <c r="QIV22" s="146"/>
      <c r="QIW22" s="146"/>
      <c r="QIX22" s="146"/>
      <c r="QIY22" s="146"/>
      <c r="QIZ22" s="146"/>
      <c r="QJA22" s="146"/>
      <c r="QJB22" s="146"/>
      <c r="QJC22" s="146"/>
      <c r="QJD22" s="146"/>
      <c r="QJE22" s="146"/>
      <c r="QJF22" s="146"/>
      <c r="QJG22" s="146"/>
      <c r="QJH22" s="146"/>
      <c r="QJI22" s="146"/>
      <c r="QJJ22" s="146"/>
      <c r="QJK22" s="146"/>
      <c r="QJL22" s="146"/>
      <c r="QJM22" s="146"/>
      <c r="QJN22" s="146"/>
      <c r="QJO22" s="146"/>
      <c r="QJP22" s="146"/>
      <c r="QJQ22" s="146"/>
      <c r="QJR22" s="146"/>
      <c r="QJS22" s="146"/>
      <c r="QJT22" s="146"/>
      <c r="QJU22" s="146"/>
      <c r="QJV22" s="146"/>
      <c r="QJW22" s="146"/>
      <c r="QJX22" s="146"/>
      <c r="QJY22" s="146"/>
      <c r="QJZ22" s="146"/>
      <c r="QKA22" s="146"/>
      <c r="QKB22" s="146"/>
      <c r="QKC22" s="146"/>
      <c r="QKD22" s="146"/>
      <c r="QKE22" s="146"/>
      <c r="QKF22" s="146"/>
      <c r="QKG22" s="146"/>
      <c r="QKH22" s="146"/>
      <c r="QKI22" s="146"/>
      <c r="QKJ22" s="146"/>
      <c r="QKK22" s="146"/>
      <c r="QKL22" s="146"/>
      <c r="QKM22" s="146"/>
      <c r="QKN22" s="146"/>
      <c r="QKO22" s="146"/>
      <c r="QKP22" s="146"/>
      <c r="QKQ22" s="146"/>
      <c r="QKR22" s="146"/>
      <c r="QKS22" s="146"/>
      <c r="QKT22" s="146"/>
      <c r="QKU22" s="146"/>
      <c r="QKV22" s="146"/>
      <c r="QKW22" s="146"/>
      <c r="QKX22" s="146"/>
      <c r="QKY22" s="146"/>
      <c r="QKZ22" s="146"/>
      <c r="QLA22" s="146"/>
      <c r="QLB22" s="146"/>
      <c r="QLC22" s="146"/>
      <c r="QLD22" s="146"/>
      <c r="QLE22" s="146"/>
      <c r="QLF22" s="146"/>
      <c r="QLG22" s="146"/>
      <c r="QLH22" s="146"/>
      <c r="QLI22" s="146"/>
      <c r="QLJ22" s="146"/>
      <c r="QLK22" s="146"/>
      <c r="QLL22" s="146"/>
      <c r="QLM22" s="146"/>
      <c r="QLN22" s="146"/>
      <c r="QLO22" s="146"/>
      <c r="QLP22" s="146"/>
      <c r="QLQ22" s="146"/>
      <c r="QLR22" s="146"/>
      <c r="QLS22" s="146"/>
      <c r="QLT22" s="146"/>
      <c r="QLU22" s="146"/>
      <c r="QLV22" s="146"/>
      <c r="QLW22" s="146"/>
      <c r="QLX22" s="146"/>
      <c r="QLY22" s="146"/>
      <c r="QLZ22" s="146"/>
      <c r="QMA22" s="146"/>
      <c r="QMB22" s="146"/>
      <c r="QMC22" s="146"/>
      <c r="QMD22" s="146"/>
      <c r="QME22" s="146"/>
      <c r="QMF22" s="146"/>
      <c r="QMG22" s="146"/>
      <c r="QMH22" s="146"/>
      <c r="QMI22" s="146"/>
      <c r="QMJ22" s="146"/>
      <c r="QMK22" s="146"/>
      <c r="QML22" s="146"/>
      <c r="QMM22" s="146"/>
      <c r="QMN22" s="146"/>
      <c r="QMO22" s="146"/>
      <c r="QMP22" s="146"/>
      <c r="QMQ22" s="146"/>
      <c r="QMR22" s="146"/>
      <c r="QMS22" s="146"/>
      <c r="QMT22" s="146"/>
      <c r="QMU22" s="146"/>
      <c r="QMV22" s="146"/>
      <c r="QMW22" s="146"/>
      <c r="QMX22" s="146"/>
      <c r="QMY22" s="146"/>
      <c r="QMZ22" s="146"/>
      <c r="QNA22" s="146"/>
      <c r="QNB22" s="146"/>
      <c r="QNC22" s="146"/>
      <c r="QND22" s="146"/>
      <c r="QNE22" s="146"/>
      <c r="QNF22" s="146"/>
      <c r="QNG22" s="146"/>
      <c r="QNH22" s="146"/>
      <c r="QNI22" s="146"/>
      <c r="QNJ22" s="146"/>
      <c r="QNK22" s="146"/>
      <c r="QNL22" s="146"/>
      <c r="QNM22" s="146"/>
      <c r="QNN22" s="146"/>
      <c r="QNO22" s="146"/>
      <c r="QNP22" s="146"/>
      <c r="QNQ22" s="146"/>
      <c r="QNR22" s="146"/>
      <c r="QNS22" s="146"/>
      <c r="QNT22" s="146"/>
      <c r="QNU22" s="146"/>
      <c r="QNV22" s="146"/>
      <c r="QNW22" s="146"/>
      <c r="QNX22" s="146"/>
      <c r="QNY22" s="146"/>
      <c r="QNZ22" s="146"/>
      <c r="QOA22" s="146"/>
      <c r="QOB22" s="146"/>
      <c r="QOC22" s="146"/>
      <c r="QOD22" s="146"/>
      <c r="QOE22" s="146"/>
      <c r="QOF22" s="146"/>
      <c r="QOG22" s="146"/>
      <c r="QOH22" s="146"/>
      <c r="QOI22" s="146"/>
      <c r="QOJ22" s="146"/>
      <c r="QOK22" s="146"/>
      <c r="QOL22" s="146"/>
      <c r="QOM22" s="146"/>
      <c r="QON22" s="146"/>
      <c r="QOO22" s="146"/>
      <c r="QOP22" s="146"/>
      <c r="QOQ22" s="146"/>
      <c r="QOR22" s="146"/>
      <c r="QOS22" s="146"/>
      <c r="QOT22" s="146"/>
      <c r="QOU22" s="146"/>
      <c r="QOV22" s="146"/>
      <c r="QOW22" s="146"/>
      <c r="QOX22" s="146"/>
      <c r="QOY22" s="146"/>
      <c r="QOZ22" s="146"/>
      <c r="QPA22" s="146"/>
      <c r="QPB22" s="146"/>
      <c r="QPC22" s="146"/>
      <c r="QPD22" s="146"/>
      <c r="QPE22" s="146"/>
      <c r="QPF22" s="146"/>
      <c r="QPG22" s="146"/>
      <c r="QPH22" s="146"/>
      <c r="QPI22" s="146"/>
      <c r="QPJ22" s="146"/>
      <c r="QPK22" s="146"/>
      <c r="QPL22" s="146"/>
      <c r="QPM22" s="146"/>
      <c r="QPN22" s="146"/>
      <c r="QPO22" s="146"/>
      <c r="QPP22" s="146"/>
      <c r="QPQ22" s="146"/>
      <c r="QPR22" s="146"/>
      <c r="QPS22" s="146"/>
      <c r="QPT22" s="146"/>
      <c r="QPU22" s="146"/>
      <c r="QPV22" s="146"/>
      <c r="QPW22" s="146"/>
      <c r="QPX22" s="146"/>
      <c r="QPY22" s="146"/>
      <c r="QPZ22" s="146"/>
      <c r="QQA22" s="146"/>
      <c r="QQB22" s="146"/>
      <c r="QQC22" s="146"/>
      <c r="QQD22" s="146"/>
      <c r="QQE22" s="146"/>
      <c r="QQF22" s="146"/>
      <c r="QQG22" s="146"/>
      <c r="QQH22" s="146"/>
      <c r="QQI22" s="146"/>
      <c r="QQJ22" s="146"/>
      <c r="QQK22" s="146"/>
      <c r="QQL22" s="146"/>
      <c r="QQM22" s="146"/>
      <c r="QQN22" s="146"/>
      <c r="QQO22" s="146"/>
      <c r="QQP22" s="146"/>
      <c r="QQQ22" s="146"/>
      <c r="QQR22" s="146"/>
      <c r="QQS22" s="146"/>
      <c r="QQT22" s="146"/>
      <c r="QQU22" s="146"/>
      <c r="QQV22" s="146"/>
      <c r="QQW22" s="146"/>
      <c r="QQX22" s="146"/>
      <c r="QQY22" s="146"/>
      <c r="QQZ22" s="146"/>
      <c r="QRA22" s="146"/>
      <c r="QRB22" s="146"/>
      <c r="QRC22" s="146"/>
      <c r="QRD22" s="146"/>
      <c r="QRE22" s="146"/>
      <c r="QRF22" s="146"/>
      <c r="QRG22" s="146"/>
      <c r="QRH22" s="146"/>
      <c r="QRI22" s="146"/>
      <c r="QRJ22" s="146"/>
      <c r="QRK22" s="146"/>
      <c r="QRL22" s="146"/>
      <c r="QRM22" s="146"/>
      <c r="QRN22" s="146"/>
      <c r="QRO22" s="146"/>
      <c r="QRP22" s="146"/>
      <c r="QRQ22" s="146"/>
      <c r="QRR22" s="146"/>
      <c r="QRS22" s="146"/>
      <c r="QRT22" s="146"/>
      <c r="QRU22" s="146"/>
      <c r="QRV22" s="146"/>
      <c r="QRW22" s="146"/>
      <c r="QRX22" s="146"/>
      <c r="QRY22" s="146"/>
      <c r="QRZ22" s="146"/>
      <c r="QSA22" s="146"/>
      <c r="QSB22" s="146"/>
      <c r="QSC22" s="146"/>
      <c r="QSD22" s="146"/>
      <c r="QSE22" s="146"/>
      <c r="QSF22" s="146"/>
      <c r="QSG22" s="146"/>
      <c r="QSH22" s="146"/>
      <c r="QSI22" s="146"/>
      <c r="QSJ22" s="146"/>
      <c r="QSK22" s="146"/>
      <c r="QSL22" s="146"/>
      <c r="QSM22" s="146"/>
      <c r="QSN22" s="146"/>
      <c r="QSO22" s="146"/>
      <c r="QSP22" s="146"/>
      <c r="QSQ22" s="146"/>
      <c r="QSR22" s="146"/>
      <c r="QSS22" s="146"/>
      <c r="QST22" s="146"/>
      <c r="QSU22" s="146"/>
      <c r="QSV22" s="146"/>
      <c r="QSW22" s="146"/>
      <c r="QSX22" s="146"/>
      <c r="QSY22" s="146"/>
      <c r="QSZ22" s="146"/>
      <c r="QTA22" s="146"/>
      <c r="QTB22" s="146"/>
      <c r="QTC22" s="146"/>
      <c r="QTD22" s="146"/>
      <c r="QTE22" s="146"/>
      <c r="QTF22" s="146"/>
      <c r="QTG22" s="146"/>
      <c r="QTH22" s="146"/>
      <c r="QTI22" s="146"/>
      <c r="QTJ22" s="146"/>
      <c r="QTK22" s="146"/>
      <c r="QTL22" s="146"/>
      <c r="QTM22" s="146"/>
      <c r="QTN22" s="146"/>
      <c r="QTO22" s="146"/>
      <c r="QTP22" s="146"/>
      <c r="QTQ22" s="146"/>
      <c r="QTR22" s="146"/>
      <c r="QTS22" s="146"/>
      <c r="QTT22" s="146"/>
      <c r="QTU22" s="146"/>
      <c r="QTV22" s="146"/>
      <c r="QTW22" s="146"/>
      <c r="QTX22" s="146"/>
      <c r="QTY22" s="146"/>
      <c r="QTZ22" s="146"/>
      <c r="QUA22" s="146"/>
      <c r="QUB22" s="146"/>
      <c r="QUC22" s="146"/>
      <c r="QUD22" s="146"/>
      <c r="QUE22" s="146"/>
      <c r="QUF22" s="146"/>
      <c r="QUG22" s="146"/>
      <c r="QUH22" s="146"/>
      <c r="QUI22" s="146"/>
      <c r="QUJ22" s="146"/>
      <c r="QUK22" s="146"/>
      <c r="QUL22" s="146"/>
      <c r="QUM22" s="146"/>
      <c r="QUN22" s="146"/>
      <c r="QUO22" s="146"/>
      <c r="QUP22" s="146"/>
      <c r="QUQ22" s="146"/>
      <c r="QUR22" s="146"/>
      <c r="QUS22" s="146"/>
      <c r="QUT22" s="146"/>
      <c r="QUU22" s="146"/>
      <c r="QUV22" s="146"/>
      <c r="QUW22" s="146"/>
      <c r="QUX22" s="146"/>
      <c r="QUY22" s="146"/>
      <c r="QUZ22" s="146"/>
      <c r="QVA22" s="146"/>
      <c r="QVB22" s="146"/>
      <c r="QVC22" s="146"/>
      <c r="QVD22" s="146"/>
      <c r="QVE22" s="146"/>
      <c r="QVF22" s="146"/>
      <c r="QVG22" s="146"/>
      <c r="QVH22" s="146"/>
      <c r="QVI22" s="146"/>
      <c r="QVJ22" s="146"/>
      <c r="QVK22" s="146"/>
      <c r="QVL22" s="146"/>
      <c r="QVM22" s="146"/>
      <c r="QVN22" s="146"/>
      <c r="QVO22" s="146"/>
      <c r="QVP22" s="146"/>
      <c r="QVQ22" s="146"/>
      <c r="QVR22" s="146"/>
      <c r="QVS22" s="146"/>
      <c r="QVT22" s="146"/>
      <c r="QVU22" s="146"/>
      <c r="QVV22" s="146"/>
      <c r="QVW22" s="146"/>
      <c r="QVX22" s="146"/>
      <c r="QVY22" s="146"/>
      <c r="QVZ22" s="146"/>
      <c r="QWA22" s="146"/>
      <c r="QWB22" s="146"/>
      <c r="QWC22" s="146"/>
      <c r="QWD22" s="146"/>
      <c r="QWE22" s="146"/>
      <c r="QWF22" s="146"/>
      <c r="QWG22" s="146"/>
      <c r="QWH22" s="146"/>
      <c r="QWI22" s="146"/>
      <c r="QWJ22" s="146"/>
      <c r="QWK22" s="146"/>
      <c r="QWL22" s="146"/>
      <c r="QWM22" s="146"/>
      <c r="QWN22" s="146"/>
      <c r="QWO22" s="146"/>
      <c r="QWP22" s="146"/>
      <c r="QWQ22" s="146"/>
      <c r="QWR22" s="146"/>
      <c r="QWS22" s="146"/>
      <c r="QWT22" s="146"/>
      <c r="QWU22" s="146"/>
      <c r="QWV22" s="146"/>
      <c r="QWW22" s="146"/>
      <c r="QWX22" s="146"/>
      <c r="QWY22" s="146"/>
      <c r="QWZ22" s="146"/>
      <c r="QXA22" s="146"/>
      <c r="QXB22" s="146"/>
      <c r="QXC22" s="146"/>
      <c r="QXD22" s="146"/>
      <c r="QXE22" s="146"/>
      <c r="QXF22" s="146"/>
      <c r="QXG22" s="146"/>
      <c r="QXH22" s="146"/>
      <c r="QXI22" s="146"/>
      <c r="QXJ22" s="146"/>
      <c r="QXK22" s="146"/>
      <c r="QXL22" s="146"/>
      <c r="QXM22" s="146"/>
      <c r="QXN22" s="146"/>
      <c r="QXO22" s="146"/>
      <c r="QXP22" s="146"/>
      <c r="QXQ22" s="146"/>
      <c r="QXR22" s="146"/>
      <c r="QXS22" s="146"/>
      <c r="QXT22" s="146"/>
      <c r="QXU22" s="146"/>
      <c r="QXV22" s="146"/>
      <c r="QXW22" s="146"/>
      <c r="QXX22" s="146"/>
      <c r="QXY22" s="146"/>
      <c r="QXZ22" s="146"/>
      <c r="QYA22" s="146"/>
      <c r="QYB22" s="146"/>
      <c r="QYC22" s="146"/>
      <c r="QYD22" s="146"/>
      <c r="QYE22" s="146"/>
      <c r="QYF22" s="146"/>
      <c r="QYG22" s="146"/>
      <c r="QYH22" s="146"/>
      <c r="QYI22" s="146"/>
      <c r="QYJ22" s="146"/>
      <c r="QYK22" s="146"/>
      <c r="QYL22" s="146"/>
      <c r="QYM22" s="146"/>
      <c r="QYN22" s="146"/>
      <c r="QYO22" s="146"/>
      <c r="QYP22" s="146"/>
      <c r="QYQ22" s="146"/>
      <c r="QYR22" s="146"/>
      <c r="QYS22" s="146"/>
      <c r="QYT22" s="146"/>
      <c r="QYU22" s="146"/>
      <c r="QYV22" s="146"/>
      <c r="QYW22" s="146"/>
      <c r="QYX22" s="146"/>
      <c r="QYY22" s="146"/>
      <c r="QYZ22" s="146"/>
      <c r="QZA22" s="146"/>
      <c r="QZB22" s="146"/>
      <c r="QZC22" s="146"/>
      <c r="QZD22" s="146"/>
      <c r="QZE22" s="146"/>
      <c r="QZF22" s="146"/>
      <c r="QZG22" s="146"/>
      <c r="QZH22" s="146"/>
      <c r="QZI22" s="146"/>
      <c r="QZJ22" s="146"/>
      <c r="QZK22" s="146"/>
      <c r="QZL22" s="146"/>
      <c r="QZM22" s="146"/>
      <c r="QZN22" s="146"/>
      <c r="QZO22" s="146"/>
      <c r="QZP22" s="146"/>
      <c r="QZQ22" s="146"/>
      <c r="QZR22" s="146"/>
      <c r="QZS22" s="146"/>
      <c r="QZT22" s="146"/>
      <c r="QZU22" s="146"/>
      <c r="QZV22" s="146"/>
      <c r="QZW22" s="146"/>
      <c r="QZX22" s="146"/>
      <c r="QZY22" s="146"/>
      <c r="QZZ22" s="146"/>
      <c r="RAA22" s="146"/>
      <c r="RAB22" s="146"/>
      <c r="RAC22" s="146"/>
      <c r="RAD22" s="146"/>
      <c r="RAE22" s="146"/>
      <c r="RAF22" s="146"/>
      <c r="RAG22" s="146"/>
      <c r="RAH22" s="146"/>
      <c r="RAI22" s="146"/>
      <c r="RAJ22" s="146"/>
      <c r="RAK22" s="146"/>
      <c r="RAL22" s="146"/>
      <c r="RAM22" s="146"/>
      <c r="RAN22" s="146"/>
      <c r="RAO22" s="146"/>
      <c r="RAP22" s="146"/>
      <c r="RAQ22" s="146"/>
      <c r="RAR22" s="146"/>
      <c r="RAS22" s="146"/>
      <c r="RAT22" s="146"/>
      <c r="RAU22" s="146"/>
      <c r="RAV22" s="146"/>
      <c r="RAW22" s="146"/>
      <c r="RAX22" s="146"/>
      <c r="RAY22" s="146"/>
      <c r="RAZ22" s="146"/>
      <c r="RBA22" s="146"/>
      <c r="RBB22" s="146"/>
      <c r="RBC22" s="146"/>
      <c r="RBD22" s="146"/>
      <c r="RBE22" s="146"/>
      <c r="RBF22" s="146"/>
      <c r="RBG22" s="146"/>
      <c r="RBH22" s="146"/>
      <c r="RBI22" s="146"/>
      <c r="RBJ22" s="146"/>
      <c r="RBK22" s="146"/>
      <c r="RBL22" s="146"/>
      <c r="RBM22" s="146"/>
      <c r="RBN22" s="146"/>
      <c r="RBO22" s="146"/>
      <c r="RBP22" s="146"/>
      <c r="RBQ22" s="146"/>
      <c r="RBR22" s="146"/>
      <c r="RBS22" s="146"/>
      <c r="RBT22" s="146"/>
      <c r="RBU22" s="146"/>
      <c r="RBV22" s="146"/>
      <c r="RBW22" s="146"/>
      <c r="RBX22" s="146"/>
      <c r="RBY22" s="146"/>
      <c r="RBZ22" s="146"/>
      <c r="RCA22" s="146"/>
      <c r="RCB22" s="146"/>
      <c r="RCC22" s="146"/>
      <c r="RCD22" s="146"/>
      <c r="RCE22" s="146"/>
      <c r="RCF22" s="146"/>
      <c r="RCG22" s="146"/>
      <c r="RCH22" s="146"/>
      <c r="RCI22" s="146"/>
      <c r="RCJ22" s="146"/>
      <c r="RCK22" s="146"/>
      <c r="RCL22" s="146"/>
      <c r="RCM22" s="146"/>
      <c r="RCN22" s="146"/>
      <c r="RCO22" s="146"/>
      <c r="RCP22" s="146"/>
      <c r="RCQ22" s="146"/>
      <c r="RCR22" s="146"/>
      <c r="RCS22" s="146"/>
      <c r="RCT22" s="146"/>
      <c r="RCU22" s="146"/>
      <c r="RCV22" s="146"/>
      <c r="RCW22" s="146"/>
      <c r="RCX22" s="146"/>
      <c r="RCY22" s="146"/>
      <c r="RCZ22" s="146"/>
      <c r="RDA22" s="146"/>
      <c r="RDB22" s="146"/>
      <c r="RDC22" s="146"/>
      <c r="RDD22" s="146"/>
      <c r="RDE22" s="146"/>
      <c r="RDF22" s="146"/>
      <c r="RDG22" s="146"/>
      <c r="RDH22" s="146"/>
      <c r="RDI22" s="146"/>
      <c r="RDJ22" s="146"/>
      <c r="RDK22" s="146"/>
      <c r="RDL22" s="146"/>
      <c r="RDM22" s="146"/>
      <c r="RDN22" s="146"/>
      <c r="RDO22" s="146"/>
      <c r="RDP22" s="146"/>
      <c r="RDQ22" s="146"/>
      <c r="RDR22" s="146"/>
      <c r="RDS22" s="146"/>
      <c r="RDT22" s="146"/>
      <c r="RDU22" s="146"/>
      <c r="RDV22" s="146"/>
      <c r="RDW22" s="146"/>
      <c r="RDX22" s="146"/>
      <c r="RDY22" s="146"/>
      <c r="RDZ22" s="146"/>
      <c r="REA22" s="146"/>
      <c r="REB22" s="146"/>
      <c r="REC22" s="146"/>
      <c r="RED22" s="146"/>
      <c r="REE22" s="146"/>
      <c r="REF22" s="146"/>
      <c r="REG22" s="146"/>
      <c r="REH22" s="146"/>
      <c r="REI22" s="146"/>
      <c r="REJ22" s="146"/>
      <c r="REK22" s="146"/>
      <c r="REL22" s="146"/>
      <c r="REM22" s="146"/>
      <c r="REN22" s="146"/>
      <c r="REO22" s="146"/>
      <c r="REP22" s="146"/>
      <c r="REQ22" s="146"/>
      <c r="RER22" s="146"/>
      <c r="RES22" s="146"/>
      <c r="RET22" s="146"/>
      <c r="REU22" s="146"/>
      <c r="REV22" s="146"/>
      <c r="REW22" s="146"/>
      <c r="REX22" s="146"/>
      <c r="REY22" s="146"/>
      <c r="REZ22" s="146"/>
      <c r="RFA22" s="146"/>
      <c r="RFB22" s="146"/>
      <c r="RFC22" s="146"/>
      <c r="RFD22" s="146"/>
      <c r="RFE22" s="146"/>
      <c r="RFF22" s="146"/>
      <c r="RFG22" s="146"/>
      <c r="RFH22" s="146"/>
      <c r="RFI22" s="146"/>
      <c r="RFJ22" s="146"/>
      <c r="RFK22" s="146"/>
      <c r="RFL22" s="146"/>
      <c r="RFM22" s="146"/>
      <c r="RFN22" s="146"/>
      <c r="RFO22" s="146"/>
      <c r="RFP22" s="146"/>
      <c r="RFQ22" s="146"/>
      <c r="RFR22" s="146"/>
      <c r="RFS22" s="146"/>
      <c r="RFT22" s="146"/>
      <c r="RFU22" s="146"/>
      <c r="RFV22" s="146"/>
      <c r="RFW22" s="146"/>
      <c r="RFX22" s="146"/>
      <c r="RFY22" s="146"/>
      <c r="RFZ22" s="146"/>
      <c r="RGA22" s="146"/>
      <c r="RGB22" s="146"/>
      <c r="RGC22" s="146"/>
      <c r="RGD22" s="146"/>
      <c r="RGE22" s="146"/>
      <c r="RGF22" s="146"/>
      <c r="RGG22" s="146"/>
      <c r="RGH22" s="146"/>
      <c r="RGI22" s="146"/>
      <c r="RGJ22" s="146"/>
      <c r="RGK22" s="146"/>
      <c r="RGL22" s="146"/>
      <c r="RGM22" s="146"/>
      <c r="RGN22" s="146"/>
      <c r="RGO22" s="146"/>
      <c r="RGP22" s="146"/>
      <c r="RGQ22" s="146"/>
      <c r="RGR22" s="146"/>
      <c r="RGS22" s="146"/>
      <c r="RGT22" s="146"/>
      <c r="RGU22" s="146"/>
      <c r="RGV22" s="146"/>
      <c r="RGW22" s="146"/>
      <c r="RGX22" s="146"/>
      <c r="RGY22" s="146"/>
      <c r="RGZ22" s="146"/>
      <c r="RHA22" s="146"/>
      <c r="RHB22" s="146"/>
      <c r="RHC22" s="146"/>
      <c r="RHD22" s="146"/>
      <c r="RHE22" s="146"/>
      <c r="RHF22" s="146"/>
      <c r="RHG22" s="146"/>
      <c r="RHH22" s="146"/>
      <c r="RHI22" s="146"/>
      <c r="RHJ22" s="146"/>
      <c r="RHK22" s="146"/>
      <c r="RHL22" s="146"/>
      <c r="RHM22" s="146"/>
      <c r="RHN22" s="146"/>
      <c r="RHO22" s="146"/>
      <c r="RHP22" s="146"/>
      <c r="RHQ22" s="146"/>
      <c r="RHR22" s="146"/>
      <c r="RHS22" s="146"/>
      <c r="RHT22" s="146"/>
      <c r="RHU22" s="146"/>
      <c r="RHV22" s="146"/>
      <c r="RHW22" s="146"/>
      <c r="RHX22" s="146"/>
      <c r="RHY22" s="146"/>
      <c r="RHZ22" s="146"/>
      <c r="RIA22" s="146"/>
      <c r="RIB22" s="146"/>
      <c r="RIC22" s="146"/>
      <c r="RID22" s="146"/>
      <c r="RIE22" s="146"/>
      <c r="RIF22" s="146"/>
      <c r="RIG22" s="146"/>
      <c r="RIH22" s="146"/>
      <c r="RII22" s="146"/>
      <c r="RIJ22" s="146"/>
      <c r="RIK22" s="146"/>
      <c r="RIL22" s="146"/>
      <c r="RIM22" s="146"/>
      <c r="RIN22" s="146"/>
      <c r="RIO22" s="146"/>
      <c r="RIP22" s="146"/>
      <c r="RIQ22" s="146"/>
      <c r="RIR22" s="146"/>
      <c r="RIS22" s="146"/>
      <c r="RIT22" s="146"/>
      <c r="RIU22" s="146"/>
      <c r="RIV22" s="146"/>
      <c r="RIW22" s="146"/>
      <c r="RIX22" s="146"/>
      <c r="RIY22" s="146"/>
      <c r="RIZ22" s="146"/>
      <c r="RJA22" s="146"/>
      <c r="RJB22" s="146"/>
      <c r="RJC22" s="146"/>
      <c r="RJD22" s="146"/>
      <c r="RJE22" s="146"/>
      <c r="RJF22" s="146"/>
      <c r="RJG22" s="146"/>
      <c r="RJH22" s="146"/>
      <c r="RJI22" s="146"/>
      <c r="RJJ22" s="146"/>
      <c r="RJK22" s="146"/>
      <c r="RJL22" s="146"/>
      <c r="RJM22" s="146"/>
      <c r="RJN22" s="146"/>
      <c r="RJO22" s="146"/>
      <c r="RJP22" s="146"/>
      <c r="RJQ22" s="146"/>
      <c r="RJR22" s="146"/>
      <c r="RJS22" s="146"/>
      <c r="RJT22" s="146"/>
      <c r="RJU22" s="146"/>
      <c r="RJV22" s="146"/>
      <c r="RJW22" s="146"/>
      <c r="RJX22" s="146"/>
      <c r="RJY22" s="146"/>
      <c r="RJZ22" s="146"/>
      <c r="RKA22" s="146"/>
      <c r="RKB22" s="146"/>
      <c r="RKC22" s="146"/>
      <c r="RKD22" s="146"/>
      <c r="RKE22" s="146"/>
      <c r="RKF22" s="146"/>
      <c r="RKG22" s="146"/>
      <c r="RKH22" s="146"/>
      <c r="RKI22" s="146"/>
      <c r="RKJ22" s="146"/>
      <c r="RKK22" s="146"/>
      <c r="RKL22" s="146"/>
      <c r="RKM22" s="146"/>
      <c r="RKN22" s="146"/>
      <c r="RKO22" s="146"/>
      <c r="RKP22" s="146"/>
      <c r="RKQ22" s="146"/>
      <c r="RKR22" s="146"/>
      <c r="RKS22" s="146"/>
      <c r="RKT22" s="146"/>
      <c r="RKU22" s="146"/>
      <c r="RKV22" s="146"/>
      <c r="RKW22" s="146"/>
      <c r="RKX22" s="146"/>
      <c r="RKY22" s="146"/>
      <c r="RKZ22" s="146"/>
      <c r="RLA22" s="146"/>
      <c r="RLB22" s="146"/>
      <c r="RLC22" s="146"/>
      <c r="RLD22" s="146"/>
      <c r="RLE22" s="146"/>
      <c r="RLF22" s="146"/>
      <c r="RLG22" s="146"/>
      <c r="RLH22" s="146"/>
      <c r="RLI22" s="146"/>
      <c r="RLJ22" s="146"/>
      <c r="RLK22" s="146"/>
      <c r="RLL22" s="146"/>
      <c r="RLM22" s="146"/>
      <c r="RLN22" s="146"/>
      <c r="RLO22" s="146"/>
      <c r="RLP22" s="146"/>
      <c r="RLQ22" s="146"/>
      <c r="RLR22" s="146"/>
      <c r="RLS22" s="146"/>
      <c r="RLT22" s="146"/>
      <c r="RLU22" s="146"/>
      <c r="RLV22" s="146"/>
      <c r="RLW22" s="146"/>
      <c r="RLX22" s="146"/>
      <c r="RLY22" s="146"/>
      <c r="RLZ22" s="146"/>
      <c r="RMA22" s="146"/>
      <c r="RMB22" s="146"/>
      <c r="RMC22" s="146"/>
      <c r="RMD22" s="146"/>
      <c r="RME22" s="146"/>
      <c r="RMF22" s="146"/>
      <c r="RMG22" s="146"/>
      <c r="RMH22" s="146"/>
      <c r="RMI22" s="146"/>
      <c r="RMJ22" s="146"/>
      <c r="RMK22" s="146"/>
      <c r="RML22" s="146"/>
      <c r="RMM22" s="146"/>
      <c r="RMN22" s="146"/>
      <c r="RMO22" s="146"/>
      <c r="RMP22" s="146"/>
      <c r="RMQ22" s="146"/>
      <c r="RMR22" s="146"/>
      <c r="RMS22" s="146"/>
      <c r="RMT22" s="146"/>
      <c r="RMU22" s="146"/>
      <c r="RMV22" s="146"/>
      <c r="RMW22" s="146"/>
      <c r="RMX22" s="146"/>
      <c r="RMY22" s="146"/>
      <c r="RMZ22" s="146"/>
      <c r="RNA22" s="146"/>
      <c r="RNB22" s="146"/>
      <c r="RNC22" s="146"/>
      <c r="RND22" s="146"/>
      <c r="RNE22" s="146"/>
      <c r="RNF22" s="146"/>
      <c r="RNG22" s="146"/>
      <c r="RNH22" s="146"/>
      <c r="RNI22" s="146"/>
      <c r="RNJ22" s="146"/>
      <c r="RNK22" s="146"/>
      <c r="RNL22" s="146"/>
      <c r="RNM22" s="146"/>
      <c r="RNN22" s="146"/>
      <c r="RNO22" s="146"/>
      <c r="RNP22" s="146"/>
      <c r="RNQ22" s="146"/>
      <c r="RNR22" s="146"/>
      <c r="RNS22" s="146"/>
      <c r="RNT22" s="146"/>
      <c r="RNU22" s="146"/>
      <c r="RNV22" s="146"/>
      <c r="RNW22" s="146"/>
      <c r="RNX22" s="146"/>
      <c r="RNY22" s="146"/>
      <c r="RNZ22" s="146"/>
      <c r="ROA22" s="146"/>
      <c r="ROB22" s="146"/>
      <c r="ROC22" s="146"/>
      <c r="ROD22" s="146"/>
      <c r="ROE22" s="146"/>
      <c r="ROF22" s="146"/>
      <c r="ROG22" s="146"/>
      <c r="ROH22" s="146"/>
      <c r="ROI22" s="146"/>
      <c r="ROJ22" s="146"/>
      <c r="ROK22" s="146"/>
      <c r="ROL22" s="146"/>
      <c r="ROM22" s="146"/>
      <c r="RON22" s="146"/>
      <c r="ROO22" s="146"/>
      <c r="ROP22" s="146"/>
      <c r="ROQ22" s="146"/>
      <c r="ROR22" s="146"/>
      <c r="ROS22" s="146"/>
      <c r="ROT22" s="146"/>
      <c r="ROU22" s="146"/>
      <c r="ROV22" s="146"/>
      <c r="ROW22" s="146"/>
      <c r="ROX22" s="146"/>
      <c r="ROY22" s="146"/>
      <c r="ROZ22" s="146"/>
      <c r="RPA22" s="146"/>
      <c r="RPB22" s="146"/>
      <c r="RPC22" s="146"/>
      <c r="RPD22" s="146"/>
      <c r="RPE22" s="146"/>
      <c r="RPF22" s="146"/>
      <c r="RPG22" s="146"/>
      <c r="RPH22" s="146"/>
      <c r="RPI22" s="146"/>
      <c r="RPJ22" s="146"/>
      <c r="RPK22" s="146"/>
      <c r="RPL22" s="146"/>
      <c r="RPM22" s="146"/>
      <c r="RPN22" s="146"/>
      <c r="RPO22" s="146"/>
      <c r="RPP22" s="146"/>
      <c r="RPQ22" s="146"/>
      <c r="RPR22" s="146"/>
      <c r="RPS22" s="146"/>
      <c r="RPT22" s="146"/>
      <c r="RPU22" s="146"/>
      <c r="RPV22" s="146"/>
      <c r="RPW22" s="146"/>
      <c r="RPX22" s="146"/>
      <c r="RPY22" s="146"/>
      <c r="RPZ22" s="146"/>
      <c r="RQA22" s="146"/>
      <c r="RQB22" s="146"/>
      <c r="RQC22" s="146"/>
      <c r="RQD22" s="146"/>
      <c r="RQE22" s="146"/>
      <c r="RQF22" s="146"/>
      <c r="RQG22" s="146"/>
      <c r="RQH22" s="146"/>
      <c r="RQI22" s="146"/>
      <c r="RQJ22" s="146"/>
      <c r="RQK22" s="146"/>
      <c r="RQL22" s="146"/>
      <c r="RQM22" s="146"/>
      <c r="RQN22" s="146"/>
      <c r="RQO22" s="146"/>
      <c r="RQP22" s="146"/>
      <c r="RQQ22" s="146"/>
      <c r="RQR22" s="146"/>
      <c r="RQS22" s="146"/>
      <c r="RQT22" s="146"/>
      <c r="RQU22" s="146"/>
      <c r="RQV22" s="146"/>
      <c r="RQW22" s="146"/>
      <c r="RQX22" s="146"/>
      <c r="RQY22" s="146"/>
      <c r="RQZ22" s="146"/>
      <c r="RRA22" s="146"/>
      <c r="RRB22" s="146"/>
      <c r="RRC22" s="146"/>
      <c r="RRD22" s="146"/>
      <c r="RRE22" s="146"/>
      <c r="RRF22" s="146"/>
      <c r="RRG22" s="146"/>
      <c r="RRH22" s="146"/>
      <c r="RRI22" s="146"/>
      <c r="RRJ22" s="146"/>
      <c r="RRK22" s="146"/>
      <c r="RRL22" s="146"/>
      <c r="RRM22" s="146"/>
      <c r="RRN22" s="146"/>
      <c r="RRO22" s="146"/>
      <c r="RRP22" s="146"/>
      <c r="RRQ22" s="146"/>
      <c r="RRR22" s="146"/>
      <c r="RRS22" s="146"/>
      <c r="RRT22" s="146"/>
      <c r="RRU22" s="146"/>
      <c r="RRV22" s="146"/>
      <c r="RRW22" s="146"/>
      <c r="RRX22" s="146"/>
      <c r="RRY22" s="146"/>
      <c r="RRZ22" s="146"/>
      <c r="RSA22" s="146"/>
      <c r="RSB22" s="146"/>
      <c r="RSC22" s="146"/>
      <c r="RSD22" s="146"/>
      <c r="RSE22" s="146"/>
      <c r="RSF22" s="146"/>
      <c r="RSG22" s="146"/>
      <c r="RSH22" s="146"/>
      <c r="RSI22" s="146"/>
      <c r="RSJ22" s="146"/>
      <c r="RSK22" s="146"/>
      <c r="RSL22" s="146"/>
      <c r="RSM22" s="146"/>
      <c r="RSN22" s="146"/>
      <c r="RSO22" s="146"/>
      <c r="RSP22" s="146"/>
      <c r="RSQ22" s="146"/>
      <c r="RSR22" s="146"/>
      <c r="RSS22" s="146"/>
      <c r="RST22" s="146"/>
      <c r="RSU22" s="146"/>
      <c r="RSV22" s="146"/>
      <c r="RSW22" s="146"/>
      <c r="RSX22" s="146"/>
      <c r="RSY22" s="146"/>
      <c r="RSZ22" s="146"/>
      <c r="RTA22" s="146"/>
      <c r="RTB22" s="146"/>
      <c r="RTC22" s="146"/>
      <c r="RTD22" s="146"/>
      <c r="RTE22" s="146"/>
      <c r="RTF22" s="146"/>
      <c r="RTG22" s="146"/>
      <c r="RTH22" s="146"/>
      <c r="RTI22" s="146"/>
      <c r="RTJ22" s="146"/>
      <c r="RTK22" s="146"/>
      <c r="RTL22" s="146"/>
      <c r="RTM22" s="146"/>
      <c r="RTN22" s="146"/>
      <c r="RTO22" s="146"/>
      <c r="RTP22" s="146"/>
      <c r="RTQ22" s="146"/>
      <c r="RTR22" s="146"/>
      <c r="RTS22" s="146"/>
      <c r="RTT22" s="146"/>
      <c r="RTU22" s="146"/>
      <c r="RTV22" s="146"/>
      <c r="RTW22" s="146"/>
      <c r="RTX22" s="146"/>
      <c r="RTY22" s="146"/>
      <c r="RTZ22" s="146"/>
      <c r="RUA22" s="146"/>
      <c r="RUB22" s="146"/>
      <c r="RUC22" s="146"/>
      <c r="RUD22" s="146"/>
      <c r="RUE22" s="146"/>
      <c r="RUF22" s="146"/>
      <c r="RUG22" s="146"/>
      <c r="RUH22" s="146"/>
      <c r="RUI22" s="146"/>
      <c r="RUJ22" s="146"/>
      <c r="RUK22" s="146"/>
      <c r="RUL22" s="146"/>
      <c r="RUM22" s="146"/>
      <c r="RUN22" s="146"/>
      <c r="RUO22" s="146"/>
      <c r="RUP22" s="146"/>
      <c r="RUQ22" s="146"/>
      <c r="RUR22" s="146"/>
      <c r="RUS22" s="146"/>
      <c r="RUT22" s="146"/>
      <c r="RUU22" s="146"/>
      <c r="RUV22" s="146"/>
      <c r="RUW22" s="146"/>
      <c r="RUX22" s="146"/>
      <c r="RUY22" s="146"/>
      <c r="RUZ22" s="146"/>
      <c r="RVA22" s="146"/>
      <c r="RVB22" s="146"/>
      <c r="RVC22" s="146"/>
      <c r="RVD22" s="146"/>
      <c r="RVE22" s="146"/>
      <c r="RVF22" s="146"/>
      <c r="RVG22" s="146"/>
      <c r="RVH22" s="146"/>
      <c r="RVI22" s="146"/>
      <c r="RVJ22" s="146"/>
      <c r="RVK22" s="146"/>
      <c r="RVL22" s="146"/>
      <c r="RVM22" s="146"/>
      <c r="RVN22" s="146"/>
      <c r="RVO22" s="146"/>
      <c r="RVP22" s="146"/>
      <c r="RVQ22" s="146"/>
      <c r="RVR22" s="146"/>
      <c r="RVS22" s="146"/>
      <c r="RVT22" s="146"/>
      <c r="RVU22" s="146"/>
      <c r="RVV22" s="146"/>
      <c r="RVW22" s="146"/>
      <c r="RVX22" s="146"/>
      <c r="RVY22" s="146"/>
      <c r="RVZ22" s="146"/>
      <c r="RWA22" s="146"/>
      <c r="RWB22" s="146"/>
      <c r="RWC22" s="146"/>
      <c r="RWD22" s="146"/>
      <c r="RWE22" s="146"/>
      <c r="RWF22" s="146"/>
      <c r="RWG22" s="146"/>
      <c r="RWH22" s="146"/>
      <c r="RWI22" s="146"/>
      <c r="RWJ22" s="146"/>
      <c r="RWK22" s="146"/>
      <c r="RWL22" s="146"/>
      <c r="RWM22" s="146"/>
      <c r="RWN22" s="146"/>
      <c r="RWO22" s="146"/>
      <c r="RWP22" s="146"/>
      <c r="RWQ22" s="146"/>
      <c r="RWR22" s="146"/>
      <c r="RWS22" s="146"/>
      <c r="RWT22" s="146"/>
      <c r="RWU22" s="146"/>
      <c r="RWV22" s="146"/>
      <c r="RWW22" s="146"/>
      <c r="RWX22" s="146"/>
      <c r="RWY22" s="146"/>
      <c r="RWZ22" s="146"/>
      <c r="RXA22" s="146"/>
      <c r="RXB22" s="146"/>
      <c r="RXC22" s="146"/>
      <c r="RXD22" s="146"/>
      <c r="RXE22" s="146"/>
      <c r="RXF22" s="146"/>
      <c r="RXG22" s="146"/>
      <c r="RXH22" s="146"/>
      <c r="RXI22" s="146"/>
      <c r="RXJ22" s="146"/>
      <c r="RXK22" s="146"/>
      <c r="RXL22" s="146"/>
      <c r="RXM22" s="146"/>
      <c r="RXN22" s="146"/>
      <c r="RXO22" s="146"/>
      <c r="RXP22" s="146"/>
      <c r="RXQ22" s="146"/>
      <c r="RXR22" s="146"/>
      <c r="RXS22" s="146"/>
      <c r="RXT22" s="146"/>
      <c r="RXU22" s="146"/>
      <c r="RXV22" s="146"/>
      <c r="RXW22" s="146"/>
      <c r="RXX22" s="146"/>
      <c r="RXY22" s="146"/>
      <c r="RXZ22" s="146"/>
      <c r="RYA22" s="146"/>
      <c r="RYB22" s="146"/>
      <c r="RYC22" s="146"/>
      <c r="RYD22" s="146"/>
      <c r="RYE22" s="146"/>
      <c r="RYF22" s="146"/>
      <c r="RYG22" s="146"/>
      <c r="RYH22" s="146"/>
      <c r="RYI22" s="146"/>
      <c r="RYJ22" s="146"/>
      <c r="RYK22" s="146"/>
      <c r="RYL22" s="146"/>
      <c r="RYM22" s="146"/>
      <c r="RYN22" s="146"/>
      <c r="RYO22" s="146"/>
      <c r="RYP22" s="146"/>
      <c r="RYQ22" s="146"/>
      <c r="RYR22" s="146"/>
      <c r="RYS22" s="146"/>
      <c r="RYT22" s="146"/>
      <c r="RYU22" s="146"/>
      <c r="RYV22" s="146"/>
      <c r="RYW22" s="146"/>
      <c r="RYX22" s="146"/>
      <c r="RYY22" s="146"/>
      <c r="RYZ22" s="146"/>
      <c r="RZA22" s="146"/>
      <c r="RZB22" s="146"/>
      <c r="RZC22" s="146"/>
      <c r="RZD22" s="146"/>
      <c r="RZE22" s="146"/>
      <c r="RZF22" s="146"/>
      <c r="RZG22" s="146"/>
      <c r="RZH22" s="146"/>
      <c r="RZI22" s="146"/>
      <c r="RZJ22" s="146"/>
      <c r="RZK22" s="146"/>
      <c r="RZL22" s="146"/>
      <c r="RZM22" s="146"/>
      <c r="RZN22" s="146"/>
      <c r="RZO22" s="146"/>
      <c r="RZP22" s="146"/>
      <c r="RZQ22" s="146"/>
      <c r="RZR22" s="146"/>
      <c r="RZS22" s="146"/>
      <c r="RZT22" s="146"/>
      <c r="RZU22" s="146"/>
      <c r="RZV22" s="146"/>
      <c r="RZW22" s="146"/>
      <c r="RZX22" s="146"/>
      <c r="RZY22" s="146"/>
      <c r="RZZ22" s="146"/>
      <c r="SAA22" s="146"/>
      <c r="SAB22" s="146"/>
      <c r="SAC22" s="146"/>
      <c r="SAD22" s="146"/>
      <c r="SAE22" s="146"/>
      <c r="SAF22" s="146"/>
      <c r="SAG22" s="146"/>
      <c r="SAH22" s="146"/>
      <c r="SAI22" s="146"/>
      <c r="SAJ22" s="146"/>
      <c r="SAK22" s="146"/>
      <c r="SAL22" s="146"/>
      <c r="SAM22" s="146"/>
      <c r="SAN22" s="146"/>
      <c r="SAO22" s="146"/>
      <c r="SAP22" s="146"/>
      <c r="SAQ22" s="146"/>
      <c r="SAR22" s="146"/>
      <c r="SAS22" s="146"/>
      <c r="SAT22" s="146"/>
      <c r="SAU22" s="146"/>
      <c r="SAV22" s="146"/>
      <c r="SAW22" s="146"/>
      <c r="SAX22" s="146"/>
      <c r="SAY22" s="146"/>
      <c r="SAZ22" s="146"/>
      <c r="SBA22" s="146"/>
      <c r="SBB22" s="146"/>
      <c r="SBC22" s="146"/>
      <c r="SBD22" s="146"/>
      <c r="SBE22" s="146"/>
      <c r="SBF22" s="146"/>
      <c r="SBG22" s="146"/>
      <c r="SBH22" s="146"/>
      <c r="SBI22" s="146"/>
      <c r="SBJ22" s="146"/>
      <c r="SBK22" s="146"/>
      <c r="SBL22" s="146"/>
      <c r="SBM22" s="146"/>
      <c r="SBN22" s="146"/>
      <c r="SBO22" s="146"/>
      <c r="SBP22" s="146"/>
      <c r="SBQ22" s="146"/>
      <c r="SBR22" s="146"/>
      <c r="SBS22" s="146"/>
      <c r="SBT22" s="146"/>
      <c r="SBU22" s="146"/>
      <c r="SBV22" s="146"/>
      <c r="SBW22" s="146"/>
      <c r="SBX22" s="146"/>
      <c r="SBY22" s="146"/>
      <c r="SBZ22" s="146"/>
      <c r="SCA22" s="146"/>
      <c r="SCB22" s="146"/>
      <c r="SCC22" s="146"/>
      <c r="SCD22" s="146"/>
      <c r="SCE22" s="146"/>
      <c r="SCF22" s="146"/>
      <c r="SCG22" s="146"/>
      <c r="SCH22" s="146"/>
      <c r="SCI22" s="146"/>
      <c r="SCJ22" s="146"/>
      <c r="SCK22" s="146"/>
      <c r="SCL22" s="146"/>
      <c r="SCM22" s="146"/>
      <c r="SCN22" s="146"/>
      <c r="SCO22" s="146"/>
      <c r="SCP22" s="146"/>
      <c r="SCQ22" s="146"/>
      <c r="SCR22" s="146"/>
      <c r="SCS22" s="146"/>
      <c r="SCT22" s="146"/>
      <c r="SCU22" s="146"/>
      <c r="SCV22" s="146"/>
      <c r="SCW22" s="146"/>
      <c r="SCX22" s="146"/>
      <c r="SCY22" s="146"/>
      <c r="SCZ22" s="146"/>
      <c r="SDA22" s="146"/>
      <c r="SDB22" s="146"/>
      <c r="SDC22" s="146"/>
      <c r="SDD22" s="146"/>
      <c r="SDE22" s="146"/>
      <c r="SDF22" s="146"/>
      <c r="SDG22" s="146"/>
      <c r="SDH22" s="146"/>
      <c r="SDI22" s="146"/>
      <c r="SDJ22" s="146"/>
      <c r="SDK22" s="146"/>
      <c r="SDL22" s="146"/>
      <c r="SDM22" s="146"/>
      <c r="SDN22" s="146"/>
      <c r="SDO22" s="146"/>
      <c r="SDP22" s="146"/>
      <c r="SDQ22" s="146"/>
      <c r="SDR22" s="146"/>
      <c r="SDS22" s="146"/>
      <c r="SDT22" s="146"/>
      <c r="SDU22" s="146"/>
      <c r="SDV22" s="146"/>
      <c r="SDW22" s="146"/>
      <c r="SDX22" s="146"/>
      <c r="SDY22" s="146"/>
      <c r="SDZ22" s="146"/>
      <c r="SEA22" s="146"/>
      <c r="SEB22" s="146"/>
      <c r="SEC22" s="146"/>
      <c r="SED22" s="146"/>
      <c r="SEE22" s="146"/>
      <c r="SEF22" s="146"/>
      <c r="SEG22" s="146"/>
      <c r="SEH22" s="146"/>
      <c r="SEI22" s="146"/>
      <c r="SEJ22" s="146"/>
      <c r="SEK22" s="146"/>
      <c r="SEL22" s="146"/>
      <c r="SEM22" s="146"/>
      <c r="SEN22" s="146"/>
      <c r="SEO22" s="146"/>
      <c r="SEP22" s="146"/>
      <c r="SEQ22" s="146"/>
      <c r="SER22" s="146"/>
      <c r="SES22" s="146"/>
      <c r="SET22" s="146"/>
      <c r="SEU22" s="146"/>
      <c r="SEV22" s="146"/>
      <c r="SEW22" s="146"/>
      <c r="SEX22" s="146"/>
      <c r="SEY22" s="146"/>
      <c r="SEZ22" s="146"/>
      <c r="SFA22" s="146"/>
      <c r="SFB22" s="146"/>
      <c r="SFC22" s="146"/>
      <c r="SFD22" s="146"/>
      <c r="SFE22" s="146"/>
      <c r="SFF22" s="146"/>
      <c r="SFG22" s="146"/>
      <c r="SFH22" s="146"/>
      <c r="SFI22" s="146"/>
      <c r="SFJ22" s="146"/>
      <c r="SFK22" s="146"/>
      <c r="SFL22" s="146"/>
      <c r="SFM22" s="146"/>
      <c r="SFN22" s="146"/>
      <c r="SFO22" s="146"/>
      <c r="SFP22" s="146"/>
      <c r="SFQ22" s="146"/>
      <c r="SFR22" s="146"/>
      <c r="SFS22" s="146"/>
      <c r="SFT22" s="146"/>
      <c r="SFU22" s="146"/>
      <c r="SFV22" s="146"/>
      <c r="SFW22" s="146"/>
      <c r="SFX22" s="146"/>
      <c r="SFY22" s="146"/>
      <c r="SFZ22" s="146"/>
      <c r="SGA22" s="146"/>
      <c r="SGB22" s="146"/>
      <c r="SGC22" s="146"/>
      <c r="SGD22" s="146"/>
      <c r="SGE22" s="146"/>
      <c r="SGF22" s="146"/>
      <c r="SGG22" s="146"/>
      <c r="SGH22" s="146"/>
      <c r="SGI22" s="146"/>
      <c r="SGJ22" s="146"/>
      <c r="SGK22" s="146"/>
      <c r="SGL22" s="146"/>
      <c r="SGM22" s="146"/>
      <c r="SGN22" s="146"/>
      <c r="SGO22" s="146"/>
      <c r="SGP22" s="146"/>
      <c r="SGQ22" s="146"/>
      <c r="SGR22" s="146"/>
      <c r="SGS22" s="146"/>
      <c r="SGT22" s="146"/>
      <c r="SGU22" s="146"/>
      <c r="SGV22" s="146"/>
      <c r="SGW22" s="146"/>
      <c r="SGX22" s="146"/>
      <c r="SGY22" s="146"/>
      <c r="SGZ22" s="146"/>
      <c r="SHA22" s="146"/>
      <c r="SHB22" s="146"/>
      <c r="SHC22" s="146"/>
      <c r="SHD22" s="146"/>
      <c r="SHE22" s="146"/>
      <c r="SHF22" s="146"/>
      <c r="SHG22" s="146"/>
      <c r="SHH22" s="146"/>
      <c r="SHI22" s="146"/>
      <c r="SHJ22" s="146"/>
      <c r="SHK22" s="146"/>
      <c r="SHL22" s="146"/>
      <c r="SHM22" s="146"/>
      <c r="SHN22" s="146"/>
      <c r="SHO22" s="146"/>
      <c r="SHP22" s="146"/>
      <c r="SHQ22" s="146"/>
      <c r="SHR22" s="146"/>
      <c r="SHS22" s="146"/>
      <c r="SHT22" s="146"/>
      <c r="SHU22" s="146"/>
      <c r="SHV22" s="146"/>
      <c r="SHW22" s="146"/>
      <c r="SHX22" s="146"/>
      <c r="SHY22" s="146"/>
      <c r="SHZ22" s="146"/>
      <c r="SIA22" s="146"/>
      <c r="SIB22" s="146"/>
      <c r="SIC22" s="146"/>
      <c r="SID22" s="146"/>
      <c r="SIE22" s="146"/>
      <c r="SIF22" s="146"/>
      <c r="SIG22" s="146"/>
      <c r="SIH22" s="146"/>
      <c r="SII22" s="146"/>
      <c r="SIJ22" s="146"/>
      <c r="SIK22" s="146"/>
      <c r="SIL22" s="146"/>
      <c r="SIM22" s="146"/>
      <c r="SIN22" s="146"/>
      <c r="SIO22" s="146"/>
      <c r="SIP22" s="146"/>
      <c r="SIQ22" s="146"/>
      <c r="SIR22" s="146"/>
      <c r="SIS22" s="146"/>
      <c r="SIT22" s="146"/>
      <c r="SIU22" s="146"/>
      <c r="SIV22" s="146"/>
      <c r="SIW22" s="146"/>
      <c r="SIX22" s="146"/>
      <c r="SIY22" s="146"/>
      <c r="SIZ22" s="146"/>
      <c r="SJA22" s="146"/>
      <c r="SJB22" s="146"/>
      <c r="SJC22" s="146"/>
      <c r="SJD22" s="146"/>
      <c r="SJE22" s="146"/>
      <c r="SJF22" s="146"/>
      <c r="SJG22" s="146"/>
      <c r="SJH22" s="146"/>
      <c r="SJI22" s="146"/>
      <c r="SJJ22" s="146"/>
      <c r="SJK22" s="146"/>
      <c r="SJL22" s="146"/>
      <c r="SJM22" s="146"/>
      <c r="SJN22" s="146"/>
      <c r="SJO22" s="146"/>
      <c r="SJP22" s="146"/>
      <c r="SJQ22" s="146"/>
      <c r="SJR22" s="146"/>
      <c r="SJS22" s="146"/>
      <c r="SJT22" s="146"/>
      <c r="SJU22" s="146"/>
      <c r="SJV22" s="146"/>
      <c r="SJW22" s="146"/>
      <c r="SJX22" s="146"/>
      <c r="SJY22" s="146"/>
      <c r="SJZ22" s="146"/>
      <c r="SKA22" s="146"/>
      <c r="SKB22" s="146"/>
      <c r="SKC22" s="146"/>
      <c r="SKD22" s="146"/>
      <c r="SKE22" s="146"/>
      <c r="SKF22" s="146"/>
      <c r="SKG22" s="146"/>
      <c r="SKH22" s="146"/>
      <c r="SKI22" s="146"/>
      <c r="SKJ22" s="146"/>
      <c r="SKK22" s="146"/>
      <c r="SKL22" s="146"/>
      <c r="SKM22" s="146"/>
      <c r="SKN22" s="146"/>
      <c r="SKO22" s="146"/>
      <c r="SKP22" s="146"/>
      <c r="SKQ22" s="146"/>
      <c r="SKR22" s="146"/>
      <c r="SKS22" s="146"/>
      <c r="SKT22" s="146"/>
      <c r="SKU22" s="146"/>
      <c r="SKV22" s="146"/>
      <c r="SKW22" s="146"/>
      <c r="SKX22" s="146"/>
      <c r="SKY22" s="146"/>
      <c r="SKZ22" s="146"/>
      <c r="SLA22" s="146"/>
      <c r="SLB22" s="146"/>
      <c r="SLC22" s="146"/>
      <c r="SLD22" s="146"/>
      <c r="SLE22" s="146"/>
      <c r="SLF22" s="146"/>
      <c r="SLG22" s="146"/>
      <c r="SLH22" s="146"/>
      <c r="SLI22" s="146"/>
      <c r="SLJ22" s="146"/>
      <c r="SLK22" s="146"/>
      <c r="SLL22" s="146"/>
      <c r="SLM22" s="146"/>
      <c r="SLN22" s="146"/>
      <c r="SLO22" s="146"/>
      <c r="SLP22" s="146"/>
      <c r="SLQ22" s="146"/>
      <c r="SLR22" s="146"/>
      <c r="SLS22" s="146"/>
      <c r="SLT22" s="146"/>
      <c r="SLU22" s="146"/>
      <c r="SLV22" s="146"/>
      <c r="SLW22" s="146"/>
      <c r="SLX22" s="146"/>
      <c r="SLY22" s="146"/>
      <c r="SLZ22" s="146"/>
      <c r="SMA22" s="146"/>
      <c r="SMB22" s="146"/>
      <c r="SMC22" s="146"/>
      <c r="SMD22" s="146"/>
      <c r="SME22" s="146"/>
      <c r="SMF22" s="146"/>
      <c r="SMG22" s="146"/>
      <c r="SMH22" s="146"/>
      <c r="SMI22" s="146"/>
      <c r="SMJ22" s="146"/>
      <c r="SMK22" s="146"/>
      <c r="SML22" s="146"/>
      <c r="SMM22" s="146"/>
      <c r="SMN22" s="146"/>
      <c r="SMO22" s="146"/>
      <c r="SMP22" s="146"/>
      <c r="SMQ22" s="146"/>
      <c r="SMR22" s="146"/>
      <c r="SMS22" s="146"/>
      <c r="SMT22" s="146"/>
      <c r="SMU22" s="146"/>
      <c r="SMV22" s="146"/>
      <c r="SMW22" s="146"/>
      <c r="SMX22" s="146"/>
      <c r="SMY22" s="146"/>
      <c r="SMZ22" s="146"/>
      <c r="SNA22" s="146"/>
      <c r="SNB22" s="146"/>
      <c r="SNC22" s="146"/>
      <c r="SND22" s="146"/>
      <c r="SNE22" s="146"/>
      <c r="SNF22" s="146"/>
      <c r="SNG22" s="146"/>
      <c r="SNH22" s="146"/>
      <c r="SNI22" s="146"/>
      <c r="SNJ22" s="146"/>
      <c r="SNK22" s="146"/>
      <c r="SNL22" s="146"/>
      <c r="SNM22" s="146"/>
      <c r="SNN22" s="146"/>
      <c r="SNO22" s="146"/>
      <c r="SNP22" s="146"/>
      <c r="SNQ22" s="146"/>
      <c r="SNR22" s="146"/>
      <c r="SNS22" s="146"/>
      <c r="SNT22" s="146"/>
      <c r="SNU22" s="146"/>
      <c r="SNV22" s="146"/>
      <c r="SNW22" s="146"/>
      <c r="SNX22" s="146"/>
      <c r="SNY22" s="146"/>
      <c r="SNZ22" s="146"/>
      <c r="SOA22" s="146"/>
      <c r="SOB22" s="146"/>
      <c r="SOC22" s="146"/>
      <c r="SOD22" s="146"/>
      <c r="SOE22" s="146"/>
      <c r="SOF22" s="146"/>
      <c r="SOG22" s="146"/>
      <c r="SOH22" s="146"/>
      <c r="SOI22" s="146"/>
      <c r="SOJ22" s="146"/>
      <c r="SOK22" s="146"/>
      <c r="SOL22" s="146"/>
      <c r="SOM22" s="146"/>
      <c r="SON22" s="146"/>
      <c r="SOO22" s="146"/>
      <c r="SOP22" s="146"/>
      <c r="SOQ22" s="146"/>
      <c r="SOR22" s="146"/>
      <c r="SOS22" s="146"/>
      <c r="SOT22" s="146"/>
      <c r="SOU22" s="146"/>
      <c r="SOV22" s="146"/>
      <c r="SOW22" s="146"/>
      <c r="SOX22" s="146"/>
      <c r="SOY22" s="146"/>
      <c r="SOZ22" s="146"/>
      <c r="SPA22" s="146"/>
      <c r="SPB22" s="146"/>
      <c r="SPC22" s="146"/>
      <c r="SPD22" s="146"/>
      <c r="SPE22" s="146"/>
      <c r="SPF22" s="146"/>
      <c r="SPG22" s="146"/>
      <c r="SPH22" s="146"/>
      <c r="SPI22" s="146"/>
      <c r="SPJ22" s="146"/>
      <c r="SPK22" s="146"/>
      <c r="SPL22" s="146"/>
      <c r="SPM22" s="146"/>
      <c r="SPN22" s="146"/>
      <c r="SPO22" s="146"/>
      <c r="SPP22" s="146"/>
      <c r="SPQ22" s="146"/>
      <c r="SPR22" s="146"/>
      <c r="SPS22" s="146"/>
      <c r="SPT22" s="146"/>
      <c r="SPU22" s="146"/>
      <c r="SPV22" s="146"/>
      <c r="SPW22" s="146"/>
      <c r="SPX22" s="146"/>
      <c r="SPY22" s="146"/>
      <c r="SPZ22" s="146"/>
      <c r="SQA22" s="146"/>
      <c r="SQB22" s="146"/>
      <c r="SQC22" s="146"/>
      <c r="SQD22" s="146"/>
      <c r="SQE22" s="146"/>
      <c r="SQF22" s="146"/>
      <c r="SQG22" s="146"/>
      <c r="SQH22" s="146"/>
      <c r="SQI22" s="146"/>
      <c r="SQJ22" s="146"/>
      <c r="SQK22" s="146"/>
      <c r="SQL22" s="146"/>
      <c r="SQM22" s="146"/>
      <c r="SQN22" s="146"/>
      <c r="SQO22" s="146"/>
      <c r="SQP22" s="146"/>
      <c r="SQQ22" s="146"/>
      <c r="SQR22" s="146"/>
      <c r="SQS22" s="146"/>
      <c r="SQT22" s="146"/>
      <c r="SQU22" s="146"/>
      <c r="SQV22" s="146"/>
      <c r="SQW22" s="146"/>
      <c r="SQX22" s="146"/>
      <c r="SQY22" s="146"/>
      <c r="SQZ22" s="146"/>
      <c r="SRA22" s="146"/>
      <c r="SRB22" s="146"/>
      <c r="SRC22" s="146"/>
      <c r="SRD22" s="146"/>
      <c r="SRE22" s="146"/>
      <c r="SRF22" s="146"/>
      <c r="SRG22" s="146"/>
      <c r="SRH22" s="146"/>
      <c r="SRI22" s="146"/>
      <c r="SRJ22" s="146"/>
      <c r="SRK22" s="146"/>
      <c r="SRL22" s="146"/>
      <c r="SRM22" s="146"/>
      <c r="SRN22" s="146"/>
      <c r="SRO22" s="146"/>
      <c r="SRP22" s="146"/>
      <c r="SRQ22" s="146"/>
      <c r="SRR22" s="146"/>
      <c r="SRS22" s="146"/>
      <c r="SRT22" s="146"/>
      <c r="SRU22" s="146"/>
      <c r="SRV22" s="146"/>
      <c r="SRW22" s="146"/>
      <c r="SRX22" s="146"/>
      <c r="SRY22" s="146"/>
      <c r="SRZ22" s="146"/>
      <c r="SSA22" s="146"/>
      <c r="SSB22" s="146"/>
      <c r="SSC22" s="146"/>
      <c r="SSD22" s="146"/>
      <c r="SSE22" s="146"/>
      <c r="SSF22" s="146"/>
      <c r="SSG22" s="146"/>
      <c r="SSH22" s="146"/>
      <c r="SSI22" s="146"/>
      <c r="SSJ22" s="146"/>
      <c r="SSK22" s="146"/>
      <c r="SSL22" s="146"/>
      <c r="SSM22" s="146"/>
      <c r="SSN22" s="146"/>
      <c r="SSO22" s="146"/>
      <c r="SSP22" s="146"/>
      <c r="SSQ22" s="146"/>
      <c r="SSR22" s="146"/>
      <c r="SSS22" s="146"/>
      <c r="SST22" s="146"/>
      <c r="SSU22" s="146"/>
      <c r="SSV22" s="146"/>
      <c r="SSW22" s="146"/>
      <c r="SSX22" s="146"/>
      <c r="SSY22" s="146"/>
      <c r="SSZ22" s="146"/>
      <c r="STA22" s="146"/>
      <c r="STB22" s="146"/>
      <c r="STC22" s="146"/>
      <c r="STD22" s="146"/>
      <c r="STE22" s="146"/>
      <c r="STF22" s="146"/>
      <c r="STG22" s="146"/>
      <c r="STH22" s="146"/>
      <c r="STI22" s="146"/>
      <c r="STJ22" s="146"/>
      <c r="STK22" s="146"/>
      <c r="STL22" s="146"/>
      <c r="STM22" s="146"/>
      <c r="STN22" s="146"/>
      <c r="STO22" s="146"/>
      <c r="STP22" s="146"/>
      <c r="STQ22" s="146"/>
      <c r="STR22" s="146"/>
      <c r="STS22" s="146"/>
      <c r="STT22" s="146"/>
      <c r="STU22" s="146"/>
      <c r="STV22" s="146"/>
      <c r="STW22" s="146"/>
      <c r="STX22" s="146"/>
      <c r="STY22" s="146"/>
      <c r="STZ22" s="146"/>
      <c r="SUA22" s="146"/>
      <c r="SUB22" s="146"/>
      <c r="SUC22" s="146"/>
      <c r="SUD22" s="146"/>
      <c r="SUE22" s="146"/>
      <c r="SUF22" s="146"/>
      <c r="SUG22" s="146"/>
      <c r="SUH22" s="146"/>
      <c r="SUI22" s="146"/>
      <c r="SUJ22" s="146"/>
      <c r="SUK22" s="146"/>
      <c r="SUL22" s="146"/>
      <c r="SUM22" s="146"/>
      <c r="SUN22" s="146"/>
      <c r="SUO22" s="146"/>
      <c r="SUP22" s="146"/>
      <c r="SUQ22" s="146"/>
      <c r="SUR22" s="146"/>
      <c r="SUS22" s="146"/>
      <c r="SUT22" s="146"/>
      <c r="SUU22" s="146"/>
      <c r="SUV22" s="146"/>
      <c r="SUW22" s="146"/>
      <c r="SUX22" s="146"/>
      <c r="SUY22" s="146"/>
      <c r="SUZ22" s="146"/>
      <c r="SVA22" s="146"/>
      <c r="SVB22" s="146"/>
      <c r="SVC22" s="146"/>
      <c r="SVD22" s="146"/>
      <c r="SVE22" s="146"/>
      <c r="SVF22" s="146"/>
      <c r="SVG22" s="146"/>
      <c r="SVH22" s="146"/>
      <c r="SVI22" s="146"/>
      <c r="SVJ22" s="146"/>
      <c r="SVK22" s="146"/>
      <c r="SVL22" s="146"/>
      <c r="SVM22" s="146"/>
      <c r="SVN22" s="146"/>
      <c r="SVO22" s="146"/>
      <c r="SVP22" s="146"/>
      <c r="SVQ22" s="146"/>
      <c r="SVR22" s="146"/>
      <c r="SVS22" s="146"/>
      <c r="SVT22" s="146"/>
      <c r="SVU22" s="146"/>
      <c r="SVV22" s="146"/>
      <c r="SVW22" s="146"/>
      <c r="SVX22" s="146"/>
      <c r="SVY22" s="146"/>
      <c r="SVZ22" s="146"/>
      <c r="SWA22" s="146"/>
      <c r="SWB22" s="146"/>
      <c r="SWC22" s="146"/>
      <c r="SWD22" s="146"/>
      <c r="SWE22" s="146"/>
      <c r="SWF22" s="146"/>
      <c r="SWG22" s="146"/>
      <c r="SWH22" s="146"/>
      <c r="SWI22" s="146"/>
      <c r="SWJ22" s="146"/>
      <c r="SWK22" s="146"/>
      <c r="SWL22" s="146"/>
      <c r="SWM22" s="146"/>
      <c r="SWN22" s="146"/>
      <c r="SWO22" s="146"/>
      <c r="SWP22" s="146"/>
      <c r="SWQ22" s="146"/>
      <c r="SWR22" s="146"/>
      <c r="SWS22" s="146"/>
      <c r="SWT22" s="146"/>
      <c r="SWU22" s="146"/>
      <c r="SWV22" s="146"/>
      <c r="SWW22" s="146"/>
      <c r="SWX22" s="146"/>
      <c r="SWY22" s="146"/>
      <c r="SWZ22" s="146"/>
      <c r="SXA22" s="146"/>
      <c r="SXB22" s="146"/>
      <c r="SXC22" s="146"/>
      <c r="SXD22" s="146"/>
      <c r="SXE22" s="146"/>
      <c r="SXF22" s="146"/>
      <c r="SXG22" s="146"/>
      <c r="SXH22" s="146"/>
      <c r="SXI22" s="146"/>
      <c r="SXJ22" s="146"/>
      <c r="SXK22" s="146"/>
      <c r="SXL22" s="146"/>
      <c r="SXM22" s="146"/>
      <c r="SXN22" s="146"/>
      <c r="SXO22" s="146"/>
      <c r="SXP22" s="146"/>
      <c r="SXQ22" s="146"/>
      <c r="SXR22" s="146"/>
      <c r="SXS22" s="146"/>
      <c r="SXT22" s="146"/>
      <c r="SXU22" s="146"/>
      <c r="SXV22" s="146"/>
      <c r="SXW22" s="146"/>
      <c r="SXX22" s="146"/>
      <c r="SXY22" s="146"/>
      <c r="SXZ22" s="146"/>
      <c r="SYA22" s="146"/>
      <c r="SYB22" s="146"/>
      <c r="SYC22" s="146"/>
      <c r="SYD22" s="146"/>
      <c r="SYE22" s="146"/>
      <c r="SYF22" s="146"/>
      <c r="SYG22" s="146"/>
      <c r="SYH22" s="146"/>
      <c r="SYI22" s="146"/>
      <c r="SYJ22" s="146"/>
      <c r="SYK22" s="146"/>
      <c r="SYL22" s="146"/>
      <c r="SYM22" s="146"/>
      <c r="SYN22" s="146"/>
      <c r="SYO22" s="146"/>
      <c r="SYP22" s="146"/>
      <c r="SYQ22" s="146"/>
      <c r="SYR22" s="146"/>
      <c r="SYS22" s="146"/>
      <c r="SYT22" s="146"/>
      <c r="SYU22" s="146"/>
      <c r="SYV22" s="146"/>
      <c r="SYW22" s="146"/>
      <c r="SYX22" s="146"/>
      <c r="SYY22" s="146"/>
      <c r="SYZ22" s="146"/>
      <c r="SZA22" s="146"/>
      <c r="SZB22" s="146"/>
      <c r="SZC22" s="146"/>
      <c r="SZD22" s="146"/>
      <c r="SZE22" s="146"/>
      <c r="SZF22" s="146"/>
      <c r="SZG22" s="146"/>
      <c r="SZH22" s="146"/>
      <c r="SZI22" s="146"/>
      <c r="SZJ22" s="146"/>
      <c r="SZK22" s="146"/>
      <c r="SZL22" s="146"/>
      <c r="SZM22" s="146"/>
      <c r="SZN22" s="146"/>
      <c r="SZO22" s="146"/>
      <c r="SZP22" s="146"/>
      <c r="SZQ22" s="146"/>
      <c r="SZR22" s="146"/>
      <c r="SZS22" s="146"/>
      <c r="SZT22" s="146"/>
      <c r="SZU22" s="146"/>
      <c r="SZV22" s="146"/>
      <c r="SZW22" s="146"/>
      <c r="SZX22" s="146"/>
      <c r="SZY22" s="146"/>
      <c r="SZZ22" s="146"/>
      <c r="TAA22" s="146"/>
      <c r="TAB22" s="146"/>
      <c r="TAC22" s="146"/>
      <c r="TAD22" s="146"/>
      <c r="TAE22" s="146"/>
      <c r="TAF22" s="146"/>
      <c r="TAG22" s="146"/>
      <c r="TAH22" s="146"/>
      <c r="TAI22" s="146"/>
      <c r="TAJ22" s="146"/>
      <c r="TAK22" s="146"/>
      <c r="TAL22" s="146"/>
      <c r="TAM22" s="146"/>
      <c r="TAN22" s="146"/>
      <c r="TAO22" s="146"/>
      <c r="TAP22" s="146"/>
      <c r="TAQ22" s="146"/>
      <c r="TAR22" s="146"/>
      <c r="TAS22" s="146"/>
      <c r="TAT22" s="146"/>
      <c r="TAU22" s="146"/>
      <c r="TAV22" s="146"/>
      <c r="TAW22" s="146"/>
      <c r="TAX22" s="146"/>
      <c r="TAY22" s="146"/>
      <c r="TAZ22" s="146"/>
      <c r="TBA22" s="146"/>
      <c r="TBB22" s="146"/>
      <c r="TBC22" s="146"/>
      <c r="TBD22" s="146"/>
      <c r="TBE22" s="146"/>
      <c r="TBF22" s="146"/>
      <c r="TBG22" s="146"/>
      <c r="TBH22" s="146"/>
      <c r="TBI22" s="146"/>
      <c r="TBJ22" s="146"/>
      <c r="TBK22" s="146"/>
      <c r="TBL22" s="146"/>
      <c r="TBM22" s="146"/>
      <c r="TBN22" s="146"/>
      <c r="TBO22" s="146"/>
      <c r="TBP22" s="146"/>
      <c r="TBQ22" s="146"/>
      <c r="TBR22" s="146"/>
      <c r="TBS22" s="146"/>
      <c r="TBT22" s="146"/>
      <c r="TBU22" s="146"/>
      <c r="TBV22" s="146"/>
      <c r="TBW22" s="146"/>
      <c r="TBX22" s="146"/>
      <c r="TBY22" s="146"/>
      <c r="TBZ22" s="146"/>
      <c r="TCA22" s="146"/>
      <c r="TCB22" s="146"/>
      <c r="TCC22" s="146"/>
      <c r="TCD22" s="146"/>
      <c r="TCE22" s="146"/>
      <c r="TCF22" s="146"/>
      <c r="TCG22" s="146"/>
      <c r="TCH22" s="146"/>
      <c r="TCI22" s="146"/>
      <c r="TCJ22" s="146"/>
      <c r="TCK22" s="146"/>
      <c r="TCL22" s="146"/>
      <c r="TCM22" s="146"/>
      <c r="TCN22" s="146"/>
      <c r="TCO22" s="146"/>
      <c r="TCP22" s="146"/>
      <c r="TCQ22" s="146"/>
      <c r="TCR22" s="146"/>
      <c r="TCS22" s="146"/>
      <c r="TCT22" s="146"/>
      <c r="TCU22" s="146"/>
      <c r="TCV22" s="146"/>
      <c r="TCW22" s="146"/>
      <c r="TCX22" s="146"/>
      <c r="TCY22" s="146"/>
      <c r="TCZ22" s="146"/>
      <c r="TDA22" s="146"/>
      <c r="TDB22" s="146"/>
      <c r="TDC22" s="146"/>
      <c r="TDD22" s="146"/>
      <c r="TDE22" s="146"/>
      <c r="TDF22" s="146"/>
      <c r="TDG22" s="146"/>
      <c r="TDH22" s="146"/>
      <c r="TDI22" s="146"/>
      <c r="TDJ22" s="146"/>
      <c r="TDK22" s="146"/>
      <c r="TDL22" s="146"/>
      <c r="TDM22" s="146"/>
      <c r="TDN22" s="146"/>
      <c r="TDO22" s="146"/>
      <c r="TDP22" s="146"/>
      <c r="TDQ22" s="146"/>
      <c r="TDR22" s="146"/>
      <c r="TDS22" s="146"/>
      <c r="TDT22" s="146"/>
      <c r="TDU22" s="146"/>
      <c r="TDV22" s="146"/>
      <c r="TDW22" s="146"/>
      <c r="TDX22" s="146"/>
      <c r="TDY22" s="146"/>
      <c r="TDZ22" s="146"/>
      <c r="TEA22" s="146"/>
      <c r="TEB22" s="146"/>
      <c r="TEC22" s="146"/>
      <c r="TED22" s="146"/>
      <c r="TEE22" s="146"/>
      <c r="TEF22" s="146"/>
      <c r="TEG22" s="146"/>
      <c r="TEH22" s="146"/>
      <c r="TEI22" s="146"/>
      <c r="TEJ22" s="146"/>
      <c r="TEK22" s="146"/>
      <c r="TEL22" s="146"/>
      <c r="TEM22" s="146"/>
      <c r="TEN22" s="146"/>
      <c r="TEO22" s="146"/>
      <c r="TEP22" s="146"/>
      <c r="TEQ22" s="146"/>
      <c r="TER22" s="146"/>
      <c r="TES22" s="146"/>
      <c r="TET22" s="146"/>
      <c r="TEU22" s="146"/>
      <c r="TEV22" s="146"/>
      <c r="TEW22" s="146"/>
      <c r="TEX22" s="146"/>
      <c r="TEY22" s="146"/>
      <c r="TEZ22" s="146"/>
      <c r="TFA22" s="146"/>
      <c r="TFB22" s="146"/>
      <c r="TFC22" s="146"/>
      <c r="TFD22" s="146"/>
      <c r="TFE22" s="146"/>
      <c r="TFF22" s="146"/>
      <c r="TFG22" s="146"/>
      <c r="TFH22" s="146"/>
      <c r="TFI22" s="146"/>
      <c r="TFJ22" s="146"/>
      <c r="TFK22" s="146"/>
      <c r="TFL22" s="146"/>
      <c r="TFM22" s="146"/>
      <c r="TFN22" s="146"/>
      <c r="TFO22" s="146"/>
      <c r="TFP22" s="146"/>
      <c r="TFQ22" s="146"/>
      <c r="TFR22" s="146"/>
      <c r="TFS22" s="146"/>
      <c r="TFT22" s="146"/>
      <c r="TFU22" s="146"/>
      <c r="TFV22" s="146"/>
      <c r="TFW22" s="146"/>
      <c r="TFX22" s="146"/>
      <c r="TFY22" s="146"/>
      <c r="TFZ22" s="146"/>
      <c r="TGA22" s="146"/>
      <c r="TGB22" s="146"/>
      <c r="TGC22" s="146"/>
      <c r="TGD22" s="146"/>
      <c r="TGE22" s="146"/>
      <c r="TGF22" s="146"/>
      <c r="TGG22" s="146"/>
      <c r="TGH22" s="146"/>
      <c r="TGI22" s="146"/>
      <c r="TGJ22" s="146"/>
      <c r="TGK22" s="146"/>
      <c r="TGL22" s="146"/>
      <c r="TGM22" s="146"/>
      <c r="TGN22" s="146"/>
      <c r="TGO22" s="146"/>
      <c r="TGP22" s="146"/>
      <c r="TGQ22" s="146"/>
      <c r="TGR22" s="146"/>
      <c r="TGS22" s="146"/>
      <c r="TGT22" s="146"/>
      <c r="TGU22" s="146"/>
      <c r="TGV22" s="146"/>
      <c r="TGW22" s="146"/>
      <c r="TGX22" s="146"/>
      <c r="TGY22" s="146"/>
      <c r="TGZ22" s="146"/>
      <c r="THA22" s="146"/>
      <c r="THB22" s="146"/>
      <c r="THC22" s="146"/>
      <c r="THD22" s="146"/>
      <c r="THE22" s="146"/>
      <c r="THF22" s="146"/>
      <c r="THG22" s="146"/>
      <c r="THH22" s="146"/>
      <c r="THI22" s="146"/>
      <c r="THJ22" s="146"/>
      <c r="THK22" s="146"/>
      <c r="THL22" s="146"/>
      <c r="THM22" s="146"/>
      <c r="THN22" s="146"/>
      <c r="THO22" s="146"/>
      <c r="THP22" s="146"/>
      <c r="THQ22" s="146"/>
      <c r="THR22" s="146"/>
      <c r="THS22" s="146"/>
      <c r="THT22" s="146"/>
      <c r="THU22" s="146"/>
      <c r="THV22" s="146"/>
      <c r="THW22" s="146"/>
      <c r="THX22" s="146"/>
      <c r="THY22" s="146"/>
      <c r="THZ22" s="146"/>
      <c r="TIA22" s="146"/>
      <c r="TIB22" s="146"/>
      <c r="TIC22" s="146"/>
      <c r="TID22" s="146"/>
      <c r="TIE22" s="146"/>
      <c r="TIF22" s="146"/>
      <c r="TIG22" s="146"/>
      <c r="TIH22" s="146"/>
      <c r="TII22" s="146"/>
      <c r="TIJ22" s="146"/>
      <c r="TIK22" s="146"/>
      <c r="TIL22" s="146"/>
      <c r="TIM22" s="146"/>
      <c r="TIN22" s="146"/>
      <c r="TIO22" s="146"/>
      <c r="TIP22" s="146"/>
      <c r="TIQ22" s="146"/>
      <c r="TIR22" s="146"/>
      <c r="TIS22" s="146"/>
      <c r="TIT22" s="146"/>
      <c r="TIU22" s="146"/>
      <c r="TIV22" s="146"/>
      <c r="TIW22" s="146"/>
      <c r="TIX22" s="146"/>
      <c r="TIY22" s="146"/>
      <c r="TIZ22" s="146"/>
      <c r="TJA22" s="146"/>
      <c r="TJB22" s="146"/>
      <c r="TJC22" s="146"/>
      <c r="TJD22" s="146"/>
      <c r="TJE22" s="146"/>
      <c r="TJF22" s="146"/>
      <c r="TJG22" s="146"/>
      <c r="TJH22" s="146"/>
      <c r="TJI22" s="146"/>
      <c r="TJJ22" s="146"/>
      <c r="TJK22" s="146"/>
      <c r="TJL22" s="146"/>
      <c r="TJM22" s="146"/>
      <c r="TJN22" s="146"/>
      <c r="TJO22" s="146"/>
      <c r="TJP22" s="146"/>
      <c r="TJQ22" s="146"/>
      <c r="TJR22" s="146"/>
      <c r="TJS22" s="146"/>
      <c r="TJT22" s="146"/>
      <c r="TJU22" s="146"/>
      <c r="TJV22" s="146"/>
      <c r="TJW22" s="146"/>
      <c r="TJX22" s="146"/>
      <c r="TJY22" s="146"/>
      <c r="TJZ22" s="146"/>
      <c r="TKA22" s="146"/>
      <c r="TKB22" s="146"/>
      <c r="TKC22" s="146"/>
      <c r="TKD22" s="146"/>
      <c r="TKE22" s="146"/>
      <c r="TKF22" s="146"/>
      <c r="TKG22" s="146"/>
      <c r="TKH22" s="146"/>
      <c r="TKI22" s="146"/>
      <c r="TKJ22" s="146"/>
      <c r="TKK22" s="146"/>
      <c r="TKL22" s="146"/>
      <c r="TKM22" s="146"/>
      <c r="TKN22" s="146"/>
      <c r="TKO22" s="146"/>
      <c r="TKP22" s="146"/>
      <c r="TKQ22" s="146"/>
      <c r="TKR22" s="146"/>
      <c r="TKS22" s="146"/>
      <c r="TKT22" s="146"/>
      <c r="TKU22" s="146"/>
      <c r="TKV22" s="146"/>
      <c r="TKW22" s="146"/>
      <c r="TKX22" s="146"/>
      <c r="TKY22" s="146"/>
      <c r="TKZ22" s="146"/>
      <c r="TLA22" s="146"/>
      <c r="TLB22" s="146"/>
      <c r="TLC22" s="146"/>
      <c r="TLD22" s="146"/>
      <c r="TLE22" s="146"/>
      <c r="TLF22" s="146"/>
      <c r="TLG22" s="146"/>
      <c r="TLH22" s="146"/>
      <c r="TLI22" s="146"/>
      <c r="TLJ22" s="146"/>
      <c r="TLK22" s="146"/>
      <c r="TLL22" s="146"/>
      <c r="TLM22" s="146"/>
      <c r="TLN22" s="146"/>
      <c r="TLO22" s="146"/>
      <c r="TLP22" s="146"/>
      <c r="TLQ22" s="146"/>
      <c r="TLR22" s="146"/>
      <c r="TLS22" s="146"/>
      <c r="TLT22" s="146"/>
      <c r="TLU22" s="146"/>
      <c r="TLV22" s="146"/>
      <c r="TLW22" s="146"/>
      <c r="TLX22" s="146"/>
      <c r="TLY22" s="146"/>
      <c r="TLZ22" s="146"/>
      <c r="TMA22" s="146"/>
      <c r="TMB22" s="146"/>
      <c r="TMC22" s="146"/>
      <c r="TMD22" s="146"/>
      <c r="TME22" s="146"/>
      <c r="TMF22" s="146"/>
      <c r="TMG22" s="146"/>
      <c r="TMH22" s="146"/>
      <c r="TMI22" s="146"/>
      <c r="TMJ22" s="146"/>
      <c r="TMK22" s="146"/>
      <c r="TML22" s="146"/>
      <c r="TMM22" s="146"/>
      <c r="TMN22" s="146"/>
      <c r="TMO22" s="146"/>
      <c r="TMP22" s="146"/>
      <c r="TMQ22" s="146"/>
      <c r="TMR22" s="146"/>
      <c r="TMS22" s="146"/>
      <c r="TMT22" s="146"/>
      <c r="TMU22" s="146"/>
      <c r="TMV22" s="146"/>
      <c r="TMW22" s="146"/>
      <c r="TMX22" s="146"/>
      <c r="TMY22" s="146"/>
      <c r="TMZ22" s="146"/>
      <c r="TNA22" s="146"/>
      <c r="TNB22" s="146"/>
      <c r="TNC22" s="146"/>
      <c r="TND22" s="146"/>
      <c r="TNE22" s="146"/>
      <c r="TNF22" s="146"/>
      <c r="TNG22" s="146"/>
      <c r="TNH22" s="146"/>
      <c r="TNI22" s="146"/>
      <c r="TNJ22" s="146"/>
      <c r="TNK22" s="146"/>
      <c r="TNL22" s="146"/>
      <c r="TNM22" s="146"/>
      <c r="TNN22" s="146"/>
      <c r="TNO22" s="146"/>
      <c r="TNP22" s="146"/>
      <c r="TNQ22" s="146"/>
      <c r="TNR22" s="146"/>
      <c r="TNS22" s="146"/>
      <c r="TNT22" s="146"/>
      <c r="TNU22" s="146"/>
      <c r="TNV22" s="146"/>
      <c r="TNW22" s="146"/>
      <c r="TNX22" s="146"/>
      <c r="TNY22" s="146"/>
      <c r="TNZ22" s="146"/>
      <c r="TOA22" s="146"/>
      <c r="TOB22" s="146"/>
      <c r="TOC22" s="146"/>
      <c r="TOD22" s="146"/>
      <c r="TOE22" s="146"/>
      <c r="TOF22" s="146"/>
      <c r="TOG22" s="146"/>
      <c r="TOH22" s="146"/>
      <c r="TOI22" s="146"/>
      <c r="TOJ22" s="146"/>
      <c r="TOK22" s="146"/>
      <c r="TOL22" s="146"/>
      <c r="TOM22" s="146"/>
      <c r="TON22" s="146"/>
      <c r="TOO22" s="146"/>
      <c r="TOP22" s="146"/>
      <c r="TOQ22" s="146"/>
      <c r="TOR22" s="146"/>
      <c r="TOS22" s="146"/>
      <c r="TOT22" s="146"/>
      <c r="TOU22" s="146"/>
      <c r="TOV22" s="146"/>
      <c r="TOW22" s="146"/>
      <c r="TOX22" s="146"/>
      <c r="TOY22" s="146"/>
      <c r="TOZ22" s="146"/>
      <c r="TPA22" s="146"/>
      <c r="TPB22" s="146"/>
      <c r="TPC22" s="146"/>
      <c r="TPD22" s="146"/>
      <c r="TPE22" s="146"/>
      <c r="TPF22" s="146"/>
      <c r="TPG22" s="146"/>
      <c r="TPH22" s="146"/>
      <c r="TPI22" s="146"/>
      <c r="TPJ22" s="146"/>
      <c r="TPK22" s="146"/>
      <c r="TPL22" s="146"/>
      <c r="TPM22" s="146"/>
      <c r="TPN22" s="146"/>
      <c r="TPO22" s="146"/>
      <c r="TPP22" s="146"/>
      <c r="TPQ22" s="146"/>
      <c r="TPR22" s="146"/>
      <c r="TPS22" s="146"/>
      <c r="TPT22" s="146"/>
      <c r="TPU22" s="146"/>
      <c r="TPV22" s="146"/>
      <c r="TPW22" s="146"/>
      <c r="TPX22" s="146"/>
      <c r="TPY22" s="146"/>
      <c r="TPZ22" s="146"/>
      <c r="TQA22" s="146"/>
      <c r="TQB22" s="146"/>
      <c r="TQC22" s="146"/>
      <c r="TQD22" s="146"/>
      <c r="TQE22" s="146"/>
      <c r="TQF22" s="146"/>
      <c r="TQG22" s="146"/>
      <c r="TQH22" s="146"/>
      <c r="TQI22" s="146"/>
      <c r="TQJ22" s="146"/>
      <c r="TQK22" s="146"/>
      <c r="TQL22" s="146"/>
      <c r="TQM22" s="146"/>
      <c r="TQN22" s="146"/>
      <c r="TQO22" s="146"/>
      <c r="TQP22" s="146"/>
      <c r="TQQ22" s="146"/>
      <c r="TQR22" s="146"/>
      <c r="TQS22" s="146"/>
      <c r="TQT22" s="146"/>
      <c r="TQU22" s="146"/>
      <c r="TQV22" s="146"/>
      <c r="TQW22" s="146"/>
      <c r="TQX22" s="146"/>
      <c r="TQY22" s="146"/>
      <c r="TQZ22" s="146"/>
      <c r="TRA22" s="146"/>
      <c r="TRB22" s="146"/>
      <c r="TRC22" s="146"/>
      <c r="TRD22" s="146"/>
      <c r="TRE22" s="146"/>
      <c r="TRF22" s="146"/>
      <c r="TRG22" s="146"/>
      <c r="TRH22" s="146"/>
      <c r="TRI22" s="146"/>
      <c r="TRJ22" s="146"/>
      <c r="TRK22" s="146"/>
      <c r="TRL22" s="146"/>
      <c r="TRM22" s="146"/>
      <c r="TRN22" s="146"/>
      <c r="TRO22" s="146"/>
      <c r="TRP22" s="146"/>
      <c r="TRQ22" s="146"/>
      <c r="TRR22" s="146"/>
      <c r="TRS22" s="146"/>
      <c r="TRT22" s="146"/>
      <c r="TRU22" s="146"/>
      <c r="TRV22" s="146"/>
      <c r="TRW22" s="146"/>
      <c r="TRX22" s="146"/>
      <c r="TRY22" s="146"/>
      <c r="TRZ22" s="146"/>
      <c r="TSA22" s="146"/>
      <c r="TSB22" s="146"/>
      <c r="TSC22" s="146"/>
      <c r="TSD22" s="146"/>
      <c r="TSE22" s="146"/>
      <c r="TSF22" s="146"/>
      <c r="TSG22" s="146"/>
      <c r="TSH22" s="146"/>
      <c r="TSI22" s="146"/>
      <c r="TSJ22" s="146"/>
      <c r="TSK22" s="146"/>
      <c r="TSL22" s="146"/>
      <c r="TSM22" s="146"/>
      <c r="TSN22" s="146"/>
      <c r="TSO22" s="146"/>
      <c r="TSP22" s="146"/>
      <c r="TSQ22" s="146"/>
      <c r="TSR22" s="146"/>
      <c r="TSS22" s="146"/>
      <c r="TST22" s="146"/>
      <c r="TSU22" s="146"/>
      <c r="TSV22" s="146"/>
      <c r="TSW22" s="146"/>
      <c r="TSX22" s="146"/>
      <c r="TSY22" s="146"/>
      <c r="TSZ22" s="146"/>
      <c r="TTA22" s="146"/>
      <c r="TTB22" s="146"/>
      <c r="TTC22" s="146"/>
      <c r="TTD22" s="146"/>
      <c r="TTE22" s="146"/>
      <c r="TTF22" s="146"/>
      <c r="TTG22" s="146"/>
      <c r="TTH22" s="146"/>
      <c r="TTI22" s="146"/>
      <c r="TTJ22" s="146"/>
      <c r="TTK22" s="146"/>
      <c r="TTL22" s="146"/>
      <c r="TTM22" s="146"/>
      <c r="TTN22" s="146"/>
      <c r="TTO22" s="146"/>
      <c r="TTP22" s="146"/>
      <c r="TTQ22" s="146"/>
      <c r="TTR22" s="146"/>
      <c r="TTS22" s="146"/>
      <c r="TTT22" s="146"/>
      <c r="TTU22" s="146"/>
      <c r="TTV22" s="146"/>
      <c r="TTW22" s="146"/>
      <c r="TTX22" s="146"/>
      <c r="TTY22" s="146"/>
      <c r="TTZ22" s="146"/>
      <c r="TUA22" s="146"/>
      <c r="TUB22" s="146"/>
      <c r="TUC22" s="146"/>
      <c r="TUD22" s="146"/>
      <c r="TUE22" s="146"/>
      <c r="TUF22" s="146"/>
      <c r="TUG22" s="146"/>
      <c r="TUH22" s="146"/>
      <c r="TUI22" s="146"/>
      <c r="TUJ22" s="146"/>
      <c r="TUK22" s="146"/>
      <c r="TUL22" s="146"/>
      <c r="TUM22" s="146"/>
      <c r="TUN22" s="146"/>
      <c r="TUO22" s="146"/>
      <c r="TUP22" s="146"/>
      <c r="TUQ22" s="146"/>
      <c r="TUR22" s="146"/>
      <c r="TUS22" s="146"/>
      <c r="TUT22" s="146"/>
      <c r="TUU22" s="146"/>
      <c r="TUV22" s="146"/>
      <c r="TUW22" s="146"/>
      <c r="TUX22" s="146"/>
      <c r="TUY22" s="146"/>
      <c r="TUZ22" s="146"/>
      <c r="TVA22" s="146"/>
      <c r="TVB22" s="146"/>
      <c r="TVC22" s="146"/>
      <c r="TVD22" s="146"/>
      <c r="TVE22" s="146"/>
      <c r="TVF22" s="146"/>
      <c r="TVG22" s="146"/>
      <c r="TVH22" s="146"/>
      <c r="TVI22" s="146"/>
      <c r="TVJ22" s="146"/>
      <c r="TVK22" s="146"/>
      <c r="TVL22" s="146"/>
      <c r="TVM22" s="146"/>
      <c r="TVN22" s="146"/>
      <c r="TVO22" s="146"/>
      <c r="TVP22" s="146"/>
      <c r="TVQ22" s="146"/>
      <c r="TVR22" s="146"/>
      <c r="TVS22" s="146"/>
      <c r="TVT22" s="146"/>
      <c r="TVU22" s="146"/>
      <c r="TVV22" s="146"/>
      <c r="TVW22" s="146"/>
      <c r="TVX22" s="146"/>
      <c r="TVY22" s="146"/>
      <c r="TVZ22" s="146"/>
      <c r="TWA22" s="146"/>
      <c r="TWB22" s="146"/>
      <c r="TWC22" s="146"/>
      <c r="TWD22" s="146"/>
      <c r="TWE22" s="146"/>
      <c r="TWF22" s="146"/>
      <c r="TWG22" s="146"/>
      <c r="TWH22" s="146"/>
      <c r="TWI22" s="146"/>
      <c r="TWJ22" s="146"/>
      <c r="TWK22" s="146"/>
      <c r="TWL22" s="146"/>
      <c r="TWM22" s="146"/>
      <c r="TWN22" s="146"/>
      <c r="TWO22" s="146"/>
      <c r="TWP22" s="146"/>
      <c r="TWQ22" s="146"/>
      <c r="TWR22" s="146"/>
      <c r="TWS22" s="146"/>
      <c r="TWT22" s="146"/>
      <c r="TWU22" s="146"/>
      <c r="TWV22" s="146"/>
      <c r="TWW22" s="146"/>
      <c r="TWX22" s="146"/>
      <c r="TWY22" s="146"/>
      <c r="TWZ22" s="146"/>
      <c r="TXA22" s="146"/>
      <c r="TXB22" s="146"/>
      <c r="TXC22" s="146"/>
      <c r="TXD22" s="146"/>
      <c r="TXE22" s="146"/>
      <c r="TXF22" s="146"/>
      <c r="TXG22" s="146"/>
      <c r="TXH22" s="146"/>
      <c r="TXI22" s="146"/>
      <c r="TXJ22" s="146"/>
      <c r="TXK22" s="146"/>
      <c r="TXL22" s="146"/>
      <c r="TXM22" s="146"/>
      <c r="TXN22" s="146"/>
      <c r="TXO22" s="146"/>
      <c r="TXP22" s="146"/>
      <c r="TXQ22" s="146"/>
      <c r="TXR22" s="146"/>
      <c r="TXS22" s="146"/>
      <c r="TXT22" s="146"/>
      <c r="TXU22" s="146"/>
      <c r="TXV22" s="146"/>
      <c r="TXW22" s="146"/>
      <c r="TXX22" s="146"/>
      <c r="TXY22" s="146"/>
      <c r="TXZ22" s="146"/>
      <c r="TYA22" s="146"/>
      <c r="TYB22" s="146"/>
      <c r="TYC22" s="146"/>
      <c r="TYD22" s="146"/>
      <c r="TYE22" s="146"/>
      <c r="TYF22" s="146"/>
      <c r="TYG22" s="146"/>
      <c r="TYH22" s="146"/>
      <c r="TYI22" s="146"/>
      <c r="TYJ22" s="146"/>
      <c r="TYK22" s="146"/>
      <c r="TYL22" s="146"/>
      <c r="TYM22" s="146"/>
      <c r="TYN22" s="146"/>
      <c r="TYO22" s="146"/>
      <c r="TYP22" s="146"/>
      <c r="TYQ22" s="146"/>
      <c r="TYR22" s="146"/>
      <c r="TYS22" s="146"/>
      <c r="TYT22" s="146"/>
      <c r="TYU22" s="146"/>
      <c r="TYV22" s="146"/>
      <c r="TYW22" s="146"/>
      <c r="TYX22" s="146"/>
      <c r="TYY22" s="146"/>
      <c r="TYZ22" s="146"/>
      <c r="TZA22" s="146"/>
      <c r="TZB22" s="146"/>
      <c r="TZC22" s="146"/>
      <c r="TZD22" s="146"/>
      <c r="TZE22" s="146"/>
      <c r="TZF22" s="146"/>
      <c r="TZG22" s="146"/>
      <c r="TZH22" s="146"/>
      <c r="TZI22" s="146"/>
      <c r="TZJ22" s="146"/>
      <c r="TZK22" s="146"/>
      <c r="TZL22" s="146"/>
      <c r="TZM22" s="146"/>
      <c r="TZN22" s="146"/>
      <c r="TZO22" s="146"/>
      <c r="TZP22" s="146"/>
      <c r="TZQ22" s="146"/>
      <c r="TZR22" s="146"/>
      <c r="TZS22" s="146"/>
      <c r="TZT22" s="146"/>
      <c r="TZU22" s="146"/>
      <c r="TZV22" s="146"/>
      <c r="TZW22" s="146"/>
      <c r="TZX22" s="146"/>
      <c r="TZY22" s="146"/>
      <c r="TZZ22" s="146"/>
      <c r="UAA22" s="146"/>
      <c r="UAB22" s="146"/>
      <c r="UAC22" s="146"/>
      <c r="UAD22" s="146"/>
      <c r="UAE22" s="146"/>
      <c r="UAF22" s="146"/>
      <c r="UAG22" s="146"/>
      <c r="UAH22" s="146"/>
      <c r="UAI22" s="146"/>
      <c r="UAJ22" s="146"/>
      <c r="UAK22" s="146"/>
      <c r="UAL22" s="146"/>
      <c r="UAM22" s="146"/>
      <c r="UAN22" s="146"/>
      <c r="UAO22" s="146"/>
      <c r="UAP22" s="146"/>
      <c r="UAQ22" s="146"/>
      <c r="UAR22" s="146"/>
      <c r="UAS22" s="146"/>
      <c r="UAT22" s="146"/>
      <c r="UAU22" s="146"/>
      <c r="UAV22" s="146"/>
      <c r="UAW22" s="146"/>
      <c r="UAX22" s="146"/>
      <c r="UAY22" s="146"/>
      <c r="UAZ22" s="146"/>
      <c r="UBA22" s="146"/>
      <c r="UBB22" s="146"/>
      <c r="UBC22" s="146"/>
      <c r="UBD22" s="146"/>
      <c r="UBE22" s="146"/>
      <c r="UBF22" s="146"/>
      <c r="UBG22" s="146"/>
      <c r="UBH22" s="146"/>
      <c r="UBI22" s="146"/>
      <c r="UBJ22" s="146"/>
      <c r="UBK22" s="146"/>
      <c r="UBL22" s="146"/>
      <c r="UBM22" s="146"/>
      <c r="UBN22" s="146"/>
      <c r="UBO22" s="146"/>
      <c r="UBP22" s="146"/>
      <c r="UBQ22" s="146"/>
      <c r="UBR22" s="146"/>
      <c r="UBS22" s="146"/>
      <c r="UBT22" s="146"/>
      <c r="UBU22" s="146"/>
      <c r="UBV22" s="146"/>
      <c r="UBW22" s="146"/>
      <c r="UBX22" s="146"/>
      <c r="UBY22" s="146"/>
      <c r="UBZ22" s="146"/>
      <c r="UCA22" s="146"/>
      <c r="UCB22" s="146"/>
      <c r="UCC22" s="146"/>
      <c r="UCD22" s="146"/>
      <c r="UCE22" s="146"/>
      <c r="UCF22" s="146"/>
      <c r="UCG22" s="146"/>
      <c r="UCH22" s="146"/>
      <c r="UCI22" s="146"/>
      <c r="UCJ22" s="146"/>
      <c r="UCK22" s="146"/>
      <c r="UCL22" s="146"/>
      <c r="UCM22" s="146"/>
      <c r="UCN22" s="146"/>
      <c r="UCO22" s="146"/>
      <c r="UCP22" s="146"/>
      <c r="UCQ22" s="146"/>
      <c r="UCR22" s="146"/>
      <c r="UCS22" s="146"/>
      <c r="UCT22" s="146"/>
      <c r="UCU22" s="146"/>
      <c r="UCV22" s="146"/>
      <c r="UCW22" s="146"/>
      <c r="UCX22" s="146"/>
      <c r="UCY22" s="146"/>
      <c r="UCZ22" s="146"/>
      <c r="UDA22" s="146"/>
      <c r="UDB22" s="146"/>
      <c r="UDC22" s="146"/>
      <c r="UDD22" s="146"/>
      <c r="UDE22" s="146"/>
      <c r="UDF22" s="146"/>
      <c r="UDG22" s="146"/>
      <c r="UDH22" s="146"/>
      <c r="UDI22" s="146"/>
      <c r="UDJ22" s="146"/>
      <c r="UDK22" s="146"/>
      <c r="UDL22" s="146"/>
      <c r="UDM22" s="146"/>
      <c r="UDN22" s="146"/>
      <c r="UDO22" s="146"/>
      <c r="UDP22" s="146"/>
      <c r="UDQ22" s="146"/>
      <c r="UDR22" s="146"/>
      <c r="UDS22" s="146"/>
      <c r="UDT22" s="146"/>
      <c r="UDU22" s="146"/>
      <c r="UDV22" s="146"/>
      <c r="UDW22" s="146"/>
      <c r="UDX22" s="146"/>
      <c r="UDY22" s="146"/>
      <c r="UDZ22" s="146"/>
      <c r="UEA22" s="146"/>
      <c r="UEB22" s="146"/>
      <c r="UEC22" s="146"/>
      <c r="UED22" s="146"/>
      <c r="UEE22" s="146"/>
      <c r="UEF22" s="146"/>
      <c r="UEG22" s="146"/>
      <c r="UEH22" s="146"/>
      <c r="UEI22" s="146"/>
      <c r="UEJ22" s="146"/>
      <c r="UEK22" s="146"/>
      <c r="UEL22" s="146"/>
      <c r="UEM22" s="146"/>
      <c r="UEN22" s="146"/>
      <c r="UEO22" s="146"/>
      <c r="UEP22" s="146"/>
      <c r="UEQ22" s="146"/>
      <c r="UER22" s="146"/>
      <c r="UES22" s="146"/>
      <c r="UET22" s="146"/>
      <c r="UEU22" s="146"/>
      <c r="UEV22" s="146"/>
      <c r="UEW22" s="146"/>
      <c r="UEX22" s="146"/>
      <c r="UEY22" s="146"/>
      <c r="UEZ22" s="146"/>
      <c r="UFA22" s="146"/>
      <c r="UFB22" s="146"/>
      <c r="UFC22" s="146"/>
      <c r="UFD22" s="146"/>
      <c r="UFE22" s="146"/>
      <c r="UFF22" s="146"/>
      <c r="UFG22" s="146"/>
      <c r="UFH22" s="146"/>
      <c r="UFI22" s="146"/>
      <c r="UFJ22" s="146"/>
      <c r="UFK22" s="146"/>
      <c r="UFL22" s="146"/>
      <c r="UFM22" s="146"/>
      <c r="UFN22" s="146"/>
      <c r="UFO22" s="146"/>
      <c r="UFP22" s="146"/>
      <c r="UFQ22" s="146"/>
      <c r="UFR22" s="146"/>
      <c r="UFS22" s="146"/>
      <c r="UFT22" s="146"/>
      <c r="UFU22" s="146"/>
      <c r="UFV22" s="146"/>
      <c r="UFW22" s="146"/>
      <c r="UFX22" s="146"/>
      <c r="UFY22" s="146"/>
      <c r="UFZ22" s="146"/>
      <c r="UGA22" s="146"/>
      <c r="UGB22" s="146"/>
      <c r="UGC22" s="146"/>
      <c r="UGD22" s="146"/>
      <c r="UGE22" s="146"/>
      <c r="UGF22" s="146"/>
      <c r="UGG22" s="146"/>
      <c r="UGH22" s="146"/>
      <c r="UGI22" s="146"/>
      <c r="UGJ22" s="146"/>
      <c r="UGK22" s="146"/>
      <c r="UGL22" s="146"/>
      <c r="UGM22" s="146"/>
      <c r="UGN22" s="146"/>
      <c r="UGO22" s="146"/>
      <c r="UGP22" s="146"/>
      <c r="UGQ22" s="146"/>
      <c r="UGR22" s="146"/>
      <c r="UGS22" s="146"/>
      <c r="UGT22" s="146"/>
      <c r="UGU22" s="146"/>
      <c r="UGV22" s="146"/>
      <c r="UGW22" s="146"/>
      <c r="UGX22" s="146"/>
      <c r="UGY22" s="146"/>
      <c r="UGZ22" s="146"/>
      <c r="UHA22" s="146"/>
      <c r="UHB22" s="146"/>
      <c r="UHC22" s="146"/>
      <c r="UHD22" s="146"/>
      <c r="UHE22" s="146"/>
      <c r="UHF22" s="146"/>
      <c r="UHG22" s="146"/>
      <c r="UHH22" s="146"/>
      <c r="UHI22" s="146"/>
      <c r="UHJ22" s="146"/>
      <c r="UHK22" s="146"/>
      <c r="UHL22" s="146"/>
      <c r="UHM22" s="146"/>
      <c r="UHN22" s="146"/>
      <c r="UHO22" s="146"/>
      <c r="UHP22" s="146"/>
      <c r="UHQ22" s="146"/>
      <c r="UHR22" s="146"/>
      <c r="UHS22" s="146"/>
      <c r="UHT22" s="146"/>
      <c r="UHU22" s="146"/>
      <c r="UHV22" s="146"/>
      <c r="UHW22" s="146"/>
      <c r="UHX22" s="146"/>
      <c r="UHY22" s="146"/>
      <c r="UHZ22" s="146"/>
      <c r="UIA22" s="146"/>
      <c r="UIB22" s="146"/>
      <c r="UIC22" s="146"/>
      <c r="UID22" s="146"/>
      <c r="UIE22" s="146"/>
      <c r="UIF22" s="146"/>
      <c r="UIG22" s="146"/>
      <c r="UIH22" s="146"/>
      <c r="UII22" s="146"/>
      <c r="UIJ22" s="146"/>
      <c r="UIK22" s="146"/>
      <c r="UIL22" s="146"/>
      <c r="UIM22" s="146"/>
      <c r="UIN22" s="146"/>
      <c r="UIO22" s="146"/>
      <c r="UIP22" s="146"/>
      <c r="UIQ22" s="146"/>
      <c r="UIR22" s="146"/>
      <c r="UIS22" s="146"/>
      <c r="UIT22" s="146"/>
      <c r="UIU22" s="146"/>
      <c r="UIV22" s="146"/>
      <c r="UIW22" s="146"/>
      <c r="UIX22" s="146"/>
      <c r="UIY22" s="146"/>
      <c r="UIZ22" s="146"/>
      <c r="UJA22" s="146"/>
      <c r="UJB22" s="146"/>
      <c r="UJC22" s="146"/>
      <c r="UJD22" s="146"/>
      <c r="UJE22" s="146"/>
      <c r="UJF22" s="146"/>
      <c r="UJG22" s="146"/>
      <c r="UJH22" s="146"/>
      <c r="UJI22" s="146"/>
      <c r="UJJ22" s="146"/>
      <c r="UJK22" s="146"/>
      <c r="UJL22" s="146"/>
      <c r="UJM22" s="146"/>
      <c r="UJN22" s="146"/>
      <c r="UJO22" s="146"/>
      <c r="UJP22" s="146"/>
      <c r="UJQ22" s="146"/>
      <c r="UJR22" s="146"/>
      <c r="UJS22" s="146"/>
      <c r="UJT22" s="146"/>
      <c r="UJU22" s="146"/>
      <c r="UJV22" s="146"/>
      <c r="UJW22" s="146"/>
      <c r="UJX22" s="146"/>
      <c r="UJY22" s="146"/>
      <c r="UJZ22" s="146"/>
      <c r="UKA22" s="146"/>
      <c r="UKB22" s="146"/>
      <c r="UKC22" s="146"/>
      <c r="UKD22" s="146"/>
      <c r="UKE22" s="146"/>
      <c r="UKF22" s="146"/>
      <c r="UKG22" s="146"/>
      <c r="UKH22" s="146"/>
      <c r="UKI22" s="146"/>
      <c r="UKJ22" s="146"/>
      <c r="UKK22" s="146"/>
      <c r="UKL22" s="146"/>
      <c r="UKM22" s="146"/>
      <c r="UKN22" s="146"/>
      <c r="UKO22" s="146"/>
      <c r="UKP22" s="146"/>
      <c r="UKQ22" s="146"/>
      <c r="UKR22" s="146"/>
      <c r="UKS22" s="146"/>
      <c r="UKT22" s="146"/>
      <c r="UKU22" s="146"/>
      <c r="UKV22" s="146"/>
      <c r="UKW22" s="146"/>
      <c r="UKX22" s="146"/>
      <c r="UKY22" s="146"/>
      <c r="UKZ22" s="146"/>
      <c r="ULA22" s="146"/>
      <c r="ULB22" s="146"/>
      <c r="ULC22" s="146"/>
      <c r="ULD22" s="146"/>
      <c r="ULE22" s="146"/>
      <c r="ULF22" s="146"/>
      <c r="ULG22" s="146"/>
      <c r="ULH22" s="146"/>
      <c r="ULI22" s="146"/>
      <c r="ULJ22" s="146"/>
      <c r="ULK22" s="146"/>
      <c r="ULL22" s="146"/>
      <c r="ULM22" s="146"/>
      <c r="ULN22" s="146"/>
      <c r="ULO22" s="146"/>
      <c r="ULP22" s="146"/>
      <c r="ULQ22" s="146"/>
      <c r="ULR22" s="146"/>
      <c r="ULS22" s="146"/>
      <c r="ULT22" s="146"/>
      <c r="ULU22" s="146"/>
      <c r="ULV22" s="146"/>
      <c r="ULW22" s="146"/>
      <c r="ULX22" s="146"/>
      <c r="ULY22" s="146"/>
      <c r="ULZ22" s="146"/>
      <c r="UMA22" s="146"/>
      <c r="UMB22" s="146"/>
      <c r="UMC22" s="146"/>
      <c r="UMD22" s="146"/>
      <c r="UME22" s="146"/>
      <c r="UMF22" s="146"/>
      <c r="UMG22" s="146"/>
      <c r="UMH22" s="146"/>
      <c r="UMI22" s="146"/>
      <c r="UMJ22" s="146"/>
      <c r="UMK22" s="146"/>
      <c r="UML22" s="146"/>
      <c r="UMM22" s="146"/>
      <c r="UMN22" s="146"/>
      <c r="UMO22" s="146"/>
      <c r="UMP22" s="146"/>
      <c r="UMQ22" s="146"/>
      <c r="UMR22" s="146"/>
      <c r="UMS22" s="146"/>
      <c r="UMT22" s="146"/>
      <c r="UMU22" s="146"/>
      <c r="UMV22" s="146"/>
      <c r="UMW22" s="146"/>
      <c r="UMX22" s="146"/>
      <c r="UMY22" s="146"/>
      <c r="UMZ22" s="146"/>
      <c r="UNA22" s="146"/>
      <c r="UNB22" s="146"/>
      <c r="UNC22" s="146"/>
      <c r="UND22" s="146"/>
      <c r="UNE22" s="146"/>
      <c r="UNF22" s="146"/>
      <c r="UNG22" s="146"/>
      <c r="UNH22" s="146"/>
      <c r="UNI22" s="146"/>
      <c r="UNJ22" s="146"/>
      <c r="UNK22" s="146"/>
      <c r="UNL22" s="146"/>
      <c r="UNM22" s="146"/>
      <c r="UNN22" s="146"/>
      <c r="UNO22" s="146"/>
      <c r="UNP22" s="146"/>
      <c r="UNQ22" s="146"/>
      <c r="UNR22" s="146"/>
      <c r="UNS22" s="146"/>
      <c r="UNT22" s="146"/>
      <c r="UNU22" s="146"/>
      <c r="UNV22" s="146"/>
      <c r="UNW22" s="146"/>
      <c r="UNX22" s="146"/>
      <c r="UNY22" s="146"/>
      <c r="UNZ22" s="146"/>
      <c r="UOA22" s="146"/>
      <c r="UOB22" s="146"/>
      <c r="UOC22" s="146"/>
      <c r="UOD22" s="146"/>
      <c r="UOE22" s="146"/>
      <c r="UOF22" s="146"/>
      <c r="UOG22" s="146"/>
      <c r="UOH22" s="146"/>
      <c r="UOI22" s="146"/>
      <c r="UOJ22" s="146"/>
      <c r="UOK22" s="146"/>
      <c r="UOL22" s="146"/>
      <c r="UOM22" s="146"/>
      <c r="UON22" s="146"/>
      <c r="UOO22" s="146"/>
      <c r="UOP22" s="146"/>
      <c r="UOQ22" s="146"/>
      <c r="UOR22" s="146"/>
      <c r="UOS22" s="146"/>
      <c r="UOT22" s="146"/>
      <c r="UOU22" s="146"/>
      <c r="UOV22" s="146"/>
      <c r="UOW22" s="146"/>
      <c r="UOX22" s="146"/>
      <c r="UOY22" s="146"/>
      <c r="UOZ22" s="146"/>
      <c r="UPA22" s="146"/>
      <c r="UPB22" s="146"/>
      <c r="UPC22" s="146"/>
      <c r="UPD22" s="146"/>
      <c r="UPE22" s="146"/>
      <c r="UPF22" s="146"/>
      <c r="UPG22" s="146"/>
      <c r="UPH22" s="146"/>
      <c r="UPI22" s="146"/>
      <c r="UPJ22" s="146"/>
      <c r="UPK22" s="146"/>
      <c r="UPL22" s="146"/>
      <c r="UPM22" s="146"/>
      <c r="UPN22" s="146"/>
      <c r="UPO22" s="146"/>
      <c r="UPP22" s="146"/>
      <c r="UPQ22" s="146"/>
      <c r="UPR22" s="146"/>
      <c r="UPS22" s="146"/>
      <c r="UPT22" s="146"/>
      <c r="UPU22" s="146"/>
      <c r="UPV22" s="146"/>
      <c r="UPW22" s="146"/>
      <c r="UPX22" s="146"/>
      <c r="UPY22" s="146"/>
      <c r="UPZ22" s="146"/>
      <c r="UQA22" s="146"/>
      <c r="UQB22" s="146"/>
      <c r="UQC22" s="146"/>
      <c r="UQD22" s="146"/>
      <c r="UQE22" s="146"/>
      <c r="UQF22" s="146"/>
      <c r="UQG22" s="146"/>
      <c r="UQH22" s="146"/>
      <c r="UQI22" s="146"/>
      <c r="UQJ22" s="146"/>
      <c r="UQK22" s="146"/>
      <c r="UQL22" s="146"/>
      <c r="UQM22" s="146"/>
      <c r="UQN22" s="146"/>
      <c r="UQO22" s="146"/>
      <c r="UQP22" s="146"/>
      <c r="UQQ22" s="146"/>
      <c r="UQR22" s="146"/>
      <c r="UQS22" s="146"/>
      <c r="UQT22" s="146"/>
      <c r="UQU22" s="146"/>
      <c r="UQV22" s="146"/>
      <c r="UQW22" s="146"/>
      <c r="UQX22" s="146"/>
      <c r="UQY22" s="146"/>
      <c r="UQZ22" s="146"/>
      <c r="URA22" s="146"/>
      <c r="URB22" s="146"/>
      <c r="URC22" s="146"/>
      <c r="URD22" s="146"/>
      <c r="URE22" s="146"/>
      <c r="URF22" s="146"/>
      <c r="URG22" s="146"/>
      <c r="URH22" s="146"/>
      <c r="URI22" s="146"/>
      <c r="URJ22" s="146"/>
      <c r="URK22" s="146"/>
      <c r="URL22" s="146"/>
      <c r="URM22" s="146"/>
      <c r="URN22" s="146"/>
      <c r="URO22" s="146"/>
      <c r="URP22" s="146"/>
      <c r="URQ22" s="146"/>
      <c r="URR22" s="146"/>
      <c r="URS22" s="146"/>
      <c r="URT22" s="146"/>
      <c r="URU22" s="146"/>
      <c r="URV22" s="146"/>
      <c r="URW22" s="146"/>
      <c r="URX22" s="146"/>
      <c r="URY22" s="146"/>
      <c r="URZ22" s="146"/>
      <c r="USA22" s="146"/>
      <c r="USB22" s="146"/>
      <c r="USC22" s="146"/>
      <c r="USD22" s="146"/>
      <c r="USE22" s="146"/>
      <c r="USF22" s="146"/>
      <c r="USG22" s="146"/>
      <c r="USH22" s="146"/>
      <c r="USI22" s="146"/>
      <c r="USJ22" s="146"/>
      <c r="USK22" s="146"/>
      <c r="USL22" s="146"/>
      <c r="USM22" s="146"/>
      <c r="USN22" s="146"/>
      <c r="USO22" s="146"/>
      <c r="USP22" s="146"/>
      <c r="USQ22" s="146"/>
      <c r="USR22" s="146"/>
      <c r="USS22" s="146"/>
      <c r="UST22" s="146"/>
      <c r="USU22" s="146"/>
      <c r="USV22" s="146"/>
      <c r="USW22" s="146"/>
      <c r="USX22" s="146"/>
      <c r="USY22" s="146"/>
      <c r="USZ22" s="146"/>
      <c r="UTA22" s="146"/>
      <c r="UTB22" s="146"/>
      <c r="UTC22" s="146"/>
      <c r="UTD22" s="146"/>
      <c r="UTE22" s="146"/>
      <c r="UTF22" s="146"/>
      <c r="UTG22" s="146"/>
      <c r="UTH22" s="146"/>
      <c r="UTI22" s="146"/>
      <c r="UTJ22" s="146"/>
      <c r="UTK22" s="146"/>
      <c r="UTL22" s="146"/>
      <c r="UTM22" s="146"/>
      <c r="UTN22" s="146"/>
      <c r="UTO22" s="146"/>
      <c r="UTP22" s="146"/>
      <c r="UTQ22" s="146"/>
      <c r="UTR22" s="146"/>
      <c r="UTS22" s="146"/>
      <c r="UTT22" s="146"/>
      <c r="UTU22" s="146"/>
      <c r="UTV22" s="146"/>
      <c r="UTW22" s="146"/>
      <c r="UTX22" s="146"/>
      <c r="UTY22" s="146"/>
      <c r="UTZ22" s="146"/>
      <c r="UUA22" s="146"/>
      <c r="UUB22" s="146"/>
      <c r="UUC22" s="146"/>
      <c r="UUD22" s="146"/>
      <c r="UUE22" s="146"/>
      <c r="UUF22" s="146"/>
      <c r="UUG22" s="146"/>
      <c r="UUH22" s="146"/>
      <c r="UUI22" s="146"/>
      <c r="UUJ22" s="146"/>
      <c r="UUK22" s="146"/>
      <c r="UUL22" s="146"/>
      <c r="UUM22" s="146"/>
      <c r="UUN22" s="146"/>
      <c r="UUO22" s="146"/>
      <c r="UUP22" s="146"/>
      <c r="UUQ22" s="146"/>
      <c r="UUR22" s="146"/>
      <c r="UUS22" s="146"/>
      <c r="UUT22" s="146"/>
      <c r="UUU22" s="146"/>
      <c r="UUV22" s="146"/>
      <c r="UUW22" s="146"/>
      <c r="UUX22" s="146"/>
      <c r="UUY22" s="146"/>
      <c r="UUZ22" s="146"/>
      <c r="UVA22" s="146"/>
      <c r="UVB22" s="146"/>
      <c r="UVC22" s="146"/>
      <c r="UVD22" s="146"/>
      <c r="UVE22" s="146"/>
      <c r="UVF22" s="146"/>
      <c r="UVG22" s="146"/>
      <c r="UVH22" s="146"/>
      <c r="UVI22" s="146"/>
      <c r="UVJ22" s="146"/>
      <c r="UVK22" s="146"/>
      <c r="UVL22" s="146"/>
      <c r="UVM22" s="146"/>
      <c r="UVN22" s="146"/>
      <c r="UVO22" s="146"/>
      <c r="UVP22" s="146"/>
      <c r="UVQ22" s="146"/>
      <c r="UVR22" s="146"/>
      <c r="UVS22" s="146"/>
      <c r="UVT22" s="146"/>
      <c r="UVU22" s="146"/>
      <c r="UVV22" s="146"/>
      <c r="UVW22" s="146"/>
      <c r="UVX22" s="146"/>
      <c r="UVY22" s="146"/>
      <c r="UVZ22" s="146"/>
      <c r="UWA22" s="146"/>
      <c r="UWB22" s="146"/>
      <c r="UWC22" s="146"/>
      <c r="UWD22" s="146"/>
      <c r="UWE22" s="146"/>
      <c r="UWF22" s="146"/>
      <c r="UWG22" s="146"/>
      <c r="UWH22" s="146"/>
      <c r="UWI22" s="146"/>
      <c r="UWJ22" s="146"/>
      <c r="UWK22" s="146"/>
      <c r="UWL22" s="146"/>
      <c r="UWM22" s="146"/>
      <c r="UWN22" s="146"/>
      <c r="UWO22" s="146"/>
      <c r="UWP22" s="146"/>
      <c r="UWQ22" s="146"/>
      <c r="UWR22" s="146"/>
      <c r="UWS22" s="146"/>
      <c r="UWT22" s="146"/>
      <c r="UWU22" s="146"/>
      <c r="UWV22" s="146"/>
      <c r="UWW22" s="146"/>
      <c r="UWX22" s="146"/>
      <c r="UWY22" s="146"/>
      <c r="UWZ22" s="146"/>
      <c r="UXA22" s="146"/>
      <c r="UXB22" s="146"/>
      <c r="UXC22" s="146"/>
      <c r="UXD22" s="146"/>
      <c r="UXE22" s="146"/>
      <c r="UXF22" s="146"/>
      <c r="UXG22" s="146"/>
      <c r="UXH22" s="146"/>
      <c r="UXI22" s="146"/>
      <c r="UXJ22" s="146"/>
      <c r="UXK22" s="146"/>
      <c r="UXL22" s="146"/>
      <c r="UXM22" s="146"/>
      <c r="UXN22" s="146"/>
      <c r="UXO22" s="146"/>
      <c r="UXP22" s="146"/>
      <c r="UXQ22" s="146"/>
      <c r="UXR22" s="146"/>
      <c r="UXS22" s="146"/>
      <c r="UXT22" s="146"/>
      <c r="UXU22" s="146"/>
      <c r="UXV22" s="146"/>
      <c r="UXW22" s="146"/>
      <c r="UXX22" s="146"/>
      <c r="UXY22" s="146"/>
      <c r="UXZ22" s="146"/>
      <c r="UYA22" s="146"/>
      <c r="UYB22" s="146"/>
      <c r="UYC22" s="146"/>
      <c r="UYD22" s="146"/>
      <c r="UYE22" s="146"/>
      <c r="UYF22" s="146"/>
      <c r="UYG22" s="146"/>
      <c r="UYH22" s="146"/>
      <c r="UYI22" s="146"/>
      <c r="UYJ22" s="146"/>
      <c r="UYK22" s="146"/>
      <c r="UYL22" s="146"/>
      <c r="UYM22" s="146"/>
      <c r="UYN22" s="146"/>
      <c r="UYO22" s="146"/>
      <c r="UYP22" s="146"/>
      <c r="UYQ22" s="146"/>
      <c r="UYR22" s="146"/>
      <c r="UYS22" s="146"/>
      <c r="UYT22" s="146"/>
      <c r="UYU22" s="146"/>
      <c r="UYV22" s="146"/>
      <c r="UYW22" s="146"/>
      <c r="UYX22" s="146"/>
      <c r="UYY22" s="146"/>
      <c r="UYZ22" s="146"/>
      <c r="UZA22" s="146"/>
      <c r="UZB22" s="146"/>
      <c r="UZC22" s="146"/>
      <c r="UZD22" s="146"/>
      <c r="UZE22" s="146"/>
      <c r="UZF22" s="146"/>
      <c r="UZG22" s="146"/>
      <c r="UZH22" s="146"/>
      <c r="UZI22" s="146"/>
      <c r="UZJ22" s="146"/>
      <c r="UZK22" s="146"/>
      <c r="UZL22" s="146"/>
      <c r="UZM22" s="146"/>
      <c r="UZN22" s="146"/>
      <c r="UZO22" s="146"/>
      <c r="UZP22" s="146"/>
      <c r="UZQ22" s="146"/>
      <c r="UZR22" s="146"/>
      <c r="UZS22" s="146"/>
      <c r="UZT22" s="146"/>
      <c r="UZU22" s="146"/>
      <c r="UZV22" s="146"/>
      <c r="UZW22" s="146"/>
      <c r="UZX22" s="146"/>
      <c r="UZY22" s="146"/>
      <c r="UZZ22" s="146"/>
      <c r="VAA22" s="146"/>
      <c r="VAB22" s="146"/>
      <c r="VAC22" s="146"/>
      <c r="VAD22" s="146"/>
      <c r="VAE22" s="146"/>
      <c r="VAF22" s="146"/>
      <c r="VAG22" s="146"/>
      <c r="VAH22" s="146"/>
      <c r="VAI22" s="146"/>
      <c r="VAJ22" s="146"/>
      <c r="VAK22" s="146"/>
      <c r="VAL22" s="146"/>
      <c r="VAM22" s="146"/>
      <c r="VAN22" s="146"/>
      <c r="VAO22" s="146"/>
      <c r="VAP22" s="146"/>
      <c r="VAQ22" s="146"/>
      <c r="VAR22" s="146"/>
      <c r="VAS22" s="146"/>
      <c r="VAT22" s="146"/>
      <c r="VAU22" s="146"/>
      <c r="VAV22" s="146"/>
      <c r="VAW22" s="146"/>
      <c r="VAX22" s="146"/>
      <c r="VAY22" s="146"/>
      <c r="VAZ22" s="146"/>
      <c r="VBA22" s="146"/>
      <c r="VBB22" s="146"/>
      <c r="VBC22" s="146"/>
      <c r="VBD22" s="146"/>
      <c r="VBE22" s="146"/>
      <c r="VBF22" s="146"/>
      <c r="VBG22" s="146"/>
      <c r="VBH22" s="146"/>
      <c r="VBI22" s="146"/>
      <c r="VBJ22" s="146"/>
      <c r="VBK22" s="146"/>
      <c r="VBL22" s="146"/>
      <c r="VBM22" s="146"/>
      <c r="VBN22" s="146"/>
      <c r="VBO22" s="146"/>
      <c r="VBP22" s="146"/>
      <c r="VBQ22" s="146"/>
      <c r="VBR22" s="146"/>
      <c r="VBS22" s="146"/>
      <c r="VBT22" s="146"/>
      <c r="VBU22" s="146"/>
      <c r="VBV22" s="146"/>
      <c r="VBW22" s="146"/>
      <c r="VBX22" s="146"/>
      <c r="VBY22" s="146"/>
      <c r="VBZ22" s="146"/>
      <c r="VCA22" s="146"/>
      <c r="VCB22" s="146"/>
      <c r="VCC22" s="146"/>
      <c r="VCD22" s="146"/>
      <c r="VCE22" s="146"/>
      <c r="VCF22" s="146"/>
      <c r="VCG22" s="146"/>
      <c r="VCH22" s="146"/>
      <c r="VCI22" s="146"/>
      <c r="VCJ22" s="146"/>
      <c r="VCK22" s="146"/>
      <c r="VCL22" s="146"/>
      <c r="VCM22" s="146"/>
      <c r="VCN22" s="146"/>
      <c r="VCO22" s="146"/>
      <c r="VCP22" s="146"/>
      <c r="VCQ22" s="146"/>
      <c r="VCR22" s="146"/>
      <c r="VCS22" s="146"/>
      <c r="VCT22" s="146"/>
      <c r="VCU22" s="146"/>
      <c r="VCV22" s="146"/>
      <c r="VCW22" s="146"/>
      <c r="VCX22" s="146"/>
      <c r="VCY22" s="146"/>
      <c r="VCZ22" s="146"/>
      <c r="VDA22" s="146"/>
      <c r="VDB22" s="146"/>
      <c r="VDC22" s="146"/>
      <c r="VDD22" s="146"/>
      <c r="VDE22" s="146"/>
      <c r="VDF22" s="146"/>
      <c r="VDG22" s="146"/>
      <c r="VDH22" s="146"/>
      <c r="VDI22" s="146"/>
      <c r="VDJ22" s="146"/>
      <c r="VDK22" s="146"/>
      <c r="VDL22" s="146"/>
      <c r="VDM22" s="146"/>
      <c r="VDN22" s="146"/>
      <c r="VDO22" s="146"/>
      <c r="VDP22" s="146"/>
      <c r="VDQ22" s="146"/>
      <c r="VDR22" s="146"/>
      <c r="VDS22" s="146"/>
      <c r="VDT22" s="146"/>
      <c r="VDU22" s="146"/>
      <c r="VDV22" s="146"/>
      <c r="VDW22" s="146"/>
      <c r="VDX22" s="146"/>
      <c r="VDY22" s="146"/>
      <c r="VDZ22" s="146"/>
      <c r="VEA22" s="146"/>
      <c r="VEB22" s="146"/>
      <c r="VEC22" s="146"/>
      <c r="VED22" s="146"/>
      <c r="VEE22" s="146"/>
      <c r="VEF22" s="146"/>
      <c r="VEG22" s="146"/>
      <c r="VEH22" s="146"/>
      <c r="VEI22" s="146"/>
      <c r="VEJ22" s="146"/>
      <c r="VEK22" s="146"/>
      <c r="VEL22" s="146"/>
      <c r="VEM22" s="146"/>
      <c r="VEN22" s="146"/>
      <c r="VEO22" s="146"/>
      <c r="VEP22" s="146"/>
      <c r="VEQ22" s="146"/>
      <c r="VER22" s="146"/>
      <c r="VES22" s="146"/>
      <c r="VET22" s="146"/>
      <c r="VEU22" s="146"/>
      <c r="VEV22" s="146"/>
      <c r="VEW22" s="146"/>
      <c r="VEX22" s="146"/>
      <c r="VEY22" s="146"/>
      <c r="VEZ22" s="146"/>
      <c r="VFA22" s="146"/>
      <c r="VFB22" s="146"/>
      <c r="VFC22" s="146"/>
      <c r="VFD22" s="146"/>
      <c r="VFE22" s="146"/>
      <c r="VFF22" s="146"/>
      <c r="VFG22" s="146"/>
      <c r="VFH22" s="146"/>
      <c r="VFI22" s="146"/>
      <c r="VFJ22" s="146"/>
      <c r="VFK22" s="146"/>
      <c r="VFL22" s="146"/>
      <c r="VFM22" s="146"/>
      <c r="VFN22" s="146"/>
      <c r="VFO22" s="146"/>
      <c r="VFP22" s="146"/>
      <c r="VFQ22" s="146"/>
      <c r="VFR22" s="146"/>
      <c r="VFS22" s="146"/>
      <c r="VFT22" s="146"/>
      <c r="VFU22" s="146"/>
      <c r="VFV22" s="146"/>
      <c r="VFW22" s="146"/>
      <c r="VFX22" s="146"/>
      <c r="VFY22" s="146"/>
      <c r="VFZ22" s="146"/>
      <c r="VGA22" s="146"/>
      <c r="VGB22" s="146"/>
      <c r="VGC22" s="146"/>
      <c r="VGD22" s="146"/>
      <c r="VGE22" s="146"/>
      <c r="VGF22" s="146"/>
      <c r="VGG22" s="146"/>
      <c r="VGH22" s="146"/>
      <c r="VGI22" s="146"/>
      <c r="VGJ22" s="146"/>
      <c r="VGK22" s="146"/>
      <c r="VGL22" s="146"/>
      <c r="VGM22" s="146"/>
      <c r="VGN22" s="146"/>
      <c r="VGO22" s="146"/>
      <c r="VGP22" s="146"/>
      <c r="VGQ22" s="146"/>
      <c r="VGR22" s="146"/>
      <c r="VGS22" s="146"/>
      <c r="VGT22" s="146"/>
      <c r="VGU22" s="146"/>
      <c r="VGV22" s="146"/>
      <c r="VGW22" s="146"/>
      <c r="VGX22" s="146"/>
      <c r="VGY22" s="146"/>
      <c r="VGZ22" s="146"/>
      <c r="VHA22" s="146"/>
      <c r="VHB22" s="146"/>
      <c r="VHC22" s="146"/>
      <c r="VHD22" s="146"/>
      <c r="VHE22" s="146"/>
      <c r="VHF22" s="146"/>
      <c r="VHG22" s="146"/>
      <c r="VHH22" s="146"/>
      <c r="VHI22" s="146"/>
      <c r="VHJ22" s="146"/>
      <c r="VHK22" s="146"/>
      <c r="VHL22" s="146"/>
      <c r="VHM22" s="146"/>
      <c r="VHN22" s="146"/>
      <c r="VHO22" s="146"/>
      <c r="VHP22" s="146"/>
      <c r="VHQ22" s="146"/>
      <c r="VHR22" s="146"/>
      <c r="VHS22" s="146"/>
      <c r="VHT22" s="146"/>
      <c r="VHU22" s="146"/>
      <c r="VHV22" s="146"/>
      <c r="VHW22" s="146"/>
      <c r="VHX22" s="146"/>
      <c r="VHY22" s="146"/>
      <c r="VHZ22" s="146"/>
      <c r="VIA22" s="146"/>
      <c r="VIB22" s="146"/>
      <c r="VIC22" s="146"/>
      <c r="VID22" s="146"/>
      <c r="VIE22" s="146"/>
      <c r="VIF22" s="146"/>
      <c r="VIG22" s="146"/>
      <c r="VIH22" s="146"/>
      <c r="VII22" s="146"/>
      <c r="VIJ22" s="146"/>
      <c r="VIK22" s="146"/>
      <c r="VIL22" s="146"/>
      <c r="VIM22" s="146"/>
      <c r="VIN22" s="146"/>
      <c r="VIO22" s="146"/>
      <c r="VIP22" s="146"/>
      <c r="VIQ22" s="146"/>
      <c r="VIR22" s="146"/>
      <c r="VIS22" s="146"/>
      <c r="VIT22" s="146"/>
      <c r="VIU22" s="146"/>
      <c r="VIV22" s="146"/>
      <c r="VIW22" s="146"/>
      <c r="VIX22" s="146"/>
      <c r="VIY22" s="146"/>
      <c r="VIZ22" s="146"/>
      <c r="VJA22" s="146"/>
      <c r="VJB22" s="146"/>
      <c r="VJC22" s="146"/>
      <c r="VJD22" s="146"/>
      <c r="VJE22" s="146"/>
      <c r="VJF22" s="146"/>
      <c r="VJG22" s="146"/>
      <c r="VJH22" s="146"/>
      <c r="VJI22" s="146"/>
      <c r="VJJ22" s="146"/>
      <c r="VJK22" s="146"/>
      <c r="VJL22" s="146"/>
      <c r="VJM22" s="146"/>
      <c r="VJN22" s="146"/>
      <c r="VJO22" s="146"/>
      <c r="VJP22" s="146"/>
      <c r="VJQ22" s="146"/>
      <c r="VJR22" s="146"/>
      <c r="VJS22" s="146"/>
      <c r="VJT22" s="146"/>
      <c r="VJU22" s="146"/>
      <c r="VJV22" s="146"/>
      <c r="VJW22" s="146"/>
      <c r="VJX22" s="146"/>
      <c r="VJY22" s="146"/>
      <c r="VJZ22" s="146"/>
      <c r="VKA22" s="146"/>
      <c r="VKB22" s="146"/>
      <c r="VKC22" s="146"/>
      <c r="VKD22" s="146"/>
      <c r="VKE22" s="146"/>
      <c r="VKF22" s="146"/>
      <c r="VKG22" s="146"/>
      <c r="VKH22" s="146"/>
      <c r="VKI22" s="146"/>
      <c r="VKJ22" s="146"/>
      <c r="VKK22" s="146"/>
      <c r="VKL22" s="146"/>
      <c r="VKM22" s="146"/>
      <c r="VKN22" s="146"/>
      <c r="VKO22" s="146"/>
      <c r="VKP22" s="146"/>
      <c r="VKQ22" s="146"/>
      <c r="VKR22" s="146"/>
      <c r="VKS22" s="146"/>
      <c r="VKT22" s="146"/>
      <c r="VKU22" s="146"/>
      <c r="VKV22" s="146"/>
      <c r="VKW22" s="146"/>
      <c r="VKX22" s="146"/>
      <c r="VKY22" s="146"/>
      <c r="VKZ22" s="146"/>
      <c r="VLA22" s="146"/>
      <c r="VLB22" s="146"/>
      <c r="VLC22" s="146"/>
      <c r="VLD22" s="146"/>
      <c r="VLE22" s="146"/>
      <c r="VLF22" s="146"/>
      <c r="VLG22" s="146"/>
      <c r="VLH22" s="146"/>
      <c r="VLI22" s="146"/>
      <c r="VLJ22" s="146"/>
      <c r="VLK22" s="146"/>
      <c r="VLL22" s="146"/>
      <c r="VLM22" s="146"/>
      <c r="VLN22" s="146"/>
      <c r="VLO22" s="146"/>
      <c r="VLP22" s="146"/>
      <c r="VLQ22" s="146"/>
      <c r="VLR22" s="146"/>
      <c r="VLS22" s="146"/>
      <c r="VLT22" s="146"/>
      <c r="VLU22" s="146"/>
      <c r="VLV22" s="146"/>
      <c r="VLW22" s="146"/>
      <c r="VLX22" s="146"/>
      <c r="VLY22" s="146"/>
      <c r="VLZ22" s="146"/>
      <c r="VMA22" s="146"/>
      <c r="VMB22" s="146"/>
      <c r="VMC22" s="146"/>
      <c r="VMD22" s="146"/>
      <c r="VME22" s="146"/>
      <c r="VMF22" s="146"/>
      <c r="VMG22" s="146"/>
      <c r="VMH22" s="146"/>
      <c r="VMI22" s="146"/>
      <c r="VMJ22" s="146"/>
      <c r="VMK22" s="146"/>
      <c r="VML22" s="146"/>
      <c r="VMM22" s="146"/>
      <c r="VMN22" s="146"/>
      <c r="VMO22" s="146"/>
      <c r="VMP22" s="146"/>
      <c r="VMQ22" s="146"/>
      <c r="VMR22" s="146"/>
      <c r="VMS22" s="146"/>
      <c r="VMT22" s="146"/>
      <c r="VMU22" s="146"/>
      <c r="VMV22" s="146"/>
      <c r="VMW22" s="146"/>
      <c r="VMX22" s="146"/>
      <c r="VMY22" s="146"/>
      <c r="VMZ22" s="146"/>
      <c r="VNA22" s="146"/>
      <c r="VNB22" s="146"/>
      <c r="VNC22" s="146"/>
      <c r="VND22" s="146"/>
      <c r="VNE22" s="146"/>
      <c r="VNF22" s="146"/>
      <c r="VNG22" s="146"/>
      <c r="VNH22" s="146"/>
      <c r="VNI22" s="146"/>
      <c r="VNJ22" s="146"/>
      <c r="VNK22" s="146"/>
      <c r="VNL22" s="146"/>
      <c r="VNM22" s="146"/>
      <c r="VNN22" s="146"/>
      <c r="VNO22" s="146"/>
      <c r="VNP22" s="146"/>
      <c r="VNQ22" s="146"/>
      <c r="VNR22" s="146"/>
      <c r="VNS22" s="146"/>
      <c r="VNT22" s="146"/>
      <c r="VNU22" s="146"/>
      <c r="VNV22" s="146"/>
      <c r="VNW22" s="146"/>
      <c r="VNX22" s="146"/>
      <c r="VNY22" s="146"/>
      <c r="VNZ22" s="146"/>
      <c r="VOA22" s="146"/>
      <c r="VOB22" s="146"/>
      <c r="VOC22" s="146"/>
      <c r="VOD22" s="146"/>
      <c r="VOE22" s="146"/>
      <c r="VOF22" s="146"/>
      <c r="VOG22" s="146"/>
      <c r="VOH22" s="146"/>
      <c r="VOI22" s="146"/>
      <c r="VOJ22" s="146"/>
      <c r="VOK22" s="146"/>
      <c r="VOL22" s="146"/>
      <c r="VOM22" s="146"/>
      <c r="VON22" s="146"/>
      <c r="VOO22" s="146"/>
      <c r="VOP22" s="146"/>
      <c r="VOQ22" s="146"/>
      <c r="VOR22" s="146"/>
      <c r="VOS22" s="146"/>
      <c r="VOT22" s="146"/>
      <c r="VOU22" s="146"/>
      <c r="VOV22" s="146"/>
      <c r="VOW22" s="146"/>
      <c r="VOX22" s="146"/>
      <c r="VOY22" s="146"/>
      <c r="VOZ22" s="146"/>
      <c r="VPA22" s="146"/>
      <c r="VPB22" s="146"/>
      <c r="VPC22" s="146"/>
      <c r="VPD22" s="146"/>
      <c r="VPE22" s="146"/>
      <c r="VPF22" s="146"/>
      <c r="VPG22" s="146"/>
      <c r="VPH22" s="146"/>
      <c r="VPI22" s="146"/>
      <c r="VPJ22" s="146"/>
      <c r="VPK22" s="146"/>
      <c r="VPL22" s="146"/>
      <c r="VPM22" s="146"/>
      <c r="VPN22" s="146"/>
      <c r="VPO22" s="146"/>
      <c r="VPP22" s="146"/>
      <c r="VPQ22" s="146"/>
      <c r="VPR22" s="146"/>
      <c r="VPS22" s="146"/>
      <c r="VPT22" s="146"/>
      <c r="VPU22" s="146"/>
      <c r="VPV22" s="146"/>
      <c r="VPW22" s="146"/>
      <c r="VPX22" s="146"/>
      <c r="VPY22" s="146"/>
      <c r="VPZ22" s="146"/>
      <c r="VQA22" s="146"/>
      <c r="VQB22" s="146"/>
      <c r="VQC22" s="146"/>
      <c r="VQD22" s="146"/>
      <c r="VQE22" s="146"/>
      <c r="VQF22" s="146"/>
      <c r="VQG22" s="146"/>
      <c r="VQH22" s="146"/>
      <c r="VQI22" s="146"/>
      <c r="VQJ22" s="146"/>
      <c r="VQK22" s="146"/>
      <c r="VQL22" s="146"/>
      <c r="VQM22" s="146"/>
      <c r="VQN22" s="146"/>
      <c r="VQO22" s="146"/>
      <c r="VQP22" s="146"/>
      <c r="VQQ22" s="146"/>
      <c r="VQR22" s="146"/>
      <c r="VQS22" s="146"/>
      <c r="VQT22" s="146"/>
      <c r="VQU22" s="146"/>
      <c r="VQV22" s="146"/>
      <c r="VQW22" s="146"/>
      <c r="VQX22" s="146"/>
      <c r="VQY22" s="146"/>
      <c r="VQZ22" s="146"/>
      <c r="VRA22" s="146"/>
      <c r="VRB22" s="146"/>
      <c r="VRC22" s="146"/>
      <c r="VRD22" s="146"/>
      <c r="VRE22" s="146"/>
      <c r="VRF22" s="146"/>
      <c r="VRG22" s="146"/>
      <c r="VRH22" s="146"/>
      <c r="VRI22" s="146"/>
      <c r="VRJ22" s="146"/>
      <c r="VRK22" s="146"/>
      <c r="VRL22" s="146"/>
      <c r="VRM22" s="146"/>
      <c r="VRN22" s="146"/>
      <c r="VRO22" s="146"/>
      <c r="VRP22" s="146"/>
      <c r="VRQ22" s="146"/>
      <c r="VRR22" s="146"/>
      <c r="VRS22" s="146"/>
      <c r="VRT22" s="146"/>
      <c r="VRU22" s="146"/>
      <c r="VRV22" s="146"/>
      <c r="VRW22" s="146"/>
      <c r="VRX22" s="146"/>
      <c r="VRY22" s="146"/>
      <c r="VRZ22" s="146"/>
      <c r="VSA22" s="146"/>
      <c r="VSB22" s="146"/>
      <c r="VSC22" s="146"/>
      <c r="VSD22" s="146"/>
      <c r="VSE22" s="146"/>
      <c r="VSF22" s="146"/>
      <c r="VSG22" s="146"/>
      <c r="VSH22" s="146"/>
      <c r="VSI22" s="146"/>
      <c r="VSJ22" s="146"/>
      <c r="VSK22" s="146"/>
      <c r="VSL22" s="146"/>
      <c r="VSM22" s="146"/>
      <c r="VSN22" s="146"/>
      <c r="VSO22" s="146"/>
      <c r="VSP22" s="146"/>
      <c r="VSQ22" s="146"/>
      <c r="VSR22" s="146"/>
      <c r="VSS22" s="146"/>
      <c r="VST22" s="146"/>
      <c r="VSU22" s="146"/>
      <c r="VSV22" s="146"/>
      <c r="VSW22" s="146"/>
      <c r="VSX22" s="146"/>
      <c r="VSY22" s="146"/>
      <c r="VSZ22" s="146"/>
      <c r="VTA22" s="146"/>
      <c r="VTB22" s="146"/>
      <c r="VTC22" s="146"/>
      <c r="VTD22" s="146"/>
      <c r="VTE22" s="146"/>
      <c r="VTF22" s="146"/>
      <c r="VTG22" s="146"/>
      <c r="VTH22" s="146"/>
      <c r="VTI22" s="146"/>
      <c r="VTJ22" s="146"/>
      <c r="VTK22" s="146"/>
      <c r="VTL22" s="146"/>
      <c r="VTM22" s="146"/>
      <c r="VTN22" s="146"/>
      <c r="VTO22" s="146"/>
      <c r="VTP22" s="146"/>
      <c r="VTQ22" s="146"/>
      <c r="VTR22" s="146"/>
      <c r="VTS22" s="146"/>
      <c r="VTT22" s="146"/>
      <c r="VTU22" s="146"/>
      <c r="VTV22" s="146"/>
      <c r="VTW22" s="146"/>
      <c r="VTX22" s="146"/>
      <c r="VTY22" s="146"/>
      <c r="VTZ22" s="146"/>
      <c r="VUA22" s="146"/>
      <c r="VUB22" s="146"/>
      <c r="VUC22" s="146"/>
      <c r="VUD22" s="146"/>
      <c r="VUE22" s="146"/>
      <c r="VUF22" s="146"/>
      <c r="VUG22" s="146"/>
      <c r="VUH22" s="146"/>
      <c r="VUI22" s="146"/>
      <c r="VUJ22" s="146"/>
      <c r="VUK22" s="146"/>
      <c r="VUL22" s="146"/>
      <c r="VUM22" s="146"/>
      <c r="VUN22" s="146"/>
      <c r="VUO22" s="146"/>
      <c r="VUP22" s="146"/>
      <c r="VUQ22" s="146"/>
      <c r="VUR22" s="146"/>
      <c r="VUS22" s="146"/>
      <c r="VUT22" s="146"/>
      <c r="VUU22" s="146"/>
      <c r="VUV22" s="146"/>
      <c r="VUW22" s="146"/>
      <c r="VUX22" s="146"/>
      <c r="VUY22" s="146"/>
      <c r="VUZ22" s="146"/>
      <c r="VVA22" s="146"/>
      <c r="VVB22" s="146"/>
      <c r="VVC22" s="146"/>
      <c r="VVD22" s="146"/>
      <c r="VVE22" s="146"/>
      <c r="VVF22" s="146"/>
      <c r="VVG22" s="146"/>
      <c r="VVH22" s="146"/>
      <c r="VVI22" s="146"/>
      <c r="VVJ22" s="146"/>
      <c r="VVK22" s="146"/>
      <c r="VVL22" s="146"/>
      <c r="VVM22" s="146"/>
      <c r="VVN22" s="146"/>
      <c r="VVO22" s="146"/>
      <c r="VVP22" s="146"/>
      <c r="VVQ22" s="146"/>
      <c r="VVR22" s="146"/>
      <c r="VVS22" s="146"/>
      <c r="VVT22" s="146"/>
      <c r="VVU22" s="146"/>
      <c r="VVV22" s="146"/>
      <c r="VVW22" s="146"/>
      <c r="VVX22" s="146"/>
      <c r="VVY22" s="146"/>
      <c r="VVZ22" s="146"/>
      <c r="VWA22" s="146"/>
      <c r="VWB22" s="146"/>
      <c r="VWC22" s="146"/>
      <c r="VWD22" s="146"/>
      <c r="VWE22" s="146"/>
      <c r="VWF22" s="146"/>
      <c r="VWG22" s="146"/>
      <c r="VWH22" s="146"/>
      <c r="VWI22" s="146"/>
      <c r="VWJ22" s="146"/>
      <c r="VWK22" s="146"/>
      <c r="VWL22" s="146"/>
      <c r="VWM22" s="146"/>
      <c r="VWN22" s="146"/>
      <c r="VWO22" s="146"/>
      <c r="VWP22" s="146"/>
      <c r="VWQ22" s="146"/>
      <c r="VWR22" s="146"/>
      <c r="VWS22" s="146"/>
      <c r="VWT22" s="146"/>
      <c r="VWU22" s="146"/>
      <c r="VWV22" s="146"/>
      <c r="VWW22" s="146"/>
      <c r="VWX22" s="146"/>
      <c r="VWY22" s="146"/>
      <c r="VWZ22" s="146"/>
      <c r="VXA22" s="146"/>
      <c r="VXB22" s="146"/>
      <c r="VXC22" s="146"/>
      <c r="VXD22" s="146"/>
      <c r="VXE22" s="146"/>
      <c r="VXF22" s="146"/>
      <c r="VXG22" s="146"/>
      <c r="VXH22" s="146"/>
      <c r="VXI22" s="146"/>
      <c r="VXJ22" s="146"/>
      <c r="VXK22" s="146"/>
      <c r="VXL22" s="146"/>
      <c r="VXM22" s="146"/>
      <c r="VXN22" s="146"/>
      <c r="VXO22" s="146"/>
      <c r="VXP22" s="146"/>
      <c r="VXQ22" s="146"/>
      <c r="VXR22" s="146"/>
      <c r="VXS22" s="146"/>
      <c r="VXT22" s="146"/>
      <c r="VXU22" s="146"/>
      <c r="VXV22" s="146"/>
      <c r="VXW22" s="146"/>
      <c r="VXX22" s="146"/>
      <c r="VXY22" s="146"/>
      <c r="VXZ22" s="146"/>
      <c r="VYA22" s="146"/>
      <c r="VYB22" s="146"/>
      <c r="VYC22" s="146"/>
      <c r="VYD22" s="146"/>
      <c r="VYE22" s="146"/>
      <c r="VYF22" s="146"/>
      <c r="VYG22" s="146"/>
      <c r="VYH22" s="146"/>
      <c r="VYI22" s="146"/>
      <c r="VYJ22" s="146"/>
      <c r="VYK22" s="146"/>
      <c r="VYL22" s="146"/>
      <c r="VYM22" s="146"/>
      <c r="VYN22" s="146"/>
      <c r="VYO22" s="146"/>
      <c r="VYP22" s="146"/>
      <c r="VYQ22" s="146"/>
      <c r="VYR22" s="146"/>
      <c r="VYS22" s="146"/>
      <c r="VYT22" s="146"/>
      <c r="VYU22" s="146"/>
      <c r="VYV22" s="146"/>
      <c r="VYW22" s="146"/>
      <c r="VYX22" s="146"/>
      <c r="VYY22" s="146"/>
      <c r="VYZ22" s="146"/>
      <c r="VZA22" s="146"/>
      <c r="VZB22" s="146"/>
      <c r="VZC22" s="146"/>
      <c r="VZD22" s="146"/>
      <c r="VZE22" s="146"/>
      <c r="VZF22" s="146"/>
      <c r="VZG22" s="146"/>
      <c r="VZH22" s="146"/>
      <c r="VZI22" s="146"/>
      <c r="VZJ22" s="146"/>
      <c r="VZK22" s="146"/>
      <c r="VZL22" s="146"/>
      <c r="VZM22" s="146"/>
      <c r="VZN22" s="146"/>
      <c r="VZO22" s="146"/>
      <c r="VZP22" s="146"/>
      <c r="VZQ22" s="146"/>
      <c r="VZR22" s="146"/>
      <c r="VZS22" s="146"/>
      <c r="VZT22" s="146"/>
      <c r="VZU22" s="146"/>
      <c r="VZV22" s="146"/>
      <c r="VZW22" s="146"/>
      <c r="VZX22" s="146"/>
      <c r="VZY22" s="146"/>
      <c r="VZZ22" s="146"/>
      <c r="WAA22" s="146"/>
      <c r="WAB22" s="146"/>
      <c r="WAC22" s="146"/>
      <c r="WAD22" s="146"/>
      <c r="WAE22" s="146"/>
      <c r="WAF22" s="146"/>
      <c r="WAG22" s="146"/>
      <c r="WAH22" s="146"/>
      <c r="WAI22" s="146"/>
      <c r="WAJ22" s="146"/>
      <c r="WAK22" s="146"/>
      <c r="WAL22" s="146"/>
      <c r="WAM22" s="146"/>
      <c r="WAN22" s="146"/>
      <c r="WAO22" s="146"/>
      <c r="WAP22" s="146"/>
      <c r="WAQ22" s="146"/>
      <c r="WAR22" s="146"/>
      <c r="WAS22" s="146"/>
      <c r="WAT22" s="146"/>
      <c r="WAU22" s="146"/>
      <c r="WAV22" s="146"/>
      <c r="WAW22" s="146"/>
      <c r="WAX22" s="146"/>
      <c r="WAY22" s="146"/>
      <c r="WAZ22" s="146"/>
      <c r="WBA22" s="146"/>
      <c r="WBB22" s="146"/>
      <c r="WBC22" s="146"/>
      <c r="WBD22" s="146"/>
      <c r="WBE22" s="146"/>
      <c r="WBF22" s="146"/>
      <c r="WBG22" s="146"/>
      <c r="WBH22" s="146"/>
      <c r="WBI22" s="146"/>
      <c r="WBJ22" s="146"/>
      <c r="WBK22" s="146"/>
      <c r="WBL22" s="146"/>
      <c r="WBM22" s="146"/>
      <c r="WBN22" s="146"/>
      <c r="WBO22" s="146"/>
      <c r="WBP22" s="146"/>
      <c r="WBQ22" s="146"/>
      <c r="WBR22" s="146"/>
      <c r="WBS22" s="146"/>
      <c r="WBT22" s="146"/>
      <c r="WBU22" s="146"/>
      <c r="WBV22" s="146"/>
      <c r="WBW22" s="146"/>
      <c r="WBX22" s="146"/>
      <c r="WBY22" s="146"/>
      <c r="WBZ22" s="146"/>
      <c r="WCA22" s="146"/>
      <c r="WCB22" s="146"/>
      <c r="WCC22" s="146"/>
      <c r="WCD22" s="146"/>
      <c r="WCE22" s="146"/>
      <c r="WCF22" s="146"/>
      <c r="WCG22" s="146"/>
      <c r="WCH22" s="146"/>
      <c r="WCI22" s="146"/>
      <c r="WCJ22" s="146"/>
      <c r="WCK22" s="146"/>
      <c r="WCL22" s="146"/>
      <c r="WCM22" s="146"/>
      <c r="WCN22" s="146"/>
      <c r="WCO22" s="146"/>
      <c r="WCP22" s="146"/>
      <c r="WCQ22" s="146"/>
      <c r="WCR22" s="146"/>
      <c r="WCS22" s="146"/>
      <c r="WCT22" s="146"/>
      <c r="WCU22" s="146"/>
      <c r="WCV22" s="146"/>
      <c r="WCW22" s="146"/>
      <c r="WCX22" s="146"/>
      <c r="WCY22" s="146"/>
      <c r="WCZ22" s="146"/>
      <c r="WDA22" s="146"/>
      <c r="WDB22" s="146"/>
      <c r="WDC22" s="146"/>
      <c r="WDD22" s="146"/>
      <c r="WDE22" s="146"/>
      <c r="WDF22" s="146"/>
      <c r="WDG22" s="146"/>
      <c r="WDH22" s="146"/>
      <c r="WDI22" s="146"/>
      <c r="WDJ22" s="146"/>
      <c r="WDK22" s="146"/>
      <c r="WDL22" s="146"/>
      <c r="WDM22" s="146"/>
      <c r="WDN22" s="146"/>
      <c r="WDO22" s="146"/>
      <c r="WDP22" s="146"/>
      <c r="WDQ22" s="146"/>
      <c r="WDR22" s="146"/>
      <c r="WDS22" s="146"/>
      <c r="WDT22" s="146"/>
      <c r="WDU22" s="146"/>
      <c r="WDV22" s="146"/>
      <c r="WDW22" s="146"/>
      <c r="WDX22" s="146"/>
      <c r="WDY22" s="146"/>
      <c r="WDZ22" s="146"/>
      <c r="WEA22" s="146"/>
      <c r="WEB22" s="146"/>
      <c r="WEC22" s="146"/>
      <c r="WED22" s="146"/>
      <c r="WEE22" s="146"/>
      <c r="WEF22" s="146"/>
      <c r="WEG22" s="146"/>
      <c r="WEH22" s="146"/>
      <c r="WEI22" s="146"/>
      <c r="WEJ22" s="146"/>
      <c r="WEK22" s="146"/>
      <c r="WEL22" s="146"/>
      <c r="WEM22" s="146"/>
      <c r="WEN22" s="146"/>
      <c r="WEO22" s="146"/>
      <c r="WEP22" s="146"/>
      <c r="WEQ22" s="146"/>
      <c r="WER22" s="146"/>
      <c r="WES22" s="146"/>
      <c r="WET22" s="146"/>
      <c r="WEU22" s="146"/>
      <c r="WEV22" s="146"/>
      <c r="WEW22" s="146"/>
      <c r="WEX22" s="146"/>
      <c r="WEY22" s="146"/>
      <c r="WEZ22" s="146"/>
      <c r="WFA22" s="146"/>
      <c r="WFB22" s="146"/>
      <c r="WFC22" s="146"/>
      <c r="WFD22" s="146"/>
      <c r="WFE22" s="146"/>
      <c r="WFF22" s="146"/>
      <c r="WFG22" s="146"/>
      <c r="WFH22" s="146"/>
      <c r="WFI22" s="146"/>
      <c r="WFJ22" s="146"/>
      <c r="WFK22" s="146"/>
      <c r="WFL22" s="146"/>
      <c r="WFM22" s="146"/>
      <c r="WFN22" s="146"/>
      <c r="WFO22" s="146"/>
      <c r="WFP22" s="146"/>
      <c r="WFQ22" s="146"/>
      <c r="WFR22" s="146"/>
      <c r="WFS22" s="146"/>
      <c r="WFT22" s="146"/>
      <c r="WFU22" s="146"/>
      <c r="WFV22" s="146"/>
      <c r="WFW22" s="146"/>
      <c r="WFX22" s="146"/>
      <c r="WFY22" s="146"/>
      <c r="WFZ22" s="146"/>
      <c r="WGA22" s="146"/>
      <c r="WGB22" s="146"/>
      <c r="WGC22" s="146"/>
      <c r="WGD22" s="146"/>
      <c r="WGE22" s="146"/>
      <c r="WGF22" s="146"/>
      <c r="WGG22" s="146"/>
      <c r="WGH22" s="146"/>
      <c r="WGI22" s="146"/>
      <c r="WGJ22" s="146"/>
      <c r="WGK22" s="146"/>
      <c r="WGL22" s="146"/>
      <c r="WGM22" s="146"/>
      <c r="WGN22" s="146"/>
      <c r="WGO22" s="146"/>
      <c r="WGP22" s="146"/>
      <c r="WGQ22" s="146"/>
      <c r="WGR22" s="146"/>
      <c r="WGS22" s="146"/>
      <c r="WGT22" s="146"/>
      <c r="WGU22" s="146"/>
      <c r="WGV22" s="146"/>
      <c r="WGW22" s="146"/>
      <c r="WGX22" s="146"/>
      <c r="WGY22" s="146"/>
      <c r="WGZ22" s="146"/>
      <c r="WHA22" s="146"/>
      <c r="WHB22" s="146"/>
      <c r="WHC22" s="146"/>
      <c r="WHD22" s="146"/>
      <c r="WHE22" s="146"/>
      <c r="WHF22" s="146"/>
      <c r="WHG22" s="146"/>
      <c r="WHH22" s="146"/>
      <c r="WHI22" s="146"/>
      <c r="WHJ22" s="146"/>
      <c r="WHK22" s="146"/>
      <c r="WHL22" s="146"/>
      <c r="WHM22" s="146"/>
      <c r="WHN22" s="146"/>
      <c r="WHO22" s="146"/>
      <c r="WHP22" s="146"/>
      <c r="WHQ22" s="146"/>
      <c r="WHR22" s="146"/>
      <c r="WHS22" s="146"/>
      <c r="WHT22" s="146"/>
      <c r="WHU22" s="146"/>
      <c r="WHV22" s="146"/>
      <c r="WHW22" s="146"/>
      <c r="WHX22" s="146"/>
      <c r="WHY22" s="146"/>
      <c r="WHZ22" s="146"/>
      <c r="WIA22" s="146"/>
      <c r="WIB22" s="146"/>
      <c r="WIC22" s="146"/>
      <c r="WID22" s="146"/>
      <c r="WIE22" s="146"/>
      <c r="WIF22" s="146"/>
      <c r="WIG22" s="146"/>
      <c r="WIH22" s="146"/>
      <c r="WII22" s="146"/>
      <c r="WIJ22" s="146"/>
      <c r="WIK22" s="146"/>
      <c r="WIL22" s="146"/>
      <c r="WIM22" s="146"/>
      <c r="WIN22" s="146"/>
      <c r="WIO22" s="146"/>
      <c r="WIP22" s="146"/>
      <c r="WIQ22" s="146"/>
      <c r="WIR22" s="146"/>
      <c r="WIS22" s="146"/>
      <c r="WIT22" s="146"/>
      <c r="WIU22" s="146"/>
      <c r="WIV22" s="146"/>
      <c r="WIW22" s="146"/>
      <c r="WIX22" s="146"/>
      <c r="WIY22" s="146"/>
      <c r="WIZ22" s="146"/>
      <c r="WJA22" s="146"/>
      <c r="WJB22" s="146"/>
      <c r="WJC22" s="146"/>
      <c r="WJD22" s="146"/>
      <c r="WJE22" s="146"/>
      <c r="WJF22" s="146"/>
      <c r="WJG22" s="146"/>
      <c r="WJH22" s="146"/>
      <c r="WJI22" s="146"/>
      <c r="WJJ22" s="146"/>
      <c r="WJK22" s="146"/>
      <c r="WJL22" s="146"/>
      <c r="WJM22" s="146"/>
      <c r="WJN22" s="146"/>
      <c r="WJO22" s="146"/>
      <c r="WJP22" s="146"/>
      <c r="WJQ22" s="146"/>
      <c r="WJR22" s="146"/>
      <c r="WJS22" s="146"/>
      <c r="WJT22" s="146"/>
      <c r="WJU22" s="146"/>
      <c r="WJV22" s="146"/>
      <c r="WJW22" s="146"/>
      <c r="WJX22" s="146"/>
      <c r="WJY22" s="146"/>
      <c r="WJZ22" s="146"/>
      <c r="WKA22" s="146"/>
      <c r="WKB22" s="146"/>
      <c r="WKC22" s="146"/>
      <c r="WKD22" s="146"/>
      <c r="WKE22" s="146"/>
      <c r="WKF22" s="146"/>
      <c r="WKG22" s="146"/>
      <c r="WKH22" s="146"/>
      <c r="WKI22" s="146"/>
      <c r="WKJ22" s="146"/>
      <c r="WKK22" s="146"/>
      <c r="WKL22" s="146"/>
      <c r="WKM22" s="146"/>
      <c r="WKN22" s="146"/>
      <c r="WKO22" s="146"/>
      <c r="WKP22" s="146"/>
      <c r="WKQ22" s="146"/>
      <c r="WKR22" s="146"/>
      <c r="WKS22" s="146"/>
      <c r="WKT22" s="146"/>
      <c r="WKU22" s="146"/>
      <c r="WKV22" s="146"/>
      <c r="WKW22" s="146"/>
      <c r="WKX22" s="146"/>
      <c r="WKY22" s="146"/>
      <c r="WKZ22" s="146"/>
      <c r="WLA22" s="146"/>
      <c r="WLB22" s="146"/>
      <c r="WLC22" s="146"/>
      <c r="WLD22" s="146"/>
      <c r="WLE22" s="146"/>
      <c r="WLF22" s="146"/>
      <c r="WLG22" s="146"/>
      <c r="WLH22" s="146"/>
      <c r="WLI22" s="146"/>
      <c r="WLJ22" s="146"/>
      <c r="WLK22" s="146"/>
      <c r="WLL22" s="146"/>
      <c r="WLM22" s="146"/>
      <c r="WLN22" s="146"/>
      <c r="WLO22" s="146"/>
      <c r="WLP22" s="146"/>
      <c r="WLQ22" s="146"/>
      <c r="WLR22" s="146"/>
      <c r="WLS22" s="146"/>
      <c r="WLT22" s="146"/>
      <c r="WLU22" s="146"/>
      <c r="WLV22" s="146"/>
      <c r="WLW22" s="146"/>
      <c r="WLX22" s="146"/>
      <c r="WLY22" s="146"/>
      <c r="WLZ22" s="146"/>
      <c r="WMA22" s="146"/>
      <c r="WMB22" s="146"/>
      <c r="WMC22" s="146"/>
      <c r="WMD22" s="146"/>
      <c r="WME22" s="146"/>
      <c r="WMF22" s="146"/>
      <c r="WMG22" s="146"/>
      <c r="WMH22" s="146"/>
      <c r="WMI22" s="146"/>
      <c r="WMJ22" s="146"/>
      <c r="WMK22" s="146"/>
      <c r="WML22" s="146"/>
      <c r="WMM22" s="146"/>
      <c r="WMN22" s="146"/>
      <c r="WMO22" s="146"/>
      <c r="WMP22" s="146"/>
      <c r="WMQ22" s="146"/>
      <c r="WMR22" s="146"/>
      <c r="WMS22" s="146"/>
      <c r="WMT22" s="146"/>
      <c r="WMU22" s="146"/>
      <c r="WMV22" s="146"/>
      <c r="WMW22" s="146"/>
      <c r="WMX22" s="146"/>
      <c r="WMY22" s="146"/>
      <c r="WMZ22" s="146"/>
      <c r="WNA22" s="146"/>
      <c r="WNB22" s="146"/>
      <c r="WNC22" s="146"/>
      <c r="WND22" s="146"/>
      <c r="WNE22" s="146"/>
      <c r="WNF22" s="146"/>
      <c r="WNG22" s="146"/>
      <c r="WNH22" s="146"/>
      <c r="WNI22" s="146"/>
      <c r="WNJ22" s="146"/>
      <c r="WNK22" s="146"/>
      <c r="WNL22" s="146"/>
      <c r="WNM22" s="146"/>
      <c r="WNN22" s="146"/>
      <c r="WNO22" s="146"/>
      <c r="WNP22" s="146"/>
      <c r="WNQ22" s="146"/>
      <c r="WNR22" s="146"/>
      <c r="WNS22" s="146"/>
      <c r="WNT22" s="146"/>
      <c r="WNU22" s="146"/>
      <c r="WNV22" s="146"/>
      <c r="WNW22" s="146"/>
      <c r="WNX22" s="146"/>
      <c r="WNY22" s="146"/>
      <c r="WNZ22" s="146"/>
      <c r="WOA22" s="146"/>
      <c r="WOB22" s="146"/>
      <c r="WOC22" s="146"/>
      <c r="WOD22" s="146"/>
      <c r="WOE22" s="146"/>
      <c r="WOF22" s="146"/>
      <c r="WOG22" s="146"/>
      <c r="WOH22" s="146"/>
      <c r="WOI22" s="146"/>
      <c r="WOJ22" s="146"/>
      <c r="WOK22" s="146"/>
      <c r="WOL22" s="146"/>
      <c r="WOM22" s="146"/>
      <c r="WON22" s="146"/>
      <c r="WOO22" s="146"/>
      <c r="WOP22" s="146"/>
      <c r="WOQ22" s="146"/>
      <c r="WOR22" s="146"/>
      <c r="WOS22" s="146"/>
      <c r="WOT22" s="146"/>
      <c r="WOU22" s="146"/>
      <c r="WOV22" s="146"/>
      <c r="WOW22" s="146"/>
      <c r="WOX22" s="146"/>
      <c r="WOY22" s="146"/>
      <c r="WOZ22" s="146"/>
      <c r="WPA22" s="146"/>
      <c r="WPB22" s="146"/>
      <c r="WPC22" s="146"/>
      <c r="WPD22" s="146"/>
      <c r="WPE22" s="146"/>
      <c r="WPF22" s="146"/>
      <c r="WPG22" s="146"/>
      <c r="WPH22" s="146"/>
      <c r="WPI22" s="146"/>
      <c r="WPJ22" s="146"/>
      <c r="WPK22" s="146"/>
      <c r="WPL22" s="146"/>
      <c r="WPM22" s="146"/>
      <c r="WPN22" s="146"/>
      <c r="WPO22" s="146"/>
      <c r="WPP22" s="146"/>
      <c r="WPQ22" s="146"/>
      <c r="WPR22" s="146"/>
      <c r="WPS22" s="146"/>
      <c r="WPT22" s="146"/>
      <c r="WPU22" s="146"/>
      <c r="WPV22" s="146"/>
      <c r="WPW22" s="146"/>
      <c r="WPX22" s="146"/>
      <c r="WPY22" s="146"/>
      <c r="WPZ22" s="146"/>
      <c r="WQA22" s="146"/>
      <c r="WQB22" s="146"/>
      <c r="WQC22" s="146"/>
      <c r="WQD22" s="146"/>
      <c r="WQE22" s="146"/>
      <c r="WQF22" s="146"/>
      <c r="WQG22" s="146"/>
      <c r="WQH22" s="146"/>
      <c r="WQI22" s="146"/>
      <c r="WQJ22" s="146"/>
      <c r="WQK22" s="146"/>
      <c r="WQL22" s="146"/>
      <c r="WQM22" s="146"/>
      <c r="WQN22" s="146"/>
      <c r="WQO22" s="146"/>
      <c r="WQP22" s="146"/>
      <c r="WQQ22" s="146"/>
      <c r="WQR22" s="146"/>
      <c r="WQS22" s="146"/>
      <c r="WQT22" s="146"/>
      <c r="WQU22" s="146"/>
      <c r="WQV22" s="146"/>
      <c r="WQW22" s="146"/>
      <c r="WQX22" s="146"/>
      <c r="WQY22" s="146"/>
      <c r="WQZ22" s="146"/>
      <c r="WRA22" s="146"/>
      <c r="WRB22" s="146"/>
      <c r="WRC22" s="146"/>
      <c r="WRD22" s="146"/>
      <c r="WRE22" s="146"/>
      <c r="WRF22" s="146"/>
      <c r="WRG22" s="146"/>
      <c r="WRH22" s="146"/>
      <c r="WRI22" s="146"/>
      <c r="WRJ22" s="146"/>
      <c r="WRK22" s="146"/>
      <c r="WRL22" s="146"/>
      <c r="WRM22" s="146"/>
      <c r="WRN22" s="146"/>
      <c r="WRO22" s="146"/>
      <c r="WRP22" s="146"/>
      <c r="WRQ22" s="146"/>
      <c r="WRR22" s="146"/>
      <c r="WRS22" s="146"/>
      <c r="WRT22" s="146"/>
      <c r="WRU22" s="146"/>
      <c r="WRV22" s="146"/>
      <c r="WRW22" s="146"/>
      <c r="WRX22" s="146"/>
      <c r="WRY22" s="146"/>
      <c r="WRZ22" s="146"/>
      <c r="WSA22" s="146"/>
      <c r="WSB22" s="146"/>
      <c r="WSC22" s="146"/>
      <c r="WSD22" s="146"/>
      <c r="WSE22" s="146"/>
      <c r="WSF22" s="146"/>
      <c r="WSG22" s="146"/>
      <c r="WSH22" s="146"/>
      <c r="WSI22" s="146"/>
      <c r="WSJ22" s="146"/>
      <c r="WSK22" s="146"/>
      <c r="WSL22" s="146"/>
      <c r="WSM22" s="146"/>
      <c r="WSN22" s="146"/>
      <c r="WSO22" s="146"/>
      <c r="WSP22" s="146"/>
      <c r="WSQ22" s="146"/>
      <c r="WSR22" s="146"/>
      <c r="WSS22" s="146"/>
      <c r="WST22" s="146"/>
      <c r="WSU22" s="146"/>
      <c r="WSV22" s="146"/>
      <c r="WSW22" s="146"/>
      <c r="WSX22" s="146"/>
      <c r="WSY22" s="146"/>
      <c r="WSZ22" s="146"/>
      <c r="WTA22" s="146"/>
      <c r="WTB22" s="146"/>
      <c r="WTC22" s="146"/>
      <c r="WTD22" s="146"/>
      <c r="WTE22" s="146"/>
      <c r="WTF22" s="146"/>
      <c r="WTG22" s="146"/>
      <c r="WTH22" s="146"/>
      <c r="WTI22" s="146"/>
      <c r="WTJ22" s="146"/>
      <c r="WTK22" s="146"/>
      <c r="WTL22" s="146"/>
      <c r="WTM22" s="146"/>
      <c r="WTN22" s="146"/>
      <c r="WTO22" s="146"/>
      <c r="WTP22" s="146"/>
      <c r="WTQ22" s="146"/>
      <c r="WTR22" s="146"/>
      <c r="WTS22" s="146"/>
      <c r="WTT22" s="146"/>
      <c r="WTU22" s="146"/>
      <c r="WTV22" s="146"/>
      <c r="WTW22" s="146"/>
      <c r="WTX22" s="146"/>
      <c r="WTY22" s="146"/>
      <c r="WTZ22" s="146"/>
      <c r="WUA22" s="146"/>
      <c r="WUB22" s="146"/>
      <c r="WUC22" s="146"/>
      <c r="WUD22" s="146"/>
      <c r="WUE22" s="146"/>
      <c r="WUF22" s="146"/>
      <c r="WUG22" s="146"/>
      <c r="WUH22" s="146"/>
      <c r="WUI22" s="146"/>
      <c r="WUJ22" s="146"/>
      <c r="WUK22" s="146"/>
      <c r="WUL22" s="146"/>
      <c r="WUM22" s="146"/>
      <c r="WUN22" s="146"/>
      <c r="WUO22" s="146"/>
      <c r="WUP22" s="146"/>
      <c r="WUQ22" s="146"/>
      <c r="WUR22" s="146"/>
      <c r="WUS22" s="146"/>
      <c r="WUT22" s="146"/>
      <c r="WUU22" s="146"/>
      <c r="WUV22" s="146"/>
      <c r="WUW22" s="146"/>
      <c r="WUX22" s="146"/>
      <c r="WUY22" s="146"/>
      <c r="WUZ22" s="146"/>
      <c r="WVA22" s="146"/>
      <c r="WVB22" s="146"/>
      <c r="WVC22" s="146"/>
      <c r="WVD22" s="146"/>
      <c r="WVE22" s="146"/>
      <c r="WVF22" s="146"/>
      <c r="WVG22" s="146"/>
      <c r="WVH22" s="146"/>
      <c r="WVI22" s="146"/>
      <c r="WVJ22" s="146"/>
      <c r="WVK22" s="146"/>
      <c r="WVL22" s="146"/>
      <c r="WVM22" s="146"/>
      <c r="WVN22" s="146"/>
      <c r="WVO22" s="146"/>
      <c r="WVP22" s="146"/>
      <c r="WVQ22" s="146"/>
      <c r="WVR22" s="146"/>
      <c r="WVS22" s="146"/>
      <c r="WVT22" s="146"/>
      <c r="WVU22" s="146"/>
      <c r="WVV22" s="146"/>
      <c r="WVW22" s="146"/>
      <c r="WVX22" s="146"/>
      <c r="WVY22" s="146"/>
      <c r="WVZ22" s="146"/>
      <c r="WWA22" s="146"/>
      <c r="WWB22" s="146"/>
      <c r="WWC22" s="146"/>
      <c r="WWD22" s="146"/>
      <c r="WWE22" s="146"/>
      <c r="WWF22" s="146"/>
      <c r="WWG22" s="146"/>
      <c r="WWH22" s="146"/>
      <c r="WWI22" s="146"/>
    </row>
    <row r="23" spans="1:16155" s="148" customFormat="1" ht="330">
      <c r="A23" s="158" t="s">
        <v>96</v>
      </c>
      <c r="B23" s="162" t="s">
        <v>97</v>
      </c>
      <c r="C23" s="158" t="s">
        <v>98</v>
      </c>
      <c r="D23" s="158" t="s">
        <v>338</v>
      </c>
      <c r="E23" s="159" t="s">
        <v>87</v>
      </c>
      <c r="F23" s="163" t="s">
        <v>342</v>
      </c>
      <c r="G23" s="159" t="s">
        <v>339</v>
      </c>
      <c r="H23" s="160" t="s">
        <v>340</v>
      </c>
      <c r="I23" s="160" t="s">
        <v>340</v>
      </c>
      <c r="J23" s="160" t="s">
        <v>340</v>
      </c>
      <c r="K23" s="160" t="s">
        <v>340</v>
      </c>
      <c r="L23" s="160" t="s">
        <v>340</v>
      </c>
      <c r="M23" s="160" t="s">
        <v>340</v>
      </c>
      <c r="N23" s="160" t="s">
        <v>340</v>
      </c>
      <c r="O23" s="160" t="s">
        <v>340</v>
      </c>
      <c r="P23" s="160" t="s">
        <v>340</v>
      </c>
      <c r="X23" s="147"/>
      <c r="Y23" s="147"/>
      <c r="Z23" s="147"/>
      <c r="AA23" s="147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6"/>
      <c r="DV23" s="146"/>
      <c r="DW23" s="146"/>
      <c r="DX23" s="146"/>
      <c r="DY23" s="146"/>
      <c r="DZ23" s="146"/>
      <c r="EA23" s="146"/>
      <c r="EB23" s="146"/>
      <c r="EC23" s="146"/>
      <c r="ED23" s="146"/>
      <c r="EE23" s="146"/>
      <c r="EF23" s="146"/>
      <c r="EG23" s="146"/>
      <c r="EH23" s="146"/>
      <c r="EI23" s="146"/>
      <c r="EJ23" s="146"/>
      <c r="EK23" s="146"/>
      <c r="EL23" s="146"/>
      <c r="EM23" s="146"/>
      <c r="EN23" s="146"/>
      <c r="EO23" s="146"/>
      <c r="EP23" s="146"/>
      <c r="EQ23" s="146"/>
      <c r="ER23" s="146"/>
      <c r="ES23" s="146"/>
      <c r="ET23" s="146"/>
      <c r="EU23" s="146"/>
      <c r="EV23" s="146"/>
      <c r="EW23" s="146"/>
      <c r="EX23" s="146"/>
      <c r="EY23" s="146"/>
      <c r="EZ23" s="146"/>
      <c r="FA23" s="146"/>
      <c r="FB23" s="146"/>
      <c r="FC23" s="146"/>
      <c r="FD23" s="146"/>
      <c r="FE23" s="146"/>
      <c r="FF23" s="146"/>
      <c r="FG23" s="146"/>
      <c r="FH23" s="146"/>
      <c r="FI23" s="146"/>
      <c r="FJ23" s="146"/>
      <c r="FK23" s="146"/>
      <c r="FL23" s="146"/>
      <c r="FM23" s="146"/>
      <c r="FN23" s="146"/>
      <c r="FO23" s="146"/>
      <c r="FP23" s="146"/>
      <c r="FQ23" s="146"/>
      <c r="FR23" s="146"/>
      <c r="FS23" s="146"/>
      <c r="FT23" s="146"/>
      <c r="FU23" s="146"/>
      <c r="FV23" s="146"/>
      <c r="FW23" s="146"/>
      <c r="FX23" s="146"/>
      <c r="FY23" s="146"/>
      <c r="FZ23" s="146"/>
      <c r="GA23" s="146"/>
      <c r="GB23" s="146"/>
      <c r="GC23" s="146"/>
      <c r="GD23" s="146"/>
      <c r="GE23" s="146"/>
      <c r="GF23" s="146"/>
      <c r="GG23" s="146"/>
      <c r="GH23" s="146"/>
      <c r="GI23" s="146"/>
      <c r="GJ23" s="146"/>
      <c r="GK23" s="146"/>
      <c r="GL23" s="146"/>
      <c r="GM23" s="146"/>
      <c r="GN23" s="146"/>
      <c r="GO23" s="146"/>
      <c r="GP23" s="146"/>
      <c r="GQ23" s="146"/>
      <c r="GR23" s="146"/>
      <c r="GS23" s="146"/>
      <c r="GT23" s="146"/>
      <c r="GU23" s="146"/>
      <c r="GV23" s="146"/>
      <c r="GW23" s="146"/>
      <c r="GX23" s="146"/>
      <c r="GY23" s="146"/>
      <c r="GZ23" s="146"/>
      <c r="HA23" s="146"/>
      <c r="HB23" s="146"/>
      <c r="HC23" s="146"/>
      <c r="HD23" s="146"/>
      <c r="HE23" s="146"/>
      <c r="HF23" s="146"/>
      <c r="HG23" s="146"/>
      <c r="HH23" s="146"/>
      <c r="HI23" s="146"/>
      <c r="HJ23" s="146"/>
      <c r="HK23" s="146"/>
      <c r="HL23" s="146"/>
      <c r="HM23" s="146"/>
      <c r="HN23" s="146"/>
      <c r="HO23" s="146"/>
      <c r="HP23" s="146"/>
      <c r="HQ23" s="146"/>
      <c r="HR23" s="146"/>
      <c r="HS23" s="146"/>
      <c r="HT23" s="146"/>
      <c r="HU23" s="146"/>
      <c r="HV23" s="146"/>
      <c r="HW23" s="146"/>
      <c r="HX23" s="146"/>
      <c r="HY23" s="146"/>
      <c r="HZ23" s="146"/>
      <c r="IA23" s="146"/>
      <c r="IB23" s="146"/>
      <c r="IC23" s="146"/>
      <c r="ID23" s="146"/>
      <c r="IE23" s="146"/>
      <c r="IF23" s="146"/>
      <c r="IG23" s="146"/>
      <c r="IH23" s="146"/>
      <c r="II23" s="146"/>
      <c r="IJ23" s="146"/>
      <c r="IK23" s="146"/>
      <c r="IL23" s="146"/>
      <c r="IM23" s="146"/>
      <c r="IN23" s="146"/>
      <c r="IO23" s="146"/>
      <c r="IP23" s="146"/>
      <c r="IQ23" s="146"/>
      <c r="IR23" s="146"/>
      <c r="IS23" s="146"/>
      <c r="IT23" s="146"/>
      <c r="IU23" s="146"/>
      <c r="IV23" s="146"/>
      <c r="IW23" s="146"/>
      <c r="IX23" s="146"/>
      <c r="IY23" s="146"/>
      <c r="IZ23" s="146"/>
      <c r="JA23" s="146"/>
      <c r="JB23" s="146"/>
      <c r="JC23" s="146"/>
      <c r="JD23" s="146"/>
      <c r="JE23" s="146"/>
      <c r="JF23" s="146"/>
      <c r="JG23" s="146"/>
      <c r="JH23" s="146"/>
      <c r="JI23" s="146"/>
      <c r="JJ23" s="146"/>
      <c r="JK23" s="146"/>
      <c r="JL23" s="146"/>
      <c r="JM23" s="146"/>
      <c r="JN23" s="146"/>
      <c r="JO23" s="146"/>
      <c r="JP23" s="146"/>
      <c r="JQ23" s="146"/>
      <c r="JR23" s="146"/>
      <c r="JS23" s="146"/>
      <c r="JT23" s="146"/>
      <c r="JU23" s="146"/>
      <c r="JV23" s="146"/>
      <c r="JW23" s="146"/>
      <c r="JX23" s="146"/>
      <c r="JY23" s="146"/>
      <c r="JZ23" s="146"/>
      <c r="KA23" s="146"/>
      <c r="KB23" s="146"/>
      <c r="KC23" s="146"/>
      <c r="KD23" s="146"/>
      <c r="KE23" s="146"/>
      <c r="KF23" s="146"/>
      <c r="KG23" s="146"/>
      <c r="KH23" s="146"/>
      <c r="KI23" s="146"/>
      <c r="KJ23" s="146"/>
      <c r="KK23" s="146"/>
      <c r="KL23" s="146"/>
      <c r="KM23" s="146"/>
      <c r="KN23" s="146"/>
      <c r="KO23" s="146"/>
      <c r="KP23" s="146"/>
      <c r="KQ23" s="146"/>
      <c r="KR23" s="146"/>
      <c r="KS23" s="146"/>
      <c r="KT23" s="146"/>
      <c r="KU23" s="146"/>
      <c r="KV23" s="146"/>
      <c r="KW23" s="146"/>
      <c r="KX23" s="146"/>
      <c r="KY23" s="146"/>
      <c r="KZ23" s="146"/>
      <c r="LA23" s="146"/>
      <c r="LB23" s="146"/>
      <c r="LC23" s="146"/>
      <c r="LD23" s="146"/>
      <c r="LE23" s="146"/>
      <c r="LF23" s="146"/>
      <c r="LG23" s="146"/>
      <c r="LH23" s="146"/>
      <c r="LI23" s="146"/>
      <c r="LJ23" s="146"/>
      <c r="LK23" s="146"/>
      <c r="LL23" s="146"/>
      <c r="LM23" s="146"/>
      <c r="LN23" s="146"/>
      <c r="LO23" s="146"/>
      <c r="LP23" s="146"/>
      <c r="LQ23" s="146"/>
      <c r="LR23" s="146"/>
      <c r="LS23" s="146"/>
      <c r="LT23" s="146"/>
      <c r="LU23" s="146"/>
      <c r="LV23" s="146"/>
      <c r="LW23" s="146"/>
      <c r="LX23" s="146"/>
      <c r="LY23" s="146"/>
      <c r="LZ23" s="146"/>
      <c r="MA23" s="146"/>
      <c r="MB23" s="146"/>
      <c r="MC23" s="146"/>
      <c r="MD23" s="146"/>
      <c r="ME23" s="146"/>
      <c r="MF23" s="146"/>
      <c r="MG23" s="146"/>
      <c r="MH23" s="146"/>
      <c r="MI23" s="146"/>
      <c r="MJ23" s="146"/>
      <c r="MK23" s="146"/>
      <c r="ML23" s="146"/>
      <c r="MM23" s="146"/>
      <c r="MN23" s="146"/>
      <c r="MO23" s="146"/>
      <c r="MP23" s="146"/>
      <c r="MQ23" s="146"/>
      <c r="MR23" s="146"/>
      <c r="MS23" s="146"/>
      <c r="MT23" s="146"/>
      <c r="MU23" s="146"/>
      <c r="MV23" s="146"/>
      <c r="MW23" s="146"/>
      <c r="MX23" s="146"/>
      <c r="MY23" s="146"/>
      <c r="MZ23" s="146"/>
      <c r="NA23" s="146"/>
      <c r="NB23" s="146"/>
      <c r="NC23" s="146"/>
      <c r="ND23" s="146"/>
      <c r="NE23" s="146"/>
      <c r="NF23" s="146"/>
      <c r="NG23" s="146"/>
      <c r="NH23" s="146"/>
      <c r="NI23" s="146"/>
      <c r="NJ23" s="146"/>
      <c r="NK23" s="146"/>
      <c r="NL23" s="146"/>
      <c r="NM23" s="146"/>
      <c r="NN23" s="146"/>
      <c r="NO23" s="146"/>
      <c r="NP23" s="146"/>
      <c r="NQ23" s="146"/>
      <c r="NR23" s="146"/>
      <c r="NS23" s="146"/>
      <c r="NT23" s="146"/>
      <c r="NU23" s="146"/>
      <c r="NV23" s="146"/>
      <c r="NW23" s="146"/>
      <c r="NX23" s="146"/>
      <c r="NY23" s="146"/>
      <c r="NZ23" s="146"/>
      <c r="OA23" s="146"/>
      <c r="OB23" s="146"/>
      <c r="OC23" s="146"/>
      <c r="OD23" s="146"/>
      <c r="OE23" s="146"/>
      <c r="OF23" s="146"/>
      <c r="OG23" s="146"/>
      <c r="OH23" s="146"/>
      <c r="OI23" s="146"/>
      <c r="OJ23" s="146"/>
      <c r="OK23" s="146"/>
      <c r="OL23" s="146"/>
      <c r="OM23" s="146"/>
      <c r="ON23" s="146"/>
      <c r="OO23" s="146"/>
      <c r="OP23" s="146"/>
      <c r="OQ23" s="146"/>
      <c r="OR23" s="146"/>
      <c r="OS23" s="146"/>
      <c r="OT23" s="146"/>
      <c r="OU23" s="146"/>
      <c r="OV23" s="146"/>
      <c r="OW23" s="146"/>
      <c r="OX23" s="146"/>
      <c r="OY23" s="146"/>
      <c r="OZ23" s="146"/>
      <c r="PA23" s="146"/>
      <c r="PB23" s="146"/>
      <c r="PC23" s="146"/>
      <c r="PD23" s="146"/>
      <c r="PE23" s="146"/>
      <c r="PF23" s="146"/>
      <c r="PG23" s="146"/>
      <c r="PH23" s="146"/>
      <c r="PI23" s="146"/>
      <c r="PJ23" s="146"/>
      <c r="PK23" s="146"/>
      <c r="PL23" s="146"/>
      <c r="PM23" s="146"/>
      <c r="PN23" s="146"/>
      <c r="PO23" s="146"/>
      <c r="PP23" s="146"/>
      <c r="PQ23" s="146"/>
      <c r="PR23" s="146"/>
      <c r="PS23" s="146"/>
      <c r="PT23" s="146"/>
      <c r="PU23" s="146"/>
      <c r="PV23" s="146"/>
      <c r="PW23" s="146"/>
      <c r="PX23" s="146"/>
      <c r="PY23" s="146"/>
      <c r="PZ23" s="146"/>
      <c r="QA23" s="146"/>
      <c r="QB23" s="146"/>
      <c r="QC23" s="146"/>
      <c r="QD23" s="146"/>
      <c r="QE23" s="146"/>
      <c r="QF23" s="146"/>
      <c r="QG23" s="146"/>
      <c r="QH23" s="146"/>
      <c r="QI23" s="146"/>
      <c r="QJ23" s="146"/>
      <c r="QK23" s="146"/>
      <c r="QL23" s="146"/>
      <c r="QM23" s="146"/>
      <c r="QN23" s="146"/>
      <c r="QO23" s="146"/>
      <c r="QP23" s="146"/>
      <c r="QQ23" s="146"/>
      <c r="QR23" s="146"/>
      <c r="QS23" s="146"/>
      <c r="QT23" s="146"/>
      <c r="QU23" s="146"/>
      <c r="QV23" s="146"/>
      <c r="QW23" s="146"/>
      <c r="QX23" s="146"/>
      <c r="QY23" s="146"/>
      <c r="QZ23" s="146"/>
      <c r="RA23" s="146"/>
      <c r="RB23" s="146"/>
      <c r="RC23" s="146"/>
      <c r="RD23" s="146"/>
      <c r="RE23" s="146"/>
      <c r="RF23" s="146"/>
      <c r="RG23" s="146"/>
      <c r="RH23" s="146"/>
      <c r="RI23" s="146"/>
      <c r="RJ23" s="146"/>
      <c r="RK23" s="146"/>
      <c r="RL23" s="146"/>
      <c r="RM23" s="146"/>
      <c r="RN23" s="146"/>
      <c r="RO23" s="146"/>
      <c r="RP23" s="146"/>
      <c r="RQ23" s="146"/>
      <c r="RR23" s="146"/>
      <c r="RS23" s="146"/>
      <c r="RT23" s="146"/>
      <c r="RU23" s="146"/>
      <c r="RV23" s="146"/>
      <c r="RW23" s="146"/>
      <c r="RX23" s="146"/>
      <c r="RY23" s="146"/>
      <c r="RZ23" s="146"/>
      <c r="SA23" s="146"/>
      <c r="SB23" s="146"/>
      <c r="SC23" s="146"/>
      <c r="SD23" s="146"/>
      <c r="SE23" s="146"/>
      <c r="SF23" s="146"/>
      <c r="SG23" s="146"/>
      <c r="SH23" s="146"/>
      <c r="SI23" s="146"/>
      <c r="SJ23" s="146"/>
      <c r="SK23" s="146"/>
      <c r="SL23" s="146"/>
      <c r="SM23" s="146"/>
      <c r="SN23" s="146"/>
      <c r="SO23" s="146"/>
      <c r="SP23" s="146"/>
      <c r="SQ23" s="146"/>
      <c r="SR23" s="146"/>
      <c r="SS23" s="146"/>
      <c r="ST23" s="146"/>
      <c r="SU23" s="146"/>
      <c r="SV23" s="146"/>
      <c r="SW23" s="146"/>
      <c r="SX23" s="146"/>
      <c r="SY23" s="146"/>
      <c r="SZ23" s="146"/>
      <c r="TA23" s="146"/>
      <c r="TB23" s="146"/>
      <c r="TC23" s="146"/>
      <c r="TD23" s="146"/>
      <c r="TE23" s="146"/>
      <c r="TF23" s="146"/>
      <c r="TG23" s="146"/>
      <c r="TH23" s="146"/>
      <c r="TI23" s="146"/>
      <c r="TJ23" s="146"/>
      <c r="TK23" s="146"/>
      <c r="TL23" s="146"/>
      <c r="TM23" s="146"/>
      <c r="TN23" s="146"/>
      <c r="TO23" s="146"/>
      <c r="TP23" s="146"/>
      <c r="TQ23" s="146"/>
      <c r="TR23" s="146"/>
      <c r="TS23" s="146"/>
      <c r="TT23" s="146"/>
      <c r="TU23" s="146"/>
      <c r="TV23" s="146"/>
      <c r="TW23" s="146"/>
      <c r="TX23" s="146"/>
      <c r="TY23" s="146"/>
      <c r="TZ23" s="146"/>
      <c r="UA23" s="146"/>
      <c r="UB23" s="146"/>
      <c r="UC23" s="146"/>
      <c r="UD23" s="146"/>
      <c r="UE23" s="146"/>
      <c r="UF23" s="146"/>
      <c r="UG23" s="146"/>
      <c r="UH23" s="146"/>
      <c r="UI23" s="146"/>
      <c r="UJ23" s="146"/>
      <c r="UK23" s="146"/>
      <c r="UL23" s="146"/>
      <c r="UM23" s="146"/>
      <c r="UN23" s="146"/>
      <c r="UO23" s="146"/>
      <c r="UP23" s="146"/>
      <c r="UQ23" s="146"/>
      <c r="UR23" s="146"/>
      <c r="US23" s="146"/>
      <c r="UT23" s="146"/>
      <c r="UU23" s="146"/>
      <c r="UV23" s="146"/>
      <c r="UW23" s="146"/>
      <c r="UX23" s="146"/>
      <c r="UY23" s="146"/>
      <c r="UZ23" s="146"/>
      <c r="VA23" s="146"/>
      <c r="VB23" s="146"/>
      <c r="VC23" s="146"/>
      <c r="VD23" s="146"/>
      <c r="VE23" s="146"/>
      <c r="VF23" s="146"/>
      <c r="VG23" s="146"/>
      <c r="VH23" s="146"/>
      <c r="VI23" s="146"/>
      <c r="VJ23" s="146"/>
      <c r="VK23" s="146"/>
      <c r="VL23" s="146"/>
      <c r="VM23" s="146"/>
      <c r="VN23" s="146"/>
      <c r="VO23" s="146"/>
      <c r="VP23" s="146"/>
      <c r="VQ23" s="146"/>
      <c r="VR23" s="146"/>
      <c r="VS23" s="146"/>
      <c r="VT23" s="146"/>
      <c r="VU23" s="146"/>
      <c r="VV23" s="146"/>
      <c r="VW23" s="146"/>
      <c r="VX23" s="146"/>
      <c r="VY23" s="146"/>
      <c r="VZ23" s="146"/>
      <c r="WA23" s="146"/>
      <c r="WB23" s="146"/>
      <c r="WC23" s="146"/>
      <c r="WD23" s="146"/>
      <c r="WE23" s="146"/>
      <c r="WF23" s="146"/>
      <c r="WG23" s="146"/>
      <c r="WH23" s="146"/>
      <c r="WI23" s="146"/>
      <c r="WJ23" s="146"/>
      <c r="WK23" s="146"/>
      <c r="WL23" s="146"/>
      <c r="WM23" s="146"/>
      <c r="WN23" s="146"/>
      <c r="WO23" s="146"/>
      <c r="WP23" s="146"/>
      <c r="WQ23" s="146"/>
      <c r="WR23" s="146"/>
      <c r="WS23" s="146"/>
      <c r="WT23" s="146"/>
      <c r="WU23" s="146"/>
      <c r="WV23" s="146"/>
      <c r="WW23" s="146"/>
      <c r="WX23" s="146"/>
      <c r="WY23" s="146"/>
      <c r="WZ23" s="146"/>
      <c r="XA23" s="146"/>
      <c r="XB23" s="146"/>
      <c r="XC23" s="146"/>
      <c r="XD23" s="146"/>
      <c r="XE23" s="146"/>
      <c r="XF23" s="146"/>
      <c r="XG23" s="146"/>
      <c r="XH23" s="146"/>
      <c r="XI23" s="146"/>
      <c r="XJ23" s="146"/>
      <c r="XK23" s="146"/>
      <c r="XL23" s="146"/>
      <c r="XM23" s="146"/>
      <c r="XN23" s="146"/>
      <c r="XO23" s="146"/>
      <c r="XP23" s="146"/>
      <c r="XQ23" s="146"/>
      <c r="XR23" s="146"/>
      <c r="XS23" s="146"/>
      <c r="XT23" s="146"/>
      <c r="XU23" s="146"/>
      <c r="XV23" s="146"/>
      <c r="XW23" s="146"/>
      <c r="XX23" s="146"/>
      <c r="XY23" s="146"/>
      <c r="XZ23" s="146"/>
      <c r="YA23" s="146"/>
      <c r="YB23" s="146"/>
      <c r="YC23" s="146"/>
      <c r="YD23" s="146"/>
      <c r="YE23" s="146"/>
      <c r="YF23" s="146"/>
      <c r="YG23" s="146"/>
      <c r="YH23" s="146"/>
      <c r="YI23" s="146"/>
      <c r="YJ23" s="146"/>
      <c r="YK23" s="146"/>
      <c r="YL23" s="146"/>
      <c r="YM23" s="146"/>
      <c r="YN23" s="146"/>
      <c r="YO23" s="146"/>
      <c r="YP23" s="146"/>
      <c r="YQ23" s="146"/>
      <c r="YR23" s="146"/>
      <c r="YS23" s="146"/>
      <c r="YT23" s="146"/>
      <c r="YU23" s="146"/>
      <c r="YV23" s="146"/>
      <c r="YW23" s="146"/>
      <c r="YX23" s="146"/>
      <c r="YY23" s="146"/>
      <c r="YZ23" s="146"/>
      <c r="ZA23" s="146"/>
      <c r="ZB23" s="146"/>
      <c r="ZC23" s="146"/>
      <c r="ZD23" s="146"/>
      <c r="ZE23" s="146"/>
      <c r="ZF23" s="146"/>
      <c r="ZG23" s="146"/>
      <c r="ZH23" s="146"/>
      <c r="ZI23" s="146"/>
      <c r="ZJ23" s="146"/>
      <c r="ZK23" s="146"/>
      <c r="ZL23" s="146"/>
      <c r="ZM23" s="146"/>
      <c r="ZN23" s="146"/>
      <c r="ZO23" s="146"/>
      <c r="ZP23" s="146"/>
      <c r="ZQ23" s="146"/>
      <c r="ZR23" s="146"/>
      <c r="ZS23" s="146"/>
      <c r="ZT23" s="146"/>
      <c r="ZU23" s="146"/>
      <c r="ZV23" s="146"/>
      <c r="ZW23" s="146"/>
      <c r="ZX23" s="146"/>
      <c r="ZY23" s="146"/>
      <c r="ZZ23" s="146"/>
      <c r="AAA23" s="146"/>
      <c r="AAB23" s="146"/>
      <c r="AAC23" s="146"/>
      <c r="AAD23" s="146"/>
      <c r="AAE23" s="146"/>
      <c r="AAF23" s="146"/>
      <c r="AAG23" s="146"/>
      <c r="AAH23" s="146"/>
      <c r="AAI23" s="146"/>
      <c r="AAJ23" s="146"/>
      <c r="AAK23" s="146"/>
      <c r="AAL23" s="146"/>
      <c r="AAM23" s="146"/>
      <c r="AAN23" s="146"/>
      <c r="AAO23" s="146"/>
      <c r="AAP23" s="146"/>
      <c r="AAQ23" s="146"/>
      <c r="AAR23" s="146"/>
      <c r="AAS23" s="146"/>
      <c r="AAT23" s="146"/>
      <c r="AAU23" s="146"/>
      <c r="AAV23" s="146"/>
      <c r="AAW23" s="146"/>
      <c r="AAX23" s="146"/>
      <c r="AAY23" s="146"/>
      <c r="AAZ23" s="146"/>
      <c r="ABA23" s="146"/>
      <c r="ABB23" s="146"/>
      <c r="ABC23" s="146"/>
      <c r="ABD23" s="146"/>
      <c r="ABE23" s="146"/>
      <c r="ABF23" s="146"/>
      <c r="ABG23" s="146"/>
      <c r="ABH23" s="146"/>
      <c r="ABI23" s="146"/>
      <c r="ABJ23" s="146"/>
      <c r="ABK23" s="146"/>
      <c r="ABL23" s="146"/>
      <c r="ABM23" s="146"/>
      <c r="ABN23" s="146"/>
      <c r="ABO23" s="146"/>
      <c r="ABP23" s="146"/>
      <c r="ABQ23" s="146"/>
      <c r="ABR23" s="146"/>
      <c r="ABS23" s="146"/>
      <c r="ABT23" s="146"/>
      <c r="ABU23" s="146"/>
      <c r="ABV23" s="146"/>
      <c r="ABW23" s="146"/>
      <c r="ABX23" s="146"/>
      <c r="ABY23" s="146"/>
      <c r="ABZ23" s="146"/>
      <c r="ACA23" s="146"/>
      <c r="ACB23" s="146"/>
      <c r="ACC23" s="146"/>
      <c r="ACD23" s="146"/>
      <c r="ACE23" s="146"/>
      <c r="ACF23" s="146"/>
      <c r="ACG23" s="146"/>
      <c r="ACH23" s="146"/>
      <c r="ACI23" s="146"/>
      <c r="ACJ23" s="146"/>
      <c r="ACK23" s="146"/>
      <c r="ACL23" s="146"/>
      <c r="ACM23" s="146"/>
      <c r="ACN23" s="146"/>
      <c r="ACO23" s="146"/>
      <c r="ACP23" s="146"/>
      <c r="ACQ23" s="146"/>
      <c r="ACR23" s="146"/>
      <c r="ACS23" s="146"/>
      <c r="ACT23" s="146"/>
      <c r="ACU23" s="146"/>
      <c r="ACV23" s="146"/>
      <c r="ACW23" s="146"/>
      <c r="ACX23" s="146"/>
      <c r="ACY23" s="146"/>
      <c r="ACZ23" s="146"/>
      <c r="ADA23" s="146"/>
      <c r="ADB23" s="146"/>
      <c r="ADC23" s="146"/>
      <c r="ADD23" s="146"/>
      <c r="ADE23" s="146"/>
      <c r="ADF23" s="146"/>
      <c r="ADG23" s="146"/>
      <c r="ADH23" s="146"/>
      <c r="ADI23" s="146"/>
      <c r="ADJ23" s="146"/>
      <c r="ADK23" s="146"/>
      <c r="ADL23" s="146"/>
      <c r="ADM23" s="146"/>
      <c r="ADN23" s="146"/>
      <c r="ADO23" s="146"/>
      <c r="ADP23" s="146"/>
      <c r="ADQ23" s="146"/>
      <c r="ADR23" s="146"/>
      <c r="ADS23" s="146"/>
      <c r="ADT23" s="146"/>
      <c r="ADU23" s="146"/>
      <c r="ADV23" s="146"/>
      <c r="ADW23" s="146"/>
      <c r="ADX23" s="146"/>
      <c r="ADY23" s="146"/>
      <c r="ADZ23" s="146"/>
      <c r="AEA23" s="146"/>
      <c r="AEB23" s="146"/>
      <c r="AEC23" s="146"/>
      <c r="AED23" s="146"/>
      <c r="AEE23" s="146"/>
      <c r="AEF23" s="146"/>
      <c r="AEG23" s="146"/>
      <c r="AEH23" s="146"/>
      <c r="AEI23" s="146"/>
      <c r="AEJ23" s="146"/>
      <c r="AEK23" s="146"/>
      <c r="AEL23" s="146"/>
      <c r="AEM23" s="146"/>
      <c r="AEN23" s="146"/>
      <c r="AEO23" s="146"/>
      <c r="AEP23" s="146"/>
      <c r="AEQ23" s="146"/>
      <c r="AER23" s="146"/>
      <c r="AES23" s="146"/>
      <c r="AET23" s="146"/>
      <c r="AEU23" s="146"/>
      <c r="AEV23" s="146"/>
      <c r="AEW23" s="146"/>
      <c r="AEX23" s="146"/>
      <c r="AEY23" s="146"/>
      <c r="AEZ23" s="146"/>
      <c r="AFA23" s="146"/>
      <c r="AFB23" s="146"/>
      <c r="AFC23" s="146"/>
      <c r="AFD23" s="146"/>
      <c r="AFE23" s="146"/>
      <c r="AFF23" s="146"/>
      <c r="AFG23" s="146"/>
      <c r="AFH23" s="146"/>
      <c r="AFI23" s="146"/>
      <c r="AFJ23" s="146"/>
      <c r="AFK23" s="146"/>
      <c r="AFL23" s="146"/>
      <c r="AFM23" s="146"/>
      <c r="AFN23" s="146"/>
      <c r="AFO23" s="146"/>
      <c r="AFP23" s="146"/>
      <c r="AFQ23" s="146"/>
      <c r="AFR23" s="146"/>
      <c r="AFS23" s="146"/>
      <c r="AFT23" s="146"/>
      <c r="AFU23" s="146"/>
      <c r="AFV23" s="146"/>
      <c r="AFW23" s="146"/>
      <c r="AFX23" s="146"/>
      <c r="AFY23" s="146"/>
      <c r="AFZ23" s="146"/>
      <c r="AGA23" s="146"/>
      <c r="AGB23" s="146"/>
      <c r="AGC23" s="146"/>
      <c r="AGD23" s="146"/>
      <c r="AGE23" s="146"/>
      <c r="AGF23" s="146"/>
      <c r="AGG23" s="146"/>
      <c r="AGH23" s="146"/>
      <c r="AGI23" s="146"/>
      <c r="AGJ23" s="146"/>
      <c r="AGK23" s="146"/>
      <c r="AGL23" s="146"/>
      <c r="AGM23" s="146"/>
      <c r="AGN23" s="146"/>
      <c r="AGO23" s="146"/>
      <c r="AGP23" s="146"/>
      <c r="AGQ23" s="146"/>
      <c r="AGR23" s="146"/>
      <c r="AGS23" s="146"/>
      <c r="AGT23" s="146"/>
      <c r="AGU23" s="146"/>
      <c r="AGV23" s="146"/>
      <c r="AGW23" s="146"/>
      <c r="AGX23" s="146"/>
      <c r="AGY23" s="146"/>
      <c r="AGZ23" s="146"/>
      <c r="AHA23" s="146"/>
      <c r="AHB23" s="146"/>
      <c r="AHC23" s="146"/>
      <c r="AHD23" s="146"/>
      <c r="AHE23" s="146"/>
      <c r="AHF23" s="146"/>
      <c r="AHG23" s="146"/>
      <c r="AHH23" s="146"/>
      <c r="AHI23" s="146"/>
      <c r="AHJ23" s="146"/>
      <c r="AHK23" s="146"/>
      <c r="AHL23" s="146"/>
      <c r="AHM23" s="146"/>
      <c r="AHN23" s="146"/>
      <c r="AHO23" s="146"/>
      <c r="AHP23" s="146"/>
      <c r="AHQ23" s="146"/>
      <c r="AHR23" s="146"/>
      <c r="AHS23" s="146"/>
      <c r="AHT23" s="146"/>
      <c r="AHU23" s="146"/>
      <c r="AHV23" s="146"/>
      <c r="AHW23" s="146"/>
      <c r="AHX23" s="146"/>
      <c r="AHY23" s="146"/>
      <c r="AHZ23" s="146"/>
      <c r="AIA23" s="146"/>
      <c r="AIB23" s="146"/>
      <c r="AIC23" s="146"/>
      <c r="AID23" s="146"/>
      <c r="AIE23" s="146"/>
      <c r="AIF23" s="146"/>
      <c r="AIG23" s="146"/>
      <c r="AIH23" s="146"/>
      <c r="AII23" s="146"/>
      <c r="AIJ23" s="146"/>
      <c r="AIK23" s="146"/>
      <c r="AIL23" s="146"/>
      <c r="AIM23" s="146"/>
      <c r="AIN23" s="146"/>
      <c r="AIO23" s="146"/>
      <c r="AIP23" s="146"/>
      <c r="AIQ23" s="146"/>
      <c r="AIR23" s="146"/>
      <c r="AIS23" s="146"/>
      <c r="AIT23" s="146"/>
      <c r="AIU23" s="146"/>
      <c r="AIV23" s="146"/>
      <c r="AIW23" s="146"/>
      <c r="AIX23" s="146"/>
      <c r="AIY23" s="146"/>
      <c r="AIZ23" s="146"/>
      <c r="AJA23" s="146"/>
      <c r="AJB23" s="146"/>
      <c r="AJC23" s="146"/>
      <c r="AJD23" s="146"/>
      <c r="AJE23" s="146"/>
      <c r="AJF23" s="146"/>
      <c r="AJG23" s="146"/>
      <c r="AJH23" s="146"/>
      <c r="AJI23" s="146"/>
      <c r="AJJ23" s="146"/>
      <c r="AJK23" s="146"/>
      <c r="AJL23" s="146"/>
      <c r="AJM23" s="146"/>
      <c r="AJN23" s="146"/>
      <c r="AJO23" s="146"/>
      <c r="AJP23" s="146"/>
      <c r="AJQ23" s="146"/>
      <c r="AJR23" s="146"/>
      <c r="AJS23" s="146"/>
      <c r="AJT23" s="146"/>
      <c r="AJU23" s="146"/>
      <c r="AJV23" s="146"/>
      <c r="AJW23" s="146"/>
      <c r="AJX23" s="146"/>
      <c r="AJY23" s="146"/>
      <c r="AJZ23" s="146"/>
      <c r="AKA23" s="146"/>
      <c r="AKB23" s="146"/>
      <c r="AKC23" s="146"/>
      <c r="AKD23" s="146"/>
      <c r="AKE23" s="146"/>
      <c r="AKF23" s="146"/>
      <c r="AKG23" s="146"/>
      <c r="AKH23" s="146"/>
      <c r="AKI23" s="146"/>
      <c r="AKJ23" s="146"/>
      <c r="AKK23" s="146"/>
      <c r="AKL23" s="146"/>
      <c r="AKM23" s="146"/>
      <c r="AKN23" s="146"/>
      <c r="AKO23" s="146"/>
      <c r="AKP23" s="146"/>
      <c r="AKQ23" s="146"/>
      <c r="AKR23" s="146"/>
      <c r="AKS23" s="146"/>
      <c r="AKT23" s="146"/>
      <c r="AKU23" s="146"/>
      <c r="AKV23" s="146"/>
      <c r="AKW23" s="146"/>
      <c r="AKX23" s="146"/>
      <c r="AKY23" s="146"/>
      <c r="AKZ23" s="146"/>
      <c r="ALA23" s="146"/>
      <c r="ALB23" s="146"/>
      <c r="ALC23" s="146"/>
      <c r="ALD23" s="146"/>
      <c r="ALE23" s="146"/>
      <c r="ALF23" s="146"/>
      <c r="ALG23" s="146"/>
      <c r="ALH23" s="146"/>
      <c r="ALI23" s="146"/>
      <c r="ALJ23" s="146"/>
      <c r="ALK23" s="146"/>
      <c r="ALL23" s="146"/>
      <c r="ALM23" s="146"/>
      <c r="ALN23" s="146"/>
      <c r="ALO23" s="146"/>
      <c r="ALP23" s="146"/>
      <c r="ALQ23" s="146"/>
      <c r="ALR23" s="146"/>
      <c r="ALS23" s="146"/>
      <c r="ALT23" s="146"/>
      <c r="ALU23" s="146"/>
      <c r="ALV23" s="146"/>
      <c r="ALW23" s="146"/>
      <c r="ALX23" s="146"/>
      <c r="ALY23" s="146"/>
      <c r="ALZ23" s="146"/>
      <c r="AMA23" s="146"/>
      <c r="AMB23" s="146"/>
      <c r="AMC23" s="146"/>
      <c r="AMD23" s="146"/>
      <c r="AME23" s="146"/>
      <c r="AMF23" s="146"/>
      <c r="AMG23" s="146"/>
      <c r="AMH23" s="146"/>
      <c r="AMI23" s="146"/>
      <c r="AMJ23" s="146"/>
      <c r="AMK23" s="146"/>
      <c r="AML23" s="146"/>
      <c r="AMM23" s="146"/>
      <c r="AMN23" s="146"/>
      <c r="AMO23" s="146"/>
      <c r="AMP23" s="146"/>
      <c r="AMQ23" s="146"/>
      <c r="AMR23" s="146"/>
      <c r="AMS23" s="146"/>
      <c r="AMT23" s="146"/>
      <c r="AMU23" s="146"/>
      <c r="AMV23" s="146"/>
      <c r="AMW23" s="146"/>
      <c r="AMX23" s="146"/>
      <c r="AMY23" s="146"/>
      <c r="AMZ23" s="146"/>
      <c r="ANA23" s="146"/>
      <c r="ANB23" s="146"/>
      <c r="ANC23" s="146"/>
      <c r="AND23" s="146"/>
      <c r="ANE23" s="146"/>
      <c r="ANF23" s="146"/>
      <c r="ANG23" s="146"/>
      <c r="ANH23" s="146"/>
      <c r="ANI23" s="146"/>
      <c r="ANJ23" s="146"/>
      <c r="ANK23" s="146"/>
      <c r="ANL23" s="146"/>
      <c r="ANM23" s="146"/>
      <c r="ANN23" s="146"/>
      <c r="ANO23" s="146"/>
      <c r="ANP23" s="146"/>
      <c r="ANQ23" s="146"/>
      <c r="ANR23" s="146"/>
      <c r="ANS23" s="146"/>
      <c r="ANT23" s="146"/>
      <c r="ANU23" s="146"/>
      <c r="ANV23" s="146"/>
      <c r="ANW23" s="146"/>
      <c r="ANX23" s="146"/>
      <c r="ANY23" s="146"/>
      <c r="ANZ23" s="146"/>
      <c r="AOA23" s="146"/>
      <c r="AOB23" s="146"/>
      <c r="AOC23" s="146"/>
      <c r="AOD23" s="146"/>
      <c r="AOE23" s="146"/>
      <c r="AOF23" s="146"/>
      <c r="AOG23" s="146"/>
      <c r="AOH23" s="146"/>
      <c r="AOI23" s="146"/>
      <c r="AOJ23" s="146"/>
      <c r="AOK23" s="146"/>
      <c r="AOL23" s="146"/>
      <c r="AOM23" s="146"/>
      <c r="AON23" s="146"/>
      <c r="AOO23" s="146"/>
      <c r="AOP23" s="146"/>
      <c r="AOQ23" s="146"/>
      <c r="AOR23" s="146"/>
      <c r="AOS23" s="146"/>
      <c r="AOT23" s="146"/>
      <c r="AOU23" s="146"/>
      <c r="AOV23" s="146"/>
      <c r="AOW23" s="146"/>
      <c r="AOX23" s="146"/>
      <c r="AOY23" s="146"/>
      <c r="AOZ23" s="146"/>
      <c r="APA23" s="146"/>
      <c r="APB23" s="146"/>
      <c r="APC23" s="146"/>
      <c r="APD23" s="146"/>
      <c r="APE23" s="146"/>
      <c r="APF23" s="146"/>
      <c r="APG23" s="146"/>
      <c r="APH23" s="146"/>
      <c r="API23" s="146"/>
      <c r="APJ23" s="146"/>
      <c r="APK23" s="146"/>
      <c r="APL23" s="146"/>
      <c r="APM23" s="146"/>
      <c r="APN23" s="146"/>
      <c r="APO23" s="146"/>
      <c r="APP23" s="146"/>
      <c r="APQ23" s="146"/>
      <c r="APR23" s="146"/>
      <c r="APS23" s="146"/>
      <c r="APT23" s="146"/>
      <c r="APU23" s="146"/>
      <c r="APV23" s="146"/>
      <c r="APW23" s="146"/>
      <c r="APX23" s="146"/>
      <c r="APY23" s="146"/>
      <c r="APZ23" s="146"/>
      <c r="AQA23" s="146"/>
      <c r="AQB23" s="146"/>
      <c r="AQC23" s="146"/>
      <c r="AQD23" s="146"/>
      <c r="AQE23" s="146"/>
      <c r="AQF23" s="146"/>
      <c r="AQG23" s="146"/>
      <c r="AQH23" s="146"/>
      <c r="AQI23" s="146"/>
      <c r="AQJ23" s="146"/>
      <c r="AQK23" s="146"/>
      <c r="AQL23" s="146"/>
      <c r="AQM23" s="146"/>
      <c r="AQN23" s="146"/>
      <c r="AQO23" s="146"/>
      <c r="AQP23" s="146"/>
      <c r="AQQ23" s="146"/>
      <c r="AQR23" s="146"/>
      <c r="AQS23" s="146"/>
      <c r="AQT23" s="146"/>
      <c r="AQU23" s="146"/>
      <c r="AQV23" s="146"/>
      <c r="AQW23" s="146"/>
      <c r="AQX23" s="146"/>
      <c r="AQY23" s="146"/>
      <c r="AQZ23" s="146"/>
      <c r="ARA23" s="146"/>
      <c r="ARB23" s="146"/>
      <c r="ARC23" s="146"/>
      <c r="ARD23" s="146"/>
      <c r="ARE23" s="146"/>
      <c r="ARF23" s="146"/>
      <c r="ARG23" s="146"/>
      <c r="ARH23" s="146"/>
      <c r="ARI23" s="146"/>
      <c r="ARJ23" s="146"/>
      <c r="ARK23" s="146"/>
      <c r="ARL23" s="146"/>
      <c r="ARM23" s="146"/>
      <c r="ARN23" s="146"/>
      <c r="ARO23" s="146"/>
      <c r="ARP23" s="146"/>
      <c r="ARQ23" s="146"/>
      <c r="ARR23" s="146"/>
      <c r="ARS23" s="146"/>
      <c r="ART23" s="146"/>
      <c r="ARU23" s="146"/>
      <c r="ARV23" s="146"/>
      <c r="ARW23" s="146"/>
      <c r="ARX23" s="146"/>
      <c r="ARY23" s="146"/>
      <c r="ARZ23" s="146"/>
      <c r="ASA23" s="146"/>
      <c r="ASB23" s="146"/>
      <c r="ASC23" s="146"/>
      <c r="ASD23" s="146"/>
      <c r="ASE23" s="146"/>
      <c r="ASF23" s="146"/>
      <c r="ASG23" s="146"/>
      <c r="ASH23" s="146"/>
      <c r="ASI23" s="146"/>
      <c r="ASJ23" s="146"/>
      <c r="ASK23" s="146"/>
      <c r="ASL23" s="146"/>
      <c r="ASM23" s="146"/>
      <c r="ASN23" s="146"/>
      <c r="ASO23" s="146"/>
      <c r="ASP23" s="146"/>
      <c r="ASQ23" s="146"/>
      <c r="ASR23" s="146"/>
      <c r="ASS23" s="146"/>
      <c r="AST23" s="146"/>
      <c r="ASU23" s="146"/>
      <c r="ASV23" s="146"/>
      <c r="ASW23" s="146"/>
      <c r="ASX23" s="146"/>
      <c r="ASY23" s="146"/>
      <c r="ASZ23" s="146"/>
      <c r="ATA23" s="146"/>
      <c r="ATB23" s="146"/>
      <c r="ATC23" s="146"/>
      <c r="ATD23" s="146"/>
      <c r="ATE23" s="146"/>
      <c r="ATF23" s="146"/>
      <c r="ATG23" s="146"/>
      <c r="ATH23" s="146"/>
      <c r="ATI23" s="146"/>
      <c r="ATJ23" s="146"/>
      <c r="ATK23" s="146"/>
      <c r="ATL23" s="146"/>
      <c r="ATM23" s="146"/>
      <c r="ATN23" s="146"/>
      <c r="ATO23" s="146"/>
      <c r="ATP23" s="146"/>
      <c r="ATQ23" s="146"/>
      <c r="ATR23" s="146"/>
      <c r="ATS23" s="146"/>
      <c r="ATT23" s="146"/>
      <c r="ATU23" s="146"/>
      <c r="ATV23" s="146"/>
      <c r="ATW23" s="146"/>
      <c r="ATX23" s="146"/>
      <c r="ATY23" s="146"/>
      <c r="ATZ23" s="146"/>
      <c r="AUA23" s="146"/>
      <c r="AUB23" s="146"/>
      <c r="AUC23" s="146"/>
      <c r="AUD23" s="146"/>
      <c r="AUE23" s="146"/>
      <c r="AUF23" s="146"/>
      <c r="AUG23" s="146"/>
      <c r="AUH23" s="146"/>
      <c r="AUI23" s="146"/>
      <c r="AUJ23" s="146"/>
      <c r="AUK23" s="146"/>
      <c r="AUL23" s="146"/>
      <c r="AUM23" s="146"/>
      <c r="AUN23" s="146"/>
      <c r="AUO23" s="146"/>
      <c r="AUP23" s="146"/>
      <c r="AUQ23" s="146"/>
      <c r="AUR23" s="146"/>
      <c r="AUS23" s="146"/>
      <c r="AUT23" s="146"/>
      <c r="AUU23" s="146"/>
      <c r="AUV23" s="146"/>
      <c r="AUW23" s="146"/>
      <c r="AUX23" s="146"/>
      <c r="AUY23" s="146"/>
      <c r="AUZ23" s="146"/>
      <c r="AVA23" s="146"/>
      <c r="AVB23" s="146"/>
      <c r="AVC23" s="146"/>
      <c r="AVD23" s="146"/>
      <c r="AVE23" s="146"/>
      <c r="AVF23" s="146"/>
      <c r="AVG23" s="146"/>
      <c r="AVH23" s="146"/>
      <c r="AVI23" s="146"/>
      <c r="AVJ23" s="146"/>
      <c r="AVK23" s="146"/>
      <c r="AVL23" s="146"/>
      <c r="AVM23" s="146"/>
      <c r="AVN23" s="146"/>
      <c r="AVO23" s="146"/>
      <c r="AVP23" s="146"/>
      <c r="AVQ23" s="146"/>
      <c r="AVR23" s="146"/>
      <c r="AVS23" s="146"/>
      <c r="AVT23" s="146"/>
      <c r="AVU23" s="146"/>
      <c r="AVV23" s="146"/>
      <c r="AVW23" s="146"/>
      <c r="AVX23" s="146"/>
      <c r="AVY23" s="146"/>
      <c r="AVZ23" s="146"/>
      <c r="AWA23" s="146"/>
      <c r="AWB23" s="146"/>
      <c r="AWC23" s="146"/>
      <c r="AWD23" s="146"/>
      <c r="AWE23" s="146"/>
      <c r="AWF23" s="146"/>
      <c r="AWG23" s="146"/>
      <c r="AWH23" s="146"/>
      <c r="AWI23" s="146"/>
      <c r="AWJ23" s="146"/>
      <c r="AWK23" s="146"/>
      <c r="AWL23" s="146"/>
      <c r="AWM23" s="146"/>
      <c r="AWN23" s="146"/>
      <c r="AWO23" s="146"/>
      <c r="AWP23" s="146"/>
      <c r="AWQ23" s="146"/>
      <c r="AWR23" s="146"/>
      <c r="AWS23" s="146"/>
      <c r="AWT23" s="146"/>
      <c r="AWU23" s="146"/>
      <c r="AWV23" s="146"/>
      <c r="AWW23" s="146"/>
      <c r="AWX23" s="146"/>
      <c r="AWY23" s="146"/>
      <c r="AWZ23" s="146"/>
      <c r="AXA23" s="146"/>
      <c r="AXB23" s="146"/>
      <c r="AXC23" s="146"/>
      <c r="AXD23" s="146"/>
      <c r="AXE23" s="146"/>
      <c r="AXF23" s="146"/>
      <c r="AXG23" s="146"/>
      <c r="AXH23" s="146"/>
      <c r="AXI23" s="146"/>
      <c r="AXJ23" s="146"/>
      <c r="AXK23" s="146"/>
      <c r="AXL23" s="146"/>
      <c r="AXM23" s="146"/>
      <c r="AXN23" s="146"/>
      <c r="AXO23" s="146"/>
      <c r="AXP23" s="146"/>
      <c r="AXQ23" s="146"/>
      <c r="AXR23" s="146"/>
      <c r="AXS23" s="146"/>
      <c r="AXT23" s="146"/>
      <c r="AXU23" s="146"/>
      <c r="AXV23" s="146"/>
      <c r="AXW23" s="146"/>
      <c r="AXX23" s="146"/>
      <c r="AXY23" s="146"/>
      <c r="AXZ23" s="146"/>
      <c r="AYA23" s="146"/>
      <c r="AYB23" s="146"/>
      <c r="AYC23" s="146"/>
      <c r="AYD23" s="146"/>
      <c r="AYE23" s="146"/>
      <c r="AYF23" s="146"/>
      <c r="AYG23" s="146"/>
      <c r="AYH23" s="146"/>
      <c r="AYI23" s="146"/>
      <c r="AYJ23" s="146"/>
      <c r="AYK23" s="146"/>
      <c r="AYL23" s="146"/>
      <c r="AYM23" s="146"/>
      <c r="AYN23" s="146"/>
      <c r="AYO23" s="146"/>
      <c r="AYP23" s="146"/>
      <c r="AYQ23" s="146"/>
      <c r="AYR23" s="146"/>
      <c r="AYS23" s="146"/>
      <c r="AYT23" s="146"/>
      <c r="AYU23" s="146"/>
      <c r="AYV23" s="146"/>
      <c r="AYW23" s="146"/>
      <c r="AYX23" s="146"/>
      <c r="AYY23" s="146"/>
      <c r="AYZ23" s="146"/>
      <c r="AZA23" s="146"/>
      <c r="AZB23" s="146"/>
      <c r="AZC23" s="146"/>
      <c r="AZD23" s="146"/>
      <c r="AZE23" s="146"/>
      <c r="AZF23" s="146"/>
      <c r="AZG23" s="146"/>
      <c r="AZH23" s="146"/>
      <c r="AZI23" s="146"/>
      <c r="AZJ23" s="146"/>
      <c r="AZK23" s="146"/>
      <c r="AZL23" s="146"/>
      <c r="AZM23" s="146"/>
      <c r="AZN23" s="146"/>
      <c r="AZO23" s="146"/>
      <c r="AZP23" s="146"/>
      <c r="AZQ23" s="146"/>
      <c r="AZR23" s="146"/>
      <c r="AZS23" s="146"/>
      <c r="AZT23" s="146"/>
      <c r="AZU23" s="146"/>
      <c r="AZV23" s="146"/>
      <c r="AZW23" s="146"/>
      <c r="AZX23" s="146"/>
      <c r="AZY23" s="146"/>
      <c r="AZZ23" s="146"/>
      <c r="BAA23" s="146"/>
      <c r="BAB23" s="146"/>
      <c r="BAC23" s="146"/>
      <c r="BAD23" s="146"/>
      <c r="BAE23" s="146"/>
      <c r="BAF23" s="146"/>
      <c r="BAG23" s="146"/>
      <c r="BAH23" s="146"/>
      <c r="BAI23" s="146"/>
      <c r="BAJ23" s="146"/>
      <c r="BAK23" s="146"/>
      <c r="BAL23" s="146"/>
      <c r="BAM23" s="146"/>
      <c r="BAN23" s="146"/>
      <c r="BAO23" s="146"/>
      <c r="BAP23" s="146"/>
      <c r="BAQ23" s="146"/>
      <c r="BAR23" s="146"/>
      <c r="BAS23" s="146"/>
      <c r="BAT23" s="146"/>
      <c r="BAU23" s="146"/>
      <c r="BAV23" s="146"/>
      <c r="BAW23" s="146"/>
      <c r="BAX23" s="146"/>
      <c r="BAY23" s="146"/>
      <c r="BAZ23" s="146"/>
      <c r="BBA23" s="146"/>
      <c r="BBB23" s="146"/>
      <c r="BBC23" s="146"/>
      <c r="BBD23" s="146"/>
      <c r="BBE23" s="146"/>
      <c r="BBF23" s="146"/>
      <c r="BBG23" s="146"/>
      <c r="BBH23" s="146"/>
      <c r="BBI23" s="146"/>
      <c r="BBJ23" s="146"/>
      <c r="BBK23" s="146"/>
      <c r="BBL23" s="146"/>
      <c r="BBM23" s="146"/>
      <c r="BBN23" s="146"/>
      <c r="BBO23" s="146"/>
      <c r="BBP23" s="146"/>
      <c r="BBQ23" s="146"/>
      <c r="BBR23" s="146"/>
      <c r="BBS23" s="146"/>
      <c r="BBT23" s="146"/>
      <c r="BBU23" s="146"/>
      <c r="BBV23" s="146"/>
      <c r="BBW23" s="146"/>
      <c r="BBX23" s="146"/>
      <c r="BBY23" s="146"/>
      <c r="BBZ23" s="146"/>
      <c r="BCA23" s="146"/>
      <c r="BCB23" s="146"/>
      <c r="BCC23" s="146"/>
      <c r="BCD23" s="146"/>
      <c r="BCE23" s="146"/>
      <c r="BCF23" s="146"/>
      <c r="BCG23" s="146"/>
      <c r="BCH23" s="146"/>
      <c r="BCI23" s="146"/>
      <c r="BCJ23" s="146"/>
      <c r="BCK23" s="146"/>
      <c r="BCL23" s="146"/>
      <c r="BCM23" s="146"/>
      <c r="BCN23" s="146"/>
      <c r="BCO23" s="146"/>
      <c r="BCP23" s="146"/>
      <c r="BCQ23" s="146"/>
      <c r="BCR23" s="146"/>
      <c r="BCS23" s="146"/>
      <c r="BCT23" s="146"/>
      <c r="BCU23" s="146"/>
      <c r="BCV23" s="146"/>
      <c r="BCW23" s="146"/>
      <c r="BCX23" s="146"/>
      <c r="BCY23" s="146"/>
      <c r="BCZ23" s="146"/>
      <c r="BDA23" s="146"/>
      <c r="BDB23" s="146"/>
      <c r="BDC23" s="146"/>
      <c r="BDD23" s="146"/>
      <c r="BDE23" s="146"/>
      <c r="BDF23" s="146"/>
      <c r="BDG23" s="146"/>
      <c r="BDH23" s="146"/>
      <c r="BDI23" s="146"/>
      <c r="BDJ23" s="146"/>
      <c r="BDK23" s="146"/>
      <c r="BDL23" s="146"/>
      <c r="BDM23" s="146"/>
      <c r="BDN23" s="146"/>
      <c r="BDO23" s="146"/>
      <c r="BDP23" s="146"/>
      <c r="BDQ23" s="146"/>
      <c r="BDR23" s="146"/>
      <c r="BDS23" s="146"/>
      <c r="BDT23" s="146"/>
      <c r="BDU23" s="146"/>
      <c r="BDV23" s="146"/>
      <c r="BDW23" s="146"/>
      <c r="BDX23" s="146"/>
      <c r="BDY23" s="146"/>
      <c r="BDZ23" s="146"/>
      <c r="BEA23" s="146"/>
      <c r="BEB23" s="146"/>
      <c r="BEC23" s="146"/>
      <c r="BED23" s="146"/>
      <c r="BEE23" s="146"/>
      <c r="BEF23" s="146"/>
      <c r="BEG23" s="146"/>
      <c r="BEH23" s="146"/>
      <c r="BEI23" s="146"/>
      <c r="BEJ23" s="146"/>
      <c r="BEK23" s="146"/>
      <c r="BEL23" s="146"/>
      <c r="BEM23" s="146"/>
      <c r="BEN23" s="146"/>
      <c r="BEO23" s="146"/>
      <c r="BEP23" s="146"/>
      <c r="BEQ23" s="146"/>
      <c r="BER23" s="146"/>
      <c r="BES23" s="146"/>
      <c r="BET23" s="146"/>
      <c r="BEU23" s="146"/>
      <c r="BEV23" s="146"/>
      <c r="BEW23" s="146"/>
      <c r="BEX23" s="146"/>
      <c r="BEY23" s="146"/>
      <c r="BEZ23" s="146"/>
      <c r="BFA23" s="146"/>
      <c r="BFB23" s="146"/>
      <c r="BFC23" s="146"/>
      <c r="BFD23" s="146"/>
      <c r="BFE23" s="146"/>
      <c r="BFF23" s="146"/>
      <c r="BFG23" s="146"/>
      <c r="BFH23" s="146"/>
      <c r="BFI23" s="146"/>
      <c r="BFJ23" s="146"/>
      <c r="BFK23" s="146"/>
      <c r="BFL23" s="146"/>
      <c r="BFM23" s="146"/>
      <c r="BFN23" s="146"/>
      <c r="BFO23" s="146"/>
      <c r="BFP23" s="146"/>
      <c r="BFQ23" s="146"/>
      <c r="BFR23" s="146"/>
      <c r="BFS23" s="146"/>
      <c r="BFT23" s="146"/>
      <c r="BFU23" s="146"/>
      <c r="BFV23" s="146"/>
      <c r="BFW23" s="146"/>
      <c r="BFX23" s="146"/>
      <c r="BFY23" s="146"/>
      <c r="BFZ23" s="146"/>
      <c r="BGA23" s="146"/>
      <c r="BGB23" s="146"/>
      <c r="BGC23" s="146"/>
      <c r="BGD23" s="146"/>
      <c r="BGE23" s="146"/>
      <c r="BGF23" s="146"/>
      <c r="BGG23" s="146"/>
      <c r="BGH23" s="146"/>
      <c r="BGI23" s="146"/>
      <c r="BGJ23" s="146"/>
      <c r="BGK23" s="146"/>
      <c r="BGL23" s="146"/>
      <c r="BGM23" s="146"/>
      <c r="BGN23" s="146"/>
      <c r="BGO23" s="146"/>
      <c r="BGP23" s="146"/>
      <c r="BGQ23" s="146"/>
      <c r="BGR23" s="146"/>
      <c r="BGS23" s="146"/>
      <c r="BGT23" s="146"/>
      <c r="BGU23" s="146"/>
      <c r="BGV23" s="146"/>
      <c r="BGW23" s="146"/>
      <c r="BGX23" s="146"/>
      <c r="BGY23" s="146"/>
      <c r="BGZ23" s="146"/>
      <c r="BHA23" s="146"/>
      <c r="BHB23" s="146"/>
      <c r="BHC23" s="146"/>
      <c r="BHD23" s="146"/>
      <c r="BHE23" s="146"/>
      <c r="BHF23" s="146"/>
      <c r="BHG23" s="146"/>
      <c r="BHH23" s="146"/>
      <c r="BHI23" s="146"/>
      <c r="BHJ23" s="146"/>
      <c r="BHK23" s="146"/>
      <c r="BHL23" s="146"/>
      <c r="BHM23" s="146"/>
      <c r="BHN23" s="146"/>
      <c r="BHO23" s="146"/>
      <c r="BHP23" s="146"/>
      <c r="BHQ23" s="146"/>
      <c r="BHR23" s="146"/>
      <c r="BHS23" s="146"/>
      <c r="BHT23" s="146"/>
      <c r="BHU23" s="146"/>
      <c r="BHV23" s="146"/>
      <c r="BHW23" s="146"/>
      <c r="BHX23" s="146"/>
      <c r="BHY23" s="146"/>
      <c r="BHZ23" s="146"/>
      <c r="BIA23" s="146"/>
      <c r="BIB23" s="146"/>
      <c r="BIC23" s="146"/>
      <c r="BID23" s="146"/>
      <c r="BIE23" s="146"/>
      <c r="BIF23" s="146"/>
      <c r="BIG23" s="146"/>
      <c r="BIH23" s="146"/>
      <c r="BII23" s="146"/>
      <c r="BIJ23" s="146"/>
      <c r="BIK23" s="146"/>
      <c r="BIL23" s="146"/>
      <c r="BIM23" s="146"/>
      <c r="BIN23" s="146"/>
      <c r="BIO23" s="146"/>
      <c r="BIP23" s="146"/>
      <c r="BIQ23" s="146"/>
      <c r="BIR23" s="146"/>
      <c r="BIS23" s="146"/>
      <c r="BIT23" s="146"/>
      <c r="BIU23" s="146"/>
      <c r="BIV23" s="146"/>
      <c r="BIW23" s="146"/>
      <c r="BIX23" s="146"/>
      <c r="BIY23" s="146"/>
      <c r="BIZ23" s="146"/>
      <c r="BJA23" s="146"/>
      <c r="BJB23" s="146"/>
      <c r="BJC23" s="146"/>
      <c r="BJD23" s="146"/>
      <c r="BJE23" s="146"/>
      <c r="BJF23" s="146"/>
      <c r="BJG23" s="146"/>
      <c r="BJH23" s="146"/>
      <c r="BJI23" s="146"/>
      <c r="BJJ23" s="146"/>
      <c r="BJK23" s="146"/>
      <c r="BJL23" s="146"/>
      <c r="BJM23" s="146"/>
      <c r="BJN23" s="146"/>
      <c r="BJO23" s="146"/>
      <c r="BJP23" s="146"/>
      <c r="BJQ23" s="146"/>
      <c r="BJR23" s="146"/>
      <c r="BJS23" s="146"/>
      <c r="BJT23" s="146"/>
      <c r="BJU23" s="146"/>
      <c r="BJV23" s="146"/>
      <c r="BJW23" s="146"/>
      <c r="BJX23" s="146"/>
      <c r="BJY23" s="146"/>
      <c r="BJZ23" s="146"/>
      <c r="BKA23" s="146"/>
      <c r="BKB23" s="146"/>
      <c r="BKC23" s="146"/>
      <c r="BKD23" s="146"/>
      <c r="BKE23" s="146"/>
      <c r="BKF23" s="146"/>
      <c r="BKG23" s="146"/>
      <c r="BKH23" s="146"/>
      <c r="BKI23" s="146"/>
      <c r="BKJ23" s="146"/>
      <c r="BKK23" s="146"/>
      <c r="BKL23" s="146"/>
      <c r="BKM23" s="146"/>
      <c r="BKN23" s="146"/>
      <c r="BKO23" s="146"/>
      <c r="BKP23" s="146"/>
      <c r="BKQ23" s="146"/>
      <c r="BKR23" s="146"/>
      <c r="BKS23" s="146"/>
      <c r="BKT23" s="146"/>
      <c r="BKU23" s="146"/>
      <c r="BKV23" s="146"/>
      <c r="BKW23" s="146"/>
      <c r="BKX23" s="146"/>
      <c r="BKY23" s="146"/>
      <c r="BKZ23" s="146"/>
      <c r="BLA23" s="146"/>
      <c r="BLB23" s="146"/>
      <c r="BLC23" s="146"/>
      <c r="BLD23" s="146"/>
      <c r="BLE23" s="146"/>
      <c r="BLF23" s="146"/>
      <c r="BLG23" s="146"/>
      <c r="BLH23" s="146"/>
      <c r="BLI23" s="146"/>
      <c r="BLJ23" s="146"/>
      <c r="BLK23" s="146"/>
      <c r="BLL23" s="146"/>
      <c r="BLM23" s="146"/>
      <c r="BLN23" s="146"/>
      <c r="BLO23" s="146"/>
      <c r="BLP23" s="146"/>
      <c r="BLQ23" s="146"/>
      <c r="BLR23" s="146"/>
      <c r="BLS23" s="146"/>
      <c r="BLT23" s="146"/>
      <c r="BLU23" s="146"/>
      <c r="BLV23" s="146"/>
      <c r="BLW23" s="146"/>
      <c r="BLX23" s="146"/>
      <c r="BLY23" s="146"/>
      <c r="BLZ23" s="146"/>
      <c r="BMA23" s="146"/>
      <c r="BMB23" s="146"/>
      <c r="BMC23" s="146"/>
      <c r="BMD23" s="146"/>
      <c r="BME23" s="146"/>
      <c r="BMF23" s="146"/>
      <c r="BMG23" s="146"/>
      <c r="BMH23" s="146"/>
      <c r="BMI23" s="146"/>
      <c r="BMJ23" s="146"/>
      <c r="BMK23" s="146"/>
      <c r="BML23" s="146"/>
      <c r="BMM23" s="146"/>
      <c r="BMN23" s="146"/>
      <c r="BMO23" s="146"/>
      <c r="BMP23" s="146"/>
      <c r="BMQ23" s="146"/>
      <c r="BMR23" s="146"/>
      <c r="BMS23" s="146"/>
      <c r="BMT23" s="146"/>
      <c r="BMU23" s="146"/>
      <c r="BMV23" s="146"/>
      <c r="BMW23" s="146"/>
      <c r="BMX23" s="146"/>
      <c r="BMY23" s="146"/>
      <c r="BMZ23" s="146"/>
      <c r="BNA23" s="146"/>
      <c r="BNB23" s="146"/>
      <c r="BNC23" s="146"/>
      <c r="BND23" s="146"/>
      <c r="BNE23" s="146"/>
      <c r="BNF23" s="146"/>
      <c r="BNG23" s="146"/>
      <c r="BNH23" s="146"/>
      <c r="BNI23" s="146"/>
      <c r="BNJ23" s="146"/>
      <c r="BNK23" s="146"/>
      <c r="BNL23" s="146"/>
      <c r="BNM23" s="146"/>
      <c r="BNN23" s="146"/>
      <c r="BNO23" s="146"/>
      <c r="BNP23" s="146"/>
      <c r="BNQ23" s="146"/>
      <c r="BNR23" s="146"/>
      <c r="BNS23" s="146"/>
      <c r="BNT23" s="146"/>
      <c r="BNU23" s="146"/>
      <c r="BNV23" s="146"/>
      <c r="BNW23" s="146"/>
      <c r="BNX23" s="146"/>
      <c r="BNY23" s="146"/>
      <c r="BNZ23" s="146"/>
      <c r="BOA23" s="146"/>
      <c r="BOB23" s="146"/>
      <c r="BOC23" s="146"/>
      <c r="BOD23" s="146"/>
      <c r="BOE23" s="146"/>
      <c r="BOF23" s="146"/>
      <c r="BOG23" s="146"/>
      <c r="BOH23" s="146"/>
      <c r="BOI23" s="146"/>
      <c r="BOJ23" s="146"/>
      <c r="BOK23" s="146"/>
      <c r="BOL23" s="146"/>
      <c r="BOM23" s="146"/>
      <c r="BON23" s="146"/>
      <c r="BOO23" s="146"/>
      <c r="BOP23" s="146"/>
      <c r="BOQ23" s="146"/>
      <c r="BOR23" s="146"/>
      <c r="BOS23" s="146"/>
      <c r="BOT23" s="146"/>
      <c r="BOU23" s="146"/>
      <c r="BOV23" s="146"/>
      <c r="BOW23" s="146"/>
      <c r="BOX23" s="146"/>
      <c r="BOY23" s="146"/>
      <c r="BOZ23" s="146"/>
      <c r="BPA23" s="146"/>
      <c r="BPB23" s="146"/>
      <c r="BPC23" s="146"/>
      <c r="BPD23" s="146"/>
      <c r="BPE23" s="146"/>
      <c r="BPF23" s="146"/>
      <c r="BPG23" s="146"/>
      <c r="BPH23" s="146"/>
      <c r="BPI23" s="146"/>
      <c r="BPJ23" s="146"/>
      <c r="BPK23" s="146"/>
      <c r="BPL23" s="146"/>
      <c r="BPM23" s="146"/>
      <c r="BPN23" s="146"/>
      <c r="BPO23" s="146"/>
      <c r="BPP23" s="146"/>
      <c r="BPQ23" s="146"/>
      <c r="BPR23" s="146"/>
      <c r="BPS23" s="146"/>
      <c r="BPT23" s="146"/>
      <c r="BPU23" s="146"/>
      <c r="BPV23" s="146"/>
      <c r="BPW23" s="146"/>
      <c r="BPX23" s="146"/>
      <c r="BPY23" s="146"/>
      <c r="BPZ23" s="146"/>
      <c r="BQA23" s="146"/>
      <c r="BQB23" s="146"/>
      <c r="BQC23" s="146"/>
      <c r="BQD23" s="146"/>
      <c r="BQE23" s="146"/>
      <c r="BQF23" s="146"/>
      <c r="BQG23" s="146"/>
      <c r="BQH23" s="146"/>
      <c r="BQI23" s="146"/>
      <c r="BQJ23" s="146"/>
      <c r="BQK23" s="146"/>
      <c r="BQL23" s="146"/>
      <c r="BQM23" s="146"/>
      <c r="BQN23" s="146"/>
      <c r="BQO23" s="146"/>
      <c r="BQP23" s="146"/>
      <c r="BQQ23" s="146"/>
      <c r="BQR23" s="146"/>
      <c r="BQS23" s="146"/>
      <c r="BQT23" s="146"/>
      <c r="BQU23" s="146"/>
      <c r="BQV23" s="146"/>
      <c r="BQW23" s="146"/>
      <c r="BQX23" s="146"/>
      <c r="BQY23" s="146"/>
      <c r="BQZ23" s="146"/>
      <c r="BRA23" s="146"/>
      <c r="BRB23" s="146"/>
      <c r="BRC23" s="146"/>
      <c r="BRD23" s="146"/>
      <c r="BRE23" s="146"/>
      <c r="BRF23" s="146"/>
      <c r="BRG23" s="146"/>
      <c r="BRH23" s="146"/>
      <c r="BRI23" s="146"/>
      <c r="BRJ23" s="146"/>
      <c r="BRK23" s="146"/>
      <c r="BRL23" s="146"/>
      <c r="BRM23" s="146"/>
      <c r="BRN23" s="146"/>
      <c r="BRO23" s="146"/>
      <c r="BRP23" s="146"/>
      <c r="BRQ23" s="146"/>
      <c r="BRR23" s="146"/>
      <c r="BRS23" s="146"/>
      <c r="BRT23" s="146"/>
      <c r="BRU23" s="146"/>
      <c r="BRV23" s="146"/>
      <c r="BRW23" s="146"/>
      <c r="BRX23" s="146"/>
      <c r="BRY23" s="146"/>
      <c r="BRZ23" s="146"/>
      <c r="BSA23" s="146"/>
      <c r="BSB23" s="146"/>
      <c r="BSC23" s="146"/>
      <c r="BSD23" s="146"/>
      <c r="BSE23" s="146"/>
      <c r="BSF23" s="146"/>
      <c r="BSG23" s="146"/>
      <c r="BSH23" s="146"/>
      <c r="BSI23" s="146"/>
      <c r="BSJ23" s="146"/>
      <c r="BSK23" s="146"/>
      <c r="BSL23" s="146"/>
      <c r="BSM23" s="146"/>
      <c r="BSN23" s="146"/>
      <c r="BSO23" s="146"/>
      <c r="BSP23" s="146"/>
      <c r="BSQ23" s="146"/>
      <c r="BSR23" s="146"/>
      <c r="BSS23" s="146"/>
      <c r="BST23" s="146"/>
      <c r="BSU23" s="146"/>
      <c r="BSV23" s="146"/>
      <c r="BSW23" s="146"/>
      <c r="BSX23" s="146"/>
      <c r="BSY23" s="146"/>
      <c r="BSZ23" s="146"/>
      <c r="BTA23" s="146"/>
      <c r="BTB23" s="146"/>
      <c r="BTC23" s="146"/>
      <c r="BTD23" s="146"/>
      <c r="BTE23" s="146"/>
      <c r="BTF23" s="146"/>
      <c r="BTG23" s="146"/>
      <c r="BTH23" s="146"/>
      <c r="BTI23" s="146"/>
      <c r="BTJ23" s="146"/>
      <c r="BTK23" s="146"/>
      <c r="BTL23" s="146"/>
      <c r="BTM23" s="146"/>
      <c r="BTN23" s="146"/>
      <c r="BTO23" s="146"/>
      <c r="BTP23" s="146"/>
      <c r="BTQ23" s="146"/>
      <c r="BTR23" s="146"/>
      <c r="BTS23" s="146"/>
      <c r="BTT23" s="146"/>
      <c r="BTU23" s="146"/>
      <c r="BTV23" s="146"/>
      <c r="BTW23" s="146"/>
      <c r="BTX23" s="146"/>
      <c r="BTY23" s="146"/>
      <c r="BTZ23" s="146"/>
      <c r="BUA23" s="146"/>
      <c r="BUB23" s="146"/>
      <c r="BUC23" s="146"/>
      <c r="BUD23" s="146"/>
      <c r="BUE23" s="146"/>
      <c r="BUF23" s="146"/>
      <c r="BUG23" s="146"/>
      <c r="BUH23" s="146"/>
      <c r="BUI23" s="146"/>
      <c r="BUJ23" s="146"/>
      <c r="BUK23" s="146"/>
      <c r="BUL23" s="146"/>
      <c r="BUM23" s="146"/>
      <c r="BUN23" s="146"/>
      <c r="BUO23" s="146"/>
      <c r="BUP23" s="146"/>
      <c r="BUQ23" s="146"/>
      <c r="BUR23" s="146"/>
      <c r="BUS23" s="146"/>
      <c r="BUT23" s="146"/>
      <c r="BUU23" s="146"/>
      <c r="BUV23" s="146"/>
      <c r="BUW23" s="146"/>
      <c r="BUX23" s="146"/>
      <c r="BUY23" s="146"/>
      <c r="BUZ23" s="146"/>
      <c r="BVA23" s="146"/>
      <c r="BVB23" s="146"/>
      <c r="BVC23" s="146"/>
      <c r="BVD23" s="146"/>
      <c r="BVE23" s="146"/>
      <c r="BVF23" s="146"/>
      <c r="BVG23" s="146"/>
      <c r="BVH23" s="146"/>
      <c r="BVI23" s="146"/>
      <c r="BVJ23" s="146"/>
      <c r="BVK23" s="146"/>
      <c r="BVL23" s="146"/>
      <c r="BVM23" s="146"/>
      <c r="BVN23" s="146"/>
      <c r="BVO23" s="146"/>
      <c r="BVP23" s="146"/>
      <c r="BVQ23" s="146"/>
      <c r="BVR23" s="146"/>
      <c r="BVS23" s="146"/>
      <c r="BVT23" s="146"/>
      <c r="BVU23" s="146"/>
      <c r="BVV23" s="146"/>
      <c r="BVW23" s="146"/>
      <c r="BVX23" s="146"/>
      <c r="BVY23" s="146"/>
      <c r="BVZ23" s="146"/>
      <c r="BWA23" s="146"/>
      <c r="BWB23" s="146"/>
      <c r="BWC23" s="146"/>
      <c r="BWD23" s="146"/>
      <c r="BWE23" s="146"/>
      <c r="BWF23" s="146"/>
      <c r="BWG23" s="146"/>
      <c r="BWH23" s="146"/>
      <c r="BWI23" s="146"/>
      <c r="BWJ23" s="146"/>
      <c r="BWK23" s="146"/>
      <c r="BWL23" s="146"/>
      <c r="BWM23" s="146"/>
      <c r="BWN23" s="146"/>
      <c r="BWO23" s="146"/>
      <c r="BWP23" s="146"/>
      <c r="BWQ23" s="146"/>
      <c r="BWR23" s="146"/>
      <c r="BWS23" s="146"/>
      <c r="BWT23" s="146"/>
      <c r="BWU23" s="146"/>
      <c r="BWV23" s="146"/>
      <c r="BWW23" s="146"/>
      <c r="BWX23" s="146"/>
      <c r="BWY23" s="146"/>
      <c r="BWZ23" s="146"/>
      <c r="BXA23" s="146"/>
      <c r="BXB23" s="146"/>
      <c r="BXC23" s="146"/>
      <c r="BXD23" s="146"/>
      <c r="BXE23" s="146"/>
      <c r="BXF23" s="146"/>
      <c r="BXG23" s="146"/>
      <c r="BXH23" s="146"/>
      <c r="BXI23" s="146"/>
      <c r="BXJ23" s="146"/>
      <c r="BXK23" s="146"/>
      <c r="BXL23" s="146"/>
      <c r="BXM23" s="146"/>
      <c r="BXN23" s="146"/>
      <c r="BXO23" s="146"/>
      <c r="BXP23" s="146"/>
      <c r="BXQ23" s="146"/>
      <c r="BXR23" s="146"/>
      <c r="BXS23" s="146"/>
      <c r="BXT23" s="146"/>
      <c r="BXU23" s="146"/>
      <c r="BXV23" s="146"/>
      <c r="BXW23" s="146"/>
      <c r="BXX23" s="146"/>
      <c r="BXY23" s="146"/>
      <c r="BXZ23" s="146"/>
      <c r="BYA23" s="146"/>
      <c r="BYB23" s="146"/>
      <c r="BYC23" s="146"/>
      <c r="BYD23" s="146"/>
      <c r="BYE23" s="146"/>
      <c r="BYF23" s="146"/>
      <c r="BYG23" s="146"/>
      <c r="BYH23" s="146"/>
      <c r="BYI23" s="146"/>
      <c r="BYJ23" s="146"/>
      <c r="BYK23" s="146"/>
      <c r="BYL23" s="146"/>
      <c r="BYM23" s="146"/>
      <c r="BYN23" s="146"/>
      <c r="BYO23" s="146"/>
      <c r="BYP23" s="146"/>
      <c r="BYQ23" s="146"/>
      <c r="BYR23" s="146"/>
      <c r="BYS23" s="146"/>
      <c r="BYT23" s="146"/>
      <c r="BYU23" s="146"/>
      <c r="BYV23" s="146"/>
      <c r="BYW23" s="146"/>
      <c r="BYX23" s="146"/>
      <c r="BYY23" s="146"/>
      <c r="BYZ23" s="146"/>
      <c r="BZA23" s="146"/>
      <c r="BZB23" s="146"/>
      <c r="BZC23" s="146"/>
      <c r="BZD23" s="146"/>
      <c r="BZE23" s="146"/>
      <c r="BZF23" s="146"/>
      <c r="BZG23" s="146"/>
      <c r="BZH23" s="146"/>
      <c r="BZI23" s="146"/>
      <c r="BZJ23" s="146"/>
      <c r="BZK23" s="146"/>
      <c r="BZL23" s="146"/>
      <c r="BZM23" s="146"/>
      <c r="BZN23" s="146"/>
      <c r="BZO23" s="146"/>
      <c r="BZP23" s="146"/>
      <c r="BZQ23" s="146"/>
      <c r="BZR23" s="146"/>
      <c r="BZS23" s="146"/>
      <c r="BZT23" s="146"/>
      <c r="BZU23" s="146"/>
      <c r="BZV23" s="146"/>
      <c r="BZW23" s="146"/>
      <c r="BZX23" s="146"/>
      <c r="BZY23" s="146"/>
      <c r="BZZ23" s="146"/>
      <c r="CAA23" s="146"/>
      <c r="CAB23" s="146"/>
      <c r="CAC23" s="146"/>
      <c r="CAD23" s="146"/>
      <c r="CAE23" s="146"/>
      <c r="CAF23" s="146"/>
      <c r="CAG23" s="146"/>
      <c r="CAH23" s="146"/>
      <c r="CAI23" s="146"/>
      <c r="CAJ23" s="146"/>
      <c r="CAK23" s="146"/>
      <c r="CAL23" s="146"/>
      <c r="CAM23" s="146"/>
      <c r="CAN23" s="146"/>
      <c r="CAO23" s="146"/>
      <c r="CAP23" s="146"/>
      <c r="CAQ23" s="146"/>
      <c r="CAR23" s="146"/>
      <c r="CAS23" s="146"/>
      <c r="CAT23" s="146"/>
      <c r="CAU23" s="146"/>
      <c r="CAV23" s="146"/>
      <c r="CAW23" s="146"/>
      <c r="CAX23" s="146"/>
      <c r="CAY23" s="146"/>
      <c r="CAZ23" s="146"/>
      <c r="CBA23" s="146"/>
      <c r="CBB23" s="146"/>
      <c r="CBC23" s="146"/>
      <c r="CBD23" s="146"/>
      <c r="CBE23" s="146"/>
      <c r="CBF23" s="146"/>
      <c r="CBG23" s="146"/>
      <c r="CBH23" s="146"/>
      <c r="CBI23" s="146"/>
      <c r="CBJ23" s="146"/>
      <c r="CBK23" s="146"/>
      <c r="CBL23" s="146"/>
      <c r="CBM23" s="146"/>
      <c r="CBN23" s="146"/>
      <c r="CBO23" s="146"/>
      <c r="CBP23" s="146"/>
      <c r="CBQ23" s="146"/>
      <c r="CBR23" s="146"/>
      <c r="CBS23" s="146"/>
      <c r="CBT23" s="146"/>
      <c r="CBU23" s="146"/>
      <c r="CBV23" s="146"/>
      <c r="CBW23" s="146"/>
      <c r="CBX23" s="146"/>
      <c r="CBY23" s="146"/>
      <c r="CBZ23" s="146"/>
      <c r="CCA23" s="146"/>
      <c r="CCB23" s="146"/>
      <c r="CCC23" s="146"/>
      <c r="CCD23" s="146"/>
      <c r="CCE23" s="146"/>
      <c r="CCF23" s="146"/>
      <c r="CCG23" s="146"/>
      <c r="CCH23" s="146"/>
      <c r="CCI23" s="146"/>
      <c r="CCJ23" s="146"/>
      <c r="CCK23" s="146"/>
      <c r="CCL23" s="146"/>
      <c r="CCM23" s="146"/>
      <c r="CCN23" s="146"/>
      <c r="CCO23" s="146"/>
      <c r="CCP23" s="146"/>
      <c r="CCQ23" s="146"/>
      <c r="CCR23" s="146"/>
      <c r="CCS23" s="146"/>
      <c r="CCT23" s="146"/>
      <c r="CCU23" s="146"/>
      <c r="CCV23" s="146"/>
      <c r="CCW23" s="146"/>
      <c r="CCX23" s="146"/>
      <c r="CCY23" s="146"/>
      <c r="CCZ23" s="146"/>
      <c r="CDA23" s="146"/>
      <c r="CDB23" s="146"/>
      <c r="CDC23" s="146"/>
      <c r="CDD23" s="146"/>
      <c r="CDE23" s="146"/>
      <c r="CDF23" s="146"/>
      <c r="CDG23" s="146"/>
      <c r="CDH23" s="146"/>
      <c r="CDI23" s="146"/>
      <c r="CDJ23" s="146"/>
      <c r="CDK23" s="146"/>
      <c r="CDL23" s="146"/>
      <c r="CDM23" s="146"/>
      <c r="CDN23" s="146"/>
      <c r="CDO23" s="146"/>
      <c r="CDP23" s="146"/>
      <c r="CDQ23" s="146"/>
      <c r="CDR23" s="146"/>
      <c r="CDS23" s="146"/>
      <c r="CDT23" s="146"/>
      <c r="CDU23" s="146"/>
      <c r="CDV23" s="146"/>
      <c r="CDW23" s="146"/>
      <c r="CDX23" s="146"/>
      <c r="CDY23" s="146"/>
      <c r="CDZ23" s="146"/>
      <c r="CEA23" s="146"/>
      <c r="CEB23" s="146"/>
      <c r="CEC23" s="146"/>
      <c r="CED23" s="146"/>
      <c r="CEE23" s="146"/>
      <c r="CEF23" s="146"/>
      <c r="CEG23" s="146"/>
      <c r="CEH23" s="146"/>
      <c r="CEI23" s="146"/>
      <c r="CEJ23" s="146"/>
      <c r="CEK23" s="146"/>
      <c r="CEL23" s="146"/>
      <c r="CEM23" s="146"/>
      <c r="CEN23" s="146"/>
      <c r="CEO23" s="146"/>
      <c r="CEP23" s="146"/>
      <c r="CEQ23" s="146"/>
      <c r="CER23" s="146"/>
      <c r="CES23" s="146"/>
      <c r="CET23" s="146"/>
      <c r="CEU23" s="146"/>
      <c r="CEV23" s="146"/>
      <c r="CEW23" s="146"/>
      <c r="CEX23" s="146"/>
      <c r="CEY23" s="146"/>
      <c r="CEZ23" s="146"/>
      <c r="CFA23" s="146"/>
      <c r="CFB23" s="146"/>
      <c r="CFC23" s="146"/>
      <c r="CFD23" s="146"/>
      <c r="CFE23" s="146"/>
      <c r="CFF23" s="146"/>
      <c r="CFG23" s="146"/>
      <c r="CFH23" s="146"/>
      <c r="CFI23" s="146"/>
      <c r="CFJ23" s="146"/>
      <c r="CFK23" s="146"/>
      <c r="CFL23" s="146"/>
      <c r="CFM23" s="146"/>
      <c r="CFN23" s="146"/>
      <c r="CFO23" s="146"/>
      <c r="CFP23" s="146"/>
      <c r="CFQ23" s="146"/>
      <c r="CFR23" s="146"/>
      <c r="CFS23" s="146"/>
      <c r="CFT23" s="146"/>
      <c r="CFU23" s="146"/>
      <c r="CFV23" s="146"/>
      <c r="CFW23" s="146"/>
      <c r="CFX23" s="146"/>
      <c r="CFY23" s="146"/>
      <c r="CFZ23" s="146"/>
      <c r="CGA23" s="146"/>
      <c r="CGB23" s="146"/>
      <c r="CGC23" s="146"/>
      <c r="CGD23" s="146"/>
      <c r="CGE23" s="146"/>
      <c r="CGF23" s="146"/>
      <c r="CGG23" s="146"/>
      <c r="CGH23" s="146"/>
      <c r="CGI23" s="146"/>
      <c r="CGJ23" s="146"/>
      <c r="CGK23" s="146"/>
      <c r="CGL23" s="146"/>
      <c r="CGM23" s="146"/>
      <c r="CGN23" s="146"/>
      <c r="CGO23" s="146"/>
      <c r="CGP23" s="146"/>
      <c r="CGQ23" s="146"/>
      <c r="CGR23" s="146"/>
      <c r="CGS23" s="146"/>
      <c r="CGT23" s="146"/>
      <c r="CGU23" s="146"/>
      <c r="CGV23" s="146"/>
      <c r="CGW23" s="146"/>
      <c r="CGX23" s="146"/>
      <c r="CGY23" s="146"/>
      <c r="CGZ23" s="146"/>
      <c r="CHA23" s="146"/>
      <c r="CHB23" s="146"/>
      <c r="CHC23" s="146"/>
      <c r="CHD23" s="146"/>
      <c r="CHE23" s="146"/>
      <c r="CHF23" s="146"/>
      <c r="CHG23" s="146"/>
      <c r="CHH23" s="146"/>
      <c r="CHI23" s="146"/>
      <c r="CHJ23" s="146"/>
      <c r="CHK23" s="146"/>
      <c r="CHL23" s="146"/>
      <c r="CHM23" s="146"/>
      <c r="CHN23" s="146"/>
      <c r="CHO23" s="146"/>
      <c r="CHP23" s="146"/>
      <c r="CHQ23" s="146"/>
      <c r="CHR23" s="146"/>
      <c r="CHS23" s="146"/>
      <c r="CHT23" s="146"/>
      <c r="CHU23" s="146"/>
      <c r="CHV23" s="146"/>
      <c r="CHW23" s="146"/>
      <c r="CHX23" s="146"/>
      <c r="CHY23" s="146"/>
      <c r="CHZ23" s="146"/>
      <c r="CIA23" s="146"/>
      <c r="CIB23" s="146"/>
      <c r="CIC23" s="146"/>
      <c r="CID23" s="146"/>
      <c r="CIE23" s="146"/>
      <c r="CIF23" s="146"/>
      <c r="CIG23" s="146"/>
      <c r="CIH23" s="146"/>
      <c r="CII23" s="146"/>
      <c r="CIJ23" s="146"/>
      <c r="CIK23" s="146"/>
      <c r="CIL23" s="146"/>
      <c r="CIM23" s="146"/>
      <c r="CIN23" s="146"/>
      <c r="CIO23" s="146"/>
      <c r="CIP23" s="146"/>
      <c r="CIQ23" s="146"/>
      <c r="CIR23" s="146"/>
      <c r="CIS23" s="146"/>
      <c r="CIT23" s="146"/>
      <c r="CIU23" s="146"/>
      <c r="CIV23" s="146"/>
      <c r="CIW23" s="146"/>
      <c r="CIX23" s="146"/>
      <c r="CIY23" s="146"/>
      <c r="CIZ23" s="146"/>
      <c r="CJA23" s="146"/>
      <c r="CJB23" s="146"/>
      <c r="CJC23" s="146"/>
      <c r="CJD23" s="146"/>
      <c r="CJE23" s="146"/>
      <c r="CJF23" s="146"/>
      <c r="CJG23" s="146"/>
      <c r="CJH23" s="146"/>
      <c r="CJI23" s="146"/>
      <c r="CJJ23" s="146"/>
      <c r="CJK23" s="146"/>
      <c r="CJL23" s="146"/>
      <c r="CJM23" s="146"/>
      <c r="CJN23" s="146"/>
      <c r="CJO23" s="146"/>
      <c r="CJP23" s="146"/>
      <c r="CJQ23" s="146"/>
      <c r="CJR23" s="146"/>
      <c r="CJS23" s="146"/>
      <c r="CJT23" s="146"/>
      <c r="CJU23" s="146"/>
      <c r="CJV23" s="146"/>
      <c r="CJW23" s="146"/>
      <c r="CJX23" s="146"/>
      <c r="CJY23" s="146"/>
      <c r="CJZ23" s="146"/>
      <c r="CKA23" s="146"/>
      <c r="CKB23" s="146"/>
      <c r="CKC23" s="146"/>
      <c r="CKD23" s="146"/>
      <c r="CKE23" s="146"/>
      <c r="CKF23" s="146"/>
      <c r="CKG23" s="146"/>
      <c r="CKH23" s="146"/>
      <c r="CKI23" s="146"/>
      <c r="CKJ23" s="146"/>
      <c r="CKK23" s="146"/>
      <c r="CKL23" s="146"/>
      <c r="CKM23" s="146"/>
      <c r="CKN23" s="146"/>
      <c r="CKO23" s="146"/>
      <c r="CKP23" s="146"/>
      <c r="CKQ23" s="146"/>
      <c r="CKR23" s="146"/>
      <c r="CKS23" s="146"/>
      <c r="CKT23" s="146"/>
      <c r="CKU23" s="146"/>
      <c r="CKV23" s="146"/>
      <c r="CKW23" s="146"/>
      <c r="CKX23" s="146"/>
      <c r="CKY23" s="146"/>
      <c r="CKZ23" s="146"/>
      <c r="CLA23" s="146"/>
      <c r="CLB23" s="146"/>
      <c r="CLC23" s="146"/>
      <c r="CLD23" s="146"/>
      <c r="CLE23" s="146"/>
      <c r="CLF23" s="146"/>
      <c r="CLG23" s="146"/>
      <c r="CLH23" s="146"/>
      <c r="CLI23" s="146"/>
      <c r="CLJ23" s="146"/>
      <c r="CLK23" s="146"/>
      <c r="CLL23" s="146"/>
      <c r="CLM23" s="146"/>
      <c r="CLN23" s="146"/>
      <c r="CLO23" s="146"/>
      <c r="CLP23" s="146"/>
      <c r="CLQ23" s="146"/>
      <c r="CLR23" s="146"/>
      <c r="CLS23" s="146"/>
      <c r="CLT23" s="146"/>
      <c r="CLU23" s="146"/>
      <c r="CLV23" s="146"/>
      <c r="CLW23" s="146"/>
      <c r="CLX23" s="146"/>
      <c r="CLY23" s="146"/>
      <c r="CLZ23" s="146"/>
      <c r="CMA23" s="146"/>
      <c r="CMB23" s="146"/>
      <c r="CMC23" s="146"/>
      <c r="CMD23" s="146"/>
      <c r="CME23" s="146"/>
      <c r="CMF23" s="146"/>
      <c r="CMG23" s="146"/>
      <c r="CMH23" s="146"/>
      <c r="CMI23" s="146"/>
      <c r="CMJ23" s="146"/>
      <c r="CMK23" s="146"/>
      <c r="CML23" s="146"/>
      <c r="CMM23" s="146"/>
      <c r="CMN23" s="146"/>
      <c r="CMO23" s="146"/>
      <c r="CMP23" s="146"/>
      <c r="CMQ23" s="146"/>
      <c r="CMR23" s="146"/>
      <c r="CMS23" s="146"/>
      <c r="CMT23" s="146"/>
      <c r="CMU23" s="146"/>
      <c r="CMV23" s="146"/>
      <c r="CMW23" s="146"/>
      <c r="CMX23" s="146"/>
      <c r="CMY23" s="146"/>
      <c r="CMZ23" s="146"/>
      <c r="CNA23" s="146"/>
      <c r="CNB23" s="146"/>
      <c r="CNC23" s="146"/>
      <c r="CND23" s="146"/>
      <c r="CNE23" s="146"/>
      <c r="CNF23" s="146"/>
      <c r="CNG23" s="146"/>
      <c r="CNH23" s="146"/>
      <c r="CNI23" s="146"/>
      <c r="CNJ23" s="146"/>
      <c r="CNK23" s="146"/>
      <c r="CNL23" s="146"/>
      <c r="CNM23" s="146"/>
      <c r="CNN23" s="146"/>
      <c r="CNO23" s="146"/>
      <c r="CNP23" s="146"/>
      <c r="CNQ23" s="146"/>
      <c r="CNR23" s="146"/>
      <c r="CNS23" s="146"/>
      <c r="CNT23" s="146"/>
      <c r="CNU23" s="146"/>
      <c r="CNV23" s="146"/>
      <c r="CNW23" s="146"/>
      <c r="CNX23" s="146"/>
      <c r="CNY23" s="146"/>
      <c r="CNZ23" s="146"/>
      <c r="COA23" s="146"/>
      <c r="COB23" s="146"/>
      <c r="COC23" s="146"/>
      <c r="COD23" s="146"/>
      <c r="COE23" s="146"/>
      <c r="COF23" s="146"/>
      <c r="COG23" s="146"/>
      <c r="COH23" s="146"/>
      <c r="COI23" s="146"/>
      <c r="COJ23" s="146"/>
      <c r="COK23" s="146"/>
      <c r="COL23" s="146"/>
      <c r="COM23" s="146"/>
      <c r="CON23" s="146"/>
      <c r="COO23" s="146"/>
      <c r="COP23" s="146"/>
      <c r="COQ23" s="146"/>
      <c r="COR23" s="146"/>
      <c r="COS23" s="146"/>
      <c r="COT23" s="146"/>
      <c r="COU23" s="146"/>
      <c r="COV23" s="146"/>
      <c r="COW23" s="146"/>
      <c r="COX23" s="146"/>
      <c r="COY23" s="146"/>
      <c r="COZ23" s="146"/>
      <c r="CPA23" s="146"/>
      <c r="CPB23" s="146"/>
      <c r="CPC23" s="146"/>
      <c r="CPD23" s="146"/>
      <c r="CPE23" s="146"/>
      <c r="CPF23" s="146"/>
      <c r="CPG23" s="146"/>
      <c r="CPH23" s="146"/>
      <c r="CPI23" s="146"/>
      <c r="CPJ23" s="146"/>
      <c r="CPK23" s="146"/>
      <c r="CPL23" s="146"/>
      <c r="CPM23" s="146"/>
      <c r="CPN23" s="146"/>
      <c r="CPO23" s="146"/>
      <c r="CPP23" s="146"/>
      <c r="CPQ23" s="146"/>
      <c r="CPR23" s="146"/>
      <c r="CPS23" s="146"/>
      <c r="CPT23" s="146"/>
      <c r="CPU23" s="146"/>
      <c r="CPV23" s="146"/>
      <c r="CPW23" s="146"/>
      <c r="CPX23" s="146"/>
      <c r="CPY23" s="146"/>
      <c r="CPZ23" s="146"/>
      <c r="CQA23" s="146"/>
      <c r="CQB23" s="146"/>
      <c r="CQC23" s="146"/>
      <c r="CQD23" s="146"/>
      <c r="CQE23" s="146"/>
      <c r="CQF23" s="146"/>
      <c r="CQG23" s="146"/>
      <c r="CQH23" s="146"/>
      <c r="CQI23" s="146"/>
      <c r="CQJ23" s="146"/>
      <c r="CQK23" s="146"/>
      <c r="CQL23" s="146"/>
      <c r="CQM23" s="146"/>
      <c r="CQN23" s="146"/>
      <c r="CQO23" s="146"/>
      <c r="CQP23" s="146"/>
      <c r="CQQ23" s="146"/>
      <c r="CQR23" s="146"/>
      <c r="CQS23" s="146"/>
      <c r="CQT23" s="146"/>
      <c r="CQU23" s="146"/>
      <c r="CQV23" s="146"/>
      <c r="CQW23" s="146"/>
      <c r="CQX23" s="146"/>
      <c r="CQY23" s="146"/>
      <c r="CQZ23" s="146"/>
      <c r="CRA23" s="146"/>
      <c r="CRB23" s="146"/>
      <c r="CRC23" s="146"/>
      <c r="CRD23" s="146"/>
      <c r="CRE23" s="146"/>
      <c r="CRF23" s="146"/>
      <c r="CRG23" s="146"/>
      <c r="CRH23" s="146"/>
      <c r="CRI23" s="146"/>
      <c r="CRJ23" s="146"/>
      <c r="CRK23" s="146"/>
      <c r="CRL23" s="146"/>
      <c r="CRM23" s="146"/>
      <c r="CRN23" s="146"/>
      <c r="CRO23" s="146"/>
      <c r="CRP23" s="146"/>
      <c r="CRQ23" s="146"/>
      <c r="CRR23" s="146"/>
      <c r="CRS23" s="146"/>
      <c r="CRT23" s="146"/>
      <c r="CRU23" s="146"/>
      <c r="CRV23" s="146"/>
      <c r="CRW23" s="146"/>
      <c r="CRX23" s="146"/>
      <c r="CRY23" s="146"/>
      <c r="CRZ23" s="146"/>
      <c r="CSA23" s="146"/>
      <c r="CSB23" s="146"/>
      <c r="CSC23" s="146"/>
      <c r="CSD23" s="146"/>
      <c r="CSE23" s="146"/>
      <c r="CSF23" s="146"/>
      <c r="CSG23" s="146"/>
      <c r="CSH23" s="146"/>
      <c r="CSI23" s="146"/>
      <c r="CSJ23" s="146"/>
      <c r="CSK23" s="146"/>
      <c r="CSL23" s="146"/>
      <c r="CSM23" s="146"/>
      <c r="CSN23" s="146"/>
      <c r="CSO23" s="146"/>
      <c r="CSP23" s="146"/>
      <c r="CSQ23" s="146"/>
      <c r="CSR23" s="146"/>
      <c r="CSS23" s="146"/>
      <c r="CST23" s="146"/>
      <c r="CSU23" s="146"/>
      <c r="CSV23" s="146"/>
      <c r="CSW23" s="146"/>
      <c r="CSX23" s="146"/>
      <c r="CSY23" s="146"/>
      <c r="CSZ23" s="146"/>
      <c r="CTA23" s="146"/>
      <c r="CTB23" s="146"/>
      <c r="CTC23" s="146"/>
      <c r="CTD23" s="146"/>
      <c r="CTE23" s="146"/>
      <c r="CTF23" s="146"/>
      <c r="CTG23" s="146"/>
      <c r="CTH23" s="146"/>
      <c r="CTI23" s="146"/>
      <c r="CTJ23" s="146"/>
      <c r="CTK23" s="146"/>
      <c r="CTL23" s="146"/>
      <c r="CTM23" s="146"/>
      <c r="CTN23" s="146"/>
      <c r="CTO23" s="146"/>
      <c r="CTP23" s="146"/>
      <c r="CTQ23" s="146"/>
      <c r="CTR23" s="146"/>
      <c r="CTS23" s="146"/>
      <c r="CTT23" s="146"/>
      <c r="CTU23" s="146"/>
      <c r="CTV23" s="146"/>
      <c r="CTW23" s="146"/>
      <c r="CTX23" s="146"/>
      <c r="CTY23" s="146"/>
      <c r="CTZ23" s="146"/>
      <c r="CUA23" s="146"/>
      <c r="CUB23" s="146"/>
      <c r="CUC23" s="146"/>
      <c r="CUD23" s="146"/>
      <c r="CUE23" s="146"/>
      <c r="CUF23" s="146"/>
      <c r="CUG23" s="146"/>
      <c r="CUH23" s="146"/>
      <c r="CUI23" s="146"/>
      <c r="CUJ23" s="146"/>
      <c r="CUK23" s="146"/>
      <c r="CUL23" s="146"/>
      <c r="CUM23" s="146"/>
      <c r="CUN23" s="146"/>
      <c r="CUO23" s="146"/>
      <c r="CUP23" s="146"/>
      <c r="CUQ23" s="146"/>
      <c r="CUR23" s="146"/>
      <c r="CUS23" s="146"/>
      <c r="CUT23" s="146"/>
      <c r="CUU23" s="146"/>
      <c r="CUV23" s="146"/>
      <c r="CUW23" s="146"/>
      <c r="CUX23" s="146"/>
      <c r="CUY23" s="146"/>
      <c r="CUZ23" s="146"/>
      <c r="CVA23" s="146"/>
      <c r="CVB23" s="146"/>
      <c r="CVC23" s="146"/>
      <c r="CVD23" s="146"/>
      <c r="CVE23" s="146"/>
      <c r="CVF23" s="146"/>
      <c r="CVG23" s="146"/>
      <c r="CVH23" s="146"/>
      <c r="CVI23" s="146"/>
      <c r="CVJ23" s="146"/>
      <c r="CVK23" s="146"/>
      <c r="CVL23" s="146"/>
      <c r="CVM23" s="146"/>
      <c r="CVN23" s="146"/>
      <c r="CVO23" s="146"/>
      <c r="CVP23" s="146"/>
      <c r="CVQ23" s="146"/>
      <c r="CVR23" s="146"/>
      <c r="CVS23" s="146"/>
      <c r="CVT23" s="146"/>
      <c r="CVU23" s="146"/>
      <c r="CVV23" s="146"/>
      <c r="CVW23" s="146"/>
      <c r="CVX23" s="146"/>
      <c r="CVY23" s="146"/>
      <c r="CVZ23" s="146"/>
      <c r="CWA23" s="146"/>
      <c r="CWB23" s="146"/>
      <c r="CWC23" s="146"/>
      <c r="CWD23" s="146"/>
      <c r="CWE23" s="146"/>
      <c r="CWF23" s="146"/>
      <c r="CWG23" s="146"/>
      <c r="CWH23" s="146"/>
      <c r="CWI23" s="146"/>
      <c r="CWJ23" s="146"/>
      <c r="CWK23" s="146"/>
      <c r="CWL23" s="146"/>
      <c r="CWM23" s="146"/>
      <c r="CWN23" s="146"/>
      <c r="CWO23" s="146"/>
      <c r="CWP23" s="146"/>
      <c r="CWQ23" s="146"/>
      <c r="CWR23" s="146"/>
      <c r="CWS23" s="146"/>
      <c r="CWT23" s="146"/>
      <c r="CWU23" s="146"/>
      <c r="CWV23" s="146"/>
      <c r="CWW23" s="146"/>
      <c r="CWX23" s="146"/>
      <c r="CWY23" s="146"/>
      <c r="CWZ23" s="146"/>
      <c r="CXA23" s="146"/>
      <c r="CXB23" s="146"/>
      <c r="CXC23" s="146"/>
      <c r="CXD23" s="146"/>
      <c r="CXE23" s="146"/>
      <c r="CXF23" s="146"/>
      <c r="CXG23" s="146"/>
      <c r="CXH23" s="146"/>
      <c r="CXI23" s="146"/>
      <c r="CXJ23" s="146"/>
      <c r="CXK23" s="146"/>
      <c r="CXL23" s="146"/>
      <c r="CXM23" s="146"/>
      <c r="CXN23" s="146"/>
      <c r="CXO23" s="146"/>
      <c r="CXP23" s="146"/>
      <c r="CXQ23" s="146"/>
      <c r="CXR23" s="146"/>
      <c r="CXS23" s="146"/>
      <c r="CXT23" s="146"/>
      <c r="CXU23" s="146"/>
      <c r="CXV23" s="146"/>
      <c r="CXW23" s="146"/>
      <c r="CXX23" s="146"/>
      <c r="CXY23" s="146"/>
      <c r="CXZ23" s="146"/>
      <c r="CYA23" s="146"/>
      <c r="CYB23" s="146"/>
      <c r="CYC23" s="146"/>
      <c r="CYD23" s="146"/>
      <c r="CYE23" s="146"/>
      <c r="CYF23" s="146"/>
      <c r="CYG23" s="146"/>
      <c r="CYH23" s="146"/>
      <c r="CYI23" s="146"/>
      <c r="CYJ23" s="146"/>
      <c r="CYK23" s="146"/>
      <c r="CYL23" s="146"/>
      <c r="CYM23" s="146"/>
      <c r="CYN23" s="146"/>
      <c r="CYO23" s="146"/>
      <c r="CYP23" s="146"/>
      <c r="CYQ23" s="146"/>
      <c r="CYR23" s="146"/>
      <c r="CYS23" s="146"/>
      <c r="CYT23" s="146"/>
      <c r="CYU23" s="146"/>
      <c r="CYV23" s="146"/>
      <c r="CYW23" s="146"/>
      <c r="CYX23" s="146"/>
      <c r="CYY23" s="146"/>
      <c r="CYZ23" s="146"/>
      <c r="CZA23" s="146"/>
      <c r="CZB23" s="146"/>
      <c r="CZC23" s="146"/>
      <c r="CZD23" s="146"/>
      <c r="CZE23" s="146"/>
      <c r="CZF23" s="146"/>
      <c r="CZG23" s="146"/>
      <c r="CZH23" s="146"/>
      <c r="CZI23" s="146"/>
      <c r="CZJ23" s="146"/>
      <c r="CZK23" s="146"/>
      <c r="CZL23" s="146"/>
      <c r="CZM23" s="146"/>
      <c r="CZN23" s="146"/>
      <c r="CZO23" s="146"/>
      <c r="CZP23" s="146"/>
      <c r="CZQ23" s="146"/>
      <c r="CZR23" s="146"/>
      <c r="CZS23" s="146"/>
      <c r="CZT23" s="146"/>
      <c r="CZU23" s="146"/>
      <c r="CZV23" s="146"/>
      <c r="CZW23" s="146"/>
      <c r="CZX23" s="146"/>
      <c r="CZY23" s="146"/>
      <c r="CZZ23" s="146"/>
      <c r="DAA23" s="146"/>
      <c r="DAB23" s="146"/>
      <c r="DAC23" s="146"/>
      <c r="DAD23" s="146"/>
      <c r="DAE23" s="146"/>
      <c r="DAF23" s="146"/>
      <c r="DAG23" s="146"/>
      <c r="DAH23" s="146"/>
      <c r="DAI23" s="146"/>
      <c r="DAJ23" s="146"/>
      <c r="DAK23" s="146"/>
      <c r="DAL23" s="146"/>
      <c r="DAM23" s="146"/>
      <c r="DAN23" s="146"/>
      <c r="DAO23" s="146"/>
      <c r="DAP23" s="146"/>
      <c r="DAQ23" s="146"/>
      <c r="DAR23" s="146"/>
      <c r="DAS23" s="146"/>
      <c r="DAT23" s="146"/>
      <c r="DAU23" s="146"/>
      <c r="DAV23" s="146"/>
      <c r="DAW23" s="146"/>
      <c r="DAX23" s="146"/>
      <c r="DAY23" s="146"/>
      <c r="DAZ23" s="146"/>
      <c r="DBA23" s="146"/>
      <c r="DBB23" s="146"/>
      <c r="DBC23" s="146"/>
      <c r="DBD23" s="146"/>
      <c r="DBE23" s="146"/>
      <c r="DBF23" s="146"/>
      <c r="DBG23" s="146"/>
      <c r="DBH23" s="146"/>
      <c r="DBI23" s="146"/>
      <c r="DBJ23" s="146"/>
      <c r="DBK23" s="146"/>
      <c r="DBL23" s="146"/>
      <c r="DBM23" s="146"/>
      <c r="DBN23" s="146"/>
      <c r="DBO23" s="146"/>
      <c r="DBP23" s="146"/>
      <c r="DBQ23" s="146"/>
      <c r="DBR23" s="146"/>
      <c r="DBS23" s="146"/>
      <c r="DBT23" s="146"/>
      <c r="DBU23" s="146"/>
      <c r="DBV23" s="146"/>
      <c r="DBW23" s="146"/>
      <c r="DBX23" s="146"/>
      <c r="DBY23" s="146"/>
      <c r="DBZ23" s="146"/>
      <c r="DCA23" s="146"/>
      <c r="DCB23" s="146"/>
      <c r="DCC23" s="146"/>
      <c r="DCD23" s="146"/>
      <c r="DCE23" s="146"/>
      <c r="DCF23" s="146"/>
      <c r="DCG23" s="146"/>
      <c r="DCH23" s="146"/>
      <c r="DCI23" s="146"/>
      <c r="DCJ23" s="146"/>
      <c r="DCK23" s="146"/>
      <c r="DCL23" s="146"/>
      <c r="DCM23" s="146"/>
      <c r="DCN23" s="146"/>
      <c r="DCO23" s="146"/>
      <c r="DCP23" s="146"/>
      <c r="DCQ23" s="146"/>
      <c r="DCR23" s="146"/>
      <c r="DCS23" s="146"/>
      <c r="DCT23" s="146"/>
      <c r="DCU23" s="146"/>
      <c r="DCV23" s="146"/>
      <c r="DCW23" s="146"/>
      <c r="DCX23" s="146"/>
      <c r="DCY23" s="146"/>
      <c r="DCZ23" s="146"/>
      <c r="DDA23" s="146"/>
      <c r="DDB23" s="146"/>
      <c r="DDC23" s="146"/>
      <c r="DDD23" s="146"/>
      <c r="DDE23" s="146"/>
      <c r="DDF23" s="146"/>
      <c r="DDG23" s="146"/>
      <c r="DDH23" s="146"/>
      <c r="DDI23" s="146"/>
      <c r="DDJ23" s="146"/>
      <c r="DDK23" s="146"/>
      <c r="DDL23" s="146"/>
      <c r="DDM23" s="146"/>
      <c r="DDN23" s="146"/>
      <c r="DDO23" s="146"/>
      <c r="DDP23" s="146"/>
      <c r="DDQ23" s="146"/>
      <c r="DDR23" s="146"/>
      <c r="DDS23" s="146"/>
      <c r="DDT23" s="146"/>
      <c r="DDU23" s="146"/>
      <c r="DDV23" s="146"/>
      <c r="DDW23" s="146"/>
      <c r="DDX23" s="146"/>
      <c r="DDY23" s="146"/>
      <c r="DDZ23" s="146"/>
      <c r="DEA23" s="146"/>
      <c r="DEB23" s="146"/>
      <c r="DEC23" s="146"/>
      <c r="DED23" s="146"/>
      <c r="DEE23" s="146"/>
      <c r="DEF23" s="146"/>
      <c r="DEG23" s="146"/>
      <c r="DEH23" s="146"/>
      <c r="DEI23" s="146"/>
      <c r="DEJ23" s="146"/>
      <c r="DEK23" s="146"/>
      <c r="DEL23" s="146"/>
      <c r="DEM23" s="146"/>
      <c r="DEN23" s="146"/>
      <c r="DEO23" s="146"/>
      <c r="DEP23" s="146"/>
      <c r="DEQ23" s="146"/>
      <c r="DER23" s="146"/>
      <c r="DES23" s="146"/>
      <c r="DET23" s="146"/>
      <c r="DEU23" s="146"/>
      <c r="DEV23" s="146"/>
      <c r="DEW23" s="146"/>
      <c r="DEX23" s="146"/>
      <c r="DEY23" s="146"/>
      <c r="DEZ23" s="146"/>
      <c r="DFA23" s="146"/>
      <c r="DFB23" s="146"/>
      <c r="DFC23" s="146"/>
      <c r="DFD23" s="146"/>
      <c r="DFE23" s="146"/>
      <c r="DFF23" s="146"/>
      <c r="DFG23" s="146"/>
      <c r="DFH23" s="146"/>
      <c r="DFI23" s="146"/>
      <c r="DFJ23" s="146"/>
      <c r="DFK23" s="146"/>
      <c r="DFL23" s="146"/>
      <c r="DFM23" s="146"/>
      <c r="DFN23" s="146"/>
      <c r="DFO23" s="146"/>
      <c r="DFP23" s="146"/>
      <c r="DFQ23" s="146"/>
      <c r="DFR23" s="146"/>
      <c r="DFS23" s="146"/>
      <c r="DFT23" s="146"/>
      <c r="DFU23" s="146"/>
      <c r="DFV23" s="146"/>
      <c r="DFW23" s="146"/>
      <c r="DFX23" s="146"/>
      <c r="DFY23" s="146"/>
      <c r="DFZ23" s="146"/>
      <c r="DGA23" s="146"/>
      <c r="DGB23" s="146"/>
      <c r="DGC23" s="146"/>
      <c r="DGD23" s="146"/>
      <c r="DGE23" s="146"/>
      <c r="DGF23" s="146"/>
      <c r="DGG23" s="146"/>
      <c r="DGH23" s="146"/>
      <c r="DGI23" s="146"/>
      <c r="DGJ23" s="146"/>
      <c r="DGK23" s="146"/>
      <c r="DGL23" s="146"/>
      <c r="DGM23" s="146"/>
      <c r="DGN23" s="146"/>
      <c r="DGO23" s="146"/>
      <c r="DGP23" s="146"/>
      <c r="DGQ23" s="146"/>
      <c r="DGR23" s="146"/>
      <c r="DGS23" s="146"/>
      <c r="DGT23" s="146"/>
      <c r="DGU23" s="146"/>
      <c r="DGV23" s="146"/>
      <c r="DGW23" s="146"/>
      <c r="DGX23" s="146"/>
      <c r="DGY23" s="146"/>
      <c r="DGZ23" s="146"/>
      <c r="DHA23" s="146"/>
      <c r="DHB23" s="146"/>
      <c r="DHC23" s="146"/>
      <c r="DHD23" s="146"/>
      <c r="DHE23" s="146"/>
      <c r="DHF23" s="146"/>
      <c r="DHG23" s="146"/>
      <c r="DHH23" s="146"/>
      <c r="DHI23" s="146"/>
      <c r="DHJ23" s="146"/>
      <c r="DHK23" s="146"/>
      <c r="DHL23" s="146"/>
      <c r="DHM23" s="146"/>
      <c r="DHN23" s="146"/>
      <c r="DHO23" s="146"/>
      <c r="DHP23" s="146"/>
      <c r="DHQ23" s="146"/>
      <c r="DHR23" s="146"/>
      <c r="DHS23" s="146"/>
      <c r="DHT23" s="146"/>
      <c r="DHU23" s="146"/>
      <c r="DHV23" s="146"/>
      <c r="DHW23" s="146"/>
      <c r="DHX23" s="146"/>
      <c r="DHY23" s="146"/>
      <c r="DHZ23" s="146"/>
      <c r="DIA23" s="146"/>
      <c r="DIB23" s="146"/>
      <c r="DIC23" s="146"/>
      <c r="DID23" s="146"/>
      <c r="DIE23" s="146"/>
      <c r="DIF23" s="146"/>
      <c r="DIG23" s="146"/>
      <c r="DIH23" s="146"/>
      <c r="DII23" s="146"/>
      <c r="DIJ23" s="146"/>
      <c r="DIK23" s="146"/>
      <c r="DIL23" s="146"/>
      <c r="DIM23" s="146"/>
      <c r="DIN23" s="146"/>
      <c r="DIO23" s="146"/>
      <c r="DIP23" s="146"/>
      <c r="DIQ23" s="146"/>
      <c r="DIR23" s="146"/>
      <c r="DIS23" s="146"/>
      <c r="DIT23" s="146"/>
      <c r="DIU23" s="146"/>
      <c r="DIV23" s="146"/>
      <c r="DIW23" s="146"/>
      <c r="DIX23" s="146"/>
      <c r="DIY23" s="146"/>
      <c r="DIZ23" s="146"/>
      <c r="DJA23" s="146"/>
      <c r="DJB23" s="146"/>
      <c r="DJC23" s="146"/>
      <c r="DJD23" s="146"/>
      <c r="DJE23" s="146"/>
      <c r="DJF23" s="146"/>
      <c r="DJG23" s="146"/>
      <c r="DJH23" s="146"/>
      <c r="DJI23" s="146"/>
      <c r="DJJ23" s="146"/>
      <c r="DJK23" s="146"/>
      <c r="DJL23" s="146"/>
      <c r="DJM23" s="146"/>
      <c r="DJN23" s="146"/>
      <c r="DJO23" s="146"/>
      <c r="DJP23" s="146"/>
      <c r="DJQ23" s="146"/>
      <c r="DJR23" s="146"/>
      <c r="DJS23" s="146"/>
      <c r="DJT23" s="146"/>
      <c r="DJU23" s="146"/>
      <c r="DJV23" s="146"/>
      <c r="DJW23" s="146"/>
      <c r="DJX23" s="146"/>
      <c r="DJY23" s="146"/>
      <c r="DJZ23" s="146"/>
      <c r="DKA23" s="146"/>
      <c r="DKB23" s="146"/>
      <c r="DKC23" s="146"/>
      <c r="DKD23" s="146"/>
      <c r="DKE23" s="146"/>
      <c r="DKF23" s="146"/>
      <c r="DKG23" s="146"/>
      <c r="DKH23" s="146"/>
      <c r="DKI23" s="146"/>
      <c r="DKJ23" s="146"/>
      <c r="DKK23" s="146"/>
      <c r="DKL23" s="146"/>
      <c r="DKM23" s="146"/>
      <c r="DKN23" s="146"/>
      <c r="DKO23" s="146"/>
      <c r="DKP23" s="146"/>
      <c r="DKQ23" s="146"/>
      <c r="DKR23" s="146"/>
      <c r="DKS23" s="146"/>
      <c r="DKT23" s="146"/>
      <c r="DKU23" s="146"/>
      <c r="DKV23" s="146"/>
      <c r="DKW23" s="146"/>
      <c r="DKX23" s="146"/>
      <c r="DKY23" s="146"/>
      <c r="DKZ23" s="146"/>
      <c r="DLA23" s="146"/>
      <c r="DLB23" s="146"/>
      <c r="DLC23" s="146"/>
      <c r="DLD23" s="146"/>
      <c r="DLE23" s="146"/>
      <c r="DLF23" s="146"/>
      <c r="DLG23" s="146"/>
      <c r="DLH23" s="146"/>
      <c r="DLI23" s="146"/>
      <c r="DLJ23" s="146"/>
      <c r="DLK23" s="146"/>
      <c r="DLL23" s="146"/>
      <c r="DLM23" s="146"/>
      <c r="DLN23" s="146"/>
      <c r="DLO23" s="146"/>
      <c r="DLP23" s="146"/>
      <c r="DLQ23" s="146"/>
      <c r="DLR23" s="146"/>
      <c r="DLS23" s="146"/>
      <c r="DLT23" s="146"/>
      <c r="DLU23" s="146"/>
      <c r="DLV23" s="146"/>
      <c r="DLW23" s="146"/>
      <c r="DLX23" s="146"/>
      <c r="DLY23" s="146"/>
      <c r="DLZ23" s="146"/>
      <c r="DMA23" s="146"/>
      <c r="DMB23" s="146"/>
      <c r="DMC23" s="146"/>
      <c r="DMD23" s="146"/>
      <c r="DME23" s="146"/>
      <c r="DMF23" s="146"/>
      <c r="DMG23" s="146"/>
      <c r="DMH23" s="146"/>
      <c r="DMI23" s="146"/>
      <c r="DMJ23" s="146"/>
      <c r="DMK23" s="146"/>
      <c r="DML23" s="146"/>
      <c r="DMM23" s="146"/>
      <c r="DMN23" s="146"/>
      <c r="DMO23" s="146"/>
      <c r="DMP23" s="146"/>
      <c r="DMQ23" s="146"/>
      <c r="DMR23" s="146"/>
      <c r="DMS23" s="146"/>
      <c r="DMT23" s="146"/>
      <c r="DMU23" s="146"/>
      <c r="DMV23" s="146"/>
      <c r="DMW23" s="146"/>
      <c r="DMX23" s="146"/>
      <c r="DMY23" s="146"/>
      <c r="DMZ23" s="146"/>
      <c r="DNA23" s="146"/>
      <c r="DNB23" s="146"/>
      <c r="DNC23" s="146"/>
      <c r="DND23" s="146"/>
      <c r="DNE23" s="146"/>
      <c r="DNF23" s="146"/>
      <c r="DNG23" s="146"/>
      <c r="DNH23" s="146"/>
      <c r="DNI23" s="146"/>
      <c r="DNJ23" s="146"/>
      <c r="DNK23" s="146"/>
      <c r="DNL23" s="146"/>
      <c r="DNM23" s="146"/>
      <c r="DNN23" s="146"/>
      <c r="DNO23" s="146"/>
      <c r="DNP23" s="146"/>
      <c r="DNQ23" s="146"/>
      <c r="DNR23" s="146"/>
      <c r="DNS23" s="146"/>
      <c r="DNT23" s="146"/>
      <c r="DNU23" s="146"/>
      <c r="DNV23" s="146"/>
      <c r="DNW23" s="146"/>
      <c r="DNX23" s="146"/>
      <c r="DNY23" s="146"/>
      <c r="DNZ23" s="146"/>
      <c r="DOA23" s="146"/>
      <c r="DOB23" s="146"/>
      <c r="DOC23" s="146"/>
      <c r="DOD23" s="146"/>
      <c r="DOE23" s="146"/>
      <c r="DOF23" s="146"/>
      <c r="DOG23" s="146"/>
      <c r="DOH23" s="146"/>
      <c r="DOI23" s="146"/>
      <c r="DOJ23" s="146"/>
      <c r="DOK23" s="146"/>
      <c r="DOL23" s="146"/>
      <c r="DOM23" s="146"/>
      <c r="DON23" s="146"/>
      <c r="DOO23" s="146"/>
      <c r="DOP23" s="146"/>
      <c r="DOQ23" s="146"/>
      <c r="DOR23" s="146"/>
      <c r="DOS23" s="146"/>
      <c r="DOT23" s="146"/>
      <c r="DOU23" s="146"/>
      <c r="DOV23" s="146"/>
      <c r="DOW23" s="146"/>
      <c r="DOX23" s="146"/>
      <c r="DOY23" s="146"/>
      <c r="DOZ23" s="146"/>
      <c r="DPA23" s="146"/>
      <c r="DPB23" s="146"/>
      <c r="DPC23" s="146"/>
      <c r="DPD23" s="146"/>
      <c r="DPE23" s="146"/>
      <c r="DPF23" s="146"/>
      <c r="DPG23" s="146"/>
      <c r="DPH23" s="146"/>
      <c r="DPI23" s="146"/>
      <c r="DPJ23" s="146"/>
      <c r="DPK23" s="146"/>
      <c r="DPL23" s="146"/>
      <c r="DPM23" s="146"/>
      <c r="DPN23" s="146"/>
      <c r="DPO23" s="146"/>
      <c r="DPP23" s="146"/>
      <c r="DPQ23" s="146"/>
      <c r="DPR23" s="146"/>
      <c r="DPS23" s="146"/>
      <c r="DPT23" s="146"/>
      <c r="DPU23" s="146"/>
      <c r="DPV23" s="146"/>
      <c r="DPW23" s="146"/>
      <c r="DPX23" s="146"/>
      <c r="DPY23" s="146"/>
      <c r="DPZ23" s="146"/>
      <c r="DQA23" s="146"/>
      <c r="DQB23" s="146"/>
      <c r="DQC23" s="146"/>
      <c r="DQD23" s="146"/>
      <c r="DQE23" s="146"/>
      <c r="DQF23" s="146"/>
      <c r="DQG23" s="146"/>
      <c r="DQH23" s="146"/>
      <c r="DQI23" s="146"/>
      <c r="DQJ23" s="146"/>
      <c r="DQK23" s="146"/>
      <c r="DQL23" s="146"/>
      <c r="DQM23" s="146"/>
      <c r="DQN23" s="146"/>
      <c r="DQO23" s="146"/>
      <c r="DQP23" s="146"/>
      <c r="DQQ23" s="146"/>
      <c r="DQR23" s="146"/>
      <c r="DQS23" s="146"/>
      <c r="DQT23" s="146"/>
      <c r="DQU23" s="146"/>
      <c r="DQV23" s="146"/>
      <c r="DQW23" s="146"/>
      <c r="DQX23" s="146"/>
      <c r="DQY23" s="146"/>
      <c r="DQZ23" s="146"/>
      <c r="DRA23" s="146"/>
      <c r="DRB23" s="146"/>
      <c r="DRC23" s="146"/>
      <c r="DRD23" s="146"/>
      <c r="DRE23" s="146"/>
      <c r="DRF23" s="146"/>
      <c r="DRG23" s="146"/>
      <c r="DRH23" s="146"/>
      <c r="DRI23" s="146"/>
      <c r="DRJ23" s="146"/>
      <c r="DRK23" s="146"/>
      <c r="DRL23" s="146"/>
      <c r="DRM23" s="146"/>
      <c r="DRN23" s="146"/>
      <c r="DRO23" s="146"/>
      <c r="DRP23" s="146"/>
      <c r="DRQ23" s="146"/>
      <c r="DRR23" s="146"/>
      <c r="DRS23" s="146"/>
      <c r="DRT23" s="146"/>
      <c r="DRU23" s="146"/>
      <c r="DRV23" s="146"/>
      <c r="DRW23" s="146"/>
      <c r="DRX23" s="146"/>
      <c r="DRY23" s="146"/>
      <c r="DRZ23" s="146"/>
      <c r="DSA23" s="146"/>
      <c r="DSB23" s="146"/>
      <c r="DSC23" s="146"/>
      <c r="DSD23" s="146"/>
      <c r="DSE23" s="146"/>
      <c r="DSF23" s="146"/>
      <c r="DSG23" s="146"/>
      <c r="DSH23" s="146"/>
      <c r="DSI23" s="146"/>
      <c r="DSJ23" s="146"/>
      <c r="DSK23" s="146"/>
      <c r="DSL23" s="146"/>
      <c r="DSM23" s="146"/>
      <c r="DSN23" s="146"/>
      <c r="DSO23" s="146"/>
      <c r="DSP23" s="146"/>
      <c r="DSQ23" s="146"/>
      <c r="DSR23" s="146"/>
      <c r="DSS23" s="146"/>
      <c r="DST23" s="146"/>
      <c r="DSU23" s="146"/>
      <c r="DSV23" s="146"/>
      <c r="DSW23" s="146"/>
      <c r="DSX23" s="146"/>
      <c r="DSY23" s="146"/>
      <c r="DSZ23" s="146"/>
      <c r="DTA23" s="146"/>
      <c r="DTB23" s="146"/>
      <c r="DTC23" s="146"/>
      <c r="DTD23" s="146"/>
      <c r="DTE23" s="146"/>
      <c r="DTF23" s="146"/>
      <c r="DTG23" s="146"/>
      <c r="DTH23" s="146"/>
      <c r="DTI23" s="146"/>
      <c r="DTJ23" s="146"/>
      <c r="DTK23" s="146"/>
      <c r="DTL23" s="146"/>
      <c r="DTM23" s="146"/>
      <c r="DTN23" s="146"/>
      <c r="DTO23" s="146"/>
      <c r="DTP23" s="146"/>
      <c r="DTQ23" s="146"/>
      <c r="DTR23" s="146"/>
      <c r="DTS23" s="146"/>
      <c r="DTT23" s="146"/>
      <c r="DTU23" s="146"/>
      <c r="DTV23" s="146"/>
      <c r="DTW23" s="146"/>
      <c r="DTX23" s="146"/>
      <c r="DTY23" s="146"/>
      <c r="DTZ23" s="146"/>
      <c r="DUA23" s="146"/>
      <c r="DUB23" s="146"/>
      <c r="DUC23" s="146"/>
      <c r="DUD23" s="146"/>
      <c r="DUE23" s="146"/>
      <c r="DUF23" s="146"/>
      <c r="DUG23" s="146"/>
      <c r="DUH23" s="146"/>
      <c r="DUI23" s="146"/>
      <c r="DUJ23" s="146"/>
      <c r="DUK23" s="146"/>
      <c r="DUL23" s="146"/>
      <c r="DUM23" s="146"/>
      <c r="DUN23" s="146"/>
      <c r="DUO23" s="146"/>
      <c r="DUP23" s="146"/>
      <c r="DUQ23" s="146"/>
      <c r="DUR23" s="146"/>
      <c r="DUS23" s="146"/>
      <c r="DUT23" s="146"/>
      <c r="DUU23" s="146"/>
      <c r="DUV23" s="146"/>
      <c r="DUW23" s="146"/>
      <c r="DUX23" s="146"/>
      <c r="DUY23" s="146"/>
      <c r="DUZ23" s="146"/>
      <c r="DVA23" s="146"/>
      <c r="DVB23" s="146"/>
      <c r="DVC23" s="146"/>
      <c r="DVD23" s="146"/>
      <c r="DVE23" s="146"/>
      <c r="DVF23" s="146"/>
      <c r="DVG23" s="146"/>
      <c r="DVH23" s="146"/>
      <c r="DVI23" s="146"/>
      <c r="DVJ23" s="146"/>
      <c r="DVK23" s="146"/>
      <c r="DVL23" s="146"/>
      <c r="DVM23" s="146"/>
      <c r="DVN23" s="146"/>
      <c r="DVO23" s="146"/>
      <c r="DVP23" s="146"/>
      <c r="DVQ23" s="146"/>
      <c r="DVR23" s="146"/>
      <c r="DVS23" s="146"/>
      <c r="DVT23" s="146"/>
      <c r="DVU23" s="146"/>
      <c r="DVV23" s="146"/>
      <c r="DVW23" s="146"/>
      <c r="DVX23" s="146"/>
      <c r="DVY23" s="146"/>
      <c r="DVZ23" s="146"/>
      <c r="DWA23" s="146"/>
      <c r="DWB23" s="146"/>
      <c r="DWC23" s="146"/>
      <c r="DWD23" s="146"/>
      <c r="DWE23" s="146"/>
      <c r="DWF23" s="146"/>
      <c r="DWG23" s="146"/>
      <c r="DWH23" s="146"/>
      <c r="DWI23" s="146"/>
      <c r="DWJ23" s="146"/>
      <c r="DWK23" s="146"/>
      <c r="DWL23" s="146"/>
      <c r="DWM23" s="146"/>
      <c r="DWN23" s="146"/>
      <c r="DWO23" s="146"/>
      <c r="DWP23" s="146"/>
      <c r="DWQ23" s="146"/>
      <c r="DWR23" s="146"/>
      <c r="DWS23" s="146"/>
      <c r="DWT23" s="146"/>
      <c r="DWU23" s="146"/>
      <c r="DWV23" s="146"/>
      <c r="DWW23" s="146"/>
      <c r="DWX23" s="146"/>
      <c r="DWY23" s="146"/>
      <c r="DWZ23" s="146"/>
      <c r="DXA23" s="146"/>
      <c r="DXB23" s="146"/>
      <c r="DXC23" s="146"/>
      <c r="DXD23" s="146"/>
      <c r="DXE23" s="146"/>
      <c r="DXF23" s="146"/>
      <c r="DXG23" s="146"/>
      <c r="DXH23" s="146"/>
      <c r="DXI23" s="146"/>
      <c r="DXJ23" s="146"/>
      <c r="DXK23" s="146"/>
      <c r="DXL23" s="146"/>
      <c r="DXM23" s="146"/>
      <c r="DXN23" s="146"/>
      <c r="DXO23" s="146"/>
      <c r="DXP23" s="146"/>
      <c r="DXQ23" s="146"/>
      <c r="DXR23" s="146"/>
      <c r="DXS23" s="146"/>
      <c r="DXT23" s="146"/>
      <c r="DXU23" s="146"/>
      <c r="DXV23" s="146"/>
      <c r="DXW23" s="146"/>
      <c r="DXX23" s="146"/>
      <c r="DXY23" s="146"/>
      <c r="DXZ23" s="146"/>
      <c r="DYA23" s="146"/>
      <c r="DYB23" s="146"/>
      <c r="DYC23" s="146"/>
      <c r="DYD23" s="146"/>
      <c r="DYE23" s="146"/>
      <c r="DYF23" s="146"/>
      <c r="DYG23" s="146"/>
      <c r="DYH23" s="146"/>
      <c r="DYI23" s="146"/>
      <c r="DYJ23" s="146"/>
      <c r="DYK23" s="146"/>
      <c r="DYL23" s="146"/>
      <c r="DYM23" s="146"/>
      <c r="DYN23" s="146"/>
      <c r="DYO23" s="146"/>
      <c r="DYP23" s="146"/>
      <c r="DYQ23" s="146"/>
      <c r="DYR23" s="146"/>
      <c r="DYS23" s="146"/>
      <c r="DYT23" s="146"/>
      <c r="DYU23" s="146"/>
      <c r="DYV23" s="146"/>
      <c r="DYW23" s="146"/>
      <c r="DYX23" s="146"/>
      <c r="DYY23" s="146"/>
      <c r="DYZ23" s="146"/>
      <c r="DZA23" s="146"/>
      <c r="DZB23" s="146"/>
      <c r="DZC23" s="146"/>
      <c r="DZD23" s="146"/>
      <c r="DZE23" s="146"/>
      <c r="DZF23" s="146"/>
      <c r="DZG23" s="146"/>
      <c r="DZH23" s="146"/>
      <c r="DZI23" s="146"/>
      <c r="DZJ23" s="146"/>
      <c r="DZK23" s="146"/>
      <c r="DZL23" s="146"/>
      <c r="DZM23" s="146"/>
      <c r="DZN23" s="146"/>
      <c r="DZO23" s="146"/>
      <c r="DZP23" s="146"/>
      <c r="DZQ23" s="146"/>
      <c r="DZR23" s="146"/>
      <c r="DZS23" s="146"/>
      <c r="DZT23" s="146"/>
      <c r="DZU23" s="146"/>
      <c r="DZV23" s="146"/>
      <c r="DZW23" s="146"/>
      <c r="DZX23" s="146"/>
      <c r="DZY23" s="146"/>
      <c r="DZZ23" s="146"/>
      <c r="EAA23" s="146"/>
      <c r="EAB23" s="146"/>
      <c r="EAC23" s="146"/>
      <c r="EAD23" s="146"/>
      <c r="EAE23" s="146"/>
      <c r="EAF23" s="146"/>
      <c r="EAG23" s="146"/>
      <c r="EAH23" s="146"/>
      <c r="EAI23" s="146"/>
      <c r="EAJ23" s="146"/>
      <c r="EAK23" s="146"/>
      <c r="EAL23" s="146"/>
      <c r="EAM23" s="146"/>
      <c r="EAN23" s="146"/>
      <c r="EAO23" s="146"/>
      <c r="EAP23" s="146"/>
      <c r="EAQ23" s="146"/>
      <c r="EAR23" s="146"/>
      <c r="EAS23" s="146"/>
      <c r="EAT23" s="146"/>
      <c r="EAU23" s="146"/>
      <c r="EAV23" s="146"/>
      <c r="EAW23" s="146"/>
      <c r="EAX23" s="146"/>
      <c r="EAY23" s="146"/>
      <c r="EAZ23" s="146"/>
      <c r="EBA23" s="146"/>
      <c r="EBB23" s="146"/>
      <c r="EBC23" s="146"/>
      <c r="EBD23" s="146"/>
      <c r="EBE23" s="146"/>
      <c r="EBF23" s="146"/>
      <c r="EBG23" s="146"/>
      <c r="EBH23" s="146"/>
      <c r="EBI23" s="146"/>
      <c r="EBJ23" s="146"/>
      <c r="EBK23" s="146"/>
      <c r="EBL23" s="146"/>
      <c r="EBM23" s="146"/>
      <c r="EBN23" s="146"/>
      <c r="EBO23" s="146"/>
      <c r="EBP23" s="146"/>
      <c r="EBQ23" s="146"/>
      <c r="EBR23" s="146"/>
      <c r="EBS23" s="146"/>
      <c r="EBT23" s="146"/>
      <c r="EBU23" s="146"/>
      <c r="EBV23" s="146"/>
      <c r="EBW23" s="146"/>
      <c r="EBX23" s="146"/>
      <c r="EBY23" s="146"/>
      <c r="EBZ23" s="146"/>
      <c r="ECA23" s="146"/>
      <c r="ECB23" s="146"/>
      <c r="ECC23" s="146"/>
      <c r="ECD23" s="146"/>
      <c r="ECE23" s="146"/>
      <c r="ECF23" s="146"/>
      <c r="ECG23" s="146"/>
      <c r="ECH23" s="146"/>
      <c r="ECI23" s="146"/>
      <c r="ECJ23" s="146"/>
      <c r="ECK23" s="146"/>
      <c r="ECL23" s="146"/>
      <c r="ECM23" s="146"/>
      <c r="ECN23" s="146"/>
      <c r="ECO23" s="146"/>
      <c r="ECP23" s="146"/>
      <c r="ECQ23" s="146"/>
      <c r="ECR23" s="146"/>
      <c r="ECS23" s="146"/>
      <c r="ECT23" s="146"/>
      <c r="ECU23" s="146"/>
      <c r="ECV23" s="146"/>
      <c r="ECW23" s="146"/>
      <c r="ECX23" s="146"/>
      <c r="ECY23" s="146"/>
      <c r="ECZ23" s="146"/>
      <c r="EDA23" s="146"/>
      <c r="EDB23" s="146"/>
      <c r="EDC23" s="146"/>
      <c r="EDD23" s="146"/>
      <c r="EDE23" s="146"/>
      <c r="EDF23" s="146"/>
      <c r="EDG23" s="146"/>
      <c r="EDH23" s="146"/>
      <c r="EDI23" s="146"/>
      <c r="EDJ23" s="146"/>
      <c r="EDK23" s="146"/>
      <c r="EDL23" s="146"/>
      <c r="EDM23" s="146"/>
      <c r="EDN23" s="146"/>
      <c r="EDO23" s="146"/>
      <c r="EDP23" s="146"/>
      <c r="EDQ23" s="146"/>
      <c r="EDR23" s="146"/>
      <c r="EDS23" s="146"/>
      <c r="EDT23" s="146"/>
      <c r="EDU23" s="146"/>
      <c r="EDV23" s="146"/>
      <c r="EDW23" s="146"/>
      <c r="EDX23" s="146"/>
      <c r="EDY23" s="146"/>
      <c r="EDZ23" s="146"/>
      <c r="EEA23" s="146"/>
      <c r="EEB23" s="146"/>
      <c r="EEC23" s="146"/>
      <c r="EED23" s="146"/>
      <c r="EEE23" s="146"/>
      <c r="EEF23" s="146"/>
      <c r="EEG23" s="146"/>
      <c r="EEH23" s="146"/>
      <c r="EEI23" s="146"/>
      <c r="EEJ23" s="146"/>
      <c r="EEK23" s="146"/>
      <c r="EEL23" s="146"/>
      <c r="EEM23" s="146"/>
      <c r="EEN23" s="146"/>
      <c r="EEO23" s="146"/>
      <c r="EEP23" s="146"/>
      <c r="EEQ23" s="146"/>
      <c r="EER23" s="146"/>
      <c r="EES23" s="146"/>
      <c r="EET23" s="146"/>
      <c r="EEU23" s="146"/>
      <c r="EEV23" s="146"/>
      <c r="EEW23" s="146"/>
      <c r="EEX23" s="146"/>
      <c r="EEY23" s="146"/>
      <c r="EEZ23" s="146"/>
      <c r="EFA23" s="146"/>
      <c r="EFB23" s="146"/>
      <c r="EFC23" s="146"/>
      <c r="EFD23" s="146"/>
      <c r="EFE23" s="146"/>
      <c r="EFF23" s="146"/>
      <c r="EFG23" s="146"/>
      <c r="EFH23" s="146"/>
      <c r="EFI23" s="146"/>
      <c r="EFJ23" s="146"/>
      <c r="EFK23" s="146"/>
      <c r="EFL23" s="146"/>
      <c r="EFM23" s="146"/>
      <c r="EFN23" s="146"/>
      <c r="EFO23" s="146"/>
      <c r="EFP23" s="146"/>
      <c r="EFQ23" s="146"/>
      <c r="EFR23" s="146"/>
      <c r="EFS23" s="146"/>
      <c r="EFT23" s="146"/>
      <c r="EFU23" s="146"/>
      <c r="EFV23" s="146"/>
      <c r="EFW23" s="146"/>
      <c r="EFX23" s="146"/>
      <c r="EFY23" s="146"/>
      <c r="EFZ23" s="146"/>
      <c r="EGA23" s="146"/>
      <c r="EGB23" s="146"/>
      <c r="EGC23" s="146"/>
      <c r="EGD23" s="146"/>
      <c r="EGE23" s="146"/>
      <c r="EGF23" s="146"/>
      <c r="EGG23" s="146"/>
      <c r="EGH23" s="146"/>
      <c r="EGI23" s="146"/>
      <c r="EGJ23" s="146"/>
      <c r="EGK23" s="146"/>
      <c r="EGL23" s="146"/>
      <c r="EGM23" s="146"/>
      <c r="EGN23" s="146"/>
      <c r="EGO23" s="146"/>
      <c r="EGP23" s="146"/>
      <c r="EGQ23" s="146"/>
      <c r="EGR23" s="146"/>
      <c r="EGS23" s="146"/>
      <c r="EGT23" s="146"/>
      <c r="EGU23" s="146"/>
      <c r="EGV23" s="146"/>
      <c r="EGW23" s="146"/>
      <c r="EGX23" s="146"/>
      <c r="EGY23" s="146"/>
      <c r="EGZ23" s="146"/>
      <c r="EHA23" s="146"/>
      <c r="EHB23" s="146"/>
      <c r="EHC23" s="146"/>
      <c r="EHD23" s="146"/>
      <c r="EHE23" s="146"/>
      <c r="EHF23" s="146"/>
      <c r="EHG23" s="146"/>
      <c r="EHH23" s="146"/>
      <c r="EHI23" s="146"/>
      <c r="EHJ23" s="146"/>
      <c r="EHK23" s="146"/>
      <c r="EHL23" s="146"/>
      <c r="EHM23" s="146"/>
      <c r="EHN23" s="146"/>
      <c r="EHO23" s="146"/>
      <c r="EHP23" s="146"/>
      <c r="EHQ23" s="146"/>
      <c r="EHR23" s="146"/>
      <c r="EHS23" s="146"/>
      <c r="EHT23" s="146"/>
      <c r="EHU23" s="146"/>
      <c r="EHV23" s="146"/>
      <c r="EHW23" s="146"/>
      <c r="EHX23" s="146"/>
      <c r="EHY23" s="146"/>
      <c r="EHZ23" s="146"/>
      <c r="EIA23" s="146"/>
      <c r="EIB23" s="146"/>
      <c r="EIC23" s="146"/>
      <c r="EID23" s="146"/>
      <c r="EIE23" s="146"/>
      <c r="EIF23" s="146"/>
      <c r="EIG23" s="146"/>
      <c r="EIH23" s="146"/>
      <c r="EII23" s="146"/>
      <c r="EIJ23" s="146"/>
      <c r="EIK23" s="146"/>
      <c r="EIL23" s="146"/>
      <c r="EIM23" s="146"/>
      <c r="EIN23" s="146"/>
      <c r="EIO23" s="146"/>
      <c r="EIP23" s="146"/>
      <c r="EIQ23" s="146"/>
      <c r="EIR23" s="146"/>
      <c r="EIS23" s="146"/>
      <c r="EIT23" s="146"/>
      <c r="EIU23" s="146"/>
      <c r="EIV23" s="146"/>
      <c r="EIW23" s="146"/>
      <c r="EIX23" s="146"/>
      <c r="EIY23" s="146"/>
      <c r="EIZ23" s="146"/>
      <c r="EJA23" s="146"/>
      <c r="EJB23" s="146"/>
      <c r="EJC23" s="146"/>
      <c r="EJD23" s="146"/>
      <c r="EJE23" s="146"/>
      <c r="EJF23" s="146"/>
      <c r="EJG23" s="146"/>
      <c r="EJH23" s="146"/>
      <c r="EJI23" s="146"/>
      <c r="EJJ23" s="146"/>
      <c r="EJK23" s="146"/>
      <c r="EJL23" s="146"/>
      <c r="EJM23" s="146"/>
      <c r="EJN23" s="146"/>
      <c r="EJO23" s="146"/>
      <c r="EJP23" s="146"/>
      <c r="EJQ23" s="146"/>
      <c r="EJR23" s="146"/>
      <c r="EJS23" s="146"/>
      <c r="EJT23" s="146"/>
      <c r="EJU23" s="146"/>
      <c r="EJV23" s="146"/>
      <c r="EJW23" s="146"/>
      <c r="EJX23" s="146"/>
      <c r="EJY23" s="146"/>
      <c r="EJZ23" s="146"/>
      <c r="EKA23" s="146"/>
      <c r="EKB23" s="146"/>
      <c r="EKC23" s="146"/>
      <c r="EKD23" s="146"/>
      <c r="EKE23" s="146"/>
      <c r="EKF23" s="146"/>
      <c r="EKG23" s="146"/>
      <c r="EKH23" s="146"/>
      <c r="EKI23" s="146"/>
      <c r="EKJ23" s="146"/>
      <c r="EKK23" s="146"/>
      <c r="EKL23" s="146"/>
      <c r="EKM23" s="146"/>
      <c r="EKN23" s="146"/>
      <c r="EKO23" s="146"/>
      <c r="EKP23" s="146"/>
      <c r="EKQ23" s="146"/>
      <c r="EKR23" s="146"/>
      <c r="EKS23" s="146"/>
      <c r="EKT23" s="146"/>
      <c r="EKU23" s="146"/>
      <c r="EKV23" s="146"/>
      <c r="EKW23" s="146"/>
      <c r="EKX23" s="146"/>
      <c r="EKY23" s="146"/>
      <c r="EKZ23" s="146"/>
      <c r="ELA23" s="146"/>
      <c r="ELB23" s="146"/>
      <c r="ELC23" s="146"/>
      <c r="ELD23" s="146"/>
      <c r="ELE23" s="146"/>
      <c r="ELF23" s="146"/>
      <c r="ELG23" s="146"/>
      <c r="ELH23" s="146"/>
      <c r="ELI23" s="146"/>
      <c r="ELJ23" s="146"/>
      <c r="ELK23" s="146"/>
      <c r="ELL23" s="146"/>
      <c r="ELM23" s="146"/>
      <c r="ELN23" s="146"/>
      <c r="ELO23" s="146"/>
      <c r="ELP23" s="146"/>
      <c r="ELQ23" s="146"/>
      <c r="ELR23" s="146"/>
      <c r="ELS23" s="146"/>
      <c r="ELT23" s="146"/>
      <c r="ELU23" s="146"/>
      <c r="ELV23" s="146"/>
      <c r="ELW23" s="146"/>
      <c r="ELX23" s="146"/>
      <c r="ELY23" s="146"/>
      <c r="ELZ23" s="146"/>
      <c r="EMA23" s="146"/>
      <c r="EMB23" s="146"/>
      <c r="EMC23" s="146"/>
      <c r="EMD23" s="146"/>
      <c r="EME23" s="146"/>
      <c r="EMF23" s="146"/>
      <c r="EMG23" s="146"/>
      <c r="EMH23" s="146"/>
      <c r="EMI23" s="146"/>
      <c r="EMJ23" s="146"/>
      <c r="EMK23" s="146"/>
      <c r="EML23" s="146"/>
      <c r="EMM23" s="146"/>
      <c r="EMN23" s="146"/>
      <c r="EMO23" s="146"/>
      <c r="EMP23" s="146"/>
      <c r="EMQ23" s="146"/>
      <c r="EMR23" s="146"/>
      <c r="EMS23" s="146"/>
      <c r="EMT23" s="146"/>
      <c r="EMU23" s="146"/>
      <c r="EMV23" s="146"/>
      <c r="EMW23" s="146"/>
      <c r="EMX23" s="146"/>
      <c r="EMY23" s="146"/>
      <c r="EMZ23" s="146"/>
      <c r="ENA23" s="146"/>
      <c r="ENB23" s="146"/>
      <c r="ENC23" s="146"/>
      <c r="END23" s="146"/>
      <c r="ENE23" s="146"/>
      <c r="ENF23" s="146"/>
      <c r="ENG23" s="146"/>
      <c r="ENH23" s="146"/>
      <c r="ENI23" s="146"/>
      <c r="ENJ23" s="146"/>
      <c r="ENK23" s="146"/>
      <c r="ENL23" s="146"/>
      <c r="ENM23" s="146"/>
      <c r="ENN23" s="146"/>
      <c r="ENO23" s="146"/>
      <c r="ENP23" s="146"/>
      <c r="ENQ23" s="146"/>
      <c r="ENR23" s="146"/>
      <c r="ENS23" s="146"/>
      <c r="ENT23" s="146"/>
      <c r="ENU23" s="146"/>
      <c r="ENV23" s="146"/>
      <c r="ENW23" s="146"/>
      <c r="ENX23" s="146"/>
      <c r="ENY23" s="146"/>
      <c r="ENZ23" s="146"/>
      <c r="EOA23" s="146"/>
      <c r="EOB23" s="146"/>
      <c r="EOC23" s="146"/>
      <c r="EOD23" s="146"/>
      <c r="EOE23" s="146"/>
      <c r="EOF23" s="146"/>
      <c r="EOG23" s="146"/>
      <c r="EOH23" s="146"/>
      <c r="EOI23" s="146"/>
      <c r="EOJ23" s="146"/>
      <c r="EOK23" s="146"/>
      <c r="EOL23" s="146"/>
      <c r="EOM23" s="146"/>
      <c r="EON23" s="146"/>
      <c r="EOO23" s="146"/>
      <c r="EOP23" s="146"/>
      <c r="EOQ23" s="146"/>
      <c r="EOR23" s="146"/>
      <c r="EOS23" s="146"/>
      <c r="EOT23" s="146"/>
      <c r="EOU23" s="146"/>
      <c r="EOV23" s="146"/>
      <c r="EOW23" s="146"/>
      <c r="EOX23" s="146"/>
      <c r="EOY23" s="146"/>
      <c r="EOZ23" s="146"/>
      <c r="EPA23" s="146"/>
      <c r="EPB23" s="146"/>
      <c r="EPC23" s="146"/>
      <c r="EPD23" s="146"/>
      <c r="EPE23" s="146"/>
      <c r="EPF23" s="146"/>
      <c r="EPG23" s="146"/>
      <c r="EPH23" s="146"/>
      <c r="EPI23" s="146"/>
      <c r="EPJ23" s="146"/>
      <c r="EPK23" s="146"/>
      <c r="EPL23" s="146"/>
      <c r="EPM23" s="146"/>
      <c r="EPN23" s="146"/>
      <c r="EPO23" s="146"/>
      <c r="EPP23" s="146"/>
      <c r="EPQ23" s="146"/>
      <c r="EPR23" s="146"/>
      <c r="EPS23" s="146"/>
      <c r="EPT23" s="146"/>
      <c r="EPU23" s="146"/>
      <c r="EPV23" s="146"/>
      <c r="EPW23" s="146"/>
      <c r="EPX23" s="146"/>
      <c r="EPY23" s="146"/>
      <c r="EPZ23" s="146"/>
      <c r="EQA23" s="146"/>
      <c r="EQB23" s="146"/>
      <c r="EQC23" s="146"/>
      <c r="EQD23" s="146"/>
      <c r="EQE23" s="146"/>
      <c r="EQF23" s="146"/>
      <c r="EQG23" s="146"/>
      <c r="EQH23" s="146"/>
      <c r="EQI23" s="146"/>
      <c r="EQJ23" s="146"/>
      <c r="EQK23" s="146"/>
      <c r="EQL23" s="146"/>
      <c r="EQM23" s="146"/>
      <c r="EQN23" s="146"/>
      <c r="EQO23" s="146"/>
      <c r="EQP23" s="146"/>
      <c r="EQQ23" s="146"/>
      <c r="EQR23" s="146"/>
      <c r="EQS23" s="146"/>
      <c r="EQT23" s="146"/>
      <c r="EQU23" s="146"/>
      <c r="EQV23" s="146"/>
      <c r="EQW23" s="146"/>
      <c r="EQX23" s="146"/>
      <c r="EQY23" s="146"/>
      <c r="EQZ23" s="146"/>
      <c r="ERA23" s="146"/>
      <c r="ERB23" s="146"/>
      <c r="ERC23" s="146"/>
      <c r="ERD23" s="146"/>
      <c r="ERE23" s="146"/>
      <c r="ERF23" s="146"/>
      <c r="ERG23" s="146"/>
      <c r="ERH23" s="146"/>
      <c r="ERI23" s="146"/>
      <c r="ERJ23" s="146"/>
      <c r="ERK23" s="146"/>
      <c r="ERL23" s="146"/>
      <c r="ERM23" s="146"/>
      <c r="ERN23" s="146"/>
      <c r="ERO23" s="146"/>
      <c r="ERP23" s="146"/>
      <c r="ERQ23" s="146"/>
      <c r="ERR23" s="146"/>
      <c r="ERS23" s="146"/>
      <c r="ERT23" s="146"/>
      <c r="ERU23" s="146"/>
      <c r="ERV23" s="146"/>
      <c r="ERW23" s="146"/>
      <c r="ERX23" s="146"/>
      <c r="ERY23" s="146"/>
      <c r="ERZ23" s="146"/>
      <c r="ESA23" s="146"/>
      <c r="ESB23" s="146"/>
      <c r="ESC23" s="146"/>
      <c r="ESD23" s="146"/>
      <c r="ESE23" s="146"/>
      <c r="ESF23" s="146"/>
      <c r="ESG23" s="146"/>
      <c r="ESH23" s="146"/>
      <c r="ESI23" s="146"/>
      <c r="ESJ23" s="146"/>
      <c r="ESK23" s="146"/>
      <c r="ESL23" s="146"/>
      <c r="ESM23" s="146"/>
      <c r="ESN23" s="146"/>
      <c r="ESO23" s="146"/>
      <c r="ESP23" s="146"/>
      <c r="ESQ23" s="146"/>
      <c r="ESR23" s="146"/>
      <c r="ESS23" s="146"/>
      <c r="EST23" s="146"/>
      <c r="ESU23" s="146"/>
      <c r="ESV23" s="146"/>
      <c r="ESW23" s="146"/>
      <c r="ESX23" s="146"/>
      <c r="ESY23" s="146"/>
      <c r="ESZ23" s="146"/>
      <c r="ETA23" s="146"/>
      <c r="ETB23" s="146"/>
      <c r="ETC23" s="146"/>
      <c r="ETD23" s="146"/>
      <c r="ETE23" s="146"/>
      <c r="ETF23" s="146"/>
      <c r="ETG23" s="146"/>
      <c r="ETH23" s="146"/>
      <c r="ETI23" s="146"/>
      <c r="ETJ23" s="146"/>
      <c r="ETK23" s="146"/>
      <c r="ETL23" s="146"/>
      <c r="ETM23" s="146"/>
      <c r="ETN23" s="146"/>
      <c r="ETO23" s="146"/>
      <c r="ETP23" s="146"/>
      <c r="ETQ23" s="146"/>
      <c r="ETR23" s="146"/>
      <c r="ETS23" s="146"/>
      <c r="ETT23" s="146"/>
      <c r="ETU23" s="146"/>
      <c r="ETV23" s="146"/>
      <c r="ETW23" s="146"/>
      <c r="ETX23" s="146"/>
      <c r="ETY23" s="146"/>
      <c r="ETZ23" s="146"/>
      <c r="EUA23" s="146"/>
      <c r="EUB23" s="146"/>
      <c r="EUC23" s="146"/>
      <c r="EUD23" s="146"/>
      <c r="EUE23" s="146"/>
      <c r="EUF23" s="146"/>
      <c r="EUG23" s="146"/>
      <c r="EUH23" s="146"/>
      <c r="EUI23" s="146"/>
      <c r="EUJ23" s="146"/>
      <c r="EUK23" s="146"/>
      <c r="EUL23" s="146"/>
      <c r="EUM23" s="146"/>
      <c r="EUN23" s="146"/>
      <c r="EUO23" s="146"/>
      <c r="EUP23" s="146"/>
      <c r="EUQ23" s="146"/>
      <c r="EUR23" s="146"/>
      <c r="EUS23" s="146"/>
      <c r="EUT23" s="146"/>
      <c r="EUU23" s="146"/>
      <c r="EUV23" s="146"/>
      <c r="EUW23" s="146"/>
      <c r="EUX23" s="146"/>
      <c r="EUY23" s="146"/>
      <c r="EUZ23" s="146"/>
      <c r="EVA23" s="146"/>
      <c r="EVB23" s="146"/>
      <c r="EVC23" s="146"/>
      <c r="EVD23" s="146"/>
      <c r="EVE23" s="146"/>
      <c r="EVF23" s="146"/>
      <c r="EVG23" s="146"/>
      <c r="EVH23" s="146"/>
      <c r="EVI23" s="146"/>
      <c r="EVJ23" s="146"/>
      <c r="EVK23" s="146"/>
      <c r="EVL23" s="146"/>
      <c r="EVM23" s="146"/>
      <c r="EVN23" s="146"/>
      <c r="EVO23" s="146"/>
      <c r="EVP23" s="146"/>
      <c r="EVQ23" s="146"/>
      <c r="EVR23" s="146"/>
      <c r="EVS23" s="146"/>
      <c r="EVT23" s="146"/>
      <c r="EVU23" s="146"/>
      <c r="EVV23" s="146"/>
      <c r="EVW23" s="146"/>
      <c r="EVX23" s="146"/>
      <c r="EVY23" s="146"/>
      <c r="EVZ23" s="146"/>
      <c r="EWA23" s="146"/>
      <c r="EWB23" s="146"/>
      <c r="EWC23" s="146"/>
      <c r="EWD23" s="146"/>
      <c r="EWE23" s="146"/>
      <c r="EWF23" s="146"/>
      <c r="EWG23" s="146"/>
      <c r="EWH23" s="146"/>
      <c r="EWI23" s="146"/>
      <c r="EWJ23" s="146"/>
      <c r="EWK23" s="146"/>
      <c r="EWL23" s="146"/>
      <c r="EWM23" s="146"/>
      <c r="EWN23" s="146"/>
      <c r="EWO23" s="146"/>
      <c r="EWP23" s="146"/>
      <c r="EWQ23" s="146"/>
      <c r="EWR23" s="146"/>
      <c r="EWS23" s="146"/>
      <c r="EWT23" s="146"/>
      <c r="EWU23" s="146"/>
      <c r="EWV23" s="146"/>
      <c r="EWW23" s="146"/>
      <c r="EWX23" s="146"/>
      <c r="EWY23" s="146"/>
      <c r="EWZ23" s="146"/>
      <c r="EXA23" s="146"/>
      <c r="EXB23" s="146"/>
      <c r="EXC23" s="146"/>
      <c r="EXD23" s="146"/>
      <c r="EXE23" s="146"/>
      <c r="EXF23" s="146"/>
      <c r="EXG23" s="146"/>
      <c r="EXH23" s="146"/>
      <c r="EXI23" s="146"/>
      <c r="EXJ23" s="146"/>
      <c r="EXK23" s="146"/>
      <c r="EXL23" s="146"/>
      <c r="EXM23" s="146"/>
      <c r="EXN23" s="146"/>
      <c r="EXO23" s="146"/>
      <c r="EXP23" s="146"/>
      <c r="EXQ23" s="146"/>
      <c r="EXR23" s="146"/>
      <c r="EXS23" s="146"/>
      <c r="EXT23" s="146"/>
      <c r="EXU23" s="146"/>
      <c r="EXV23" s="146"/>
      <c r="EXW23" s="146"/>
      <c r="EXX23" s="146"/>
      <c r="EXY23" s="146"/>
      <c r="EXZ23" s="146"/>
      <c r="EYA23" s="146"/>
      <c r="EYB23" s="146"/>
      <c r="EYC23" s="146"/>
      <c r="EYD23" s="146"/>
      <c r="EYE23" s="146"/>
      <c r="EYF23" s="146"/>
      <c r="EYG23" s="146"/>
      <c r="EYH23" s="146"/>
      <c r="EYI23" s="146"/>
      <c r="EYJ23" s="146"/>
      <c r="EYK23" s="146"/>
      <c r="EYL23" s="146"/>
      <c r="EYM23" s="146"/>
      <c r="EYN23" s="146"/>
      <c r="EYO23" s="146"/>
      <c r="EYP23" s="146"/>
      <c r="EYQ23" s="146"/>
      <c r="EYR23" s="146"/>
      <c r="EYS23" s="146"/>
      <c r="EYT23" s="146"/>
      <c r="EYU23" s="146"/>
      <c r="EYV23" s="146"/>
      <c r="EYW23" s="146"/>
      <c r="EYX23" s="146"/>
      <c r="EYY23" s="146"/>
      <c r="EYZ23" s="146"/>
      <c r="EZA23" s="146"/>
      <c r="EZB23" s="146"/>
      <c r="EZC23" s="146"/>
      <c r="EZD23" s="146"/>
      <c r="EZE23" s="146"/>
      <c r="EZF23" s="146"/>
      <c r="EZG23" s="146"/>
      <c r="EZH23" s="146"/>
      <c r="EZI23" s="146"/>
      <c r="EZJ23" s="146"/>
      <c r="EZK23" s="146"/>
      <c r="EZL23" s="146"/>
      <c r="EZM23" s="146"/>
      <c r="EZN23" s="146"/>
      <c r="EZO23" s="146"/>
      <c r="EZP23" s="146"/>
      <c r="EZQ23" s="146"/>
      <c r="EZR23" s="146"/>
      <c r="EZS23" s="146"/>
      <c r="EZT23" s="146"/>
      <c r="EZU23" s="146"/>
      <c r="EZV23" s="146"/>
      <c r="EZW23" s="146"/>
      <c r="EZX23" s="146"/>
      <c r="EZY23" s="146"/>
      <c r="EZZ23" s="146"/>
      <c r="FAA23" s="146"/>
      <c r="FAB23" s="146"/>
      <c r="FAC23" s="146"/>
      <c r="FAD23" s="146"/>
      <c r="FAE23" s="146"/>
      <c r="FAF23" s="146"/>
      <c r="FAG23" s="146"/>
      <c r="FAH23" s="146"/>
      <c r="FAI23" s="146"/>
      <c r="FAJ23" s="146"/>
      <c r="FAK23" s="146"/>
      <c r="FAL23" s="146"/>
      <c r="FAM23" s="146"/>
      <c r="FAN23" s="146"/>
      <c r="FAO23" s="146"/>
      <c r="FAP23" s="146"/>
      <c r="FAQ23" s="146"/>
      <c r="FAR23" s="146"/>
      <c r="FAS23" s="146"/>
      <c r="FAT23" s="146"/>
      <c r="FAU23" s="146"/>
      <c r="FAV23" s="146"/>
      <c r="FAW23" s="146"/>
      <c r="FAX23" s="146"/>
      <c r="FAY23" s="146"/>
      <c r="FAZ23" s="146"/>
      <c r="FBA23" s="146"/>
      <c r="FBB23" s="146"/>
      <c r="FBC23" s="146"/>
      <c r="FBD23" s="146"/>
      <c r="FBE23" s="146"/>
      <c r="FBF23" s="146"/>
      <c r="FBG23" s="146"/>
      <c r="FBH23" s="146"/>
      <c r="FBI23" s="146"/>
      <c r="FBJ23" s="146"/>
      <c r="FBK23" s="146"/>
      <c r="FBL23" s="146"/>
      <c r="FBM23" s="146"/>
      <c r="FBN23" s="146"/>
      <c r="FBO23" s="146"/>
      <c r="FBP23" s="146"/>
      <c r="FBQ23" s="146"/>
      <c r="FBR23" s="146"/>
      <c r="FBS23" s="146"/>
      <c r="FBT23" s="146"/>
      <c r="FBU23" s="146"/>
      <c r="FBV23" s="146"/>
      <c r="FBW23" s="146"/>
      <c r="FBX23" s="146"/>
      <c r="FBY23" s="146"/>
      <c r="FBZ23" s="146"/>
      <c r="FCA23" s="146"/>
      <c r="FCB23" s="146"/>
      <c r="FCC23" s="146"/>
      <c r="FCD23" s="146"/>
      <c r="FCE23" s="146"/>
      <c r="FCF23" s="146"/>
      <c r="FCG23" s="146"/>
      <c r="FCH23" s="146"/>
      <c r="FCI23" s="146"/>
      <c r="FCJ23" s="146"/>
      <c r="FCK23" s="146"/>
      <c r="FCL23" s="146"/>
      <c r="FCM23" s="146"/>
      <c r="FCN23" s="146"/>
      <c r="FCO23" s="146"/>
      <c r="FCP23" s="146"/>
      <c r="FCQ23" s="146"/>
      <c r="FCR23" s="146"/>
      <c r="FCS23" s="146"/>
      <c r="FCT23" s="146"/>
      <c r="FCU23" s="146"/>
      <c r="FCV23" s="146"/>
      <c r="FCW23" s="146"/>
      <c r="FCX23" s="146"/>
      <c r="FCY23" s="146"/>
      <c r="FCZ23" s="146"/>
      <c r="FDA23" s="146"/>
      <c r="FDB23" s="146"/>
      <c r="FDC23" s="146"/>
      <c r="FDD23" s="146"/>
      <c r="FDE23" s="146"/>
      <c r="FDF23" s="146"/>
      <c r="FDG23" s="146"/>
      <c r="FDH23" s="146"/>
      <c r="FDI23" s="146"/>
      <c r="FDJ23" s="146"/>
      <c r="FDK23" s="146"/>
      <c r="FDL23" s="146"/>
      <c r="FDM23" s="146"/>
      <c r="FDN23" s="146"/>
      <c r="FDO23" s="146"/>
      <c r="FDP23" s="146"/>
      <c r="FDQ23" s="146"/>
      <c r="FDR23" s="146"/>
      <c r="FDS23" s="146"/>
      <c r="FDT23" s="146"/>
      <c r="FDU23" s="146"/>
      <c r="FDV23" s="146"/>
      <c r="FDW23" s="146"/>
      <c r="FDX23" s="146"/>
      <c r="FDY23" s="146"/>
      <c r="FDZ23" s="146"/>
      <c r="FEA23" s="146"/>
      <c r="FEB23" s="146"/>
      <c r="FEC23" s="146"/>
      <c r="FED23" s="146"/>
      <c r="FEE23" s="146"/>
      <c r="FEF23" s="146"/>
      <c r="FEG23" s="146"/>
      <c r="FEH23" s="146"/>
      <c r="FEI23" s="146"/>
      <c r="FEJ23" s="146"/>
      <c r="FEK23" s="146"/>
      <c r="FEL23" s="146"/>
      <c r="FEM23" s="146"/>
      <c r="FEN23" s="146"/>
      <c r="FEO23" s="146"/>
      <c r="FEP23" s="146"/>
      <c r="FEQ23" s="146"/>
      <c r="FER23" s="146"/>
      <c r="FES23" s="146"/>
      <c r="FET23" s="146"/>
      <c r="FEU23" s="146"/>
      <c r="FEV23" s="146"/>
      <c r="FEW23" s="146"/>
      <c r="FEX23" s="146"/>
      <c r="FEY23" s="146"/>
      <c r="FEZ23" s="146"/>
      <c r="FFA23" s="146"/>
      <c r="FFB23" s="146"/>
      <c r="FFC23" s="146"/>
      <c r="FFD23" s="146"/>
      <c r="FFE23" s="146"/>
      <c r="FFF23" s="146"/>
      <c r="FFG23" s="146"/>
      <c r="FFH23" s="146"/>
      <c r="FFI23" s="146"/>
      <c r="FFJ23" s="146"/>
      <c r="FFK23" s="146"/>
      <c r="FFL23" s="146"/>
      <c r="FFM23" s="146"/>
      <c r="FFN23" s="146"/>
      <c r="FFO23" s="146"/>
      <c r="FFP23" s="146"/>
      <c r="FFQ23" s="146"/>
      <c r="FFR23" s="146"/>
      <c r="FFS23" s="146"/>
      <c r="FFT23" s="146"/>
      <c r="FFU23" s="146"/>
      <c r="FFV23" s="146"/>
      <c r="FFW23" s="146"/>
      <c r="FFX23" s="146"/>
      <c r="FFY23" s="146"/>
      <c r="FFZ23" s="146"/>
      <c r="FGA23" s="146"/>
      <c r="FGB23" s="146"/>
      <c r="FGC23" s="146"/>
      <c r="FGD23" s="146"/>
      <c r="FGE23" s="146"/>
      <c r="FGF23" s="146"/>
      <c r="FGG23" s="146"/>
      <c r="FGH23" s="146"/>
      <c r="FGI23" s="146"/>
      <c r="FGJ23" s="146"/>
      <c r="FGK23" s="146"/>
      <c r="FGL23" s="146"/>
      <c r="FGM23" s="146"/>
      <c r="FGN23" s="146"/>
      <c r="FGO23" s="146"/>
      <c r="FGP23" s="146"/>
      <c r="FGQ23" s="146"/>
      <c r="FGR23" s="146"/>
      <c r="FGS23" s="146"/>
      <c r="FGT23" s="146"/>
      <c r="FGU23" s="146"/>
      <c r="FGV23" s="146"/>
      <c r="FGW23" s="146"/>
      <c r="FGX23" s="146"/>
      <c r="FGY23" s="146"/>
      <c r="FGZ23" s="146"/>
      <c r="FHA23" s="146"/>
      <c r="FHB23" s="146"/>
      <c r="FHC23" s="146"/>
      <c r="FHD23" s="146"/>
      <c r="FHE23" s="146"/>
      <c r="FHF23" s="146"/>
      <c r="FHG23" s="146"/>
      <c r="FHH23" s="146"/>
      <c r="FHI23" s="146"/>
      <c r="FHJ23" s="146"/>
      <c r="FHK23" s="146"/>
      <c r="FHL23" s="146"/>
      <c r="FHM23" s="146"/>
      <c r="FHN23" s="146"/>
      <c r="FHO23" s="146"/>
      <c r="FHP23" s="146"/>
      <c r="FHQ23" s="146"/>
      <c r="FHR23" s="146"/>
      <c r="FHS23" s="146"/>
      <c r="FHT23" s="146"/>
      <c r="FHU23" s="146"/>
      <c r="FHV23" s="146"/>
      <c r="FHW23" s="146"/>
      <c r="FHX23" s="146"/>
      <c r="FHY23" s="146"/>
      <c r="FHZ23" s="146"/>
      <c r="FIA23" s="146"/>
      <c r="FIB23" s="146"/>
      <c r="FIC23" s="146"/>
      <c r="FID23" s="146"/>
      <c r="FIE23" s="146"/>
      <c r="FIF23" s="146"/>
      <c r="FIG23" s="146"/>
      <c r="FIH23" s="146"/>
      <c r="FII23" s="146"/>
      <c r="FIJ23" s="146"/>
      <c r="FIK23" s="146"/>
      <c r="FIL23" s="146"/>
      <c r="FIM23" s="146"/>
      <c r="FIN23" s="146"/>
      <c r="FIO23" s="146"/>
      <c r="FIP23" s="146"/>
      <c r="FIQ23" s="146"/>
      <c r="FIR23" s="146"/>
      <c r="FIS23" s="146"/>
      <c r="FIT23" s="146"/>
      <c r="FIU23" s="146"/>
      <c r="FIV23" s="146"/>
      <c r="FIW23" s="146"/>
      <c r="FIX23" s="146"/>
      <c r="FIY23" s="146"/>
      <c r="FIZ23" s="146"/>
      <c r="FJA23" s="146"/>
      <c r="FJB23" s="146"/>
      <c r="FJC23" s="146"/>
      <c r="FJD23" s="146"/>
      <c r="FJE23" s="146"/>
      <c r="FJF23" s="146"/>
      <c r="FJG23" s="146"/>
      <c r="FJH23" s="146"/>
      <c r="FJI23" s="146"/>
      <c r="FJJ23" s="146"/>
      <c r="FJK23" s="146"/>
      <c r="FJL23" s="146"/>
      <c r="FJM23" s="146"/>
      <c r="FJN23" s="146"/>
      <c r="FJO23" s="146"/>
      <c r="FJP23" s="146"/>
      <c r="FJQ23" s="146"/>
      <c r="FJR23" s="146"/>
      <c r="FJS23" s="146"/>
      <c r="FJT23" s="146"/>
      <c r="FJU23" s="146"/>
      <c r="FJV23" s="146"/>
      <c r="FJW23" s="146"/>
      <c r="FJX23" s="146"/>
      <c r="FJY23" s="146"/>
      <c r="FJZ23" s="146"/>
      <c r="FKA23" s="146"/>
      <c r="FKB23" s="146"/>
      <c r="FKC23" s="146"/>
      <c r="FKD23" s="146"/>
      <c r="FKE23" s="146"/>
      <c r="FKF23" s="146"/>
      <c r="FKG23" s="146"/>
      <c r="FKH23" s="146"/>
      <c r="FKI23" s="146"/>
      <c r="FKJ23" s="146"/>
      <c r="FKK23" s="146"/>
      <c r="FKL23" s="146"/>
      <c r="FKM23" s="146"/>
      <c r="FKN23" s="146"/>
      <c r="FKO23" s="146"/>
      <c r="FKP23" s="146"/>
      <c r="FKQ23" s="146"/>
      <c r="FKR23" s="146"/>
      <c r="FKS23" s="146"/>
      <c r="FKT23" s="146"/>
      <c r="FKU23" s="146"/>
      <c r="FKV23" s="146"/>
      <c r="FKW23" s="146"/>
      <c r="FKX23" s="146"/>
      <c r="FKY23" s="146"/>
      <c r="FKZ23" s="146"/>
      <c r="FLA23" s="146"/>
      <c r="FLB23" s="146"/>
      <c r="FLC23" s="146"/>
      <c r="FLD23" s="146"/>
      <c r="FLE23" s="146"/>
      <c r="FLF23" s="146"/>
      <c r="FLG23" s="146"/>
      <c r="FLH23" s="146"/>
      <c r="FLI23" s="146"/>
      <c r="FLJ23" s="146"/>
      <c r="FLK23" s="146"/>
      <c r="FLL23" s="146"/>
      <c r="FLM23" s="146"/>
      <c r="FLN23" s="146"/>
      <c r="FLO23" s="146"/>
      <c r="FLP23" s="146"/>
      <c r="FLQ23" s="146"/>
      <c r="FLR23" s="146"/>
      <c r="FLS23" s="146"/>
      <c r="FLT23" s="146"/>
      <c r="FLU23" s="146"/>
      <c r="FLV23" s="146"/>
      <c r="FLW23" s="146"/>
      <c r="FLX23" s="146"/>
      <c r="FLY23" s="146"/>
      <c r="FLZ23" s="146"/>
      <c r="FMA23" s="146"/>
      <c r="FMB23" s="146"/>
      <c r="FMC23" s="146"/>
      <c r="FMD23" s="146"/>
      <c r="FME23" s="146"/>
      <c r="FMF23" s="146"/>
      <c r="FMG23" s="146"/>
      <c r="FMH23" s="146"/>
      <c r="FMI23" s="146"/>
      <c r="FMJ23" s="146"/>
      <c r="FMK23" s="146"/>
      <c r="FML23" s="146"/>
      <c r="FMM23" s="146"/>
      <c r="FMN23" s="146"/>
      <c r="FMO23" s="146"/>
      <c r="FMP23" s="146"/>
      <c r="FMQ23" s="146"/>
      <c r="FMR23" s="146"/>
      <c r="FMS23" s="146"/>
      <c r="FMT23" s="146"/>
      <c r="FMU23" s="146"/>
      <c r="FMV23" s="146"/>
      <c r="FMW23" s="146"/>
      <c r="FMX23" s="146"/>
      <c r="FMY23" s="146"/>
      <c r="FMZ23" s="146"/>
      <c r="FNA23" s="146"/>
      <c r="FNB23" s="146"/>
      <c r="FNC23" s="146"/>
      <c r="FND23" s="146"/>
      <c r="FNE23" s="146"/>
      <c r="FNF23" s="146"/>
      <c r="FNG23" s="146"/>
      <c r="FNH23" s="146"/>
      <c r="FNI23" s="146"/>
      <c r="FNJ23" s="146"/>
      <c r="FNK23" s="146"/>
      <c r="FNL23" s="146"/>
      <c r="FNM23" s="146"/>
      <c r="FNN23" s="146"/>
      <c r="FNO23" s="146"/>
      <c r="FNP23" s="146"/>
      <c r="FNQ23" s="146"/>
      <c r="FNR23" s="146"/>
      <c r="FNS23" s="146"/>
      <c r="FNT23" s="146"/>
      <c r="FNU23" s="146"/>
      <c r="FNV23" s="146"/>
      <c r="FNW23" s="146"/>
      <c r="FNX23" s="146"/>
      <c r="FNY23" s="146"/>
      <c r="FNZ23" s="146"/>
      <c r="FOA23" s="146"/>
      <c r="FOB23" s="146"/>
      <c r="FOC23" s="146"/>
      <c r="FOD23" s="146"/>
      <c r="FOE23" s="146"/>
      <c r="FOF23" s="146"/>
      <c r="FOG23" s="146"/>
      <c r="FOH23" s="146"/>
      <c r="FOI23" s="146"/>
      <c r="FOJ23" s="146"/>
      <c r="FOK23" s="146"/>
      <c r="FOL23" s="146"/>
      <c r="FOM23" s="146"/>
      <c r="FON23" s="146"/>
      <c r="FOO23" s="146"/>
      <c r="FOP23" s="146"/>
      <c r="FOQ23" s="146"/>
      <c r="FOR23" s="146"/>
      <c r="FOS23" s="146"/>
      <c r="FOT23" s="146"/>
      <c r="FOU23" s="146"/>
      <c r="FOV23" s="146"/>
      <c r="FOW23" s="146"/>
      <c r="FOX23" s="146"/>
      <c r="FOY23" s="146"/>
      <c r="FOZ23" s="146"/>
      <c r="FPA23" s="146"/>
      <c r="FPB23" s="146"/>
      <c r="FPC23" s="146"/>
      <c r="FPD23" s="146"/>
      <c r="FPE23" s="146"/>
      <c r="FPF23" s="146"/>
      <c r="FPG23" s="146"/>
      <c r="FPH23" s="146"/>
      <c r="FPI23" s="146"/>
      <c r="FPJ23" s="146"/>
      <c r="FPK23" s="146"/>
      <c r="FPL23" s="146"/>
      <c r="FPM23" s="146"/>
      <c r="FPN23" s="146"/>
      <c r="FPO23" s="146"/>
      <c r="FPP23" s="146"/>
      <c r="FPQ23" s="146"/>
      <c r="FPR23" s="146"/>
      <c r="FPS23" s="146"/>
      <c r="FPT23" s="146"/>
      <c r="FPU23" s="146"/>
      <c r="FPV23" s="146"/>
      <c r="FPW23" s="146"/>
      <c r="FPX23" s="146"/>
      <c r="FPY23" s="146"/>
      <c r="FPZ23" s="146"/>
      <c r="FQA23" s="146"/>
      <c r="FQB23" s="146"/>
      <c r="FQC23" s="146"/>
      <c r="FQD23" s="146"/>
      <c r="FQE23" s="146"/>
      <c r="FQF23" s="146"/>
      <c r="FQG23" s="146"/>
      <c r="FQH23" s="146"/>
      <c r="FQI23" s="146"/>
      <c r="FQJ23" s="146"/>
      <c r="FQK23" s="146"/>
      <c r="FQL23" s="146"/>
      <c r="FQM23" s="146"/>
      <c r="FQN23" s="146"/>
      <c r="FQO23" s="146"/>
      <c r="FQP23" s="146"/>
      <c r="FQQ23" s="146"/>
      <c r="FQR23" s="146"/>
      <c r="FQS23" s="146"/>
      <c r="FQT23" s="146"/>
      <c r="FQU23" s="146"/>
      <c r="FQV23" s="146"/>
      <c r="FQW23" s="146"/>
      <c r="FQX23" s="146"/>
      <c r="FQY23" s="146"/>
      <c r="FQZ23" s="146"/>
      <c r="FRA23" s="146"/>
      <c r="FRB23" s="146"/>
      <c r="FRC23" s="146"/>
      <c r="FRD23" s="146"/>
      <c r="FRE23" s="146"/>
      <c r="FRF23" s="146"/>
      <c r="FRG23" s="146"/>
      <c r="FRH23" s="146"/>
      <c r="FRI23" s="146"/>
      <c r="FRJ23" s="146"/>
      <c r="FRK23" s="146"/>
      <c r="FRL23" s="146"/>
      <c r="FRM23" s="146"/>
      <c r="FRN23" s="146"/>
      <c r="FRO23" s="146"/>
      <c r="FRP23" s="146"/>
      <c r="FRQ23" s="146"/>
      <c r="FRR23" s="146"/>
      <c r="FRS23" s="146"/>
      <c r="FRT23" s="146"/>
      <c r="FRU23" s="146"/>
      <c r="FRV23" s="146"/>
      <c r="FRW23" s="146"/>
      <c r="FRX23" s="146"/>
      <c r="FRY23" s="146"/>
      <c r="FRZ23" s="146"/>
      <c r="FSA23" s="146"/>
      <c r="FSB23" s="146"/>
      <c r="FSC23" s="146"/>
      <c r="FSD23" s="146"/>
      <c r="FSE23" s="146"/>
      <c r="FSF23" s="146"/>
      <c r="FSG23" s="146"/>
      <c r="FSH23" s="146"/>
      <c r="FSI23" s="146"/>
      <c r="FSJ23" s="146"/>
      <c r="FSK23" s="146"/>
      <c r="FSL23" s="146"/>
      <c r="FSM23" s="146"/>
      <c r="FSN23" s="146"/>
      <c r="FSO23" s="146"/>
      <c r="FSP23" s="146"/>
      <c r="FSQ23" s="146"/>
      <c r="FSR23" s="146"/>
      <c r="FSS23" s="146"/>
      <c r="FST23" s="146"/>
      <c r="FSU23" s="146"/>
      <c r="FSV23" s="146"/>
      <c r="FSW23" s="146"/>
      <c r="FSX23" s="146"/>
      <c r="FSY23" s="146"/>
      <c r="FSZ23" s="146"/>
      <c r="FTA23" s="146"/>
      <c r="FTB23" s="146"/>
      <c r="FTC23" s="146"/>
      <c r="FTD23" s="146"/>
      <c r="FTE23" s="146"/>
      <c r="FTF23" s="146"/>
      <c r="FTG23" s="146"/>
      <c r="FTH23" s="146"/>
      <c r="FTI23" s="146"/>
      <c r="FTJ23" s="146"/>
      <c r="FTK23" s="146"/>
      <c r="FTL23" s="146"/>
      <c r="FTM23" s="146"/>
      <c r="FTN23" s="146"/>
      <c r="FTO23" s="146"/>
      <c r="FTP23" s="146"/>
      <c r="FTQ23" s="146"/>
      <c r="FTR23" s="146"/>
      <c r="FTS23" s="146"/>
      <c r="FTT23" s="146"/>
      <c r="FTU23" s="146"/>
      <c r="FTV23" s="146"/>
      <c r="FTW23" s="146"/>
      <c r="FTX23" s="146"/>
      <c r="FTY23" s="146"/>
      <c r="FTZ23" s="146"/>
      <c r="FUA23" s="146"/>
      <c r="FUB23" s="146"/>
      <c r="FUC23" s="146"/>
      <c r="FUD23" s="146"/>
      <c r="FUE23" s="146"/>
      <c r="FUF23" s="146"/>
      <c r="FUG23" s="146"/>
      <c r="FUH23" s="146"/>
      <c r="FUI23" s="146"/>
      <c r="FUJ23" s="146"/>
      <c r="FUK23" s="146"/>
      <c r="FUL23" s="146"/>
      <c r="FUM23" s="146"/>
      <c r="FUN23" s="146"/>
      <c r="FUO23" s="146"/>
      <c r="FUP23" s="146"/>
      <c r="FUQ23" s="146"/>
      <c r="FUR23" s="146"/>
      <c r="FUS23" s="146"/>
      <c r="FUT23" s="146"/>
      <c r="FUU23" s="146"/>
      <c r="FUV23" s="146"/>
      <c r="FUW23" s="146"/>
      <c r="FUX23" s="146"/>
      <c r="FUY23" s="146"/>
      <c r="FUZ23" s="146"/>
      <c r="FVA23" s="146"/>
      <c r="FVB23" s="146"/>
      <c r="FVC23" s="146"/>
      <c r="FVD23" s="146"/>
      <c r="FVE23" s="146"/>
      <c r="FVF23" s="146"/>
      <c r="FVG23" s="146"/>
      <c r="FVH23" s="146"/>
      <c r="FVI23" s="146"/>
      <c r="FVJ23" s="146"/>
      <c r="FVK23" s="146"/>
      <c r="FVL23" s="146"/>
      <c r="FVM23" s="146"/>
      <c r="FVN23" s="146"/>
      <c r="FVO23" s="146"/>
      <c r="FVP23" s="146"/>
      <c r="FVQ23" s="146"/>
      <c r="FVR23" s="146"/>
      <c r="FVS23" s="146"/>
      <c r="FVT23" s="146"/>
      <c r="FVU23" s="146"/>
      <c r="FVV23" s="146"/>
      <c r="FVW23" s="146"/>
      <c r="FVX23" s="146"/>
      <c r="FVY23" s="146"/>
      <c r="FVZ23" s="146"/>
      <c r="FWA23" s="146"/>
      <c r="FWB23" s="146"/>
      <c r="FWC23" s="146"/>
      <c r="FWD23" s="146"/>
      <c r="FWE23" s="146"/>
      <c r="FWF23" s="146"/>
      <c r="FWG23" s="146"/>
      <c r="FWH23" s="146"/>
      <c r="FWI23" s="146"/>
      <c r="FWJ23" s="146"/>
      <c r="FWK23" s="146"/>
      <c r="FWL23" s="146"/>
      <c r="FWM23" s="146"/>
      <c r="FWN23" s="146"/>
      <c r="FWO23" s="146"/>
      <c r="FWP23" s="146"/>
      <c r="FWQ23" s="146"/>
      <c r="FWR23" s="146"/>
      <c r="FWS23" s="146"/>
      <c r="FWT23" s="146"/>
      <c r="FWU23" s="146"/>
      <c r="FWV23" s="146"/>
      <c r="FWW23" s="146"/>
      <c r="FWX23" s="146"/>
      <c r="FWY23" s="146"/>
      <c r="FWZ23" s="146"/>
      <c r="FXA23" s="146"/>
      <c r="FXB23" s="146"/>
      <c r="FXC23" s="146"/>
      <c r="FXD23" s="146"/>
      <c r="FXE23" s="146"/>
      <c r="FXF23" s="146"/>
      <c r="FXG23" s="146"/>
      <c r="FXH23" s="146"/>
      <c r="FXI23" s="146"/>
      <c r="FXJ23" s="146"/>
      <c r="FXK23" s="146"/>
      <c r="FXL23" s="146"/>
      <c r="FXM23" s="146"/>
      <c r="FXN23" s="146"/>
      <c r="FXO23" s="146"/>
      <c r="FXP23" s="146"/>
      <c r="FXQ23" s="146"/>
      <c r="FXR23" s="146"/>
      <c r="FXS23" s="146"/>
      <c r="FXT23" s="146"/>
      <c r="FXU23" s="146"/>
      <c r="FXV23" s="146"/>
      <c r="FXW23" s="146"/>
      <c r="FXX23" s="146"/>
      <c r="FXY23" s="146"/>
      <c r="FXZ23" s="146"/>
      <c r="FYA23" s="146"/>
      <c r="FYB23" s="146"/>
      <c r="FYC23" s="146"/>
      <c r="FYD23" s="146"/>
      <c r="FYE23" s="146"/>
      <c r="FYF23" s="146"/>
      <c r="FYG23" s="146"/>
      <c r="FYH23" s="146"/>
      <c r="FYI23" s="146"/>
      <c r="FYJ23" s="146"/>
      <c r="FYK23" s="146"/>
      <c r="FYL23" s="146"/>
      <c r="FYM23" s="146"/>
      <c r="FYN23" s="146"/>
      <c r="FYO23" s="146"/>
      <c r="FYP23" s="146"/>
      <c r="FYQ23" s="146"/>
      <c r="FYR23" s="146"/>
      <c r="FYS23" s="146"/>
      <c r="FYT23" s="146"/>
      <c r="FYU23" s="146"/>
      <c r="FYV23" s="146"/>
      <c r="FYW23" s="146"/>
      <c r="FYX23" s="146"/>
      <c r="FYY23" s="146"/>
      <c r="FYZ23" s="146"/>
      <c r="FZA23" s="146"/>
      <c r="FZB23" s="146"/>
      <c r="FZC23" s="146"/>
      <c r="FZD23" s="146"/>
      <c r="FZE23" s="146"/>
      <c r="FZF23" s="146"/>
      <c r="FZG23" s="146"/>
      <c r="FZH23" s="146"/>
      <c r="FZI23" s="146"/>
      <c r="FZJ23" s="146"/>
      <c r="FZK23" s="146"/>
      <c r="FZL23" s="146"/>
      <c r="FZM23" s="146"/>
      <c r="FZN23" s="146"/>
      <c r="FZO23" s="146"/>
      <c r="FZP23" s="146"/>
      <c r="FZQ23" s="146"/>
      <c r="FZR23" s="146"/>
      <c r="FZS23" s="146"/>
      <c r="FZT23" s="146"/>
      <c r="FZU23" s="146"/>
      <c r="FZV23" s="146"/>
      <c r="FZW23" s="146"/>
      <c r="FZX23" s="146"/>
      <c r="FZY23" s="146"/>
      <c r="FZZ23" s="146"/>
      <c r="GAA23" s="146"/>
      <c r="GAB23" s="146"/>
      <c r="GAC23" s="146"/>
      <c r="GAD23" s="146"/>
      <c r="GAE23" s="146"/>
      <c r="GAF23" s="146"/>
      <c r="GAG23" s="146"/>
      <c r="GAH23" s="146"/>
      <c r="GAI23" s="146"/>
      <c r="GAJ23" s="146"/>
      <c r="GAK23" s="146"/>
      <c r="GAL23" s="146"/>
      <c r="GAM23" s="146"/>
      <c r="GAN23" s="146"/>
      <c r="GAO23" s="146"/>
      <c r="GAP23" s="146"/>
      <c r="GAQ23" s="146"/>
      <c r="GAR23" s="146"/>
      <c r="GAS23" s="146"/>
      <c r="GAT23" s="146"/>
      <c r="GAU23" s="146"/>
      <c r="GAV23" s="146"/>
      <c r="GAW23" s="146"/>
      <c r="GAX23" s="146"/>
      <c r="GAY23" s="146"/>
      <c r="GAZ23" s="146"/>
      <c r="GBA23" s="146"/>
      <c r="GBB23" s="146"/>
      <c r="GBC23" s="146"/>
      <c r="GBD23" s="146"/>
      <c r="GBE23" s="146"/>
      <c r="GBF23" s="146"/>
      <c r="GBG23" s="146"/>
      <c r="GBH23" s="146"/>
      <c r="GBI23" s="146"/>
      <c r="GBJ23" s="146"/>
      <c r="GBK23" s="146"/>
      <c r="GBL23" s="146"/>
      <c r="GBM23" s="146"/>
      <c r="GBN23" s="146"/>
      <c r="GBO23" s="146"/>
      <c r="GBP23" s="146"/>
      <c r="GBQ23" s="146"/>
      <c r="GBR23" s="146"/>
      <c r="GBS23" s="146"/>
      <c r="GBT23" s="146"/>
      <c r="GBU23" s="146"/>
      <c r="GBV23" s="146"/>
      <c r="GBW23" s="146"/>
      <c r="GBX23" s="146"/>
      <c r="GBY23" s="146"/>
      <c r="GBZ23" s="146"/>
      <c r="GCA23" s="146"/>
      <c r="GCB23" s="146"/>
      <c r="GCC23" s="146"/>
      <c r="GCD23" s="146"/>
      <c r="GCE23" s="146"/>
      <c r="GCF23" s="146"/>
      <c r="GCG23" s="146"/>
      <c r="GCH23" s="146"/>
      <c r="GCI23" s="146"/>
      <c r="GCJ23" s="146"/>
      <c r="GCK23" s="146"/>
      <c r="GCL23" s="146"/>
      <c r="GCM23" s="146"/>
      <c r="GCN23" s="146"/>
      <c r="GCO23" s="146"/>
      <c r="GCP23" s="146"/>
      <c r="GCQ23" s="146"/>
      <c r="GCR23" s="146"/>
      <c r="GCS23" s="146"/>
      <c r="GCT23" s="146"/>
      <c r="GCU23" s="146"/>
      <c r="GCV23" s="146"/>
      <c r="GCW23" s="146"/>
      <c r="GCX23" s="146"/>
      <c r="GCY23" s="146"/>
      <c r="GCZ23" s="146"/>
      <c r="GDA23" s="146"/>
      <c r="GDB23" s="146"/>
      <c r="GDC23" s="146"/>
      <c r="GDD23" s="146"/>
      <c r="GDE23" s="146"/>
      <c r="GDF23" s="146"/>
      <c r="GDG23" s="146"/>
      <c r="GDH23" s="146"/>
      <c r="GDI23" s="146"/>
      <c r="GDJ23" s="146"/>
      <c r="GDK23" s="146"/>
      <c r="GDL23" s="146"/>
      <c r="GDM23" s="146"/>
      <c r="GDN23" s="146"/>
      <c r="GDO23" s="146"/>
      <c r="GDP23" s="146"/>
      <c r="GDQ23" s="146"/>
      <c r="GDR23" s="146"/>
      <c r="GDS23" s="146"/>
      <c r="GDT23" s="146"/>
      <c r="GDU23" s="146"/>
      <c r="GDV23" s="146"/>
      <c r="GDW23" s="146"/>
      <c r="GDX23" s="146"/>
      <c r="GDY23" s="146"/>
      <c r="GDZ23" s="146"/>
      <c r="GEA23" s="146"/>
      <c r="GEB23" s="146"/>
      <c r="GEC23" s="146"/>
      <c r="GED23" s="146"/>
      <c r="GEE23" s="146"/>
      <c r="GEF23" s="146"/>
      <c r="GEG23" s="146"/>
      <c r="GEH23" s="146"/>
      <c r="GEI23" s="146"/>
      <c r="GEJ23" s="146"/>
      <c r="GEK23" s="146"/>
      <c r="GEL23" s="146"/>
      <c r="GEM23" s="146"/>
      <c r="GEN23" s="146"/>
      <c r="GEO23" s="146"/>
      <c r="GEP23" s="146"/>
      <c r="GEQ23" s="146"/>
      <c r="GER23" s="146"/>
      <c r="GES23" s="146"/>
      <c r="GET23" s="146"/>
      <c r="GEU23" s="146"/>
      <c r="GEV23" s="146"/>
      <c r="GEW23" s="146"/>
      <c r="GEX23" s="146"/>
      <c r="GEY23" s="146"/>
      <c r="GEZ23" s="146"/>
      <c r="GFA23" s="146"/>
      <c r="GFB23" s="146"/>
      <c r="GFC23" s="146"/>
      <c r="GFD23" s="146"/>
      <c r="GFE23" s="146"/>
      <c r="GFF23" s="146"/>
      <c r="GFG23" s="146"/>
      <c r="GFH23" s="146"/>
      <c r="GFI23" s="146"/>
      <c r="GFJ23" s="146"/>
      <c r="GFK23" s="146"/>
      <c r="GFL23" s="146"/>
      <c r="GFM23" s="146"/>
      <c r="GFN23" s="146"/>
      <c r="GFO23" s="146"/>
      <c r="GFP23" s="146"/>
      <c r="GFQ23" s="146"/>
      <c r="GFR23" s="146"/>
      <c r="GFS23" s="146"/>
      <c r="GFT23" s="146"/>
      <c r="GFU23" s="146"/>
      <c r="GFV23" s="146"/>
      <c r="GFW23" s="146"/>
      <c r="GFX23" s="146"/>
      <c r="GFY23" s="146"/>
      <c r="GFZ23" s="146"/>
      <c r="GGA23" s="146"/>
      <c r="GGB23" s="146"/>
      <c r="GGC23" s="146"/>
      <c r="GGD23" s="146"/>
      <c r="GGE23" s="146"/>
      <c r="GGF23" s="146"/>
      <c r="GGG23" s="146"/>
      <c r="GGH23" s="146"/>
      <c r="GGI23" s="146"/>
      <c r="GGJ23" s="146"/>
      <c r="GGK23" s="146"/>
      <c r="GGL23" s="146"/>
      <c r="GGM23" s="146"/>
      <c r="GGN23" s="146"/>
      <c r="GGO23" s="146"/>
      <c r="GGP23" s="146"/>
      <c r="GGQ23" s="146"/>
      <c r="GGR23" s="146"/>
      <c r="GGS23" s="146"/>
      <c r="GGT23" s="146"/>
      <c r="GGU23" s="146"/>
      <c r="GGV23" s="146"/>
      <c r="GGW23" s="146"/>
      <c r="GGX23" s="146"/>
      <c r="GGY23" s="146"/>
      <c r="GGZ23" s="146"/>
      <c r="GHA23" s="146"/>
      <c r="GHB23" s="146"/>
      <c r="GHC23" s="146"/>
      <c r="GHD23" s="146"/>
      <c r="GHE23" s="146"/>
      <c r="GHF23" s="146"/>
      <c r="GHG23" s="146"/>
      <c r="GHH23" s="146"/>
      <c r="GHI23" s="146"/>
      <c r="GHJ23" s="146"/>
      <c r="GHK23" s="146"/>
      <c r="GHL23" s="146"/>
      <c r="GHM23" s="146"/>
      <c r="GHN23" s="146"/>
      <c r="GHO23" s="146"/>
      <c r="GHP23" s="146"/>
      <c r="GHQ23" s="146"/>
      <c r="GHR23" s="146"/>
      <c r="GHS23" s="146"/>
      <c r="GHT23" s="146"/>
      <c r="GHU23" s="146"/>
      <c r="GHV23" s="146"/>
      <c r="GHW23" s="146"/>
      <c r="GHX23" s="146"/>
      <c r="GHY23" s="146"/>
      <c r="GHZ23" s="146"/>
      <c r="GIA23" s="146"/>
      <c r="GIB23" s="146"/>
      <c r="GIC23" s="146"/>
      <c r="GID23" s="146"/>
      <c r="GIE23" s="146"/>
      <c r="GIF23" s="146"/>
      <c r="GIG23" s="146"/>
      <c r="GIH23" s="146"/>
      <c r="GII23" s="146"/>
      <c r="GIJ23" s="146"/>
      <c r="GIK23" s="146"/>
      <c r="GIL23" s="146"/>
      <c r="GIM23" s="146"/>
      <c r="GIN23" s="146"/>
      <c r="GIO23" s="146"/>
      <c r="GIP23" s="146"/>
      <c r="GIQ23" s="146"/>
      <c r="GIR23" s="146"/>
      <c r="GIS23" s="146"/>
      <c r="GIT23" s="146"/>
      <c r="GIU23" s="146"/>
      <c r="GIV23" s="146"/>
      <c r="GIW23" s="146"/>
      <c r="GIX23" s="146"/>
      <c r="GIY23" s="146"/>
      <c r="GIZ23" s="146"/>
      <c r="GJA23" s="146"/>
      <c r="GJB23" s="146"/>
      <c r="GJC23" s="146"/>
      <c r="GJD23" s="146"/>
      <c r="GJE23" s="146"/>
      <c r="GJF23" s="146"/>
      <c r="GJG23" s="146"/>
      <c r="GJH23" s="146"/>
      <c r="GJI23" s="146"/>
      <c r="GJJ23" s="146"/>
      <c r="GJK23" s="146"/>
      <c r="GJL23" s="146"/>
      <c r="GJM23" s="146"/>
      <c r="GJN23" s="146"/>
      <c r="GJO23" s="146"/>
      <c r="GJP23" s="146"/>
      <c r="GJQ23" s="146"/>
      <c r="GJR23" s="146"/>
      <c r="GJS23" s="146"/>
      <c r="GJT23" s="146"/>
      <c r="GJU23" s="146"/>
      <c r="GJV23" s="146"/>
      <c r="GJW23" s="146"/>
      <c r="GJX23" s="146"/>
      <c r="GJY23" s="146"/>
      <c r="GJZ23" s="146"/>
      <c r="GKA23" s="146"/>
      <c r="GKB23" s="146"/>
      <c r="GKC23" s="146"/>
      <c r="GKD23" s="146"/>
      <c r="GKE23" s="146"/>
      <c r="GKF23" s="146"/>
      <c r="GKG23" s="146"/>
      <c r="GKH23" s="146"/>
      <c r="GKI23" s="146"/>
      <c r="GKJ23" s="146"/>
      <c r="GKK23" s="146"/>
      <c r="GKL23" s="146"/>
      <c r="GKM23" s="146"/>
      <c r="GKN23" s="146"/>
      <c r="GKO23" s="146"/>
      <c r="GKP23" s="146"/>
      <c r="GKQ23" s="146"/>
      <c r="GKR23" s="146"/>
      <c r="GKS23" s="146"/>
      <c r="GKT23" s="146"/>
      <c r="GKU23" s="146"/>
      <c r="GKV23" s="146"/>
      <c r="GKW23" s="146"/>
      <c r="GKX23" s="146"/>
      <c r="GKY23" s="146"/>
      <c r="GKZ23" s="146"/>
      <c r="GLA23" s="146"/>
      <c r="GLB23" s="146"/>
      <c r="GLC23" s="146"/>
      <c r="GLD23" s="146"/>
      <c r="GLE23" s="146"/>
      <c r="GLF23" s="146"/>
      <c r="GLG23" s="146"/>
      <c r="GLH23" s="146"/>
      <c r="GLI23" s="146"/>
      <c r="GLJ23" s="146"/>
      <c r="GLK23" s="146"/>
      <c r="GLL23" s="146"/>
      <c r="GLM23" s="146"/>
      <c r="GLN23" s="146"/>
      <c r="GLO23" s="146"/>
      <c r="GLP23" s="146"/>
      <c r="GLQ23" s="146"/>
      <c r="GLR23" s="146"/>
      <c r="GLS23" s="146"/>
      <c r="GLT23" s="146"/>
      <c r="GLU23" s="146"/>
      <c r="GLV23" s="146"/>
      <c r="GLW23" s="146"/>
      <c r="GLX23" s="146"/>
      <c r="GLY23" s="146"/>
      <c r="GLZ23" s="146"/>
      <c r="GMA23" s="146"/>
      <c r="GMB23" s="146"/>
      <c r="GMC23" s="146"/>
      <c r="GMD23" s="146"/>
      <c r="GME23" s="146"/>
      <c r="GMF23" s="146"/>
      <c r="GMG23" s="146"/>
      <c r="GMH23" s="146"/>
      <c r="GMI23" s="146"/>
      <c r="GMJ23" s="146"/>
      <c r="GMK23" s="146"/>
      <c r="GML23" s="146"/>
      <c r="GMM23" s="146"/>
      <c r="GMN23" s="146"/>
      <c r="GMO23" s="146"/>
      <c r="GMP23" s="146"/>
      <c r="GMQ23" s="146"/>
      <c r="GMR23" s="146"/>
      <c r="GMS23" s="146"/>
      <c r="GMT23" s="146"/>
      <c r="GMU23" s="146"/>
      <c r="GMV23" s="146"/>
      <c r="GMW23" s="146"/>
      <c r="GMX23" s="146"/>
      <c r="GMY23" s="146"/>
      <c r="GMZ23" s="146"/>
      <c r="GNA23" s="146"/>
      <c r="GNB23" s="146"/>
      <c r="GNC23" s="146"/>
      <c r="GND23" s="146"/>
      <c r="GNE23" s="146"/>
      <c r="GNF23" s="146"/>
      <c r="GNG23" s="146"/>
      <c r="GNH23" s="146"/>
      <c r="GNI23" s="146"/>
      <c r="GNJ23" s="146"/>
      <c r="GNK23" s="146"/>
      <c r="GNL23" s="146"/>
      <c r="GNM23" s="146"/>
      <c r="GNN23" s="146"/>
      <c r="GNO23" s="146"/>
      <c r="GNP23" s="146"/>
      <c r="GNQ23" s="146"/>
      <c r="GNR23" s="146"/>
      <c r="GNS23" s="146"/>
      <c r="GNT23" s="146"/>
      <c r="GNU23" s="146"/>
      <c r="GNV23" s="146"/>
      <c r="GNW23" s="146"/>
      <c r="GNX23" s="146"/>
      <c r="GNY23" s="146"/>
      <c r="GNZ23" s="146"/>
      <c r="GOA23" s="146"/>
      <c r="GOB23" s="146"/>
      <c r="GOC23" s="146"/>
      <c r="GOD23" s="146"/>
      <c r="GOE23" s="146"/>
      <c r="GOF23" s="146"/>
      <c r="GOG23" s="146"/>
      <c r="GOH23" s="146"/>
      <c r="GOI23" s="146"/>
      <c r="GOJ23" s="146"/>
      <c r="GOK23" s="146"/>
      <c r="GOL23" s="146"/>
      <c r="GOM23" s="146"/>
      <c r="GON23" s="146"/>
      <c r="GOO23" s="146"/>
      <c r="GOP23" s="146"/>
      <c r="GOQ23" s="146"/>
      <c r="GOR23" s="146"/>
      <c r="GOS23" s="146"/>
      <c r="GOT23" s="146"/>
      <c r="GOU23" s="146"/>
      <c r="GOV23" s="146"/>
      <c r="GOW23" s="146"/>
      <c r="GOX23" s="146"/>
      <c r="GOY23" s="146"/>
      <c r="GOZ23" s="146"/>
      <c r="GPA23" s="146"/>
      <c r="GPB23" s="146"/>
      <c r="GPC23" s="146"/>
      <c r="GPD23" s="146"/>
      <c r="GPE23" s="146"/>
      <c r="GPF23" s="146"/>
      <c r="GPG23" s="146"/>
      <c r="GPH23" s="146"/>
      <c r="GPI23" s="146"/>
      <c r="GPJ23" s="146"/>
      <c r="GPK23" s="146"/>
      <c r="GPL23" s="146"/>
      <c r="GPM23" s="146"/>
      <c r="GPN23" s="146"/>
      <c r="GPO23" s="146"/>
      <c r="GPP23" s="146"/>
      <c r="GPQ23" s="146"/>
      <c r="GPR23" s="146"/>
      <c r="GPS23" s="146"/>
      <c r="GPT23" s="146"/>
      <c r="GPU23" s="146"/>
      <c r="GPV23" s="146"/>
      <c r="GPW23" s="146"/>
      <c r="GPX23" s="146"/>
      <c r="GPY23" s="146"/>
      <c r="GPZ23" s="146"/>
      <c r="GQA23" s="146"/>
      <c r="GQB23" s="146"/>
      <c r="GQC23" s="146"/>
      <c r="GQD23" s="146"/>
      <c r="GQE23" s="146"/>
      <c r="GQF23" s="146"/>
      <c r="GQG23" s="146"/>
      <c r="GQH23" s="146"/>
      <c r="GQI23" s="146"/>
      <c r="GQJ23" s="146"/>
      <c r="GQK23" s="146"/>
      <c r="GQL23" s="146"/>
      <c r="GQM23" s="146"/>
      <c r="GQN23" s="146"/>
      <c r="GQO23" s="146"/>
      <c r="GQP23" s="146"/>
      <c r="GQQ23" s="146"/>
      <c r="GQR23" s="146"/>
      <c r="GQS23" s="146"/>
      <c r="GQT23" s="146"/>
      <c r="GQU23" s="146"/>
      <c r="GQV23" s="146"/>
      <c r="GQW23" s="146"/>
      <c r="GQX23" s="146"/>
      <c r="GQY23" s="146"/>
      <c r="GQZ23" s="146"/>
      <c r="GRA23" s="146"/>
      <c r="GRB23" s="146"/>
      <c r="GRC23" s="146"/>
      <c r="GRD23" s="146"/>
      <c r="GRE23" s="146"/>
      <c r="GRF23" s="146"/>
      <c r="GRG23" s="146"/>
      <c r="GRH23" s="146"/>
      <c r="GRI23" s="146"/>
      <c r="GRJ23" s="146"/>
      <c r="GRK23" s="146"/>
      <c r="GRL23" s="146"/>
      <c r="GRM23" s="146"/>
      <c r="GRN23" s="146"/>
      <c r="GRO23" s="146"/>
      <c r="GRP23" s="146"/>
      <c r="GRQ23" s="146"/>
      <c r="GRR23" s="146"/>
      <c r="GRS23" s="146"/>
      <c r="GRT23" s="146"/>
      <c r="GRU23" s="146"/>
      <c r="GRV23" s="146"/>
      <c r="GRW23" s="146"/>
      <c r="GRX23" s="146"/>
      <c r="GRY23" s="146"/>
      <c r="GRZ23" s="146"/>
      <c r="GSA23" s="146"/>
      <c r="GSB23" s="146"/>
      <c r="GSC23" s="146"/>
      <c r="GSD23" s="146"/>
      <c r="GSE23" s="146"/>
      <c r="GSF23" s="146"/>
      <c r="GSG23" s="146"/>
      <c r="GSH23" s="146"/>
      <c r="GSI23" s="146"/>
      <c r="GSJ23" s="146"/>
      <c r="GSK23" s="146"/>
      <c r="GSL23" s="146"/>
      <c r="GSM23" s="146"/>
      <c r="GSN23" s="146"/>
      <c r="GSO23" s="146"/>
      <c r="GSP23" s="146"/>
      <c r="GSQ23" s="146"/>
      <c r="GSR23" s="146"/>
      <c r="GSS23" s="146"/>
      <c r="GST23" s="146"/>
      <c r="GSU23" s="146"/>
      <c r="GSV23" s="146"/>
      <c r="GSW23" s="146"/>
      <c r="GSX23" s="146"/>
      <c r="GSY23" s="146"/>
      <c r="GSZ23" s="146"/>
      <c r="GTA23" s="146"/>
      <c r="GTB23" s="146"/>
      <c r="GTC23" s="146"/>
      <c r="GTD23" s="146"/>
      <c r="GTE23" s="146"/>
      <c r="GTF23" s="146"/>
      <c r="GTG23" s="146"/>
      <c r="GTH23" s="146"/>
      <c r="GTI23" s="146"/>
      <c r="GTJ23" s="146"/>
      <c r="GTK23" s="146"/>
      <c r="GTL23" s="146"/>
      <c r="GTM23" s="146"/>
      <c r="GTN23" s="146"/>
      <c r="GTO23" s="146"/>
      <c r="GTP23" s="146"/>
      <c r="GTQ23" s="146"/>
      <c r="GTR23" s="146"/>
      <c r="GTS23" s="146"/>
      <c r="GTT23" s="146"/>
      <c r="GTU23" s="146"/>
      <c r="GTV23" s="146"/>
      <c r="GTW23" s="146"/>
      <c r="GTX23" s="146"/>
      <c r="GTY23" s="146"/>
      <c r="GTZ23" s="146"/>
      <c r="GUA23" s="146"/>
      <c r="GUB23" s="146"/>
      <c r="GUC23" s="146"/>
      <c r="GUD23" s="146"/>
      <c r="GUE23" s="146"/>
      <c r="GUF23" s="146"/>
      <c r="GUG23" s="146"/>
      <c r="GUH23" s="146"/>
      <c r="GUI23" s="146"/>
      <c r="GUJ23" s="146"/>
      <c r="GUK23" s="146"/>
      <c r="GUL23" s="146"/>
      <c r="GUM23" s="146"/>
      <c r="GUN23" s="146"/>
      <c r="GUO23" s="146"/>
      <c r="GUP23" s="146"/>
      <c r="GUQ23" s="146"/>
      <c r="GUR23" s="146"/>
      <c r="GUS23" s="146"/>
      <c r="GUT23" s="146"/>
      <c r="GUU23" s="146"/>
      <c r="GUV23" s="146"/>
      <c r="GUW23" s="146"/>
      <c r="GUX23" s="146"/>
      <c r="GUY23" s="146"/>
      <c r="GUZ23" s="146"/>
      <c r="GVA23" s="146"/>
      <c r="GVB23" s="146"/>
      <c r="GVC23" s="146"/>
      <c r="GVD23" s="146"/>
      <c r="GVE23" s="146"/>
      <c r="GVF23" s="146"/>
      <c r="GVG23" s="146"/>
      <c r="GVH23" s="146"/>
      <c r="GVI23" s="146"/>
      <c r="GVJ23" s="146"/>
      <c r="GVK23" s="146"/>
      <c r="GVL23" s="146"/>
      <c r="GVM23" s="146"/>
      <c r="GVN23" s="146"/>
      <c r="GVO23" s="146"/>
      <c r="GVP23" s="146"/>
      <c r="GVQ23" s="146"/>
      <c r="GVR23" s="146"/>
      <c r="GVS23" s="146"/>
      <c r="GVT23" s="146"/>
      <c r="GVU23" s="146"/>
      <c r="GVV23" s="146"/>
      <c r="GVW23" s="146"/>
      <c r="GVX23" s="146"/>
      <c r="GVY23" s="146"/>
      <c r="GVZ23" s="146"/>
      <c r="GWA23" s="146"/>
      <c r="GWB23" s="146"/>
      <c r="GWC23" s="146"/>
      <c r="GWD23" s="146"/>
      <c r="GWE23" s="146"/>
      <c r="GWF23" s="146"/>
      <c r="GWG23" s="146"/>
      <c r="GWH23" s="146"/>
      <c r="GWI23" s="146"/>
      <c r="GWJ23" s="146"/>
      <c r="GWK23" s="146"/>
      <c r="GWL23" s="146"/>
      <c r="GWM23" s="146"/>
      <c r="GWN23" s="146"/>
      <c r="GWO23" s="146"/>
      <c r="GWP23" s="146"/>
      <c r="GWQ23" s="146"/>
      <c r="GWR23" s="146"/>
      <c r="GWS23" s="146"/>
      <c r="GWT23" s="146"/>
      <c r="GWU23" s="146"/>
      <c r="GWV23" s="146"/>
      <c r="GWW23" s="146"/>
      <c r="GWX23" s="146"/>
      <c r="GWY23" s="146"/>
      <c r="GWZ23" s="146"/>
      <c r="GXA23" s="146"/>
      <c r="GXB23" s="146"/>
      <c r="GXC23" s="146"/>
      <c r="GXD23" s="146"/>
      <c r="GXE23" s="146"/>
      <c r="GXF23" s="146"/>
      <c r="GXG23" s="146"/>
      <c r="GXH23" s="146"/>
      <c r="GXI23" s="146"/>
      <c r="GXJ23" s="146"/>
      <c r="GXK23" s="146"/>
      <c r="GXL23" s="146"/>
      <c r="GXM23" s="146"/>
      <c r="GXN23" s="146"/>
      <c r="GXO23" s="146"/>
      <c r="GXP23" s="146"/>
      <c r="GXQ23" s="146"/>
      <c r="GXR23" s="146"/>
      <c r="GXS23" s="146"/>
      <c r="GXT23" s="146"/>
      <c r="GXU23" s="146"/>
      <c r="GXV23" s="146"/>
      <c r="GXW23" s="146"/>
      <c r="GXX23" s="146"/>
      <c r="GXY23" s="146"/>
      <c r="GXZ23" s="146"/>
      <c r="GYA23" s="146"/>
      <c r="GYB23" s="146"/>
      <c r="GYC23" s="146"/>
      <c r="GYD23" s="146"/>
      <c r="GYE23" s="146"/>
      <c r="GYF23" s="146"/>
      <c r="GYG23" s="146"/>
      <c r="GYH23" s="146"/>
      <c r="GYI23" s="146"/>
      <c r="GYJ23" s="146"/>
      <c r="GYK23" s="146"/>
      <c r="GYL23" s="146"/>
      <c r="GYM23" s="146"/>
      <c r="GYN23" s="146"/>
      <c r="GYO23" s="146"/>
      <c r="GYP23" s="146"/>
      <c r="GYQ23" s="146"/>
      <c r="GYR23" s="146"/>
      <c r="GYS23" s="146"/>
      <c r="GYT23" s="146"/>
      <c r="GYU23" s="146"/>
      <c r="GYV23" s="146"/>
      <c r="GYW23" s="146"/>
      <c r="GYX23" s="146"/>
      <c r="GYY23" s="146"/>
      <c r="GYZ23" s="146"/>
      <c r="GZA23" s="146"/>
      <c r="GZB23" s="146"/>
      <c r="GZC23" s="146"/>
      <c r="GZD23" s="146"/>
      <c r="GZE23" s="146"/>
      <c r="GZF23" s="146"/>
      <c r="GZG23" s="146"/>
      <c r="GZH23" s="146"/>
      <c r="GZI23" s="146"/>
      <c r="GZJ23" s="146"/>
      <c r="GZK23" s="146"/>
      <c r="GZL23" s="146"/>
      <c r="GZM23" s="146"/>
      <c r="GZN23" s="146"/>
      <c r="GZO23" s="146"/>
      <c r="GZP23" s="146"/>
      <c r="GZQ23" s="146"/>
      <c r="GZR23" s="146"/>
      <c r="GZS23" s="146"/>
      <c r="GZT23" s="146"/>
      <c r="GZU23" s="146"/>
      <c r="GZV23" s="146"/>
      <c r="GZW23" s="146"/>
      <c r="GZX23" s="146"/>
      <c r="GZY23" s="146"/>
      <c r="GZZ23" s="146"/>
      <c r="HAA23" s="146"/>
      <c r="HAB23" s="146"/>
      <c r="HAC23" s="146"/>
      <c r="HAD23" s="146"/>
      <c r="HAE23" s="146"/>
      <c r="HAF23" s="146"/>
      <c r="HAG23" s="146"/>
      <c r="HAH23" s="146"/>
      <c r="HAI23" s="146"/>
      <c r="HAJ23" s="146"/>
      <c r="HAK23" s="146"/>
      <c r="HAL23" s="146"/>
      <c r="HAM23" s="146"/>
      <c r="HAN23" s="146"/>
      <c r="HAO23" s="146"/>
      <c r="HAP23" s="146"/>
      <c r="HAQ23" s="146"/>
      <c r="HAR23" s="146"/>
      <c r="HAS23" s="146"/>
      <c r="HAT23" s="146"/>
      <c r="HAU23" s="146"/>
      <c r="HAV23" s="146"/>
      <c r="HAW23" s="146"/>
      <c r="HAX23" s="146"/>
      <c r="HAY23" s="146"/>
      <c r="HAZ23" s="146"/>
      <c r="HBA23" s="146"/>
      <c r="HBB23" s="146"/>
      <c r="HBC23" s="146"/>
      <c r="HBD23" s="146"/>
      <c r="HBE23" s="146"/>
      <c r="HBF23" s="146"/>
      <c r="HBG23" s="146"/>
      <c r="HBH23" s="146"/>
      <c r="HBI23" s="146"/>
      <c r="HBJ23" s="146"/>
      <c r="HBK23" s="146"/>
      <c r="HBL23" s="146"/>
      <c r="HBM23" s="146"/>
      <c r="HBN23" s="146"/>
      <c r="HBO23" s="146"/>
      <c r="HBP23" s="146"/>
      <c r="HBQ23" s="146"/>
      <c r="HBR23" s="146"/>
      <c r="HBS23" s="146"/>
      <c r="HBT23" s="146"/>
      <c r="HBU23" s="146"/>
      <c r="HBV23" s="146"/>
      <c r="HBW23" s="146"/>
      <c r="HBX23" s="146"/>
      <c r="HBY23" s="146"/>
      <c r="HBZ23" s="146"/>
      <c r="HCA23" s="146"/>
      <c r="HCB23" s="146"/>
      <c r="HCC23" s="146"/>
      <c r="HCD23" s="146"/>
      <c r="HCE23" s="146"/>
      <c r="HCF23" s="146"/>
      <c r="HCG23" s="146"/>
      <c r="HCH23" s="146"/>
      <c r="HCI23" s="146"/>
      <c r="HCJ23" s="146"/>
      <c r="HCK23" s="146"/>
      <c r="HCL23" s="146"/>
      <c r="HCM23" s="146"/>
      <c r="HCN23" s="146"/>
      <c r="HCO23" s="146"/>
      <c r="HCP23" s="146"/>
      <c r="HCQ23" s="146"/>
      <c r="HCR23" s="146"/>
      <c r="HCS23" s="146"/>
      <c r="HCT23" s="146"/>
      <c r="HCU23" s="146"/>
      <c r="HCV23" s="146"/>
      <c r="HCW23" s="146"/>
      <c r="HCX23" s="146"/>
      <c r="HCY23" s="146"/>
      <c r="HCZ23" s="146"/>
      <c r="HDA23" s="146"/>
      <c r="HDB23" s="146"/>
      <c r="HDC23" s="146"/>
      <c r="HDD23" s="146"/>
      <c r="HDE23" s="146"/>
      <c r="HDF23" s="146"/>
      <c r="HDG23" s="146"/>
      <c r="HDH23" s="146"/>
      <c r="HDI23" s="146"/>
      <c r="HDJ23" s="146"/>
      <c r="HDK23" s="146"/>
      <c r="HDL23" s="146"/>
      <c r="HDM23" s="146"/>
      <c r="HDN23" s="146"/>
      <c r="HDO23" s="146"/>
      <c r="HDP23" s="146"/>
      <c r="HDQ23" s="146"/>
      <c r="HDR23" s="146"/>
      <c r="HDS23" s="146"/>
      <c r="HDT23" s="146"/>
      <c r="HDU23" s="146"/>
      <c r="HDV23" s="146"/>
      <c r="HDW23" s="146"/>
      <c r="HDX23" s="146"/>
      <c r="HDY23" s="146"/>
      <c r="HDZ23" s="146"/>
      <c r="HEA23" s="146"/>
      <c r="HEB23" s="146"/>
      <c r="HEC23" s="146"/>
      <c r="HED23" s="146"/>
      <c r="HEE23" s="146"/>
      <c r="HEF23" s="146"/>
      <c r="HEG23" s="146"/>
      <c r="HEH23" s="146"/>
      <c r="HEI23" s="146"/>
      <c r="HEJ23" s="146"/>
      <c r="HEK23" s="146"/>
      <c r="HEL23" s="146"/>
      <c r="HEM23" s="146"/>
      <c r="HEN23" s="146"/>
      <c r="HEO23" s="146"/>
      <c r="HEP23" s="146"/>
      <c r="HEQ23" s="146"/>
      <c r="HER23" s="146"/>
      <c r="HES23" s="146"/>
      <c r="HET23" s="146"/>
      <c r="HEU23" s="146"/>
      <c r="HEV23" s="146"/>
      <c r="HEW23" s="146"/>
      <c r="HEX23" s="146"/>
      <c r="HEY23" s="146"/>
      <c r="HEZ23" s="146"/>
      <c r="HFA23" s="146"/>
      <c r="HFB23" s="146"/>
      <c r="HFC23" s="146"/>
      <c r="HFD23" s="146"/>
      <c r="HFE23" s="146"/>
      <c r="HFF23" s="146"/>
      <c r="HFG23" s="146"/>
      <c r="HFH23" s="146"/>
      <c r="HFI23" s="146"/>
      <c r="HFJ23" s="146"/>
      <c r="HFK23" s="146"/>
      <c r="HFL23" s="146"/>
      <c r="HFM23" s="146"/>
      <c r="HFN23" s="146"/>
      <c r="HFO23" s="146"/>
      <c r="HFP23" s="146"/>
      <c r="HFQ23" s="146"/>
      <c r="HFR23" s="146"/>
      <c r="HFS23" s="146"/>
      <c r="HFT23" s="146"/>
      <c r="HFU23" s="146"/>
      <c r="HFV23" s="146"/>
      <c r="HFW23" s="146"/>
      <c r="HFX23" s="146"/>
      <c r="HFY23" s="146"/>
      <c r="HFZ23" s="146"/>
      <c r="HGA23" s="146"/>
      <c r="HGB23" s="146"/>
      <c r="HGC23" s="146"/>
      <c r="HGD23" s="146"/>
      <c r="HGE23" s="146"/>
      <c r="HGF23" s="146"/>
      <c r="HGG23" s="146"/>
      <c r="HGH23" s="146"/>
      <c r="HGI23" s="146"/>
      <c r="HGJ23" s="146"/>
      <c r="HGK23" s="146"/>
      <c r="HGL23" s="146"/>
      <c r="HGM23" s="146"/>
      <c r="HGN23" s="146"/>
      <c r="HGO23" s="146"/>
      <c r="HGP23" s="146"/>
      <c r="HGQ23" s="146"/>
      <c r="HGR23" s="146"/>
      <c r="HGS23" s="146"/>
      <c r="HGT23" s="146"/>
      <c r="HGU23" s="146"/>
      <c r="HGV23" s="146"/>
      <c r="HGW23" s="146"/>
      <c r="HGX23" s="146"/>
      <c r="HGY23" s="146"/>
      <c r="HGZ23" s="146"/>
      <c r="HHA23" s="146"/>
      <c r="HHB23" s="146"/>
      <c r="HHC23" s="146"/>
      <c r="HHD23" s="146"/>
      <c r="HHE23" s="146"/>
      <c r="HHF23" s="146"/>
      <c r="HHG23" s="146"/>
      <c r="HHH23" s="146"/>
      <c r="HHI23" s="146"/>
      <c r="HHJ23" s="146"/>
      <c r="HHK23" s="146"/>
      <c r="HHL23" s="146"/>
      <c r="HHM23" s="146"/>
      <c r="HHN23" s="146"/>
      <c r="HHO23" s="146"/>
      <c r="HHP23" s="146"/>
      <c r="HHQ23" s="146"/>
      <c r="HHR23" s="146"/>
      <c r="HHS23" s="146"/>
      <c r="HHT23" s="146"/>
      <c r="HHU23" s="146"/>
      <c r="HHV23" s="146"/>
      <c r="HHW23" s="146"/>
      <c r="HHX23" s="146"/>
      <c r="HHY23" s="146"/>
      <c r="HHZ23" s="146"/>
      <c r="HIA23" s="146"/>
      <c r="HIB23" s="146"/>
      <c r="HIC23" s="146"/>
      <c r="HID23" s="146"/>
      <c r="HIE23" s="146"/>
      <c r="HIF23" s="146"/>
      <c r="HIG23" s="146"/>
      <c r="HIH23" s="146"/>
      <c r="HII23" s="146"/>
      <c r="HIJ23" s="146"/>
      <c r="HIK23" s="146"/>
      <c r="HIL23" s="146"/>
      <c r="HIM23" s="146"/>
      <c r="HIN23" s="146"/>
      <c r="HIO23" s="146"/>
      <c r="HIP23" s="146"/>
      <c r="HIQ23" s="146"/>
      <c r="HIR23" s="146"/>
      <c r="HIS23" s="146"/>
      <c r="HIT23" s="146"/>
      <c r="HIU23" s="146"/>
      <c r="HIV23" s="146"/>
      <c r="HIW23" s="146"/>
      <c r="HIX23" s="146"/>
      <c r="HIY23" s="146"/>
      <c r="HIZ23" s="146"/>
      <c r="HJA23" s="146"/>
      <c r="HJB23" s="146"/>
      <c r="HJC23" s="146"/>
      <c r="HJD23" s="146"/>
      <c r="HJE23" s="146"/>
      <c r="HJF23" s="146"/>
      <c r="HJG23" s="146"/>
      <c r="HJH23" s="146"/>
      <c r="HJI23" s="146"/>
      <c r="HJJ23" s="146"/>
      <c r="HJK23" s="146"/>
      <c r="HJL23" s="146"/>
      <c r="HJM23" s="146"/>
      <c r="HJN23" s="146"/>
      <c r="HJO23" s="146"/>
      <c r="HJP23" s="146"/>
      <c r="HJQ23" s="146"/>
      <c r="HJR23" s="146"/>
      <c r="HJS23" s="146"/>
      <c r="HJT23" s="146"/>
      <c r="HJU23" s="146"/>
      <c r="HJV23" s="146"/>
      <c r="HJW23" s="146"/>
      <c r="HJX23" s="146"/>
      <c r="HJY23" s="146"/>
      <c r="HJZ23" s="146"/>
      <c r="HKA23" s="146"/>
      <c r="HKB23" s="146"/>
      <c r="HKC23" s="146"/>
      <c r="HKD23" s="146"/>
      <c r="HKE23" s="146"/>
      <c r="HKF23" s="146"/>
      <c r="HKG23" s="146"/>
      <c r="HKH23" s="146"/>
      <c r="HKI23" s="146"/>
      <c r="HKJ23" s="146"/>
      <c r="HKK23" s="146"/>
      <c r="HKL23" s="146"/>
      <c r="HKM23" s="146"/>
      <c r="HKN23" s="146"/>
      <c r="HKO23" s="146"/>
      <c r="HKP23" s="146"/>
      <c r="HKQ23" s="146"/>
      <c r="HKR23" s="146"/>
      <c r="HKS23" s="146"/>
      <c r="HKT23" s="146"/>
      <c r="HKU23" s="146"/>
      <c r="HKV23" s="146"/>
      <c r="HKW23" s="146"/>
      <c r="HKX23" s="146"/>
      <c r="HKY23" s="146"/>
      <c r="HKZ23" s="146"/>
      <c r="HLA23" s="146"/>
      <c r="HLB23" s="146"/>
      <c r="HLC23" s="146"/>
      <c r="HLD23" s="146"/>
      <c r="HLE23" s="146"/>
      <c r="HLF23" s="146"/>
      <c r="HLG23" s="146"/>
      <c r="HLH23" s="146"/>
      <c r="HLI23" s="146"/>
      <c r="HLJ23" s="146"/>
      <c r="HLK23" s="146"/>
      <c r="HLL23" s="146"/>
      <c r="HLM23" s="146"/>
      <c r="HLN23" s="146"/>
      <c r="HLO23" s="146"/>
      <c r="HLP23" s="146"/>
      <c r="HLQ23" s="146"/>
      <c r="HLR23" s="146"/>
      <c r="HLS23" s="146"/>
      <c r="HLT23" s="146"/>
      <c r="HLU23" s="146"/>
      <c r="HLV23" s="146"/>
      <c r="HLW23" s="146"/>
      <c r="HLX23" s="146"/>
      <c r="HLY23" s="146"/>
      <c r="HLZ23" s="146"/>
      <c r="HMA23" s="146"/>
      <c r="HMB23" s="146"/>
      <c r="HMC23" s="146"/>
      <c r="HMD23" s="146"/>
      <c r="HME23" s="146"/>
      <c r="HMF23" s="146"/>
      <c r="HMG23" s="146"/>
      <c r="HMH23" s="146"/>
      <c r="HMI23" s="146"/>
      <c r="HMJ23" s="146"/>
      <c r="HMK23" s="146"/>
      <c r="HML23" s="146"/>
      <c r="HMM23" s="146"/>
      <c r="HMN23" s="146"/>
      <c r="HMO23" s="146"/>
      <c r="HMP23" s="146"/>
      <c r="HMQ23" s="146"/>
      <c r="HMR23" s="146"/>
      <c r="HMS23" s="146"/>
      <c r="HMT23" s="146"/>
      <c r="HMU23" s="146"/>
      <c r="HMV23" s="146"/>
      <c r="HMW23" s="146"/>
      <c r="HMX23" s="146"/>
      <c r="HMY23" s="146"/>
      <c r="HMZ23" s="146"/>
      <c r="HNA23" s="146"/>
      <c r="HNB23" s="146"/>
      <c r="HNC23" s="146"/>
      <c r="HND23" s="146"/>
      <c r="HNE23" s="146"/>
      <c r="HNF23" s="146"/>
      <c r="HNG23" s="146"/>
      <c r="HNH23" s="146"/>
      <c r="HNI23" s="146"/>
      <c r="HNJ23" s="146"/>
      <c r="HNK23" s="146"/>
      <c r="HNL23" s="146"/>
      <c r="HNM23" s="146"/>
      <c r="HNN23" s="146"/>
      <c r="HNO23" s="146"/>
      <c r="HNP23" s="146"/>
      <c r="HNQ23" s="146"/>
      <c r="HNR23" s="146"/>
      <c r="HNS23" s="146"/>
      <c r="HNT23" s="146"/>
      <c r="HNU23" s="146"/>
      <c r="HNV23" s="146"/>
      <c r="HNW23" s="146"/>
      <c r="HNX23" s="146"/>
      <c r="HNY23" s="146"/>
      <c r="HNZ23" s="146"/>
      <c r="HOA23" s="146"/>
      <c r="HOB23" s="146"/>
      <c r="HOC23" s="146"/>
      <c r="HOD23" s="146"/>
      <c r="HOE23" s="146"/>
      <c r="HOF23" s="146"/>
      <c r="HOG23" s="146"/>
      <c r="HOH23" s="146"/>
      <c r="HOI23" s="146"/>
      <c r="HOJ23" s="146"/>
      <c r="HOK23" s="146"/>
      <c r="HOL23" s="146"/>
      <c r="HOM23" s="146"/>
      <c r="HON23" s="146"/>
      <c r="HOO23" s="146"/>
      <c r="HOP23" s="146"/>
      <c r="HOQ23" s="146"/>
      <c r="HOR23" s="146"/>
      <c r="HOS23" s="146"/>
      <c r="HOT23" s="146"/>
      <c r="HOU23" s="146"/>
      <c r="HOV23" s="146"/>
      <c r="HOW23" s="146"/>
      <c r="HOX23" s="146"/>
      <c r="HOY23" s="146"/>
      <c r="HOZ23" s="146"/>
      <c r="HPA23" s="146"/>
      <c r="HPB23" s="146"/>
      <c r="HPC23" s="146"/>
      <c r="HPD23" s="146"/>
      <c r="HPE23" s="146"/>
      <c r="HPF23" s="146"/>
      <c r="HPG23" s="146"/>
      <c r="HPH23" s="146"/>
      <c r="HPI23" s="146"/>
      <c r="HPJ23" s="146"/>
      <c r="HPK23" s="146"/>
      <c r="HPL23" s="146"/>
      <c r="HPM23" s="146"/>
      <c r="HPN23" s="146"/>
      <c r="HPO23" s="146"/>
      <c r="HPP23" s="146"/>
      <c r="HPQ23" s="146"/>
      <c r="HPR23" s="146"/>
      <c r="HPS23" s="146"/>
      <c r="HPT23" s="146"/>
      <c r="HPU23" s="146"/>
      <c r="HPV23" s="146"/>
      <c r="HPW23" s="146"/>
      <c r="HPX23" s="146"/>
      <c r="HPY23" s="146"/>
      <c r="HPZ23" s="146"/>
      <c r="HQA23" s="146"/>
      <c r="HQB23" s="146"/>
      <c r="HQC23" s="146"/>
      <c r="HQD23" s="146"/>
      <c r="HQE23" s="146"/>
      <c r="HQF23" s="146"/>
      <c r="HQG23" s="146"/>
      <c r="HQH23" s="146"/>
      <c r="HQI23" s="146"/>
      <c r="HQJ23" s="146"/>
      <c r="HQK23" s="146"/>
      <c r="HQL23" s="146"/>
      <c r="HQM23" s="146"/>
      <c r="HQN23" s="146"/>
      <c r="HQO23" s="146"/>
      <c r="HQP23" s="146"/>
      <c r="HQQ23" s="146"/>
      <c r="HQR23" s="146"/>
      <c r="HQS23" s="146"/>
      <c r="HQT23" s="146"/>
      <c r="HQU23" s="146"/>
      <c r="HQV23" s="146"/>
      <c r="HQW23" s="146"/>
      <c r="HQX23" s="146"/>
      <c r="HQY23" s="146"/>
      <c r="HQZ23" s="146"/>
      <c r="HRA23" s="146"/>
      <c r="HRB23" s="146"/>
      <c r="HRC23" s="146"/>
      <c r="HRD23" s="146"/>
      <c r="HRE23" s="146"/>
      <c r="HRF23" s="146"/>
      <c r="HRG23" s="146"/>
      <c r="HRH23" s="146"/>
      <c r="HRI23" s="146"/>
      <c r="HRJ23" s="146"/>
      <c r="HRK23" s="146"/>
      <c r="HRL23" s="146"/>
      <c r="HRM23" s="146"/>
      <c r="HRN23" s="146"/>
      <c r="HRO23" s="146"/>
      <c r="HRP23" s="146"/>
      <c r="HRQ23" s="146"/>
      <c r="HRR23" s="146"/>
      <c r="HRS23" s="146"/>
      <c r="HRT23" s="146"/>
      <c r="HRU23" s="146"/>
      <c r="HRV23" s="146"/>
      <c r="HRW23" s="146"/>
      <c r="HRX23" s="146"/>
      <c r="HRY23" s="146"/>
      <c r="HRZ23" s="146"/>
      <c r="HSA23" s="146"/>
      <c r="HSB23" s="146"/>
      <c r="HSC23" s="146"/>
      <c r="HSD23" s="146"/>
      <c r="HSE23" s="146"/>
      <c r="HSF23" s="146"/>
      <c r="HSG23" s="146"/>
      <c r="HSH23" s="146"/>
      <c r="HSI23" s="146"/>
      <c r="HSJ23" s="146"/>
      <c r="HSK23" s="146"/>
      <c r="HSL23" s="146"/>
      <c r="HSM23" s="146"/>
      <c r="HSN23" s="146"/>
      <c r="HSO23" s="146"/>
      <c r="HSP23" s="146"/>
      <c r="HSQ23" s="146"/>
      <c r="HSR23" s="146"/>
      <c r="HSS23" s="146"/>
      <c r="HST23" s="146"/>
      <c r="HSU23" s="146"/>
      <c r="HSV23" s="146"/>
      <c r="HSW23" s="146"/>
      <c r="HSX23" s="146"/>
      <c r="HSY23" s="146"/>
      <c r="HSZ23" s="146"/>
      <c r="HTA23" s="146"/>
      <c r="HTB23" s="146"/>
      <c r="HTC23" s="146"/>
      <c r="HTD23" s="146"/>
      <c r="HTE23" s="146"/>
      <c r="HTF23" s="146"/>
      <c r="HTG23" s="146"/>
      <c r="HTH23" s="146"/>
      <c r="HTI23" s="146"/>
      <c r="HTJ23" s="146"/>
      <c r="HTK23" s="146"/>
      <c r="HTL23" s="146"/>
      <c r="HTM23" s="146"/>
      <c r="HTN23" s="146"/>
      <c r="HTO23" s="146"/>
      <c r="HTP23" s="146"/>
      <c r="HTQ23" s="146"/>
      <c r="HTR23" s="146"/>
      <c r="HTS23" s="146"/>
      <c r="HTT23" s="146"/>
      <c r="HTU23" s="146"/>
      <c r="HTV23" s="146"/>
      <c r="HTW23" s="146"/>
      <c r="HTX23" s="146"/>
      <c r="HTY23" s="146"/>
      <c r="HTZ23" s="146"/>
      <c r="HUA23" s="146"/>
      <c r="HUB23" s="146"/>
      <c r="HUC23" s="146"/>
      <c r="HUD23" s="146"/>
      <c r="HUE23" s="146"/>
      <c r="HUF23" s="146"/>
      <c r="HUG23" s="146"/>
      <c r="HUH23" s="146"/>
      <c r="HUI23" s="146"/>
      <c r="HUJ23" s="146"/>
      <c r="HUK23" s="146"/>
      <c r="HUL23" s="146"/>
      <c r="HUM23" s="146"/>
      <c r="HUN23" s="146"/>
      <c r="HUO23" s="146"/>
      <c r="HUP23" s="146"/>
      <c r="HUQ23" s="146"/>
      <c r="HUR23" s="146"/>
      <c r="HUS23" s="146"/>
      <c r="HUT23" s="146"/>
      <c r="HUU23" s="146"/>
      <c r="HUV23" s="146"/>
      <c r="HUW23" s="146"/>
      <c r="HUX23" s="146"/>
      <c r="HUY23" s="146"/>
      <c r="HUZ23" s="146"/>
      <c r="HVA23" s="146"/>
      <c r="HVB23" s="146"/>
      <c r="HVC23" s="146"/>
      <c r="HVD23" s="146"/>
      <c r="HVE23" s="146"/>
      <c r="HVF23" s="146"/>
      <c r="HVG23" s="146"/>
      <c r="HVH23" s="146"/>
      <c r="HVI23" s="146"/>
      <c r="HVJ23" s="146"/>
      <c r="HVK23" s="146"/>
      <c r="HVL23" s="146"/>
      <c r="HVM23" s="146"/>
      <c r="HVN23" s="146"/>
      <c r="HVO23" s="146"/>
      <c r="HVP23" s="146"/>
      <c r="HVQ23" s="146"/>
      <c r="HVR23" s="146"/>
      <c r="HVS23" s="146"/>
      <c r="HVT23" s="146"/>
      <c r="HVU23" s="146"/>
      <c r="HVV23" s="146"/>
      <c r="HVW23" s="146"/>
      <c r="HVX23" s="146"/>
      <c r="HVY23" s="146"/>
      <c r="HVZ23" s="146"/>
      <c r="HWA23" s="146"/>
      <c r="HWB23" s="146"/>
      <c r="HWC23" s="146"/>
      <c r="HWD23" s="146"/>
      <c r="HWE23" s="146"/>
      <c r="HWF23" s="146"/>
      <c r="HWG23" s="146"/>
      <c r="HWH23" s="146"/>
      <c r="HWI23" s="146"/>
      <c r="HWJ23" s="146"/>
      <c r="HWK23" s="146"/>
      <c r="HWL23" s="146"/>
      <c r="HWM23" s="146"/>
      <c r="HWN23" s="146"/>
      <c r="HWO23" s="146"/>
      <c r="HWP23" s="146"/>
      <c r="HWQ23" s="146"/>
      <c r="HWR23" s="146"/>
      <c r="HWS23" s="146"/>
      <c r="HWT23" s="146"/>
      <c r="HWU23" s="146"/>
      <c r="HWV23" s="146"/>
      <c r="HWW23" s="146"/>
      <c r="HWX23" s="146"/>
      <c r="HWY23" s="146"/>
      <c r="HWZ23" s="146"/>
      <c r="HXA23" s="146"/>
      <c r="HXB23" s="146"/>
      <c r="HXC23" s="146"/>
      <c r="HXD23" s="146"/>
      <c r="HXE23" s="146"/>
      <c r="HXF23" s="146"/>
      <c r="HXG23" s="146"/>
      <c r="HXH23" s="146"/>
      <c r="HXI23" s="146"/>
      <c r="HXJ23" s="146"/>
      <c r="HXK23" s="146"/>
      <c r="HXL23" s="146"/>
      <c r="HXM23" s="146"/>
      <c r="HXN23" s="146"/>
      <c r="HXO23" s="146"/>
      <c r="HXP23" s="146"/>
      <c r="HXQ23" s="146"/>
      <c r="HXR23" s="146"/>
      <c r="HXS23" s="146"/>
      <c r="HXT23" s="146"/>
      <c r="HXU23" s="146"/>
      <c r="HXV23" s="146"/>
      <c r="HXW23" s="146"/>
      <c r="HXX23" s="146"/>
      <c r="HXY23" s="146"/>
      <c r="HXZ23" s="146"/>
      <c r="HYA23" s="146"/>
      <c r="HYB23" s="146"/>
      <c r="HYC23" s="146"/>
      <c r="HYD23" s="146"/>
      <c r="HYE23" s="146"/>
      <c r="HYF23" s="146"/>
      <c r="HYG23" s="146"/>
      <c r="HYH23" s="146"/>
      <c r="HYI23" s="146"/>
      <c r="HYJ23" s="146"/>
      <c r="HYK23" s="146"/>
      <c r="HYL23" s="146"/>
      <c r="HYM23" s="146"/>
      <c r="HYN23" s="146"/>
      <c r="HYO23" s="146"/>
      <c r="HYP23" s="146"/>
      <c r="HYQ23" s="146"/>
      <c r="HYR23" s="146"/>
      <c r="HYS23" s="146"/>
      <c r="HYT23" s="146"/>
      <c r="HYU23" s="146"/>
      <c r="HYV23" s="146"/>
      <c r="HYW23" s="146"/>
      <c r="HYX23" s="146"/>
      <c r="HYY23" s="146"/>
      <c r="HYZ23" s="146"/>
      <c r="HZA23" s="146"/>
      <c r="HZB23" s="146"/>
      <c r="HZC23" s="146"/>
      <c r="HZD23" s="146"/>
      <c r="HZE23" s="146"/>
      <c r="HZF23" s="146"/>
      <c r="HZG23" s="146"/>
      <c r="HZH23" s="146"/>
      <c r="HZI23" s="146"/>
      <c r="HZJ23" s="146"/>
      <c r="HZK23" s="146"/>
      <c r="HZL23" s="146"/>
      <c r="HZM23" s="146"/>
      <c r="HZN23" s="146"/>
      <c r="HZO23" s="146"/>
      <c r="HZP23" s="146"/>
      <c r="HZQ23" s="146"/>
      <c r="HZR23" s="146"/>
      <c r="HZS23" s="146"/>
      <c r="HZT23" s="146"/>
      <c r="HZU23" s="146"/>
      <c r="HZV23" s="146"/>
      <c r="HZW23" s="146"/>
      <c r="HZX23" s="146"/>
      <c r="HZY23" s="146"/>
      <c r="HZZ23" s="146"/>
      <c r="IAA23" s="146"/>
      <c r="IAB23" s="146"/>
      <c r="IAC23" s="146"/>
      <c r="IAD23" s="146"/>
      <c r="IAE23" s="146"/>
      <c r="IAF23" s="146"/>
      <c r="IAG23" s="146"/>
      <c r="IAH23" s="146"/>
      <c r="IAI23" s="146"/>
      <c r="IAJ23" s="146"/>
      <c r="IAK23" s="146"/>
      <c r="IAL23" s="146"/>
      <c r="IAM23" s="146"/>
      <c r="IAN23" s="146"/>
      <c r="IAO23" s="146"/>
      <c r="IAP23" s="146"/>
      <c r="IAQ23" s="146"/>
      <c r="IAR23" s="146"/>
      <c r="IAS23" s="146"/>
      <c r="IAT23" s="146"/>
      <c r="IAU23" s="146"/>
      <c r="IAV23" s="146"/>
      <c r="IAW23" s="146"/>
      <c r="IAX23" s="146"/>
      <c r="IAY23" s="146"/>
      <c r="IAZ23" s="146"/>
      <c r="IBA23" s="146"/>
      <c r="IBB23" s="146"/>
      <c r="IBC23" s="146"/>
      <c r="IBD23" s="146"/>
      <c r="IBE23" s="146"/>
      <c r="IBF23" s="146"/>
      <c r="IBG23" s="146"/>
      <c r="IBH23" s="146"/>
      <c r="IBI23" s="146"/>
      <c r="IBJ23" s="146"/>
      <c r="IBK23" s="146"/>
      <c r="IBL23" s="146"/>
      <c r="IBM23" s="146"/>
      <c r="IBN23" s="146"/>
      <c r="IBO23" s="146"/>
      <c r="IBP23" s="146"/>
      <c r="IBQ23" s="146"/>
      <c r="IBR23" s="146"/>
      <c r="IBS23" s="146"/>
      <c r="IBT23" s="146"/>
      <c r="IBU23" s="146"/>
      <c r="IBV23" s="146"/>
      <c r="IBW23" s="146"/>
      <c r="IBX23" s="146"/>
      <c r="IBY23" s="146"/>
      <c r="IBZ23" s="146"/>
      <c r="ICA23" s="146"/>
      <c r="ICB23" s="146"/>
      <c r="ICC23" s="146"/>
      <c r="ICD23" s="146"/>
      <c r="ICE23" s="146"/>
      <c r="ICF23" s="146"/>
      <c r="ICG23" s="146"/>
      <c r="ICH23" s="146"/>
      <c r="ICI23" s="146"/>
      <c r="ICJ23" s="146"/>
      <c r="ICK23" s="146"/>
      <c r="ICL23" s="146"/>
      <c r="ICM23" s="146"/>
      <c r="ICN23" s="146"/>
      <c r="ICO23" s="146"/>
      <c r="ICP23" s="146"/>
      <c r="ICQ23" s="146"/>
      <c r="ICR23" s="146"/>
      <c r="ICS23" s="146"/>
      <c r="ICT23" s="146"/>
      <c r="ICU23" s="146"/>
      <c r="ICV23" s="146"/>
      <c r="ICW23" s="146"/>
      <c r="ICX23" s="146"/>
      <c r="ICY23" s="146"/>
      <c r="ICZ23" s="146"/>
      <c r="IDA23" s="146"/>
      <c r="IDB23" s="146"/>
      <c r="IDC23" s="146"/>
      <c r="IDD23" s="146"/>
      <c r="IDE23" s="146"/>
      <c r="IDF23" s="146"/>
      <c r="IDG23" s="146"/>
      <c r="IDH23" s="146"/>
      <c r="IDI23" s="146"/>
      <c r="IDJ23" s="146"/>
      <c r="IDK23" s="146"/>
      <c r="IDL23" s="146"/>
      <c r="IDM23" s="146"/>
      <c r="IDN23" s="146"/>
      <c r="IDO23" s="146"/>
      <c r="IDP23" s="146"/>
      <c r="IDQ23" s="146"/>
      <c r="IDR23" s="146"/>
      <c r="IDS23" s="146"/>
      <c r="IDT23" s="146"/>
      <c r="IDU23" s="146"/>
      <c r="IDV23" s="146"/>
      <c r="IDW23" s="146"/>
      <c r="IDX23" s="146"/>
      <c r="IDY23" s="146"/>
      <c r="IDZ23" s="146"/>
      <c r="IEA23" s="146"/>
      <c r="IEB23" s="146"/>
      <c r="IEC23" s="146"/>
      <c r="IED23" s="146"/>
      <c r="IEE23" s="146"/>
      <c r="IEF23" s="146"/>
      <c r="IEG23" s="146"/>
      <c r="IEH23" s="146"/>
      <c r="IEI23" s="146"/>
      <c r="IEJ23" s="146"/>
      <c r="IEK23" s="146"/>
      <c r="IEL23" s="146"/>
      <c r="IEM23" s="146"/>
      <c r="IEN23" s="146"/>
      <c r="IEO23" s="146"/>
      <c r="IEP23" s="146"/>
      <c r="IEQ23" s="146"/>
      <c r="IER23" s="146"/>
      <c r="IES23" s="146"/>
      <c r="IET23" s="146"/>
      <c r="IEU23" s="146"/>
      <c r="IEV23" s="146"/>
      <c r="IEW23" s="146"/>
      <c r="IEX23" s="146"/>
      <c r="IEY23" s="146"/>
      <c r="IEZ23" s="146"/>
      <c r="IFA23" s="146"/>
      <c r="IFB23" s="146"/>
      <c r="IFC23" s="146"/>
      <c r="IFD23" s="146"/>
      <c r="IFE23" s="146"/>
      <c r="IFF23" s="146"/>
      <c r="IFG23" s="146"/>
      <c r="IFH23" s="146"/>
      <c r="IFI23" s="146"/>
      <c r="IFJ23" s="146"/>
      <c r="IFK23" s="146"/>
      <c r="IFL23" s="146"/>
      <c r="IFM23" s="146"/>
      <c r="IFN23" s="146"/>
      <c r="IFO23" s="146"/>
      <c r="IFP23" s="146"/>
      <c r="IFQ23" s="146"/>
      <c r="IFR23" s="146"/>
      <c r="IFS23" s="146"/>
      <c r="IFT23" s="146"/>
      <c r="IFU23" s="146"/>
      <c r="IFV23" s="146"/>
      <c r="IFW23" s="146"/>
      <c r="IFX23" s="146"/>
      <c r="IFY23" s="146"/>
      <c r="IFZ23" s="146"/>
      <c r="IGA23" s="146"/>
      <c r="IGB23" s="146"/>
      <c r="IGC23" s="146"/>
      <c r="IGD23" s="146"/>
      <c r="IGE23" s="146"/>
      <c r="IGF23" s="146"/>
      <c r="IGG23" s="146"/>
      <c r="IGH23" s="146"/>
      <c r="IGI23" s="146"/>
      <c r="IGJ23" s="146"/>
      <c r="IGK23" s="146"/>
      <c r="IGL23" s="146"/>
      <c r="IGM23" s="146"/>
      <c r="IGN23" s="146"/>
      <c r="IGO23" s="146"/>
      <c r="IGP23" s="146"/>
      <c r="IGQ23" s="146"/>
      <c r="IGR23" s="146"/>
      <c r="IGS23" s="146"/>
      <c r="IGT23" s="146"/>
      <c r="IGU23" s="146"/>
      <c r="IGV23" s="146"/>
      <c r="IGW23" s="146"/>
      <c r="IGX23" s="146"/>
      <c r="IGY23" s="146"/>
      <c r="IGZ23" s="146"/>
      <c r="IHA23" s="146"/>
      <c r="IHB23" s="146"/>
      <c r="IHC23" s="146"/>
      <c r="IHD23" s="146"/>
      <c r="IHE23" s="146"/>
      <c r="IHF23" s="146"/>
      <c r="IHG23" s="146"/>
      <c r="IHH23" s="146"/>
      <c r="IHI23" s="146"/>
      <c r="IHJ23" s="146"/>
      <c r="IHK23" s="146"/>
      <c r="IHL23" s="146"/>
      <c r="IHM23" s="146"/>
      <c r="IHN23" s="146"/>
      <c r="IHO23" s="146"/>
      <c r="IHP23" s="146"/>
      <c r="IHQ23" s="146"/>
      <c r="IHR23" s="146"/>
      <c r="IHS23" s="146"/>
      <c r="IHT23" s="146"/>
      <c r="IHU23" s="146"/>
      <c r="IHV23" s="146"/>
      <c r="IHW23" s="146"/>
      <c r="IHX23" s="146"/>
      <c r="IHY23" s="146"/>
      <c r="IHZ23" s="146"/>
      <c r="IIA23" s="146"/>
      <c r="IIB23" s="146"/>
      <c r="IIC23" s="146"/>
      <c r="IID23" s="146"/>
      <c r="IIE23" s="146"/>
      <c r="IIF23" s="146"/>
      <c r="IIG23" s="146"/>
      <c r="IIH23" s="146"/>
      <c r="III23" s="146"/>
      <c r="IIJ23" s="146"/>
      <c r="IIK23" s="146"/>
      <c r="IIL23" s="146"/>
      <c r="IIM23" s="146"/>
      <c r="IIN23" s="146"/>
      <c r="IIO23" s="146"/>
      <c r="IIP23" s="146"/>
      <c r="IIQ23" s="146"/>
      <c r="IIR23" s="146"/>
      <c r="IIS23" s="146"/>
      <c r="IIT23" s="146"/>
      <c r="IIU23" s="146"/>
      <c r="IIV23" s="146"/>
      <c r="IIW23" s="146"/>
      <c r="IIX23" s="146"/>
      <c r="IIY23" s="146"/>
      <c r="IIZ23" s="146"/>
      <c r="IJA23" s="146"/>
      <c r="IJB23" s="146"/>
      <c r="IJC23" s="146"/>
      <c r="IJD23" s="146"/>
      <c r="IJE23" s="146"/>
      <c r="IJF23" s="146"/>
      <c r="IJG23" s="146"/>
      <c r="IJH23" s="146"/>
      <c r="IJI23" s="146"/>
      <c r="IJJ23" s="146"/>
      <c r="IJK23" s="146"/>
      <c r="IJL23" s="146"/>
      <c r="IJM23" s="146"/>
      <c r="IJN23" s="146"/>
      <c r="IJO23" s="146"/>
      <c r="IJP23" s="146"/>
      <c r="IJQ23" s="146"/>
      <c r="IJR23" s="146"/>
      <c r="IJS23" s="146"/>
      <c r="IJT23" s="146"/>
      <c r="IJU23" s="146"/>
      <c r="IJV23" s="146"/>
      <c r="IJW23" s="146"/>
      <c r="IJX23" s="146"/>
      <c r="IJY23" s="146"/>
      <c r="IJZ23" s="146"/>
      <c r="IKA23" s="146"/>
      <c r="IKB23" s="146"/>
      <c r="IKC23" s="146"/>
      <c r="IKD23" s="146"/>
      <c r="IKE23" s="146"/>
      <c r="IKF23" s="146"/>
      <c r="IKG23" s="146"/>
      <c r="IKH23" s="146"/>
      <c r="IKI23" s="146"/>
      <c r="IKJ23" s="146"/>
      <c r="IKK23" s="146"/>
      <c r="IKL23" s="146"/>
      <c r="IKM23" s="146"/>
      <c r="IKN23" s="146"/>
      <c r="IKO23" s="146"/>
      <c r="IKP23" s="146"/>
      <c r="IKQ23" s="146"/>
      <c r="IKR23" s="146"/>
      <c r="IKS23" s="146"/>
      <c r="IKT23" s="146"/>
      <c r="IKU23" s="146"/>
      <c r="IKV23" s="146"/>
      <c r="IKW23" s="146"/>
      <c r="IKX23" s="146"/>
      <c r="IKY23" s="146"/>
      <c r="IKZ23" s="146"/>
      <c r="ILA23" s="146"/>
      <c r="ILB23" s="146"/>
      <c r="ILC23" s="146"/>
      <c r="ILD23" s="146"/>
      <c r="ILE23" s="146"/>
      <c r="ILF23" s="146"/>
      <c r="ILG23" s="146"/>
      <c r="ILH23" s="146"/>
      <c r="ILI23" s="146"/>
      <c r="ILJ23" s="146"/>
      <c r="ILK23" s="146"/>
      <c r="ILL23" s="146"/>
      <c r="ILM23" s="146"/>
      <c r="ILN23" s="146"/>
      <c r="ILO23" s="146"/>
      <c r="ILP23" s="146"/>
      <c r="ILQ23" s="146"/>
      <c r="ILR23" s="146"/>
      <c r="ILS23" s="146"/>
      <c r="ILT23" s="146"/>
      <c r="ILU23" s="146"/>
      <c r="ILV23" s="146"/>
      <c r="ILW23" s="146"/>
      <c r="ILX23" s="146"/>
      <c r="ILY23" s="146"/>
      <c r="ILZ23" s="146"/>
      <c r="IMA23" s="146"/>
      <c r="IMB23" s="146"/>
      <c r="IMC23" s="146"/>
      <c r="IMD23" s="146"/>
      <c r="IME23" s="146"/>
      <c r="IMF23" s="146"/>
      <c r="IMG23" s="146"/>
      <c r="IMH23" s="146"/>
      <c r="IMI23" s="146"/>
      <c r="IMJ23" s="146"/>
      <c r="IMK23" s="146"/>
      <c r="IML23" s="146"/>
      <c r="IMM23" s="146"/>
      <c r="IMN23" s="146"/>
      <c r="IMO23" s="146"/>
      <c r="IMP23" s="146"/>
      <c r="IMQ23" s="146"/>
      <c r="IMR23" s="146"/>
      <c r="IMS23" s="146"/>
      <c r="IMT23" s="146"/>
      <c r="IMU23" s="146"/>
      <c r="IMV23" s="146"/>
      <c r="IMW23" s="146"/>
      <c r="IMX23" s="146"/>
      <c r="IMY23" s="146"/>
      <c r="IMZ23" s="146"/>
      <c r="INA23" s="146"/>
      <c r="INB23" s="146"/>
      <c r="INC23" s="146"/>
      <c r="IND23" s="146"/>
      <c r="INE23" s="146"/>
      <c r="INF23" s="146"/>
      <c r="ING23" s="146"/>
      <c r="INH23" s="146"/>
      <c r="INI23" s="146"/>
      <c r="INJ23" s="146"/>
      <c r="INK23" s="146"/>
      <c r="INL23" s="146"/>
      <c r="INM23" s="146"/>
      <c r="INN23" s="146"/>
      <c r="INO23" s="146"/>
      <c r="INP23" s="146"/>
      <c r="INQ23" s="146"/>
      <c r="INR23" s="146"/>
      <c r="INS23" s="146"/>
      <c r="INT23" s="146"/>
      <c r="INU23" s="146"/>
      <c r="INV23" s="146"/>
      <c r="INW23" s="146"/>
      <c r="INX23" s="146"/>
      <c r="INY23" s="146"/>
      <c r="INZ23" s="146"/>
      <c r="IOA23" s="146"/>
      <c r="IOB23" s="146"/>
      <c r="IOC23" s="146"/>
      <c r="IOD23" s="146"/>
      <c r="IOE23" s="146"/>
      <c r="IOF23" s="146"/>
      <c r="IOG23" s="146"/>
      <c r="IOH23" s="146"/>
      <c r="IOI23" s="146"/>
      <c r="IOJ23" s="146"/>
      <c r="IOK23" s="146"/>
      <c r="IOL23" s="146"/>
      <c r="IOM23" s="146"/>
      <c r="ION23" s="146"/>
      <c r="IOO23" s="146"/>
      <c r="IOP23" s="146"/>
      <c r="IOQ23" s="146"/>
      <c r="IOR23" s="146"/>
      <c r="IOS23" s="146"/>
      <c r="IOT23" s="146"/>
      <c r="IOU23" s="146"/>
      <c r="IOV23" s="146"/>
      <c r="IOW23" s="146"/>
      <c r="IOX23" s="146"/>
      <c r="IOY23" s="146"/>
      <c r="IOZ23" s="146"/>
      <c r="IPA23" s="146"/>
      <c r="IPB23" s="146"/>
      <c r="IPC23" s="146"/>
      <c r="IPD23" s="146"/>
      <c r="IPE23" s="146"/>
      <c r="IPF23" s="146"/>
      <c r="IPG23" s="146"/>
      <c r="IPH23" s="146"/>
      <c r="IPI23" s="146"/>
      <c r="IPJ23" s="146"/>
      <c r="IPK23" s="146"/>
      <c r="IPL23" s="146"/>
      <c r="IPM23" s="146"/>
      <c r="IPN23" s="146"/>
      <c r="IPO23" s="146"/>
      <c r="IPP23" s="146"/>
      <c r="IPQ23" s="146"/>
      <c r="IPR23" s="146"/>
      <c r="IPS23" s="146"/>
      <c r="IPT23" s="146"/>
      <c r="IPU23" s="146"/>
      <c r="IPV23" s="146"/>
      <c r="IPW23" s="146"/>
      <c r="IPX23" s="146"/>
      <c r="IPY23" s="146"/>
      <c r="IPZ23" s="146"/>
      <c r="IQA23" s="146"/>
      <c r="IQB23" s="146"/>
      <c r="IQC23" s="146"/>
      <c r="IQD23" s="146"/>
      <c r="IQE23" s="146"/>
      <c r="IQF23" s="146"/>
      <c r="IQG23" s="146"/>
      <c r="IQH23" s="146"/>
      <c r="IQI23" s="146"/>
      <c r="IQJ23" s="146"/>
      <c r="IQK23" s="146"/>
      <c r="IQL23" s="146"/>
      <c r="IQM23" s="146"/>
      <c r="IQN23" s="146"/>
      <c r="IQO23" s="146"/>
      <c r="IQP23" s="146"/>
      <c r="IQQ23" s="146"/>
      <c r="IQR23" s="146"/>
      <c r="IQS23" s="146"/>
      <c r="IQT23" s="146"/>
      <c r="IQU23" s="146"/>
      <c r="IQV23" s="146"/>
      <c r="IQW23" s="146"/>
      <c r="IQX23" s="146"/>
      <c r="IQY23" s="146"/>
      <c r="IQZ23" s="146"/>
      <c r="IRA23" s="146"/>
      <c r="IRB23" s="146"/>
      <c r="IRC23" s="146"/>
      <c r="IRD23" s="146"/>
      <c r="IRE23" s="146"/>
      <c r="IRF23" s="146"/>
      <c r="IRG23" s="146"/>
      <c r="IRH23" s="146"/>
      <c r="IRI23" s="146"/>
      <c r="IRJ23" s="146"/>
      <c r="IRK23" s="146"/>
      <c r="IRL23" s="146"/>
      <c r="IRM23" s="146"/>
      <c r="IRN23" s="146"/>
      <c r="IRO23" s="146"/>
      <c r="IRP23" s="146"/>
      <c r="IRQ23" s="146"/>
      <c r="IRR23" s="146"/>
      <c r="IRS23" s="146"/>
      <c r="IRT23" s="146"/>
      <c r="IRU23" s="146"/>
      <c r="IRV23" s="146"/>
      <c r="IRW23" s="146"/>
      <c r="IRX23" s="146"/>
      <c r="IRY23" s="146"/>
      <c r="IRZ23" s="146"/>
      <c r="ISA23" s="146"/>
      <c r="ISB23" s="146"/>
      <c r="ISC23" s="146"/>
      <c r="ISD23" s="146"/>
      <c r="ISE23" s="146"/>
      <c r="ISF23" s="146"/>
      <c r="ISG23" s="146"/>
      <c r="ISH23" s="146"/>
      <c r="ISI23" s="146"/>
      <c r="ISJ23" s="146"/>
      <c r="ISK23" s="146"/>
      <c r="ISL23" s="146"/>
      <c r="ISM23" s="146"/>
      <c r="ISN23" s="146"/>
      <c r="ISO23" s="146"/>
      <c r="ISP23" s="146"/>
      <c r="ISQ23" s="146"/>
      <c r="ISR23" s="146"/>
      <c r="ISS23" s="146"/>
      <c r="IST23" s="146"/>
      <c r="ISU23" s="146"/>
      <c r="ISV23" s="146"/>
      <c r="ISW23" s="146"/>
      <c r="ISX23" s="146"/>
      <c r="ISY23" s="146"/>
      <c r="ISZ23" s="146"/>
      <c r="ITA23" s="146"/>
      <c r="ITB23" s="146"/>
      <c r="ITC23" s="146"/>
      <c r="ITD23" s="146"/>
      <c r="ITE23" s="146"/>
      <c r="ITF23" s="146"/>
      <c r="ITG23" s="146"/>
      <c r="ITH23" s="146"/>
      <c r="ITI23" s="146"/>
      <c r="ITJ23" s="146"/>
      <c r="ITK23" s="146"/>
      <c r="ITL23" s="146"/>
      <c r="ITM23" s="146"/>
      <c r="ITN23" s="146"/>
      <c r="ITO23" s="146"/>
      <c r="ITP23" s="146"/>
      <c r="ITQ23" s="146"/>
      <c r="ITR23" s="146"/>
      <c r="ITS23" s="146"/>
      <c r="ITT23" s="146"/>
      <c r="ITU23" s="146"/>
      <c r="ITV23" s="146"/>
      <c r="ITW23" s="146"/>
      <c r="ITX23" s="146"/>
      <c r="ITY23" s="146"/>
      <c r="ITZ23" s="146"/>
      <c r="IUA23" s="146"/>
      <c r="IUB23" s="146"/>
      <c r="IUC23" s="146"/>
      <c r="IUD23" s="146"/>
      <c r="IUE23" s="146"/>
      <c r="IUF23" s="146"/>
      <c r="IUG23" s="146"/>
      <c r="IUH23" s="146"/>
      <c r="IUI23" s="146"/>
      <c r="IUJ23" s="146"/>
      <c r="IUK23" s="146"/>
      <c r="IUL23" s="146"/>
      <c r="IUM23" s="146"/>
      <c r="IUN23" s="146"/>
      <c r="IUO23" s="146"/>
      <c r="IUP23" s="146"/>
      <c r="IUQ23" s="146"/>
      <c r="IUR23" s="146"/>
      <c r="IUS23" s="146"/>
      <c r="IUT23" s="146"/>
      <c r="IUU23" s="146"/>
      <c r="IUV23" s="146"/>
      <c r="IUW23" s="146"/>
      <c r="IUX23" s="146"/>
      <c r="IUY23" s="146"/>
      <c r="IUZ23" s="146"/>
      <c r="IVA23" s="146"/>
      <c r="IVB23" s="146"/>
      <c r="IVC23" s="146"/>
      <c r="IVD23" s="146"/>
      <c r="IVE23" s="146"/>
      <c r="IVF23" s="146"/>
      <c r="IVG23" s="146"/>
      <c r="IVH23" s="146"/>
      <c r="IVI23" s="146"/>
      <c r="IVJ23" s="146"/>
      <c r="IVK23" s="146"/>
      <c r="IVL23" s="146"/>
      <c r="IVM23" s="146"/>
      <c r="IVN23" s="146"/>
      <c r="IVO23" s="146"/>
      <c r="IVP23" s="146"/>
      <c r="IVQ23" s="146"/>
      <c r="IVR23" s="146"/>
      <c r="IVS23" s="146"/>
      <c r="IVT23" s="146"/>
      <c r="IVU23" s="146"/>
      <c r="IVV23" s="146"/>
      <c r="IVW23" s="146"/>
      <c r="IVX23" s="146"/>
      <c r="IVY23" s="146"/>
      <c r="IVZ23" s="146"/>
      <c r="IWA23" s="146"/>
      <c r="IWB23" s="146"/>
      <c r="IWC23" s="146"/>
      <c r="IWD23" s="146"/>
      <c r="IWE23" s="146"/>
      <c r="IWF23" s="146"/>
      <c r="IWG23" s="146"/>
      <c r="IWH23" s="146"/>
      <c r="IWI23" s="146"/>
      <c r="IWJ23" s="146"/>
      <c r="IWK23" s="146"/>
      <c r="IWL23" s="146"/>
      <c r="IWM23" s="146"/>
      <c r="IWN23" s="146"/>
      <c r="IWO23" s="146"/>
      <c r="IWP23" s="146"/>
      <c r="IWQ23" s="146"/>
      <c r="IWR23" s="146"/>
      <c r="IWS23" s="146"/>
      <c r="IWT23" s="146"/>
      <c r="IWU23" s="146"/>
      <c r="IWV23" s="146"/>
      <c r="IWW23" s="146"/>
      <c r="IWX23" s="146"/>
      <c r="IWY23" s="146"/>
      <c r="IWZ23" s="146"/>
      <c r="IXA23" s="146"/>
      <c r="IXB23" s="146"/>
      <c r="IXC23" s="146"/>
      <c r="IXD23" s="146"/>
      <c r="IXE23" s="146"/>
      <c r="IXF23" s="146"/>
      <c r="IXG23" s="146"/>
      <c r="IXH23" s="146"/>
      <c r="IXI23" s="146"/>
      <c r="IXJ23" s="146"/>
      <c r="IXK23" s="146"/>
      <c r="IXL23" s="146"/>
      <c r="IXM23" s="146"/>
      <c r="IXN23" s="146"/>
      <c r="IXO23" s="146"/>
      <c r="IXP23" s="146"/>
      <c r="IXQ23" s="146"/>
      <c r="IXR23" s="146"/>
      <c r="IXS23" s="146"/>
      <c r="IXT23" s="146"/>
      <c r="IXU23" s="146"/>
      <c r="IXV23" s="146"/>
      <c r="IXW23" s="146"/>
      <c r="IXX23" s="146"/>
      <c r="IXY23" s="146"/>
      <c r="IXZ23" s="146"/>
      <c r="IYA23" s="146"/>
      <c r="IYB23" s="146"/>
      <c r="IYC23" s="146"/>
      <c r="IYD23" s="146"/>
      <c r="IYE23" s="146"/>
      <c r="IYF23" s="146"/>
      <c r="IYG23" s="146"/>
      <c r="IYH23" s="146"/>
      <c r="IYI23" s="146"/>
      <c r="IYJ23" s="146"/>
      <c r="IYK23" s="146"/>
      <c r="IYL23" s="146"/>
      <c r="IYM23" s="146"/>
      <c r="IYN23" s="146"/>
      <c r="IYO23" s="146"/>
      <c r="IYP23" s="146"/>
      <c r="IYQ23" s="146"/>
      <c r="IYR23" s="146"/>
      <c r="IYS23" s="146"/>
      <c r="IYT23" s="146"/>
      <c r="IYU23" s="146"/>
      <c r="IYV23" s="146"/>
      <c r="IYW23" s="146"/>
      <c r="IYX23" s="146"/>
      <c r="IYY23" s="146"/>
      <c r="IYZ23" s="146"/>
      <c r="IZA23" s="146"/>
      <c r="IZB23" s="146"/>
      <c r="IZC23" s="146"/>
      <c r="IZD23" s="146"/>
      <c r="IZE23" s="146"/>
      <c r="IZF23" s="146"/>
      <c r="IZG23" s="146"/>
      <c r="IZH23" s="146"/>
      <c r="IZI23" s="146"/>
      <c r="IZJ23" s="146"/>
      <c r="IZK23" s="146"/>
      <c r="IZL23" s="146"/>
      <c r="IZM23" s="146"/>
      <c r="IZN23" s="146"/>
      <c r="IZO23" s="146"/>
      <c r="IZP23" s="146"/>
      <c r="IZQ23" s="146"/>
      <c r="IZR23" s="146"/>
      <c r="IZS23" s="146"/>
      <c r="IZT23" s="146"/>
      <c r="IZU23" s="146"/>
      <c r="IZV23" s="146"/>
      <c r="IZW23" s="146"/>
      <c r="IZX23" s="146"/>
      <c r="IZY23" s="146"/>
      <c r="IZZ23" s="146"/>
      <c r="JAA23" s="146"/>
      <c r="JAB23" s="146"/>
      <c r="JAC23" s="146"/>
      <c r="JAD23" s="146"/>
      <c r="JAE23" s="146"/>
      <c r="JAF23" s="146"/>
      <c r="JAG23" s="146"/>
      <c r="JAH23" s="146"/>
      <c r="JAI23" s="146"/>
      <c r="JAJ23" s="146"/>
      <c r="JAK23" s="146"/>
      <c r="JAL23" s="146"/>
      <c r="JAM23" s="146"/>
      <c r="JAN23" s="146"/>
      <c r="JAO23" s="146"/>
      <c r="JAP23" s="146"/>
      <c r="JAQ23" s="146"/>
      <c r="JAR23" s="146"/>
      <c r="JAS23" s="146"/>
      <c r="JAT23" s="146"/>
      <c r="JAU23" s="146"/>
      <c r="JAV23" s="146"/>
      <c r="JAW23" s="146"/>
      <c r="JAX23" s="146"/>
      <c r="JAY23" s="146"/>
      <c r="JAZ23" s="146"/>
      <c r="JBA23" s="146"/>
      <c r="JBB23" s="146"/>
      <c r="JBC23" s="146"/>
      <c r="JBD23" s="146"/>
      <c r="JBE23" s="146"/>
      <c r="JBF23" s="146"/>
      <c r="JBG23" s="146"/>
      <c r="JBH23" s="146"/>
      <c r="JBI23" s="146"/>
      <c r="JBJ23" s="146"/>
      <c r="JBK23" s="146"/>
      <c r="JBL23" s="146"/>
      <c r="JBM23" s="146"/>
      <c r="JBN23" s="146"/>
      <c r="JBO23" s="146"/>
      <c r="JBP23" s="146"/>
      <c r="JBQ23" s="146"/>
      <c r="JBR23" s="146"/>
      <c r="JBS23" s="146"/>
      <c r="JBT23" s="146"/>
      <c r="JBU23" s="146"/>
      <c r="JBV23" s="146"/>
      <c r="JBW23" s="146"/>
      <c r="JBX23" s="146"/>
      <c r="JBY23" s="146"/>
      <c r="JBZ23" s="146"/>
      <c r="JCA23" s="146"/>
      <c r="JCB23" s="146"/>
      <c r="JCC23" s="146"/>
      <c r="JCD23" s="146"/>
      <c r="JCE23" s="146"/>
      <c r="JCF23" s="146"/>
      <c r="JCG23" s="146"/>
      <c r="JCH23" s="146"/>
      <c r="JCI23" s="146"/>
      <c r="JCJ23" s="146"/>
      <c r="JCK23" s="146"/>
      <c r="JCL23" s="146"/>
      <c r="JCM23" s="146"/>
      <c r="JCN23" s="146"/>
      <c r="JCO23" s="146"/>
      <c r="JCP23" s="146"/>
      <c r="JCQ23" s="146"/>
      <c r="JCR23" s="146"/>
      <c r="JCS23" s="146"/>
      <c r="JCT23" s="146"/>
      <c r="JCU23" s="146"/>
      <c r="JCV23" s="146"/>
      <c r="JCW23" s="146"/>
      <c r="JCX23" s="146"/>
      <c r="JCY23" s="146"/>
      <c r="JCZ23" s="146"/>
      <c r="JDA23" s="146"/>
      <c r="JDB23" s="146"/>
      <c r="JDC23" s="146"/>
      <c r="JDD23" s="146"/>
      <c r="JDE23" s="146"/>
      <c r="JDF23" s="146"/>
      <c r="JDG23" s="146"/>
      <c r="JDH23" s="146"/>
      <c r="JDI23" s="146"/>
      <c r="JDJ23" s="146"/>
      <c r="JDK23" s="146"/>
      <c r="JDL23" s="146"/>
      <c r="JDM23" s="146"/>
      <c r="JDN23" s="146"/>
      <c r="JDO23" s="146"/>
      <c r="JDP23" s="146"/>
      <c r="JDQ23" s="146"/>
      <c r="JDR23" s="146"/>
      <c r="JDS23" s="146"/>
      <c r="JDT23" s="146"/>
      <c r="JDU23" s="146"/>
      <c r="JDV23" s="146"/>
      <c r="JDW23" s="146"/>
      <c r="JDX23" s="146"/>
      <c r="JDY23" s="146"/>
      <c r="JDZ23" s="146"/>
      <c r="JEA23" s="146"/>
      <c r="JEB23" s="146"/>
      <c r="JEC23" s="146"/>
      <c r="JED23" s="146"/>
      <c r="JEE23" s="146"/>
      <c r="JEF23" s="146"/>
      <c r="JEG23" s="146"/>
      <c r="JEH23" s="146"/>
      <c r="JEI23" s="146"/>
      <c r="JEJ23" s="146"/>
      <c r="JEK23" s="146"/>
      <c r="JEL23" s="146"/>
      <c r="JEM23" s="146"/>
      <c r="JEN23" s="146"/>
      <c r="JEO23" s="146"/>
      <c r="JEP23" s="146"/>
      <c r="JEQ23" s="146"/>
      <c r="JER23" s="146"/>
      <c r="JES23" s="146"/>
      <c r="JET23" s="146"/>
      <c r="JEU23" s="146"/>
      <c r="JEV23" s="146"/>
      <c r="JEW23" s="146"/>
      <c r="JEX23" s="146"/>
      <c r="JEY23" s="146"/>
      <c r="JEZ23" s="146"/>
      <c r="JFA23" s="146"/>
      <c r="JFB23" s="146"/>
      <c r="JFC23" s="146"/>
      <c r="JFD23" s="146"/>
      <c r="JFE23" s="146"/>
      <c r="JFF23" s="146"/>
      <c r="JFG23" s="146"/>
      <c r="JFH23" s="146"/>
      <c r="JFI23" s="146"/>
      <c r="JFJ23" s="146"/>
      <c r="JFK23" s="146"/>
      <c r="JFL23" s="146"/>
      <c r="JFM23" s="146"/>
      <c r="JFN23" s="146"/>
      <c r="JFO23" s="146"/>
      <c r="JFP23" s="146"/>
      <c r="JFQ23" s="146"/>
      <c r="JFR23" s="146"/>
      <c r="JFS23" s="146"/>
      <c r="JFT23" s="146"/>
      <c r="JFU23" s="146"/>
      <c r="JFV23" s="146"/>
      <c r="JFW23" s="146"/>
      <c r="JFX23" s="146"/>
      <c r="JFY23" s="146"/>
      <c r="JFZ23" s="146"/>
      <c r="JGA23" s="146"/>
      <c r="JGB23" s="146"/>
      <c r="JGC23" s="146"/>
      <c r="JGD23" s="146"/>
      <c r="JGE23" s="146"/>
      <c r="JGF23" s="146"/>
      <c r="JGG23" s="146"/>
      <c r="JGH23" s="146"/>
      <c r="JGI23" s="146"/>
      <c r="JGJ23" s="146"/>
      <c r="JGK23" s="146"/>
      <c r="JGL23" s="146"/>
      <c r="JGM23" s="146"/>
      <c r="JGN23" s="146"/>
      <c r="JGO23" s="146"/>
      <c r="JGP23" s="146"/>
      <c r="JGQ23" s="146"/>
      <c r="JGR23" s="146"/>
      <c r="JGS23" s="146"/>
      <c r="JGT23" s="146"/>
      <c r="JGU23" s="146"/>
      <c r="JGV23" s="146"/>
      <c r="JGW23" s="146"/>
      <c r="JGX23" s="146"/>
      <c r="JGY23" s="146"/>
      <c r="JGZ23" s="146"/>
      <c r="JHA23" s="146"/>
      <c r="JHB23" s="146"/>
      <c r="JHC23" s="146"/>
      <c r="JHD23" s="146"/>
      <c r="JHE23" s="146"/>
      <c r="JHF23" s="146"/>
      <c r="JHG23" s="146"/>
      <c r="JHH23" s="146"/>
      <c r="JHI23" s="146"/>
      <c r="JHJ23" s="146"/>
      <c r="JHK23" s="146"/>
      <c r="JHL23" s="146"/>
      <c r="JHM23" s="146"/>
      <c r="JHN23" s="146"/>
      <c r="JHO23" s="146"/>
      <c r="JHP23" s="146"/>
      <c r="JHQ23" s="146"/>
      <c r="JHR23" s="146"/>
      <c r="JHS23" s="146"/>
      <c r="JHT23" s="146"/>
      <c r="JHU23" s="146"/>
      <c r="JHV23" s="146"/>
      <c r="JHW23" s="146"/>
      <c r="JHX23" s="146"/>
      <c r="JHY23" s="146"/>
      <c r="JHZ23" s="146"/>
      <c r="JIA23" s="146"/>
      <c r="JIB23" s="146"/>
      <c r="JIC23" s="146"/>
      <c r="JID23" s="146"/>
      <c r="JIE23" s="146"/>
      <c r="JIF23" s="146"/>
      <c r="JIG23" s="146"/>
      <c r="JIH23" s="146"/>
      <c r="JII23" s="146"/>
      <c r="JIJ23" s="146"/>
      <c r="JIK23" s="146"/>
      <c r="JIL23" s="146"/>
      <c r="JIM23" s="146"/>
      <c r="JIN23" s="146"/>
      <c r="JIO23" s="146"/>
      <c r="JIP23" s="146"/>
      <c r="JIQ23" s="146"/>
      <c r="JIR23" s="146"/>
      <c r="JIS23" s="146"/>
      <c r="JIT23" s="146"/>
      <c r="JIU23" s="146"/>
      <c r="JIV23" s="146"/>
      <c r="JIW23" s="146"/>
      <c r="JIX23" s="146"/>
      <c r="JIY23" s="146"/>
      <c r="JIZ23" s="146"/>
      <c r="JJA23" s="146"/>
      <c r="JJB23" s="146"/>
      <c r="JJC23" s="146"/>
      <c r="JJD23" s="146"/>
      <c r="JJE23" s="146"/>
      <c r="JJF23" s="146"/>
      <c r="JJG23" s="146"/>
      <c r="JJH23" s="146"/>
      <c r="JJI23" s="146"/>
      <c r="JJJ23" s="146"/>
      <c r="JJK23" s="146"/>
      <c r="JJL23" s="146"/>
      <c r="JJM23" s="146"/>
      <c r="JJN23" s="146"/>
      <c r="JJO23" s="146"/>
      <c r="JJP23" s="146"/>
      <c r="JJQ23" s="146"/>
      <c r="JJR23" s="146"/>
      <c r="JJS23" s="146"/>
      <c r="JJT23" s="146"/>
      <c r="JJU23" s="146"/>
      <c r="JJV23" s="146"/>
      <c r="JJW23" s="146"/>
      <c r="JJX23" s="146"/>
      <c r="JJY23" s="146"/>
      <c r="JJZ23" s="146"/>
      <c r="JKA23" s="146"/>
      <c r="JKB23" s="146"/>
      <c r="JKC23" s="146"/>
      <c r="JKD23" s="146"/>
      <c r="JKE23" s="146"/>
      <c r="JKF23" s="146"/>
      <c r="JKG23" s="146"/>
      <c r="JKH23" s="146"/>
      <c r="JKI23" s="146"/>
      <c r="JKJ23" s="146"/>
      <c r="JKK23" s="146"/>
      <c r="JKL23" s="146"/>
      <c r="JKM23" s="146"/>
      <c r="JKN23" s="146"/>
      <c r="JKO23" s="146"/>
      <c r="JKP23" s="146"/>
      <c r="JKQ23" s="146"/>
      <c r="JKR23" s="146"/>
      <c r="JKS23" s="146"/>
      <c r="JKT23" s="146"/>
      <c r="JKU23" s="146"/>
      <c r="JKV23" s="146"/>
      <c r="JKW23" s="146"/>
      <c r="JKX23" s="146"/>
      <c r="JKY23" s="146"/>
      <c r="JKZ23" s="146"/>
      <c r="JLA23" s="146"/>
      <c r="JLB23" s="146"/>
      <c r="JLC23" s="146"/>
      <c r="JLD23" s="146"/>
      <c r="JLE23" s="146"/>
      <c r="JLF23" s="146"/>
      <c r="JLG23" s="146"/>
      <c r="JLH23" s="146"/>
      <c r="JLI23" s="146"/>
      <c r="JLJ23" s="146"/>
      <c r="JLK23" s="146"/>
      <c r="JLL23" s="146"/>
      <c r="JLM23" s="146"/>
      <c r="JLN23" s="146"/>
      <c r="JLO23" s="146"/>
      <c r="JLP23" s="146"/>
      <c r="JLQ23" s="146"/>
      <c r="JLR23" s="146"/>
      <c r="JLS23" s="146"/>
      <c r="JLT23" s="146"/>
      <c r="JLU23" s="146"/>
      <c r="JLV23" s="146"/>
      <c r="JLW23" s="146"/>
      <c r="JLX23" s="146"/>
      <c r="JLY23" s="146"/>
      <c r="JLZ23" s="146"/>
      <c r="JMA23" s="146"/>
      <c r="JMB23" s="146"/>
      <c r="JMC23" s="146"/>
      <c r="JMD23" s="146"/>
      <c r="JME23" s="146"/>
      <c r="JMF23" s="146"/>
      <c r="JMG23" s="146"/>
      <c r="JMH23" s="146"/>
      <c r="JMI23" s="146"/>
      <c r="JMJ23" s="146"/>
      <c r="JMK23" s="146"/>
      <c r="JML23" s="146"/>
      <c r="JMM23" s="146"/>
      <c r="JMN23" s="146"/>
      <c r="JMO23" s="146"/>
      <c r="JMP23" s="146"/>
      <c r="JMQ23" s="146"/>
      <c r="JMR23" s="146"/>
      <c r="JMS23" s="146"/>
      <c r="JMT23" s="146"/>
      <c r="JMU23" s="146"/>
      <c r="JMV23" s="146"/>
      <c r="JMW23" s="146"/>
      <c r="JMX23" s="146"/>
      <c r="JMY23" s="146"/>
      <c r="JMZ23" s="146"/>
      <c r="JNA23" s="146"/>
      <c r="JNB23" s="146"/>
      <c r="JNC23" s="146"/>
      <c r="JND23" s="146"/>
      <c r="JNE23" s="146"/>
      <c r="JNF23" s="146"/>
      <c r="JNG23" s="146"/>
      <c r="JNH23" s="146"/>
      <c r="JNI23" s="146"/>
      <c r="JNJ23" s="146"/>
      <c r="JNK23" s="146"/>
      <c r="JNL23" s="146"/>
      <c r="JNM23" s="146"/>
      <c r="JNN23" s="146"/>
      <c r="JNO23" s="146"/>
      <c r="JNP23" s="146"/>
      <c r="JNQ23" s="146"/>
      <c r="JNR23" s="146"/>
      <c r="JNS23" s="146"/>
      <c r="JNT23" s="146"/>
      <c r="JNU23" s="146"/>
      <c r="JNV23" s="146"/>
      <c r="JNW23" s="146"/>
      <c r="JNX23" s="146"/>
      <c r="JNY23" s="146"/>
      <c r="JNZ23" s="146"/>
      <c r="JOA23" s="146"/>
      <c r="JOB23" s="146"/>
      <c r="JOC23" s="146"/>
      <c r="JOD23" s="146"/>
      <c r="JOE23" s="146"/>
      <c r="JOF23" s="146"/>
      <c r="JOG23" s="146"/>
      <c r="JOH23" s="146"/>
      <c r="JOI23" s="146"/>
      <c r="JOJ23" s="146"/>
      <c r="JOK23" s="146"/>
      <c r="JOL23" s="146"/>
      <c r="JOM23" s="146"/>
      <c r="JON23" s="146"/>
      <c r="JOO23" s="146"/>
      <c r="JOP23" s="146"/>
      <c r="JOQ23" s="146"/>
      <c r="JOR23" s="146"/>
      <c r="JOS23" s="146"/>
      <c r="JOT23" s="146"/>
      <c r="JOU23" s="146"/>
      <c r="JOV23" s="146"/>
      <c r="JOW23" s="146"/>
      <c r="JOX23" s="146"/>
      <c r="JOY23" s="146"/>
      <c r="JOZ23" s="146"/>
      <c r="JPA23" s="146"/>
      <c r="JPB23" s="146"/>
      <c r="JPC23" s="146"/>
      <c r="JPD23" s="146"/>
      <c r="JPE23" s="146"/>
      <c r="JPF23" s="146"/>
      <c r="JPG23" s="146"/>
      <c r="JPH23" s="146"/>
      <c r="JPI23" s="146"/>
      <c r="JPJ23" s="146"/>
      <c r="JPK23" s="146"/>
      <c r="JPL23" s="146"/>
      <c r="JPM23" s="146"/>
      <c r="JPN23" s="146"/>
      <c r="JPO23" s="146"/>
      <c r="JPP23" s="146"/>
      <c r="JPQ23" s="146"/>
      <c r="JPR23" s="146"/>
      <c r="JPS23" s="146"/>
      <c r="JPT23" s="146"/>
      <c r="JPU23" s="146"/>
      <c r="JPV23" s="146"/>
      <c r="JPW23" s="146"/>
      <c r="JPX23" s="146"/>
      <c r="JPY23" s="146"/>
      <c r="JPZ23" s="146"/>
      <c r="JQA23" s="146"/>
      <c r="JQB23" s="146"/>
      <c r="JQC23" s="146"/>
      <c r="JQD23" s="146"/>
      <c r="JQE23" s="146"/>
      <c r="JQF23" s="146"/>
      <c r="JQG23" s="146"/>
      <c r="JQH23" s="146"/>
      <c r="JQI23" s="146"/>
      <c r="JQJ23" s="146"/>
      <c r="JQK23" s="146"/>
      <c r="JQL23" s="146"/>
      <c r="JQM23" s="146"/>
      <c r="JQN23" s="146"/>
      <c r="JQO23" s="146"/>
      <c r="JQP23" s="146"/>
      <c r="JQQ23" s="146"/>
      <c r="JQR23" s="146"/>
      <c r="JQS23" s="146"/>
      <c r="JQT23" s="146"/>
      <c r="JQU23" s="146"/>
      <c r="JQV23" s="146"/>
      <c r="JQW23" s="146"/>
      <c r="JQX23" s="146"/>
      <c r="JQY23" s="146"/>
      <c r="JQZ23" s="146"/>
      <c r="JRA23" s="146"/>
      <c r="JRB23" s="146"/>
      <c r="JRC23" s="146"/>
      <c r="JRD23" s="146"/>
      <c r="JRE23" s="146"/>
      <c r="JRF23" s="146"/>
      <c r="JRG23" s="146"/>
      <c r="JRH23" s="146"/>
      <c r="JRI23" s="146"/>
      <c r="JRJ23" s="146"/>
      <c r="JRK23" s="146"/>
      <c r="JRL23" s="146"/>
      <c r="JRM23" s="146"/>
      <c r="JRN23" s="146"/>
      <c r="JRO23" s="146"/>
      <c r="JRP23" s="146"/>
      <c r="JRQ23" s="146"/>
      <c r="JRR23" s="146"/>
      <c r="JRS23" s="146"/>
      <c r="JRT23" s="146"/>
      <c r="JRU23" s="146"/>
      <c r="JRV23" s="146"/>
      <c r="JRW23" s="146"/>
      <c r="JRX23" s="146"/>
      <c r="JRY23" s="146"/>
      <c r="JRZ23" s="146"/>
      <c r="JSA23" s="146"/>
      <c r="JSB23" s="146"/>
      <c r="JSC23" s="146"/>
      <c r="JSD23" s="146"/>
      <c r="JSE23" s="146"/>
      <c r="JSF23" s="146"/>
      <c r="JSG23" s="146"/>
      <c r="JSH23" s="146"/>
      <c r="JSI23" s="146"/>
      <c r="JSJ23" s="146"/>
      <c r="JSK23" s="146"/>
      <c r="JSL23" s="146"/>
      <c r="JSM23" s="146"/>
      <c r="JSN23" s="146"/>
      <c r="JSO23" s="146"/>
      <c r="JSP23" s="146"/>
      <c r="JSQ23" s="146"/>
      <c r="JSR23" s="146"/>
      <c r="JSS23" s="146"/>
      <c r="JST23" s="146"/>
      <c r="JSU23" s="146"/>
      <c r="JSV23" s="146"/>
      <c r="JSW23" s="146"/>
      <c r="JSX23" s="146"/>
      <c r="JSY23" s="146"/>
      <c r="JSZ23" s="146"/>
      <c r="JTA23" s="146"/>
      <c r="JTB23" s="146"/>
      <c r="JTC23" s="146"/>
      <c r="JTD23" s="146"/>
      <c r="JTE23" s="146"/>
      <c r="JTF23" s="146"/>
      <c r="JTG23" s="146"/>
      <c r="JTH23" s="146"/>
      <c r="JTI23" s="146"/>
      <c r="JTJ23" s="146"/>
      <c r="JTK23" s="146"/>
      <c r="JTL23" s="146"/>
      <c r="JTM23" s="146"/>
      <c r="JTN23" s="146"/>
      <c r="JTO23" s="146"/>
      <c r="JTP23" s="146"/>
      <c r="JTQ23" s="146"/>
      <c r="JTR23" s="146"/>
      <c r="JTS23" s="146"/>
      <c r="JTT23" s="146"/>
      <c r="JTU23" s="146"/>
      <c r="JTV23" s="146"/>
      <c r="JTW23" s="146"/>
      <c r="JTX23" s="146"/>
      <c r="JTY23" s="146"/>
      <c r="JTZ23" s="146"/>
      <c r="JUA23" s="146"/>
      <c r="JUB23" s="146"/>
      <c r="JUC23" s="146"/>
      <c r="JUD23" s="146"/>
      <c r="JUE23" s="146"/>
      <c r="JUF23" s="146"/>
      <c r="JUG23" s="146"/>
      <c r="JUH23" s="146"/>
      <c r="JUI23" s="146"/>
      <c r="JUJ23" s="146"/>
      <c r="JUK23" s="146"/>
      <c r="JUL23" s="146"/>
      <c r="JUM23" s="146"/>
      <c r="JUN23" s="146"/>
      <c r="JUO23" s="146"/>
      <c r="JUP23" s="146"/>
      <c r="JUQ23" s="146"/>
      <c r="JUR23" s="146"/>
      <c r="JUS23" s="146"/>
      <c r="JUT23" s="146"/>
      <c r="JUU23" s="146"/>
      <c r="JUV23" s="146"/>
      <c r="JUW23" s="146"/>
      <c r="JUX23" s="146"/>
      <c r="JUY23" s="146"/>
      <c r="JUZ23" s="146"/>
      <c r="JVA23" s="146"/>
      <c r="JVB23" s="146"/>
      <c r="JVC23" s="146"/>
      <c r="JVD23" s="146"/>
      <c r="JVE23" s="146"/>
      <c r="JVF23" s="146"/>
      <c r="JVG23" s="146"/>
      <c r="JVH23" s="146"/>
      <c r="JVI23" s="146"/>
      <c r="JVJ23" s="146"/>
      <c r="JVK23" s="146"/>
      <c r="JVL23" s="146"/>
      <c r="JVM23" s="146"/>
      <c r="JVN23" s="146"/>
      <c r="JVO23" s="146"/>
      <c r="JVP23" s="146"/>
      <c r="JVQ23" s="146"/>
      <c r="JVR23" s="146"/>
      <c r="JVS23" s="146"/>
      <c r="JVT23" s="146"/>
      <c r="JVU23" s="146"/>
      <c r="JVV23" s="146"/>
      <c r="JVW23" s="146"/>
      <c r="JVX23" s="146"/>
      <c r="JVY23" s="146"/>
      <c r="JVZ23" s="146"/>
      <c r="JWA23" s="146"/>
      <c r="JWB23" s="146"/>
      <c r="JWC23" s="146"/>
      <c r="JWD23" s="146"/>
      <c r="JWE23" s="146"/>
      <c r="JWF23" s="146"/>
      <c r="JWG23" s="146"/>
      <c r="JWH23" s="146"/>
      <c r="JWI23" s="146"/>
      <c r="JWJ23" s="146"/>
      <c r="JWK23" s="146"/>
      <c r="JWL23" s="146"/>
      <c r="JWM23" s="146"/>
      <c r="JWN23" s="146"/>
      <c r="JWO23" s="146"/>
      <c r="JWP23" s="146"/>
      <c r="JWQ23" s="146"/>
      <c r="JWR23" s="146"/>
      <c r="JWS23" s="146"/>
      <c r="JWT23" s="146"/>
      <c r="JWU23" s="146"/>
      <c r="JWV23" s="146"/>
      <c r="JWW23" s="146"/>
      <c r="JWX23" s="146"/>
      <c r="JWY23" s="146"/>
      <c r="JWZ23" s="146"/>
      <c r="JXA23" s="146"/>
      <c r="JXB23" s="146"/>
      <c r="JXC23" s="146"/>
      <c r="JXD23" s="146"/>
      <c r="JXE23" s="146"/>
      <c r="JXF23" s="146"/>
      <c r="JXG23" s="146"/>
      <c r="JXH23" s="146"/>
      <c r="JXI23" s="146"/>
      <c r="JXJ23" s="146"/>
      <c r="JXK23" s="146"/>
      <c r="JXL23" s="146"/>
      <c r="JXM23" s="146"/>
      <c r="JXN23" s="146"/>
      <c r="JXO23" s="146"/>
      <c r="JXP23" s="146"/>
      <c r="JXQ23" s="146"/>
      <c r="JXR23" s="146"/>
      <c r="JXS23" s="146"/>
      <c r="JXT23" s="146"/>
      <c r="JXU23" s="146"/>
      <c r="JXV23" s="146"/>
      <c r="JXW23" s="146"/>
      <c r="JXX23" s="146"/>
      <c r="JXY23" s="146"/>
      <c r="JXZ23" s="146"/>
      <c r="JYA23" s="146"/>
      <c r="JYB23" s="146"/>
      <c r="JYC23" s="146"/>
      <c r="JYD23" s="146"/>
      <c r="JYE23" s="146"/>
      <c r="JYF23" s="146"/>
      <c r="JYG23" s="146"/>
      <c r="JYH23" s="146"/>
      <c r="JYI23" s="146"/>
      <c r="JYJ23" s="146"/>
      <c r="JYK23" s="146"/>
      <c r="JYL23" s="146"/>
      <c r="JYM23" s="146"/>
      <c r="JYN23" s="146"/>
      <c r="JYO23" s="146"/>
      <c r="JYP23" s="146"/>
      <c r="JYQ23" s="146"/>
      <c r="JYR23" s="146"/>
      <c r="JYS23" s="146"/>
      <c r="JYT23" s="146"/>
      <c r="JYU23" s="146"/>
      <c r="JYV23" s="146"/>
      <c r="JYW23" s="146"/>
      <c r="JYX23" s="146"/>
      <c r="JYY23" s="146"/>
      <c r="JYZ23" s="146"/>
      <c r="JZA23" s="146"/>
      <c r="JZB23" s="146"/>
      <c r="JZC23" s="146"/>
      <c r="JZD23" s="146"/>
      <c r="JZE23" s="146"/>
      <c r="JZF23" s="146"/>
      <c r="JZG23" s="146"/>
      <c r="JZH23" s="146"/>
      <c r="JZI23" s="146"/>
      <c r="JZJ23" s="146"/>
      <c r="JZK23" s="146"/>
      <c r="JZL23" s="146"/>
      <c r="JZM23" s="146"/>
      <c r="JZN23" s="146"/>
      <c r="JZO23" s="146"/>
      <c r="JZP23" s="146"/>
      <c r="JZQ23" s="146"/>
      <c r="JZR23" s="146"/>
      <c r="JZS23" s="146"/>
      <c r="JZT23" s="146"/>
      <c r="JZU23" s="146"/>
      <c r="JZV23" s="146"/>
      <c r="JZW23" s="146"/>
      <c r="JZX23" s="146"/>
      <c r="JZY23" s="146"/>
      <c r="JZZ23" s="146"/>
      <c r="KAA23" s="146"/>
      <c r="KAB23" s="146"/>
      <c r="KAC23" s="146"/>
      <c r="KAD23" s="146"/>
      <c r="KAE23" s="146"/>
      <c r="KAF23" s="146"/>
      <c r="KAG23" s="146"/>
      <c r="KAH23" s="146"/>
      <c r="KAI23" s="146"/>
      <c r="KAJ23" s="146"/>
      <c r="KAK23" s="146"/>
      <c r="KAL23" s="146"/>
      <c r="KAM23" s="146"/>
      <c r="KAN23" s="146"/>
      <c r="KAO23" s="146"/>
      <c r="KAP23" s="146"/>
      <c r="KAQ23" s="146"/>
      <c r="KAR23" s="146"/>
      <c r="KAS23" s="146"/>
      <c r="KAT23" s="146"/>
      <c r="KAU23" s="146"/>
      <c r="KAV23" s="146"/>
      <c r="KAW23" s="146"/>
      <c r="KAX23" s="146"/>
      <c r="KAY23" s="146"/>
      <c r="KAZ23" s="146"/>
      <c r="KBA23" s="146"/>
      <c r="KBB23" s="146"/>
      <c r="KBC23" s="146"/>
      <c r="KBD23" s="146"/>
      <c r="KBE23" s="146"/>
      <c r="KBF23" s="146"/>
      <c r="KBG23" s="146"/>
      <c r="KBH23" s="146"/>
      <c r="KBI23" s="146"/>
      <c r="KBJ23" s="146"/>
      <c r="KBK23" s="146"/>
      <c r="KBL23" s="146"/>
      <c r="KBM23" s="146"/>
      <c r="KBN23" s="146"/>
      <c r="KBO23" s="146"/>
      <c r="KBP23" s="146"/>
      <c r="KBQ23" s="146"/>
      <c r="KBR23" s="146"/>
      <c r="KBS23" s="146"/>
      <c r="KBT23" s="146"/>
      <c r="KBU23" s="146"/>
      <c r="KBV23" s="146"/>
      <c r="KBW23" s="146"/>
      <c r="KBX23" s="146"/>
      <c r="KBY23" s="146"/>
      <c r="KBZ23" s="146"/>
      <c r="KCA23" s="146"/>
      <c r="KCB23" s="146"/>
      <c r="KCC23" s="146"/>
      <c r="KCD23" s="146"/>
      <c r="KCE23" s="146"/>
      <c r="KCF23" s="146"/>
      <c r="KCG23" s="146"/>
      <c r="KCH23" s="146"/>
      <c r="KCI23" s="146"/>
      <c r="KCJ23" s="146"/>
      <c r="KCK23" s="146"/>
      <c r="KCL23" s="146"/>
      <c r="KCM23" s="146"/>
      <c r="KCN23" s="146"/>
      <c r="KCO23" s="146"/>
      <c r="KCP23" s="146"/>
      <c r="KCQ23" s="146"/>
      <c r="KCR23" s="146"/>
      <c r="KCS23" s="146"/>
      <c r="KCT23" s="146"/>
      <c r="KCU23" s="146"/>
      <c r="KCV23" s="146"/>
      <c r="KCW23" s="146"/>
      <c r="KCX23" s="146"/>
      <c r="KCY23" s="146"/>
      <c r="KCZ23" s="146"/>
      <c r="KDA23" s="146"/>
      <c r="KDB23" s="146"/>
      <c r="KDC23" s="146"/>
      <c r="KDD23" s="146"/>
      <c r="KDE23" s="146"/>
      <c r="KDF23" s="146"/>
      <c r="KDG23" s="146"/>
      <c r="KDH23" s="146"/>
      <c r="KDI23" s="146"/>
      <c r="KDJ23" s="146"/>
      <c r="KDK23" s="146"/>
      <c r="KDL23" s="146"/>
      <c r="KDM23" s="146"/>
      <c r="KDN23" s="146"/>
      <c r="KDO23" s="146"/>
      <c r="KDP23" s="146"/>
      <c r="KDQ23" s="146"/>
      <c r="KDR23" s="146"/>
      <c r="KDS23" s="146"/>
      <c r="KDT23" s="146"/>
      <c r="KDU23" s="146"/>
      <c r="KDV23" s="146"/>
      <c r="KDW23" s="146"/>
      <c r="KDX23" s="146"/>
      <c r="KDY23" s="146"/>
      <c r="KDZ23" s="146"/>
      <c r="KEA23" s="146"/>
      <c r="KEB23" s="146"/>
      <c r="KEC23" s="146"/>
      <c r="KED23" s="146"/>
      <c r="KEE23" s="146"/>
      <c r="KEF23" s="146"/>
      <c r="KEG23" s="146"/>
      <c r="KEH23" s="146"/>
      <c r="KEI23" s="146"/>
      <c r="KEJ23" s="146"/>
      <c r="KEK23" s="146"/>
      <c r="KEL23" s="146"/>
      <c r="KEM23" s="146"/>
      <c r="KEN23" s="146"/>
      <c r="KEO23" s="146"/>
      <c r="KEP23" s="146"/>
      <c r="KEQ23" s="146"/>
      <c r="KER23" s="146"/>
      <c r="KES23" s="146"/>
      <c r="KET23" s="146"/>
      <c r="KEU23" s="146"/>
      <c r="KEV23" s="146"/>
      <c r="KEW23" s="146"/>
      <c r="KEX23" s="146"/>
      <c r="KEY23" s="146"/>
      <c r="KEZ23" s="146"/>
      <c r="KFA23" s="146"/>
      <c r="KFB23" s="146"/>
      <c r="KFC23" s="146"/>
      <c r="KFD23" s="146"/>
      <c r="KFE23" s="146"/>
      <c r="KFF23" s="146"/>
      <c r="KFG23" s="146"/>
      <c r="KFH23" s="146"/>
      <c r="KFI23" s="146"/>
      <c r="KFJ23" s="146"/>
      <c r="KFK23" s="146"/>
      <c r="KFL23" s="146"/>
      <c r="KFM23" s="146"/>
      <c r="KFN23" s="146"/>
      <c r="KFO23" s="146"/>
      <c r="KFP23" s="146"/>
      <c r="KFQ23" s="146"/>
      <c r="KFR23" s="146"/>
      <c r="KFS23" s="146"/>
      <c r="KFT23" s="146"/>
      <c r="KFU23" s="146"/>
      <c r="KFV23" s="146"/>
      <c r="KFW23" s="146"/>
      <c r="KFX23" s="146"/>
      <c r="KFY23" s="146"/>
      <c r="KFZ23" s="146"/>
      <c r="KGA23" s="146"/>
      <c r="KGB23" s="146"/>
      <c r="KGC23" s="146"/>
      <c r="KGD23" s="146"/>
      <c r="KGE23" s="146"/>
      <c r="KGF23" s="146"/>
      <c r="KGG23" s="146"/>
      <c r="KGH23" s="146"/>
      <c r="KGI23" s="146"/>
      <c r="KGJ23" s="146"/>
      <c r="KGK23" s="146"/>
      <c r="KGL23" s="146"/>
      <c r="KGM23" s="146"/>
      <c r="KGN23" s="146"/>
      <c r="KGO23" s="146"/>
      <c r="KGP23" s="146"/>
      <c r="KGQ23" s="146"/>
      <c r="KGR23" s="146"/>
      <c r="KGS23" s="146"/>
      <c r="KGT23" s="146"/>
      <c r="KGU23" s="146"/>
      <c r="KGV23" s="146"/>
      <c r="KGW23" s="146"/>
      <c r="KGX23" s="146"/>
      <c r="KGY23" s="146"/>
      <c r="KGZ23" s="146"/>
      <c r="KHA23" s="146"/>
      <c r="KHB23" s="146"/>
      <c r="KHC23" s="146"/>
      <c r="KHD23" s="146"/>
      <c r="KHE23" s="146"/>
      <c r="KHF23" s="146"/>
      <c r="KHG23" s="146"/>
      <c r="KHH23" s="146"/>
      <c r="KHI23" s="146"/>
      <c r="KHJ23" s="146"/>
      <c r="KHK23" s="146"/>
      <c r="KHL23" s="146"/>
      <c r="KHM23" s="146"/>
      <c r="KHN23" s="146"/>
      <c r="KHO23" s="146"/>
      <c r="KHP23" s="146"/>
      <c r="KHQ23" s="146"/>
      <c r="KHR23" s="146"/>
      <c r="KHS23" s="146"/>
      <c r="KHT23" s="146"/>
      <c r="KHU23" s="146"/>
      <c r="KHV23" s="146"/>
      <c r="KHW23" s="146"/>
      <c r="KHX23" s="146"/>
      <c r="KHY23" s="146"/>
      <c r="KHZ23" s="146"/>
      <c r="KIA23" s="146"/>
      <c r="KIB23" s="146"/>
      <c r="KIC23" s="146"/>
      <c r="KID23" s="146"/>
      <c r="KIE23" s="146"/>
      <c r="KIF23" s="146"/>
      <c r="KIG23" s="146"/>
      <c r="KIH23" s="146"/>
      <c r="KII23" s="146"/>
      <c r="KIJ23" s="146"/>
      <c r="KIK23" s="146"/>
      <c r="KIL23" s="146"/>
      <c r="KIM23" s="146"/>
      <c r="KIN23" s="146"/>
      <c r="KIO23" s="146"/>
      <c r="KIP23" s="146"/>
      <c r="KIQ23" s="146"/>
      <c r="KIR23" s="146"/>
      <c r="KIS23" s="146"/>
      <c r="KIT23" s="146"/>
      <c r="KIU23" s="146"/>
      <c r="KIV23" s="146"/>
      <c r="KIW23" s="146"/>
      <c r="KIX23" s="146"/>
      <c r="KIY23" s="146"/>
      <c r="KIZ23" s="146"/>
      <c r="KJA23" s="146"/>
      <c r="KJB23" s="146"/>
      <c r="KJC23" s="146"/>
      <c r="KJD23" s="146"/>
      <c r="KJE23" s="146"/>
      <c r="KJF23" s="146"/>
      <c r="KJG23" s="146"/>
      <c r="KJH23" s="146"/>
      <c r="KJI23" s="146"/>
      <c r="KJJ23" s="146"/>
      <c r="KJK23" s="146"/>
      <c r="KJL23" s="146"/>
      <c r="KJM23" s="146"/>
      <c r="KJN23" s="146"/>
      <c r="KJO23" s="146"/>
      <c r="KJP23" s="146"/>
      <c r="KJQ23" s="146"/>
      <c r="KJR23" s="146"/>
      <c r="KJS23" s="146"/>
      <c r="KJT23" s="146"/>
      <c r="KJU23" s="146"/>
      <c r="KJV23" s="146"/>
      <c r="KJW23" s="146"/>
      <c r="KJX23" s="146"/>
      <c r="KJY23" s="146"/>
      <c r="KJZ23" s="146"/>
      <c r="KKA23" s="146"/>
      <c r="KKB23" s="146"/>
      <c r="KKC23" s="146"/>
      <c r="KKD23" s="146"/>
      <c r="KKE23" s="146"/>
      <c r="KKF23" s="146"/>
      <c r="KKG23" s="146"/>
      <c r="KKH23" s="146"/>
      <c r="KKI23" s="146"/>
      <c r="KKJ23" s="146"/>
      <c r="KKK23" s="146"/>
      <c r="KKL23" s="146"/>
      <c r="KKM23" s="146"/>
      <c r="KKN23" s="146"/>
      <c r="KKO23" s="146"/>
      <c r="KKP23" s="146"/>
      <c r="KKQ23" s="146"/>
      <c r="KKR23" s="146"/>
      <c r="KKS23" s="146"/>
      <c r="KKT23" s="146"/>
      <c r="KKU23" s="146"/>
      <c r="KKV23" s="146"/>
      <c r="KKW23" s="146"/>
      <c r="KKX23" s="146"/>
      <c r="KKY23" s="146"/>
      <c r="KKZ23" s="146"/>
      <c r="KLA23" s="146"/>
      <c r="KLB23" s="146"/>
      <c r="KLC23" s="146"/>
      <c r="KLD23" s="146"/>
      <c r="KLE23" s="146"/>
      <c r="KLF23" s="146"/>
      <c r="KLG23" s="146"/>
      <c r="KLH23" s="146"/>
      <c r="KLI23" s="146"/>
      <c r="KLJ23" s="146"/>
      <c r="KLK23" s="146"/>
      <c r="KLL23" s="146"/>
      <c r="KLM23" s="146"/>
      <c r="KLN23" s="146"/>
      <c r="KLO23" s="146"/>
      <c r="KLP23" s="146"/>
      <c r="KLQ23" s="146"/>
      <c r="KLR23" s="146"/>
      <c r="KLS23" s="146"/>
      <c r="KLT23" s="146"/>
      <c r="KLU23" s="146"/>
      <c r="KLV23" s="146"/>
      <c r="KLW23" s="146"/>
      <c r="KLX23" s="146"/>
      <c r="KLY23" s="146"/>
      <c r="KLZ23" s="146"/>
      <c r="KMA23" s="146"/>
      <c r="KMB23" s="146"/>
      <c r="KMC23" s="146"/>
      <c r="KMD23" s="146"/>
      <c r="KME23" s="146"/>
      <c r="KMF23" s="146"/>
      <c r="KMG23" s="146"/>
      <c r="KMH23" s="146"/>
      <c r="KMI23" s="146"/>
      <c r="KMJ23" s="146"/>
      <c r="KMK23" s="146"/>
      <c r="KML23" s="146"/>
      <c r="KMM23" s="146"/>
      <c r="KMN23" s="146"/>
      <c r="KMO23" s="146"/>
      <c r="KMP23" s="146"/>
      <c r="KMQ23" s="146"/>
      <c r="KMR23" s="146"/>
      <c r="KMS23" s="146"/>
      <c r="KMT23" s="146"/>
      <c r="KMU23" s="146"/>
      <c r="KMV23" s="146"/>
      <c r="KMW23" s="146"/>
      <c r="KMX23" s="146"/>
      <c r="KMY23" s="146"/>
      <c r="KMZ23" s="146"/>
      <c r="KNA23" s="146"/>
      <c r="KNB23" s="146"/>
      <c r="KNC23" s="146"/>
      <c r="KND23" s="146"/>
      <c r="KNE23" s="146"/>
      <c r="KNF23" s="146"/>
      <c r="KNG23" s="146"/>
      <c r="KNH23" s="146"/>
      <c r="KNI23" s="146"/>
      <c r="KNJ23" s="146"/>
      <c r="KNK23" s="146"/>
      <c r="KNL23" s="146"/>
      <c r="KNM23" s="146"/>
      <c r="KNN23" s="146"/>
      <c r="KNO23" s="146"/>
      <c r="KNP23" s="146"/>
      <c r="KNQ23" s="146"/>
      <c r="KNR23" s="146"/>
      <c r="KNS23" s="146"/>
      <c r="KNT23" s="146"/>
      <c r="KNU23" s="146"/>
      <c r="KNV23" s="146"/>
      <c r="KNW23" s="146"/>
      <c r="KNX23" s="146"/>
      <c r="KNY23" s="146"/>
      <c r="KNZ23" s="146"/>
      <c r="KOA23" s="146"/>
      <c r="KOB23" s="146"/>
      <c r="KOC23" s="146"/>
      <c r="KOD23" s="146"/>
      <c r="KOE23" s="146"/>
      <c r="KOF23" s="146"/>
      <c r="KOG23" s="146"/>
      <c r="KOH23" s="146"/>
      <c r="KOI23" s="146"/>
      <c r="KOJ23" s="146"/>
      <c r="KOK23" s="146"/>
      <c r="KOL23" s="146"/>
      <c r="KOM23" s="146"/>
      <c r="KON23" s="146"/>
      <c r="KOO23" s="146"/>
      <c r="KOP23" s="146"/>
      <c r="KOQ23" s="146"/>
      <c r="KOR23" s="146"/>
      <c r="KOS23" s="146"/>
      <c r="KOT23" s="146"/>
      <c r="KOU23" s="146"/>
      <c r="KOV23" s="146"/>
      <c r="KOW23" s="146"/>
      <c r="KOX23" s="146"/>
      <c r="KOY23" s="146"/>
      <c r="KOZ23" s="146"/>
      <c r="KPA23" s="146"/>
      <c r="KPB23" s="146"/>
      <c r="KPC23" s="146"/>
      <c r="KPD23" s="146"/>
      <c r="KPE23" s="146"/>
      <c r="KPF23" s="146"/>
      <c r="KPG23" s="146"/>
      <c r="KPH23" s="146"/>
      <c r="KPI23" s="146"/>
      <c r="KPJ23" s="146"/>
      <c r="KPK23" s="146"/>
      <c r="KPL23" s="146"/>
      <c r="KPM23" s="146"/>
      <c r="KPN23" s="146"/>
      <c r="KPO23" s="146"/>
      <c r="KPP23" s="146"/>
      <c r="KPQ23" s="146"/>
      <c r="KPR23" s="146"/>
      <c r="KPS23" s="146"/>
      <c r="KPT23" s="146"/>
      <c r="KPU23" s="146"/>
      <c r="KPV23" s="146"/>
      <c r="KPW23" s="146"/>
      <c r="KPX23" s="146"/>
      <c r="KPY23" s="146"/>
      <c r="KPZ23" s="146"/>
      <c r="KQA23" s="146"/>
      <c r="KQB23" s="146"/>
      <c r="KQC23" s="146"/>
      <c r="KQD23" s="146"/>
      <c r="KQE23" s="146"/>
      <c r="KQF23" s="146"/>
      <c r="KQG23" s="146"/>
      <c r="KQH23" s="146"/>
      <c r="KQI23" s="146"/>
      <c r="KQJ23" s="146"/>
      <c r="KQK23" s="146"/>
      <c r="KQL23" s="146"/>
      <c r="KQM23" s="146"/>
      <c r="KQN23" s="146"/>
      <c r="KQO23" s="146"/>
      <c r="KQP23" s="146"/>
      <c r="KQQ23" s="146"/>
      <c r="KQR23" s="146"/>
      <c r="KQS23" s="146"/>
      <c r="KQT23" s="146"/>
      <c r="KQU23" s="146"/>
      <c r="KQV23" s="146"/>
      <c r="KQW23" s="146"/>
      <c r="KQX23" s="146"/>
      <c r="KQY23" s="146"/>
      <c r="KQZ23" s="146"/>
      <c r="KRA23" s="146"/>
      <c r="KRB23" s="146"/>
      <c r="KRC23" s="146"/>
      <c r="KRD23" s="146"/>
      <c r="KRE23" s="146"/>
      <c r="KRF23" s="146"/>
      <c r="KRG23" s="146"/>
      <c r="KRH23" s="146"/>
      <c r="KRI23" s="146"/>
      <c r="KRJ23" s="146"/>
      <c r="KRK23" s="146"/>
      <c r="KRL23" s="146"/>
      <c r="KRM23" s="146"/>
      <c r="KRN23" s="146"/>
      <c r="KRO23" s="146"/>
      <c r="KRP23" s="146"/>
      <c r="KRQ23" s="146"/>
      <c r="KRR23" s="146"/>
      <c r="KRS23" s="146"/>
      <c r="KRT23" s="146"/>
      <c r="KRU23" s="146"/>
      <c r="KRV23" s="146"/>
      <c r="KRW23" s="146"/>
      <c r="KRX23" s="146"/>
      <c r="KRY23" s="146"/>
      <c r="KRZ23" s="146"/>
      <c r="KSA23" s="146"/>
      <c r="KSB23" s="146"/>
      <c r="KSC23" s="146"/>
      <c r="KSD23" s="146"/>
      <c r="KSE23" s="146"/>
      <c r="KSF23" s="146"/>
      <c r="KSG23" s="146"/>
      <c r="KSH23" s="146"/>
      <c r="KSI23" s="146"/>
      <c r="KSJ23" s="146"/>
      <c r="KSK23" s="146"/>
      <c r="KSL23" s="146"/>
      <c r="KSM23" s="146"/>
      <c r="KSN23" s="146"/>
      <c r="KSO23" s="146"/>
      <c r="KSP23" s="146"/>
      <c r="KSQ23" s="146"/>
      <c r="KSR23" s="146"/>
      <c r="KSS23" s="146"/>
      <c r="KST23" s="146"/>
      <c r="KSU23" s="146"/>
      <c r="KSV23" s="146"/>
      <c r="KSW23" s="146"/>
      <c r="KSX23" s="146"/>
      <c r="KSY23" s="146"/>
      <c r="KSZ23" s="146"/>
      <c r="KTA23" s="146"/>
      <c r="KTB23" s="146"/>
      <c r="KTC23" s="146"/>
      <c r="KTD23" s="146"/>
      <c r="KTE23" s="146"/>
      <c r="KTF23" s="146"/>
      <c r="KTG23" s="146"/>
      <c r="KTH23" s="146"/>
      <c r="KTI23" s="146"/>
      <c r="KTJ23" s="146"/>
      <c r="KTK23" s="146"/>
      <c r="KTL23" s="146"/>
      <c r="KTM23" s="146"/>
      <c r="KTN23" s="146"/>
      <c r="KTO23" s="146"/>
      <c r="KTP23" s="146"/>
      <c r="KTQ23" s="146"/>
      <c r="KTR23" s="146"/>
      <c r="KTS23" s="146"/>
      <c r="KTT23" s="146"/>
      <c r="KTU23" s="146"/>
      <c r="KTV23" s="146"/>
      <c r="KTW23" s="146"/>
      <c r="KTX23" s="146"/>
      <c r="KTY23" s="146"/>
      <c r="KTZ23" s="146"/>
      <c r="KUA23" s="146"/>
      <c r="KUB23" s="146"/>
      <c r="KUC23" s="146"/>
      <c r="KUD23" s="146"/>
      <c r="KUE23" s="146"/>
      <c r="KUF23" s="146"/>
      <c r="KUG23" s="146"/>
      <c r="KUH23" s="146"/>
      <c r="KUI23" s="146"/>
      <c r="KUJ23" s="146"/>
      <c r="KUK23" s="146"/>
      <c r="KUL23" s="146"/>
      <c r="KUM23" s="146"/>
      <c r="KUN23" s="146"/>
      <c r="KUO23" s="146"/>
      <c r="KUP23" s="146"/>
      <c r="KUQ23" s="146"/>
      <c r="KUR23" s="146"/>
      <c r="KUS23" s="146"/>
      <c r="KUT23" s="146"/>
      <c r="KUU23" s="146"/>
      <c r="KUV23" s="146"/>
      <c r="KUW23" s="146"/>
      <c r="KUX23" s="146"/>
      <c r="KUY23" s="146"/>
      <c r="KUZ23" s="146"/>
      <c r="KVA23" s="146"/>
      <c r="KVB23" s="146"/>
      <c r="KVC23" s="146"/>
      <c r="KVD23" s="146"/>
      <c r="KVE23" s="146"/>
      <c r="KVF23" s="146"/>
      <c r="KVG23" s="146"/>
      <c r="KVH23" s="146"/>
      <c r="KVI23" s="146"/>
      <c r="KVJ23" s="146"/>
      <c r="KVK23" s="146"/>
      <c r="KVL23" s="146"/>
      <c r="KVM23" s="146"/>
      <c r="KVN23" s="146"/>
      <c r="KVO23" s="146"/>
      <c r="KVP23" s="146"/>
      <c r="KVQ23" s="146"/>
      <c r="KVR23" s="146"/>
      <c r="KVS23" s="146"/>
      <c r="KVT23" s="146"/>
      <c r="KVU23" s="146"/>
      <c r="KVV23" s="146"/>
      <c r="KVW23" s="146"/>
      <c r="KVX23" s="146"/>
      <c r="KVY23" s="146"/>
      <c r="KVZ23" s="146"/>
      <c r="KWA23" s="146"/>
      <c r="KWB23" s="146"/>
      <c r="KWC23" s="146"/>
      <c r="KWD23" s="146"/>
      <c r="KWE23" s="146"/>
      <c r="KWF23" s="146"/>
      <c r="KWG23" s="146"/>
      <c r="KWH23" s="146"/>
      <c r="KWI23" s="146"/>
      <c r="KWJ23" s="146"/>
      <c r="KWK23" s="146"/>
      <c r="KWL23" s="146"/>
      <c r="KWM23" s="146"/>
      <c r="KWN23" s="146"/>
      <c r="KWO23" s="146"/>
      <c r="KWP23" s="146"/>
      <c r="KWQ23" s="146"/>
      <c r="KWR23" s="146"/>
      <c r="KWS23" s="146"/>
      <c r="KWT23" s="146"/>
      <c r="KWU23" s="146"/>
      <c r="KWV23" s="146"/>
      <c r="KWW23" s="146"/>
      <c r="KWX23" s="146"/>
      <c r="KWY23" s="146"/>
      <c r="KWZ23" s="146"/>
      <c r="KXA23" s="146"/>
      <c r="KXB23" s="146"/>
      <c r="KXC23" s="146"/>
      <c r="KXD23" s="146"/>
      <c r="KXE23" s="146"/>
      <c r="KXF23" s="146"/>
      <c r="KXG23" s="146"/>
      <c r="KXH23" s="146"/>
      <c r="KXI23" s="146"/>
      <c r="KXJ23" s="146"/>
      <c r="KXK23" s="146"/>
      <c r="KXL23" s="146"/>
      <c r="KXM23" s="146"/>
      <c r="KXN23" s="146"/>
      <c r="KXO23" s="146"/>
      <c r="KXP23" s="146"/>
      <c r="KXQ23" s="146"/>
      <c r="KXR23" s="146"/>
      <c r="KXS23" s="146"/>
      <c r="KXT23" s="146"/>
      <c r="KXU23" s="146"/>
      <c r="KXV23" s="146"/>
      <c r="KXW23" s="146"/>
      <c r="KXX23" s="146"/>
      <c r="KXY23" s="146"/>
      <c r="KXZ23" s="146"/>
      <c r="KYA23" s="146"/>
      <c r="KYB23" s="146"/>
      <c r="KYC23" s="146"/>
      <c r="KYD23" s="146"/>
      <c r="KYE23" s="146"/>
      <c r="KYF23" s="146"/>
      <c r="KYG23" s="146"/>
      <c r="KYH23" s="146"/>
      <c r="KYI23" s="146"/>
      <c r="KYJ23" s="146"/>
      <c r="KYK23" s="146"/>
      <c r="KYL23" s="146"/>
      <c r="KYM23" s="146"/>
      <c r="KYN23" s="146"/>
      <c r="KYO23" s="146"/>
      <c r="KYP23" s="146"/>
      <c r="KYQ23" s="146"/>
      <c r="KYR23" s="146"/>
      <c r="KYS23" s="146"/>
      <c r="KYT23" s="146"/>
      <c r="KYU23" s="146"/>
      <c r="KYV23" s="146"/>
      <c r="KYW23" s="146"/>
      <c r="KYX23" s="146"/>
      <c r="KYY23" s="146"/>
      <c r="KYZ23" s="146"/>
      <c r="KZA23" s="146"/>
      <c r="KZB23" s="146"/>
      <c r="KZC23" s="146"/>
      <c r="KZD23" s="146"/>
      <c r="KZE23" s="146"/>
      <c r="KZF23" s="146"/>
      <c r="KZG23" s="146"/>
      <c r="KZH23" s="146"/>
      <c r="KZI23" s="146"/>
      <c r="KZJ23" s="146"/>
      <c r="KZK23" s="146"/>
      <c r="KZL23" s="146"/>
      <c r="KZM23" s="146"/>
      <c r="KZN23" s="146"/>
      <c r="KZO23" s="146"/>
      <c r="KZP23" s="146"/>
      <c r="KZQ23" s="146"/>
      <c r="KZR23" s="146"/>
      <c r="KZS23" s="146"/>
      <c r="KZT23" s="146"/>
      <c r="KZU23" s="146"/>
      <c r="KZV23" s="146"/>
      <c r="KZW23" s="146"/>
      <c r="KZX23" s="146"/>
      <c r="KZY23" s="146"/>
      <c r="KZZ23" s="146"/>
      <c r="LAA23" s="146"/>
      <c r="LAB23" s="146"/>
      <c r="LAC23" s="146"/>
      <c r="LAD23" s="146"/>
      <c r="LAE23" s="146"/>
      <c r="LAF23" s="146"/>
      <c r="LAG23" s="146"/>
      <c r="LAH23" s="146"/>
      <c r="LAI23" s="146"/>
      <c r="LAJ23" s="146"/>
      <c r="LAK23" s="146"/>
      <c r="LAL23" s="146"/>
      <c r="LAM23" s="146"/>
      <c r="LAN23" s="146"/>
      <c r="LAO23" s="146"/>
      <c r="LAP23" s="146"/>
      <c r="LAQ23" s="146"/>
      <c r="LAR23" s="146"/>
      <c r="LAS23" s="146"/>
      <c r="LAT23" s="146"/>
      <c r="LAU23" s="146"/>
      <c r="LAV23" s="146"/>
      <c r="LAW23" s="146"/>
      <c r="LAX23" s="146"/>
      <c r="LAY23" s="146"/>
      <c r="LAZ23" s="146"/>
      <c r="LBA23" s="146"/>
      <c r="LBB23" s="146"/>
      <c r="LBC23" s="146"/>
      <c r="LBD23" s="146"/>
      <c r="LBE23" s="146"/>
      <c r="LBF23" s="146"/>
      <c r="LBG23" s="146"/>
      <c r="LBH23" s="146"/>
      <c r="LBI23" s="146"/>
      <c r="LBJ23" s="146"/>
      <c r="LBK23" s="146"/>
      <c r="LBL23" s="146"/>
      <c r="LBM23" s="146"/>
      <c r="LBN23" s="146"/>
      <c r="LBO23" s="146"/>
      <c r="LBP23" s="146"/>
      <c r="LBQ23" s="146"/>
      <c r="LBR23" s="146"/>
      <c r="LBS23" s="146"/>
      <c r="LBT23" s="146"/>
      <c r="LBU23" s="146"/>
      <c r="LBV23" s="146"/>
      <c r="LBW23" s="146"/>
      <c r="LBX23" s="146"/>
      <c r="LBY23" s="146"/>
      <c r="LBZ23" s="146"/>
      <c r="LCA23" s="146"/>
      <c r="LCB23" s="146"/>
      <c r="LCC23" s="146"/>
      <c r="LCD23" s="146"/>
      <c r="LCE23" s="146"/>
      <c r="LCF23" s="146"/>
      <c r="LCG23" s="146"/>
      <c r="LCH23" s="146"/>
      <c r="LCI23" s="146"/>
      <c r="LCJ23" s="146"/>
      <c r="LCK23" s="146"/>
      <c r="LCL23" s="146"/>
      <c r="LCM23" s="146"/>
      <c r="LCN23" s="146"/>
      <c r="LCO23" s="146"/>
      <c r="LCP23" s="146"/>
      <c r="LCQ23" s="146"/>
      <c r="LCR23" s="146"/>
      <c r="LCS23" s="146"/>
      <c r="LCT23" s="146"/>
      <c r="LCU23" s="146"/>
      <c r="LCV23" s="146"/>
      <c r="LCW23" s="146"/>
      <c r="LCX23" s="146"/>
      <c r="LCY23" s="146"/>
      <c r="LCZ23" s="146"/>
      <c r="LDA23" s="146"/>
      <c r="LDB23" s="146"/>
      <c r="LDC23" s="146"/>
      <c r="LDD23" s="146"/>
      <c r="LDE23" s="146"/>
      <c r="LDF23" s="146"/>
      <c r="LDG23" s="146"/>
      <c r="LDH23" s="146"/>
      <c r="LDI23" s="146"/>
      <c r="LDJ23" s="146"/>
      <c r="LDK23" s="146"/>
      <c r="LDL23" s="146"/>
      <c r="LDM23" s="146"/>
      <c r="LDN23" s="146"/>
      <c r="LDO23" s="146"/>
      <c r="LDP23" s="146"/>
      <c r="LDQ23" s="146"/>
      <c r="LDR23" s="146"/>
      <c r="LDS23" s="146"/>
      <c r="LDT23" s="146"/>
      <c r="LDU23" s="146"/>
      <c r="LDV23" s="146"/>
      <c r="LDW23" s="146"/>
      <c r="LDX23" s="146"/>
      <c r="LDY23" s="146"/>
      <c r="LDZ23" s="146"/>
      <c r="LEA23" s="146"/>
      <c r="LEB23" s="146"/>
      <c r="LEC23" s="146"/>
      <c r="LED23" s="146"/>
      <c r="LEE23" s="146"/>
      <c r="LEF23" s="146"/>
      <c r="LEG23" s="146"/>
      <c r="LEH23" s="146"/>
      <c r="LEI23" s="146"/>
      <c r="LEJ23" s="146"/>
      <c r="LEK23" s="146"/>
      <c r="LEL23" s="146"/>
      <c r="LEM23" s="146"/>
      <c r="LEN23" s="146"/>
      <c r="LEO23" s="146"/>
      <c r="LEP23" s="146"/>
      <c r="LEQ23" s="146"/>
      <c r="LER23" s="146"/>
      <c r="LES23" s="146"/>
      <c r="LET23" s="146"/>
      <c r="LEU23" s="146"/>
      <c r="LEV23" s="146"/>
      <c r="LEW23" s="146"/>
      <c r="LEX23" s="146"/>
      <c r="LEY23" s="146"/>
      <c r="LEZ23" s="146"/>
      <c r="LFA23" s="146"/>
      <c r="LFB23" s="146"/>
      <c r="LFC23" s="146"/>
      <c r="LFD23" s="146"/>
      <c r="LFE23" s="146"/>
      <c r="LFF23" s="146"/>
      <c r="LFG23" s="146"/>
      <c r="LFH23" s="146"/>
      <c r="LFI23" s="146"/>
      <c r="LFJ23" s="146"/>
      <c r="LFK23" s="146"/>
      <c r="LFL23" s="146"/>
      <c r="LFM23" s="146"/>
      <c r="LFN23" s="146"/>
      <c r="LFO23" s="146"/>
      <c r="LFP23" s="146"/>
      <c r="LFQ23" s="146"/>
      <c r="LFR23" s="146"/>
      <c r="LFS23" s="146"/>
      <c r="LFT23" s="146"/>
      <c r="LFU23" s="146"/>
      <c r="LFV23" s="146"/>
      <c r="LFW23" s="146"/>
      <c r="LFX23" s="146"/>
      <c r="LFY23" s="146"/>
      <c r="LFZ23" s="146"/>
      <c r="LGA23" s="146"/>
      <c r="LGB23" s="146"/>
      <c r="LGC23" s="146"/>
      <c r="LGD23" s="146"/>
      <c r="LGE23" s="146"/>
      <c r="LGF23" s="146"/>
      <c r="LGG23" s="146"/>
      <c r="LGH23" s="146"/>
      <c r="LGI23" s="146"/>
      <c r="LGJ23" s="146"/>
      <c r="LGK23" s="146"/>
      <c r="LGL23" s="146"/>
      <c r="LGM23" s="146"/>
      <c r="LGN23" s="146"/>
      <c r="LGO23" s="146"/>
      <c r="LGP23" s="146"/>
      <c r="LGQ23" s="146"/>
      <c r="LGR23" s="146"/>
      <c r="LGS23" s="146"/>
      <c r="LGT23" s="146"/>
      <c r="LGU23" s="146"/>
      <c r="LGV23" s="146"/>
      <c r="LGW23" s="146"/>
      <c r="LGX23" s="146"/>
      <c r="LGY23" s="146"/>
      <c r="LGZ23" s="146"/>
      <c r="LHA23" s="146"/>
      <c r="LHB23" s="146"/>
      <c r="LHC23" s="146"/>
      <c r="LHD23" s="146"/>
      <c r="LHE23" s="146"/>
      <c r="LHF23" s="146"/>
      <c r="LHG23" s="146"/>
      <c r="LHH23" s="146"/>
      <c r="LHI23" s="146"/>
      <c r="LHJ23" s="146"/>
      <c r="LHK23" s="146"/>
      <c r="LHL23" s="146"/>
      <c r="LHM23" s="146"/>
      <c r="LHN23" s="146"/>
      <c r="LHO23" s="146"/>
      <c r="LHP23" s="146"/>
      <c r="LHQ23" s="146"/>
      <c r="LHR23" s="146"/>
      <c r="LHS23" s="146"/>
      <c r="LHT23" s="146"/>
      <c r="LHU23" s="146"/>
      <c r="LHV23" s="146"/>
      <c r="LHW23" s="146"/>
      <c r="LHX23" s="146"/>
      <c r="LHY23" s="146"/>
      <c r="LHZ23" s="146"/>
      <c r="LIA23" s="146"/>
      <c r="LIB23" s="146"/>
      <c r="LIC23" s="146"/>
      <c r="LID23" s="146"/>
      <c r="LIE23" s="146"/>
      <c r="LIF23" s="146"/>
      <c r="LIG23" s="146"/>
      <c r="LIH23" s="146"/>
      <c r="LII23" s="146"/>
      <c r="LIJ23" s="146"/>
      <c r="LIK23" s="146"/>
      <c r="LIL23" s="146"/>
      <c r="LIM23" s="146"/>
      <c r="LIN23" s="146"/>
      <c r="LIO23" s="146"/>
      <c r="LIP23" s="146"/>
      <c r="LIQ23" s="146"/>
      <c r="LIR23" s="146"/>
      <c r="LIS23" s="146"/>
      <c r="LIT23" s="146"/>
      <c r="LIU23" s="146"/>
      <c r="LIV23" s="146"/>
      <c r="LIW23" s="146"/>
      <c r="LIX23" s="146"/>
      <c r="LIY23" s="146"/>
      <c r="LIZ23" s="146"/>
      <c r="LJA23" s="146"/>
      <c r="LJB23" s="146"/>
      <c r="LJC23" s="146"/>
      <c r="LJD23" s="146"/>
      <c r="LJE23" s="146"/>
      <c r="LJF23" s="146"/>
      <c r="LJG23" s="146"/>
      <c r="LJH23" s="146"/>
      <c r="LJI23" s="146"/>
      <c r="LJJ23" s="146"/>
      <c r="LJK23" s="146"/>
      <c r="LJL23" s="146"/>
      <c r="LJM23" s="146"/>
      <c r="LJN23" s="146"/>
      <c r="LJO23" s="146"/>
      <c r="LJP23" s="146"/>
      <c r="LJQ23" s="146"/>
      <c r="LJR23" s="146"/>
      <c r="LJS23" s="146"/>
      <c r="LJT23" s="146"/>
      <c r="LJU23" s="146"/>
      <c r="LJV23" s="146"/>
      <c r="LJW23" s="146"/>
      <c r="LJX23" s="146"/>
      <c r="LJY23" s="146"/>
      <c r="LJZ23" s="146"/>
      <c r="LKA23" s="146"/>
      <c r="LKB23" s="146"/>
      <c r="LKC23" s="146"/>
      <c r="LKD23" s="146"/>
      <c r="LKE23" s="146"/>
      <c r="LKF23" s="146"/>
      <c r="LKG23" s="146"/>
      <c r="LKH23" s="146"/>
      <c r="LKI23" s="146"/>
      <c r="LKJ23" s="146"/>
      <c r="LKK23" s="146"/>
      <c r="LKL23" s="146"/>
      <c r="LKM23" s="146"/>
      <c r="LKN23" s="146"/>
      <c r="LKO23" s="146"/>
      <c r="LKP23" s="146"/>
      <c r="LKQ23" s="146"/>
      <c r="LKR23" s="146"/>
      <c r="LKS23" s="146"/>
      <c r="LKT23" s="146"/>
      <c r="LKU23" s="146"/>
      <c r="LKV23" s="146"/>
      <c r="LKW23" s="146"/>
      <c r="LKX23" s="146"/>
      <c r="LKY23" s="146"/>
      <c r="LKZ23" s="146"/>
      <c r="LLA23" s="146"/>
      <c r="LLB23" s="146"/>
      <c r="LLC23" s="146"/>
      <c r="LLD23" s="146"/>
      <c r="LLE23" s="146"/>
      <c r="LLF23" s="146"/>
      <c r="LLG23" s="146"/>
      <c r="LLH23" s="146"/>
      <c r="LLI23" s="146"/>
      <c r="LLJ23" s="146"/>
      <c r="LLK23" s="146"/>
      <c r="LLL23" s="146"/>
      <c r="LLM23" s="146"/>
      <c r="LLN23" s="146"/>
      <c r="LLO23" s="146"/>
      <c r="LLP23" s="146"/>
      <c r="LLQ23" s="146"/>
      <c r="LLR23" s="146"/>
      <c r="LLS23" s="146"/>
      <c r="LLT23" s="146"/>
      <c r="LLU23" s="146"/>
      <c r="LLV23" s="146"/>
      <c r="LLW23" s="146"/>
      <c r="LLX23" s="146"/>
      <c r="LLY23" s="146"/>
      <c r="LLZ23" s="146"/>
      <c r="LMA23" s="146"/>
      <c r="LMB23" s="146"/>
      <c r="LMC23" s="146"/>
      <c r="LMD23" s="146"/>
      <c r="LME23" s="146"/>
      <c r="LMF23" s="146"/>
      <c r="LMG23" s="146"/>
      <c r="LMH23" s="146"/>
      <c r="LMI23" s="146"/>
      <c r="LMJ23" s="146"/>
      <c r="LMK23" s="146"/>
      <c r="LML23" s="146"/>
      <c r="LMM23" s="146"/>
      <c r="LMN23" s="146"/>
      <c r="LMO23" s="146"/>
      <c r="LMP23" s="146"/>
      <c r="LMQ23" s="146"/>
      <c r="LMR23" s="146"/>
      <c r="LMS23" s="146"/>
      <c r="LMT23" s="146"/>
      <c r="LMU23" s="146"/>
      <c r="LMV23" s="146"/>
      <c r="LMW23" s="146"/>
      <c r="LMX23" s="146"/>
      <c r="LMY23" s="146"/>
      <c r="LMZ23" s="146"/>
      <c r="LNA23" s="146"/>
      <c r="LNB23" s="146"/>
      <c r="LNC23" s="146"/>
      <c r="LND23" s="146"/>
      <c r="LNE23" s="146"/>
      <c r="LNF23" s="146"/>
      <c r="LNG23" s="146"/>
      <c r="LNH23" s="146"/>
      <c r="LNI23" s="146"/>
      <c r="LNJ23" s="146"/>
      <c r="LNK23" s="146"/>
      <c r="LNL23" s="146"/>
      <c r="LNM23" s="146"/>
      <c r="LNN23" s="146"/>
      <c r="LNO23" s="146"/>
      <c r="LNP23" s="146"/>
      <c r="LNQ23" s="146"/>
      <c r="LNR23" s="146"/>
      <c r="LNS23" s="146"/>
      <c r="LNT23" s="146"/>
      <c r="LNU23" s="146"/>
      <c r="LNV23" s="146"/>
      <c r="LNW23" s="146"/>
      <c r="LNX23" s="146"/>
      <c r="LNY23" s="146"/>
      <c r="LNZ23" s="146"/>
      <c r="LOA23" s="146"/>
      <c r="LOB23" s="146"/>
      <c r="LOC23" s="146"/>
      <c r="LOD23" s="146"/>
      <c r="LOE23" s="146"/>
      <c r="LOF23" s="146"/>
      <c r="LOG23" s="146"/>
      <c r="LOH23" s="146"/>
      <c r="LOI23" s="146"/>
      <c r="LOJ23" s="146"/>
      <c r="LOK23" s="146"/>
      <c r="LOL23" s="146"/>
      <c r="LOM23" s="146"/>
      <c r="LON23" s="146"/>
      <c r="LOO23" s="146"/>
      <c r="LOP23" s="146"/>
      <c r="LOQ23" s="146"/>
      <c r="LOR23" s="146"/>
      <c r="LOS23" s="146"/>
      <c r="LOT23" s="146"/>
      <c r="LOU23" s="146"/>
      <c r="LOV23" s="146"/>
      <c r="LOW23" s="146"/>
      <c r="LOX23" s="146"/>
      <c r="LOY23" s="146"/>
      <c r="LOZ23" s="146"/>
      <c r="LPA23" s="146"/>
      <c r="LPB23" s="146"/>
      <c r="LPC23" s="146"/>
      <c r="LPD23" s="146"/>
      <c r="LPE23" s="146"/>
      <c r="LPF23" s="146"/>
      <c r="LPG23" s="146"/>
      <c r="LPH23" s="146"/>
      <c r="LPI23" s="146"/>
      <c r="LPJ23" s="146"/>
      <c r="LPK23" s="146"/>
      <c r="LPL23" s="146"/>
      <c r="LPM23" s="146"/>
      <c r="LPN23" s="146"/>
      <c r="LPO23" s="146"/>
      <c r="LPP23" s="146"/>
      <c r="LPQ23" s="146"/>
      <c r="LPR23" s="146"/>
      <c r="LPS23" s="146"/>
      <c r="LPT23" s="146"/>
      <c r="LPU23" s="146"/>
      <c r="LPV23" s="146"/>
      <c r="LPW23" s="146"/>
      <c r="LPX23" s="146"/>
      <c r="LPY23" s="146"/>
      <c r="LPZ23" s="146"/>
      <c r="LQA23" s="146"/>
      <c r="LQB23" s="146"/>
      <c r="LQC23" s="146"/>
      <c r="LQD23" s="146"/>
      <c r="LQE23" s="146"/>
      <c r="LQF23" s="146"/>
      <c r="LQG23" s="146"/>
      <c r="LQH23" s="146"/>
      <c r="LQI23" s="146"/>
      <c r="LQJ23" s="146"/>
      <c r="LQK23" s="146"/>
      <c r="LQL23" s="146"/>
      <c r="LQM23" s="146"/>
      <c r="LQN23" s="146"/>
      <c r="LQO23" s="146"/>
      <c r="LQP23" s="146"/>
      <c r="LQQ23" s="146"/>
      <c r="LQR23" s="146"/>
      <c r="LQS23" s="146"/>
      <c r="LQT23" s="146"/>
      <c r="LQU23" s="146"/>
      <c r="LQV23" s="146"/>
      <c r="LQW23" s="146"/>
      <c r="LQX23" s="146"/>
      <c r="LQY23" s="146"/>
      <c r="LQZ23" s="146"/>
      <c r="LRA23" s="146"/>
      <c r="LRB23" s="146"/>
      <c r="LRC23" s="146"/>
      <c r="LRD23" s="146"/>
      <c r="LRE23" s="146"/>
      <c r="LRF23" s="146"/>
      <c r="LRG23" s="146"/>
      <c r="LRH23" s="146"/>
      <c r="LRI23" s="146"/>
      <c r="LRJ23" s="146"/>
      <c r="LRK23" s="146"/>
      <c r="LRL23" s="146"/>
      <c r="LRM23" s="146"/>
      <c r="LRN23" s="146"/>
      <c r="LRO23" s="146"/>
      <c r="LRP23" s="146"/>
      <c r="LRQ23" s="146"/>
      <c r="LRR23" s="146"/>
      <c r="LRS23" s="146"/>
      <c r="LRT23" s="146"/>
      <c r="LRU23" s="146"/>
      <c r="LRV23" s="146"/>
      <c r="LRW23" s="146"/>
      <c r="LRX23" s="146"/>
      <c r="LRY23" s="146"/>
      <c r="LRZ23" s="146"/>
      <c r="LSA23" s="146"/>
      <c r="LSB23" s="146"/>
      <c r="LSC23" s="146"/>
      <c r="LSD23" s="146"/>
      <c r="LSE23" s="146"/>
      <c r="LSF23" s="146"/>
      <c r="LSG23" s="146"/>
      <c r="LSH23" s="146"/>
      <c r="LSI23" s="146"/>
      <c r="LSJ23" s="146"/>
      <c r="LSK23" s="146"/>
      <c r="LSL23" s="146"/>
      <c r="LSM23" s="146"/>
      <c r="LSN23" s="146"/>
      <c r="LSO23" s="146"/>
      <c r="LSP23" s="146"/>
      <c r="LSQ23" s="146"/>
      <c r="LSR23" s="146"/>
      <c r="LSS23" s="146"/>
      <c r="LST23" s="146"/>
      <c r="LSU23" s="146"/>
      <c r="LSV23" s="146"/>
      <c r="LSW23" s="146"/>
      <c r="LSX23" s="146"/>
      <c r="LSY23" s="146"/>
      <c r="LSZ23" s="146"/>
      <c r="LTA23" s="146"/>
      <c r="LTB23" s="146"/>
      <c r="LTC23" s="146"/>
      <c r="LTD23" s="146"/>
      <c r="LTE23" s="146"/>
      <c r="LTF23" s="146"/>
      <c r="LTG23" s="146"/>
      <c r="LTH23" s="146"/>
      <c r="LTI23" s="146"/>
      <c r="LTJ23" s="146"/>
      <c r="LTK23" s="146"/>
      <c r="LTL23" s="146"/>
      <c r="LTM23" s="146"/>
      <c r="LTN23" s="146"/>
      <c r="LTO23" s="146"/>
      <c r="LTP23" s="146"/>
      <c r="LTQ23" s="146"/>
      <c r="LTR23" s="146"/>
      <c r="LTS23" s="146"/>
      <c r="LTT23" s="146"/>
      <c r="LTU23" s="146"/>
      <c r="LTV23" s="146"/>
      <c r="LTW23" s="146"/>
      <c r="LTX23" s="146"/>
      <c r="LTY23" s="146"/>
      <c r="LTZ23" s="146"/>
      <c r="LUA23" s="146"/>
      <c r="LUB23" s="146"/>
      <c r="LUC23" s="146"/>
      <c r="LUD23" s="146"/>
      <c r="LUE23" s="146"/>
      <c r="LUF23" s="146"/>
      <c r="LUG23" s="146"/>
      <c r="LUH23" s="146"/>
      <c r="LUI23" s="146"/>
      <c r="LUJ23" s="146"/>
      <c r="LUK23" s="146"/>
      <c r="LUL23" s="146"/>
      <c r="LUM23" s="146"/>
      <c r="LUN23" s="146"/>
      <c r="LUO23" s="146"/>
      <c r="LUP23" s="146"/>
      <c r="LUQ23" s="146"/>
      <c r="LUR23" s="146"/>
      <c r="LUS23" s="146"/>
      <c r="LUT23" s="146"/>
      <c r="LUU23" s="146"/>
      <c r="LUV23" s="146"/>
      <c r="LUW23" s="146"/>
      <c r="LUX23" s="146"/>
      <c r="LUY23" s="146"/>
      <c r="LUZ23" s="146"/>
      <c r="LVA23" s="146"/>
      <c r="LVB23" s="146"/>
      <c r="LVC23" s="146"/>
      <c r="LVD23" s="146"/>
      <c r="LVE23" s="146"/>
      <c r="LVF23" s="146"/>
      <c r="LVG23" s="146"/>
      <c r="LVH23" s="146"/>
      <c r="LVI23" s="146"/>
      <c r="LVJ23" s="146"/>
      <c r="LVK23" s="146"/>
      <c r="LVL23" s="146"/>
      <c r="LVM23" s="146"/>
      <c r="LVN23" s="146"/>
      <c r="LVO23" s="146"/>
      <c r="LVP23" s="146"/>
      <c r="LVQ23" s="146"/>
      <c r="LVR23" s="146"/>
      <c r="LVS23" s="146"/>
      <c r="LVT23" s="146"/>
      <c r="LVU23" s="146"/>
      <c r="LVV23" s="146"/>
      <c r="LVW23" s="146"/>
      <c r="LVX23" s="146"/>
      <c r="LVY23" s="146"/>
      <c r="LVZ23" s="146"/>
      <c r="LWA23" s="146"/>
      <c r="LWB23" s="146"/>
      <c r="LWC23" s="146"/>
      <c r="LWD23" s="146"/>
      <c r="LWE23" s="146"/>
      <c r="LWF23" s="146"/>
      <c r="LWG23" s="146"/>
      <c r="LWH23" s="146"/>
      <c r="LWI23" s="146"/>
      <c r="LWJ23" s="146"/>
      <c r="LWK23" s="146"/>
      <c r="LWL23" s="146"/>
      <c r="LWM23" s="146"/>
      <c r="LWN23" s="146"/>
      <c r="LWO23" s="146"/>
      <c r="LWP23" s="146"/>
      <c r="LWQ23" s="146"/>
      <c r="LWR23" s="146"/>
      <c r="LWS23" s="146"/>
      <c r="LWT23" s="146"/>
      <c r="LWU23" s="146"/>
      <c r="LWV23" s="146"/>
      <c r="LWW23" s="146"/>
      <c r="LWX23" s="146"/>
      <c r="LWY23" s="146"/>
      <c r="LWZ23" s="146"/>
      <c r="LXA23" s="146"/>
      <c r="LXB23" s="146"/>
      <c r="LXC23" s="146"/>
      <c r="LXD23" s="146"/>
      <c r="LXE23" s="146"/>
      <c r="LXF23" s="146"/>
      <c r="LXG23" s="146"/>
      <c r="LXH23" s="146"/>
      <c r="LXI23" s="146"/>
      <c r="LXJ23" s="146"/>
      <c r="LXK23" s="146"/>
      <c r="LXL23" s="146"/>
      <c r="LXM23" s="146"/>
      <c r="LXN23" s="146"/>
      <c r="LXO23" s="146"/>
      <c r="LXP23" s="146"/>
      <c r="LXQ23" s="146"/>
      <c r="LXR23" s="146"/>
      <c r="LXS23" s="146"/>
      <c r="LXT23" s="146"/>
      <c r="LXU23" s="146"/>
      <c r="LXV23" s="146"/>
      <c r="LXW23" s="146"/>
      <c r="LXX23" s="146"/>
      <c r="LXY23" s="146"/>
      <c r="LXZ23" s="146"/>
      <c r="LYA23" s="146"/>
      <c r="LYB23" s="146"/>
      <c r="LYC23" s="146"/>
      <c r="LYD23" s="146"/>
      <c r="LYE23" s="146"/>
      <c r="LYF23" s="146"/>
      <c r="LYG23" s="146"/>
      <c r="LYH23" s="146"/>
      <c r="LYI23" s="146"/>
      <c r="LYJ23" s="146"/>
      <c r="LYK23" s="146"/>
      <c r="LYL23" s="146"/>
      <c r="LYM23" s="146"/>
      <c r="LYN23" s="146"/>
      <c r="LYO23" s="146"/>
      <c r="LYP23" s="146"/>
      <c r="LYQ23" s="146"/>
      <c r="LYR23" s="146"/>
      <c r="LYS23" s="146"/>
      <c r="LYT23" s="146"/>
      <c r="LYU23" s="146"/>
      <c r="LYV23" s="146"/>
      <c r="LYW23" s="146"/>
      <c r="LYX23" s="146"/>
      <c r="LYY23" s="146"/>
      <c r="LYZ23" s="146"/>
      <c r="LZA23" s="146"/>
      <c r="LZB23" s="146"/>
      <c r="LZC23" s="146"/>
      <c r="LZD23" s="146"/>
      <c r="LZE23" s="146"/>
      <c r="LZF23" s="146"/>
      <c r="LZG23" s="146"/>
      <c r="LZH23" s="146"/>
      <c r="LZI23" s="146"/>
      <c r="LZJ23" s="146"/>
      <c r="LZK23" s="146"/>
      <c r="LZL23" s="146"/>
      <c r="LZM23" s="146"/>
      <c r="LZN23" s="146"/>
      <c r="LZO23" s="146"/>
      <c r="LZP23" s="146"/>
      <c r="LZQ23" s="146"/>
      <c r="LZR23" s="146"/>
      <c r="LZS23" s="146"/>
      <c r="LZT23" s="146"/>
      <c r="LZU23" s="146"/>
      <c r="LZV23" s="146"/>
      <c r="LZW23" s="146"/>
      <c r="LZX23" s="146"/>
      <c r="LZY23" s="146"/>
      <c r="LZZ23" s="146"/>
      <c r="MAA23" s="146"/>
      <c r="MAB23" s="146"/>
      <c r="MAC23" s="146"/>
      <c r="MAD23" s="146"/>
      <c r="MAE23" s="146"/>
      <c r="MAF23" s="146"/>
      <c r="MAG23" s="146"/>
      <c r="MAH23" s="146"/>
      <c r="MAI23" s="146"/>
      <c r="MAJ23" s="146"/>
      <c r="MAK23" s="146"/>
      <c r="MAL23" s="146"/>
      <c r="MAM23" s="146"/>
      <c r="MAN23" s="146"/>
      <c r="MAO23" s="146"/>
      <c r="MAP23" s="146"/>
      <c r="MAQ23" s="146"/>
      <c r="MAR23" s="146"/>
      <c r="MAS23" s="146"/>
      <c r="MAT23" s="146"/>
      <c r="MAU23" s="146"/>
      <c r="MAV23" s="146"/>
      <c r="MAW23" s="146"/>
      <c r="MAX23" s="146"/>
      <c r="MAY23" s="146"/>
      <c r="MAZ23" s="146"/>
      <c r="MBA23" s="146"/>
      <c r="MBB23" s="146"/>
      <c r="MBC23" s="146"/>
      <c r="MBD23" s="146"/>
      <c r="MBE23" s="146"/>
      <c r="MBF23" s="146"/>
      <c r="MBG23" s="146"/>
      <c r="MBH23" s="146"/>
      <c r="MBI23" s="146"/>
      <c r="MBJ23" s="146"/>
      <c r="MBK23" s="146"/>
      <c r="MBL23" s="146"/>
      <c r="MBM23" s="146"/>
      <c r="MBN23" s="146"/>
      <c r="MBO23" s="146"/>
      <c r="MBP23" s="146"/>
      <c r="MBQ23" s="146"/>
      <c r="MBR23" s="146"/>
      <c r="MBS23" s="146"/>
      <c r="MBT23" s="146"/>
      <c r="MBU23" s="146"/>
      <c r="MBV23" s="146"/>
      <c r="MBW23" s="146"/>
      <c r="MBX23" s="146"/>
      <c r="MBY23" s="146"/>
      <c r="MBZ23" s="146"/>
      <c r="MCA23" s="146"/>
      <c r="MCB23" s="146"/>
      <c r="MCC23" s="146"/>
      <c r="MCD23" s="146"/>
      <c r="MCE23" s="146"/>
      <c r="MCF23" s="146"/>
      <c r="MCG23" s="146"/>
      <c r="MCH23" s="146"/>
      <c r="MCI23" s="146"/>
      <c r="MCJ23" s="146"/>
      <c r="MCK23" s="146"/>
      <c r="MCL23" s="146"/>
      <c r="MCM23" s="146"/>
      <c r="MCN23" s="146"/>
      <c r="MCO23" s="146"/>
      <c r="MCP23" s="146"/>
      <c r="MCQ23" s="146"/>
      <c r="MCR23" s="146"/>
      <c r="MCS23" s="146"/>
      <c r="MCT23" s="146"/>
      <c r="MCU23" s="146"/>
      <c r="MCV23" s="146"/>
      <c r="MCW23" s="146"/>
      <c r="MCX23" s="146"/>
      <c r="MCY23" s="146"/>
      <c r="MCZ23" s="146"/>
      <c r="MDA23" s="146"/>
      <c r="MDB23" s="146"/>
      <c r="MDC23" s="146"/>
      <c r="MDD23" s="146"/>
      <c r="MDE23" s="146"/>
      <c r="MDF23" s="146"/>
      <c r="MDG23" s="146"/>
      <c r="MDH23" s="146"/>
      <c r="MDI23" s="146"/>
      <c r="MDJ23" s="146"/>
      <c r="MDK23" s="146"/>
      <c r="MDL23" s="146"/>
      <c r="MDM23" s="146"/>
      <c r="MDN23" s="146"/>
      <c r="MDO23" s="146"/>
      <c r="MDP23" s="146"/>
      <c r="MDQ23" s="146"/>
      <c r="MDR23" s="146"/>
      <c r="MDS23" s="146"/>
      <c r="MDT23" s="146"/>
      <c r="MDU23" s="146"/>
      <c r="MDV23" s="146"/>
      <c r="MDW23" s="146"/>
      <c r="MDX23" s="146"/>
      <c r="MDY23" s="146"/>
      <c r="MDZ23" s="146"/>
      <c r="MEA23" s="146"/>
      <c r="MEB23" s="146"/>
      <c r="MEC23" s="146"/>
      <c r="MED23" s="146"/>
      <c r="MEE23" s="146"/>
      <c r="MEF23" s="146"/>
      <c r="MEG23" s="146"/>
      <c r="MEH23" s="146"/>
      <c r="MEI23" s="146"/>
      <c r="MEJ23" s="146"/>
      <c r="MEK23" s="146"/>
      <c r="MEL23" s="146"/>
      <c r="MEM23" s="146"/>
      <c r="MEN23" s="146"/>
      <c r="MEO23" s="146"/>
      <c r="MEP23" s="146"/>
      <c r="MEQ23" s="146"/>
      <c r="MER23" s="146"/>
      <c r="MES23" s="146"/>
      <c r="MET23" s="146"/>
      <c r="MEU23" s="146"/>
      <c r="MEV23" s="146"/>
      <c r="MEW23" s="146"/>
      <c r="MEX23" s="146"/>
      <c r="MEY23" s="146"/>
      <c r="MEZ23" s="146"/>
      <c r="MFA23" s="146"/>
      <c r="MFB23" s="146"/>
      <c r="MFC23" s="146"/>
      <c r="MFD23" s="146"/>
      <c r="MFE23" s="146"/>
      <c r="MFF23" s="146"/>
      <c r="MFG23" s="146"/>
      <c r="MFH23" s="146"/>
      <c r="MFI23" s="146"/>
      <c r="MFJ23" s="146"/>
      <c r="MFK23" s="146"/>
      <c r="MFL23" s="146"/>
      <c r="MFM23" s="146"/>
      <c r="MFN23" s="146"/>
      <c r="MFO23" s="146"/>
      <c r="MFP23" s="146"/>
      <c r="MFQ23" s="146"/>
      <c r="MFR23" s="146"/>
      <c r="MFS23" s="146"/>
      <c r="MFT23" s="146"/>
      <c r="MFU23" s="146"/>
      <c r="MFV23" s="146"/>
      <c r="MFW23" s="146"/>
      <c r="MFX23" s="146"/>
      <c r="MFY23" s="146"/>
      <c r="MFZ23" s="146"/>
      <c r="MGA23" s="146"/>
      <c r="MGB23" s="146"/>
      <c r="MGC23" s="146"/>
      <c r="MGD23" s="146"/>
      <c r="MGE23" s="146"/>
      <c r="MGF23" s="146"/>
      <c r="MGG23" s="146"/>
      <c r="MGH23" s="146"/>
      <c r="MGI23" s="146"/>
      <c r="MGJ23" s="146"/>
      <c r="MGK23" s="146"/>
      <c r="MGL23" s="146"/>
      <c r="MGM23" s="146"/>
      <c r="MGN23" s="146"/>
      <c r="MGO23" s="146"/>
      <c r="MGP23" s="146"/>
      <c r="MGQ23" s="146"/>
      <c r="MGR23" s="146"/>
      <c r="MGS23" s="146"/>
      <c r="MGT23" s="146"/>
      <c r="MGU23" s="146"/>
      <c r="MGV23" s="146"/>
      <c r="MGW23" s="146"/>
      <c r="MGX23" s="146"/>
      <c r="MGY23" s="146"/>
      <c r="MGZ23" s="146"/>
      <c r="MHA23" s="146"/>
      <c r="MHB23" s="146"/>
      <c r="MHC23" s="146"/>
      <c r="MHD23" s="146"/>
      <c r="MHE23" s="146"/>
      <c r="MHF23" s="146"/>
      <c r="MHG23" s="146"/>
      <c r="MHH23" s="146"/>
      <c r="MHI23" s="146"/>
      <c r="MHJ23" s="146"/>
      <c r="MHK23" s="146"/>
      <c r="MHL23" s="146"/>
      <c r="MHM23" s="146"/>
      <c r="MHN23" s="146"/>
      <c r="MHO23" s="146"/>
      <c r="MHP23" s="146"/>
      <c r="MHQ23" s="146"/>
      <c r="MHR23" s="146"/>
      <c r="MHS23" s="146"/>
      <c r="MHT23" s="146"/>
      <c r="MHU23" s="146"/>
      <c r="MHV23" s="146"/>
      <c r="MHW23" s="146"/>
      <c r="MHX23" s="146"/>
      <c r="MHY23" s="146"/>
      <c r="MHZ23" s="146"/>
      <c r="MIA23" s="146"/>
      <c r="MIB23" s="146"/>
      <c r="MIC23" s="146"/>
      <c r="MID23" s="146"/>
      <c r="MIE23" s="146"/>
      <c r="MIF23" s="146"/>
      <c r="MIG23" s="146"/>
      <c r="MIH23" s="146"/>
      <c r="MII23" s="146"/>
      <c r="MIJ23" s="146"/>
      <c r="MIK23" s="146"/>
      <c r="MIL23" s="146"/>
      <c r="MIM23" s="146"/>
      <c r="MIN23" s="146"/>
      <c r="MIO23" s="146"/>
      <c r="MIP23" s="146"/>
      <c r="MIQ23" s="146"/>
      <c r="MIR23" s="146"/>
      <c r="MIS23" s="146"/>
      <c r="MIT23" s="146"/>
      <c r="MIU23" s="146"/>
      <c r="MIV23" s="146"/>
      <c r="MIW23" s="146"/>
      <c r="MIX23" s="146"/>
      <c r="MIY23" s="146"/>
      <c r="MIZ23" s="146"/>
      <c r="MJA23" s="146"/>
      <c r="MJB23" s="146"/>
      <c r="MJC23" s="146"/>
      <c r="MJD23" s="146"/>
      <c r="MJE23" s="146"/>
      <c r="MJF23" s="146"/>
      <c r="MJG23" s="146"/>
      <c r="MJH23" s="146"/>
      <c r="MJI23" s="146"/>
      <c r="MJJ23" s="146"/>
      <c r="MJK23" s="146"/>
      <c r="MJL23" s="146"/>
      <c r="MJM23" s="146"/>
      <c r="MJN23" s="146"/>
      <c r="MJO23" s="146"/>
      <c r="MJP23" s="146"/>
      <c r="MJQ23" s="146"/>
      <c r="MJR23" s="146"/>
      <c r="MJS23" s="146"/>
      <c r="MJT23" s="146"/>
      <c r="MJU23" s="146"/>
      <c r="MJV23" s="146"/>
      <c r="MJW23" s="146"/>
      <c r="MJX23" s="146"/>
      <c r="MJY23" s="146"/>
      <c r="MJZ23" s="146"/>
      <c r="MKA23" s="146"/>
      <c r="MKB23" s="146"/>
      <c r="MKC23" s="146"/>
      <c r="MKD23" s="146"/>
      <c r="MKE23" s="146"/>
      <c r="MKF23" s="146"/>
      <c r="MKG23" s="146"/>
      <c r="MKH23" s="146"/>
      <c r="MKI23" s="146"/>
      <c r="MKJ23" s="146"/>
      <c r="MKK23" s="146"/>
      <c r="MKL23" s="146"/>
      <c r="MKM23" s="146"/>
      <c r="MKN23" s="146"/>
      <c r="MKO23" s="146"/>
      <c r="MKP23" s="146"/>
      <c r="MKQ23" s="146"/>
      <c r="MKR23" s="146"/>
      <c r="MKS23" s="146"/>
      <c r="MKT23" s="146"/>
      <c r="MKU23" s="146"/>
      <c r="MKV23" s="146"/>
      <c r="MKW23" s="146"/>
      <c r="MKX23" s="146"/>
      <c r="MKY23" s="146"/>
      <c r="MKZ23" s="146"/>
      <c r="MLA23" s="146"/>
      <c r="MLB23" s="146"/>
      <c r="MLC23" s="146"/>
      <c r="MLD23" s="146"/>
      <c r="MLE23" s="146"/>
      <c r="MLF23" s="146"/>
      <c r="MLG23" s="146"/>
      <c r="MLH23" s="146"/>
      <c r="MLI23" s="146"/>
      <c r="MLJ23" s="146"/>
      <c r="MLK23" s="146"/>
      <c r="MLL23" s="146"/>
      <c r="MLM23" s="146"/>
      <c r="MLN23" s="146"/>
      <c r="MLO23" s="146"/>
      <c r="MLP23" s="146"/>
      <c r="MLQ23" s="146"/>
      <c r="MLR23" s="146"/>
      <c r="MLS23" s="146"/>
      <c r="MLT23" s="146"/>
      <c r="MLU23" s="146"/>
      <c r="MLV23" s="146"/>
      <c r="MLW23" s="146"/>
      <c r="MLX23" s="146"/>
      <c r="MLY23" s="146"/>
      <c r="MLZ23" s="146"/>
      <c r="MMA23" s="146"/>
      <c r="MMB23" s="146"/>
      <c r="MMC23" s="146"/>
      <c r="MMD23" s="146"/>
      <c r="MME23" s="146"/>
      <c r="MMF23" s="146"/>
      <c r="MMG23" s="146"/>
      <c r="MMH23" s="146"/>
      <c r="MMI23" s="146"/>
      <c r="MMJ23" s="146"/>
      <c r="MMK23" s="146"/>
      <c r="MML23" s="146"/>
      <c r="MMM23" s="146"/>
      <c r="MMN23" s="146"/>
      <c r="MMO23" s="146"/>
      <c r="MMP23" s="146"/>
      <c r="MMQ23" s="146"/>
      <c r="MMR23" s="146"/>
      <c r="MMS23" s="146"/>
      <c r="MMT23" s="146"/>
      <c r="MMU23" s="146"/>
      <c r="MMV23" s="146"/>
      <c r="MMW23" s="146"/>
      <c r="MMX23" s="146"/>
      <c r="MMY23" s="146"/>
      <c r="MMZ23" s="146"/>
      <c r="MNA23" s="146"/>
      <c r="MNB23" s="146"/>
      <c r="MNC23" s="146"/>
      <c r="MND23" s="146"/>
      <c r="MNE23" s="146"/>
      <c r="MNF23" s="146"/>
      <c r="MNG23" s="146"/>
      <c r="MNH23" s="146"/>
      <c r="MNI23" s="146"/>
      <c r="MNJ23" s="146"/>
      <c r="MNK23" s="146"/>
      <c r="MNL23" s="146"/>
      <c r="MNM23" s="146"/>
      <c r="MNN23" s="146"/>
      <c r="MNO23" s="146"/>
      <c r="MNP23" s="146"/>
      <c r="MNQ23" s="146"/>
      <c r="MNR23" s="146"/>
      <c r="MNS23" s="146"/>
      <c r="MNT23" s="146"/>
      <c r="MNU23" s="146"/>
      <c r="MNV23" s="146"/>
      <c r="MNW23" s="146"/>
      <c r="MNX23" s="146"/>
      <c r="MNY23" s="146"/>
      <c r="MNZ23" s="146"/>
      <c r="MOA23" s="146"/>
      <c r="MOB23" s="146"/>
      <c r="MOC23" s="146"/>
      <c r="MOD23" s="146"/>
      <c r="MOE23" s="146"/>
      <c r="MOF23" s="146"/>
      <c r="MOG23" s="146"/>
      <c r="MOH23" s="146"/>
      <c r="MOI23" s="146"/>
      <c r="MOJ23" s="146"/>
      <c r="MOK23" s="146"/>
      <c r="MOL23" s="146"/>
      <c r="MOM23" s="146"/>
      <c r="MON23" s="146"/>
      <c r="MOO23" s="146"/>
      <c r="MOP23" s="146"/>
      <c r="MOQ23" s="146"/>
      <c r="MOR23" s="146"/>
      <c r="MOS23" s="146"/>
      <c r="MOT23" s="146"/>
      <c r="MOU23" s="146"/>
      <c r="MOV23" s="146"/>
      <c r="MOW23" s="146"/>
      <c r="MOX23" s="146"/>
      <c r="MOY23" s="146"/>
      <c r="MOZ23" s="146"/>
      <c r="MPA23" s="146"/>
      <c r="MPB23" s="146"/>
      <c r="MPC23" s="146"/>
      <c r="MPD23" s="146"/>
      <c r="MPE23" s="146"/>
      <c r="MPF23" s="146"/>
      <c r="MPG23" s="146"/>
      <c r="MPH23" s="146"/>
      <c r="MPI23" s="146"/>
      <c r="MPJ23" s="146"/>
      <c r="MPK23" s="146"/>
      <c r="MPL23" s="146"/>
      <c r="MPM23" s="146"/>
      <c r="MPN23" s="146"/>
      <c r="MPO23" s="146"/>
      <c r="MPP23" s="146"/>
      <c r="MPQ23" s="146"/>
      <c r="MPR23" s="146"/>
      <c r="MPS23" s="146"/>
      <c r="MPT23" s="146"/>
      <c r="MPU23" s="146"/>
      <c r="MPV23" s="146"/>
      <c r="MPW23" s="146"/>
      <c r="MPX23" s="146"/>
      <c r="MPY23" s="146"/>
      <c r="MPZ23" s="146"/>
      <c r="MQA23" s="146"/>
      <c r="MQB23" s="146"/>
      <c r="MQC23" s="146"/>
      <c r="MQD23" s="146"/>
      <c r="MQE23" s="146"/>
      <c r="MQF23" s="146"/>
      <c r="MQG23" s="146"/>
      <c r="MQH23" s="146"/>
      <c r="MQI23" s="146"/>
      <c r="MQJ23" s="146"/>
      <c r="MQK23" s="146"/>
      <c r="MQL23" s="146"/>
      <c r="MQM23" s="146"/>
      <c r="MQN23" s="146"/>
      <c r="MQO23" s="146"/>
      <c r="MQP23" s="146"/>
      <c r="MQQ23" s="146"/>
      <c r="MQR23" s="146"/>
      <c r="MQS23" s="146"/>
      <c r="MQT23" s="146"/>
      <c r="MQU23" s="146"/>
      <c r="MQV23" s="146"/>
      <c r="MQW23" s="146"/>
      <c r="MQX23" s="146"/>
      <c r="MQY23" s="146"/>
      <c r="MQZ23" s="146"/>
      <c r="MRA23" s="146"/>
      <c r="MRB23" s="146"/>
      <c r="MRC23" s="146"/>
      <c r="MRD23" s="146"/>
      <c r="MRE23" s="146"/>
      <c r="MRF23" s="146"/>
      <c r="MRG23" s="146"/>
      <c r="MRH23" s="146"/>
      <c r="MRI23" s="146"/>
      <c r="MRJ23" s="146"/>
      <c r="MRK23" s="146"/>
      <c r="MRL23" s="146"/>
      <c r="MRM23" s="146"/>
      <c r="MRN23" s="146"/>
      <c r="MRO23" s="146"/>
      <c r="MRP23" s="146"/>
      <c r="MRQ23" s="146"/>
      <c r="MRR23" s="146"/>
      <c r="MRS23" s="146"/>
      <c r="MRT23" s="146"/>
      <c r="MRU23" s="146"/>
      <c r="MRV23" s="146"/>
      <c r="MRW23" s="146"/>
      <c r="MRX23" s="146"/>
      <c r="MRY23" s="146"/>
      <c r="MRZ23" s="146"/>
      <c r="MSA23" s="146"/>
      <c r="MSB23" s="146"/>
      <c r="MSC23" s="146"/>
      <c r="MSD23" s="146"/>
      <c r="MSE23" s="146"/>
      <c r="MSF23" s="146"/>
      <c r="MSG23" s="146"/>
      <c r="MSH23" s="146"/>
      <c r="MSI23" s="146"/>
      <c r="MSJ23" s="146"/>
      <c r="MSK23" s="146"/>
      <c r="MSL23" s="146"/>
      <c r="MSM23" s="146"/>
      <c r="MSN23" s="146"/>
      <c r="MSO23" s="146"/>
      <c r="MSP23" s="146"/>
      <c r="MSQ23" s="146"/>
      <c r="MSR23" s="146"/>
      <c r="MSS23" s="146"/>
      <c r="MST23" s="146"/>
      <c r="MSU23" s="146"/>
      <c r="MSV23" s="146"/>
      <c r="MSW23" s="146"/>
      <c r="MSX23" s="146"/>
      <c r="MSY23" s="146"/>
      <c r="MSZ23" s="146"/>
      <c r="MTA23" s="146"/>
      <c r="MTB23" s="146"/>
      <c r="MTC23" s="146"/>
      <c r="MTD23" s="146"/>
      <c r="MTE23" s="146"/>
      <c r="MTF23" s="146"/>
      <c r="MTG23" s="146"/>
      <c r="MTH23" s="146"/>
      <c r="MTI23" s="146"/>
      <c r="MTJ23" s="146"/>
      <c r="MTK23" s="146"/>
      <c r="MTL23" s="146"/>
      <c r="MTM23" s="146"/>
      <c r="MTN23" s="146"/>
      <c r="MTO23" s="146"/>
      <c r="MTP23" s="146"/>
      <c r="MTQ23" s="146"/>
      <c r="MTR23" s="146"/>
      <c r="MTS23" s="146"/>
      <c r="MTT23" s="146"/>
      <c r="MTU23" s="146"/>
      <c r="MTV23" s="146"/>
      <c r="MTW23" s="146"/>
      <c r="MTX23" s="146"/>
      <c r="MTY23" s="146"/>
      <c r="MTZ23" s="146"/>
      <c r="MUA23" s="146"/>
      <c r="MUB23" s="146"/>
      <c r="MUC23" s="146"/>
      <c r="MUD23" s="146"/>
      <c r="MUE23" s="146"/>
      <c r="MUF23" s="146"/>
      <c r="MUG23" s="146"/>
      <c r="MUH23" s="146"/>
      <c r="MUI23" s="146"/>
      <c r="MUJ23" s="146"/>
      <c r="MUK23" s="146"/>
      <c r="MUL23" s="146"/>
      <c r="MUM23" s="146"/>
      <c r="MUN23" s="146"/>
      <c r="MUO23" s="146"/>
      <c r="MUP23" s="146"/>
      <c r="MUQ23" s="146"/>
      <c r="MUR23" s="146"/>
      <c r="MUS23" s="146"/>
      <c r="MUT23" s="146"/>
      <c r="MUU23" s="146"/>
      <c r="MUV23" s="146"/>
      <c r="MUW23" s="146"/>
      <c r="MUX23" s="146"/>
      <c r="MUY23" s="146"/>
      <c r="MUZ23" s="146"/>
      <c r="MVA23" s="146"/>
      <c r="MVB23" s="146"/>
      <c r="MVC23" s="146"/>
      <c r="MVD23" s="146"/>
      <c r="MVE23" s="146"/>
      <c r="MVF23" s="146"/>
      <c r="MVG23" s="146"/>
      <c r="MVH23" s="146"/>
      <c r="MVI23" s="146"/>
      <c r="MVJ23" s="146"/>
      <c r="MVK23" s="146"/>
      <c r="MVL23" s="146"/>
      <c r="MVM23" s="146"/>
      <c r="MVN23" s="146"/>
      <c r="MVO23" s="146"/>
      <c r="MVP23" s="146"/>
      <c r="MVQ23" s="146"/>
      <c r="MVR23" s="146"/>
      <c r="MVS23" s="146"/>
      <c r="MVT23" s="146"/>
      <c r="MVU23" s="146"/>
      <c r="MVV23" s="146"/>
      <c r="MVW23" s="146"/>
      <c r="MVX23" s="146"/>
      <c r="MVY23" s="146"/>
      <c r="MVZ23" s="146"/>
      <c r="MWA23" s="146"/>
      <c r="MWB23" s="146"/>
      <c r="MWC23" s="146"/>
      <c r="MWD23" s="146"/>
      <c r="MWE23" s="146"/>
      <c r="MWF23" s="146"/>
      <c r="MWG23" s="146"/>
      <c r="MWH23" s="146"/>
      <c r="MWI23" s="146"/>
      <c r="MWJ23" s="146"/>
      <c r="MWK23" s="146"/>
      <c r="MWL23" s="146"/>
      <c r="MWM23" s="146"/>
      <c r="MWN23" s="146"/>
      <c r="MWO23" s="146"/>
      <c r="MWP23" s="146"/>
      <c r="MWQ23" s="146"/>
      <c r="MWR23" s="146"/>
      <c r="MWS23" s="146"/>
      <c r="MWT23" s="146"/>
      <c r="MWU23" s="146"/>
      <c r="MWV23" s="146"/>
      <c r="MWW23" s="146"/>
      <c r="MWX23" s="146"/>
      <c r="MWY23" s="146"/>
      <c r="MWZ23" s="146"/>
      <c r="MXA23" s="146"/>
      <c r="MXB23" s="146"/>
      <c r="MXC23" s="146"/>
      <c r="MXD23" s="146"/>
      <c r="MXE23" s="146"/>
      <c r="MXF23" s="146"/>
      <c r="MXG23" s="146"/>
      <c r="MXH23" s="146"/>
      <c r="MXI23" s="146"/>
      <c r="MXJ23" s="146"/>
      <c r="MXK23" s="146"/>
      <c r="MXL23" s="146"/>
      <c r="MXM23" s="146"/>
      <c r="MXN23" s="146"/>
      <c r="MXO23" s="146"/>
      <c r="MXP23" s="146"/>
      <c r="MXQ23" s="146"/>
      <c r="MXR23" s="146"/>
      <c r="MXS23" s="146"/>
      <c r="MXT23" s="146"/>
      <c r="MXU23" s="146"/>
      <c r="MXV23" s="146"/>
      <c r="MXW23" s="146"/>
      <c r="MXX23" s="146"/>
      <c r="MXY23" s="146"/>
      <c r="MXZ23" s="146"/>
      <c r="MYA23" s="146"/>
      <c r="MYB23" s="146"/>
      <c r="MYC23" s="146"/>
      <c r="MYD23" s="146"/>
      <c r="MYE23" s="146"/>
      <c r="MYF23" s="146"/>
      <c r="MYG23" s="146"/>
      <c r="MYH23" s="146"/>
      <c r="MYI23" s="146"/>
      <c r="MYJ23" s="146"/>
      <c r="MYK23" s="146"/>
      <c r="MYL23" s="146"/>
      <c r="MYM23" s="146"/>
      <c r="MYN23" s="146"/>
      <c r="MYO23" s="146"/>
      <c r="MYP23" s="146"/>
      <c r="MYQ23" s="146"/>
      <c r="MYR23" s="146"/>
      <c r="MYS23" s="146"/>
      <c r="MYT23" s="146"/>
      <c r="MYU23" s="146"/>
      <c r="MYV23" s="146"/>
      <c r="MYW23" s="146"/>
      <c r="MYX23" s="146"/>
      <c r="MYY23" s="146"/>
      <c r="MYZ23" s="146"/>
      <c r="MZA23" s="146"/>
      <c r="MZB23" s="146"/>
      <c r="MZC23" s="146"/>
      <c r="MZD23" s="146"/>
      <c r="MZE23" s="146"/>
      <c r="MZF23" s="146"/>
      <c r="MZG23" s="146"/>
      <c r="MZH23" s="146"/>
      <c r="MZI23" s="146"/>
      <c r="MZJ23" s="146"/>
      <c r="MZK23" s="146"/>
      <c r="MZL23" s="146"/>
      <c r="MZM23" s="146"/>
      <c r="MZN23" s="146"/>
      <c r="MZO23" s="146"/>
      <c r="MZP23" s="146"/>
      <c r="MZQ23" s="146"/>
      <c r="MZR23" s="146"/>
      <c r="MZS23" s="146"/>
      <c r="MZT23" s="146"/>
      <c r="MZU23" s="146"/>
      <c r="MZV23" s="146"/>
      <c r="MZW23" s="146"/>
      <c r="MZX23" s="146"/>
      <c r="MZY23" s="146"/>
      <c r="MZZ23" s="146"/>
      <c r="NAA23" s="146"/>
      <c r="NAB23" s="146"/>
      <c r="NAC23" s="146"/>
      <c r="NAD23" s="146"/>
      <c r="NAE23" s="146"/>
      <c r="NAF23" s="146"/>
      <c r="NAG23" s="146"/>
      <c r="NAH23" s="146"/>
      <c r="NAI23" s="146"/>
      <c r="NAJ23" s="146"/>
      <c r="NAK23" s="146"/>
      <c r="NAL23" s="146"/>
      <c r="NAM23" s="146"/>
      <c r="NAN23" s="146"/>
      <c r="NAO23" s="146"/>
      <c r="NAP23" s="146"/>
      <c r="NAQ23" s="146"/>
      <c r="NAR23" s="146"/>
      <c r="NAS23" s="146"/>
      <c r="NAT23" s="146"/>
      <c r="NAU23" s="146"/>
      <c r="NAV23" s="146"/>
      <c r="NAW23" s="146"/>
      <c r="NAX23" s="146"/>
      <c r="NAY23" s="146"/>
      <c r="NAZ23" s="146"/>
      <c r="NBA23" s="146"/>
      <c r="NBB23" s="146"/>
      <c r="NBC23" s="146"/>
      <c r="NBD23" s="146"/>
      <c r="NBE23" s="146"/>
      <c r="NBF23" s="146"/>
      <c r="NBG23" s="146"/>
      <c r="NBH23" s="146"/>
      <c r="NBI23" s="146"/>
      <c r="NBJ23" s="146"/>
      <c r="NBK23" s="146"/>
      <c r="NBL23" s="146"/>
      <c r="NBM23" s="146"/>
      <c r="NBN23" s="146"/>
      <c r="NBO23" s="146"/>
      <c r="NBP23" s="146"/>
      <c r="NBQ23" s="146"/>
      <c r="NBR23" s="146"/>
      <c r="NBS23" s="146"/>
      <c r="NBT23" s="146"/>
      <c r="NBU23" s="146"/>
      <c r="NBV23" s="146"/>
      <c r="NBW23" s="146"/>
      <c r="NBX23" s="146"/>
      <c r="NBY23" s="146"/>
      <c r="NBZ23" s="146"/>
      <c r="NCA23" s="146"/>
      <c r="NCB23" s="146"/>
      <c r="NCC23" s="146"/>
      <c r="NCD23" s="146"/>
      <c r="NCE23" s="146"/>
      <c r="NCF23" s="146"/>
      <c r="NCG23" s="146"/>
      <c r="NCH23" s="146"/>
      <c r="NCI23" s="146"/>
      <c r="NCJ23" s="146"/>
      <c r="NCK23" s="146"/>
      <c r="NCL23" s="146"/>
      <c r="NCM23" s="146"/>
      <c r="NCN23" s="146"/>
      <c r="NCO23" s="146"/>
      <c r="NCP23" s="146"/>
      <c r="NCQ23" s="146"/>
      <c r="NCR23" s="146"/>
      <c r="NCS23" s="146"/>
      <c r="NCT23" s="146"/>
      <c r="NCU23" s="146"/>
      <c r="NCV23" s="146"/>
      <c r="NCW23" s="146"/>
      <c r="NCX23" s="146"/>
      <c r="NCY23" s="146"/>
      <c r="NCZ23" s="146"/>
      <c r="NDA23" s="146"/>
      <c r="NDB23" s="146"/>
      <c r="NDC23" s="146"/>
      <c r="NDD23" s="146"/>
      <c r="NDE23" s="146"/>
      <c r="NDF23" s="146"/>
      <c r="NDG23" s="146"/>
      <c r="NDH23" s="146"/>
      <c r="NDI23" s="146"/>
      <c r="NDJ23" s="146"/>
      <c r="NDK23" s="146"/>
      <c r="NDL23" s="146"/>
      <c r="NDM23" s="146"/>
      <c r="NDN23" s="146"/>
      <c r="NDO23" s="146"/>
      <c r="NDP23" s="146"/>
      <c r="NDQ23" s="146"/>
      <c r="NDR23" s="146"/>
      <c r="NDS23" s="146"/>
      <c r="NDT23" s="146"/>
      <c r="NDU23" s="146"/>
      <c r="NDV23" s="146"/>
      <c r="NDW23" s="146"/>
      <c r="NDX23" s="146"/>
      <c r="NDY23" s="146"/>
      <c r="NDZ23" s="146"/>
      <c r="NEA23" s="146"/>
      <c r="NEB23" s="146"/>
      <c r="NEC23" s="146"/>
      <c r="NED23" s="146"/>
      <c r="NEE23" s="146"/>
      <c r="NEF23" s="146"/>
      <c r="NEG23" s="146"/>
      <c r="NEH23" s="146"/>
      <c r="NEI23" s="146"/>
      <c r="NEJ23" s="146"/>
      <c r="NEK23" s="146"/>
      <c r="NEL23" s="146"/>
      <c r="NEM23" s="146"/>
      <c r="NEN23" s="146"/>
      <c r="NEO23" s="146"/>
      <c r="NEP23" s="146"/>
      <c r="NEQ23" s="146"/>
      <c r="NER23" s="146"/>
      <c r="NES23" s="146"/>
      <c r="NET23" s="146"/>
      <c r="NEU23" s="146"/>
      <c r="NEV23" s="146"/>
      <c r="NEW23" s="146"/>
      <c r="NEX23" s="146"/>
      <c r="NEY23" s="146"/>
      <c r="NEZ23" s="146"/>
      <c r="NFA23" s="146"/>
      <c r="NFB23" s="146"/>
      <c r="NFC23" s="146"/>
      <c r="NFD23" s="146"/>
      <c r="NFE23" s="146"/>
      <c r="NFF23" s="146"/>
      <c r="NFG23" s="146"/>
      <c r="NFH23" s="146"/>
      <c r="NFI23" s="146"/>
      <c r="NFJ23" s="146"/>
      <c r="NFK23" s="146"/>
      <c r="NFL23" s="146"/>
      <c r="NFM23" s="146"/>
      <c r="NFN23" s="146"/>
      <c r="NFO23" s="146"/>
      <c r="NFP23" s="146"/>
      <c r="NFQ23" s="146"/>
      <c r="NFR23" s="146"/>
      <c r="NFS23" s="146"/>
      <c r="NFT23" s="146"/>
      <c r="NFU23" s="146"/>
      <c r="NFV23" s="146"/>
      <c r="NFW23" s="146"/>
      <c r="NFX23" s="146"/>
      <c r="NFY23" s="146"/>
      <c r="NFZ23" s="146"/>
      <c r="NGA23" s="146"/>
      <c r="NGB23" s="146"/>
      <c r="NGC23" s="146"/>
      <c r="NGD23" s="146"/>
      <c r="NGE23" s="146"/>
      <c r="NGF23" s="146"/>
      <c r="NGG23" s="146"/>
      <c r="NGH23" s="146"/>
      <c r="NGI23" s="146"/>
      <c r="NGJ23" s="146"/>
      <c r="NGK23" s="146"/>
      <c r="NGL23" s="146"/>
      <c r="NGM23" s="146"/>
      <c r="NGN23" s="146"/>
      <c r="NGO23" s="146"/>
      <c r="NGP23" s="146"/>
      <c r="NGQ23" s="146"/>
      <c r="NGR23" s="146"/>
      <c r="NGS23" s="146"/>
      <c r="NGT23" s="146"/>
      <c r="NGU23" s="146"/>
      <c r="NGV23" s="146"/>
      <c r="NGW23" s="146"/>
      <c r="NGX23" s="146"/>
      <c r="NGY23" s="146"/>
      <c r="NGZ23" s="146"/>
      <c r="NHA23" s="146"/>
      <c r="NHB23" s="146"/>
      <c r="NHC23" s="146"/>
      <c r="NHD23" s="146"/>
      <c r="NHE23" s="146"/>
      <c r="NHF23" s="146"/>
      <c r="NHG23" s="146"/>
      <c r="NHH23" s="146"/>
      <c r="NHI23" s="146"/>
      <c r="NHJ23" s="146"/>
      <c r="NHK23" s="146"/>
      <c r="NHL23" s="146"/>
      <c r="NHM23" s="146"/>
      <c r="NHN23" s="146"/>
      <c r="NHO23" s="146"/>
      <c r="NHP23" s="146"/>
      <c r="NHQ23" s="146"/>
      <c r="NHR23" s="146"/>
      <c r="NHS23" s="146"/>
      <c r="NHT23" s="146"/>
      <c r="NHU23" s="146"/>
      <c r="NHV23" s="146"/>
      <c r="NHW23" s="146"/>
      <c r="NHX23" s="146"/>
      <c r="NHY23" s="146"/>
      <c r="NHZ23" s="146"/>
      <c r="NIA23" s="146"/>
      <c r="NIB23" s="146"/>
      <c r="NIC23" s="146"/>
      <c r="NID23" s="146"/>
      <c r="NIE23" s="146"/>
      <c r="NIF23" s="146"/>
      <c r="NIG23" s="146"/>
      <c r="NIH23" s="146"/>
      <c r="NII23" s="146"/>
      <c r="NIJ23" s="146"/>
      <c r="NIK23" s="146"/>
      <c r="NIL23" s="146"/>
      <c r="NIM23" s="146"/>
      <c r="NIN23" s="146"/>
      <c r="NIO23" s="146"/>
      <c r="NIP23" s="146"/>
      <c r="NIQ23" s="146"/>
      <c r="NIR23" s="146"/>
      <c r="NIS23" s="146"/>
      <c r="NIT23" s="146"/>
      <c r="NIU23" s="146"/>
      <c r="NIV23" s="146"/>
      <c r="NIW23" s="146"/>
      <c r="NIX23" s="146"/>
      <c r="NIY23" s="146"/>
      <c r="NIZ23" s="146"/>
      <c r="NJA23" s="146"/>
      <c r="NJB23" s="146"/>
      <c r="NJC23" s="146"/>
      <c r="NJD23" s="146"/>
      <c r="NJE23" s="146"/>
      <c r="NJF23" s="146"/>
      <c r="NJG23" s="146"/>
      <c r="NJH23" s="146"/>
      <c r="NJI23" s="146"/>
      <c r="NJJ23" s="146"/>
      <c r="NJK23" s="146"/>
      <c r="NJL23" s="146"/>
      <c r="NJM23" s="146"/>
      <c r="NJN23" s="146"/>
      <c r="NJO23" s="146"/>
      <c r="NJP23" s="146"/>
      <c r="NJQ23" s="146"/>
      <c r="NJR23" s="146"/>
      <c r="NJS23" s="146"/>
      <c r="NJT23" s="146"/>
      <c r="NJU23" s="146"/>
      <c r="NJV23" s="146"/>
      <c r="NJW23" s="146"/>
      <c r="NJX23" s="146"/>
      <c r="NJY23" s="146"/>
      <c r="NJZ23" s="146"/>
      <c r="NKA23" s="146"/>
      <c r="NKB23" s="146"/>
      <c r="NKC23" s="146"/>
      <c r="NKD23" s="146"/>
      <c r="NKE23" s="146"/>
      <c r="NKF23" s="146"/>
      <c r="NKG23" s="146"/>
      <c r="NKH23" s="146"/>
      <c r="NKI23" s="146"/>
      <c r="NKJ23" s="146"/>
      <c r="NKK23" s="146"/>
      <c r="NKL23" s="146"/>
      <c r="NKM23" s="146"/>
      <c r="NKN23" s="146"/>
      <c r="NKO23" s="146"/>
      <c r="NKP23" s="146"/>
      <c r="NKQ23" s="146"/>
      <c r="NKR23" s="146"/>
      <c r="NKS23" s="146"/>
      <c r="NKT23" s="146"/>
      <c r="NKU23" s="146"/>
      <c r="NKV23" s="146"/>
      <c r="NKW23" s="146"/>
      <c r="NKX23" s="146"/>
      <c r="NKY23" s="146"/>
      <c r="NKZ23" s="146"/>
      <c r="NLA23" s="146"/>
      <c r="NLB23" s="146"/>
      <c r="NLC23" s="146"/>
      <c r="NLD23" s="146"/>
      <c r="NLE23" s="146"/>
      <c r="NLF23" s="146"/>
      <c r="NLG23" s="146"/>
      <c r="NLH23" s="146"/>
      <c r="NLI23" s="146"/>
      <c r="NLJ23" s="146"/>
      <c r="NLK23" s="146"/>
      <c r="NLL23" s="146"/>
      <c r="NLM23" s="146"/>
      <c r="NLN23" s="146"/>
      <c r="NLO23" s="146"/>
      <c r="NLP23" s="146"/>
      <c r="NLQ23" s="146"/>
      <c r="NLR23" s="146"/>
      <c r="NLS23" s="146"/>
      <c r="NLT23" s="146"/>
      <c r="NLU23" s="146"/>
      <c r="NLV23" s="146"/>
      <c r="NLW23" s="146"/>
      <c r="NLX23" s="146"/>
      <c r="NLY23" s="146"/>
      <c r="NLZ23" s="146"/>
      <c r="NMA23" s="146"/>
      <c r="NMB23" s="146"/>
      <c r="NMC23" s="146"/>
      <c r="NMD23" s="146"/>
      <c r="NME23" s="146"/>
      <c r="NMF23" s="146"/>
      <c r="NMG23" s="146"/>
      <c r="NMH23" s="146"/>
      <c r="NMI23" s="146"/>
      <c r="NMJ23" s="146"/>
      <c r="NMK23" s="146"/>
      <c r="NML23" s="146"/>
      <c r="NMM23" s="146"/>
      <c r="NMN23" s="146"/>
      <c r="NMO23" s="146"/>
      <c r="NMP23" s="146"/>
      <c r="NMQ23" s="146"/>
      <c r="NMR23" s="146"/>
      <c r="NMS23" s="146"/>
      <c r="NMT23" s="146"/>
      <c r="NMU23" s="146"/>
      <c r="NMV23" s="146"/>
      <c r="NMW23" s="146"/>
      <c r="NMX23" s="146"/>
      <c r="NMY23" s="146"/>
      <c r="NMZ23" s="146"/>
      <c r="NNA23" s="146"/>
      <c r="NNB23" s="146"/>
      <c r="NNC23" s="146"/>
      <c r="NND23" s="146"/>
      <c r="NNE23" s="146"/>
      <c r="NNF23" s="146"/>
      <c r="NNG23" s="146"/>
      <c r="NNH23" s="146"/>
      <c r="NNI23" s="146"/>
      <c r="NNJ23" s="146"/>
      <c r="NNK23" s="146"/>
      <c r="NNL23" s="146"/>
      <c r="NNM23" s="146"/>
      <c r="NNN23" s="146"/>
      <c r="NNO23" s="146"/>
      <c r="NNP23" s="146"/>
      <c r="NNQ23" s="146"/>
      <c r="NNR23" s="146"/>
      <c r="NNS23" s="146"/>
      <c r="NNT23" s="146"/>
      <c r="NNU23" s="146"/>
      <c r="NNV23" s="146"/>
      <c r="NNW23" s="146"/>
      <c r="NNX23" s="146"/>
      <c r="NNY23" s="146"/>
      <c r="NNZ23" s="146"/>
      <c r="NOA23" s="146"/>
      <c r="NOB23" s="146"/>
      <c r="NOC23" s="146"/>
      <c r="NOD23" s="146"/>
      <c r="NOE23" s="146"/>
      <c r="NOF23" s="146"/>
      <c r="NOG23" s="146"/>
      <c r="NOH23" s="146"/>
      <c r="NOI23" s="146"/>
      <c r="NOJ23" s="146"/>
      <c r="NOK23" s="146"/>
      <c r="NOL23" s="146"/>
      <c r="NOM23" s="146"/>
      <c r="NON23" s="146"/>
      <c r="NOO23" s="146"/>
      <c r="NOP23" s="146"/>
      <c r="NOQ23" s="146"/>
      <c r="NOR23" s="146"/>
      <c r="NOS23" s="146"/>
      <c r="NOT23" s="146"/>
      <c r="NOU23" s="146"/>
      <c r="NOV23" s="146"/>
      <c r="NOW23" s="146"/>
      <c r="NOX23" s="146"/>
      <c r="NOY23" s="146"/>
      <c r="NOZ23" s="146"/>
      <c r="NPA23" s="146"/>
      <c r="NPB23" s="146"/>
      <c r="NPC23" s="146"/>
      <c r="NPD23" s="146"/>
      <c r="NPE23" s="146"/>
      <c r="NPF23" s="146"/>
      <c r="NPG23" s="146"/>
      <c r="NPH23" s="146"/>
      <c r="NPI23" s="146"/>
      <c r="NPJ23" s="146"/>
      <c r="NPK23" s="146"/>
      <c r="NPL23" s="146"/>
      <c r="NPM23" s="146"/>
      <c r="NPN23" s="146"/>
      <c r="NPO23" s="146"/>
      <c r="NPP23" s="146"/>
      <c r="NPQ23" s="146"/>
      <c r="NPR23" s="146"/>
      <c r="NPS23" s="146"/>
      <c r="NPT23" s="146"/>
      <c r="NPU23" s="146"/>
      <c r="NPV23" s="146"/>
      <c r="NPW23" s="146"/>
      <c r="NPX23" s="146"/>
      <c r="NPY23" s="146"/>
      <c r="NPZ23" s="146"/>
      <c r="NQA23" s="146"/>
      <c r="NQB23" s="146"/>
      <c r="NQC23" s="146"/>
      <c r="NQD23" s="146"/>
      <c r="NQE23" s="146"/>
      <c r="NQF23" s="146"/>
      <c r="NQG23" s="146"/>
      <c r="NQH23" s="146"/>
      <c r="NQI23" s="146"/>
      <c r="NQJ23" s="146"/>
      <c r="NQK23" s="146"/>
      <c r="NQL23" s="146"/>
      <c r="NQM23" s="146"/>
      <c r="NQN23" s="146"/>
      <c r="NQO23" s="146"/>
      <c r="NQP23" s="146"/>
      <c r="NQQ23" s="146"/>
      <c r="NQR23" s="146"/>
      <c r="NQS23" s="146"/>
      <c r="NQT23" s="146"/>
      <c r="NQU23" s="146"/>
      <c r="NQV23" s="146"/>
      <c r="NQW23" s="146"/>
      <c r="NQX23" s="146"/>
      <c r="NQY23" s="146"/>
      <c r="NQZ23" s="146"/>
      <c r="NRA23" s="146"/>
      <c r="NRB23" s="146"/>
      <c r="NRC23" s="146"/>
      <c r="NRD23" s="146"/>
      <c r="NRE23" s="146"/>
      <c r="NRF23" s="146"/>
      <c r="NRG23" s="146"/>
      <c r="NRH23" s="146"/>
      <c r="NRI23" s="146"/>
      <c r="NRJ23" s="146"/>
      <c r="NRK23" s="146"/>
      <c r="NRL23" s="146"/>
      <c r="NRM23" s="146"/>
      <c r="NRN23" s="146"/>
      <c r="NRO23" s="146"/>
      <c r="NRP23" s="146"/>
      <c r="NRQ23" s="146"/>
      <c r="NRR23" s="146"/>
      <c r="NRS23" s="146"/>
      <c r="NRT23" s="146"/>
      <c r="NRU23" s="146"/>
      <c r="NRV23" s="146"/>
      <c r="NRW23" s="146"/>
      <c r="NRX23" s="146"/>
      <c r="NRY23" s="146"/>
      <c r="NRZ23" s="146"/>
      <c r="NSA23" s="146"/>
      <c r="NSB23" s="146"/>
      <c r="NSC23" s="146"/>
      <c r="NSD23" s="146"/>
      <c r="NSE23" s="146"/>
      <c r="NSF23" s="146"/>
      <c r="NSG23" s="146"/>
      <c r="NSH23" s="146"/>
      <c r="NSI23" s="146"/>
      <c r="NSJ23" s="146"/>
      <c r="NSK23" s="146"/>
      <c r="NSL23" s="146"/>
      <c r="NSM23" s="146"/>
      <c r="NSN23" s="146"/>
      <c r="NSO23" s="146"/>
      <c r="NSP23" s="146"/>
      <c r="NSQ23" s="146"/>
      <c r="NSR23" s="146"/>
      <c r="NSS23" s="146"/>
      <c r="NST23" s="146"/>
      <c r="NSU23" s="146"/>
      <c r="NSV23" s="146"/>
      <c r="NSW23" s="146"/>
      <c r="NSX23" s="146"/>
      <c r="NSY23" s="146"/>
      <c r="NSZ23" s="146"/>
      <c r="NTA23" s="146"/>
      <c r="NTB23" s="146"/>
      <c r="NTC23" s="146"/>
      <c r="NTD23" s="146"/>
      <c r="NTE23" s="146"/>
      <c r="NTF23" s="146"/>
      <c r="NTG23" s="146"/>
      <c r="NTH23" s="146"/>
      <c r="NTI23" s="146"/>
      <c r="NTJ23" s="146"/>
      <c r="NTK23" s="146"/>
      <c r="NTL23" s="146"/>
      <c r="NTM23" s="146"/>
      <c r="NTN23" s="146"/>
      <c r="NTO23" s="146"/>
      <c r="NTP23" s="146"/>
      <c r="NTQ23" s="146"/>
      <c r="NTR23" s="146"/>
      <c r="NTS23" s="146"/>
      <c r="NTT23" s="146"/>
      <c r="NTU23" s="146"/>
      <c r="NTV23" s="146"/>
      <c r="NTW23" s="146"/>
      <c r="NTX23" s="146"/>
      <c r="NTY23" s="146"/>
      <c r="NTZ23" s="146"/>
      <c r="NUA23" s="146"/>
      <c r="NUB23" s="146"/>
      <c r="NUC23" s="146"/>
      <c r="NUD23" s="146"/>
      <c r="NUE23" s="146"/>
      <c r="NUF23" s="146"/>
      <c r="NUG23" s="146"/>
      <c r="NUH23" s="146"/>
      <c r="NUI23" s="146"/>
      <c r="NUJ23" s="146"/>
      <c r="NUK23" s="146"/>
      <c r="NUL23" s="146"/>
      <c r="NUM23" s="146"/>
      <c r="NUN23" s="146"/>
      <c r="NUO23" s="146"/>
      <c r="NUP23" s="146"/>
      <c r="NUQ23" s="146"/>
      <c r="NUR23" s="146"/>
      <c r="NUS23" s="146"/>
      <c r="NUT23" s="146"/>
      <c r="NUU23" s="146"/>
      <c r="NUV23" s="146"/>
      <c r="NUW23" s="146"/>
      <c r="NUX23" s="146"/>
      <c r="NUY23" s="146"/>
      <c r="NUZ23" s="146"/>
      <c r="NVA23" s="146"/>
      <c r="NVB23" s="146"/>
      <c r="NVC23" s="146"/>
      <c r="NVD23" s="146"/>
      <c r="NVE23" s="146"/>
      <c r="NVF23" s="146"/>
      <c r="NVG23" s="146"/>
      <c r="NVH23" s="146"/>
      <c r="NVI23" s="146"/>
      <c r="NVJ23" s="146"/>
      <c r="NVK23" s="146"/>
      <c r="NVL23" s="146"/>
      <c r="NVM23" s="146"/>
      <c r="NVN23" s="146"/>
      <c r="NVO23" s="146"/>
      <c r="NVP23" s="146"/>
      <c r="NVQ23" s="146"/>
      <c r="NVR23" s="146"/>
      <c r="NVS23" s="146"/>
      <c r="NVT23" s="146"/>
      <c r="NVU23" s="146"/>
      <c r="NVV23" s="146"/>
      <c r="NVW23" s="146"/>
      <c r="NVX23" s="146"/>
      <c r="NVY23" s="146"/>
      <c r="NVZ23" s="146"/>
      <c r="NWA23" s="146"/>
      <c r="NWB23" s="146"/>
      <c r="NWC23" s="146"/>
      <c r="NWD23" s="146"/>
      <c r="NWE23" s="146"/>
      <c r="NWF23" s="146"/>
      <c r="NWG23" s="146"/>
      <c r="NWH23" s="146"/>
      <c r="NWI23" s="146"/>
      <c r="NWJ23" s="146"/>
      <c r="NWK23" s="146"/>
      <c r="NWL23" s="146"/>
      <c r="NWM23" s="146"/>
      <c r="NWN23" s="146"/>
      <c r="NWO23" s="146"/>
      <c r="NWP23" s="146"/>
      <c r="NWQ23" s="146"/>
      <c r="NWR23" s="146"/>
      <c r="NWS23" s="146"/>
      <c r="NWT23" s="146"/>
      <c r="NWU23" s="146"/>
      <c r="NWV23" s="146"/>
      <c r="NWW23" s="146"/>
      <c r="NWX23" s="146"/>
      <c r="NWY23" s="146"/>
      <c r="NWZ23" s="146"/>
      <c r="NXA23" s="146"/>
      <c r="NXB23" s="146"/>
      <c r="NXC23" s="146"/>
      <c r="NXD23" s="146"/>
      <c r="NXE23" s="146"/>
      <c r="NXF23" s="146"/>
      <c r="NXG23" s="146"/>
      <c r="NXH23" s="146"/>
      <c r="NXI23" s="146"/>
      <c r="NXJ23" s="146"/>
      <c r="NXK23" s="146"/>
      <c r="NXL23" s="146"/>
      <c r="NXM23" s="146"/>
      <c r="NXN23" s="146"/>
      <c r="NXO23" s="146"/>
      <c r="NXP23" s="146"/>
      <c r="NXQ23" s="146"/>
      <c r="NXR23" s="146"/>
      <c r="NXS23" s="146"/>
      <c r="NXT23" s="146"/>
      <c r="NXU23" s="146"/>
      <c r="NXV23" s="146"/>
      <c r="NXW23" s="146"/>
      <c r="NXX23" s="146"/>
      <c r="NXY23" s="146"/>
      <c r="NXZ23" s="146"/>
      <c r="NYA23" s="146"/>
      <c r="NYB23" s="146"/>
      <c r="NYC23" s="146"/>
      <c r="NYD23" s="146"/>
      <c r="NYE23" s="146"/>
      <c r="NYF23" s="146"/>
      <c r="NYG23" s="146"/>
      <c r="NYH23" s="146"/>
      <c r="NYI23" s="146"/>
      <c r="NYJ23" s="146"/>
      <c r="NYK23" s="146"/>
      <c r="NYL23" s="146"/>
      <c r="NYM23" s="146"/>
      <c r="NYN23" s="146"/>
      <c r="NYO23" s="146"/>
      <c r="NYP23" s="146"/>
      <c r="NYQ23" s="146"/>
      <c r="NYR23" s="146"/>
      <c r="NYS23" s="146"/>
      <c r="NYT23" s="146"/>
      <c r="NYU23" s="146"/>
      <c r="NYV23" s="146"/>
      <c r="NYW23" s="146"/>
      <c r="NYX23" s="146"/>
      <c r="NYY23" s="146"/>
      <c r="NYZ23" s="146"/>
      <c r="NZA23" s="146"/>
      <c r="NZB23" s="146"/>
      <c r="NZC23" s="146"/>
      <c r="NZD23" s="146"/>
      <c r="NZE23" s="146"/>
      <c r="NZF23" s="146"/>
      <c r="NZG23" s="146"/>
      <c r="NZH23" s="146"/>
      <c r="NZI23" s="146"/>
      <c r="NZJ23" s="146"/>
      <c r="NZK23" s="146"/>
      <c r="NZL23" s="146"/>
      <c r="NZM23" s="146"/>
      <c r="NZN23" s="146"/>
      <c r="NZO23" s="146"/>
      <c r="NZP23" s="146"/>
      <c r="NZQ23" s="146"/>
      <c r="NZR23" s="146"/>
      <c r="NZS23" s="146"/>
      <c r="NZT23" s="146"/>
      <c r="NZU23" s="146"/>
      <c r="NZV23" s="146"/>
      <c r="NZW23" s="146"/>
      <c r="NZX23" s="146"/>
      <c r="NZY23" s="146"/>
      <c r="NZZ23" s="146"/>
      <c r="OAA23" s="146"/>
      <c r="OAB23" s="146"/>
      <c r="OAC23" s="146"/>
      <c r="OAD23" s="146"/>
      <c r="OAE23" s="146"/>
      <c r="OAF23" s="146"/>
      <c r="OAG23" s="146"/>
      <c r="OAH23" s="146"/>
      <c r="OAI23" s="146"/>
      <c r="OAJ23" s="146"/>
      <c r="OAK23" s="146"/>
      <c r="OAL23" s="146"/>
      <c r="OAM23" s="146"/>
      <c r="OAN23" s="146"/>
      <c r="OAO23" s="146"/>
      <c r="OAP23" s="146"/>
      <c r="OAQ23" s="146"/>
      <c r="OAR23" s="146"/>
      <c r="OAS23" s="146"/>
      <c r="OAT23" s="146"/>
      <c r="OAU23" s="146"/>
      <c r="OAV23" s="146"/>
      <c r="OAW23" s="146"/>
      <c r="OAX23" s="146"/>
      <c r="OAY23" s="146"/>
      <c r="OAZ23" s="146"/>
      <c r="OBA23" s="146"/>
      <c r="OBB23" s="146"/>
      <c r="OBC23" s="146"/>
      <c r="OBD23" s="146"/>
      <c r="OBE23" s="146"/>
      <c r="OBF23" s="146"/>
      <c r="OBG23" s="146"/>
      <c r="OBH23" s="146"/>
      <c r="OBI23" s="146"/>
      <c r="OBJ23" s="146"/>
      <c r="OBK23" s="146"/>
      <c r="OBL23" s="146"/>
      <c r="OBM23" s="146"/>
      <c r="OBN23" s="146"/>
      <c r="OBO23" s="146"/>
      <c r="OBP23" s="146"/>
      <c r="OBQ23" s="146"/>
      <c r="OBR23" s="146"/>
      <c r="OBS23" s="146"/>
      <c r="OBT23" s="146"/>
      <c r="OBU23" s="146"/>
      <c r="OBV23" s="146"/>
      <c r="OBW23" s="146"/>
      <c r="OBX23" s="146"/>
      <c r="OBY23" s="146"/>
      <c r="OBZ23" s="146"/>
      <c r="OCA23" s="146"/>
      <c r="OCB23" s="146"/>
      <c r="OCC23" s="146"/>
      <c r="OCD23" s="146"/>
      <c r="OCE23" s="146"/>
      <c r="OCF23" s="146"/>
      <c r="OCG23" s="146"/>
      <c r="OCH23" s="146"/>
      <c r="OCI23" s="146"/>
      <c r="OCJ23" s="146"/>
      <c r="OCK23" s="146"/>
      <c r="OCL23" s="146"/>
      <c r="OCM23" s="146"/>
      <c r="OCN23" s="146"/>
      <c r="OCO23" s="146"/>
      <c r="OCP23" s="146"/>
      <c r="OCQ23" s="146"/>
      <c r="OCR23" s="146"/>
      <c r="OCS23" s="146"/>
      <c r="OCT23" s="146"/>
      <c r="OCU23" s="146"/>
      <c r="OCV23" s="146"/>
      <c r="OCW23" s="146"/>
      <c r="OCX23" s="146"/>
      <c r="OCY23" s="146"/>
      <c r="OCZ23" s="146"/>
      <c r="ODA23" s="146"/>
      <c r="ODB23" s="146"/>
      <c r="ODC23" s="146"/>
      <c r="ODD23" s="146"/>
      <c r="ODE23" s="146"/>
      <c r="ODF23" s="146"/>
      <c r="ODG23" s="146"/>
      <c r="ODH23" s="146"/>
      <c r="ODI23" s="146"/>
      <c r="ODJ23" s="146"/>
      <c r="ODK23" s="146"/>
      <c r="ODL23" s="146"/>
      <c r="ODM23" s="146"/>
      <c r="ODN23" s="146"/>
      <c r="ODO23" s="146"/>
      <c r="ODP23" s="146"/>
      <c r="ODQ23" s="146"/>
      <c r="ODR23" s="146"/>
      <c r="ODS23" s="146"/>
      <c r="ODT23" s="146"/>
      <c r="ODU23" s="146"/>
      <c r="ODV23" s="146"/>
      <c r="ODW23" s="146"/>
      <c r="ODX23" s="146"/>
      <c r="ODY23" s="146"/>
      <c r="ODZ23" s="146"/>
      <c r="OEA23" s="146"/>
      <c r="OEB23" s="146"/>
      <c r="OEC23" s="146"/>
      <c r="OED23" s="146"/>
      <c r="OEE23" s="146"/>
      <c r="OEF23" s="146"/>
      <c r="OEG23" s="146"/>
      <c r="OEH23" s="146"/>
      <c r="OEI23" s="146"/>
      <c r="OEJ23" s="146"/>
      <c r="OEK23" s="146"/>
      <c r="OEL23" s="146"/>
      <c r="OEM23" s="146"/>
      <c r="OEN23" s="146"/>
      <c r="OEO23" s="146"/>
      <c r="OEP23" s="146"/>
      <c r="OEQ23" s="146"/>
      <c r="OER23" s="146"/>
      <c r="OES23" s="146"/>
      <c r="OET23" s="146"/>
      <c r="OEU23" s="146"/>
      <c r="OEV23" s="146"/>
      <c r="OEW23" s="146"/>
      <c r="OEX23" s="146"/>
      <c r="OEY23" s="146"/>
      <c r="OEZ23" s="146"/>
      <c r="OFA23" s="146"/>
      <c r="OFB23" s="146"/>
      <c r="OFC23" s="146"/>
      <c r="OFD23" s="146"/>
      <c r="OFE23" s="146"/>
      <c r="OFF23" s="146"/>
      <c r="OFG23" s="146"/>
      <c r="OFH23" s="146"/>
      <c r="OFI23" s="146"/>
      <c r="OFJ23" s="146"/>
      <c r="OFK23" s="146"/>
      <c r="OFL23" s="146"/>
      <c r="OFM23" s="146"/>
      <c r="OFN23" s="146"/>
      <c r="OFO23" s="146"/>
      <c r="OFP23" s="146"/>
      <c r="OFQ23" s="146"/>
      <c r="OFR23" s="146"/>
      <c r="OFS23" s="146"/>
      <c r="OFT23" s="146"/>
      <c r="OFU23" s="146"/>
      <c r="OFV23" s="146"/>
      <c r="OFW23" s="146"/>
      <c r="OFX23" s="146"/>
      <c r="OFY23" s="146"/>
      <c r="OFZ23" s="146"/>
      <c r="OGA23" s="146"/>
      <c r="OGB23" s="146"/>
      <c r="OGC23" s="146"/>
      <c r="OGD23" s="146"/>
      <c r="OGE23" s="146"/>
      <c r="OGF23" s="146"/>
      <c r="OGG23" s="146"/>
      <c r="OGH23" s="146"/>
      <c r="OGI23" s="146"/>
      <c r="OGJ23" s="146"/>
      <c r="OGK23" s="146"/>
      <c r="OGL23" s="146"/>
      <c r="OGM23" s="146"/>
      <c r="OGN23" s="146"/>
      <c r="OGO23" s="146"/>
      <c r="OGP23" s="146"/>
      <c r="OGQ23" s="146"/>
      <c r="OGR23" s="146"/>
      <c r="OGS23" s="146"/>
      <c r="OGT23" s="146"/>
      <c r="OGU23" s="146"/>
      <c r="OGV23" s="146"/>
      <c r="OGW23" s="146"/>
      <c r="OGX23" s="146"/>
      <c r="OGY23" s="146"/>
      <c r="OGZ23" s="146"/>
      <c r="OHA23" s="146"/>
      <c r="OHB23" s="146"/>
      <c r="OHC23" s="146"/>
      <c r="OHD23" s="146"/>
      <c r="OHE23" s="146"/>
      <c r="OHF23" s="146"/>
      <c r="OHG23" s="146"/>
      <c r="OHH23" s="146"/>
      <c r="OHI23" s="146"/>
      <c r="OHJ23" s="146"/>
      <c r="OHK23" s="146"/>
      <c r="OHL23" s="146"/>
      <c r="OHM23" s="146"/>
      <c r="OHN23" s="146"/>
      <c r="OHO23" s="146"/>
      <c r="OHP23" s="146"/>
      <c r="OHQ23" s="146"/>
      <c r="OHR23" s="146"/>
      <c r="OHS23" s="146"/>
      <c r="OHT23" s="146"/>
      <c r="OHU23" s="146"/>
      <c r="OHV23" s="146"/>
      <c r="OHW23" s="146"/>
      <c r="OHX23" s="146"/>
      <c r="OHY23" s="146"/>
      <c r="OHZ23" s="146"/>
      <c r="OIA23" s="146"/>
      <c r="OIB23" s="146"/>
      <c r="OIC23" s="146"/>
      <c r="OID23" s="146"/>
      <c r="OIE23" s="146"/>
      <c r="OIF23" s="146"/>
      <c r="OIG23" s="146"/>
      <c r="OIH23" s="146"/>
      <c r="OII23" s="146"/>
      <c r="OIJ23" s="146"/>
      <c r="OIK23" s="146"/>
      <c r="OIL23" s="146"/>
      <c r="OIM23" s="146"/>
      <c r="OIN23" s="146"/>
      <c r="OIO23" s="146"/>
      <c r="OIP23" s="146"/>
      <c r="OIQ23" s="146"/>
      <c r="OIR23" s="146"/>
      <c r="OIS23" s="146"/>
      <c r="OIT23" s="146"/>
      <c r="OIU23" s="146"/>
      <c r="OIV23" s="146"/>
      <c r="OIW23" s="146"/>
      <c r="OIX23" s="146"/>
      <c r="OIY23" s="146"/>
      <c r="OIZ23" s="146"/>
      <c r="OJA23" s="146"/>
      <c r="OJB23" s="146"/>
      <c r="OJC23" s="146"/>
      <c r="OJD23" s="146"/>
      <c r="OJE23" s="146"/>
      <c r="OJF23" s="146"/>
      <c r="OJG23" s="146"/>
      <c r="OJH23" s="146"/>
      <c r="OJI23" s="146"/>
      <c r="OJJ23" s="146"/>
      <c r="OJK23" s="146"/>
      <c r="OJL23" s="146"/>
      <c r="OJM23" s="146"/>
      <c r="OJN23" s="146"/>
      <c r="OJO23" s="146"/>
      <c r="OJP23" s="146"/>
      <c r="OJQ23" s="146"/>
      <c r="OJR23" s="146"/>
      <c r="OJS23" s="146"/>
      <c r="OJT23" s="146"/>
      <c r="OJU23" s="146"/>
      <c r="OJV23" s="146"/>
      <c r="OJW23" s="146"/>
      <c r="OJX23" s="146"/>
      <c r="OJY23" s="146"/>
      <c r="OJZ23" s="146"/>
      <c r="OKA23" s="146"/>
      <c r="OKB23" s="146"/>
      <c r="OKC23" s="146"/>
      <c r="OKD23" s="146"/>
      <c r="OKE23" s="146"/>
      <c r="OKF23" s="146"/>
      <c r="OKG23" s="146"/>
      <c r="OKH23" s="146"/>
      <c r="OKI23" s="146"/>
      <c r="OKJ23" s="146"/>
      <c r="OKK23" s="146"/>
      <c r="OKL23" s="146"/>
      <c r="OKM23" s="146"/>
      <c r="OKN23" s="146"/>
      <c r="OKO23" s="146"/>
      <c r="OKP23" s="146"/>
      <c r="OKQ23" s="146"/>
      <c r="OKR23" s="146"/>
      <c r="OKS23" s="146"/>
      <c r="OKT23" s="146"/>
      <c r="OKU23" s="146"/>
      <c r="OKV23" s="146"/>
      <c r="OKW23" s="146"/>
      <c r="OKX23" s="146"/>
      <c r="OKY23" s="146"/>
      <c r="OKZ23" s="146"/>
      <c r="OLA23" s="146"/>
      <c r="OLB23" s="146"/>
      <c r="OLC23" s="146"/>
      <c r="OLD23" s="146"/>
      <c r="OLE23" s="146"/>
      <c r="OLF23" s="146"/>
      <c r="OLG23" s="146"/>
      <c r="OLH23" s="146"/>
      <c r="OLI23" s="146"/>
      <c r="OLJ23" s="146"/>
      <c r="OLK23" s="146"/>
      <c r="OLL23" s="146"/>
      <c r="OLM23" s="146"/>
      <c r="OLN23" s="146"/>
      <c r="OLO23" s="146"/>
      <c r="OLP23" s="146"/>
      <c r="OLQ23" s="146"/>
      <c r="OLR23" s="146"/>
      <c r="OLS23" s="146"/>
      <c r="OLT23" s="146"/>
      <c r="OLU23" s="146"/>
      <c r="OLV23" s="146"/>
      <c r="OLW23" s="146"/>
      <c r="OLX23" s="146"/>
      <c r="OLY23" s="146"/>
      <c r="OLZ23" s="146"/>
      <c r="OMA23" s="146"/>
      <c r="OMB23" s="146"/>
      <c r="OMC23" s="146"/>
      <c r="OMD23" s="146"/>
      <c r="OME23" s="146"/>
      <c r="OMF23" s="146"/>
      <c r="OMG23" s="146"/>
      <c r="OMH23" s="146"/>
      <c r="OMI23" s="146"/>
      <c r="OMJ23" s="146"/>
      <c r="OMK23" s="146"/>
      <c r="OML23" s="146"/>
      <c r="OMM23" s="146"/>
      <c r="OMN23" s="146"/>
      <c r="OMO23" s="146"/>
      <c r="OMP23" s="146"/>
      <c r="OMQ23" s="146"/>
      <c r="OMR23" s="146"/>
      <c r="OMS23" s="146"/>
      <c r="OMT23" s="146"/>
      <c r="OMU23" s="146"/>
      <c r="OMV23" s="146"/>
      <c r="OMW23" s="146"/>
      <c r="OMX23" s="146"/>
      <c r="OMY23" s="146"/>
      <c r="OMZ23" s="146"/>
      <c r="ONA23" s="146"/>
      <c r="ONB23" s="146"/>
      <c r="ONC23" s="146"/>
      <c r="OND23" s="146"/>
      <c r="ONE23" s="146"/>
      <c r="ONF23" s="146"/>
      <c r="ONG23" s="146"/>
      <c r="ONH23" s="146"/>
      <c r="ONI23" s="146"/>
      <c r="ONJ23" s="146"/>
      <c r="ONK23" s="146"/>
      <c r="ONL23" s="146"/>
      <c r="ONM23" s="146"/>
      <c r="ONN23" s="146"/>
      <c r="ONO23" s="146"/>
      <c r="ONP23" s="146"/>
      <c r="ONQ23" s="146"/>
      <c r="ONR23" s="146"/>
      <c r="ONS23" s="146"/>
      <c r="ONT23" s="146"/>
      <c r="ONU23" s="146"/>
      <c r="ONV23" s="146"/>
      <c r="ONW23" s="146"/>
      <c r="ONX23" s="146"/>
      <c r="ONY23" s="146"/>
      <c r="ONZ23" s="146"/>
      <c r="OOA23" s="146"/>
      <c r="OOB23" s="146"/>
      <c r="OOC23" s="146"/>
      <c r="OOD23" s="146"/>
      <c r="OOE23" s="146"/>
      <c r="OOF23" s="146"/>
      <c r="OOG23" s="146"/>
      <c r="OOH23" s="146"/>
      <c r="OOI23" s="146"/>
      <c r="OOJ23" s="146"/>
      <c r="OOK23" s="146"/>
      <c r="OOL23" s="146"/>
      <c r="OOM23" s="146"/>
      <c r="OON23" s="146"/>
      <c r="OOO23" s="146"/>
      <c r="OOP23" s="146"/>
      <c r="OOQ23" s="146"/>
      <c r="OOR23" s="146"/>
      <c r="OOS23" s="146"/>
      <c r="OOT23" s="146"/>
      <c r="OOU23" s="146"/>
      <c r="OOV23" s="146"/>
      <c r="OOW23" s="146"/>
      <c r="OOX23" s="146"/>
      <c r="OOY23" s="146"/>
      <c r="OOZ23" s="146"/>
      <c r="OPA23" s="146"/>
      <c r="OPB23" s="146"/>
      <c r="OPC23" s="146"/>
      <c r="OPD23" s="146"/>
      <c r="OPE23" s="146"/>
      <c r="OPF23" s="146"/>
      <c r="OPG23" s="146"/>
      <c r="OPH23" s="146"/>
      <c r="OPI23" s="146"/>
      <c r="OPJ23" s="146"/>
      <c r="OPK23" s="146"/>
      <c r="OPL23" s="146"/>
      <c r="OPM23" s="146"/>
      <c r="OPN23" s="146"/>
      <c r="OPO23" s="146"/>
      <c r="OPP23" s="146"/>
      <c r="OPQ23" s="146"/>
      <c r="OPR23" s="146"/>
      <c r="OPS23" s="146"/>
      <c r="OPT23" s="146"/>
      <c r="OPU23" s="146"/>
      <c r="OPV23" s="146"/>
      <c r="OPW23" s="146"/>
      <c r="OPX23" s="146"/>
      <c r="OPY23" s="146"/>
      <c r="OPZ23" s="146"/>
      <c r="OQA23" s="146"/>
      <c r="OQB23" s="146"/>
      <c r="OQC23" s="146"/>
      <c r="OQD23" s="146"/>
      <c r="OQE23" s="146"/>
      <c r="OQF23" s="146"/>
      <c r="OQG23" s="146"/>
      <c r="OQH23" s="146"/>
      <c r="OQI23" s="146"/>
      <c r="OQJ23" s="146"/>
      <c r="OQK23" s="146"/>
      <c r="OQL23" s="146"/>
      <c r="OQM23" s="146"/>
      <c r="OQN23" s="146"/>
      <c r="OQO23" s="146"/>
      <c r="OQP23" s="146"/>
      <c r="OQQ23" s="146"/>
      <c r="OQR23" s="146"/>
      <c r="OQS23" s="146"/>
      <c r="OQT23" s="146"/>
      <c r="OQU23" s="146"/>
      <c r="OQV23" s="146"/>
      <c r="OQW23" s="146"/>
      <c r="OQX23" s="146"/>
      <c r="OQY23" s="146"/>
      <c r="OQZ23" s="146"/>
      <c r="ORA23" s="146"/>
      <c r="ORB23" s="146"/>
      <c r="ORC23" s="146"/>
      <c r="ORD23" s="146"/>
      <c r="ORE23" s="146"/>
      <c r="ORF23" s="146"/>
      <c r="ORG23" s="146"/>
      <c r="ORH23" s="146"/>
      <c r="ORI23" s="146"/>
      <c r="ORJ23" s="146"/>
      <c r="ORK23" s="146"/>
      <c r="ORL23" s="146"/>
      <c r="ORM23" s="146"/>
      <c r="ORN23" s="146"/>
      <c r="ORO23" s="146"/>
      <c r="ORP23" s="146"/>
      <c r="ORQ23" s="146"/>
      <c r="ORR23" s="146"/>
      <c r="ORS23" s="146"/>
      <c r="ORT23" s="146"/>
      <c r="ORU23" s="146"/>
      <c r="ORV23" s="146"/>
      <c r="ORW23" s="146"/>
      <c r="ORX23" s="146"/>
      <c r="ORY23" s="146"/>
      <c r="ORZ23" s="146"/>
      <c r="OSA23" s="146"/>
      <c r="OSB23" s="146"/>
      <c r="OSC23" s="146"/>
      <c r="OSD23" s="146"/>
      <c r="OSE23" s="146"/>
      <c r="OSF23" s="146"/>
      <c r="OSG23" s="146"/>
      <c r="OSH23" s="146"/>
      <c r="OSI23" s="146"/>
      <c r="OSJ23" s="146"/>
      <c r="OSK23" s="146"/>
      <c r="OSL23" s="146"/>
      <c r="OSM23" s="146"/>
      <c r="OSN23" s="146"/>
      <c r="OSO23" s="146"/>
      <c r="OSP23" s="146"/>
      <c r="OSQ23" s="146"/>
      <c r="OSR23" s="146"/>
      <c r="OSS23" s="146"/>
      <c r="OST23" s="146"/>
      <c r="OSU23" s="146"/>
      <c r="OSV23" s="146"/>
      <c r="OSW23" s="146"/>
      <c r="OSX23" s="146"/>
      <c r="OSY23" s="146"/>
      <c r="OSZ23" s="146"/>
      <c r="OTA23" s="146"/>
      <c r="OTB23" s="146"/>
      <c r="OTC23" s="146"/>
      <c r="OTD23" s="146"/>
      <c r="OTE23" s="146"/>
      <c r="OTF23" s="146"/>
      <c r="OTG23" s="146"/>
      <c r="OTH23" s="146"/>
      <c r="OTI23" s="146"/>
      <c r="OTJ23" s="146"/>
      <c r="OTK23" s="146"/>
      <c r="OTL23" s="146"/>
      <c r="OTM23" s="146"/>
      <c r="OTN23" s="146"/>
      <c r="OTO23" s="146"/>
      <c r="OTP23" s="146"/>
      <c r="OTQ23" s="146"/>
      <c r="OTR23" s="146"/>
      <c r="OTS23" s="146"/>
      <c r="OTT23" s="146"/>
      <c r="OTU23" s="146"/>
      <c r="OTV23" s="146"/>
      <c r="OTW23" s="146"/>
      <c r="OTX23" s="146"/>
      <c r="OTY23" s="146"/>
      <c r="OTZ23" s="146"/>
      <c r="OUA23" s="146"/>
      <c r="OUB23" s="146"/>
      <c r="OUC23" s="146"/>
      <c r="OUD23" s="146"/>
      <c r="OUE23" s="146"/>
      <c r="OUF23" s="146"/>
      <c r="OUG23" s="146"/>
      <c r="OUH23" s="146"/>
      <c r="OUI23" s="146"/>
      <c r="OUJ23" s="146"/>
      <c r="OUK23" s="146"/>
      <c r="OUL23" s="146"/>
      <c r="OUM23" s="146"/>
      <c r="OUN23" s="146"/>
      <c r="OUO23" s="146"/>
      <c r="OUP23" s="146"/>
      <c r="OUQ23" s="146"/>
      <c r="OUR23" s="146"/>
      <c r="OUS23" s="146"/>
      <c r="OUT23" s="146"/>
      <c r="OUU23" s="146"/>
      <c r="OUV23" s="146"/>
      <c r="OUW23" s="146"/>
      <c r="OUX23" s="146"/>
      <c r="OUY23" s="146"/>
      <c r="OUZ23" s="146"/>
      <c r="OVA23" s="146"/>
      <c r="OVB23" s="146"/>
      <c r="OVC23" s="146"/>
      <c r="OVD23" s="146"/>
      <c r="OVE23" s="146"/>
      <c r="OVF23" s="146"/>
      <c r="OVG23" s="146"/>
      <c r="OVH23" s="146"/>
      <c r="OVI23" s="146"/>
      <c r="OVJ23" s="146"/>
      <c r="OVK23" s="146"/>
      <c r="OVL23" s="146"/>
      <c r="OVM23" s="146"/>
      <c r="OVN23" s="146"/>
      <c r="OVO23" s="146"/>
      <c r="OVP23" s="146"/>
      <c r="OVQ23" s="146"/>
      <c r="OVR23" s="146"/>
      <c r="OVS23" s="146"/>
      <c r="OVT23" s="146"/>
      <c r="OVU23" s="146"/>
      <c r="OVV23" s="146"/>
      <c r="OVW23" s="146"/>
      <c r="OVX23" s="146"/>
      <c r="OVY23" s="146"/>
      <c r="OVZ23" s="146"/>
      <c r="OWA23" s="146"/>
      <c r="OWB23" s="146"/>
      <c r="OWC23" s="146"/>
      <c r="OWD23" s="146"/>
      <c r="OWE23" s="146"/>
      <c r="OWF23" s="146"/>
      <c r="OWG23" s="146"/>
      <c r="OWH23" s="146"/>
      <c r="OWI23" s="146"/>
      <c r="OWJ23" s="146"/>
      <c r="OWK23" s="146"/>
      <c r="OWL23" s="146"/>
      <c r="OWM23" s="146"/>
      <c r="OWN23" s="146"/>
      <c r="OWO23" s="146"/>
      <c r="OWP23" s="146"/>
      <c r="OWQ23" s="146"/>
      <c r="OWR23" s="146"/>
      <c r="OWS23" s="146"/>
      <c r="OWT23" s="146"/>
      <c r="OWU23" s="146"/>
      <c r="OWV23" s="146"/>
      <c r="OWW23" s="146"/>
      <c r="OWX23" s="146"/>
      <c r="OWY23" s="146"/>
      <c r="OWZ23" s="146"/>
      <c r="OXA23" s="146"/>
      <c r="OXB23" s="146"/>
      <c r="OXC23" s="146"/>
      <c r="OXD23" s="146"/>
      <c r="OXE23" s="146"/>
      <c r="OXF23" s="146"/>
      <c r="OXG23" s="146"/>
      <c r="OXH23" s="146"/>
      <c r="OXI23" s="146"/>
      <c r="OXJ23" s="146"/>
      <c r="OXK23" s="146"/>
      <c r="OXL23" s="146"/>
      <c r="OXM23" s="146"/>
      <c r="OXN23" s="146"/>
      <c r="OXO23" s="146"/>
      <c r="OXP23" s="146"/>
      <c r="OXQ23" s="146"/>
      <c r="OXR23" s="146"/>
      <c r="OXS23" s="146"/>
      <c r="OXT23" s="146"/>
      <c r="OXU23" s="146"/>
      <c r="OXV23" s="146"/>
      <c r="OXW23" s="146"/>
      <c r="OXX23" s="146"/>
      <c r="OXY23" s="146"/>
      <c r="OXZ23" s="146"/>
      <c r="OYA23" s="146"/>
      <c r="OYB23" s="146"/>
      <c r="OYC23" s="146"/>
      <c r="OYD23" s="146"/>
      <c r="OYE23" s="146"/>
      <c r="OYF23" s="146"/>
      <c r="OYG23" s="146"/>
      <c r="OYH23" s="146"/>
      <c r="OYI23" s="146"/>
      <c r="OYJ23" s="146"/>
      <c r="OYK23" s="146"/>
      <c r="OYL23" s="146"/>
      <c r="OYM23" s="146"/>
      <c r="OYN23" s="146"/>
      <c r="OYO23" s="146"/>
      <c r="OYP23" s="146"/>
      <c r="OYQ23" s="146"/>
      <c r="OYR23" s="146"/>
      <c r="OYS23" s="146"/>
      <c r="OYT23" s="146"/>
      <c r="OYU23" s="146"/>
      <c r="OYV23" s="146"/>
      <c r="OYW23" s="146"/>
      <c r="OYX23" s="146"/>
      <c r="OYY23" s="146"/>
      <c r="OYZ23" s="146"/>
      <c r="OZA23" s="146"/>
      <c r="OZB23" s="146"/>
      <c r="OZC23" s="146"/>
      <c r="OZD23" s="146"/>
      <c r="OZE23" s="146"/>
      <c r="OZF23" s="146"/>
      <c r="OZG23" s="146"/>
      <c r="OZH23" s="146"/>
      <c r="OZI23" s="146"/>
      <c r="OZJ23" s="146"/>
      <c r="OZK23" s="146"/>
      <c r="OZL23" s="146"/>
      <c r="OZM23" s="146"/>
      <c r="OZN23" s="146"/>
      <c r="OZO23" s="146"/>
      <c r="OZP23" s="146"/>
      <c r="OZQ23" s="146"/>
      <c r="OZR23" s="146"/>
      <c r="OZS23" s="146"/>
      <c r="OZT23" s="146"/>
      <c r="OZU23" s="146"/>
      <c r="OZV23" s="146"/>
      <c r="OZW23" s="146"/>
      <c r="OZX23" s="146"/>
      <c r="OZY23" s="146"/>
      <c r="OZZ23" s="146"/>
      <c r="PAA23" s="146"/>
      <c r="PAB23" s="146"/>
      <c r="PAC23" s="146"/>
      <c r="PAD23" s="146"/>
      <c r="PAE23" s="146"/>
      <c r="PAF23" s="146"/>
      <c r="PAG23" s="146"/>
      <c r="PAH23" s="146"/>
      <c r="PAI23" s="146"/>
      <c r="PAJ23" s="146"/>
      <c r="PAK23" s="146"/>
      <c r="PAL23" s="146"/>
      <c r="PAM23" s="146"/>
      <c r="PAN23" s="146"/>
      <c r="PAO23" s="146"/>
      <c r="PAP23" s="146"/>
      <c r="PAQ23" s="146"/>
      <c r="PAR23" s="146"/>
      <c r="PAS23" s="146"/>
      <c r="PAT23" s="146"/>
      <c r="PAU23" s="146"/>
      <c r="PAV23" s="146"/>
      <c r="PAW23" s="146"/>
      <c r="PAX23" s="146"/>
      <c r="PAY23" s="146"/>
      <c r="PAZ23" s="146"/>
      <c r="PBA23" s="146"/>
      <c r="PBB23" s="146"/>
      <c r="PBC23" s="146"/>
      <c r="PBD23" s="146"/>
      <c r="PBE23" s="146"/>
      <c r="PBF23" s="146"/>
      <c r="PBG23" s="146"/>
      <c r="PBH23" s="146"/>
      <c r="PBI23" s="146"/>
      <c r="PBJ23" s="146"/>
      <c r="PBK23" s="146"/>
      <c r="PBL23" s="146"/>
      <c r="PBM23" s="146"/>
      <c r="PBN23" s="146"/>
      <c r="PBO23" s="146"/>
      <c r="PBP23" s="146"/>
      <c r="PBQ23" s="146"/>
      <c r="PBR23" s="146"/>
      <c r="PBS23" s="146"/>
      <c r="PBT23" s="146"/>
      <c r="PBU23" s="146"/>
      <c r="PBV23" s="146"/>
      <c r="PBW23" s="146"/>
      <c r="PBX23" s="146"/>
      <c r="PBY23" s="146"/>
      <c r="PBZ23" s="146"/>
      <c r="PCA23" s="146"/>
      <c r="PCB23" s="146"/>
      <c r="PCC23" s="146"/>
      <c r="PCD23" s="146"/>
      <c r="PCE23" s="146"/>
      <c r="PCF23" s="146"/>
      <c r="PCG23" s="146"/>
      <c r="PCH23" s="146"/>
      <c r="PCI23" s="146"/>
      <c r="PCJ23" s="146"/>
      <c r="PCK23" s="146"/>
      <c r="PCL23" s="146"/>
      <c r="PCM23" s="146"/>
      <c r="PCN23" s="146"/>
      <c r="PCO23" s="146"/>
      <c r="PCP23" s="146"/>
      <c r="PCQ23" s="146"/>
      <c r="PCR23" s="146"/>
      <c r="PCS23" s="146"/>
      <c r="PCT23" s="146"/>
      <c r="PCU23" s="146"/>
      <c r="PCV23" s="146"/>
      <c r="PCW23" s="146"/>
      <c r="PCX23" s="146"/>
      <c r="PCY23" s="146"/>
      <c r="PCZ23" s="146"/>
      <c r="PDA23" s="146"/>
      <c r="PDB23" s="146"/>
      <c r="PDC23" s="146"/>
      <c r="PDD23" s="146"/>
      <c r="PDE23" s="146"/>
      <c r="PDF23" s="146"/>
      <c r="PDG23" s="146"/>
      <c r="PDH23" s="146"/>
      <c r="PDI23" s="146"/>
      <c r="PDJ23" s="146"/>
      <c r="PDK23" s="146"/>
      <c r="PDL23" s="146"/>
      <c r="PDM23" s="146"/>
      <c r="PDN23" s="146"/>
      <c r="PDO23" s="146"/>
      <c r="PDP23" s="146"/>
      <c r="PDQ23" s="146"/>
      <c r="PDR23" s="146"/>
      <c r="PDS23" s="146"/>
      <c r="PDT23" s="146"/>
      <c r="PDU23" s="146"/>
      <c r="PDV23" s="146"/>
      <c r="PDW23" s="146"/>
      <c r="PDX23" s="146"/>
      <c r="PDY23" s="146"/>
      <c r="PDZ23" s="146"/>
      <c r="PEA23" s="146"/>
      <c r="PEB23" s="146"/>
      <c r="PEC23" s="146"/>
      <c r="PED23" s="146"/>
      <c r="PEE23" s="146"/>
      <c r="PEF23" s="146"/>
      <c r="PEG23" s="146"/>
      <c r="PEH23" s="146"/>
      <c r="PEI23" s="146"/>
      <c r="PEJ23" s="146"/>
      <c r="PEK23" s="146"/>
      <c r="PEL23" s="146"/>
      <c r="PEM23" s="146"/>
      <c r="PEN23" s="146"/>
      <c r="PEO23" s="146"/>
      <c r="PEP23" s="146"/>
      <c r="PEQ23" s="146"/>
      <c r="PER23" s="146"/>
      <c r="PES23" s="146"/>
      <c r="PET23" s="146"/>
      <c r="PEU23" s="146"/>
      <c r="PEV23" s="146"/>
      <c r="PEW23" s="146"/>
      <c r="PEX23" s="146"/>
      <c r="PEY23" s="146"/>
      <c r="PEZ23" s="146"/>
      <c r="PFA23" s="146"/>
      <c r="PFB23" s="146"/>
      <c r="PFC23" s="146"/>
      <c r="PFD23" s="146"/>
      <c r="PFE23" s="146"/>
      <c r="PFF23" s="146"/>
      <c r="PFG23" s="146"/>
      <c r="PFH23" s="146"/>
      <c r="PFI23" s="146"/>
      <c r="PFJ23" s="146"/>
      <c r="PFK23" s="146"/>
      <c r="PFL23" s="146"/>
      <c r="PFM23" s="146"/>
      <c r="PFN23" s="146"/>
      <c r="PFO23" s="146"/>
      <c r="PFP23" s="146"/>
      <c r="PFQ23" s="146"/>
      <c r="PFR23" s="146"/>
      <c r="PFS23" s="146"/>
      <c r="PFT23" s="146"/>
      <c r="PFU23" s="146"/>
      <c r="PFV23" s="146"/>
      <c r="PFW23" s="146"/>
      <c r="PFX23" s="146"/>
      <c r="PFY23" s="146"/>
      <c r="PFZ23" s="146"/>
      <c r="PGA23" s="146"/>
      <c r="PGB23" s="146"/>
      <c r="PGC23" s="146"/>
      <c r="PGD23" s="146"/>
      <c r="PGE23" s="146"/>
      <c r="PGF23" s="146"/>
      <c r="PGG23" s="146"/>
      <c r="PGH23" s="146"/>
      <c r="PGI23" s="146"/>
      <c r="PGJ23" s="146"/>
      <c r="PGK23" s="146"/>
      <c r="PGL23" s="146"/>
      <c r="PGM23" s="146"/>
      <c r="PGN23" s="146"/>
      <c r="PGO23" s="146"/>
      <c r="PGP23" s="146"/>
      <c r="PGQ23" s="146"/>
      <c r="PGR23" s="146"/>
      <c r="PGS23" s="146"/>
      <c r="PGT23" s="146"/>
      <c r="PGU23" s="146"/>
      <c r="PGV23" s="146"/>
      <c r="PGW23" s="146"/>
      <c r="PGX23" s="146"/>
      <c r="PGY23" s="146"/>
      <c r="PGZ23" s="146"/>
      <c r="PHA23" s="146"/>
      <c r="PHB23" s="146"/>
      <c r="PHC23" s="146"/>
      <c r="PHD23" s="146"/>
      <c r="PHE23" s="146"/>
      <c r="PHF23" s="146"/>
      <c r="PHG23" s="146"/>
      <c r="PHH23" s="146"/>
      <c r="PHI23" s="146"/>
      <c r="PHJ23" s="146"/>
      <c r="PHK23" s="146"/>
      <c r="PHL23" s="146"/>
      <c r="PHM23" s="146"/>
      <c r="PHN23" s="146"/>
      <c r="PHO23" s="146"/>
      <c r="PHP23" s="146"/>
      <c r="PHQ23" s="146"/>
      <c r="PHR23" s="146"/>
      <c r="PHS23" s="146"/>
      <c r="PHT23" s="146"/>
      <c r="PHU23" s="146"/>
      <c r="PHV23" s="146"/>
      <c r="PHW23" s="146"/>
      <c r="PHX23" s="146"/>
      <c r="PHY23" s="146"/>
      <c r="PHZ23" s="146"/>
      <c r="PIA23" s="146"/>
      <c r="PIB23" s="146"/>
      <c r="PIC23" s="146"/>
      <c r="PID23" s="146"/>
      <c r="PIE23" s="146"/>
      <c r="PIF23" s="146"/>
      <c r="PIG23" s="146"/>
      <c r="PIH23" s="146"/>
      <c r="PII23" s="146"/>
      <c r="PIJ23" s="146"/>
      <c r="PIK23" s="146"/>
      <c r="PIL23" s="146"/>
      <c r="PIM23" s="146"/>
      <c r="PIN23" s="146"/>
      <c r="PIO23" s="146"/>
      <c r="PIP23" s="146"/>
      <c r="PIQ23" s="146"/>
      <c r="PIR23" s="146"/>
      <c r="PIS23" s="146"/>
      <c r="PIT23" s="146"/>
      <c r="PIU23" s="146"/>
      <c r="PIV23" s="146"/>
      <c r="PIW23" s="146"/>
      <c r="PIX23" s="146"/>
      <c r="PIY23" s="146"/>
      <c r="PIZ23" s="146"/>
      <c r="PJA23" s="146"/>
      <c r="PJB23" s="146"/>
      <c r="PJC23" s="146"/>
      <c r="PJD23" s="146"/>
      <c r="PJE23" s="146"/>
      <c r="PJF23" s="146"/>
      <c r="PJG23" s="146"/>
      <c r="PJH23" s="146"/>
      <c r="PJI23" s="146"/>
      <c r="PJJ23" s="146"/>
      <c r="PJK23" s="146"/>
      <c r="PJL23" s="146"/>
      <c r="PJM23" s="146"/>
      <c r="PJN23" s="146"/>
      <c r="PJO23" s="146"/>
      <c r="PJP23" s="146"/>
      <c r="PJQ23" s="146"/>
      <c r="PJR23" s="146"/>
      <c r="PJS23" s="146"/>
      <c r="PJT23" s="146"/>
      <c r="PJU23" s="146"/>
      <c r="PJV23" s="146"/>
      <c r="PJW23" s="146"/>
      <c r="PJX23" s="146"/>
      <c r="PJY23" s="146"/>
      <c r="PJZ23" s="146"/>
      <c r="PKA23" s="146"/>
      <c r="PKB23" s="146"/>
      <c r="PKC23" s="146"/>
      <c r="PKD23" s="146"/>
      <c r="PKE23" s="146"/>
      <c r="PKF23" s="146"/>
      <c r="PKG23" s="146"/>
      <c r="PKH23" s="146"/>
      <c r="PKI23" s="146"/>
      <c r="PKJ23" s="146"/>
      <c r="PKK23" s="146"/>
      <c r="PKL23" s="146"/>
      <c r="PKM23" s="146"/>
      <c r="PKN23" s="146"/>
      <c r="PKO23" s="146"/>
      <c r="PKP23" s="146"/>
      <c r="PKQ23" s="146"/>
      <c r="PKR23" s="146"/>
      <c r="PKS23" s="146"/>
      <c r="PKT23" s="146"/>
      <c r="PKU23" s="146"/>
      <c r="PKV23" s="146"/>
      <c r="PKW23" s="146"/>
      <c r="PKX23" s="146"/>
      <c r="PKY23" s="146"/>
      <c r="PKZ23" s="146"/>
      <c r="PLA23" s="146"/>
      <c r="PLB23" s="146"/>
      <c r="PLC23" s="146"/>
      <c r="PLD23" s="146"/>
      <c r="PLE23" s="146"/>
      <c r="PLF23" s="146"/>
      <c r="PLG23" s="146"/>
      <c r="PLH23" s="146"/>
      <c r="PLI23" s="146"/>
      <c r="PLJ23" s="146"/>
      <c r="PLK23" s="146"/>
      <c r="PLL23" s="146"/>
      <c r="PLM23" s="146"/>
      <c r="PLN23" s="146"/>
      <c r="PLO23" s="146"/>
      <c r="PLP23" s="146"/>
      <c r="PLQ23" s="146"/>
      <c r="PLR23" s="146"/>
      <c r="PLS23" s="146"/>
      <c r="PLT23" s="146"/>
      <c r="PLU23" s="146"/>
      <c r="PLV23" s="146"/>
      <c r="PLW23" s="146"/>
      <c r="PLX23" s="146"/>
      <c r="PLY23" s="146"/>
      <c r="PLZ23" s="146"/>
      <c r="PMA23" s="146"/>
      <c r="PMB23" s="146"/>
      <c r="PMC23" s="146"/>
      <c r="PMD23" s="146"/>
      <c r="PME23" s="146"/>
      <c r="PMF23" s="146"/>
      <c r="PMG23" s="146"/>
      <c r="PMH23" s="146"/>
      <c r="PMI23" s="146"/>
      <c r="PMJ23" s="146"/>
      <c r="PMK23" s="146"/>
      <c r="PML23" s="146"/>
      <c r="PMM23" s="146"/>
      <c r="PMN23" s="146"/>
      <c r="PMO23" s="146"/>
      <c r="PMP23" s="146"/>
      <c r="PMQ23" s="146"/>
      <c r="PMR23" s="146"/>
      <c r="PMS23" s="146"/>
      <c r="PMT23" s="146"/>
      <c r="PMU23" s="146"/>
      <c r="PMV23" s="146"/>
      <c r="PMW23" s="146"/>
      <c r="PMX23" s="146"/>
      <c r="PMY23" s="146"/>
      <c r="PMZ23" s="146"/>
      <c r="PNA23" s="146"/>
      <c r="PNB23" s="146"/>
      <c r="PNC23" s="146"/>
      <c r="PND23" s="146"/>
      <c r="PNE23" s="146"/>
      <c r="PNF23" s="146"/>
      <c r="PNG23" s="146"/>
      <c r="PNH23" s="146"/>
      <c r="PNI23" s="146"/>
      <c r="PNJ23" s="146"/>
      <c r="PNK23" s="146"/>
      <c r="PNL23" s="146"/>
      <c r="PNM23" s="146"/>
      <c r="PNN23" s="146"/>
      <c r="PNO23" s="146"/>
      <c r="PNP23" s="146"/>
      <c r="PNQ23" s="146"/>
      <c r="PNR23" s="146"/>
      <c r="PNS23" s="146"/>
      <c r="PNT23" s="146"/>
      <c r="PNU23" s="146"/>
      <c r="PNV23" s="146"/>
      <c r="PNW23" s="146"/>
      <c r="PNX23" s="146"/>
      <c r="PNY23" s="146"/>
      <c r="PNZ23" s="146"/>
      <c r="POA23" s="146"/>
      <c r="POB23" s="146"/>
      <c r="POC23" s="146"/>
      <c r="POD23" s="146"/>
      <c r="POE23" s="146"/>
      <c r="POF23" s="146"/>
      <c r="POG23" s="146"/>
      <c r="POH23" s="146"/>
      <c r="POI23" s="146"/>
      <c r="POJ23" s="146"/>
      <c r="POK23" s="146"/>
      <c r="POL23" s="146"/>
      <c r="POM23" s="146"/>
      <c r="PON23" s="146"/>
      <c r="POO23" s="146"/>
      <c r="POP23" s="146"/>
      <c r="POQ23" s="146"/>
      <c r="POR23" s="146"/>
      <c r="POS23" s="146"/>
      <c r="POT23" s="146"/>
      <c r="POU23" s="146"/>
      <c r="POV23" s="146"/>
      <c r="POW23" s="146"/>
      <c r="POX23" s="146"/>
      <c r="POY23" s="146"/>
      <c r="POZ23" s="146"/>
      <c r="PPA23" s="146"/>
      <c r="PPB23" s="146"/>
      <c r="PPC23" s="146"/>
      <c r="PPD23" s="146"/>
      <c r="PPE23" s="146"/>
      <c r="PPF23" s="146"/>
      <c r="PPG23" s="146"/>
      <c r="PPH23" s="146"/>
      <c r="PPI23" s="146"/>
      <c r="PPJ23" s="146"/>
      <c r="PPK23" s="146"/>
      <c r="PPL23" s="146"/>
      <c r="PPM23" s="146"/>
      <c r="PPN23" s="146"/>
      <c r="PPO23" s="146"/>
      <c r="PPP23" s="146"/>
      <c r="PPQ23" s="146"/>
      <c r="PPR23" s="146"/>
      <c r="PPS23" s="146"/>
      <c r="PPT23" s="146"/>
      <c r="PPU23" s="146"/>
      <c r="PPV23" s="146"/>
      <c r="PPW23" s="146"/>
      <c r="PPX23" s="146"/>
      <c r="PPY23" s="146"/>
      <c r="PPZ23" s="146"/>
      <c r="PQA23" s="146"/>
      <c r="PQB23" s="146"/>
      <c r="PQC23" s="146"/>
      <c r="PQD23" s="146"/>
      <c r="PQE23" s="146"/>
      <c r="PQF23" s="146"/>
      <c r="PQG23" s="146"/>
      <c r="PQH23" s="146"/>
      <c r="PQI23" s="146"/>
      <c r="PQJ23" s="146"/>
      <c r="PQK23" s="146"/>
      <c r="PQL23" s="146"/>
      <c r="PQM23" s="146"/>
      <c r="PQN23" s="146"/>
      <c r="PQO23" s="146"/>
      <c r="PQP23" s="146"/>
      <c r="PQQ23" s="146"/>
      <c r="PQR23" s="146"/>
      <c r="PQS23" s="146"/>
      <c r="PQT23" s="146"/>
      <c r="PQU23" s="146"/>
      <c r="PQV23" s="146"/>
      <c r="PQW23" s="146"/>
      <c r="PQX23" s="146"/>
      <c r="PQY23" s="146"/>
      <c r="PQZ23" s="146"/>
      <c r="PRA23" s="146"/>
      <c r="PRB23" s="146"/>
      <c r="PRC23" s="146"/>
      <c r="PRD23" s="146"/>
      <c r="PRE23" s="146"/>
      <c r="PRF23" s="146"/>
      <c r="PRG23" s="146"/>
      <c r="PRH23" s="146"/>
      <c r="PRI23" s="146"/>
      <c r="PRJ23" s="146"/>
      <c r="PRK23" s="146"/>
      <c r="PRL23" s="146"/>
      <c r="PRM23" s="146"/>
      <c r="PRN23" s="146"/>
      <c r="PRO23" s="146"/>
      <c r="PRP23" s="146"/>
      <c r="PRQ23" s="146"/>
      <c r="PRR23" s="146"/>
      <c r="PRS23" s="146"/>
      <c r="PRT23" s="146"/>
      <c r="PRU23" s="146"/>
      <c r="PRV23" s="146"/>
      <c r="PRW23" s="146"/>
      <c r="PRX23" s="146"/>
      <c r="PRY23" s="146"/>
      <c r="PRZ23" s="146"/>
      <c r="PSA23" s="146"/>
      <c r="PSB23" s="146"/>
      <c r="PSC23" s="146"/>
      <c r="PSD23" s="146"/>
      <c r="PSE23" s="146"/>
      <c r="PSF23" s="146"/>
      <c r="PSG23" s="146"/>
      <c r="PSH23" s="146"/>
      <c r="PSI23" s="146"/>
      <c r="PSJ23" s="146"/>
      <c r="PSK23" s="146"/>
      <c r="PSL23" s="146"/>
      <c r="PSM23" s="146"/>
      <c r="PSN23" s="146"/>
      <c r="PSO23" s="146"/>
      <c r="PSP23" s="146"/>
      <c r="PSQ23" s="146"/>
      <c r="PSR23" s="146"/>
      <c r="PSS23" s="146"/>
      <c r="PST23" s="146"/>
      <c r="PSU23" s="146"/>
      <c r="PSV23" s="146"/>
      <c r="PSW23" s="146"/>
      <c r="PSX23" s="146"/>
      <c r="PSY23" s="146"/>
      <c r="PSZ23" s="146"/>
      <c r="PTA23" s="146"/>
      <c r="PTB23" s="146"/>
      <c r="PTC23" s="146"/>
      <c r="PTD23" s="146"/>
      <c r="PTE23" s="146"/>
      <c r="PTF23" s="146"/>
      <c r="PTG23" s="146"/>
      <c r="PTH23" s="146"/>
      <c r="PTI23" s="146"/>
      <c r="PTJ23" s="146"/>
      <c r="PTK23" s="146"/>
      <c r="PTL23" s="146"/>
      <c r="PTM23" s="146"/>
      <c r="PTN23" s="146"/>
      <c r="PTO23" s="146"/>
      <c r="PTP23" s="146"/>
      <c r="PTQ23" s="146"/>
      <c r="PTR23" s="146"/>
      <c r="PTS23" s="146"/>
      <c r="PTT23" s="146"/>
      <c r="PTU23" s="146"/>
      <c r="PTV23" s="146"/>
      <c r="PTW23" s="146"/>
      <c r="PTX23" s="146"/>
      <c r="PTY23" s="146"/>
      <c r="PTZ23" s="146"/>
      <c r="PUA23" s="146"/>
      <c r="PUB23" s="146"/>
      <c r="PUC23" s="146"/>
      <c r="PUD23" s="146"/>
      <c r="PUE23" s="146"/>
      <c r="PUF23" s="146"/>
      <c r="PUG23" s="146"/>
      <c r="PUH23" s="146"/>
      <c r="PUI23" s="146"/>
      <c r="PUJ23" s="146"/>
      <c r="PUK23" s="146"/>
      <c r="PUL23" s="146"/>
      <c r="PUM23" s="146"/>
      <c r="PUN23" s="146"/>
      <c r="PUO23" s="146"/>
      <c r="PUP23" s="146"/>
      <c r="PUQ23" s="146"/>
      <c r="PUR23" s="146"/>
      <c r="PUS23" s="146"/>
      <c r="PUT23" s="146"/>
      <c r="PUU23" s="146"/>
      <c r="PUV23" s="146"/>
      <c r="PUW23" s="146"/>
      <c r="PUX23" s="146"/>
      <c r="PUY23" s="146"/>
      <c r="PUZ23" s="146"/>
      <c r="PVA23" s="146"/>
      <c r="PVB23" s="146"/>
      <c r="PVC23" s="146"/>
      <c r="PVD23" s="146"/>
      <c r="PVE23" s="146"/>
      <c r="PVF23" s="146"/>
      <c r="PVG23" s="146"/>
      <c r="PVH23" s="146"/>
      <c r="PVI23" s="146"/>
      <c r="PVJ23" s="146"/>
      <c r="PVK23" s="146"/>
      <c r="PVL23" s="146"/>
      <c r="PVM23" s="146"/>
      <c r="PVN23" s="146"/>
      <c r="PVO23" s="146"/>
      <c r="PVP23" s="146"/>
      <c r="PVQ23" s="146"/>
      <c r="PVR23" s="146"/>
      <c r="PVS23" s="146"/>
      <c r="PVT23" s="146"/>
      <c r="PVU23" s="146"/>
      <c r="PVV23" s="146"/>
      <c r="PVW23" s="146"/>
      <c r="PVX23" s="146"/>
      <c r="PVY23" s="146"/>
      <c r="PVZ23" s="146"/>
      <c r="PWA23" s="146"/>
      <c r="PWB23" s="146"/>
      <c r="PWC23" s="146"/>
      <c r="PWD23" s="146"/>
      <c r="PWE23" s="146"/>
      <c r="PWF23" s="146"/>
      <c r="PWG23" s="146"/>
      <c r="PWH23" s="146"/>
      <c r="PWI23" s="146"/>
      <c r="PWJ23" s="146"/>
      <c r="PWK23" s="146"/>
      <c r="PWL23" s="146"/>
      <c r="PWM23" s="146"/>
      <c r="PWN23" s="146"/>
      <c r="PWO23" s="146"/>
      <c r="PWP23" s="146"/>
      <c r="PWQ23" s="146"/>
      <c r="PWR23" s="146"/>
      <c r="PWS23" s="146"/>
      <c r="PWT23" s="146"/>
      <c r="PWU23" s="146"/>
      <c r="PWV23" s="146"/>
      <c r="PWW23" s="146"/>
      <c r="PWX23" s="146"/>
      <c r="PWY23" s="146"/>
      <c r="PWZ23" s="146"/>
      <c r="PXA23" s="146"/>
      <c r="PXB23" s="146"/>
      <c r="PXC23" s="146"/>
      <c r="PXD23" s="146"/>
      <c r="PXE23" s="146"/>
      <c r="PXF23" s="146"/>
      <c r="PXG23" s="146"/>
      <c r="PXH23" s="146"/>
      <c r="PXI23" s="146"/>
      <c r="PXJ23" s="146"/>
      <c r="PXK23" s="146"/>
      <c r="PXL23" s="146"/>
      <c r="PXM23" s="146"/>
      <c r="PXN23" s="146"/>
      <c r="PXO23" s="146"/>
      <c r="PXP23" s="146"/>
      <c r="PXQ23" s="146"/>
      <c r="PXR23" s="146"/>
      <c r="PXS23" s="146"/>
      <c r="PXT23" s="146"/>
      <c r="PXU23" s="146"/>
      <c r="PXV23" s="146"/>
      <c r="PXW23" s="146"/>
      <c r="PXX23" s="146"/>
      <c r="PXY23" s="146"/>
      <c r="PXZ23" s="146"/>
      <c r="PYA23" s="146"/>
      <c r="PYB23" s="146"/>
      <c r="PYC23" s="146"/>
      <c r="PYD23" s="146"/>
      <c r="PYE23" s="146"/>
      <c r="PYF23" s="146"/>
      <c r="PYG23" s="146"/>
      <c r="PYH23" s="146"/>
      <c r="PYI23" s="146"/>
      <c r="PYJ23" s="146"/>
      <c r="PYK23" s="146"/>
      <c r="PYL23" s="146"/>
      <c r="PYM23" s="146"/>
      <c r="PYN23" s="146"/>
      <c r="PYO23" s="146"/>
      <c r="PYP23" s="146"/>
      <c r="PYQ23" s="146"/>
      <c r="PYR23" s="146"/>
      <c r="PYS23" s="146"/>
      <c r="PYT23" s="146"/>
      <c r="PYU23" s="146"/>
      <c r="PYV23" s="146"/>
      <c r="PYW23" s="146"/>
      <c r="PYX23" s="146"/>
      <c r="PYY23" s="146"/>
      <c r="PYZ23" s="146"/>
      <c r="PZA23" s="146"/>
      <c r="PZB23" s="146"/>
      <c r="PZC23" s="146"/>
      <c r="PZD23" s="146"/>
      <c r="PZE23" s="146"/>
      <c r="PZF23" s="146"/>
      <c r="PZG23" s="146"/>
      <c r="PZH23" s="146"/>
      <c r="PZI23" s="146"/>
      <c r="PZJ23" s="146"/>
      <c r="PZK23" s="146"/>
      <c r="PZL23" s="146"/>
      <c r="PZM23" s="146"/>
      <c r="PZN23" s="146"/>
      <c r="PZO23" s="146"/>
      <c r="PZP23" s="146"/>
      <c r="PZQ23" s="146"/>
      <c r="PZR23" s="146"/>
      <c r="PZS23" s="146"/>
      <c r="PZT23" s="146"/>
      <c r="PZU23" s="146"/>
      <c r="PZV23" s="146"/>
      <c r="PZW23" s="146"/>
      <c r="PZX23" s="146"/>
      <c r="PZY23" s="146"/>
      <c r="PZZ23" s="146"/>
      <c r="QAA23" s="146"/>
      <c r="QAB23" s="146"/>
      <c r="QAC23" s="146"/>
      <c r="QAD23" s="146"/>
      <c r="QAE23" s="146"/>
      <c r="QAF23" s="146"/>
      <c r="QAG23" s="146"/>
      <c r="QAH23" s="146"/>
      <c r="QAI23" s="146"/>
      <c r="QAJ23" s="146"/>
      <c r="QAK23" s="146"/>
      <c r="QAL23" s="146"/>
      <c r="QAM23" s="146"/>
      <c r="QAN23" s="146"/>
      <c r="QAO23" s="146"/>
      <c r="QAP23" s="146"/>
      <c r="QAQ23" s="146"/>
      <c r="QAR23" s="146"/>
      <c r="QAS23" s="146"/>
      <c r="QAT23" s="146"/>
      <c r="QAU23" s="146"/>
      <c r="QAV23" s="146"/>
      <c r="QAW23" s="146"/>
      <c r="QAX23" s="146"/>
      <c r="QAY23" s="146"/>
      <c r="QAZ23" s="146"/>
      <c r="QBA23" s="146"/>
      <c r="QBB23" s="146"/>
      <c r="QBC23" s="146"/>
      <c r="QBD23" s="146"/>
      <c r="QBE23" s="146"/>
      <c r="QBF23" s="146"/>
      <c r="QBG23" s="146"/>
      <c r="QBH23" s="146"/>
      <c r="QBI23" s="146"/>
      <c r="QBJ23" s="146"/>
      <c r="QBK23" s="146"/>
      <c r="QBL23" s="146"/>
      <c r="QBM23" s="146"/>
      <c r="QBN23" s="146"/>
      <c r="QBO23" s="146"/>
      <c r="QBP23" s="146"/>
      <c r="QBQ23" s="146"/>
      <c r="QBR23" s="146"/>
      <c r="QBS23" s="146"/>
      <c r="QBT23" s="146"/>
      <c r="QBU23" s="146"/>
      <c r="QBV23" s="146"/>
      <c r="QBW23" s="146"/>
      <c r="QBX23" s="146"/>
      <c r="QBY23" s="146"/>
      <c r="QBZ23" s="146"/>
      <c r="QCA23" s="146"/>
      <c r="QCB23" s="146"/>
      <c r="QCC23" s="146"/>
      <c r="QCD23" s="146"/>
      <c r="QCE23" s="146"/>
      <c r="QCF23" s="146"/>
      <c r="QCG23" s="146"/>
      <c r="QCH23" s="146"/>
      <c r="QCI23" s="146"/>
      <c r="QCJ23" s="146"/>
      <c r="QCK23" s="146"/>
      <c r="QCL23" s="146"/>
      <c r="QCM23" s="146"/>
      <c r="QCN23" s="146"/>
      <c r="QCO23" s="146"/>
      <c r="QCP23" s="146"/>
      <c r="QCQ23" s="146"/>
      <c r="QCR23" s="146"/>
      <c r="QCS23" s="146"/>
      <c r="QCT23" s="146"/>
      <c r="QCU23" s="146"/>
      <c r="QCV23" s="146"/>
      <c r="QCW23" s="146"/>
      <c r="QCX23" s="146"/>
      <c r="QCY23" s="146"/>
      <c r="QCZ23" s="146"/>
      <c r="QDA23" s="146"/>
      <c r="QDB23" s="146"/>
      <c r="QDC23" s="146"/>
      <c r="QDD23" s="146"/>
      <c r="QDE23" s="146"/>
      <c r="QDF23" s="146"/>
      <c r="QDG23" s="146"/>
      <c r="QDH23" s="146"/>
      <c r="QDI23" s="146"/>
      <c r="QDJ23" s="146"/>
      <c r="QDK23" s="146"/>
      <c r="QDL23" s="146"/>
      <c r="QDM23" s="146"/>
      <c r="QDN23" s="146"/>
      <c r="QDO23" s="146"/>
      <c r="QDP23" s="146"/>
      <c r="QDQ23" s="146"/>
      <c r="QDR23" s="146"/>
      <c r="QDS23" s="146"/>
      <c r="QDT23" s="146"/>
      <c r="QDU23" s="146"/>
      <c r="QDV23" s="146"/>
      <c r="QDW23" s="146"/>
      <c r="QDX23" s="146"/>
      <c r="QDY23" s="146"/>
      <c r="QDZ23" s="146"/>
      <c r="QEA23" s="146"/>
      <c r="QEB23" s="146"/>
      <c r="QEC23" s="146"/>
      <c r="QED23" s="146"/>
      <c r="QEE23" s="146"/>
      <c r="QEF23" s="146"/>
      <c r="QEG23" s="146"/>
      <c r="QEH23" s="146"/>
      <c r="QEI23" s="146"/>
      <c r="QEJ23" s="146"/>
      <c r="QEK23" s="146"/>
      <c r="QEL23" s="146"/>
      <c r="QEM23" s="146"/>
      <c r="QEN23" s="146"/>
      <c r="QEO23" s="146"/>
      <c r="QEP23" s="146"/>
      <c r="QEQ23" s="146"/>
      <c r="QER23" s="146"/>
      <c r="QES23" s="146"/>
      <c r="QET23" s="146"/>
      <c r="QEU23" s="146"/>
      <c r="QEV23" s="146"/>
      <c r="QEW23" s="146"/>
      <c r="QEX23" s="146"/>
      <c r="QEY23" s="146"/>
      <c r="QEZ23" s="146"/>
      <c r="QFA23" s="146"/>
      <c r="QFB23" s="146"/>
      <c r="QFC23" s="146"/>
      <c r="QFD23" s="146"/>
      <c r="QFE23" s="146"/>
      <c r="QFF23" s="146"/>
      <c r="QFG23" s="146"/>
      <c r="QFH23" s="146"/>
      <c r="QFI23" s="146"/>
      <c r="QFJ23" s="146"/>
      <c r="QFK23" s="146"/>
      <c r="QFL23" s="146"/>
      <c r="QFM23" s="146"/>
      <c r="QFN23" s="146"/>
      <c r="QFO23" s="146"/>
      <c r="QFP23" s="146"/>
      <c r="QFQ23" s="146"/>
      <c r="QFR23" s="146"/>
      <c r="QFS23" s="146"/>
      <c r="QFT23" s="146"/>
      <c r="QFU23" s="146"/>
      <c r="QFV23" s="146"/>
      <c r="QFW23" s="146"/>
      <c r="QFX23" s="146"/>
      <c r="QFY23" s="146"/>
      <c r="QFZ23" s="146"/>
      <c r="QGA23" s="146"/>
      <c r="QGB23" s="146"/>
      <c r="QGC23" s="146"/>
      <c r="QGD23" s="146"/>
      <c r="QGE23" s="146"/>
      <c r="QGF23" s="146"/>
      <c r="QGG23" s="146"/>
      <c r="QGH23" s="146"/>
      <c r="QGI23" s="146"/>
      <c r="QGJ23" s="146"/>
      <c r="QGK23" s="146"/>
      <c r="QGL23" s="146"/>
      <c r="QGM23" s="146"/>
      <c r="QGN23" s="146"/>
      <c r="QGO23" s="146"/>
      <c r="QGP23" s="146"/>
      <c r="QGQ23" s="146"/>
      <c r="QGR23" s="146"/>
      <c r="QGS23" s="146"/>
      <c r="QGT23" s="146"/>
      <c r="QGU23" s="146"/>
      <c r="QGV23" s="146"/>
      <c r="QGW23" s="146"/>
      <c r="QGX23" s="146"/>
      <c r="QGY23" s="146"/>
      <c r="QGZ23" s="146"/>
      <c r="QHA23" s="146"/>
      <c r="QHB23" s="146"/>
      <c r="QHC23" s="146"/>
      <c r="QHD23" s="146"/>
      <c r="QHE23" s="146"/>
      <c r="QHF23" s="146"/>
      <c r="QHG23" s="146"/>
      <c r="QHH23" s="146"/>
      <c r="QHI23" s="146"/>
      <c r="QHJ23" s="146"/>
      <c r="QHK23" s="146"/>
      <c r="QHL23" s="146"/>
      <c r="QHM23" s="146"/>
      <c r="QHN23" s="146"/>
      <c r="QHO23" s="146"/>
      <c r="QHP23" s="146"/>
      <c r="QHQ23" s="146"/>
      <c r="QHR23" s="146"/>
      <c r="QHS23" s="146"/>
      <c r="QHT23" s="146"/>
      <c r="QHU23" s="146"/>
      <c r="QHV23" s="146"/>
      <c r="QHW23" s="146"/>
      <c r="QHX23" s="146"/>
      <c r="QHY23" s="146"/>
      <c r="QHZ23" s="146"/>
      <c r="QIA23" s="146"/>
      <c r="QIB23" s="146"/>
      <c r="QIC23" s="146"/>
      <c r="QID23" s="146"/>
      <c r="QIE23" s="146"/>
      <c r="QIF23" s="146"/>
      <c r="QIG23" s="146"/>
      <c r="QIH23" s="146"/>
      <c r="QII23" s="146"/>
      <c r="QIJ23" s="146"/>
      <c r="QIK23" s="146"/>
      <c r="QIL23" s="146"/>
      <c r="QIM23" s="146"/>
      <c r="QIN23" s="146"/>
      <c r="QIO23" s="146"/>
      <c r="QIP23" s="146"/>
      <c r="QIQ23" s="146"/>
      <c r="QIR23" s="146"/>
      <c r="QIS23" s="146"/>
      <c r="QIT23" s="146"/>
      <c r="QIU23" s="146"/>
      <c r="QIV23" s="146"/>
      <c r="QIW23" s="146"/>
      <c r="QIX23" s="146"/>
      <c r="QIY23" s="146"/>
      <c r="QIZ23" s="146"/>
      <c r="QJA23" s="146"/>
      <c r="QJB23" s="146"/>
      <c r="QJC23" s="146"/>
      <c r="QJD23" s="146"/>
      <c r="QJE23" s="146"/>
      <c r="QJF23" s="146"/>
      <c r="QJG23" s="146"/>
      <c r="QJH23" s="146"/>
      <c r="QJI23" s="146"/>
      <c r="QJJ23" s="146"/>
      <c r="QJK23" s="146"/>
      <c r="QJL23" s="146"/>
      <c r="QJM23" s="146"/>
      <c r="QJN23" s="146"/>
      <c r="QJO23" s="146"/>
      <c r="QJP23" s="146"/>
      <c r="QJQ23" s="146"/>
      <c r="QJR23" s="146"/>
      <c r="QJS23" s="146"/>
      <c r="QJT23" s="146"/>
      <c r="QJU23" s="146"/>
      <c r="QJV23" s="146"/>
      <c r="QJW23" s="146"/>
      <c r="QJX23" s="146"/>
      <c r="QJY23" s="146"/>
      <c r="QJZ23" s="146"/>
      <c r="QKA23" s="146"/>
      <c r="QKB23" s="146"/>
      <c r="QKC23" s="146"/>
      <c r="QKD23" s="146"/>
      <c r="QKE23" s="146"/>
      <c r="QKF23" s="146"/>
      <c r="QKG23" s="146"/>
      <c r="QKH23" s="146"/>
      <c r="QKI23" s="146"/>
      <c r="QKJ23" s="146"/>
      <c r="QKK23" s="146"/>
      <c r="QKL23" s="146"/>
      <c r="QKM23" s="146"/>
      <c r="QKN23" s="146"/>
      <c r="QKO23" s="146"/>
      <c r="QKP23" s="146"/>
      <c r="QKQ23" s="146"/>
      <c r="QKR23" s="146"/>
      <c r="QKS23" s="146"/>
      <c r="QKT23" s="146"/>
      <c r="QKU23" s="146"/>
      <c r="QKV23" s="146"/>
      <c r="QKW23" s="146"/>
      <c r="QKX23" s="146"/>
      <c r="QKY23" s="146"/>
      <c r="QKZ23" s="146"/>
      <c r="QLA23" s="146"/>
      <c r="QLB23" s="146"/>
      <c r="QLC23" s="146"/>
      <c r="QLD23" s="146"/>
      <c r="QLE23" s="146"/>
      <c r="QLF23" s="146"/>
      <c r="QLG23" s="146"/>
      <c r="QLH23" s="146"/>
      <c r="QLI23" s="146"/>
      <c r="QLJ23" s="146"/>
      <c r="QLK23" s="146"/>
      <c r="QLL23" s="146"/>
      <c r="QLM23" s="146"/>
      <c r="QLN23" s="146"/>
      <c r="QLO23" s="146"/>
      <c r="QLP23" s="146"/>
      <c r="QLQ23" s="146"/>
      <c r="QLR23" s="146"/>
      <c r="QLS23" s="146"/>
      <c r="QLT23" s="146"/>
      <c r="QLU23" s="146"/>
      <c r="QLV23" s="146"/>
      <c r="QLW23" s="146"/>
      <c r="QLX23" s="146"/>
      <c r="QLY23" s="146"/>
      <c r="QLZ23" s="146"/>
      <c r="QMA23" s="146"/>
      <c r="QMB23" s="146"/>
      <c r="QMC23" s="146"/>
      <c r="QMD23" s="146"/>
      <c r="QME23" s="146"/>
      <c r="QMF23" s="146"/>
      <c r="QMG23" s="146"/>
      <c r="QMH23" s="146"/>
      <c r="QMI23" s="146"/>
      <c r="QMJ23" s="146"/>
      <c r="QMK23" s="146"/>
      <c r="QML23" s="146"/>
      <c r="QMM23" s="146"/>
      <c r="QMN23" s="146"/>
      <c r="QMO23" s="146"/>
      <c r="QMP23" s="146"/>
      <c r="QMQ23" s="146"/>
      <c r="QMR23" s="146"/>
      <c r="QMS23" s="146"/>
      <c r="QMT23" s="146"/>
      <c r="QMU23" s="146"/>
      <c r="QMV23" s="146"/>
      <c r="QMW23" s="146"/>
      <c r="QMX23" s="146"/>
      <c r="QMY23" s="146"/>
      <c r="QMZ23" s="146"/>
      <c r="QNA23" s="146"/>
      <c r="QNB23" s="146"/>
      <c r="QNC23" s="146"/>
      <c r="QND23" s="146"/>
      <c r="QNE23" s="146"/>
      <c r="QNF23" s="146"/>
      <c r="QNG23" s="146"/>
      <c r="QNH23" s="146"/>
      <c r="QNI23" s="146"/>
      <c r="QNJ23" s="146"/>
      <c r="QNK23" s="146"/>
      <c r="QNL23" s="146"/>
      <c r="QNM23" s="146"/>
      <c r="QNN23" s="146"/>
      <c r="QNO23" s="146"/>
      <c r="QNP23" s="146"/>
      <c r="QNQ23" s="146"/>
      <c r="QNR23" s="146"/>
      <c r="QNS23" s="146"/>
      <c r="QNT23" s="146"/>
      <c r="QNU23" s="146"/>
      <c r="QNV23" s="146"/>
      <c r="QNW23" s="146"/>
      <c r="QNX23" s="146"/>
      <c r="QNY23" s="146"/>
      <c r="QNZ23" s="146"/>
      <c r="QOA23" s="146"/>
      <c r="QOB23" s="146"/>
      <c r="QOC23" s="146"/>
      <c r="QOD23" s="146"/>
      <c r="QOE23" s="146"/>
      <c r="QOF23" s="146"/>
      <c r="QOG23" s="146"/>
      <c r="QOH23" s="146"/>
      <c r="QOI23" s="146"/>
      <c r="QOJ23" s="146"/>
      <c r="QOK23" s="146"/>
      <c r="QOL23" s="146"/>
      <c r="QOM23" s="146"/>
      <c r="QON23" s="146"/>
      <c r="QOO23" s="146"/>
      <c r="QOP23" s="146"/>
      <c r="QOQ23" s="146"/>
      <c r="QOR23" s="146"/>
      <c r="QOS23" s="146"/>
      <c r="QOT23" s="146"/>
      <c r="QOU23" s="146"/>
      <c r="QOV23" s="146"/>
      <c r="QOW23" s="146"/>
      <c r="QOX23" s="146"/>
      <c r="QOY23" s="146"/>
      <c r="QOZ23" s="146"/>
      <c r="QPA23" s="146"/>
      <c r="QPB23" s="146"/>
      <c r="QPC23" s="146"/>
      <c r="QPD23" s="146"/>
      <c r="QPE23" s="146"/>
      <c r="QPF23" s="146"/>
      <c r="QPG23" s="146"/>
      <c r="QPH23" s="146"/>
      <c r="QPI23" s="146"/>
      <c r="QPJ23" s="146"/>
      <c r="QPK23" s="146"/>
      <c r="QPL23" s="146"/>
      <c r="QPM23" s="146"/>
      <c r="QPN23" s="146"/>
      <c r="QPO23" s="146"/>
      <c r="QPP23" s="146"/>
      <c r="QPQ23" s="146"/>
      <c r="QPR23" s="146"/>
      <c r="QPS23" s="146"/>
      <c r="QPT23" s="146"/>
      <c r="QPU23" s="146"/>
      <c r="QPV23" s="146"/>
      <c r="QPW23" s="146"/>
      <c r="QPX23" s="146"/>
      <c r="QPY23" s="146"/>
      <c r="QPZ23" s="146"/>
      <c r="QQA23" s="146"/>
      <c r="QQB23" s="146"/>
      <c r="QQC23" s="146"/>
      <c r="QQD23" s="146"/>
      <c r="QQE23" s="146"/>
      <c r="QQF23" s="146"/>
      <c r="QQG23" s="146"/>
      <c r="QQH23" s="146"/>
      <c r="QQI23" s="146"/>
      <c r="QQJ23" s="146"/>
      <c r="QQK23" s="146"/>
      <c r="QQL23" s="146"/>
      <c r="QQM23" s="146"/>
      <c r="QQN23" s="146"/>
      <c r="QQO23" s="146"/>
      <c r="QQP23" s="146"/>
      <c r="QQQ23" s="146"/>
      <c r="QQR23" s="146"/>
      <c r="QQS23" s="146"/>
      <c r="QQT23" s="146"/>
      <c r="QQU23" s="146"/>
      <c r="QQV23" s="146"/>
      <c r="QQW23" s="146"/>
      <c r="QQX23" s="146"/>
      <c r="QQY23" s="146"/>
      <c r="QQZ23" s="146"/>
      <c r="QRA23" s="146"/>
      <c r="QRB23" s="146"/>
      <c r="QRC23" s="146"/>
      <c r="QRD23" s="146"/>
      <c r="QRE23" s="146"/>
      <c r="QRF23" s="146"/>
      <c r="QRG23" s="146"/>
      <c r="QRH23" s="146"/>
      <c r="QRI23" s="146"/>
      <c r="QRJ23" s="146"/>
      <c r="QRK23" s="146"/>
      <c r="QRL23" s="146"/>
      <c r="QRM23" s="146"/>
      <c r="QRN23" s="146"/>
      <c r="QRO23" s="146"/>
      <c r="QRP23" s="146"/>
      <c r="QRQ23" s="146"/>
      <c r="QRR23" s="146"/>
      <c r="QRS23" s="146"/>
      <c r="QRT23" s="146"/>
      <c r="QRU23" s="146"/>
      <c r="QRV23" s="146"/>
      <c r="QRW23" s="146"/>
      <c r="QRX23" s="146"/>
      <c r="QRY23" s="146"/>
      <c r="QRZ23" s="146"/>
      <c r="QSA23" s="146"/>
      <c r="QSB23" s="146"/>
      <c r="QSC23" s="146"/>
      <c r="QSD23" s="146"/>
      <c r="QSE23" s="146"/>
      <c r="QSF23" s="146"/>
      <c r="QSG23" s="146"/>
      <c r="QSH23" s="146"/>
      <c r="QSI23" s="146"/>
      <c r="QSJ23" s="146"/>
      <c r="QSK23" s="146"/>
      <c r="QSL23" s="146"/>
      <c r="QSM23" s="146"/>
      <c r="QSN23" s="146"/>
      <c r="QSO23" s="146"/>
      <c r="QSP23" s="146"/>
      <c r="QSQ23" s="146"/>
      <c r="QSR23" s="146"/>
      <c r="QSS23" s="146"/>
      <c r="QST23" s="146"/>
      <c r="QSU23" s="146"/>
      <c r="QSV23" s="146"/>
      <c r="QSW23" s="146"/>
      <c r="QSX23" s="146"/>
      <c r="QSY23" s="146"/>
      <c r="QSZ23" s="146"/>
      <c r="QTA23" s="146"/>
      <c r="QTB23" s="146"/>
      <c r="QTC23" s="146"/>
      <c r="QTD23" s="146"/>
      <c r="QTE23" s="146"/>
      <c r="QTF23" s="146"/>
      <c r="QTG23" s="146"/>
      <c r="QTH23" s="146"/>
      <c r="QTI23" s="146"/>
      <c r="QTJ23" s="146"/>
      <c r="QTK23" s="146"/>
      <c r="QTL23" s="146"/>
      <c r="QTM23" s="146"/>
      <c r="QTN23" s="146"/>
      <c r="QTO23" s="146"/>
      <c r="QTP23" s="146"/>
      <c r="QTQ23" s="146"/>
      <c r="QTR23" s="146"/>
      <c r="QTS23" s="146"/>
      <c r="QTT23" s="146"/>
      <c r="QTU23" s="146"/>
      <c r="QTV23" s="146"/>
      <c r="QTW23" s="146"/>
      <c r="QTX23" s="146"/>
      <c r="QTY23" s="146"/>
      <c r="QTZ23" s="146"/>
      <c r="QUA23" s="146"/>
      <c r="QUB23" s="146"/>
      <c r="QUC23" s="146"/>
      <c r="QUD23" s="146"/>
      <c r="QUE23" s="146"/>
      <c r="QUF23" s="146"/>
      <c r="QUG23" s="146"/>
      <c r="QUH23" s="146"/>
      <c r="QUI23" s="146"/>
      <c r="QUJ23" s="146"/>
      <c r="QUK23" s="146"/>
      <c r="QUL23" s="146"/>
      <c r="QUM23" s="146"/>
      <c r="QUN23" s="146"/>
      <c r="QUO23" s="146"/>
      <c r="QUP23" s="146"/>
      <c r="QUQ23" s="146"/>
      <c r="QUR23" s="146"/>
      <c r="QUS23" s="146"/>
      <c r="QUT23" s="146"/>
      <c r="QUU23" s="146"/>
      <c r="QUV23" s="146"/>
      <c r="QUW23" s="146"/>
      <c r="QUX23" s="146"/>
      <c r="QUY23" s="146"/>
      <c r="QUZ23" s="146"/>
      <c r="QVA23" s="146"/>
      <c r="QVB23" s="146"/>
      <c r="QVC23" s="146"/>
      <c r="QVD23" s="146"/>
      <c r="QVE23" s="146"/>
      <c r="QVF23" s="146"/>
      <c r="QVG23" s="146"/>
      <c r="QVH23" s="146"/>
      <c r="QVI23" s="146"/>
      <c r="QVJ23" s="146"/>
      <c r="QVK23" s="146"/>
      <c r="QVL23" s="146"/>
      <c r="QVM23" s="146"/>
      <c r="QVN23" s="146"/>
      <c r="QVO23" s="146"/>
      <c r="QVP23" s="146"/>
      <c r="QVQ23" s="146"/>
      <c r="QVR23" s="146"/>
      <c r="QVS23" s="146"/>
      <c r="QVT23" s="146"/>
      <c r="QVU23" s="146"/>
      <c r="QVV23" s="146"/>
      <c r="QVW23" s="146"/>
      <c r="QVX23" s="146"/>
      <c r="QVY23" s="146"/>
      <c r="QVZ23" s="146"/>
      <c r="QWA23" s="146"/>
      <c r="QWB23" s="146"/>
      <c r="QWC23" s="146"/>
      <c r="QWD23" s="146"/>
      <c r="QWE23" s="146"/>
      <c r="QWF23" s="146"/>
      <c r="QWG23" s="146"/>
      <c r="QWH23" s="146"/>
      <c r="QWI23" s="146"/>
      <c r="QWJ23" s="146"/>
      <c r="QWK23" s="146"/>
      <c r="QWL23" s="146"/>
      <c r="QWM23" s="146"/>
      <c r="QWN23" s="146"/>
      <c r="QWO23" s="146"/>
      <c r="QWP23" s="146"/>
      <c r="QWQ23" s="146"/>
      <c r="QWR23" s="146"/>
      <c r="QWS23" s="146"/>
      <c r="QWT23" s="146"/>
      <c r="QWU23" s="146"/>
      <c r="QWV23" s="146"/>
      <c r="QWW23" s="146"/>
      <c r="QWX23" s="146"/>
      <c r="QWY23" s="146"/>
      <c r="QWZ23" s="146"/>
      <c r="QXA23" s="146"/>
      <c r="QXB23" s="146"/>
      <c r="QXC23" s="146"/>
      <c r="QXD23" s="146"/>
      <c r="QXE23" s="146"/>
      <c r="QXF23" s="146"/>
      <c r="QXG23" s="146"/>
      <c r="QXH23" s="146"/>
      <c r="QXI23" s="146"/>
      <c r="QXJ23" s="146"/>
      <c r="QXK23" s="146"/>
      <c r="QXL23" s="146"/>
      <c r="QXM23" s="146"/>
      <c r="QXN23" s="146"/>
      <c r="QXO23" s="146"/>
      <c r="QXP23" s="146"/>
      <c r="QXQ23" s="146"/>
      <c r="QXR23" s="146"/>
      <c r="QXS23" s="146"/>
      <c r="QXT23" s="146"/>
      <c r="QXU23" s="146"/>
      <c r="QXV23" s="146"/>
      <c r="QXW23" s="146"/>
      <c r="QXX23" s="146"/>
      <c r="QXY23" s="146"/>
      <c r="QXZ23" s="146"/>
      <c r="QYA23" s="146"/>
      <c r="QYB23" s="146"/>
      <c r="QYC23" s="146"/>
      <c r="QYD23" s="146"/>
      <c r="QYE23" s="146"/>
      <c r="QYF23" s="146"/>
      <c r="QYG23" s="146"/>
      <c r="QYH23" s="146"/>
      <c r="QYI23" s="146"/>
      <c r="QYJ23" s="146"/>
      <c r="QYK23" s="146"/>
      <c r="QYL23" s="146"/>
      <c r="QYM23" s="146"/>
      <c r="QYN23" s="146"/>
      <c r="QYO23" s="146"/>
      <c r="QYP23" s="146"/>
      <c r="QYQ23" s="146"/>
      <c r="QYR23" s="146"/>
      <c r="QYS23" s="146"/>
      <c r="QYT23" s="146"/>
      <c r="QYU23" s="146"/>
      <c r="QYV23" s="146"/>
      <c r="QYW23" s="146"/>
      <c r="QYX23" s="146"/>
      <c r="QYY23" s="146"/>
      <c r="QYZ23" s="146"/>
      <c r="QZA23" s="146"/>
      <c r="QZB23" s="146"/>
      <c r="QZC23" s="146"/>
      <c r="QZD23" s="146"/>
      <c r="QZE23" s="146"/>
      <c r="QZF23" s="146"/>
      <c r="QZG23" s="146"/>
      <c r="QZH23" s="146"/>
      <c r="QZI23" s="146"/>
      <c r="QZJ23" s="146"/>
      <c r="QZK23" s="146"/>
      <c r="QZL23" s="146"/>
      <c r="QZM23" s="146"/>
      <c r="QZN23" s="146"/>
      <c r="QZO23" s="146"/>
      <c r="QZP23" s="146"/>
      <c r="QZQ23" s="146"/>
      <c r="QZR23" s="146"/>
      <c r="QZS23" s="146"/>
      <c r="QZT23" s="146"/>
      <c r="QZU23" s="146"/>
      <c r="QZV23" s="146"/>
      <c r="QZW23" s="146"/>
      <c r="QZX23" s="146"/>
      <c r="QZY23" s="146"/>
      <c r="QZZ23" s="146"/>
      <c r="RAA23" s="146"/>
      <c r="RAB23" s="146"/>
      <c r="RAC23" s="146"/>
      <c r="RAD23" s="146"/>
      <c r="RAE23" s="146"/>
      <c r="RAF23" s="146"/>
      <c r="RAG23" s="146"/>
      <c r="RAH23" s="146"/>
      <c r="RAI23" s="146"/>
      <c r="RAJ23" s="146"/>
      <c r="RAK23" s="146"/>
      <c r="RAL23" s="146"/>
      <c r="RAM23" s="146"/>
      <c r="RAN23" s="146"/>
      <c r="RAO23" s="146"/>
      <c r="RAP23" s="146"/>
      <c r="RAQ23" s="146"/>
      <c r="RAR23" s="146"/>
      <c r="RAS23" s="146"/>
      <c r="RAT23" s="146"/>
      <c r="RAU23" s="146"/>
      <c r="RAV23" s="146"/>
      <c r="RAW23" s="146"/>
      <c r="RAX23" s="146"/>
      <c r="RAY23" s="146"/>
      <c r="RAZ23" s="146"/>
      <c r="RBA23" s="146"/>
      <c r="RBB23" s="146"/>
      <c r="RBC23" s="146"/>
      <c r="RBD23" s="146"/>
      <c r="RBE23" s="146"/>
      <c r="RBF23" s="146"/>
      <c r="RBG23" s="146"/>
      <c r="RBH23" s="146"/>
      <c r="RBI23" s="146"/>
      <c r="RBJ23" s="146"/>
      <c r="RBK23" s="146"/>
      <c r="RBL23" s="146"/>
      <c r="RBM23" s="146"/>
      <c r="RBN23" s="146"/>
      <c r="RBO23" s="146"/>
      <c r="RBP23" s="146"/>
      <c r="RBQ23" s="146"/>
      <c r="RBR23" s="146"/>
      <c r="RBS23" s="146"/>
      <c r="RBT23" s="146"/>
      <c r="RBU23" s="146"/>
      <c r="RBV23" s="146"/>
      <c r="RBW23" s="146"/>
      <c r="RBX23" s="146"/>
      <c r="RBY23" s="146"/>
      <c r="RBZ23" s="146"/>
      <c r="RCA23" s="146"/>
      <c r="RCB23" s="146"/>
      <c r="RCC23" s="146"/>
      <c r="RCD23" s="146"/>
      <c r="RCE23" s="146"/>
      <c r="RCF23" s="146"/>
      <c r="RCG23" s="146"/>
      <c r="RCH23" s="146"/>
      <c r="RCI23" s="146"/>
      <c r="RCJ23" s="146"/>
      <c r="RCK23" s="146"/>
      <c r="RCL23" s="146"/>
      <c r="RCM23" s="146"/>
      <c r="RCN23" s="146"/>
      <c r="RCO23" s="146"/>
      <c r="RCP23" s="146"/>
      <c r="RCQ23" s="146"/>
      <c r="RCR23" s="146"/>
      <c r="RCS23" s="146"/>
      <c r="RCT23" s="146"/>
      <c r="RCU23" s="146"/>
      <c r="RCV23" s="146"/>
      <c r="RCW23" s="146"/>
      <c r="RCX23" s="146"/>
      <c r="RCY23" s="146"/>
      <c r="RCZ23" s="146"/>
      <c r="RDA23" s="146"/>
      <c r="RDB23" s="146"/>
      <c r="RDC23" s="146"/>
      <c r="RDD23" s="146"/>
      <c r="RDE23" s="146"/>
      <c r="RDF23" s="146"/>
      <c r="RDG23" s="146"/>
      <c r="RDH23" s="146"/>
      <c r="RDI23" s="146"/>
      <c r="RDJ23" s="146"/>
      <c r="RDK23" s="146"/>
      <c r="RDL23" s="146"/>
      <c r="RDM23" s="146"/>
      <c r="RDN23" s="146"/>
      <c r="RDO23" s="146"/>
      <c r="RDP23" s="146"/>
      <c r="RDQ23" s="146"/>
      <c r="RDR23" s="146"/>
      <c r="RDS23" s="146"/>
      <c r="RDT23" s="146"/>
      <c r="RDU23" s="146"/>
      <c r="RDV23" s="146"/>
      <c r="RDW23" s="146"/>
      <c r="RDX23" s="146"/>
      <c r="RDY23" s="146"/>
      <c r="RDZ23" s="146"/>
      <c r="REA23" s="146"/>
      <c r="REB23" s="146"/>
      <c r="REC23" s="146"/>
      <c r="RED23" s="146"/>
      <c r="REE23" s="146"/>
      <c r="REF23" s="146"/>
      <c r="REG23" s="146"/>
      <c r="REH23" s="146"/>
      <c r="REI23" s="146"/>
      <c r="REJ23" s="146"/>
      <c r="REK23" s="146"/>
      <c r="REL23" s="146"/>
      <c r="REM23" s="146"/>
      <c r="REN23" s="146"/>
      <c r="REO23" s="146"/>
      <c r="REP23" s="146"/>
      <c r="REQ23" s="146"/>
      <c r="RER23" s="146"/>
      <c r="RES23" s="146"/>
      <c r="RET23" s="146"/>
      <c r="REU23" s="146"/>
      <c r="REV23" s="146"/>
      <c r="REW23" s="146"/>
      <c r="REX23" s="146"/>
      <c r="REY23" s="146"/>
      <c r="REZ23" s="146"/>
      <c r="RFA23" s="146"/>
      <c r="RFB23" s="146"/>
      <c r="RFC23" s="146"/>
      <c r="RFD23" s="146"/>
      <c r="RFE23" s="146"/>
      <c r="RFF23" s="146"/>
      <c r="RFG23" s="146"/>
      <c r="RFH23" s="146"/>
      <c r="RFI23" s="146"/>
      <c r="RFJ23" s="146"/>
      <c r="RFK23" s="146"/>
      <c r="RFL23" s="146"/>
      <c r="RFM23" s="146"/>
      <c r="RFN23" s="146"/>
      <c r="RFO23" s="146"/>
      <c r="RFP23" s="146"/>
      <c r="RFQ23" s="146"/>
      <c r="RFR23" s="146"/>
      <c r="RFS23" s="146"/>
      <c r="RFT23" s="146"/>
      <c r="RFU23" s="146"/>
      <c r="RFV23" s="146"/>
      <c r="RFW23" s="146"/>
      <c r="RFX23" s="146"/>
      <c r="RFY23" s="146"/>
      <c r="RFZ23" s="146"/>
      <c r="RGA23" s="146"/>
      <c r="RGB23" s="146"/>
      <c r="RGC23" s="146"/>
      <c r="RGD23" s="146"/>
      <c r="RGE23" s="146"/>
      <c r="RGF23" s="146"/>
      <c r="RGG23" s="146"/>
      <c r="RGH23" s="146"/>
      <c r="RGI23" s="146"/>
      <c r="RGJ23" s="146"/>
      <c r="RGK23" s="146"/>
      <c r="RGL23" s="146"/>
      <c r="RGM23" s="146"/>
      <c r="RGN23" s="146"/>
      <c r="RGO23" s="146"/>
      <c r="RGP23" s="146"/>
      <c r="RGQ23" s="146"/>
      <c r="RGR23" s="146"/>
      <c r="RGS23" s="146"/>
      <c r="RGT23" s="146"/>
      <c r="RGU23" s="146"/>
      <c r="RGV23" s="146"/>
      <c r="RGW23" s="146"/>
      <c r="RGX23" s="146"/>
      <c r="RGY23" s="146"/>
      <c r="RGZ23" s="146"/>
      <c r="RHA23" s="146"/>
      <c r="RHB23" s="146"/>
      <c r="RHC23" s="146"/>
      <c r="RHD23" s="146"/>
      <c r="RHE23" s="146"/>
      <c r="RHF23" s="146"/>
      <c r="RHG23" s="146"/>
      <c r="RHH23" s="146"/>
      <c r="RHI23" s="146"/>
      <c r="RHJ23" s="146"/>
      <c r="RHK23" s="146"/>
      <c r="RHL23" s="146"/>
      <c r="RHM23" s="146"/>
      <c r="RHN23" s="146"/>
      <c r="RHO23" s="146"/>
      <c r="RHP23" s="146"/>
      <c r="RHQ23" s="146"/>
      <c r="RHR23" s="146"/>
      <c r="RHS23" s="146"/>
      <c r="RHT23" s="146"/>
      <c r="RHU23" s="146"/>
      <c r="RHV23" s="146"/>
      <c r="RHW23" s="146"/>
      <c r="RHX23" s="146"/>
      <c r="RHY23" s="146"/>
      <c r="RHZ23" s="146"/>
      <c r="RIA23" s="146"/>
      <c r="RIB23" s="146"/>
      <c r="RIC23" s="146"/>
      <c r="RID23" s="146"/>
      <c r="RIE23" s="146"/>
      <c r="RIF23" s="146"/>
      <c r="RIG23" s="146"/>
      <c r="RIH23" s="146"/>
      <c r="RII23" s="146"/>
      <c r="RIJ23" s="146"/>
      <c r="RIK23" s="146"/>
      <c r="RIL23" s="146"/>
      <c r="RIM23" s="146"/>
      <c r="RIN23" s="146"/>
      <c r="RIO23" s="146"/>
      <c r="RIP23" s="146"/>
      <c r="RIQ23" s="146"/>
      <c r="RIR23" s="146"/>
      <c r="RIS23" s="146"/>
      <c r="RIT23" s="146"/>
      <c r="RIU23" s="146"/>
      <c r="RIV23" s="146"/>
      <c r="RIW23" s="146"/>
      <c r="RIX23" s="146"/>
      <c r="RIY23" s="146"/>
      <c r="RIZ23" s="146"/>
      <c r="RJA23" s="146"/>
      <c r="RJB23" s="146"/>
      <c r="RJC23" s="146"/>
      <c r="RJD23" s="146"/>
      <c r="RJE23" s="146"/>
      <c r="RJF23" s="146"/>
      <c r="RJG23" s="146"/>
      <c r="RJH23" s="146"/>
      <c r="RJI23" s="146"/>
      <c r="RJJ23" s="146"/>
      <c r="RJK23" s="146"/>
      <c r="RJL23" s="146"/>
      <c r="RJM23" s="146"/>
      <c r="RJN23" s="146"/>
      <c r="RJO23" s="146"/>
      <c r="RJP23" s="146"/>
      <c r="RJQ23" s="146"/>
      <c r="RJR23" s="146"/>
      <c r="RJS23" s="146"/>
      <c r="RJT23" s="146"/>
      <c r="RJU23" s="146"/>
      <c r="RJV23" s="146"/>
      <c r="RJW23" s="146"/>
      <c r="RJX23" s="146"/>
      <c r="RJY23" s="146"/>
      <c r="RJZ23" s="146"/>
      <c r="RKA23" s="146"/>
      <c r="RKB23" s="146"/>
      <c r="RKC23" s="146"/>
      <c r="RKD23" s="146"/>
      <c r="RKE23" s="146"/>
      <c r="RKF23" s="146"/>
      <c r="RKG23" s="146"/>
      <c r="RKH23" s="146"/>
      <c r="RKI23" s="146"/>
      <c r="RKJ23" s="146"/>
      <c r="RKK23" s="146"/>
      <c r="RKL23" s="146"/>
      <c r="RKM23" s="146"/>
      <c r="RKN23" s="146"/>
      <c r="RKO23" s="146"/>
      <c r="RKP23" s="146"/>
      <c r="RKQ23" s="146"/>
      <c r="RKR23" s="146"/>
      <c r="RKS23" s="146"/>
      <c r="RKT23" s="146"/>
      <c r="RKU23" s="146"/>
      <c r="RKV23" s="146"/>
      <c r="RKW23" s="146"/>
      <c r="RKX23" s="146"/>
      <c r="RKY23" s="146"/>
      <c r="RKZ23" s="146"/>
      <c r="RLA23" s="146"/>
      <c r="RLB23" s="146"/>
      <c r="RLC23" s="146"/>
      <c r="RLD23" s="146"/>
      <c r="RLE23" s="146"/>
      <c r="RLF23" s="146"/>
      <c r="RLG23" s="146"/>
      <c r="RLH23" s="146"/>
      <c r="RLI23" s="146"/>
      <c r="RLJ23" s="146"/>
      <c r="RLK23" s="146"/>
      <c r="RLL23" s="146"/>
      <c r="RLM23" s="146"/>
      <c r="RLN23" s="146"/>
      <c r="RLO23" s="146"/>
      <c r="RLP23" s="146"/>
      <c r="RLQ23" s="146"/>
      <c r="RLR23" s="146"/>
      <c r="RLS23" s="146"/>
      <c r="RLT23" s="146"/>
      <c r="RLU23" s="146"/>
      <c r="RLV23" s="146"/>
      <c r="RLW23" s="146"/>
      <c r="RLX23" s="146"/>
      <c r="RLY23" s="146"/>
      <c r="RLZ23" s="146"/>
      <c r="RMA23" s="146"/>
      <c r="RMB23" s="146"/>
      <c r="RMC23" s="146"/>
      <c r="RMD23" s="146"/>
      <c r="RME23" s="146"/>
      <c r="RMF23" s="146"/>
      <c r="RMG23" s="146"/>
      <c r="RMH23" s="146"/>
      <c r="RMI23" s="146"/>
      <c r="RMJ23" s="146"/>
      <c r="RMK23" s="146"/>
      <c r="RML23" s="146"/>
      <c r="RMM23" s="146"/>
      <c r="RMN23" s="146"/>
      <c r="RMO23" s="146"/>
      <c r="RMP23" s="146"/>
      <c r="RMQ23" s="146"/>
      <c r="RMR23" s="146"/>
      <c r="RMS23" s="146"/>
      <c r="RMT23" s="146"/>
      <c r="RMU23" s="146"/>
      <c r="RMV23" s="146"/>
      <c r="RMW23" s="146"/>
      <c r="RMX23" s="146"/>
      <c r="RMY23" s="146"/>
      <c r="RMZ23" s="146"/>
      <c r="RNA23" s="146"/>
      <c r="RNB23" s="146"/>
      <c r="RNC23" s="146"/>
      <c r="RND23" s="146"/>
      <c r="RNE23" s="146"/>
      <c r="RNF23" s="146"/>
      <c r="RNG23" s="146"/>
      <c r="RNH23" s="146"/>
      <c r="RNI23" s="146"/>
      <c r="RNJ23" s="146"/>
      <c r="RNK23" s="146"/>
      <c r="RNL23" s="146"/>
      <c r="RNM23" s="146"/>
      <c r="RNN23" s="146"/>
      <c r="RNO23" s="146"/>
      <c r="RNP23" s="146"/>
      <c r="RNQ23" s="146"/>
      <c r="RNR23" s="146"/>
      <c r="RNS23" s="146"/>
      <c r="RNT23" s="146"/>
      <c r="RNU23" s="146"/>
      <c r="RNV23" s="146"/>
      <c r="RNW23" s="146"/>
      <c r="RNX23" s="146"/>
      <c r="RNY23" s="146"/>
      <c r="RNZ23" s="146"/>
      <c r="ROA23" s="146"/>
      <c r="ROB23" s="146"/>
      <c r="ROC23" s="146"/>
      <c r="ROD23" s="146"/>
      <c r="ROE23" s="146"/>
      <c r="ROF23" s="146"/>
      <c r="ROG23" s="146"/>
      <c r="ROH23" s="146"/>
      <c r="ROI23" s="146"/>
      <c r="ROJ23" s="146"/>
      <c r="ROK23" s="146"/>
      <c r="ROL23" s="146"/>
      <c r="ROM23" s="146"/>
      <c r="RON23" s="146"/>
      <c r="ROO23" s="146"/>
      <c r="ROP23" s="146"/>
      <c r="ROQ23" s="146"/>
      <c r="ROR23" s="146"/>
      <c r="ROS23" s="146"/>
      <c r="ROT23" s="146"/>
      <c r="ROU23" s="146"/>
      <c r="ROV23" s="146"/>
      <c r="ROW23" s="146"/>
      <c r="ROX23" s="146"/>
      <c r="ROY23" s="146"/>
      <c r="ROZ23" s="146"/>
      <c r="RPA23" s="146"/>
      <c r="RPB23" s="146"/>
      <c r="RPC23" s="146"/>
      <c r="RPD23" s="146"/>
      <c r="RPE23" s="146"/>
      <c r="RPF23" s="146"/>
      <c r="RPG23" s="146"/>
      <c r="RPH23" s="146"/>
      <c r="RPI23" s="146"/>
      <c r="RPJ23" s="146"/>
      <c r="RPK23" s="146"/>
      <c r="RPL23" s="146"/>
      <c r="RPM23" s="146"/>
      <c r="RPN23" s="146"/>
      <c r="RPO23" s="146"/>
      <c r="RPP23" s="146"/>
      <c r="RPQ23" s="146"/>
      <c r="RPR23" s="146"/>
      <c r="RPS23" s="146"/>
      <c r="RPT23" s="146"/>
      <c r="RPU23" s="146"/>
      <c r="RPV23" s="146"/>
      <c r="RPW23" s="146"/>
      <c r="RPX23" s="146"/>
      <c r="RPY23" s="146"/>
      <c r="RPZ23" s="146"/>
      <c r="RQA23" s="146"/>
      <c r="RQB23" s="146"/>
      <c r="RQC23" s="146"/>
      <c r="RQD23" s="146"/>
      <c r="RQE23" s="146"/>
      <c r="RQF23" s="146"/>
      <c r="RQG23" s="146"/>
      <c r="RQH23" s="146"/>
      <c r="RQI23" s="146"/>
      <c r="RQJ23" s="146"/>
      <c r="RQK23" s="146"/>
      <c r="RQL23" s="146"/>
      <c r="RQM23" s="146"/>
      <c r="RQN23" s="146"/>
      <c r="RQO23" s="146"/>
      <c r="RQP23" s="146"/>
      <c r="RQQ23" s="146"/>
      <c r="RQR23" s="146"/>
      <c r="RQS23" s="146"/>
      <c r="RQT23" s="146"/>
      <c r="RQU23" s="146"/>
      <c r="RQV23" s="146"/>
      <c r="RQW23" s="146"/>
      <c r="RQX23" s="146"/>
      <c r="RQY23" s="146"/>
      <c r="RQZ23" s="146"/>
      <c r="RRA23" s="146"/>
      <c r="RRB23" s="146"/>
      <c r="RRC23" s="146"/>
      <c r="RRD23" s="146"/>
      <c r="RRE23" s="146"/>
      <c r="RRF23" s="146"/>
      <c r="RRG23" s="146"/>
      <c r="RRH23" s="146"/>
      <c r="RRI23" s="146"/>
      <c r="RRJ23" s="146"/>
      <c r="RRK23" s="146"/>
      <c r="RRL23" s="146"/>
      <c r="RRM23" s="146"/>
      <c r="RRN23" s="146"/>
      <c r="RRO23" s="146"/>
      <c r="RRP23" s="146"/>
      <c r="RRQ23" s="146"/>
      <c r="RRR23" s="146"/>
      <c r="RRS23" s="146"/>
      <c r="RRT23" s="146"/>
      <c r="RRU23" s="146"/>
      <c r="RRV23" s="146"/>
      <c r="RRW23" s="146"/>
      <c r="RRX23" s="146"/>
      <c r="RRY23" s="146"/>
      <c r="RRZ23" s="146"/>
      <c r="RSA23" s="146"/>
      <c r="RSB23" s="146"/>
      <c r="RSC23" s="146"/>
      <c r="RSD23" s="146"/>
      <c r="RSE23" s="146"/>
      <c r="RSF23" s="146"/>
      <c r="RSG23" s="146"/>
      <c r="RSH23" s="146"/>
      <c r="RSI23" s="146"/>
      <c r="RSJ23" s="146"/>
      <c r="RSK23" s="146"/>
      <c r="RSL23" s="146"/>
      <c r="RSM23" s="146"/>
      <c r="RSN23" s="146"/>
      <c r="RSO23" s="146"/>
      <c r="RSP23" s="146"/>
      <c r="RSQ23" s="146"/>
      <c r="RSR23" s="146"/>
      <c r="RSS23" s="146"/>
      <c r="RST23" s="146"/>
      <c r="RSU23" s="146"/>
      <c r="RSV23" s="146"/>
      <c r="RSW23" s="146"/>
      <c r="RSX23" s="146"/>
      <c r="RSY23" s="146"/>
      <c r="RSZ23" s="146"/>
      <c r="RTA23" s="146"/>
      <c r="RTB23" s="146"/>
      <c r="RTC23" s="146"/>
      <c r="RTD23" s="146"/>
      <c r="RTE23" s="146"/>
      <c r="RTF23" s="146"/>
      <c r="RTG23" s="146"/>
      <c r="RTH23" s="146"/>
      <c r="RTI23" s="146"/>
      <c r="RTJ23" s="146"/>
      <c r="RTK23" s="146"/>
      <c r="RTL23" s="146"/>
      <c r="RTM23" s="146"/>
      <c r="RTN23" s="146"/>
      <c r="RTO23" s="146"/>
      <c r="RTP23" s="146"/>
      <c r="RTQ23" s="146"/>
      <c r="RTR23" s="146"/>
      <c r="RTS23" s="146"/>
      <c r="RTT23" s="146"/>
      <c r="RTU23" s="146"/>
      <c r="RTV23" s="146"/>
      <c r="RTW23" s="146"/>
      <c r="RTX23" s="146"/>
      <c r="RTY23" s="146"/>
      <c r="RTZ23" s="146"/>
      <c r="RUA23" s="146"/>
      <c r="RUB23" s="146"/>
      <c r="RUC23" s="146"/>
      <c r="RUD23" s="146"/>
      <c r="RUE23" s="146"/>
      <c r="RUF23" s="146"/>
      <c r="RUG23" s="146"/>
      <c r="RUH23" s="146"/>
      <c r="RUI23" s="146"/>
      <c r="RUJ23" s="146"/>
      <c r="RUK23" s="146"/>
      <c r="RUL23" s="146"/>
      <c r="RUM23" s="146"/>
      <c r="RUN23" s="146"/>
      <c r="RUO23" s="146"/>
      <c r="RUP23" s="146"/>
      <c r="RUQ23" s="146"/>
      <c r="RUR23" s="146"/>
      <c r="RUS23" s="146"/>
      <c r="RUT23" s="146"/>
      <c r="RUU23" s="146"/>
      <c r="RUV23" s="146"/>
      <c r="RUW23" s="146"/>
      <c r="RUX23" s="146"/>
      <c r="RUY23" s="146"/>
      <c r="RUZ23" s="146"/>
      <c r="RVA23" s="146"/>
      <c r="RVB23" s="146"/>
      <c r="RVC23" s="146"/>
      <c r="RVD23" s="146"/>
      <c r="RVE23" s="146"/>
      <c r="RVF23" s="146"/>
      <c r="RVG23" s="146"/>
      <c r="RVH23" s="146"/>
      <c r="RVI23" s="146"/>
      <c r="RVJ23" s="146"/>
      <c r="RVK23" s="146"/>
      <c r="RVL23" s="146"/>
      <c r="RVM23" s="146"/>
      <c r="RVN23" s="146"/>
      <c r="RVO23" s="146"/>
      <c r="RVP23" s="146"/>
      <c r="RVQ23" s="146"/>
      <c r="RVR23" s="146"/>
      <c r="RVS23" s="146"/>
      <c r="RVT23" s="146"/>
      <c r="RVU23" s="146"/>
      <c r="RVV23" s="146"/>
      <c r="RVW23" s="146"/>
      <c r="RVX23" s="146"/>
      <c r="RVY23" s="146"/>
      <c r="RVZ23" s="146"/>
      <c r="RWA23" s="146"/>
      <c r="RWB23" s="146"/>
      <c r="RWC23" s="146"/>
      <c r="RWD23" s="146"/>
      <c r="RWE23" s="146"/>
      <c r="RWF23" s="146"/>
      <c r="RWG23" s="146"/>
      <c r="RWH23" s="146"/>
      <c r="RWI23" s="146"/>
      <c r="RWJ23" s="146"/>
      <c r="RWK23" s="146"/>
      <c r="RWL23" s="146"/>
      <c r="RWM23" s="146"/>
      <c r="RWN23" s="146"/>
      <c r="RWO23" s="146"/>
      <c r="RWP23" s="146"/>
      <c r="RWQ23" s="146"/>
      <c r="RWR23" s="146"/>
      <c r="RWS23" s="146"/>
      <c r="RWT23" s="146"/>
      <c r="RWU23" s="146"/>
      <c r="RWV23" s="146"/>
      <c r="RWW23" s="146"/>
      <c r="RWX23" s="146"/>
      <c r="RWY23" s="146"/>
      <c r="RWZ23" s="146"/>
      <c r="RXA23" s="146"/>
      <c r="RXB23" s="146"/>
      <c r="RXC23" s="146"/>
      <c r="RXD23" s="146"/>
      <c r="RXE23" s="146"/>
      <c r="RXF23" s="146"/>
      <c r="RXG23" s="146"/>
      <c r="RXH23" s="146"/>
      <c r="RXI23" s="146"/>
      <c r="RXJ23" s="146"/>
      <c r="RXK23" s="146"/>
      <c r="RXL23" s="146"/>
      <c r="RXM23" s="146"/>
      <c r="RXN23" s="146"/>
      <c r="RXO23" s="146"/>
      <c r="RXP23" s="146"/>
      <c r="RXQ23" s="146"/>
      <c r="RXR23" s="146"/>
      <c r="RXS23" s="146"/>
      <c r="RXT23" s="146"/>
      <c r="RXU23" s="146"/>
      <c r="RXV23" s="146"/>
      <c r="RXW23" s="146"/>
      <c r="RXX23" s="146"/>
      <c r="RXY23" s="146"/>
      <c r="RXZ23" s="146"/>
      <c r="RYA23" s="146"/>
      <c r="RYB23" s="146"/>
      <c r="RYC23" s="146"/>
      <c r="RYD23" s="146"/>
      <c r="RYE23" s="146"/>
      <c r="RYF23" s="146"/>
      <c r="RYG23" s="146"/>
      <c r="RYH23" s="146"/>
      <c r="RYI23" s="146"/>
      <c r="RYJ23" s="146"/>
      <c r="RYK23" s="146"/>
      <c r="RYL23" s="146"/>
      <c r="RYM23" s="146"/>
      <c r="RYN23" s="146"/>
      <c r="RYO23" s="146"/>
      <c r="RYP23" s="146"/>
      <c r="RYQ23" s="146"/>
      <c r="RYR23" s="146"/>
      <c r="RYS23" s="146"/>
      <c r="RYT23" s="146"/>
      <c r="RYU23" s="146"/>
      <c r="RYV23" s="146"/>
      <c r="RYW23" s="146"/>
      <c r="RYX23" s="146"/>
      <c r="RYY23" s="146"/>
      <c r="RYZ23" s="146"/>
      <c r="RZA23" s="146"/>
      <c r="RZB23" s="146"/>
      <c r="RZC23" s="146"/>
      <c r="RZD23" s="146"/>
      <c r="RZE23" s="146"/>
      <c r="RZF23" s="146"/>
      <c r="RZG23" s="146"/>
      <c r="RZH23" s="146"/>
      <c r="RZI23" s="146"/>
      <c r="RZJ23" s="146"/>
      <c r="RZK23" s="146"/>
      <c r="RZL23" s="146"/>
      <c r="RZM23" s="146"/>
      <c r="RZN23" s="146"/>
      <c r="RZO23" s="146"/>
      <c r="RZP23" s="146"/>
      <c r="RZQ23" s="146"/>
      <c r="RZR23" s="146"/>
      <c r="RZS23" s="146"/>
      <c r="RZT23" s="146"/>
      <c r="RZU23" s="146"/>
      <c r="RZV23" s="146"/>
      <c r="RZW23" s="146"/>
      <c r="RZX23" s="146"/>
      <c r="RZY23" s="146"/>
      <c r="RZZ23" s="146"/>
      <c r="SAA23" s="146"/>
      <c r="SAB23" s="146"/>
      <c r="SAC23" s="146"/>
      <c r="SAD23" s="146"/>
      <c r="SAE23" s="146"/>
      <c r="SAF23" s="146"/>
      <c r="SAG23" s="146"/>
      <c r="SAH23" s="146"/>
      <c r="SAI23" s="146"/>
      <c r="SAJ23" s="146"/>
      <c r="SAK23" s="146"/>
      <c r="SAL23" s="146"/>
      <c r="SAM23" s="146"/>
      <c r="SAN23" s="146"/>
      <c r="SAO23" s="146"/>
      <c r="SAP23" s="146"/>
      <c r="SAQ23" s="146"/>
      <c r="SAR23" s="146"/>
      <c r="SAS23" s="146"/>
      <c r="SAT23" s="146"/>
      <c r="SAU23" s="146"/>
      <c r="SAV23" s="146"/>
      <c r="SAW23" s="146"/>
      <c r="SAX23" s="146"/>
      <c r="SAY23" s="146"/>
      <c r="SAZ23" s="146"/>
      <c r="SBA23" s="146"/>
      <c r="SBB23" s="146"/>
      <c r="SBC23" s="146"/>
      <c r="SBD23" s="146"/>
      <c r="SBE23" s="146"/>
      <c r="SBF23" s="146"/>
      <c r="SBG23" s="146"/>
      <c r="SBH23" s="146"/>
      <c r="SBI23" s="146"/>
      <c r="SBJ23" s="146"/>
      <c r="SBK23" s="146"/>
      <c r="SBL23" s="146"/>
      <c r="SBM23" s="146"/>
      <c r="SBN23" s="146"/>
      <c r="SBO23" s="146"/>
      <c r="SBP23" s="146"/>
      <c r="SBQ23" s="146"/>
      <c r="SBR23" s="146"/>
      <c r="SBS23" s="146"/>
      <c r="SBT23" s="146"/>
      <c r="SBU23" s="146"/>
      <c r="SBV23" s="146"/>
      <c r="SBW23" s="146"/>
      <c r="SBX23" s="146"/>
      <c r="SBY23" s="146"/>
      <c r="SBZ23" s="146"/>
      <c r="SCA23" s="146"/>
      <c r="SCB23" s="146"/>
      <c r="SCC23" s="146"/>
      <c r="SCD23" s="146"/>
      <c r="SCE23" s="146"/>
      <c r="SCF23" s="146"/>
      <c r="SCG23" s="146"/>
      <c r="SCH23" s="146"/>
      <c r="SCI23" s="146"/>
      <c r="SCJ23" s="146"/>
      <c r="SCK23" s="146"/>
      <c r="SCL23" s="146"/>
      <c r="SCM23" s="146"/>
      <c r="SCN23" s="146"/>
      <c r="SCO23" s="146"/>
      <c r="SCP23" s="146"/>
      <c r="SCQ23" s="146"/>
      <c r="SCR23" s="146"/>
      <c r="SCS23" s="146"/>
      <c r="SCT23" s="146"/>
      <c r="SCU23" s="146"/>
      <c r="SCV23" s="146"/>
      <c r="SCW23" s="146"/>
      <c r="SCX23" s="146"/>
      <c r="SCY23" s="146"/>
      <c r="SCZ23" s="146"/>
      <c r="SDA23" s="146"/>
      <c r="SDB23" s="146"/>
      <c r="SDC23" s="146"/>
      <c r="SDD23" s="146"/>
      <c r="SDE23" s="146"/>
      <c r="SDF23" s="146"/>
      <c r="SDG23" s="146"/>
      <c r="SDH23" s="146"/>
      <c r="SDI23" s="146"/>
      <c r="SDJ23" s="146"/>
      <c r="SDK23" s="146"/>
      <c r="SDL23" s="146"/>
      <c r="SDM23" s="146"/>
      <c r="SDN23" s="146"/>
      <c r="SDO23" s="146"/>
      <c r="SDP23" s="146"/>
      <c r="SDQ23" s="146"/>
      <c r="SDR23" s="146"/>
      <c r="SDS23" s="146"/>
      <c r="SDT23" s="146"/>
      <c r="SDU23" s="146"/>
      <c r="SDV23" s="146"/>
      <c r="SDW23" s="146"/>
      <c r="SDX23" s="146"/>
      <c r="SDY23" s="146"/>
      <c r="SDZ23" s="146"/>
      <c r="SEA23" s="146"/>
      <c r="SEB23" s="146"/>
      <c r="SEC23" s="146"/>
      <c r="SED23" s="146"/>
      <c r="SEE23" s="146"/>
      <c r="SEF23" s="146"/>
      <c r="SEG23" s="146"/>
      <c r="SEH23" s="146"/>
      <c r="SEI23" s="146"/>
      <c r="SEJ23" s="146"/>
      <c r="SEK23" s="146"/>
      <c r="SEL23" s="146"/>
      <c r="SEM23" s="146"/>
      <c r="SEN23" s="146"/>
      <c r="SEO23" s="146"/>
      <c r="SEP23" s="146"/>
      <c r="SEQ23" s="146"/>
      <c r="SER23" s="146"/>
      <c r="SES23" s="146"/>
      <c r="SET23" s="146"/>
      <c r="SEU23" s="146"/>
      <c r="SEV23" s="146"/>
      <c r="SEW23" s="146"/>
      <c r="SEX23" s="146"/>
      <c r="SEY23" s="146"/>
      <c r="SEZ23" s="146"/>
      <c r="SFA23" s="146"/>
      <c r="SFB23" s="146"/>
      <c r="SFC23" s="146"/>
      <c r="SFD23" s="146"/>
      <c r="SFE23" s="146"/>
      <c r="SFF23" s="146"/>
      <c r="SFG23" s="146"/>
      <c r="SFH23" s="146"/>
      <c r="SFI23" s="146"/>
      <c r="SFJ23" s="146"/>
      <c r="SFK23" s="146"/>
      <c r="SFL23" s="146"/>
      <c r="SFM23" s="146"/>
      <c r="SFN23" s="146"/>
      <c r="SFO23" s="146"/>
      <c r="SFP23" s="146"/>
      <c r="SFQ23" s="146"/>
      <c r="SFR23" s="146"/>
      <c r="SFS23" s="146"/>
      <c r="SFT23" s="146"/>
      <c r="SFU23" s="146"/>
      <c r="SFV23" s="146"/>
      <c r="SFW23" s="146"/>
      <c r="SFX23" s="146"/>
      <c r="SFY23" s="146"/>
      <c r="SFZ23" s="146"/>
      <c r="SGA23" s="146"/>
      <c r="SGB23" s="146"/>
      <c r="SGC23" s="146"/>
      <c r="SGD23" s="146"/>
      <c r="SGE23" s="146"/>
      <c r="SGF23" s="146"/>
      <c r="SGG23" s="146"/>
      <c r="SGH23" s="146"/>
      <c r="SGI23" s="146"/>
      <c r="SGJ23" s="146"/>
      <c r="SGK23" s="146"/>
      <c r="SGL23" s="146"/>
      <c r="SGM23" s="146"/>
      <c r="SGN23" s="146"/>
      <c r="SGO23" s="146"/>
      <c r="SGP23" s="146"/>
      <c r="SGQ23" s="146"/>
      <c r="SGR23" s="146"/>
      <c r="SGS23" s="146"/>
      <c r="SGT23" s="146"/>
      <c r="SGU23" s="146"/>
      <c r="SGV23" s="146"/>
      <c r="SGW23" s="146"/>
      <c r="SGX23" s="146"/>
      <c r="SGY23" s="146"/>
      <c r="SGZ23" s="146"/>
      <c r="SHA23" s="146"/>
      <c r="SHB23" s="146"/>
      <c r="SHC23" s="146"/>
      <c r="SHD23" s="146"/>
      <c r="SHE23" s="146"/>
      <c r="SHF23" s="146"/>
      <c r="SHG23" s="146"/>
      <c r="SHH23" s="146"/>
      <c r="SHI23" s="146"/>
      <c r="SHJ23" s="146"/>
      <c r="SHK23" s="146"/>
      <c r="SHL23" s="146"/>
      <c r="SHM23" s="146"/>
      <c r="SHN23" s="146"/>
      <c r="SHO23" s="146"/>
      <c r="SHP23" s="146"/>
      <c r="SHQ23" s="146"/>
      <c r="SHR23" s="146"/>
      <c r="SHS23" s="146"/>
      <c r="SHT23" s="146"/>
      <c r="SHU23" s="146"/>
      <c r="SHV23" s="146"/>
      <c r="SHW23" s="146"/>
      <c r="SHX23" s="146"/>
      <c r="SHY23" s="146"/>
      <c r="SHZ23" s="146"/>
      <c r="SIA23" s="146"/>
      <c r="SIB23" s="146"/>
      <c r="SIC23" s="146"/>
      <c r="SID23" s="146"/>
      <c r="SIE23" s="146"/>
      <c r="SIF23" s="146"/>
      <c r="SIG23" s="146"/>
      <c r="SIH23" s="146"/>
      <c r="SII23" s="146"/>
      <c r="SIJ23" s="146"/>
      <c r="SIK23" s="146"/>
      <c r="SIL23" s="146"/>
      <c r="SIM23" s="146"/>
      <c r="SIN23" s="146"/>
      <c r="SIO23" s="146"/>
      <c r="SIP23" s="146"/>
      <c r="SIQ23" s="146"/>
      <c r="SIR23" s="146"/>
      <c r="SIS23" s="146"/>
      <c r="SIT23" s="146"/>
      <c r="SIU23" s="146"/>
      <c r="SIV23" s="146"/>
      <c r="SIW23" s="146"/>
      <c r="SIX23" s="146"/>
      <c r="SIY23" s="146"/>
      <c r="SIZ23" s="146"/>
      <c r="SJA23" s="146"/>
      <c r="SJB23" s="146"/>
      <c r="SJC23" s="146"/>
      <c r="SJD23" s="146"/>
      <c r="SJE23" s="146"/>
      <c r="SJF23" s="146"/>
      <c r="SJG23" s="146"/>
      <c r="SJH23" s="146"/>
      <c r="SJI23" s="146"/>
      <c r="SJJ23" s="146"/>
      <c r="SJK23" s="146"/>
      <c r="SJL23" s="146"/>
      <c r="SJM23" s="146"/>
      <c r="SJN23" s="146"/>
      <c r="SJO23" s="146"/>
      <c r="SJP23" s="146"/>
      <c r="SJQ23" s="146"/>
      <c r="SJR23" s="146"/>
      <c r="SJS23" s="146"/>
      <c r="SJT23" s="146"/>
      <c r="SJU23" s="146"/>
      <c r="SJV23" s="146"/>
      <c r="SJW23" s="146"/>
      <c r="SJX23" s="146"/>
      <c r="SJY23" s="146"/>
      <c r="SJZ23" s="146"/>
      <c r="SKA23" s="146"/>
      <c r="SKB23" s="146"/>
      <c r="SKC23" s="146"/>
      <c r="SKD23" s="146"/>
      <c r="SKE23" s="146"/>
      <c r="SKF23" s="146"/>
      <c r="SKG23" s="146"/>
      <c r="SKH23" s="146"/>
      <c r="SKI23" s="146"/>
      <c r="SKJ23" s="146"/>
      <c r="SKK23" s="146"/>
      <c r="SKL23" s="146"/>
      <c r="SKM23" s="146"/>
      <c r="SKN23" s="146"/>
      <c r="SKO23" s="146"/>
      <c r="SKP23" s="146"/>
      <c r="SKQ23" s="146"/>
      <c r="SKR23" s="146"/>
      <c r="SKS23" s="146"/>
      <c r="SKT23" s="146"/>
      <c r="SKU23" s="146"/>
      <c r="SKV23" s="146"/>
      <c r="SKW23" s="146"/>
      <c r="SKX23" s="146"/>
      <c r="SKY23" s="146"/>
      <c r="SKZ23" s="146"/>
      <c r="SLA23" s="146"/>
      <c r="SLB23" s="146"/>
      <c r="SLC23" s="146"/>
      <c r="SLD23" s="146"/>
      <c r="SLE23" s="146"/>
      <c r="SLF23" s="146"/>
      <c r="SLG23" s="146"/>
      <c r="SLH23" s="146"/>
      <c r="SLI23" s="146"/>
      <c r="SLJ23" s="146"/>
      <c r="SLK23" s="146"/>
      <c r="SLL23" s="146"/>
      <c r="SLM23" s="146"/>
      <c r="SLN23" s="146"/>
      <c r="SLO23" s="146"/>
      <c r="SLP23" s="146"/>
      <c r="SLQ23" s="146"/>
      <c r="SLR23" s="146"/>
      <c r="SLS23" s="146"/>
      <c r="SLT23" s="146"/>
      <c r="SLU23" s="146"/>
      <c r="SLV23" s="146"/>
      <c r="SLW23" s="146"/>
      <c r="SLX23" s="146"/>
      <c r="SLY23" s="146"/>
      <c r="SLZ23" s="146"/>
      <c r="SMA23" s="146"/>
      <c r="SMB23" s="146"/>
      <c r="SMC23" s="146"/>
      <c r="SMD23" s="146"/>
      <c r="SME23" s="146"/>
      <c r="SMF23" s="146"/>
      <c r="SMG23" s="146"/>
      <c r="SMH23" s="146"/>
      <c r="SMI23" s="146"/>
      <c r="SMJ23" s="146"/>
      <c r="SMK23" s="146"/>
      <c r="SML23" s="146"/>
      <c r="SMM23" s="146"/>
      <c r="SMN23" s="146"/>
      <c r="SMO23" s="146"/>
      <c r="SMP23" s="146"/>
      <c r="SMQ23" s="146"/>
      <c r="SMR23" s="146"/>
      <c r="SMS23" s="146"/>
      <c r="SMT23" s="146"/>
      <c r="SMU23" s="146"/>
      <c r="SMV23" s="146"/>
      <c r="SMW23" s="146"/>
      <c r="SMX23" s="146"/>
      <c r="SMY23" s="146"/>
      <c r="SMZ23" s="146"/>
      <c r="SNA23" s="146"/>
      <c r="SNB23" s="146"/>
      <c r="SNC23" s="146"/>
      <c r="SND23" s="146"/>
      <c r="SNE23" s="146"/>
      <c r="SNF23" s="146"/>
      <c r="SNG23" s="146"/>
      <c r="SNH23" s="146"/>
      <c r="SNI23" s="146"/>
      <c r="SNJ23" s="146"/>
      <c r="SNK23" s="146"/>
      <c r="SNL23" s="146"/>
      <c r="SNM23" s="146"/>
      <c r="SNN23" s="146"/>
      <c r="SNO23" s="146"/>
      <c r="SNP23" s="146"/>
      <c r="SNQ23" s="146"/>
      <c r="SNR23" s="146"/>
      <c r="SNS23" s="146"/>
      <c r="SNT23" s="146"/>
      <c r="SNU23" s="146"/>
      <c r="SNV23" s="146"/>
      <c r="SNW23" s="146"/>
      <c r="SNX23" s="146"/>
      <c r="SNY23" s="146"/>
      <c r="SNZ23" s="146"/>
      <c r="SOA23" s="146"/>
      <c r="SOB23" s="146"/>
      <c r="SOC23" s="146"/>
      <c r="SOD23" s="146"/>
      <c r="SOE23" s="146"/>
      <c r="SOF23" s="146"/>
      <c r="SOG23" s="146"/>
      <c r="SOH23" s="146"/>
      <c r="SOI23" s="146"/>
      <c r="SOJ23" s="146"/>
      <c r="SOK23" s="146"/>
      <c r="SOL23" s="146"/>
      <c r="SOM23" s="146"/>
      <c r="SON23" s="146"/>
      <c r="SOO23" s="146"/>
      <c r="SOP23" s="146"/>
      <c r="SOQ23" s="146"/>
      <c r="SOR23" s="146"/>
      <c r="SOS23" s="146"/>
      <c r="SOT23" s="146"/>
      <c r="SOU23" s="146"/>
      <c r="SOV23" s="146"/>
      <c r="SOW23" s="146"/>
      <c r="SOX23" s="146"/>
      <c r="SOY23" s="146"/>
      <c r="SOZ23" s="146"/>
      <c r="SPA23" s="146"/>
      <c r="SPB23" s="146"/>
      <c r="SPC23" s="146"/>
      <c r="SPD23" s="146"/>
      <c r="SPE23" s="146"/>
      <c r="SPF23" s="146"/>
      <c r="SPG23" s="146"/>
      <c r="SPH23" s="146"/>
      <c r="SPI23" s="146"/>
      <c r="SPJ23" s="146"/>
      <c r="SPK23" s="146"/>
      <c r="SPL23" s="146"/>
      <c r="SPM23" s="146"/>
      <c r="SPN23" s="146"/>
      <c r="SPO23" s="146"/>
      <c r="SPP23" s="146"/>
      <c r="SPQ23" s="146"/>
      <c r="SPR23" s="146"/>
      <c r="SPS23" s="146"/>
      <c r="SPT23" s="146"/>
      <c r="SPU23" s="146"/>
      <c r="SPV23" s="146"/>
      <c r="SPW23" s="146"/>
      <c r="SPX23" s="146"/>
      <c r="SPY23" s="146"/>
      <c r="SPZ23" s="146"/>
      <c r="SQA23" s="146"/>
      <c r="SQB23" s="146"/>
      <c r="SQC23" s="146"/>
      <c r="SQD23" s="146"/>
      <c r="SQE23" s="146"/>
      <c r="SQF23" s="146"/>
      <c r="SQG23" s="146"/>
      <c r="SQH23" s="146"/>
      <c r="SQI23" s="146"/>
      <c r="SQJ23" s="146"/>
      <c r="SQK23" s="146"/>
      <c r="SQL23" s="146"/>
      <c r="SQM23" s="146"/>
      <c r="SQN23" s="146"/>
      <c r="SQO23" s="146"/>
      <c r="SQP23" s="146"/>
      <c r="SQQ23" s="146"/>
      <c r="SQR23" s="146"/>
      <c r="SQS23" s="146"/>
      <c r="SQT23" s="146"/>
      <c r="SQU23" s="146"/>
      <c r="SQV23" s="146"/>
      <c r="SQW23" s="146"/>
      <c r="SQX23" s="146"/>
      <c r="SQY23" s="146"/>
      <c r="SQZ23" s="146"/>
      <c r="SRA23" s="146"/>
      <c r="SRB23" s="146"/>
      <c r="SRC23" s="146"/>
      <c r="SRD23" s="146"/>
      <c r="SRE23" s="146"/>
      <c r="SRF23" s="146"/>
      <c r="SRG23" s="146"/>
      <c r="SRH23" s="146"/>
      <c r="SRI23" s="146"/>
      <c r="SRJ23" s="146"/>
      <c r="SRK23" s="146"/>
      <c r="SRL23" s="146"/>
      <c r="SRM23" s="146"/>
      <c r="SRN23" s="146"/>
      <c r="SRO23" s="146"/>
      <c r="SRP23" s="146"/>
      <c r="SRQ23" s="146"/>
      <c r="SRR23" s="146"/>
      <c r="SRS23" s="146"/>
      <c r="SRT23" s="146"/>
      <c r="SRU23" s="146"/>
      <c r="SRV23" s="146"/>
      <c r="SRW23" s="146"/>
      <c r="SRX23" s="146"/>
      <c r="SRY23" s="146"/>
      <c r="SRZ23" s="146"/>
      <c r="SSA23" s="146"/>
      <c r="SSB23" s="146"/>
      <c r="SSC23" s="146"/>
      <c r="SSD23" s="146"/>
      <c r="SSE23" s="146"/>
      <c r="SSF23" s="146"/>
      <c r="SSG23" s="146"/>
      <c r="SSH23" s="146"/>
      <c r="SSI23" s="146"/>
      <c r="SSJ23" s="146"/>
      <c r="SSK23" s="146"/>
      <c r="SSL23" s="146"/>
      <c r="SSM23" s="146"/>
      <c r="SSN23" s="146"/>
      <c r="SSO23" s="146"/>
      <c r="SSP23" s="146"/>
      <c r="SSQ23" s="146"/>
      <c r="SSR23" s="146"/>
      <c r="SSS23" s="146"/>
      <c r="SST23" s="146"/>
      <c r="SSU23" s="146"/>
      <c r="SSV23" s="146"/>
      <c r="SSW23" s="146"/>
      <c r="SSX23" s="146"/>
      <c r="SSY23" s="146"/>
      <c r="SSZ23" s="146"/>
      <c r="STA23" s="146"/>
      <c r="STB23" s="146"/>
      <c r="STC23" s="146"/>
      <c r="STD23" s="146"/>
      <c r="STE23" s="146"/>
      <c r="STF23" s="146"/>
      <c r="STG23" s="146"/>
      <c r="STH23" s="146"/>
      <c r="STI23" s="146"/>
      <c r="STJ23" s="146"/>
      <c r="STK23" s="146"/>
      <c r="STL23" s="146"/>
      <c r="STM23" s="146"/>
      <c r="STN23" s="146"/>
      <c r="STO23" s="146"/>
      <c r="STP23" s="146"/>
      <c r="STQ23" s="146"/>
      <c r="STR23" s="146"/>
      <c r="STS23" s="146"/>
      <c r="STT23" s="146"/>
      <c r="STU23" s="146"/>
      <c r="STV23" s="146"/>
      <c r="STW23" s="146"/>
      <c r="STX23" s="146"/>
      <c r="STY23" s="146"/>
      <c r="STZ23" s="146"/>
      <c r="SUA23" s="146"/>
      <c r="SUB23" s="146"/>
      <c r="SUC23" s="146"/>
      <c r="SUD23" s="146"/>
      <c r="SUE23" s="146"/>
      <c r="SUF23" s="146"/>
      <c r="SUG23" s="146"/>
      <c r="SUH23" s="146"/>
      <c r="SUI23" s="146"/>
      <c r="SUJ23" s="146"/>
      <c r="SUK23" s="146"/>
      <c r="SUL23" s="146"/>
      <c r="SUM23" s="146"/>
      <c r="SUN23" s="146"/>
      <c r="SUO23" s="146"/>
      <c r="SUP23" s="146"/>
      <c r="SUQ23" s="146"/>
      <c r="SUR23" s="146"/>
      <c r="SUS23" s="146"/>
      <c r="SUT23" s="146"/>
      <c r="SUU23" s="146"/>
      <c r="SUV23" s="146"/>
      <c r="SUW23" s="146"/>
      <c r="SUX23" s="146"/>
      <c r="SUY23" s="146"/>
      <c r="SUZ23" s="146"/>
      <c r="SVA23" s="146"/>
      <c r="SVB23" s="146"/>
      <c r="SVC23" s="146"/>
      <c r="SVD23" s="146"/>
      <c r="SVE23" s="146"/>
      <c r="SVF23" s="146"/>
      <c r="SVG23" s="146"/>
      <c r="SVH23" s="146"/>
      <c r="SVI23" s="146"/>
      <c r="SVJ23" s="146"/>
      <c r="SVK23" s="146"/>
      <c r="SVL23" s="146"/>
      <c r="SVM23" s="146"/>
      <c r="SVN23" s="146"/>
      <c r="SVO23" s="146"/>
      <c r="SVP23" s="146"/>
      <c r="SVQ23" s="146"/>
      <c r="SVR23" s="146"/>
      <c r="SVS23" s="146"/>
      <c r="SVT23" s="146"/>
      <c r="SVU23" s="146"/>
      <c r="SVV23" s="146"/>
      <c r="SVW23" s="146"/>
      <c r="SVX23" s="146"/>
      <c r="SVY23" s="146"/>
      <c r="SVZ23" s="146"/>
      <c r="SWA23" s="146"/>
      <c r="SWB23" s="146"/>
      <c r="SWC23" s="146"/>
      <c r="SWD23" s="146"/>
      <c r="SWE23" s="146"/>
      <c r="SWF23" s="146"/>
      <c r="SWG23" s="146"/>
      <c r="SWH23" s="146"/>
      <c r="SWI23" s="146"/>
      <c r="SWJ23" s="146"/>
      <c r="SWK23" s="146"/>
      <c r="SWL23" s="146"/>
      <c r="SWM23" s="146"/>
      <c r="SWN23" s="146"/>
      <c r="SWO23" s="146"/>
      <c r="SWP23" s="146"/>
      <c r="SWQ23" s="146"/>
      <c r="SWR23" s="146"/>
      <c r="SWS23" s="146"/>
      <c r="SWT23" s="146"/>
      <c r="SWU23" s="146"/>
      <c r="SWV23" s="146"/>
      <c r="SWW23" s="146"/>
      <c r="SWX23" s="146"/>
      <c r="SWY23" s="146"/>
      <c r="SWZ23" s="146"/>
      <c r="SXA23" s="146"/>
      <c r="SXB23" s="146"/>
      <c r="SXC23" s="146"/>
      <c r="SXD23" s="146"/>
      <c r="SXE23" s="146"/>
      <c r="SXF23" s="146"/>
      <c r="SXG23" s="146"/>
      <c r="SXH23" s="146"/>
      <c r="SXI23" s="146"/>
      <c r="SXJ23" s="146"/>
      <c r="SXK23" s="146"/>
      <c r="SXL23" s="146"/>
      <c r="SXM23" s="146"/>
      <c r="SXN23" s="146"/>
      <c r="SXO23" s="146"/>
      <c r="SXP23" s="146"/>
      <c r="SXQ23" s="146"/>
      <c r="SXR23" s="146"/>
      <c r="SXS23" s="146"/>
      <c r="SXT23" s="146"/>
      <c r="SXU23" s="146"/>
      <c r="SXV23" s="146"/>
      <c r="SXW23" s="146"/>
      <c r="SXX23" s="146"/>
      <c r="SXY23" s="146"/>
      <c r="SXZ23" s="146"/>
      <c r="SYA23" s="146"/>
      <c r="SYB23" s="146"/>
      <c r="SYC23" s="146"/>
      <c r="SYD23" s="146"/>
      <c r="SYE23" s="146"/>
      <c r="SYF23" s="146"/>
      <c r="SYG23" s="146"/>
      <c r="SYH23" s="146"/>
      <c r="SYI23" s="146"/>
      <c r="SYJ23" s="146"/>
      <c r="SYK23" s="146"/>
      <c r="SYL23" s="146"/>
      <c r="SYM23" s="146"/>
      <c r="SYN23" s="146"/>
      <c r="SYO23" s="146"/>
      <c r="SYP23" s="146"/>
      <c r="SYQ23" s="146"/>
      <c r="SYR23" s="146"/>
      <c r="SYS23" s="146"/>
      <c r="SYT23" s="146"/>
      <c r="SYU23" s="146"/>
      <c r="SYV23" s="146"/>
      <c r="SYW23" s="146"/>
      <c r="SYX23" s="146"/>
      <c r="SYY23" s="146"/>
      <c r="SYZ23" s="146"/>
      <c r="SZA23" s="146"/>
      <c r="SZB23" s="146"/>
      <c r="SZC23" s="146"/>
      <c r="SZD23" s="146"/>
      <c r="SZE23" s="146"/>
      <c r="SZF23" s="146"/>
      <c r="SZG23" s="146"/>
      <c r="SZH23" s="146"/>
      <c r="SZI23" s="146"/>
      <c r="SZJ23" s="146"/>
      <c r="SZK23" s="146"/>
      <c r="SZL23" s="146"/>
      <c r="SZM23" s="146"/>
      <c r="SZN23" s="146"/>
      <c r="SZO23" s="146"/>
      <c r="SZP23" s="146"/>
      <c r="SZQ23" s="146"/>
      <c r="SZR23" s="146"/>
      <c r="SZS23" s="146"/>
      <c r="SZT23" s="146"/>
      <c r="SZU23" s="146"/>
      <c r="SZV23" s="146"/>
      <c r="SZW23" s="146"/>
      <c r="SZX23" s="146"/>
      <c r="SZY23" s="146"/>
      <c r="SZZ23" s="146"/>
      <c r="TAA23" s="146"/>
      <c r="TAB23" s="146"/>
      <c r="TAC23" s="146"/>
      <c r="TAD23" s="146"/>
      <c r="TAE23" s="146"/>
      <c r="TAF23" s="146"/>
      <c r="TAG23" s="146"/>
      <c r="TAH23" s="146"/>
      <c r="TAI23" s="146"/>
      <c r="TAJ23" s="146"/>
      <c r="TAK23" s="146"/>
      <c r="TAL23" s="146"/>
      <c r="TAM23" s="146"/>
      <c r="TAN23" s="146"/>
      <c r="TAO23" s="146"/>
      <c r="TAP23" s="146"/>
      <c r="TAQ23" s="146"/>
      <c r="TAR23" s="146"/>
      <c r="TAS23" s="146"/>
      <c r="TAT23" s="146"/>
      <c r="TAU23" s="146"/>
      <c r="TAV23" s="146"/>
      <c r="TAW23" s="146"/>
      <c r="TAX23" s="146"/>
      <c r="TAY23" s="146"/>
      <c r="TAZ23" s="146"/>
      <c r="TBA23" s="146"/>
      <c r="TBB23" s="146"/>
      <c r="TBC23" s="146"/>
      <c r="TBD23" s="146"/>
      <c r="TBE23" s="146"/>
      <c r="TBF23" s="146"/>
      <c r="TBG23" s="146"/>
      <c r="TBH23" s="146"/>
      <c r="TBI23" s="146"/>
      <c r="TBJ23" s="146"/>
      <c r="TBK23" s="146"/>
      <c r="TBL23" s="146"/>
      <c r="TBM23" s="146"/>
      <c r="TBN23" s="146"/>
      <c r="TBO23" s="146"/>
      <c r="TBP23" s="146"/>
      <c r="TBQ23" s="146"/>
      <c r="TBR23" s="146"/>
      <c r="TBS23" s="146"/>
      <c r="TBT23" s="146"/>
      <c r="TBU23" s="146"/>
      <c r="TBV23" s="146"/>
      <c r="TBW23" s="146"/>
      <c r="TBX23" s="146"/>
      <c r="TBY23" s="146"/>
      <c r="TBZ23" s="146"/>
      <c r="TCA23" s="146"/>
      <c r="TCB23" s="146"/>
      <c r="TCC23" s="146"/>
      <c r="TCD23" s="146"/>
      <c r="TCE23" s="146"/>
      <c r="TCF23" s="146"/>
      <c r="TCG23" s="146"/>
      <c r="TCH23" s="146"/>
      <c r="TCI23" s="146"/>
      <c r="TCJ23" s="146"/>
      <c r="TCK23" s="146"/>
      <c r="TCL23" s="146"/>
      <c r="TCM23" s="146"/>
      <c r="TCN23" s="146"/>
      <c r="TCO23" s="146"/>
      <c r="TCP23" s="146"/>
      <c r="TCQ23" s="146"/>
      <c r="TCR23" s="146"/>
      <c r="TCS23" s="146"/>
      <c r="TCT23" s="146"/>
      <c r="TCU23" s="146"/>
      <c r="TCV23" s="146"/>
      <c r="TCW23" s="146"/>
      <c r="TCX23" s="146"/>
      <c r="TCY23" s="146"/>
      <c r="TCZ23" s="146"/>
      <c r="TDA23" s="146"/>
      <c r="TDB23" s="146"/>
      <c r="TDC23" s="146"/>
      <c r="TDD23" s="146"/>
      <c r="TDE23" s="146"/>
      <c r="TDF23" s="146"/>
      <c r="TDG23" s="146"/>
      <c r="TDH23" s="146"/>
      <c r="TDI23" s="146"/>
      <c r="TDJ23" s="146"/>
      <c r="TDK23" s="146"/>
      <c r="TDL23" s="146"/>
      <c r="TDM23" s="146"/>
      <c r="TDN23" s="146"/>
      <c r="TDO23" s="146"/>
      <c r="TDP23" s="146"/>
      <c r="TDQ23" s="146"/>
      <c r="TDR23" s="146"/>
      <c r="TDS23" s="146"/>
      <c r="TDT23" s="146"/>
      <c r="TDU23" s="146"/>
      <c r="TDV23" s="146"/>
      <c r="TDW23" s="146"/>
      <c r="TDX23" s="146"/>
      <c r="TDY23" s="146"/>
      <c r="TDZ23" s="146"/>
      <c r="TEA23" s="146"/>
      <c r="TEB23" s="146"/>
      <c r="TEC23" s="146"/>
      <c r="TED23" s="146"/>
      <c r="TEE23" s="146"/>
      <c r="TEF23" s="146"/>
      <c r="TEG23" s="146"/>
      <c r="TEH23" s="146"/>
      <c r="TEI23" s="146"/>
      <c r="TEJ23" s="146"/>
      <c r="TEK23" s="146"/>
      <c r="TEL23" s="146"/>
      <c r="TEM23" s="146"/>
      <c r="TEN23" s="146"/>
      <c r="TEO23" s="146"/>
      <c r="TEP23" s="146"/>
      <c r="TEQ23" s="146"/>
      <c r="TER23" s="146"/>
      <c r="TES23" s="146"/>
      <c r="TET23" s="146"/>
      <c r="TEU23" s="146"/>
      <c r="TEV23" s="146"/>
      <c r="TEW23" s="146"/>
      <c r="TEX23" s="146"/>
      <c r="TEY23" s="146"/>
      <c r="TEZ23" s="146"/>
      <c r="TFA23" s="146"/>
      <c r="TFB23" s="146"/>
      <c r="TFC23" s="146"/>
      <c r="TFD23" s="146"/>
      <c r="TFE23" s="146"/>
      <c r="TFF23" s="146"/>
      <c r="TFG23" s="146"/>
      <c r="TFH23" s="146"/>
      <c r="TFI23" s="146"/>
      <c r="TFJ23" s="146"/>
      <c r="TFK23" s="146"/>
      <c r="TFL23" s="146"/>
      <c r="TFM23" s="146"/>
      <c r="TFN23" s="146"/>
      <c r="TFO23" s="146"/>
      <c r="TFP23" s="146"/>
      <c r="TFQ23" s="146"/>
      <c r="TFR23" s="146"/>
      <c r="TFS23" s="146"/>
      <c r="TFT23" s="146"/>
      <c r="TFU23" s="146"/>
      <c r="TFV23" s="146"/>
      <c r="TFW23" s="146"/>
      <c r="TFX23" s="146"/>
      <c r="TFY23" s="146"/>
      <c r="TFZ23" s="146"/>
      <c r="TGA23" s="146"/>
      <c r="TGB23" s="146"/>
      <c r="TGC23" s="146"/>
      <c r="TGD23" s="146"/>
      <c r="TGE23" s="146"/>
      <c r="TGF23" s="146"/>
      <c r="TGG23" s="146"/>
      <c r="TGH23" s="146"/>
      <c r="TGI23" s="146"/>
      <c r="TGJ23" s="146"/>
      <c r="TGK23" s="146"/>
      <c r="TGL23" s="146"/>
      <c r="TGM23" s="146"/>
      <c r="TGN23" s="146"/>
      <c r="TGO23" s="146"/>
      <c r="TGP23" s="146"/>
      <c r="TGQ23" s="146"/>
      <c r="TGR23" s="146"/>
      <c r="TGS23" s="146"/>
      <c r="TGT23" s="146"/>
      <c r="TGU23" s="146"/>
      <c r="TGV23" s="146"/>
      <c r="TGW23" s="146"/>
      <c r="TGX23" s="146"/>
      <c r="TGY23" s="146"/>
      <c r="TGZ23" s="146"/>
      <c r="THA23" s="146"/>
      <c r="THB23" s="146"/>
      <c r="THC23" s="146"/>
      <c r="THD23" s="146"/>
      <c r="THE23" s="146"/>
      <c r="THF23" s="146"/>
      <c r="THG23" s="146"/>
      <c r="THH23" s="146"/>
      <c r="THI23" s="146"/>
      <c r="THJ23" s="146"/>
      <c r="THK23" s="146"/>
      <c r="THL23" s="146"/>
      <c r="THM23" s="146"/>
      <c r="THN23" s="146"/>
      <c r="THO23" s="146"/>
      <c r="THP23" s="146"/>
      <c r="THQ23" s="146"/>
      <c r="THR23" s="146"/>
      <c r="THS23" s="146"/>
      <c r="THT23" s="146"/>
      <c r="THU23" s="146"/>
      <c r="THV23" s="146"/>
      <c r="THW23" s="146"/>
      <c r="THX23" s="146"/>
      <c r="THY23" s="146"/>
      <c r="THZ23" s="146"/>
      <c r="TIA23" s="146"/>
      <c r="TIB23" s="146"/>
      <c r="TIC23" s="146"/>
      <c r="TID23" s="146"/>
      <c r="TIE23" s="146"/>
      <c r="TIF23" s="146"/>
      <c r="TIG23" s="146"/>
      <c r="TIH23" s="146"/>
      <c r="TII23" s="146"/>
      <c r="TIJ23" s="146"/>
      <c r="TIK23" s="146"/>
      <c r="TIL23" s="146"/>
      <c r="TIM23" s="146"/>
      <c r="TIN23" s="146"/>
      <c r="TIO23" s="146"/>
      <c r="TIP23" s="146"/>
      <c r="TIQ23" s="146"/>
      <c r="TIR23" s="146"/>
      <c r="TIS23" s="146"/>
      <c r="TIT23" s="146"/>
      <c r="TIU23" s="146"/>
      <c r="TIV23" s="146"/>
      <c r="TIW23" s="146"/>
      <c r="TIX23" s="146"/>
      <c r="TIY23" s="146"/>
      <c r="TIZ23" s="146"/>
      <c r="TJA23" s="146"/>
      <c r="TJB23" s="146"/>
      <c r="TJC23" s="146"/>
      <c r="TJD23" s="146"/>
      <c r="TJE23" s="146"/>
      <c r="TJF23" s="146"/>
      <c r="TJG23" s="146"/>
      <c r="TJH23" s="146"/>
      <c r="TJI23" s="146"/>
      <c r="TJJ23" s="146"/>
      <c r="TJK23" s="146"/>
      <c r="TJL23" s="146"/>
      <c r="TJM23" s="146"/>
      <c r="TJN23" s="146"/>
      <c r="TJO23" s="146"/>
      <c r="TJP23" s="146"/>
      <c r="TJQ23" s="146"/>
      <c r="TJR23" s="146"/>
      <c r="TJS23" s="146"/>
      <c r="TJT23" s="146"/>
      <c r="TJU23" s="146"/>
      <c r="TJV23" s="146"/>
      <c r="TJW23" s="146"/>
      <c r="TJX23" s="146"/>
      <c r="TJY23" s="146"/>
      <c r="TJZ23" s="146"/>
      <c r="TKA23" s="146"/>
      <c r="TKB23" s="146"/>
      <c r="TKC23" s="146"/>
      <c r="TKD23" s="146"/>
      <c r="TKE23" s="146"/>
      <c r="TKF23" s="146"/>
      <c r="TKG23" s="146"/>
      <c r="TKH23" s="146"/>
      <c r="TKI23" s="146"/>
      <c r="TKJ23" s="146"/>
      <c r="TKK23" s="146"/>
      <c r="TKL23" s="146"/>
      <c r="TKM23" s="146"/>
      <c r="TKN23" s="146"/>
      <c r="TKO23" s="146"/>
      <c r="TKP23" s="146"/>
      <c r="TKQ23" s="146"/>
      <c r="TKR23" s="146"/>
      <c r="TKS23" s="146"/>
      <c r="TKT23" s="146"/>
      <c r="TKU23" s="146"/>
      <c r="TKV23" s="146"/>
      <c r="TKW23" s="146"/>
      <c r="TKX23" s="146"/>
      <c r="TKY23" s="146"/>
      <c r="TKZ23" s="146"/>
      <c r="TLA23" s="146"/>
      <c r="TLB23" s="146"/>
      <c r="TLC23" s="146"/>
      <c r="TLD23" s="146"/>
      <c r="TLE23" s="146"/>
      <c r="TLF23" s="146"/>
      <c r="TLG23" s="146"/>
      <c r="TLH23" s="146"/>
      <c r="TLI23" s="146"/>
      <c r="TLJ23" s="146"/>
      <c r="TLK23" s="146"/>
      <c r="TLL23" s="146"/>
      <c r="TLM23" s="146"/>
      <c r="TLN23" s="146"/>
      <c r="TLO23" s="146"/>
      <c r="TLP23" s="146"/>
      <c r="TLQ23" s="146"/>
      <c r="TLR23" s="146"/>
      <c r="TLS23" s="146"/>
      <c r="TLT23" s="146"/>
      <c r="TLU23" s="146"/>
      <c r="TLV23" s="146"/>
      <c r="TLW23" s="146"/>
      <c r="TLX23" s="146"/>
      <c r="TLY23" s="146"/>
      <c r="TLZ23" s="146"/>
      <c r="TMA23" s="146"/>
      <c r="TMB23" s="146"/>
      <c r="TMC23" s="146"/>
      <c r="TMD23" s="146"/>
      <c r="TME23" s="146"/>
      <c r="TMF23" s="146"/>
      <c r="TMG23" s="146"/>
      <c r="TMH23" s="146"/>
      <c r="TMI23" s="146"/>
      <c r="TMJ23" s="146"/>
      <c r="TMK23" s="146"/>
      <c r="TML23" s="146"/>
      <c r="TMM23" s="146"/>
      <c r="TMN23" s="146"/>
      <c r="TMO23" s="146"/>
      <c r="TMP23" s="146"/>
      <c r="TMQ23" s="146"/>
      <c r="TMR23" s="146"/>
      <c r="TMS23" s="146"/>
      <c r="TMT23" s="146"/>
      <c r="TMU23" s="146"/>
      <c r="TMV23" s="146"/>
      <c r="TMW23" s="146"/>
      <c r="TMX23" s="146"/>
      <c r="TMY23" s="146"/>
      <c r="TMZ23" s="146"/>
      <c r="TNA23" s="146"/>
      <c r="TNB23" s="146"/>
      <c r="TNC23" s="146"/>
      <c r="TND23" s="146"/>
      <c r="TNE23" s="146"/>
      <c r="TNF23" s="146"/>
      <c r="TNG23" s="146"/>
      <c r="TNH23" s="146"/>
      <c r="TNI23" s="146"/>
      <c r="TNJ23" s="146"/>
      <c r="TNK23" s="146"/>
      <c r="TNL23" s="146"/>
      <c r="TNM23" s="146"/>
      <c r="TNN23" s="146"/>
      <c r="TNO23" s="146"/>
      <c r="TNP23" s="146"/>
      <c r="TNQ23" s="146"/>
      <c r="TNR23" s="146"/>
      <c r="TNS23" s="146"/>
      <c r="TNT23" s="146"/>
      <c r="TNU23" s="146"/>
      <c r="TNV23" s="146"/>
      <c r="TNW23" s="146"/>
      <c r="TNX23" s="146"/>
      <c r="TNY23" s="146"/>
      <c r="TNZ23" s="146"/>
      <c r="TOA23" s="146"/>
      <c r="TOB23" s="146"/>
      <c r="TOC23" s="146"/>
      <c r="TOD23" s="146"/>
      <c r="TOE23" s="146"/>
      <c r="TOF23" s="146"/>
      <c r="TOG23" s="146"/>
      <c r="TOH23" s="146"/>
      <c r="TOI23" s="146"/>
      <c r="TOJ23" s="146"/>
      <c r="TOK23" s="146"/>
      <c r="TOL23" s="146"/>
      <c r="TOM23" s="146"/>
      <c r="TON23" s="146"/>
      <c r="TOO23" s="146"/>
      <c r="TOP23" s="146"/>
      <c r="TOQ23" s="146"/>
      <c r="TOR23" s="146"/>
      <c r="TOS23" s="146"/>
      <c r="TOT23" s="146"/>
      <c r="TOU23" s="146"/>
      <c r="TOV23" s="146"/>
      <c r="TOW23" s="146"/>
      <c r="TOX23" s="146"/>
      <c r="TOY23" s="146"/>
      <c r="TOZ23" s="146"/>
      <c r="TPA23" s="146"/>
      <c r="TPB23" s="146"/>
      <c r="TPC23" s="146"/>
      <c r="TPD23" s="146"/>
      <c r="TPE23" s="146"/>
      <c r="TPF23" s="146"/>
      <c r="TPG23" s="146"/>
      <c r="TPH23" s="146"/>
      <c r="TPI23" s="146"/>
      <c r="TPJ23" s="146"/>
      <c r="TPK23" s="146"/>
      <c r="TPL23" s="146"/>
      <c r="TPM23" s="146"/>
      <c r="TPN23" s="146"/>
      <c r="TPO23" s="146"/>
      <c r="TPP23" s="146"/>
      <c r="TPQ23" s="146"/>
      <c r="TPR23" s="146"/>
      <c r="TPS23" s="146"/>
      <c r="TPT23" s="146"/>
      <c r="TPU23" s="146"/>
      <c r="TPV23" s="146"/>
      <c r="TPW23" s="146"/>
      <c r="TPX23" s="146"/>
      <c r="TPY23" s="146"/>
      <c r="TPZ23" s="146"/>
      <c r="TQA23" s="146"/>
      <c r="TQB23" s="146"/>
      <c r="TQC23" s="146"/>
      <c r="TQD23" s="146"/>
      <c r="TQE23" s="146"/>
      <c r="TQF23" s="146"/>
      <c r="TQG23" s="146"/>
      <c r="TQH23" s="146"/>
      <c r="TQI23" s="146"/>
      <c r="TQJ23" s="146"/>
      <c r="TQK23" s="146"/>
      <c r="TQL23" s="146"/>
      <c r="TQM23" s="146"/>
      <c r="TQN23" s="146"/>
      <c r="TQO23" s="146"/>
      <c r="TQP23" s="146"/>
      <c r="TQQ23" s="146"/>
      <c r="TQR23" s="146"/>
      <c r="TQS23" s="146"/>
      <c r="TQT23" s="146"/>
      <c r="TQU23" s="146"/>
      <c r="TQV23" s="146"/>
      <c r="TQW23" s="146"/>
      <c r="TQX23" s="146"/>
      <c r="TQY23" s="146"/>
      <c r="TQZ23" s="146"/>
      <c r="TRA23" s="146"/>
      <c r="TRB23" s="146"/>
      <c r="TRC23" s="146"/>
      <c r="TRD23" s="146"/>
      <c r="TRE23" s="146"/>
      <c r="TRF23" s="146"/>
      <c r="TRG23" s="146"/>
      <c r="TRH23" s="146"/>
      <c r="TRI23" s="146"/>
      <c r="TRJ23" s="146"/>
      <c r="TRK23" s="146"/>
      <c r="TRL23" s="146"/>
      <c r="TRM23" s="146"/>
      <c r="TRN23" s="146"/>
      <c r="TRO23" s="146"/>
      <c r="TRP23" s="146"/>
      <c r="TRQ23" s="146"/>
      <c r="TRR23" s="146"/>
      <c r="TRS23" s="146"/>
      <c r="TRT23" s="146"/>
      <c r="TRU23" s="146"/>
      <c r="TRV23" s="146"/>
      <c r="TRW23" s="146"/>
      <c r="TRX23" s="146"/>
      <c r="TRY23" s="146"/>
      <c r="TRZ23" s="146"/>
      <c r="TSA23" s="146"/>
      <c r="TSB23" s="146"/>
      <c r="TSC23" s="146"/>
      <c r="TSD23" s="146"/>
      <c r="TSE23" s="146"/>
      <c r="TSF23" s="146"/>
      <c r="TSG23" s="146"/>
      <c r="TSH23" s="146"/>
      <c r="TSI23" s="146"/>
      <c r="TSJ23" s="146"/>
      <c r="TSK23" s="146"/>
      <c r="TSL23" s="146"/>
      <c r="TSM23" s="146"/>
      <c r="TSN23" s="146"/>
      <c r="TSO23" s="146"/>
      <c r="TSP23" s="146"/>
      <c r="TSQ23" s="146"/>
      <c r="TSR23" s="146"/>
      <c r="TSS23" s="146"/>
      <c r="TST23" s="146"/>
      <c r="TSU23" s="146"/>
      <c r="TSV23" s="146"/>
      <c r="TSW23" s="146"/>
      <c r="TSX23" s="146"/>
      <c r="TSY23" s="146"/>
      <c r="TSZ23" s="146"/>
      <c r="TTA23" s="146"/>
      <c r="TTB23" s="146"/>
      <c r="TTC23" s="146"/>
      <c r="TTD23" s="146"/>
      <c r="TTE23" s="146"/>
      <c r="TTF23" s="146"/>
      <c r="TTG23" s="146"/>
      <c r="TTH23" s="146"/>
      <c r="TTI23" s="146"/>
      <c r="TTJ23" s="146"/>
      <c r="TTK23" s="146"/>
      <c r="TTL23" s="146"/>
      <c r="TTM23" s="146"/>
      <c r="TTN23" s="146"/>
      <c r="TTO23" s="146"/>
      <c r="TTP23" s="146"/>
      <c r="TTQ23" s="146"/>
      <c r="TTR23" s="146"/>
      <c r="TTS23" s="146"/>
      <c r="TTT23" s="146"/>
      <c r="TTU23" s="146"/>
      <c r="TTV23" s="146"/>
      <c r="TTW23" s="146"/>
      <c r="TTX23" s="146"/>
      <c r="TTY23" s="146"/>
      <c r="TTZ23" s="146"/>
      <c r="TUA23" s="146"/>
      <c r="TUB23" s="146"/>
      <c r="TUC23" s="146"/>
      <c r="TUD23" s="146"/>
      <c r="TUE23" s="146"/>
      <c r="TUF23" s="146"/>
      <c r="TUG23" s="146"/>
      <c r="TUH23" s="146"/>
      <c r="TUI23" s="146"/>
      <c r="TUJ23" s="146"/>
      <c r="TUK23" s="146"/>
      <c r="TUL23" s="146"/>
      <c r="TUM23" s="146"/>
      <c r="TUN23" s="146"/>
      <c r="TUO23" s="146"/>
      <c r="TUP23" s="146"/>
      <c r="TUQ23" s="146"/>
      <c r="TUR23" s="146"/>
      <c r="TUS23" s="146"/>
      <c r="TUT23" s="146"/>
      <c r="TUU23" s="146"/>
      <c r="TUV23" s="146"/>
      <c r="TUW23" s="146"/>
      <c r="TUX23" s="146"/>
      <c r="TUY23" s="146"/>
      <c r="TUZ23" s="146"/>
      <c r="TVA23" s="146"/>
      <c r="TVB23" s="146"/>
      <c r="TVC23" s="146"/>
      <c r="TVD23" s="146"/>
      <c r="TVE23" s="146"/>
      <c r="TVF23" s="146"/>
      <c r="TVG23" s="146"/>
      <c r="TVH23" s="146"/>
      <c r="TVI23" s="146"/>
      <c r="TVJ23" s="146"/>
      <c r="TVK23" s="146"/>
      <c r="TVL23" s="146"/>
      <c r="TVM23" s="146"/>
      <c r="TVN23" s="146"/>
      <c r="TVO23" s="146"/>
      <c r="TVP23" s="146"/>
      <c r="TVQ23" s="146"/>
      <c r="TVR23" s="146"/>
      <c r="TVS23" s="146"/>
      <c r="TVT23" s="146"/>
      <c r="TVU23" s="146"/>
      <c r="TVV23" s="146"/>
      <c r="TVW23" s="146"/>
      <c r="TVX23" s="146"/>
      <c r="TVY23" s="146"/>
      <c r="TVZ23" s="146"/>
      <c r="TWA23" s="146"/>
      <c r="TWB23" s="146"/>
      <c r="TWC23" s="146"/>
      <c r="TWD23" s="146"/>
      <c r="TWE23" s="146"/>
      <c r="TWF23" s="146"/>
      <c r="TWG23" s="146"/>
      <c r="TWH23" s="146"/>
      <c r="TWI23" s="146"/>
      <c r="TWJ23" s="146"/>
      <c r="TWK23" s="146"/>
      <c r="TWL23" s="146"/>
      <c r="TWM23" s="146"/>
      <c r="TWN23" s="146"/>
      <c r="TWO23" s="146"/>
      <c r="TWP23" s="146"/>
      <c r="TWQ23" s="146"/>
      <c r="TWR23" s="146"/>
      <c r="TWS23" s="146"/>
      <c r="TWT23" s="146"/>
      <c r="TWU23" s="146"/>
      <c r="TWV23" s="146"/>
      <c r="TWW23" s="146"/>
      <c r="TWX23" s="146"/>
      <c r="TWY23" s="146"/>
      <c r="TWZ23" s="146"/>
      <c r="TXA23" s="146"/>
      <c r="TXB23" s="146"/>
      <c r="TXC23" s="146"/>
      <c r="TXD23" s="146"/>
      <c r="TXE23" s="146"/>
      <c r="TXF23" s="146"/>
      <c r="TXG23" s="146"/>
      <c r="TXH23" s="146"/>
      <c r="TXI23" s="146"/>
      <c r="TXJ23" s="146"/>
      <c r="TXK23" s="146"/>
      <c r="TXL23" s="146"/>
      <c r="TXM23" s="146"/>
      <c r="TXN23" s="146"/>
      <c r="TXO23" s="146"/>
      <c r="TXP23" s="146"/>
      <c r="TXQ23" s="146"/>
      <c r="TXR23" s="146"/>
      <c r="TXS23" s="146"/>
      <c r="TXT23" s="146"/>
      <c r="TXU23" s="146"/>
      <c r="TXV23" s="146"/>
      <c r="TXW23" s="146"/>
      <c r="TXX23" s="146"/>
      <c r="TXY23" s="146"/>
      <c r="TXZ23" s="146"/>
      <c r="TYA23" s="146"/>
      <c r="TYB23" s="146"/>
      <c r="TYC23" s="146"/>
      <c r="TYD23" s="146"/>
      <c r="TYE23" s="146"/>
      <c r="TYF23" s="146"/>
      <c r="TYG23" s="146"/>
      <c r="TYH23" s="146"/>
      <c r="TYI23" s="146"/>
      <c r="TYJ23" s="146"/>
      <c r="TYK23" s="146"/>
      <c r="TYL23" s="146"/>
      <c r="TYM23" s="146"/>
      <c r="TYN23" s="146"/>
      <c r="TYO23" s="146"/>
      <c r="TYP23" s="146"/>
      <c r="TYQ23" s="146"/>
      <c r="TYR23" s="146"/>
      <c r="TYS23" s="146"/>
      <c r="TYT23" s="146"/>
      <c r="TYU23" s="146"/>
      <c r="TYV23" s="146"/>
      <c r="TYW23" s="146"/>
      <c r="TYX23" s="146"/>
      <c r="TYY23" s="146"/>
      <c r="TYZ23" s="146"/>
      <c r="TZA23" s="146"/>
      <c r="TZB23" s="146"/>
      <c r="TZC23" s="146"/>
      <c r="TZD23" s="146"/>
      <c r="TZE23" s="146"/>
      <c r="TZF23" s="146"/>
      <c r="TZG23" s="146"/>
      <c r="TZH23" s="146"/>
      <c r="TZI23" s="146"/>
      <c r="TZJ23" s="146"/>
      <c r="TZK23" s="146"/>
      <c r="TZL23" s="146"/>
      <c r="TZM23" s="146"/>
      <c r="TZN23" s="146"/>
      <c r="TZO23" s="146"/>
      <c r="TZP23" s="146"/>
      <c r="TZQ23" s="146"/>
      <c r="TZR23" s="146"/>
      <c r="TZS23" s="146"/>
      <c r="TZT23" s="146"/>
      <c r="TZU23" s="146"/>
      <c r="TZV23" s="146"/>
      <c r="TZW23" s="146"/>
      <c r="TZX23" s="146"/>
      <c r="TZY23" s="146"/>
      <c r="TZZ23" s="146"/>
      <c r="UAA23" s="146"/>
      <c r="UAB23" s="146"/>
      <c r="UAC23" s="146"/>
      <c r="UAD23" s="146"/>
      <c r="UAE23" s="146"/>
      <c r="UAF23" s="146"/>
      <c r="UAG23" s="146"/>
      <c r="UAH23" s="146"/>
      <c r="UAI23" s="146"/>
      <c r="UAJ23" s="146"/>
      <c r="UAK23" s="146"/>
      <c r="UAL23" s="146"/>
      <c r="UAM23" s="146"/>
      <c r="UAN23" s="146"/>
      <c r="UAO23" s="146"/>
      <c r="UAP23" s="146"/>
      <c r="UAQ23" s="146"/>
      <c r="UAR23" s="146"/>
      <c r="UAS23" s="146"/>
      <c r="UAT23" s="146"/>
      <c r="UAU23" s="146"/>
      <c r="UAV23" s="146"/>
      <c r="UAW23" s="146"/>
      <c r="UAX23" s="146"/>
      <c r="UAY23" s="146"/>
      <c r="UAZ23" s="146"/>
      <c r="UBA23" s="146"/>
      <c r="UBB23" s="146"/>
      <c r="UBC23" s="146"/>
      <c r="UBD23" s="146"/>
      <c r="UBE23" s="146"/>
      <c r="UBF23" s="146"/>
      <c r="UBG23" s="146"/>
      <c r="UBH23" s="146"/>
      <c r="UBI23" s="146"/>
      <c r="UBJ23" s="146"/>
      <c r="UBK23" s="146"/>
      <c r="UBL23" s="146"/>
      <c r="UBM23" s="146"/>
      <c r="UBN23" s="146"/>
      <c r="UBO23" s="146"/>
      <c r="UBP23" s="146"/>
      <c r="UBQ23" s="146"/>
      <c r="UBR23" s="146"/>
      <c r="UBS23" s="146"/>
      <c r="UBT23" s="146"/>
      <c r="UBU23" s="146"/>
      <c r="UBV23" s="146"/>
      <c r="UBW23" s="146"/>
      <c r="UBX23" s="146"/>
      <c r="UBY23" s="146"/>
      <c r="UBZ23" s="146"/>
      <c r="UCA23" s="146"/>
      <c r="UCB23" s="146"/>
      <c r="UCC23" s="146"/>
      <c r="UCD23" s="146"/>
      <c r="UCE23" s="146"/>
      <c r="UCF23" s="146"/>
      <c r="UCG23" s="146"/>
      <c r="UCH23" s="146"/>
      <c r="UCI23" s="146"/>
      <c r="UCJ23" s="146"/>
      <c r="UCK23" s="146"/>
      <c r="UCL23" s="146"/>
      <c r="UCM23" s="146"/>
      <c r="UCN23" s="146"/>
      <c r="UCO23" s="146"/>
      <c r="UCP23" s="146"/>
      <c r="UCQ23" s="146"/>
      <c r="UCR23" s="146"/>
      <c r="UCS23" s="146"/>
      <c r="UCT23" s="146"/>
      <c r="UCU23" s="146"/>
      <c r="UCV23" s="146"/>
      <c r="UCW23" s="146"/>
      <c r="UCX23" s="146"/>
      <c r="UCY23" s="146"/>
      <c r="UCZ23" s="146"/>
      <c r="UDA23" s="146"/>
      <c r="UDB23" s="146"/>
      <c r="UDC23" s="146"/>
      <c r="UDD23" s="146"/>
      <c r="UDE23" s="146"/>
      <c r="UDF23" s="146"/>
      <c r="UDG23" s="146"/>
      <c r="UDH23" s="146"/>
      <c r="UDI23" s="146"/>
      <c r="UDJ23" s="146"/>
      <c r="UDK23" s="146"/>
      <c r="UDL23" s="146"/>
      <c r="UDM23" s="146"/>
      <c r="UDN23" s="146"/>
      <c r="UDO23" s="146"/>
      <c r="UDP23" s="146"/>
      <c r="UDQ23" s="146"/>
      <c r="UDR23" s="146"/>
      <c r="UDS23" s="146"/>
      <c r="UDT23" s="146"/>
      <c r="UDU23" s="146"/>
      <c r="UDV23" s="146"/>
      <c r="UDW23" s="146"/>
      <c r="UDX23" s="146"/>
      <c r="UDY23" s="146"/>
      <c r="UDZ23" s="146"/>
      <c r="UEA23" s="146"/>
      <c r="UEB23" s="146"/>
      <c r="UEC23" s="146"/>
      <c r="UED23" s="146"/>
      <c r="UEE23" s="146"/>
      <c r="UEF23" s="146"/>
      <c r="UEG23" s="146"/>
      <c r="UEH23" s="146"/>
      <c r="UEI23" s="146"/>
      <c r="UEJ23" s="146"/>
      <c r="UEK23" s="146"/>
      <c r="UEL23" s="146"/>
      <c r="UEM23" s="146"/>
      <c r="UEN23" s="146"/>
      <c r="UEO23" s="146"/>
      <c r="UEP23" s="146"/>
      <c r="UEQ23" s="146"/>
      <c r="UER23" s="146"/>
      <c r="UES23" s="146"/>
      <c r="UET23" s="146"/>
      <c r="UEU23" s="146"/>
      <c r="UEV23" s="146"/>
      <c r="UEW23" s="146"/>
      <c r="UEX23" s="146"/>
      <c r="UEY23" s="146"/>
      <c r="UEZ23" s="146"/>
      <c r="UFA23" s="146"/>
      <c r="UFB23" s="146"/>
      <c r="UFC23" s="146"/>
      <c r="UFD23" s="146"/>
      <c r="UFE23" s="146"/>
      <c r="UFF23" s="146"/>
      <c r="UFG23" s="146"/>
      <c r="UFH23" s="146"/>
      <c r="UFI23" s="146"/>
      <c r="UFJ23" s="146"/>
      <c r="UFK23" s="146"/>
      <c r="UFL23" s="146"/>
      <c r="UFM23" s="146"/>
      <c r="UFN23" s="146"/>
      <c r="UFO23" s="146"/>
      <c r="UFP23" s="146"/>
      <c r="UFQ23" s="146"/>
      <c r="UFR23" s="146"/>
      <c r="UFS23" s="146"/>
      <c r="UFT23" s="146"/>
      <c r="UFU23" s="146"/>
      <c r="UFV23" s="146"/>
      <c r="UFW23" s="146"/>
      <c r="UFX23" s="146"/>
      <c r="UFY23" s="146"/>
      <c r="UFZ23" s="146"/>
      <c r="UGA23" s="146"/>
      <c r="UGB23" s="146"/>
      <c r="UGC23" s="146"/>
      <c r="UGD23" s="146"/>
      <c r="UGE23" s="146"/>
      <c r="UGF23" s="146"/>
      <c r="UGG23" s="146"/>
      <c r="UGH23" s="146"/>
      <c r="UGI23" s="146"/>
      <c r="UGJ23" s="146"/>
      <c r="UGK23" s="146"/>
      <c r="UGL23" s="146"/>
      <c r="UGM23" s="146"/>
      <c r="UGN23" s="146"/>
      <c r="UGO23" s="146"/>
      <c r="UGP23" s="146"/>
      <c r="UGQ23" s="146"/>
      <c r="UGR23" s="146"/>
      <c r="UGS23" s="146"/>
      <c r="UGT23" s="146"/>
      <c r="UGU23" s="146"/>
      <c r="UGV23" s="146"/>
      <c r="UGW23" s="146"/>
      <c r="UGX23" s="146"/>
      <c r="UGY23" s="146"/>
      <c r="UGZ23" s="146"/>
      <c r="UHA23" s="146"/>
      <c r="UHB23" s="146"/>
      <c r="UHC23" s="146"/>
      <c r="UHD23" s="146"/>
      <c r="UHE23" s="146"/>
      <c r="UHF23" s="146"/>
      <c r="UHG23" s="146"/>
      <c r="UHH23" s="146"/>
      <c r="UHI23" s="146"/>
      <c r="UHJ23" s="146"/>
      <c r="UHK23" s="146"/>
      <c r="UHL23" s="146"/>
      <c r="UHM23" s="146"/>
      <c r="UHN23" s="146"/>
      <c r="UHO23" s="146"/>
      <c r="UHP23" s="146"/>
      <c r="UHQ23" s="146"/>
      <c r="UHR23" s="146"/>
      <c r="UHS23" s="146"/>
      <c r="UHT23" s="146"/>
      <c r="UHU23" s="146"/>
      <c r="UHV23" s="146"/>
      <c r="UHW23" s="146"/>
      <c r="UHX23" s="146"/>
      <c r="UHY23" s="146"/>
      <c r="UHZ23" s="146"/>
      <c r="UIA23" s="146"/>
      <c r="UIB23" s="146"/>
      <c r="UIC23" s="146"/>
      <c r="UID23" s="146"/>
      <c r="UIE23" s="146"/>
      <c r="UIF23" s="146"/>
      <c r="UIG23" s="146"/>
      <c r="UIH23" s="146"/>
      <c r="UII23" s="146"/>
      <c r="UIJ23" s="146"/>
      <c r="UIK23" s="146"/>
      <c r="UIL23" s="146"/>
      <c r="UIM23" s="146"/>
      <c r="UIN23" s="146"/>
      <c r="UIO23" s="146"/>
      <c r="UIP23" s="146"/>
      <c r="UIQ23" s="146"/>
      <c r="UIR23" s="146"/>
      <c r="UIS23" s="146"/>
      <c r="UIT23" s="146"/>
      <c r="UIU23" s="146"/>
      <c r="UIV23" s="146"/>
      <c r="UIW23" s="146"/>
      <c r="UIX23" s="146"/>
      <c r="UIY23" s="146"/>
      <c r="UIZ23" s="146"/>
      <c r="UJA23" s="146"/>
      <c r="UJB23" s="146"/>
      <c r="UJC23" s="146"/>
      <c r="UJD23" s="146"/>
      <c r="UJE23" s="146"/>
      <c r="UJF23" s="146"/>
      <c r="UJG23" s="146"/>
      <c r="UJH23" s="146"/>
      <c r="UJI23" s="146"/>
      <c r="UJJ23" s="146"/>
      <c r="UJK23" s="146"/>
      <c r="UJL23" s="146"/>
      <c r="UJM23" s="146"/>
      <c r="UJN23" s="146"/>
      <c r="UJO23" s="146"/>
      <c r="UJP23" s="146"/>
      <c r="UJQ23" s="146"/>
      <c r="UJR23" s="146"/>
      <c r="UJS23" s="146"/>
      <c r="UJT23" s="146"/>
      <c r="UJU23" s="146"/>
      <c r="UJV23" s="146"/>
      <c r="UJW23" s="146"/>
      <c r="UJX23" s="146"/>
      <c r="UJY23" s="146"/>
      <c r="UJZ23" s="146"/>
      <c r="UKA23" s="146"/>
      <c r="UKB23" s="146"/>
      <c r="UKC23" s="146"/>
      <c r="UKD23" s="146"/>
      <c r="UKE23" s="146"/>
      <c r="UKF23" s="146"/>
      <c r="UKG23" s="146"/>
      <c r="UKH23" s="146"/>
      <c r="UKI23" s="146"/>
      <c r="UKJ23" s="146"/>
      <c r="UKK23" s="146"/>
      <c r="UKL23" s="146"/>
      <c r="UKM23" s="146"/>
      <c r="UKN23" s="146"/>
      <c r="UKO23" s="146"/>
      <c r="UKP23" s="146"/>
      <c r="UKQ23" s="146"/>
      <c r="UKR23" s="146"/>
      <c r="UKS23" s="146"/>
      <c r="UKT23" s="146"/>
      <c r="UKU23" s="146"/>
      <c r="UKV23" s="146"/>
      <c r="UKW23" s="146"/>
      <c r="UKX23" s="146"/>
      <c r="UKY23" s="146"/>
      <c r="UKZ23" s="146"/>
      <c r="ULA23" s="146"/>
      <c r="ULB23" s="146"/>
      <c r="ULC23" s="146"/>
      <c r="ULD23" s="146"/>
      <c r="ULE23" s="146"/>
      <c r="ULF23" s="146"/>
      <c r="ULG23" s="146"/>
      <c r="ULH23" s="146"/>
      <c r="ULI23" s="146"/>
      <c r="ULJ23" s="146"/>
      <c r="ULK23" s="146"/>
      <c r="ULL23" s="146"/>
      <c r="ULM23" s="146"/>
      <c r="ULN23" s="146"/>
      <c r="ULO23" s="146"/>
      <c r="ULP23" s="146"/>
      <c r="ULQ23" s="146"/>
      <c r="ULR23" s="146"/>
      <c r="ULS23" s="146"/>
      <c r="ULT23" s="146"/>
      <c r="ULU23" s="146"/>
      <c r="ULV23" s="146"/>
      <c r="ULW23" s="146"/>
      <c r="ULX23" s="146"/>
      <c r="ULY23" s="146"/>
      <c r="ULZ23" s="146"/>
      <c r="UMA23" s="146"/>
      <c r="UMB23" s="146"/>
      <c r="UMC23" s="146"/>
      <c r="UMD23" s="146"/>
      <c r="UME23" s="146"/>
      <c r="UMF23" s="146"/>
      <c r="UMG23" s="146"/>
      <c r="UMH23" s="146"/>
      <c r="UMI23" s="146"/>
      <c r="UMJ23" s="146"/>
      <c r="UMK23" s="146"/>
      <c r="UML23" s="146"/>
      <c r="UMM23" s="146"/>
      <c r="UMN23" s="146"/>
      <c r="UMO23" s="146"/>
      <c r="UMP23" s="146"/>
      <c r="UMQ23" s="146"/>
      <c r="UMR23" s="146"/>
      <c r="UMS23" s="146"/>
      <c r="UMT23" s="146"/>
      <c r="UMU23" s="146"/>
      <c r="UMV23" s="146"/>
      <c r="UMW23" s="146"/>
      <c r="UMX23" s="146"/>
      <c r="UMY23" s="146"/>
      <c r="UMZ23" s="146"/>
      <c r="UNA23" s="146"/>
      <c r="UNB23" s="146"/>
      <c r="UNC23" s="146"/>
      <c r="UND23" s="146"/>
      <c r="UNE23" s="146"/>
      <c r="UNF23" s="146"/>
      <c r="UNG23" s="146"/>
      <c r="UNH23" s="146"/>
      <c r="UNI23" s="146"/>
      <c r="UNJ23" s="146"/>
      <c r="UNK23" s="146"/>
      <c r="UNL23" s="146"/>
      <c r="UNM23" s="146"/>
      <c r="UNN23" s="146"/>
      <c r="UNO23" s="146"/>
      <c r="UNP23" s="146"/>
      <c r="UNQ23" s="146"/>
      <c r="UNR23" s="146"/>
      <c r="UNS23" s="146"/>
      <c r="UNT23" s="146"/>
      <c r="UNU23" s="146"/>
      <c r="UNV23" s="146"/>
      <c r="UNW23" s="146"/>
      <c r="UNX23" s="146"/>
      <c r="UNY23" s="146"/>
      <c r="UNZ23" s="146"/>
      <c r="UOA23" s="146"/>
      <c r="UOB23" s="146"/>
      <c r="UOC23" s="146"/>
      <c r="UOD23" s="146"/>
      <c r="UOE23" s="146"/>
      <c r="UOF23" s="146"/>
      <c r="UOG23" s="146"/>
      <c r="UOH23" s="146"/>
      <c r="UOI23" s="146"/>
      <c r="UOJ23" s="146"/>
      <c r="UOK23" s="146"/>
      <c r="UOL23" s="146"/>
      <c r="UOM23" s="146"/>
      <c r="UON23" s="146"/>
      <c r="UOO23" s="146"/>
      <c r="UOP23" s="146"/>
      <c r="UOQ23" s="146"/>
      <c r="UOR23" s="146"/>
      <c r="UOS23" s="146"/>
      <c r="UOT23" s="146"/>
      <c r="UOU23" s="146"/>
      <c r="UOV23" s="146"/>
      <c r="UOW23" s="146"/>
      <c r="UOX23" s="146"/>
      <c r="UOY23" s="146"/>
      <c r="UOZ23" s="146"/>
      <c r="UPA23" s="146"/>
      <c r="UPB23" s="146"/>
      <c r="UPC23" s="146"/>
      <c r="UPD23" s="146"/>
      <c r="UPE23" s="146"/>
      <c r="UPF23" s="146"/>
      <c r="UPG23" s="146"/>
      <c r="UPH23" s="146"/>
      <c r="UPI23" s="146"/>
      <c r="UPJ23" s="146"/>
      <c r="UPK23" s="146"/>
      <c r="UPL23" s="146"/>
      <c r="UPM23" s="146"/>
      <c r="UPN23" s="146"/>
      <c r="UPO23" s="146"/>
      <c r="UPP23" s="146"/>
      <c r="UPQ23" s="146"/>
      <c r="UPR23" s="146"/>
      <c r="UPS23" s="146"/>
      <c r="UPT23" s="146"/>
      <c r="UPU23" s="146"/>
      <c r="UPV23" s="146"/>
      <c r="UPW23" s="146"/>
      <c r="UPX23" s="146"/>
      <c r="UPY23" s="146"/>
      <c r="UPZ23" s="146"/>
      <c r="UQA23" s="146"/>
      <c r="UQB23" s="146"/>
      <c r="UQC23" s="146"/>
      <c r="UQD23" s="146"/>
      <c r="UQE23" s="146"/>
      <c r="UQF23" s="146"/>
      <c r="UQG23" s="146"/>
      <c r="UQH23" s="146"/>
      <c r="UQI23" s="146"/>
      <c r="UQJ23" s="146"/>
      <c r="UQK23" s="146"/>
      <c r="UQL23" s="146"/>
      <c r="UQM23" s="146"/>
      <c r="UQN23" s="146"/>
      <c r="UQO23" s="146"/>
      <c r="UQP23" s="146"/>
      <c r="UQQ23" s="146"/>
      <c r="UQR23" s="146"/>
      <c r="UQS23" s="146"/>
      <c r="UQT23" s="146"/>
      <c r="UQU23" s="146"/>
      <c r="UQV23" s="146"/>
      <c r="UQW23" s="146"/>
      <c r="UQX23" s="146"/>
      <c r="UQY23" s="146"/>
      <c r="UQZ23" s="146"/>
      <c r="URA23" s="146"/>
      <c r="URB23" s="146"/>
      <c r="URC23" s="146"/>
      <c r="URD23" s="146"/>
      <c r="URE23" s="146"/>
      <c r="URF23" s="146"/>
      <c r="URG23" s="146"/>
      <c r="URH23" s="146"/>
      <c r="URI23" s="146"/>
      <c r="URJ23" s="146"/>
      <c r="URK23" s="146"/>
      <c r="URL23" s="146"/>
      <c r="URM23" s="146"/>
      <c r="URN23" s="146"/>
      <c r="URO23" s="146"/>
      <c r="URP23" s="146"/>
      <c r="URQ23" s="146"/>
      <c r="URR23" s="146"/>
      <c r="URS23" s="146"/>
      <c r="URT23" s="146"/>
      <c r="URU23" s="146"/>
      <c r="URV23" s="146"/>
      <c r="URW23" s="146"/>
      <c r="URX23" s="146"/>
      <c r="URY23" s="146"/>
      <c r="URZ23" s="146"/>
      <c r="USA23" s="146"/>
      <c r="USB23" s="146"/>
      <c r="USC23" s="146"/>
      <c r="USD23" s="146"/>
      <c r="USE23" s="146"/>
      <c r="USF23" s="146"/>
      <c r="USG23" s="146"/>
      <c r="USH23" s="146"/>
      <c r="USI23" s="146"/>
      <c r="USJ23" s="146"/>
      <c r="USK23" s="146"/>
      <c r="USL23" s="146"/>
      <c r="USM23" s="146"/>
      <c r="USN23" s="146"/>
      <c r="USO23" s="146"/>
      <c r="USP23" s="146"/>
      <c r="USQ23" s="146"/>
      <c r="USR23" s="146"/>
      <c r="USS23" s="146"/>
      <c r="UST23" s="146"/>
      <c r="USU23" s="146"/>
      <c r="USV23" s="146"/>
      <c r="USW23" s="146"/>
      <c r="USX23" s="146"/>
      <c r="USY23" s="146"/>
      <c r="USZ23" s="146"/>
      <c r="UTA23" s="146"/>
      <c r="UTB23" s="146"/>
      <c r="UTC23" s="146"/>
      <c r="UTD23" s="146"/>
      <c r="UTE23" s="146"/>
      <c r="UTF23" s="146"/>
      <c r="UTG23" s="146"/>
      <c r="UTH23" s="146"/>
      <c r="UTI23" s="146"/>
      <c r="UTJ23" s="146"/>
      <c r="UTK23" s="146"/>
      <c r="UTL23" s="146"/>
      <c r="UTM23" s="146"/>
      <c r="UTN23" s="146"/>
      <c r="UTO23" s="146"/>
      <c r="UTP23" s="146"/>
      <c r="UTQ23" s="146"/>
      <c r="UTR23" s="146"/>
      <c r="UTS23" s="146"/>
      <c r="UTT23" s="146"/>
      <c r="UTU23" s="146"/>
      <c r="UTV23" s="146"/>
      <c r="UTW23" s="146"/>
      <c r="UTX23" s="146"/>
      <c r="UTY23" s="146"/>
      <c r="UTZ23" s="146"/>
      <c r="UUA23" s="146"/>
      <c r="UUB23" s="146"/>
      <c r="UUC23" s="146"/>
      <c r="UUD23" s="146"/>
      <c r="UUE23" s="146"/>
      <c r="UUF23" s="146"/>
      <c r="UUG23" s="146"/>
      <c r="UUH23" s="146"/>
      <c r="UUI23" s="146"/>
      <c r="UUJ23" s="146"/>
      <c r="UUK23" s="146"/>
      <c r="UUL23" s="146"/>
      <c r="UUM23" s="146"/>
      <c r="UUN23" s="146"/>
      <c r="UUO23" s="146"/>
      <c r="UUP23" s="146"/>
      <c r="UUQ23" s="146"/>
      <c r="UUR23" s="146"/>
      <c r="UUS23" s="146"/>
      <c r="UUT23" s="146"/>
      <c r="UUU23" s="146"/>
      <c r="UUV23" s="146"/>
      <c r="UUW23" s="146"/>
      <c r="UUX23" s="146"/>
      <c r="UUY23" s="146"/>
      <c r="UUZ23" s="146"/>
      <c r="UVA23" s="146"/>
      <c r="UVB23" s="146"/>
      <c r="UVC23" s="146"/>
      <c r="UVD23" s="146"/>
      <c r="UVE23" s="146"/>
      <c r="UVF23" s="146"/>
      <c r="UVG23" s="146"/>
      <c r="UVH23" s="146"/>
      <c r="UVI23" s="146"/>
      <c r="UVJ23" s="146"/>
      <c r="UVK23" s="146"/>
      <c r="UVL23" s="146"/>
      <c r="UVM23" s="146"/>
      <c r="UVN23" s="146"/>
      <c r="UVO23" s="146"/>
      <c r="UVP23" s="146"/>
      <c r="UVQ23" s="146"/>
      <c r="UVR23" s="146"/>
      <c r="UVS23" s="146"/>
      <c r="UVT23" s="146"/>
      <c r="UVU23" s="146"/>
      <c r="UVV23" s="146"/>
      <c r="UVW23" s="146"/>
      <c r="UVX23" s="146"/>
      <c r="UVY23" s="146"/>
      <c r="UVZ23" s="146"/>
      <c r="UWA23" s="146"/>
      <c r="UWB23" s="146"/>
      <c r="UWC23" s="146"/>
      <c r="UWD23" s="146"/>
      <c r="UWE23" s="146"/>
      <c r="UWF23" s="146"/>
      <c r="UWG23" s="146"/>
      <c r="UWH23" s="146"/>
      <c r="UWI23" s="146"/>
      <c r="UWJ23" s="146"/>
      <c r="UWK23" s="146"/>
      <c r="UWL23" s="146"/>
      <c r="UWM23" s="146"/>
      <c r="UWN23" s="146"/>
      <c r="UWO23" s="146"/>
      <c r="UWP23" s="146"/>
      <c r="UWQ23" s="146"/>
      <c r="UWR23" s="146"/>
      <c r="UWS23" s="146"/>
      <c r="UWT23" s="146"/>
      <c r="UWU23" s="146"/>
      <c r="UWV23" s="146"/>
      <c r="UWW23" s="146"/>
      <c r="UWX23" s="146"/>
      <c r="UWY23" s="146"/>
      <c r="UWZ23" s="146"/>
      <c r="UXA23" s="146"/>
      <c r="UXB23" s="146"/>
      <c r="UXC23" s="146"/>
      <c r="UXD23" s="146"/>
      <c r="UXE23" s="146"/>
      <c r="UXF23" s="146"/>
      <c r="UXG23" s="146"/>
      <c r="UXH23" s="146"/>
      <c r="UXI23" s="146"/>
      <c r="UXJ23" s="146"/>
      <c r="UXK23" s="146"/>
      <c r="UXL23" s="146"/>
      <c r="UXM23" s="146"/>
      <c r="UXN23" s="146"/>
      <c r="UXO23" s="146"/>
      <c r="UXP23" s="146"/>
      <c r="UXQ23" s="146"/>
      <c r="UXR23" s="146"/>
      <c r="UXS23" s="146"/>
      <c r="UXT23" s="146"/>
      <c r="UXU23" s="146"/>
      <c r="UXV23" s="146"/>
      <c r="UXW23" s="146"/>
      <c r="UXX23" s="146"/>
      <c r="UXY23" s="146"/>
      <c r="UXZ23" s="146"/>
      <c r="UYA23" s="146"/>
      <c r="UYB23" s="146"/>
      <c r="UYC23" s="146"/>
      <c r="UYD23" s="146"/>
      <c r="UYE23" s="146"/>
      <c r="UYF23" s="146"/>
      <c r="UYG23" s="146"/>
      <c r="UYH23" s="146"/>
      <c r="UYI23" s="146"/>
      <c r="UYJ23" s="146"/>
      <c r="UYK23" s="146"/>
      <c r="UYL23" s="146"/>
      <c r="UYM23" s="146"/>
      <c r="UYN23" s="146"/>
      <c r="UYO23" s="146"/>
      <c r="UYP23" s="146"/>
      <c r="UYQ23" s="146"/>
      <c r="UYR23" s="146"/>
      <c r="UYS23" s="146"/>
      <c r="UYT23" s="146"/>
      <c r="UYU23" s="146"/>
      <c r="UYV23" s="146"/>
      <c r="UYW23" s="146"/>
      <c r="UYX23" s="146"/>
      <c r="UYY23" s="146"/>
      <c r="UYZ23" s="146"/>
      <c r="UZA23" s="146"/>
      <c r="UZB23" s="146"/>
      <c r="UZC23" s="146"/>
      <c r="UZD23" s="146"/>
      <c r="UZE23" s="146"/>
      <c r="UZF23" s="146"/>
      <c r="UZG23" s="146"/>
      <c r="UZH23" s="146"/>
      <c r="UZI23" s="146"/>
      <c r="UZJ23" s="146"/>
      <c r="UZK23" s="146"/>
      <c r="UZL23" s="146"/>
      <c r="UZM23" s="146"/>
      <c r="UZN23" s="146"/>
      <c r="UZO23" s="146"/>
      <c r="UZP23" s="146"/>
      <c r="UZQ23" s="146"/>
      <c r="UZR23" s="146"/>
      <c r="UZS23" s="146"/>
      <c r="UZT23" s="146"/>
      <c r="UZU23" s="146"/>
      <c r="UZV23" s="146"/>
      <c r="UZW23" s="146"/>
      <c r="UZX23" s="146"/>
      <c r="UZY23" s="146"/>
      <c r="UZZ23" s="146"/>
      <c r="VAA23" s="146"/>
      <c r="VAB23" s="146"/>
      <c r="VAC23" s="146"/>
      <c r="VAD23" s="146"/>
      <c r="VAE23" s="146"/>
      <c r="VAF23" s="146"/>
      <c r="VAG23" s="146"/>
      <c r="VAH23" s="146"/>
      <c r="VAI23" s="146"/>
      <c r="VAJ23" s="146"/>
      <c r="VAK23" s="146"/>
      <c r="VAL23" s="146"/>
      <c r="VAM23" s="146"/>
      <c r="VAN23" s="146"/>
      <c r="VAO23" s="146"/>
      <c r="VAP23" s="146"/>
      <c r="VAQ23" s="146"/>
      <c r="VAR23" s="146"/>
      <c r="VAS23" s="146"/>
      <c r="VAT23" s="146"/>
      <c r="VAU23" s="146"/>
      <c r="VAV23" s="146"/>
      <c r="VAW23" s="146"/>
      <c r="VAX23" s="146"/>
      <c r="VAY23" s="146"/>
      <c r="VAZ23" s="146"/>
      <c r="VBA23" s="146"/>
      <c r="VBB23" s="146"/>
      <c r="VBC23" s="146"/>
      <c r="VBD23" s="146"/>
      <c r="VBE23" s="146"/>
      <c r="VBF23" s="146"/>
      <c r="VBG23" s="146"/>
      <c r="VBH23" s="146"/>
      <c r="VBI23" s="146"/>
      <c r="VBJ23" s="146"/>
      <c r="VBK23" s="146"/>
      <c r="VBL23" s="146"/>
      <c r="VBM23" s="146"/>
      <c r="VBN23" s="146"/>
      <c r="VBO23" s="146"/>
      <c r="VBP23" s="146"/>
      <c r="VBQ23" s="146"/>
      <c r="VBR23" s="146"/>
      <c r="VBS23" s="146"/>
      <c r="VBT23" s="146"/>
      <c r="VBU23" s="146"/>
      <c r="VBV23" s="146"/>
      <c r="VBW23" s="146"/>
      <c r="VBX23" s="146"/>
      <c r="VBY23" s="146"/>
      <c r="VBZ23" s="146"/>
      <c r="VCA23" s="146"/>
      <c r="VCB23" s="146"/>
      <c r="VCC23" s="146"/>
      <c r="VCD23" s="146"/>
      <c r="VCE23" s="146"/>
      <c r="VCF23" s="146"/>
      <c r="VCG23" s="146"/>
      <c r="VCH23" s="146"/>
      <c r="VCI23" s="146"/>
      <c r="VCJ23" s="146"/>
      <c r="VCK23" s="146"/>
      <c r="VCL23" s="146"/>
      <c r="VCM23" s="146"/>
      <c r="VCN23" s="146"/>
      <c r="VCO23" s="146"/>
      <c r="VCP23" s="146"/>
      <c r="VCQ23" s="146"/>
      <c r="VCR23" s="146"/>
      <c r="VCS23" s="146"/>
      <c r="VCT23" s="146"/>
      <c r="VCU23" s="146"/>
      <c r="VCV23" s="146"/>
      <c r="VCW23" s="146"/>
      <c r="VCX23" s="146"/>
      <c r="VCY23" s="146"/>
      <c r="VCZ23" s="146"/>
      <c r="VDA23" s="146"/>
      <c r="VDB23" s="146"/>
      <c r="VDC23" s="146"/>
      <c r="VDD23" s="146"/>
      <c r="VDE23" s="146"/>
      <c r="VDF23" s="146"/>
      <c r="VDG23" s="146"/>
      <c r="VDH23" s="146"/>
      <c r="VDI23" s="146"/>
      <c r="VDJ23" s="146"/>
      <c r="VDK23" s="146"/>
      <c r="VDL23" s="146"/>
      <c r="VDM23" s="146"/>
      <c r="VDN23" s="146"/>
      <c r="VDO23" s="146"/>
      <c r="VDP23" s="146"/>
      <c r="VDQ23" s="146"/>
      <c r="VDR23" s="146"/>
      <c r="VDS23" s="146"/>
      <c r="VDT23" s="146"/>
      <c r="VDU23" s="146"/>
      <c r="VDV23" s="146"/>
      <c r="VDW23" s="146"/>
      <c r="VDX23" s="146"/>
      <c r="VDY23" s="146"/>
      <c r="VDZ23" s="146"/>
      <c r="VEA23" s="146"/>
      <c r="VEB23" s="146"/>
      <c r="VEC23" s="146"/>
      <c r="VED23" s="146"/>
      <c r="VEE23" s="146"/>
      <c r="VEF23" s="146"/>
      <c r="VEG23" s="146"/>
      <c r="VEH23" s="146"/>
      <c r="VEI23" s="146"/>
      <c r="VEJ23" s="146"/>
      <c r="VEK23" s="146"/>
      <c r="VEL23" s="146"/>
      <c r="VEM23" s="146"/>
      <c r="VEN23" s="146"/>
      <c r="VEO23" s="146"/>
      <c r="VEP23" s="146"/>
      <c r="VEQ23" s="146"/>
      <c r="VER23" s="146"/>
      <c r="VES23" s="146"/>
      <c r="VET23" s="146"/>
      <c r="VEU23" s="146"/>
      <c r="VEV23" s="146"/>
      <c r="VEW23" s="146"/>
      <c r="VEX23" s="146"/>
      <c r="VEY23" s="146"/>
      <c r="VEZ23" s="146"/>
      <c r="VFA23" s="146"/>
      <c r="VFB23" s="146"/>
      <c r="VFC23" s="146"/>
      <c r="VFD23" s="146"/>
      <c r="VFE23" s="146"/>
      <c r="VFF23" s="146"/>
      <c r="VFG23" s="146"/>
      <c r="VFH23" s="146"/>
      <c r="VFI23" s="146"/>
      <c r="VFJ23" s="146"/>
      <c r="VFK23" s="146"/>
      <c r="VFL23" s="146"/>
      <c r="VFM23" s="146"/>
      <c r="VFN23" s="146"/>
      <c r="VFO23" s="146"/>
      <c r="VFP23" s="146"/>
      <c r="VFQ23" s="146"/>
      <c r="VFR23" s="146"/>
      <c r="VFS23" s="146"/>
      <c r="VFT23" s="146"/>
      <c r="VFU23" s="146"/>
      <c r="VFV23" s="146"/>
      <c r="VFW23" s="146"/>
      <c r="VFX23" s="146"/>
      <c r="VFY23" s="146"/>
      <c r="VFZ23" s="146"/>
      <c r="VGA23" s="146"/>
      <c r="VGB23" s="146"/>
      <c r="VGC23" s="146"/>
      <c r="VGD23" s="146"/>
      <c r="VGE23" s="146"/>
      <c r="VGF23" s="146"/>
      <c r="VGG23" s="146"/>
      <c r="VGH23" s="146"/>
      <c r="VGI23" s="146"/>
      <c r="VGJ23" s="146"/>
      <c r="VGK23" s="146"/>
      <c r="VGL23" s="146"/>
      <c r="VGM23" s="146"/>
      <c r="VGN23" s="146"/>
      <c r="VGO23" s="146"/>
      <c r="VGP23" s="146"/>
      <c r="VGQ23" s="146"/>
      <c r="VGR23" s="146"/>
      <c r="VGS23" s="146"/>
      <c r="VGT23" s="146"/>
      <c r="VGU23" s="146"/>
      <c r="VGV23" s="146"/>
      <c r="VGW23" s="146"/>
      <c r="VGX23" s="146"/>
      <c r="VGY23" s="146"/>
      <c r="VGZ23" s="146"/>
      <c r="VHA23" s="146"/>
      <c r="VHB23" s="146"/>
      <c r="VHC23" s="146"/>
      <c r="VHD23" s="146"/>
      <c r="VHE23" s="146"/>
      <c r="VHF23" s="146"/>
      <c r="VHG23" s="146"/>
      <c r="VHH23" s="146"/>
      <c r="VHI23" s="146"/>
      <c r="VHJ23" s="146"/>
      <c r="VHK23" s="146"/>
      <c r="VHL23" s="146"/>
      <c r="VHM23" s="146"/>
      <c r="VHN23" s="146"/>
      <c r="VHO23" s="146"/>
      <c r="VHP23" s="146"/>
      <c r="VHQ23" s="146"/>
      <c r="VHR23" s="146"/>
      <c r="VHS23" s="146"/>
      <c r="VHT23" s="146"/>
      <c r="VHU23" s="146"/>
      <c r="VHV23" s="146"/>
      <c r="VHW23" s="146"/>
      <c r="VHX23" s="146"/>
      <c r="VHY23" s="146"/>
      <c r="VHZ23" s="146"/>
      <c r="VIA23" s="146"/>
      <c r="VIB23" s="146"/>
      <c r="VIC23" s="146"/>
      <c r="VID23" s="146"/>
      <c r="VIE23" s="146"/>
      <c r="VIF23" s="146"/>
      <c r="VIG23" s="146"/>
      <c r="VIH23" s="146"/>
      <c r="VII23" s="146"/>
      <c r="VIJ23" s="146"/>
      <c r="VIK23" s="146"/>
      <c r="VIL23" s="146"/>
      <c r="VIM23" s="146"/>
      <c r="VIN23" s="146"/>
      <c r="VIO23" s="146"/>
      <c r="VIP23" s="146"/>
      <c r="VIQ23" s="146"/>
      <c r="VIR23" s="146"/>
      <c r="VIS23" s="146"/>
      <c r="VIT23" s="146"/>
      <c r="VIU23" s="146"/>
      <c r="VIV23" s="146"/>
      <c r="VIW23" s="146"/>
      <c r="VIX23" s="146"/>
      <c r="VIY23" s="146"/>
      <c r="VIZ23" s="146"/>
      <c r="VJA23" s="146"/>
      <c r="VJB23" s="146"/>
      <c r="VJC23" s="146"/>
      <c r="VJD23" s="146"/>
      <c r="VJE23" s="146"/>
      <c r="VJF23" s="146"/>
      <c r="VJG23" s="146"/>
      <c r="VJH23" s="146"/>
      <c r="VJI23" s="146"/>
      <c r="VJJ23" s="146"/>
      <c r="VJK23" s="146"/>
      <c r="VJL23" s="146"/>
      <c r="VJM23" s="146"/>
      <c r="VJN23" s="146"/>
      <c r="VJO23" s="146"/>
      <c r="VJP23" s="146"/>
      <c r="VJQ23" s="146"/>
      <c r="VJR23" s="146"/>
      <c r="VJS23" s="146"/>
      <c r="VJT23" s="146"/>
      <c r="VJU23" s="146"/>
      <c r="VJV23" s="146"/>
      <c r="VJW23" s="146"/>
      <c r="VJX23" s="146"/>
      <c r="VJY23" s="146"/>
      <c r="VJZ23" s="146"/>
      <c r="VKA23" s="146"/>
      <c r="VKB23" s="146"/>
      <c r="VKC23" s="146"/>
      <c r="VKD23" s="146"/>
      <c r="VKE23" s="146"/>
      <c r="VKF23" s="146"/>
      <c r="VKG23" s="146"/>
      <c r="VKH23" s="146"/>
      <c r="VKI23" s="146"/>
      <c r="VKJ23" s="146"/>
      <c r="VKK23" s="146"/>
      <c r="VKL23" s="146"/>
      <c r="VKM23" s="146"/>
      <c r="VKN23" s="146"/>
      <c r="VKO23" s="146"/>
      <c r="VKP23" s="146"/>
      <c r="VKQ23" s="146"/>
      <c r="VKR23" s="146"/>
      <c r="VKS23" s="146"/>
      <c r="VKT23" s="146"/>
      <c r="VKU23" s="146"/>
      <c r="VKV23" s="146"/>
      <c r="VKW23" s="146"/>
      <c r="VKX23" s="146"/>
      <c r="VKY23" s="146"/>
      <c r="VKZ23" s="146"/>
      <c r="VLA23" s="146"/>
      <c r="VLB23" s="146"/>
      <c r="VLC23" s="146"/>
      <c r="VLD23" s="146"/>
      <c r="VLE23" s="146"/>
      <c r="VLF23" s="146"/>
      <c r="VLG23" s="146"/>
      <c r="VLH23" s="146"/>
      <c r="VLI23" s="146"/>
      <c r="VLJ23" s="146"/>
      <c r="VLK23" s="146"/>
      <c r="VLL23" s="146"/>
      <c r="VLM23" s="146"/>
      <c r="VLN23" s="146"/>
      <c r="VLO23" s="146"/>
      <c r="VLP23" s="146"/>
      <c r="VLQ23" s="146"/>
      <c r="VLR23" s="146"/>
      <c r="VLS23" s="146"/>
      <c r="VLT23" s="146"/>
      <c r="VLU23" s="146"/>
      <c r="VLV23" s="146"/>
      <c r="VLW23" s="146"/>
      <c r="VLX23" s="146"/>
      <c r="VLY23" s="146"/>
      <c r="VLZ23" s="146"/>
      <c r="VMA23" s="146"/>
      <c r="VMB23" s="146"/>
      <c r="VMC23" s="146"/>
      <c r="VMD23" s="146"/>
      <c r="VME23" s="146"/>
      <c r="VMF23" s="146"/>
      <c r="VMG23" s="146"/>
      <c r="VMH23" s="146"/>
      <c r="VMI23" s="146"/>
      <c r="VMJ23" s="146"/>
      <c r="VMK23" s="146"/>
      <c r="VML23" s="146"/>
      <c r="VMM23" s="146"/>
      <c r="VMN23" s="146"/>
      <c r="VMO23" s="146"/>
      <c r="VMP23" s="146"/>
      <c r="VMQ23" s="146"/>
      <c r="VMR23" s="146"/>
      <c r="VMS23" s="146"/>
      <c r="VMT23" s="146"/>
      <c r="VMU23" s="146"/>
      <c r="VMV23" s="146"/>
      <c r="VMW23" s="146"/>
      <c r="VMX23" s="146"/>
      <c r="VMY23" s="146"/>
      <c r="VMZ23" s="146"/>
      <c r="VNA23" s="146"/>
      <c r="VNB23" s="146"/>
      <c r="VNC23" s="146"/>
      <c r="VND23" s="146"/>
      <c r="VNE23" s="146"/>
      <c r="VNF23" s="146"/>
      <c r="VNG23" s="146"/>
      <c r="VNH23" s="146"/>
      <c r="VNI23" s="146"/>
      <c r="VNJ23" s="146"/>
      <c r="VNK23" s="146"/>
      <c r="VNL23" s="146"/>
      <c r="VNM23" s="146"/>
      <c r="VNN23" s="146"/>
      <c r="VNO23" s="146"/>
      <c r="VNP23" s="146"/>
      <c r="VNQ23" s="146"/>
      <c r="VNR23" s="146"/>
      <c r="VNS23" s="146"/>
      <c r="VNT23" s="146"/>
      <c r="VNU23" s="146"/>
      <c r="VNV23" s="146"/>
      <c r="VNW23" s="146"/>
      <c r="VNX23" s="146"/>
      <c r="VNY23" s="146"/>
      <c r="VNZ23" s="146"/>
      <c r="VOA23" s="146"/>
      <c r="VOB23" s="146"/>
      <c r="VOC23" s="146"/>
      <c r="VOD23" s="146"/>
      <c r="VOE23" s="146"/>
      <c r="VOF23" s="146"/>
      <c r="VOG23" s="146"/>
      <c r="VOH23" s="146"/>
      <c r="VOI23" s="146"/>
      <c r="VOJ23" s="146"/>
      <c r="VOK23" s="146"/>
      <c r="VOL23" s="146"/>
      <c r="VOM23" s="146"/>
      <c r="VON23" s="146"/>
      <c r="VOO23" s="146"/>
      <c r="VOP23" s="146"/>
      <c r="VOQ23" s="146"/>
      <c r="VOR23" s="146"/>
      <c r="VOS23" s="146"/>
      <c r="VOT23" s="146"/>
      <c r="VOU23" s="146"/>
      <c r="VOV23" s="146"/>
      <c r="VOW23" s="146"/>
      <c r="VOX23" s="146"/>
      <c r="VOY23" s="146"/>
      <c r="VOZ23" s="146"/>
      <c r="VPA23" s="146"/>
      <c r="VPB23" s="146"/>
      <c r="VPC23" s="146"/>
      <c r="VPD23" s="146"/>
      <c r="VPE23" s="146"/>
      <c r="VPF23" s="146"/>
      <c r="VPG23" s="146"/>
      <c r="VPH23" s="146"/>
      <c r="VPI23" s="146"/>
      <c r="VPJ23" s="146"/>
      <c r="VPK23" s="146"/>
      <c r="VPL23" s="146"/>
      <c r="VPM23" s="146"/>
      <c r="VPN23" s="146"/>
      <c r="VPO23" s="146"/>
      <c r="VPP23" s="146"/>
      <c r="VPQ23" s="146"/>
      <c r="VPR23" s="146"/>
      <c r="VPS23" s="146"/>
      <c r="VPT23" s="146"/>
      <c r="VPU23" s="146"/>
      <c r="VPV23" s="146"/>
      <c r="VPW23" s="146"/>
      <c r="VPX23" s="146"/>
      <c r="VPY23" s="146"/>
      <c r="VPZ23" s="146"/>
      <c r="VQA23" s="146"/>
      <c r="VQB23" s="146"/>
      <c r="VQC23" s="146"/>
      <c r="VQD23" s="146"/>
      <c r="VQE23" s="146"/>
      <c r="VQF23" s="146"/>
      <c r="VQG23" s="146"/>
      <c r="VQH23" s="146"/>
      <c r="VQI23" s="146"/>
      <c r="VQJ23" s="146"/>
      <c r="VQK23" s="146"/>
      <c r="VQL23" s="146"/>
      <c r="VQM23" s="146"/>
      <c r="VQN23" s="146"/>
      <c r="VQO23" s="146"/>
      <c r="VQP23" s="146"/>
      <c r="VQQ23" s="146"/>
      <c r="VQR23" s="146"/>
      <c r="VQS23" s="146"/>
      <c r="VQT23" s="146"/>
      <c r="VQU23" s="146"/>
      <c r="VQV23" s="146"/>
      <c r="VQW23" s="146"/>
      <c r="VQX23" s="146"/>
      <c r="VQY23" s="146"/>
      <c r="VQZ23" s="146"/>
      <c r="VRA23" s="146"/>
      <c r="VRB23" s="146"/>
      <c r="VRC23" s="146"/>
      <c r="VRD23" s="146"/>
      <c r="VRE23" s="146"/>
      <c r="VRF23" s="146"/>
      <c r="VRG23" s="146"/>
      <c r="VRH23" s="146"/>
      <c r="VRI23" s="146"/>
      <c r="VRJ23" s="146"/>
      <c r="VRK23" s="146"/>
      <c r="VRL23" s="146"/>
      <c r="VRM23" s="146"/>
      <c r="VRN23" s="146"/>
      <c r="VRO23" s="146"/>
      <c r="VRP23" s="146"/>
      <c r="VRQ23" s="146"/>
      <c r="VRR23" s="146"/>
      <c r="VRS23" s="146"/>
      <c r="VRT23" s="146"/>
      <c r="VRU23" s="146"/>
      <c r="VRV23" s="146"/>
      <c r="VRW23" s="146"/>
      <c r="VRX23" s="146"/>
      <c r="VRY23" s="146"/>
      <c r="VRZ23" s="146"/>
      <c r="VSA23" s="146"/>
      <c r="VSB23" s="146"/>
      <c r="VSC23" s="146"/>
      <c r="VSD23" s="146"/>
      <c r="VSE23" s="146"/>
      <c r="VSF23" s="146"/>
      <c r="VSG23" s="146"/>
      <c r="VSH23" s="146"/>
      <c r="VSI23" s="146"/>
      <c r="VSJ23" s="146"/>
      <c r="VSK23" s="146"/>
      <c r="VSL23" s="146"/>
      <c r="VSM23" s="146"/>
      <c r="VSN23" s="146"/>
      <c r="VSO23" s="146"/>
      <c r="VSP23" s="146"/>
      <c r="VSQ23" s="146"/>
      <c r="VSR23" s="146"/>
      <c r="VSS23" s="146"/>
      <c r="VST23" s="146"/>
      <c r="VSU23" s="146"/>
      <c r="VSV23" s="146"/>
      <c r="VSW23" s="146"/>
      <c r="VSX23" s="146"/>
      <c r="VSY23" s="146"/>
      <c r="VSZ23" s="146"/>
      <c r="VTA23" s="146"/>
      <c r="VTB23" s="146"/>
      <c r="VTC23" s="146"/>
      <c r="VTD23" s="146"/>
      <c r="VTE23" s="146"/>
      <c r="VTF23" s="146"/>
      <c r="VTG23" s="146"/>
      <c r="VTH23" s="146"/>
      <c r="VTI23" s="146"/>
      <c r="VTJ23" s="146"/>
      <c r="VTK23" s="146"/>
      <c r="VTL23" s="146"/>
      <c r="VTM23" s="146"/>
      <c r="VTN23" s="146"/>
      <c r="VTO23" s="146"/>
      <c r="VTP23" s="146"/>
      <c r="VTQ23" s="146"/>
      <c r="VTR23" s="146"/>
      <c r="VTS23" s="146"/>
      <c r="VTT23" s="146"/>
      <c r="VTU23" s="146"/>
      <c r="VTV23" s="146"/>
      <c r="VTW23" s="146"/>
      <c r="VTX23" s="146"/>
      <c r="VTY23" s="146"/>
      <c r="VTZ23" s="146"/>
      <c r="VUA23" s="146"/>
      <c r="VUB23" s="146"/>
      <c r="VUC23" s="146"/>
      <c r="VUD23" s="146"/>
      <c r="VUE23" s="146"/>
      <c r="VUF23" s="146"/>
      <c r="VUG23" s="146"/>
      <c r="VUH23" s="146"/>
      <c r="VUI23" s="146"/>
      <c r="VUJ23" s="146"/>
      <c r="VUK23" s="146"/>
      <c r="VUL23" s="146"/>
      <c r="VUM23" s="146"/>
      <c r="VUN23" s="146"/>
      <c r="VUO23" s="146"/>
      <c r="VUP23" s="146"/>
      <c r="VUQ23" s="146"/>
      <c r="VUR23" s="146"/>
      <c r="VUS23" s="146"/>
      <c r="VUT23" s="146"/>
      <c r="VUU23" s="146"/>
      <c r="VUV23" s="146"/>
      <c r="VUW23" s="146"/>
      <c r="VUX23" s="146"/>
      <c r="VUY23" s="146"/>
      <c r="VUZ23" s="146"/>
      <c r="VVA23" s="146"/>
      <c r="VVB23" s="146"/>
      <c r="VVC23" s="146"/>
      <c r="VVD23" s="146"/>
      <c r="VVE23" s="146"/>
      <c r="VVF23" s="146"/>
      <c r="VVG23" s="146"/>
      <c r="VVH23" s="146"/>
      <c r="VVI23" s="146"/>
      <c r="VVJ23" s="146"/>
      <c r="VVK23" s="146"/>
      <c r="VVL23" s="146"/>
      <c r="VVM23" s="146"/>
      <c r="VVN23" s="146"/>
      <c r="VVO23" s="146"/>
      <c r="VVP23" s="146"/>
      <c r="VVQ23" s="146"/>
      <c r="VVR23" s="146"/>
      <c r="VVS23" s="146"/>
      <c r="VVT23" s="146"/>
      <c r="VVU23" s="146"/>
      <c r="VVV23" s="146"/>
      <c r="VVW23" s="146"/>
      <c r="VVX23" s="146"/>
      <c r="VVY23" s="146"/>
      <c r="VVZ23" s="146"/>
      <c r="VWA23" s="146"/>
      <c r="VWB23" s="146"/>
      <c r="VWC23" s="146"/>
      <c r="VWD23" s="146"/>
      <c r="VWE23" s="146"/>
      <c r="VWF23" s="146"/>
      <c r="VWG23" s="146"/>
      <c r="VWH23" s="146"/>
      <c r="VWI23" s="146"/>
      <c r="VWJ23" s="146"/>
      <c r="VWK23" s="146"/>
      <c r="VWL23" s="146"/>
      <c r="VWM23" s="146"/>
      <c r="VWN23" s="146"/>
      <c r="VWO23" s="146"/>
      <c r="VWP23" s="146"/>
      <c r="VWQ23" s="146"/>
      <c r="VWR23" s="146"/>
      <c r="VWS23" s="146"/>
      <c r="VWT23" s="146"/>
      <c r="VWU23" s="146"/>
      <c r="VWV23" s="146"/>
      <c r="VWW23" s="146"/>
      <c r="VWX23" s="146"/>
      <c r="VWY23" s="146"/>
      <c r="VWZ23" s="146"/>
      <c r="VXA23" s="146"/>
      <c r="VXB23" s="146"/>
      <c r="VXC23" s="146"/>
      <c r="VXD23" s="146"/>
      <c r="VXE23" s="146"/>
      <c r="VXF23" s="146"/>
      <c r="VXG23" s="146"/>
      <c r="VXH23" s="146"/>
      <c r="VXI23" s="146"/>
      <c r="VXJ23" s="146"/>
      <c r="VXK23" s="146"/>
      <c r="VXL23" s="146"/>
      <c r="VXM23" s="146"/>
      <c r="VXN23" s="146"/>
      <c r="VXO23" s="146"/>
      <c r="VXP23" s="146"/>
      <c r="VXQ23" s="146"/>
      <c r="VXR23" s="146"/>
      <c r="VXS23" s="146"/>
      <c r="VXT23" s="146"/>
      <c r="VXU23" s="146"/>
      <c r="VXV23" s="146"/>
      <c r="VXW23" s="146"/>
      <c r="VXX23" s="146"/>
      <c r="VXY23" s="146"/>
      <c r="VXZ23" s="146"/>
      <c r="VYA23" s="146"/>
      <c r="VYB23" s="146"/>
      <c r="VYC23" s="146"/>
      <c r="VYD23" s="146"/>
      <c r="VYE23" s="146"/>
      <c r="VYF23" s="146"/>
      <c r="VYG23" s="146"/>
      <c r="VYH23" s="146"/>
      <c r="VYI23" s="146"/>
      <c r="VYJ23" s="146"/>
      <c r="VYK23" s="146"/>
      <c r="VYL23" s="146"/>
      <c r="VYM23" s="146"/>
      <c r="VYN23" s="146"/>
      <c r="VYO23" s="146"/>
      <c r="VYP23" s="146"/>
      <c r="VYQ23" s="146"/>
      <c r="VYR23" s="146"/>
      <c r="VYS23" s="146"/>
      <c r="VYT23" s="146"/>
      <c r="VYU23" s="146"/>
      <c r="VYV23" s="146"/>
      <c r="VYW23" s="146"/>
      <c r="VYX23" s="146"/>
      <c r="VYY23" s="146"/>
      <c r="VYZ23" s="146"/>
      <c r="VZA23" s="146"/>
      <c r="VZB23" s="146"/>
      <c r="VZC23" s="146"/>
      <c r="VZD23" s="146"/>
      <c r="VZE23" s="146"/>
      <c r="VZF23" s="146"/>
      <c r="VZG23" s="146"/>
      <c r="VZH23" s="146"/>
      <c r="VZI23" s="146"/>
      <c r="VZJ23" s="146"/>
      <c r="VZK23" s="146"/>
      <c r="VZL23" s="146"/>
      <c r="VZM23" s="146"/>
      <c r="VZN23" s="146"/>
      <c r="VZO23" s="146"/>
      <c r="VZP23" s="146"/>
      <c r="VZQ23" s="146"/>
      <c r="VZR23" s="146"/>
      <c r="VZS23" s="146"/>
      <c r="VZT23" s="146"/>
      <c r="VZU23" s="146"/>
      <c r="VZV23" s="146"/>
      <c r="VZW23" s="146"/>
      <c r="VZX23" s="146"/>
      <c r="VZY23" s="146"/>
      <c r="VZZ23" s="146"/>
      <c r="WAA23" s="146"/>
      <c r="WAB23" s="146"/>
      <c r="WAC23" s="146"/>
      <c r="WAD23" s="146"/>
      <c r="WAE23" s="146"/>
      <c r="WAF23" s="146"/>
      <c r="WAG23" s="146"/>
      <c r="WAH23" s="146"/>
      <c r="WAI23" s="146"/>
      <c r="WAJ23" s="146"/>
      <c r="WAK23" s="146"/>
      <c r="WAL23" s="146"/>
      <c r="WAM23" s="146"/>
      <c r="WAN23" s="146"/>
      <c r="WAO23" s="146"/>
      <c r="WAP23" s="146"/>
      <c r="WAQ23" s="146"/>
      <c r="WAR23" s="146"/>
      <c r="WAS23" s="146"/>
      <c r="WAT23" s="146"/>
      <c r="WAU23" s="146"/>
      <c r="WAV23" s="146"/>
      <c r="WAW23" s="146"/>
      <c r="WAX23" s="146"/>
      <c r="WAY23" s="146"/>
      <c r="WAZ23" s="146"/>
      <c r="WBA23" s="146"/>
      <c r="WBB23" s="146"/>
      <c r="WBC23" s="146"/>
      <c r="WBD23" s="146"/>
      <c r="WBE23" s="146"/>
      <c r="WBF23" s="146"/>
      <c r="WBG23" s="146"/>
      <c r="WBH23" s="146"/>
      <c r="WBI23" s="146"/>
      <c r="WBJ23" s="146"/>
      <c r="WBK23" s="146"/>
      <c r="WBL23" s="146"/>
      <c r="WBM23" s="146"/>
      <c r="WBN23" s="146"/>
      <c r="WBO23" s="146"/>
      <c r="WBP23" s="146"/>
      <c r="WBQ23" s="146"/>
      <c r="WBR23" s="146"/>
      <c r="WBS23" s="146"/>
      <c r="WBT23" s="146"/>
      <c r="WBU23" s="146"/>
      <c r="WBV23" s="146"/>
      <c r="WBW23" s="146"/>
      <c r="WBX23" s="146"/>
      <c r="WBY23" s="146"/>
      <c r="WBZ23" s="146"/>
      <c r="WCA23" s="146"/>
      <c r="WCB23" s="146"/>
      <c r="WCC23" s="146"/>
      <c r="WCD23" s="146"/>
      <c r="WCE23" s="146"/>
      <c r="WCF23" s="146"/>
      <c r="WCG23" s="146"/>
      <c r="WCH23" s="146"/>
      <c r="WCI23" s="146"/>
      <c r="WCJ23" s="146"/>
      <c r="WCK23" s="146"/>
      <c r="WCL23" s="146"/>
      <c r="WCM23" s="146"/>
      <c r="WCN23" s="146"/>
      <c r="WCO23" s="146"/>
      <c r="WCP23" s="146"/>
      <c r="WCQ23" s="146"/>
      <c r="WCR23" s="146"/>
      <c r="WCS23" s="146"/>
      <c r="WCT23" s="146"/>
      <c r="WCU23" s="146"/>
      <c r="WCV23" s="146"/>
      <c r="WCW23" s="146"/>
      <c r="WCX23" s="146"/>
      <c r="WCY23" s="146"/>
      <c r="WCZ23" s="146"/>
      <c r="WDA23" s="146"/>
      <c r="WDB23" s="146"/>
      <c r="WDC23" s="146"/>
      <c r="WDD23" s="146"/>
      <c r="WDE23" s="146"/>
      <c r="WDF23" s="146"/>
      <c r="WDG23" s="146"/>
      <c r="WDH23" s="146"/>
      <c r="WDI23" s="146"/>
      <c r="WDJ23" s="146"/>
      <c r="WDK23" s="146"/>
      <c r="WDL23" s="146"/>
      <c r="WDM23" s="146"/>
      <c r="WDN23" s="146"/>
      <c r="WDO23" s="146"/>
      <c r="WDP23" s="146"/>
      <c r="WDQ23" s="146"/>
      <c r="WDR23" s="146"/>
      <c r="WDS23" s="146"/>
      <c r="WDT23" s="146"/>
      <c r="WDU23" s="146"/>
      <c r="WDV23" s="146"/>
      <c r="WDW23" s="146"/>
      <c r="WDX23" s="146"/>
      <c r="WDY23" s="146"/>
      <c r="WDZ23" s="146"/>
      <c r="WEA23" s="146"/>
      <c r="WEB23" s="146"/>
      <c r="WEC23" s="146"/>
      <c r="WED23" s="146"/>
      <c r="WEE23" s="146"/>
      <c r="WEF23" s="146"/>
      <c r="WEG23" s="146"/>
      <c r="WEH23" s="146"/>
      <c r="WEI23" s="146"/>
      <c r="WEJ23" s="146"/>
      <c r="WEK23" s="146"/>
      <c r="WEL23" s="146"/>
      <c r="WEM23" s="146"/>
      <c r="WEN23" s="146"/>
      <c r="WEO23" s="146"/>
      <c r="WEP23" s="146"/>
      <c r="WEQ23" s="146"/>
      <c r="WER23" s="146"/>
      <c r="WES23" s="146"/>
      <c r="WET23" s="146"/>
      <c r="WEU23" s="146"/>
      <c r="WEV23" s="146"/>
      <c r="WEW23" s="146"/>
      <c r="WEX23" s="146"/>
      <c r="WEY23" s="146"/>
      <c r="WEZ23" s="146"/>
      <c r="WFA23" s="146"/>
      <c r="WFB23" s="146"/>
      <c r="WFC23" s="146"/>
      <c r="WFD23" s="146"/>
      <c r="WFE23" s="146"/>
      <c r="WFF23" s="146"/>
      <c r="WFG23" s="146"/>
      <c r="WFH23" s="146"/>
      <c r="WFI23" s="146"/>
      <c r="WFJ23" s="146"/>
      <c r="WFK23" s="146"/>
      <c r="WFL23" s="146"/>
      <c r="WFM23" s="146"/>
      <c r="WFN23" s="146"/>
      <c r="WFO23" s="146"/>
      <c r="WFP23" s="146"/>
      <c r="WFQ23" s="146"/>
      <c r="WFR23" s="146"/>
      <c r="WFS23" s="146"/>
      <c r="WFT23" s="146"/>
      <c r="WFU23" s="146"/>
      <c r="WFV23" s="146"/>
      <c r="WFW23" s="146"/>
      <c r="WFX23" s="146"/>
      <c r="WFY23" s="146"/>
      <c r="WFZ23" s="146"/>
      <c r="WGA23" s="146"/>
      <c r="WGB23" s="146"/>
      <c r="WGC23" s="146"/>
      <c r="WGD23" s="146"/>
      <c r="WGE23" s="146"/>
      <c r="WGF23" s="146"/>
      <c r="WGG23" s="146"/>
      <c r="WGH23" s="146"/>
      <c r="WGI23" s="146"/>
      <c r="WGJ23" s="146"/>
      <c r="WGK23" s="146"/>
      <c r="WGL23" s="146"/>
      <c r="WGM23" s="146"/>
      <c r="WGN23" s="146"/>
      <c r="WGO23" s="146"/>
      <c r="WGP23" s="146"/>
      <c r="WGQ23" s="146"/>
      <c r="WGR23" s="146"/>
      <c r="WGS23" s="146"/>
      <c r="WGT23" s="146"/>
      <c r="WGU23" s="146"/>
      <c r="WGV23" s="146"/>
      <c r="WGW23" s="146"/>
      <c r="WGX23" s="146"/>
      <c r="WGY23" s="146"/>
      <c r="WGZ23" s="146"/>
      <c r="WHA23" s="146"/>
      <c r="WHB23" s="146"/>
      <c r="WHC23" s="146"/>
      <c r="WHD23" s="146"/>
      <c r="WHE23" s="146"/>
      <c r="WHF23" s="146"/>
      <c r="WHG23" s="146"/>
      <c r="WHH23" s="146"/>
      <c r="WHI23" s="146"/>
      <c r="WHJ23" s="146"/>
      <c r="WHK23" s="146"/>
      <c r="WHL23" s="146"/>
      <c r="WHM23" s="146"/>
      <c r="WHN23" s="146"/>
      <c r="WHO23" s="146"/>
      <c r="WHP23" s="146"/>
      <c r="WHQ23" s="146"/>
      <c r="WHR23" s="146"/>
      <c r="WHS23" s="146"/>
      <c r="WHT23" s="146"/>
      <c r="WHU23" s="146"/>
      <c r="WHV23" s="146"/>
      <c r="WHW23" s="146"/>
      <c r="WHX23" s="146"/>
      <c r="WHY23" s="146"/>
      <c r="WHZ23" s="146"/>
      <c r="WIA23" s="146"/>
      <c r="WIB23" s="146"/>
      <c r="WIC23" s="146"/>
      <c r="WID23" s="146"/>
      <c r="WIE23" s="146"/>
      <c r="WIF23" s="146"/>
      <c r="WIG23" s="146"/>
      <c r="WIH23" s="146"/>
      <c r="WII23" s="146"/>
      <c r="WIJ23" s="146"/>
      <c r="WIK23" s="146"/>
      <c r="WIL23" s="146"/>
      <c r="WIM23" s="146"/>
      <c r="WIN23" s="146"/>
      <c r="WIO23" s="146"/>
      <c r="WIP23" s="146"/>
      <c r="WIQ23" s="146"/>
      <c r="WIR23" s="146"/>
      <c r="WIS23" s="146"/>
      <c r="WIT23" s="146"/>
      <c r="WIU23" s="146"/>
      <c r="WIV23" s="146"/>
      <c r="WIW23" s="146"/>
      <c r="WIX23" s="146"/>
      <c r="WIY23" s="146"/>
      <c r="WIZ23" s="146"/>
      <c r="WJA23" s="146"/>
      <c r="WJB23" s="146"/>
      <c r="WJC23" s="146"/>
      <c r="WJD23" s="146"/>
      <c r="WJE23" s="146"/>
      <c r="WJF23" s="146"/>
      <c r="WJG23" s="146"/>
      <c r="WJH23" s="146"/>
      <c r="WJI23" s="146"/>
      <c r="WJJ23" s="146"/>
      <c r="WJK23" s="146"/>
      <c r="WJL23" s="146"/>
      <c r="WJM23" s="146"/>
      <c r="WJN23" s="146"/>
      <c r="WJO23" s="146"/>
      <c r="WJP23" s="146"/>
      <c r="WJQ23" s="146"/>
      <c r="WJR23" s="146"/>
      <c r="WJS23" s="146"/>
      <c r="WJT23" s="146"/>
      <c r="WJU23" s="146"/>
      <c r="WJV23" s="146"/>
      <c r="WJW23" s="146"/>
      <c r="WJX23" s="146"/>
      <c r="WJY23" s="146"/>
      <c r="WJZ23" s="146"/>
      <c r="WKA23" s="146"/>
      <c r="WKB23" s="146"/>
      <c r="WKC23" s="146"/>
      <c r="WKD23" s="146"/>
      <c r="WKE23" s="146"/>
      <c r="WKF23" s="146"/>
      <c r="WKG23" s="146"/>
      <c r="WKH23" s="146"/>
      <c r="WKI23" s="146"/>
      <c r="WKJ23" s="146"/>
      <c r="WKK23" s="146"/>
      <c r="WKL23" s="146"/>
      <c r="WKM23" s="146"/>
      <c r="WKN23" s="146"/>
      <c r="WKO23" s="146"/>
      <c r="WKP23" s="146"/>
      <c r="WKQ23" s="146"/>
      <c r="WKR23" s="146"/>
      <c r="WKS23" s="146"/>
      <c r="WKT23" s="146"/>
      <c r="WKU23" s="146"/>
      <c r="WKV23" s="146"/>
      <c r="WKW23" s="146"/>
      <c r="WKX23" s="146"/>
      <c r="WKY23" s="146"/>
      <c r="WKZ23" s="146"/>
      <c r="WLA23" s="146"/>
      <c r="WLB23" s="146"/>
      <c r="WLC23" s="146"/>
      <c r="WLD23" s="146"/>
      <c r="WLE23" s="146"/>
      <c r="WLF23" s="146"/>
      <c r="WLG23" s="146"/>
      <c r="WLH23" s="146"/>
      <c r="WLI23" s="146"/>
      <c r="WLJ23" s="146"/>
      <c r="WLK23" s="146"/>
      <c r="WLL23" s="146"/>
      <c r="WLM23" s="146"/>
      <c r="WLN23" s="146"/>
      <c r="WLO23" s="146"/>
      <c r="WLP23" s="146"/>
      <c r="WLQ23" s="146"/>
      <c r="WLR23" s="146"/>
      <c r="WLS23" s="146"/>
      <c r="WLT23" s="146"/>
      <c r="WLU23" s="146"/>
      <c r="WLV23" s="146"/>
      <c r="WLW23" s="146"/>
      <c r="WLX23" s="146"/>
      <c r="WLY23" s="146"/>
      <c r="WLZ23" s="146"/>
      <c r="WMA23" s="146"/>
      <c r="WMB23" s="146"/>
      <c r="WMC23" s="146"/>
      <c r="WMD23" s="146"/>
      <c r="WME23" s="146"/>
      <c r="WMF23" s="146"/>
      <c r="WMG23" s="146"/>
      <c r="WMH23" s="146"/>
      <c r="WMI23" s="146"/>
      <c r="WMJ23" s="146"/>
      <c r="WMK23" s="146"/>
      <c r="WML23" s="146"/>
      <c r="WMM23" s="146"/>
      <c r="WMN23" s="146"/>
      <c r="WMO23" s="146"/>
      <c r="WMP23" s="146"/>
      <c r="WMQ23" s="146"/>
      <c r="WMR23" s="146"/>
      <c r="WMS23" s="146"/>
      <c r="WMT23" s="146"/>
      <c r="WMU23" s="146"/>
      <c r="WMV23" s="146"/>
      <c r="WMW23" s="146"/>
      <c r="WMX23" s="146"/>
      <c r="WMY23" s="146"/>
      <c r="WMZ23" s="146"/>
      <c r="WNA23" s="146"/>
      <c r="WNB23" s="146"/>
      <c r="WNC23" s="146"/>
      <c r="WND23" s="146"/>
      <c r="WNE23" s="146"/>
      <c r="WNF23" s="146"/>
      <c r="WNG23" s="146"/>
      <c r="WNH23" s="146"/>
      <c r="WNI23" s="146"/>
      <c r="WNJ23" s="146"/>
      <c r="WNK23" s="146"/>
      <c r="WNL23" s="146"/>
      <c r="WNM23" s="146"/>
      <c r="WNN23" s="146"/>
      <c r="WNO23" s="146"/>
      <c r="WNP23" s="146"/>
      <c r="WNQ23" s="146"/>
      <c r="WNR23" s="146"/>
      <c r="WNS23" s="146"/>
      <c r="WNT23" s="146"/>
      <c r="WNU23" s="146"/>
      <c r="WNV23" s="146"/>
      <c r="WNW23" s="146"/>
      <c r="WNX23" s="146"/>
      <c r="WNY23" s="146"/>
      <c r="WNZ23" s="146"/>
      <c r="WOA23" s="146"/>
      <c r="WOB23" s="146"/>
      <c r="WOC23" s="146"/>
      <c r="WOD23" s="146"/>
      <c r="WOE23" s="146"/>
      <c r="WOF23" s="146"/>
      <c r="WOG23" s="146"/>
      <c r="WOH23" s="146"/>
      <c r="WOI23" s="146"/>
      <c r="WOJ23" s="146"/>
      <c r="WOK23" s="146"/>
      <c r="WOL23" s="146"/>
      <c r="WOM23" s="146"/>
      <c r="WON23" s="146"/>
      <c r="WOO23" s="146"/>
      <c r="WOP23" s="146"/>
      <c r="WOQ23" s="146"/>
      <c r="WOR23" s="146"/>
      <c r="WOS23" s="146"/>
      <c r="WOT23" s="146"/>
      <c r="WOU23" s="146"/>
      <c r="WOV23" s="146"/>
      <c r="WOW23" s="146"/>
      <c r="WOX23" s="146"/>
      <c r="WOY23" s="146"/>
      <c r="WOZ23" s="146"/>
      <c r="WPA23" s="146"/>
      <c r="WPB23" s="146"/>
      <c r="WPC23" s="146"/>
      <c r="WPD23" s="146"/>
      <c r="WPE23" s="146"/>
      <c r="WPF23" s="146"/>
      <c r="WPG23" s="146"/>
      <c r="WPH23" s="146"/>
      <c r="WPI23" s="146"/>
      <c r="WPJ23" s="146"/>
      <c r="WPK23" s="146"/>
      <c r="WPL23" s="146"/>
      <c r="WPM23" s="146"/>
      <c r="WPN23" s="146"/>
      <c r="WPO23" s="146"/>
      <c r="WPP23" s="146"/>
      <c r="WPQ23" s="146"/>
      <c r="WPR23" s="146"/>
      <c r="WPS23" s="146"/>
      <c r="WPT23" s="146"/>
      <c r="WPU23" s="146"/>
      <c r="WPV23" s="146"/>
      <c r="WPW23" s="146"/>
      <c r="WPX23" s="146"/>
      <c r="WPY23" s="146"/>
      <c r="WPZ23" s="146"/>
      <c r="WQA23" s="146"/>
      <c r="WQB23" s="146"/>
      <c r="WQC23" s="146"/>
      <c r="WQD23" s="146"/>
      <c r="WQE23" s="146"/>
      <c r="WQF23" s="146"/>
      <c r="WQG23" s="146"/>
      <c r="WQH23" s="146"/>
      <c r="WQI23" s="146"/>
      <c r="WQJ23" s="146"/>
      <c r="WQK23" s="146"/>
      <c r="WQL23" s="146"/>
      <c r="WQM23" s="146"/>
      <c r="WQN23" s="146"/>
      <c r="WQO23" s="146"/>
      <c r="WQP23" s="146"/>
      <c r="WQQ23" s="146"/>
      <c r="WQR23" s="146"/>
      <c r="WQS23" s="146"/>
      <c r="WQT23" s="146"/>
      <c r="WQU23" s="146"/>
      <c r="WQV23" s="146"/>
      <c r="WQW23" s="146"/>
      <c r="WQX23" s="146"/>
      <c r="WQY23" s="146"/>
      <c r="WQZ23" s="146"/>
      <c r="WRA23" s="146"/>
      <c r="WRB23" s="146"/>
      <c r="WRC23" s="146"/>
      <c r="WRD23" s="146"/>
      <c r="WRE23" s="146"/>
      <c r="WRF23" s="146"/>
      <c r="WRG23" s="146"/>
      <c r="WRH23" s="146"/>
      <c r="WRI23" s="146"/>
      <c r="WRJ23" s="146"/>
      <c r="WRK23" s="146"/>
      <c r="WRL23" s="146"/>
      <c r="WRM23" s="146"/>
      <c r="WRN23" s="146"/>
      <c r="WRO23" s="146"/>
      <c r="WRP23" s="146"/>
      <c r="WRQ23" s="146"/>
      <c r="WRR23" s="146"/>
      <c r="WRS23" s="146"/>
      <c r="WRT23" s="146"/>
      <c r="WRU23" s="146"/>
      <c r="WRV23" s="146"/>
      <c r="WRW23" s="146"/>
      <c r="WRX23" s="146"/>
      <c r="WRY23" s="146"/>
      <c r="WRZ23" s="146"/>
      <c r="WSA23" s="146"/>
      <c r="WSB23" s="146"/>
      <c r="WSC23" s="146"/>
      <c r="WSD23" s="146"/>
      <c r="WSE23" s="146"/>
      <c r="WSF23" s="146"/>
      <c r="WSG23" s="146"/>
      <c r="WSH23" s="146"/>
      <c r="WSI23" s="146"/>
      <c r="WSJ23" s="146"/>
      <c r="WSK23" s="146"/>
      <c r="WSL23" s="146"/>
      <c r="WSM23" s="146"/>
      <c r="WSN23" s="146"/>
      <c r="WSO23" s="146"/>
      <c r="WSP23" s="146"/>
      <c r="WSQ23" s="146"/>
      <c r="WSR23" s="146"/>
      <c r="WSS23" s="146"/>
      <c r="WST23" s="146"/>
      <c r="WSU23" s="146"/>
      <c r="WSV23" s="146"/>
      <c r="WSW23" s="146"/>
      <c r="WSX23" s="146"/>
      <c r="WSY23" s="146"/>
      <c r="WSZ23" s="146"/>
      <c r="WTA23" s="146"/>
      <c r="WTB23" s="146"/>
      <c r="WTC23" s="146"/>
      <c r="WTD23" s="146"/>
      <c r="WTE23" s="146"/>
      <c r="WTF23" s="146"/>
      <c r="WTG23" s="146"/>
      <c r="WTH23" s="146"/>
      <c r="WTI23" s="146"/>
      <c r="WTJ23" s="146"/>
      <c r="WTK23" s="146"/>
      <c r="WTL23" s="146"/>
      <c r="WTM23" s="146"/>
      <c r="WTN23" s="146"/>
      <c r="WTO23" s="146"/>
      <c r="WTP23" s="146"/>
      <c r="WTQ23" s="146"/>
      <c r="WTR23" s="146"/>
      <c r="WTS23" s="146"/>
      <c r="WTT23" s="146"/>
      <c r="WTU23" s="146"/>
      <c r="WTV23" s="146"/>
      <c r="WTW23" s="146"/>
      <c r="WTX23" s="146"/>
      <c r="WTY23" s="146"/>
      <c r="WTZ23" s="146"/>
      <c r="WUA23" s="146"/>
      <c r="WUB23" s="146"/>
      <c r="WUC23" s="146"/>
      <c r="WUD23" s="146"/>
      <c r="WUE23" s="146"/>
      <c r="WUF23" s="146"/>
      <c r="WUG23" s="146"/>
      <c r="WUH23" s="146"/>
      <c r="WUI23" s="146"/>
      <c r="WUJ23" s="146"/>
      <c r="WUK23" s="146"/>
      <c r="WUL23" s="146"/>
      <c r="WUM23" s="146"/>
      <c r="WUN23" s="146"/>
      <c r="WUO23" s="146"/>
      <c r="WUP23" s="146"/>
      <c r="WUQ23" s="146"/>
      <c r="WUR23" s="146"/>
      <c r="WUS23" s="146"/>
      <c r="WUT23" s="146"/>
      <c r="WUU23" s="146"/>
      <c r="WUV23" s="146"/>
      <c r="WUW23" s="146"/>
      <c r="WUX23" s="146"/>
      <c r="WUY23" s="146"/>
      <c r="WUZ23" s="146"/>
      <c r="WVA23" s="146"/>
      <c r="WVB23" s="146"/>
      <c r="WVC23" s="146"/>
      <c r="WVD23" s="146"/>
      <c r="WVE23" s="146"/>
      <c r="WVF23" s="146"/>
      <c r="WVG23" s="146"/>
      <c r="WVH23" s="146"/>
      <c r="WVI23" s="146"/>
      <c r="WVJ23" s="146"/>
      <c r="WVK23" s="146"/>
      <c r="WVL23" s="146"/>
      <c r="WVM23" s="146"/>
      <c r="WVN23" s="146"/>
      <c r="WVO23" s="146"/>
      <c r="WVP23" s="146"/>
      <c r="WVQ23" s="146"/>
      <c r="WVR23" s="146"/>
      <c r="WVS23" s="146"/>
      <c r="WVT23" s="146"/>
      <c r="WVU23" s="146"/>
      <c r="WVV23" s="146"/>
      <c r="WVW23" s="146"/>
      <c r="WVX23" s="146"/>
      <c r="WVY23" s="146"/>
      <c r="WVZ23" s="146"/>
      <c r="WWA23" s="146"/>
      <c r="WWB23" s="146"/>
      <c r="WWC23" s="146"/>
      <c r="WWD23" s="146"/>
      <c r="WWE23" s="146"/>
      <c r="WWF23" s="146"/>
      <c r="WWG23" s="146"/>
      <c r="WWH23" s="146"/>
      <c r="WWI23" s="146"/>
    </row>
    <row r="24" spans="1:16155" s="148" customFormat="1" ht="55.2">
      <c r="A24" s="164" t="s">
        <v>99</v>
      </c>
      <c r="B24" s="162" t="s">
        <v>100</v>
      </c>
      <c r="C24" s="158" t="s">
        <v>101</v>
      </c>
      <c r="D24" s="158" t="s">
        <v>338</v>
      </c>
      <c r="E24" s="159" t="s">
        <v>87</v>
      </c>
      <c r="F24" s="159" t="s">
        <v>343</v>
      </c>
      <c r="G24" s="159" t="s">
        <v>339</v>
      </c>
      <c r="H24" s="160" t="s">
        <v>340</v>
      </c>
      <c r="I24" s="160" t="s">
        <v>340</v>
      </c>
      <c r="J24" s="160" t="s">
        <v>340</v>
      </c>
      <c r="K24" s="160" t="s">
        <v>340</v>
      </c>
      <c r="L24" s="160" t="s">
        <v>340</v>
      </c>
      <c r="M24" s="160" t="s">
        <v>340</v>
      </c>
      <c r="N24" s="160" t="s">
        <v>340</v>
      </c>
      <c r="O24" s="160" t="s">
        <v>340</v>
      </c>
      <c r="P24" s="160" t="s">
        <v>340</v>
      </c>
      <c r="X24" s="147"/>
      <c r="Y24" s="147"/>
      <c r="Z24" s="147"/>
      <c r="AA24" s="147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46"/>
      <c r="DO24" s="146"/>
      <c r="DP24" s="146"/>
      <c r="DQ24" s="146"/>
      <c r="DR24" s="146"/>
      <c r="DS24" s="146"/>
      <c r="DT24" s="146"/>
      <c r="DU24" s="146"/>
      <c r="DV24" s="146"/>
      <c r="DW24" s="146"/>
      <c r="DX24" s="146"/>
      <c r="DY24" s="146"/>
      <c r="DZ24" s="146"/>
      <c r="EA24" s="146"/>
      <c r="EB24" s="146"/>
      <c r="EC24" s="146"/>
      <c r="ED24" s="146"/>
      <c r="EE24" s="146"/>
      <c r="EF24" s="146"/>
      <c r="EG24" s="146"/>
      <c r="EH24" s="146"/>
      <c r="EI24" s="146"/>
      <c r="EJ24" s="146"/>
      <c r="EK24" s="146"/>
      <c r="EL24" s="146"/>
      <c r="EM24" s="146"/>
      <c r="EN24" s="146"/>
      <c r="EO24" s="146"/>
      <c r="EP24" s="146"/>
      <c r="EQ24" s="146"/>
      <c r="ER24" s="146"/>
      <c r="ES24" s="146"/>
      <c r="ET24" s="146"/>
      <c r="EU24" s="146"/>
      <c r="EV24" s="146"/>
      <c r="EW24" s="146"/>
      <c r="EX24" s="146"/>
      <c r="EY24" s="146"/>
      <c r="EZ24" s="146"/>
      <c r="FA24" s="146"/>
      <c r="FB24" s="146"/>
      <c r="FC24" s="146"/>
      <c r="FD24" s="146"/>
      <c r="FE24" s="146"/>
      <c r="FF24" s="146"/>
      <c r="FG24" s="146"/>
      <c r="FH24" s="146"/>
      <c r="FI24" s="146"/>
      <c r="FJ24" s="146"/>
      <c r="FK24" s="146"/>
      <c r="FL24" s="146"/>
      <c r="FM24" s="146"/>
      <c r="FN24" s="146"/>
      <c r="FO24" s="146"/>
      <c r="FP24" s="146"/>
      <c r="FQ24" s="146"/>
      <c r="FR24" s="146"/>
      <c r="FS24" s="146"/>
      <c r="FT24" s="146"/>
      <c r="FU24" s="146"/>
      <c r="FV24" s="146"/>
      <c r="FW24" s="146"/>
      <c r="FX24" s="146"/>
      <c r="FY24" s="146"/>
      <c r="FZ24" s="146"/>
      <c r="GA24" s="146"/>
      <c r="GB24" s="146"/>
      <c r="GC24" s="146"/>
      <c r="GD24" s="146"/>
      <c r="GE24" s="146"/>
      <c r="GF24" s="146"/>
      <c r="GG24" s="146"/>
      <c r="GH24" s="146"/>
      <c r="GI24" s="146"/>
      <c r="GJ24" s="146"/>
      <c r="GK24" s="146"/>
      <c r="GL24" s="146"/>
      <c r="GM24" s="146"/>
      <c r="GN24" s="146"/>
      <c r="GO24" s="146"/>
      <c r="GP24" s="146"/>
      <c r="GQ24" s="146"/>
      <c r="GR24" s="146"/>
      <c r="GS24" s="146"/>
      <c r="GT24" s="146"/>
      <c r="GU24" s="146"/>
      <c r="GV24" s="146"/>
      <c r="GW24" s="146"/>
      <c r="GX24" s="146"/>
      <c r="GY24" s="146"/>
      <c r="GZ24" s="146"/>
      <c r="HA24" s="146"/>
      <c r="HB24" s="146"/>
      <c r="HC24" s="146"/>
      <c r="HD24" s="146"/>
      <c r="HE24" s="146"/>
      <c r="HF24" s="146"/>
      <c r="HG24" s="146"/>
      <c r="HH24" s="146"/>
      <c r="HI24" s="146"/>
      <c r="HJ24" s="146"/>
      <c r="HK24" s="146"/>
      <c r="HL24" s="146"/>
      <c r="HM24" s="146"/>
      <c r="HN24" s="146"/>
      <c r="HO24" s="146"/>
      <c r="HP24" s="146"/>
      <c r="HQ24" s="146"/>
      <c r="HR24" s="146"/>
      <c r="HS24" s="146"/>
      <c r="HT24" s="146"/>
      <c r="HU24" s="146"/>
      <c r="HV24" s="146"/>
      <c r="HW24" s="146"/>
      <c r="HX24" s="146"/>
      <c r="HY24" s="146"/>
      <c r="HZ24" s="146"/>
      <c r="IA24" s="146"/>
      <c r="IB24" s="146"/>
      <c r="IC24" s="146"/>
      <c r="ID24" s="146"/>
      <c r="IE24" s="146"/>
      <c r="IF24" s="146"/>
      <c r="IG24" s="146"/>
      <c r="IH24" s="146"/>
      <c r="II24" s="146"/>
      <c r="IJ24" s="146"/>
      <c r="IK24" s="146"/>
      <c r="IL24" s="146"/>
      <c r="IM24" s="146"/>
      <c r="IN24" s="146"/>
      <c r="IO24" s="146"/>
      <c r="IP24" s="146"/>
      <c r="IQ24" s="146"/>
      <c r="IR24" s="146"/>
      <c r="IS24" s="146"/>
      <c r="IT24" s="146"/>
      <c r="IU24" s="146"/>
      <c r="IV24" s="146"/>
      <c r="IW24" s="146"/>
      <c r="IX24" s="146"/>
      <c r="IY24" s="146"/>
      <c r="IZ24" s="146"/>
      <c r="JA24" s="146"/>
      <c r="JB24" s="146"/>
      <c r="JC24" s="146"/>
      <c r="JD24" s="146"/>
      <c r="JE24" s="146"/>
      <c r="JF24" s="146"/>
      <c r="JG24" s="146"/>
      <c r="JH24" s="146"/>
      <c r="JI24" s="146"/>
      <c r="JJ24" s="146"/>
      <c r="JK24" s="146"/>
      <c r="JL24" s="146"/>
      <c r="JM24" s="146"/>
      <c r="JN24" s="146"/>
      <c r="JO24" s="146"/>
      <c r="JP24" s="146"/>
      <c r="JQ24" s="146"/>
      <c r="JR24" s="146"/>
      <c r="JS24" s="146"/>
      <c r="JT24" s="146"/>
      <c r="JU24" s="146"/>
      <c r="JV24" s="146"/>
      <c r="JW24" s="146"/>
      <c r="JX24" s="146"/>
      <c r="JY24" s="146"/>
      <c r="JZ24" s="146"/>
      <c r="KA24" s="146"/>
      <c r="KB24" s="146"/>
      <c r="KC24" s="146"/>
      <c r="KD24" s="146"/>
      <c r="KE24" s="146"/>
      <c r="KF24" s="146"/>
      <c r="KG24" s="146"/>
      <c r="KH24" s="146"/>
      <c r="KI24" s="146"/>
      <c r="KJ24" s="146"/>
      <c r="KK24" s="146"/>
      <c r="KL24" s="146"/>
      <c r="KM24" s="146"/>
      <c r="KN24" s="146"/>
      <c r="KO24" s="146"/>
      <c r="KP24" s="146"/>
      <c r="KQ24" s="146"/>
      <c r="KR24" s="146"/>
      <c r="KS24" s="146"/>
      <c r="KT24" s="146"/>
      <c r="KU24" s="146"/>
      <c r="KV24" s="146"/>
      <c r="KW24" s="146"/>
      <c r="KX24" s="146"/>
      <c r="KY24" s="146"/>
      <c r="KZ24" s="146"/>
      <c r="LA24" s="146"/>
      <c r="LB24" s="146"/>
      <c r="LC24" s="146"/>
      <c r="LD24" s="146"/>
      <c r="LE24" s="146"/>
      <c r="LF24" s="146"/>
      <c r="LG24" s="146"/>
      <c r="LH24" s="146"/>
      <c r="LI24" s="146"/>
      <c r="LJ24" s="146"/>
      <c r="LK24" s="146"/>
      <c r="LL24" s="146"/>
      <c r="LM24" s="146"/>
      <c r="LN24" s="146"/>
      <c r="LO24" s="146"/>
      <c r="LP24" s="146"/>
      <c r="LQ24" s="146"/>
      <c r="LR24" s="146"/>
      <c r="LS24" s="146"/>
      <c r="LT24" s="146"/>
      <c r="LU24" s="146"/>
      <c r="LV24" s="146"/>
      <c r="LW24" s="146"/>
      <c r="LX24" s="146"/>
      <c r="LY24" s="146"/>
      <c r="LZ24" s="146"/>
      <c r="MA24" s="146"/>
      <c r="MB24" s="146"/>
      <c r="MC24" s="146"/>
      <c r="MD24" s="146"/>
      <c r="ME24" s="146"/>
      <c r="MF24" s="146"/>
      <c r="MG24" s="146"/>
      <c r="MH24" s="146"/>
      <c r="MI24" s="146"/>
      <c r="MJ24" s="146"/>
      <c r="MK24" s="146"/>
      <c r="ML24" s="146"/>
      <c r="MM24" s="146"/>
      <c r="MN24" s="146"/>
      <c r="MO24" s="146"/>
      <c r="MP24" s="146"/>
      <c r="MQ24" s="146"/>
      <c r="MR24" s="146"/>
      <c r="MS24" s="146"/>
      <c r="MT24" s="146"/>
      <c r="MU24" s="146"/>
      <c r="MV24" s="146"/>
      <c r="MW24" s="146"/>
      <c r="MX24" s="146"/>
      <c r="MY24" s="146"/>
      <c r="MZ24" s="146"/>
      <c r="NA24" s="146"/>
      <c r="NB24" s="146"/>
      <c r="NC24" s="146"/>
      <c r="ND24" s="146"/>
      <c r="NE24" s="146"/>
      <c r="NF24" s="146"/>
      <c r="NG24" s="146"/>
      <c r="NH24" s="146"/>
      <c r="NI24" s="146"/>
      <c r="NJ24" s="146"/>
      <c r="NK24" s="146"/>
      <c r="NL24" s="146"/>
      <c r="NM24" s="146"/>
      <c r="NN24" s="146"/>
      <c r="NO24" s="146"/>
      <c r="NP24" s="146"/>
      <c r="NQ24" s="146"/>
      <c r="NR24" s="146"/>
      <c r="NS24" s="146"/>
      <c r="NT24" s="146"/>
      <c r="NU24" s="146"/>
      <c r="NV24" s="146"/>
      <c r="NW24" s="146"/>
      <c r="NX24" s="146"/>
      <c r="NY24" s="146"/>
      <c r="NZ24" s="146"/>
      <c r="OA24" s="146"/>
      <c r="OB24" s="146"/>
      <c r="OC24" s="146"/>
      <c r="OD24" s="146"/>
      <c r="OE24" s="146"/>
      <c r="OF24" s="146"/>
      <c r="OG24" s="146"/>
      <c r="OH24" s="146"/>
      <c r="OI24" s="146"/>
      <c r="OJ24" s="146"/>
      <c r="OK24" s="146"/>
      <c r="OL24" s="146"/>
      <c r="OM24" s="146"/>
      <c r="ON24" s="146"/>
      <c r="OO24" s="146"/>
      <c r="OP24" s="146"/>
      <c r="OQ24" s="146"/>
      <c r="OR24" s="146"/>
      <c r="OS24" s="146"/>
      <c r="OT24" s="146"/>
      <c r="OU24" s="146"/>
      <c r="OV24" s="146"/>
      <c r="OW24" s="146"/>
      <c r="OX24" s="146"/>
      <c r="OY24" s="146"/>
      <c r="OZ24" s="146"/>
      <c r="PA24" s="146"/>
      <c r="PB24" s="146"/>
      <c r="PC24" s="146"/>
      <c r="PD24" s="146"/>
      <c r="PE24" s="146"/>
      <c r="PF24" s="146"/>
      <c r="PG24" s="146"/>
      <c r="PH24" s="146"/>
      <c r="PI24" s="146"/>
      <c r="PJ24" s="146"/>
      <c r="PK24" s="146"/>
      <c r="PL24" s="146"/>
      <c r="PM24" s="146"/>
      <c r="PN24" s="146"/>
      <c r="PO24" s="146"/>
      <c r="PP24" s="146"/>
      <c r="PQ24" s="146"/>
      <c r="PR24" s="146"/>
      <c r="PS24" s="146"/>
      <c r="PT24" s="146"/>
      <c r="PU24" s="146"/>
      <c r="PV24" s="146"/>
      <c r="PW24" s="146"/>
      <c r="PX24" s="146"/>
      <c r="PY24" s="146"/>
      <c r="PZ24" s="146"/>
      <c r="QA24" s="146"/>
      <c r="QB24" s="146"/>
      <c r="QC24" s="146"/>
      <c r="QD24" s="146"/>
      <c r="QE24" s="146"/>
      <c r="QF24" s="146"/>
      <c r="QG24" s="146"/>
      <c r="QH24" s="146"/>
      <c r="QI24" s="146"/>
      <c r="QJ24" s="146"/>
      <c r="QK24" s="146"/>
      <c r="QL24" s="146"/>
      <c r="QM24" s="146"/>
      <c r="QN24" s="146"/>
      <c r="QO24" s="146"/>
      <c r="QP24" s="146"/>
      <c r="QQ24" s="146"/>
      <c r="QR24" s="146"/>
      <c r="QS24" s="146"/>
      <c r="QT24" s="146"/>
      <c r="QU24" s="146"/>
      <c r="QV24" s="146"/>
      <c r="QW24" s="146"/>
      <c r="QX24" s="146"/>
      <c r="QY24" s="146"/>
      <c r="QZ24" s="146"/>
      <c r="RA24" s="146"/>
      <c r="RB24" s="146"/>
      <c r="RC24" s="146"/>
      <c r="RD24" s="146"/>
      <c r="RE24" s="146"/>
      <c r="RF24" s="146"/>
      <c r="RG24" s="146"/>
      <c r="RH24" s="146"/>
      <c r="RI24" s="146"/>
      <c r="RJ24" s="146"/>
      <c r="RK24" s="146"/>
      <c r="RL24" s="146"/>
      <c r="RM24" s="146"/>
      <c r="RN24" s="146"/>
      <c r="RO24" s="146"/>
      <c r="RP24" s="146"/>
      <c r="RQ24" s="146"/>
      <c r="RR24" s="146"/>
      <c r="RS24" s="146"/>
      <c r="RT24" s="146"/>
      <c r="RU24" s="146"/>
      <c r="RV24" s="146"/>
      <c r="RW24" s="146"/>
      <c r="RX24" s="146"/>
      <c r="RY24" s="146"/>
      <c r="RZ24" s="146"/>
      <c r="SA24" s="146"/>
      <c r="SB24" s="146"/>
      <c r="SC24" s="146"/>
      <c r="SD24" s="146"/>
      <c r="SE24" s="146"/>
      <c r="SF24" s="146"/>
      <c r="SG24" s="146"/>
      <c r="SH24" s="146"/>
      <c r="SI24" s="146"/>
      <c r="SJ24" s="146"/>
      <c r="SK24" s="146"/>
      <c r="SL24" s="146"/>
      <c r="SM24" s="146"/>
      <c r="SN24" s="146"/>
      <c r="SO24" s="146"/>
      <c r="SP24" s="146"/>
      <c r="SQ24" s="146"/>
      <c r="SR24" s="146"/>
      <c r="SS24" s="146"/>
      <c r="ST24" s="146"/>
      <c r="SU24" s="146"/>
      <c r="SV24" s="146"/>
      <c r="SW24" s="146"/>
      <c r="SX24" s="146"/>
      <c r="SY24" s="146"/>
      <c r="SZ24" s="146"/>
      <c r="TA24" s="146"/>
      <c r="TB24" s="146"/>
      <c r="TC24" s="146"/>
      <c r="TD24" s="146"/>
      <c r="TE24" s="146"/>
      <c r="TF24" s="146"/>
      <c r="TG24" s="146"/>
      <c r="TH24" s="146"/>
      <c r="TI24" s="146"/>
      <c r="TJ24" s="146"/>
      <c r="TK24" s="146"/>
      <c r="TL24" s="146"/>
      <c r="TM24" s="146"/>
      <c r="TN24" s="146"/>
      <c r="TO24" s="146"/>
      <c r="TP24" s="146"/>
      <c r="TQ24" s="146"/>
      <c r="TR24" s="146"/>
      <c r="TS24" s="146"/>
      <c r="TT24" s="146"/>
      <c r="TU24" s="146"/>
      <c r="TV24" s="146"/>
      <c r="TW24" s="146"/>
      <c r="TX24" s="146"/>
      <c r="TY24" s="146"/>
      <c r="TZ24" s="146"/>
      <c r="UA24" s="146"/>
      <c r="UB24" s="146"/>
      <c r="UC24" s="146"/>
      <c r="UD24" s="146"/>
      <c r="UE24" s="146"/>
      <c r="UF24" s="146"/>
      <c r="UG24" s="146"/>
      <c r="UH24" s="146"/>
      <c r="UI24" s="146"/>
      <c r="UJ24" s="146"/>
      <c r="UK24" s="146"/>
      <c r="UL24" s="146"/>
      <c r="UM24" s="146"/>
      <c r="UN24" s="146"/>
      <c r="UO24" s="146"/>
      <c r="UP24" s="146"/>
      <c r="UQ24" s="146"/>
      <c r="UR24" s="146"/>
      <c r="US24" s="146"/>
      <c r="UT24" s="146"/>
      <c r="UU24" s="146"/>
      <c r="UV24" s="146"/>
      <c r="UW24" s="146"/>
      <c r="UX24" s="146"/>
      <c r="UY24" s="146"/>
      <c r="UZ24" s="146"/>
      <c r="VA24" s="146"/>
      <c r="VB24" s="146"/>
      <c r="VC24" s="146"/>
      <c r="VD24" s="146"/>
      <c r="VE24" s="146"/>
      <c r="VF24" s="146"/>
      <c r="VG24" s="146"/>
      <c r="VH24" s="146"/>
      <c r="VI24" s="146"/>
      <c r="VJ24" s="146"/>
      <c r="VK24" s="146"/>
      <c r="VL24" s="146"/>
      <c r="VM24" s="146"/>
      <c r="VN24" s="146"/>
      <c r="VO24" s="146"/>
      <c r="VP24" s="146"/>
      <c r="VQ24" s="146"/>
      <c r="VR24" s="146"/>
      <c r="VS24" s="146"/>
      <c r="VT24" s="146"/>
      <c r="VU24" s="146"/>
      <c r="VV24" s="146"/>
      <c r="VW24" s="146"/>
      <c r="VX24" s="146"/>
      <c r="VY24" s="146"/>
      <c r="VZ24" s="146"/>
      <c r="WA24" s="146"/>
      <c r="WB24" s="146"/>
      <c r="WC24" s="146"/>
      <c r="WD24" s="146"/>
      <c r="WE24" s="146"/>
      <c r="WF24" s="146"/>
      <c r="WG24" s="146"/>
      <c r="WH24" s="146"/>
      <c r="WI24" s="146"/>
      <c r="WJ24" s="146"/>
      <c r="WK24" s="146"/>
      <c r="WL24" s="146"/>
      <c r="WM24" s="146"/>
      <c r="WN24" s="146"/>
      <c r="WO24" s="146"/>
      <c r="WP24" s="146"/>
      <c r="WQ24" s="146"/>
      <c r="WR24" s="146"/>
      <c r="WS24" s="146"/>
      <c r="WT24" s="146"/>
      <c r="WU24" s="146"/>
      <c r="WV24" s="146"/>
      <c r="WW24" s="146"/>
      <c r="WX24" s="146"/>
      <c r="WY24" s="146"/>
      <c r="WZ24" s="146"/>
      <c r="XA24" s="146"/>
      <c r="XB24" s="146"/>
      <c r="XC24" s="146"/>
      <c r="XD24" s="146"/>
      <c r="XE24" s="146"/>
      <c r="XF24" s="146"/>
      <c r="XG24" s="146"/>
      <c r="XH24" s="146"/>
      <c r="XI24" s="146"/>
      <c r="XJ24" s="146"/>
      <c r="XK24" s="146"/>
      <c r="XL24" s="146"/>
      <c r="XM24" s="146"/>
      <c r="XN24" s="146"/>
      <c r="XO24" s="146"/>
      <c r="XP24" s="146"/>
      <c r="XQ24" s="146"/>
      <c r="XR24" s="146"/>
      <c r="XS24" s="146"/>
      <c r="XT24" s="146"/>
      <c r="XU24" s="146"/>
      <c r="XV24" s="146"/>
      <c r="XW24" s="146"/>
      <c r="XX24" s="146"/>
      <c r="XY24" s="146"/>
      <c r="XZ24" s="146"/>
      <c r="YA24" s="146"/>
      <c r="YB24" s="146"/>
      <c r="YC24" s="146"/>
      <c r="YD24" s="146"/>
      <c r="YE24" s="146"/>
      <c r="YF24" s="146"/>
      <c r="YG24" s="146"/>
      <c r="YH24" s="146"/>
      <c r="YI24" s="146"/>
      <c r="YJ24" s="146"/>
      <c r="YK24" s="146"/>
      <c r="YL24" s="146"/>
      <c r="YM24" s="146"/>
      <c r="YN24" s="146"/>
      <c r="YO24" s="146"/>
      <c r="YP24" s="146"/>
      <c r="YQ24" s="146"/>
      <c r="YR24" s="146"/>
      <c r="YS24" s="146"/>
      <c r="YT24" s="146"/>
      <c r="YU24" s="146"/>
      <c r="YV24" s="146"/>
      <c r="YW24" s="146"/>
      <c r="YX24" s="146"/>
      <c r="YY24" s="146"/>
      <c r="YZ24" s="146"/>
      <c r="ZA24" s="146"/>
      <c r="ZB24" s="146"/>
      <c r="ZC24" s="146"/>
      <c r="ZD24" s="146"/>
      <c r="ZE24" s="146"/>
      <c r="ZF24" s="146"/>
      <c r="ZG24" s="146"/>
      <c r="ZH24" s="146"/>
      <c r="ZI24" s="146"/>
      <c r="ZJ24" s="146"/>
      <c r="ZK24" s="146"/>
      <c r="ZL24" s="146"/>
      <c r="ZM24" s="146"/>
      <c r="ZN24" s="146"/>
      <c r="ZO24" s="146"/>
      <c r="ZP24" s="146"/>
      <c r="ZQ24" s="146"/>
      <c r="ZR24" s="146"/>
      <c r="ZS24" s="146"/>
      <c r="ZT24" s="146"/>
      <c r="ZU24" s="146"/>
      <c r="ZV24" s="146"/>
      <c r="ZW24" s="146"/>
      <c r="ZX24" s="146"/>
      <c r="ZY24" s="146"/>
      <c r="ZZ24" s="146"/>
      <c r="AAA24" s="146"/>
      <c r="AAB24" s="146"/>
      <c r="AAC24" s="146"/>
      <c r="AAD24" s="146"/>
      <c r="AAE24" s="146"/>
      <c r="AAF24" s="146"/>
      <c r="AAG24" s="146"/>
      <c r="AAH24" s="146"/>
      <c r="AAI24" s="146"/>
      <c r="AAJ24" s="146"/>
      <c r="AAK24" s="146"/>
      <c r="AAL24" s="146"/>
      <c r="AAM24" s="146"/>
      <c r="AAN24" s="146"/>
      <c r="AAO24" s="146"/>
      <c r="AAP24" s="146"/>
      <c r="AAQ24" s="146"/>
      <c r="AAR24" s="146"/>
      <c r="AAS24" s="146"/>
      <c r="AAT24" s="146"/>
      <c r="AAU24" s="146"/>
      <c r="AAV24" s="146"/>
      <c r="AAW24" s="146"/>
      <c r="AAX24" s="146"/>
      <c r="AAY24" s="146"/>
      <c r="AAZ24" s="146"/>
      <c r="ABA24" s="146"/>
      <c r="ABB24" s="146"/>
      <c r="ABC24" s="146"/>
      <c r="ABD24" s="146"/>
      <c r="ABE24" s="146"/>
      <c r="ABF24" s="146"/>
      <c r="ABG24" s="146"/>
      <c r="ABH24" s="146"/>
      <c r="ABI24" s="146"/>
      <c r="ABJ24" s="146"/>
      <c r="ABK24" s="146"/>
      <c r="ABL24" s="146"/>
      <c r="ABM24" s="146"/>
      <c r="ABN24" s="146"/>
      <c r="ABO24" s="146"/>
      <c r="ABP24" s="146"/>
      <c r="ABQ24" s="146"/>
      <c r="ABR24" s="146"/>
      <c r="ABS24" s="146"/>
      <c r="ABT24" s="146"/>
      <c r="ABU24" s="146"/>
      <c r="ABV24" s="146"/>
      <c r="ABW24" s="146"/>
      <c r="ABX24" s="146"/>
      <c r="ABY24" s="146"/>
      <c r="ABZ24" s="146"/>
      <c r="ACA24" s="146"/>
      <c r="ACB24" s="146"/>
      <c r="ACC24" s="146"/>
      <c r="ACD24" s="146"/>
      <c r="ACE24" s="146"/>
      <c r="ACF24" s="146"/>
      <c r="ACG24" s="146"/>
      <c r="ACH24" s="146"/>
      <c r="ACI24" s="146"/>
      <c r="ACJ24" s="146"/>
      <c r="ACK24" s="146"/>
      <c r="ACL24" s="146"/>
      <c r="ACM24" s="146"/>
      <c r="ACN24" s="146"/>
      <c r="ACO24" s="146"/>
      <c r="ACP24" s="146"/>
      <c r="ACQ24" s="146"/>
      <c r="ACR24" s="146"/>
      <c r="ACS24" s="146"/>
      <c r="ACT24" s="146"/>
      <c r="ACU24" s="146"/>
      <c r="ACV24" s="146"/>
      <c r="ACW24" s="146"/>
      <c r="ACX24" s="146"/>
      <c r="ACY24" s="146"/>
      <c r="ACZ24" s="146"/>
      <c r="ADA24" s="146"/>
      <c r="ADB24" s="146"/>
      <c r="ADC24" s="146"/>
      <c r="ADD24" s="146"/>
      <c r="ADE24" s="146"/>
      <c r="ADF24" s="146"/>
      <c r="ADG24" s="146"/>
      <c r="ADH24" s="146"/>
      <c r="ADI24" s="146"/>
      <c r="ADJ24" s="146"/>
      <c r="ADK24" s="146"/>
      <c r="ADL24" s="146"/>
      <c r="ADM24" s="146"/>
      <c r="ADN24" s="146"/>
      <c r="ADO24" s="146"/>
      <c r="ADP24" s="146"/>
      <c r="ADQ24" s="146"/>
      <c r="ADR24" s="146"/>
      <c r="ADS24" s="146"/>
      <c r="ADT24" s="146"/>
      <c r="ADU24" s="146"/>
      <c r="ADV24" s="146"/>
      <c r="ADW24" s="146"/>
      <c r="ADX24" s="146"/>
      <c r="ADY24" s="146"/>
      <c r="ADZ24" s="146"/>
      <c r="AEA24" s="146"/>
      <c r="AEB24" s="146"/>
      <c r="AEC24" s="146"/>
      <c r="AED24" s="146"/>
      <c r="AEE24" s="146"/>
      <c r="AEF24" s="146"/>
      <c r="AEG24" s="146"/>
      <c r="AEH24" s="146"/>
      <c r="AEI24" s="146"/>
      <c r="AEJ24" s="146"/>
      <c r="AEK24" s="146"/>
      <c r="AEL24" s="146"/>
      <c r="AEM24" s="146"/>
      <c r="AEN24" s="146"/>
      <c r="AEO24" s="146"/>
      <c r="AEP24" s="146"/>
      <c r="AEQ24" s="146"/>
      <c r="AER24" s="146"/>
      <c r="AES24" s="146"/>
      <c r="AET24" s="146"/>
      <c r="AEU24" s="146"/>
      <c r="AEV24" s="146"/>
      <c r="AEW24" s="146"/>
      <c r="AEX24" s="146"/>
      <c r="AEY24" s="146"/>
      <c r="AEZ24" s="146"/>
      <c r="AFA24" s="146"/>
      <c r="AFB24" s="146"/>
      <c r="AFC24" s="146"/>
      <c r="AFD24" s="146"/>
      <c r="AFE24" s="146"/>
      <c r="AFF24" s="146"/>
      <c r="AFG24" s="146"/>
      <c r="AFH24" s="146"/>
      <c r="AFI24" s="146"/>
      <c r="AFJ24" s="146"/>
      <c r="AFK24" s="146"/>
      <c r="AFL24" s="146"/>
      <c r="AFM24" s="146"/>
      <c r="AFN24" s="146"/>
      <c r="AFO24" s="146"/>
      <c r="AFP24" s="146"/>
      <c r="AFQ24" s="146"/>
      <c r="AFR24" s="146"/>
      <c r="AFS24" s="146"/>
      <c r="AFT24" s="146"/>
      <c r="AFU24" s="146"/>
      <c r="AFV24" s="146"/>
      <c r="AFW24" s="146"/>
      <c r="AFX24" s="146"/>
      <c r="AFY24" s="146"/>
      <c r="AFZ24" s="146"/>
      <c r="AGA24" s="146"/>
      <c r="AGB24" s="146"/>
      <c r="AGC24" s="146"/>
      <c r="AGD24" s="146"/>
      <c r="AGE24" s="146"/>
      <c r="AGF24" s="146"/>
      <c r="AGG24" s="146"/>
      <c r="AGH24" s="146"/>
      <c r="AGI24" s="146"/>
      <c r="AGJ24" s="146"/>
      <c r="AGK24" s="146"/>
      <c r="AGL24" s="146"/>
      <c r="AGM24" s="146"/>
      <c r="AGN24" s="146"/>
      <c r="AGO24" s="146"/>
      <c r="AGP24" s="146"/>
      <c r="AGQ24" s="146"/>
      <c r="AGR24" s="146"/>
      <c r="AGS24" s="146"/>
      <c r="AGT24" s="146"/>
      <c r="AGU24" s="146"/>
      <c r="AGV24" s="146"/>
      <c r="AGW24" s="146"/>
      <c r="AGX24" s="146"/>
      <c r="AGY24" s="146"/>
      <c r="AGZ24" s="146"/>
      <c r="AHA24" s="146"/>
      <c r="AHB24" s="146"/>
      <c r="AHC24" s="146"/>
      <c r="AHD24" s="146"/>
      <c r="AHE24" s="146"/>
      <c r="AHF24" s="146"/>
      <c r="AHG24" s="146"/>
      <c r="AHH24" s="146"/>
      <c r="AHI24" s="146"/>
      <c r="AHJ24" s="146"/>
      <c r="AHK24" s="146"/>
      <c r="AHL24" s="146"/>
      <c r="AHM24" s="146"/>
      <c r="AHN24" s="146"/>
      <c r="AHO24" s="146"/>
      <c r="AHP24" s="146"/>
      <c r="AHQ24" s="146"/>
      <c r="AHR24" s="146"/>
      <c r="AHS24" s="146"/>
      <c r="AHT24" s="146"/>
      <c r="AHU24" s="146"/>
      <c r="AHV24" s="146"/>
      <c r="AHW24" s="146"/>
      <c r="AHX24" s="146"/>
      <c r="AHY24" s="146"/>
      <c r="AHZ24" s="146"/>
      <c r="AIA24" s="146"/>
      <c r="AIB24" s="146"/>
      <c r="AIC24" s="146"/>
      <c r="AID24" s="146"/>
      <c r="AIE24" s="146"/>
      <c r="AIF24" s="146"/>
      <c r="AIG24" s="146"/>
      <c r="AIH24" s="146"/>
      <c r="AII24" s="146"/>
      <c r="AIJ24" s="146"/>
      <c r="AIK24" s="146"/>
      <c r="AIL24" s="146"/>
      <c r="AIM24" s="146"/>
      <c r="AIN24" s="146"/>
      <c r="AIO24" s="146"/>
      <c r="AIP24" s="146"/>
      <c r="AIQ24" s="146"/>
      <c r="AIR24" s="146"/>
      <c r="AIS24" s="146"/>
      <c r="AIT24" s="146"/>
      <c r="AIU24" s="146"/>
      <c r="AIV24" s="146"/>
      <c r="AIW24" s="146"/>
      <c r="AIX24" s="146"/>
      <c r="AIY24" s="146"/>
      <c r="AIZ24" s="146"/>
      <c r="AJA24" s="146"/>
      <c r="AJB24" s="146"/>
      <c r="AJC24" s="146"/>
      <c r="AJD24" s="146"/>
      <c r="AJE24" s="146"/>
      <c r="AJF24" s="146"/>
      <c r="AJG24" s="146"/>
      <c r="AJH24" s="146"/>
      <c r="AJI24" s="146"/>
      <c r="AJJ24" s="146"/>
      <c r="AJK24" s="146"/>
      <c r="AJL24" s="146"/>
      <c r="AJM24" s="146"/>
      <c r="AJN24" s="146"/>
      <c r="AJO24" s="146"/>
      <c r="AJP24" s="146"/>
      <c r="AJQ24" s="146"/>
      <c r="AJR24" s="146"/>
      <c r="AJS24" s="146"/>
      <c r="AJT24" s="146"/>
      <c r="AJU24" s="146"/>
      <c r="AJV24" s="146"/>
      <c r="AJW24" s="146"/>
      <c r="AJX24" s="146"/>
      <c r="AJY24" s="146"/>
      <c r="AJZ24" s="146"/>
      <c r="AKA24" s="146"/>
      <c r="AKB24" s="146"/>
      <c r="AKC24" s="146"/>
      <c r="AKD24" s="146"/>
      <c r="AKE24" s="146"/>
      <c r="AKF24" s="146"/>
      <c r="AKG24" s="146"/>
      <c r="AKH24" s="146"/>
      <c r="AKI24" s="146"/>
      <c r="AKJ24" s="146"/>
      <c r="AKK24" s="146"/>
      <c r="AKL24" s="146"/>
      <c r="AKM24" s="146"/>
      <c r="AKN24" s="146"/>
      <c r="AKO24" s="146"/>
      <c r="AKP24" s="146"/>
      <c r="AKQ24" s="146"/>
      <c r="AKR24" s="146"/>
      <c r="AKS24" s="146"/>
      <c r="AKT24" s="146"/>
      <c r="AKU24" s="146"/>
      <c r="AKV24" s="146"/>
      <c r="AKW24" s="146"/>
      <c r="AKX24" s="146"/>
      <c r="AKY24" s="146"/>
      <c r="AKZ24" s="146"/>
      <c r="ALA24" s="146"/>
      <c r="ALB24" s="146"/>
      <c r="ALC24" s="146"/>
      <c r="ALD24" s="146"/>
      <c r="ALE24" s="146"/>
      <c r="ALF24" s="146"/>
      <c r="ALG24" s="146"/>
      <c r="ALH24" s="146"/>
      <c r="ALI24" s="146"/>
      <c r="ALJ24" s="146"/>
      <c r="ALK24" s="146"/>
      <c r="ALL24" s="146"/>
      <c r="ALM24" s="146"/>
      <c r="ALN24" s="146"/>
      <c r="ALO24" s="146"/>
      <c r="ALP24" s="146"/>
      <c r="ALQ24" s="146"/>
      <c r="ALR24" s="146"/>
      <c r="ALS24" s="146"/>
      <c r="ALT24" s="146"/>
      <c r="ALU24" s="146"/>
      <c r="ALV24" s="146"/>
      <c r="ALW24" s="146"/>
      <c r="ALX24" s="146"/>
      <c r="ALY24" s="146"/>
      <c r="ALZ24" s="146"/>
      <c r="AMA24" s="146"/>
      <c r="AMB24" s="146"/>
      <c r="AMC24" s="146"/>
      <c r="AMD24" s="146"/>
      <c r="AME24" s="146"/>
      <c r="AMF24" s="146"/>
      <c r="AMG24" s="146"/>
      <c r="AMH24" s="146"/>
      <c r="AMI24" s="146"/>
      <c r="AMJ24" s="146"/>
      <c r="AMK24" s="146"/>
      <c r="AML24" s="146"/>
      <c r="AMM24" s="146"/>
      <c r="AMN24" s="146"/>
      <c r="AMO24" s="146"/>
      <c r="AMP24" s="146"/>
      <c r="AMQ24" s="146"/>
      <c r="AMR24" s="146"/>
      <c r="AMS24" s="146"/>
      <c r="AMT24" s="146"/>
      <c r="AMU24" s="146"/>
      <c r="AMV24" s="146"/>
      <c r="AMW24" s="146"/>
      <c r="AMX24" s="146"/>
      <c r="AMY24" s="146"/>
      <c r="AMZ24" s="146"/>
      <c r="ANA24" s="146"/>
      <c r="ANB24" s="146"/>
      <c r="ANC24" s="146"/>
      <c r="AND24" s="146"/>
      <c r="ANE24" s="146"/>
      <c r="ANF24" s="146"/>
      <c r="ANG24" s="146"/>
      <c r="ANH24" s="146"/>
      <c r="ANI24" s="146"/>
      <c r="ANJ24" s="146"/>
      <c r="ANK24" s="146"/>
      <c r="ANL24" s="146"/>
      <c r="ANM24" s="146"/>
      <c r="ANN24" s="146"/>
      <c r="ANO24" s="146"/>
      <c r="ANP24" s="146"/>
      <c r="ANQ24" s="146"/>
      <c r="ANR24" s="146"/>
      <c r="ANS24" s="146"/>
      <c r="ANT24" s="146"/>
      <c r="ANU24" s="146"/>
      <c r="ANV24" s="146"/>
      <c r="ANW24" s="146"/>
      <c r="ANX24" s="146"/>
      <c r="ANY24" s="146"/>
      <c r="ANZ24" s="146"/>
      <c r="AOA24" s="146"/>
      <c r="AOB24" s="146"/>
      <c r="AOC24" s="146"/>
      <c r="AOD24" s="146"/>
      <c r="AOE24" s="146"/>
      <c r="AOF24" s="146"/>
      <c r="AOG24" s="146"/>
      <c r="AOH24" s="146"/>
      <c r="AOI24" s="146"/>
      <c r="AOJ24" s="146"/>
      <c r="AOK24" s="146"/>
      <c r="AOL24" s="146"/>
      <c r="AOM24" s="146"/>
      <c r="AON24" s="146"/>
      <c r="AOO24" s="146"/>
      <c r="AOP24" s="146"/>
      <c r="AOQ24" s="146"/>
      <c r="AOR24" s="146"/>
      <c r="AOS24" s="146"/>
      <c r="AOT24" s="146"/>
      <c r="AOU24" s="146"/>
      <c r="AOV24" s="146"/>
      <c r="AOW24" s="146"/>
      <c r="AOX24" s="146"/>
      <c r="AOY24" s="146"/>
      <c r="AOZ24" s="146"/>
      <c r="APA24" s="146"/>
      <c r="APB24" s="146"/>
      <c r="APC24" s="146"/>
      <c r="APD24" s="146"/>
      <c r="APE24" s="146"/>
      <c r="APF24" s="146"/>
      <c r="APG24" s="146"/>
      <c r="APH24" s="146"/>
      <c r="API24" s="146"/>
      <c r="APJ24" s="146"/>
      <c r="APK24" s="146"/>
      <c r="APL24" s="146"/>
      <c r="APM24" s="146"/>
      <c r="APN24" s="146"/>
      <c r="APO24" s="146"/>
      <c r="APP24" s="146"/>
      <c r="APQ24" s="146"/>
      <c r="APR24" s="146"/>
      <c r="APS24" s="146"/>
      <c r="APT24" s="146"/>
      <c r="APU24" s="146"/>
      <c r="APV24" s="146"/>
      <c r="APW24" s="146"/>
      <c r="APX24" s="146"/>
      <c r="APY24" s="146"/>
      <c r="APZ24" s="146"/>
      <c r="AQA24" s="146"/>
      <c r="AQB24" s="146"/>
      <c r="AQC24" s="146"/>
      <c r="AQD24" s="146"/>
      <c r="AQE24" s="146"/>
      <c r="AQF24" s="146"/>
      <c r="AQG24" s="146"/>
      <c r="AQH24" s="146"/>
      <c r="AQI24" s="146"/>
      <c r="AQJ24" s="146"/>
      <c r="AQK24" s="146"/>
      <c r="AQL24" s="146"/>
      <c r="AQM24" s="146"/>
      <c r="AQN24" s="146"/>
      <c r="AQO24" s="146"/>
      <c r="AQP24" s="146"/>
      <c r="AQQ24" s="146"/>
      <c r="AQR24" s="146"/>
      <c r="AQS24" s="146"/>
      <c r="AQT24" s="146"/>
      <c r="AQU24" s="146"/>
      <c r="AQV24" s="146"/>
      <c r="AQW24" s="146"/>
      <c r="AQX24" s="146"/>
      <c r="AQY24" s="146"/>
      <c r="AQZ24" s="146"/>
      <c r="ARA24" s="146"/>
      <c r="ARB24" s="146"/>
      <c r="ARC24" s="146"/>
      <c r="ARD24" s="146"/>
      <c r="ARE24" s="146"/>
      <c r="ARF24" s="146"/>
      <c r="ARG24" s="146"/>
      <c r="ARH24" s="146"/>
      <c r="ARI24" s="146"/>
      <c r="ARJ24" s="146"/>
      <c r="ARK24" s="146"/>
      <c r="ARL24" s="146"/>
      <c r="ARM24" s="146"/>
      <c r="ARN24" s="146"/>
      <c r="ARO24" s="146"/>
      <c r="ARP24" s="146"/>
      <c r="ARQ24" s="146"/>
      <c r="ARR24" s="146"/>
      <c r="ARS24" s="146"/>
      <c r="ART24" s="146"/>
      <c r="ARU24" s="146"/>
      <c r="ARV24" s="146"/>
      <c r="ARW24" s="146"/>
      <c r="ARX24" s="146"/>
      <c r="ARY24" s="146"/>
      <c r="ARZ24" s="146"/>
      <c r="ASA24" s="146"/>
      <c r="ASB24" s="146"/>
      <c r="ASC24" s="146"/>
      <c r="ASD24" s="146"/>
      <c r="ASE24" s="146"/>
      <c r="ASF24" s="146"/>
      <c r="ASG24" s="146"/>
      <c r="ASH24" s="146"/>
      <c r="ASI24" s="146"/>
      <c r="ASJ24" s="146"/>
      <c r="ASK24" s="146"/>
      <c r="ASL24" s="146"/>
      <c r="ASM24" s="146"/>
      <c r="ASN24" s="146"/>
      <c r="ASO24" s="146"/>
      <c r="ASP24" s="146"/>
      <c r="ASQ24" s="146"/>
      <c r="ASR24" s="146"/>
      <c r="ASS24" s="146"/>
      <c r="AST24" s="146"/>
      <c r="ASU24" s="146"/>
      <c r="ASV24" s="146"/>
      <c r="ASW24" s="146"/>
      <c r="ASX24" s="146"/>
      <c r="ASY24" s="146"/>
      <c r="ASZ24" s="146"/>
      <c r="ATA24" s="146"/>
      <c r="ATB24" s="146"/>
      <c r="ATC24" s="146"/>
      <c r="ATD24" s="146"/>
      <c r="ATE24" s="146"/>
      <c r="ATF24" s="146"/>
      <c r="ATG24" s="146"/>
      <c r="ATH24" s="146"/>
      <c r="ATI24" s="146"/>
      <c r="ATJ24" s="146"/>
      <c r="ATK24" s="146"/>
      <c r="ATL24" s="146"/>
      <c r="ATM24" s="146"/>
      <c r="ATN24" s="146"/>
      <c r="ATO24" s="146"/>
      <c r="ATP24" s="146"/>
      <c r="ATQ24" s="146"/>
      <c r="ATR24" s="146"/>
      <c r="ATS24" s="146"/>
      <c r="ATT24" s="146"/>
      <c r="ATU24" s="146"/>
      <c r="ATV24" s="146"/>
      <c r="ATW24" s="146"/>
      <c r="ATX24" s="146"/>
      <c r="ATY24" s="146"/>
      <c r="ATZ24" s="146"/>
      <c r="AUA24" s="146"/>
      <c r="AUB24" s="146"/>
      <c r="AUC24" s="146"/>
      <c r="AUD24" s="146"/>
      <c r="AUE24" s="146"/>
      <c r="AUF24" s="146"/>
      <c r="AUG24" s="146"/>
      <c r="AUH24" s="146"/>
      <c r="AUI24" s="146"/>
      <c r="AUJ24" s="146"/>
      <c r="AUK24" s="146"/>
      <c r="AUL24" s="146"/>
      <c r="AUM24" s="146"/>
      <c r="AUN24" s="146"/>
      <c r="AUO24" s="146"/>
      <c r="AUP24" s="146"/>
      <c r="AUQ24" s="146"/>
      <c r="AUR24" s="146"/>
      <c r="AUS24" s="146"/>
      <c r="AUT24" s="146"/>
      <c r="AUU24" s="146"/>
      <c r="AUV24" s="146"/>
      <c r="AUW24" s="146"/>
      <c r="AUX24" s="146"/>
      <c r="AUY24" s="146"/>
      <c r="AUZ24" s="146"/>
      <c r="AVA24" s="146"/>
      <c r="AVB24" s="146"/>
      <c r="AVC24" s="146"/>
      <c r="AVD24" s="146"/>
      <c r="AVE24" s="146"/>
      <c r="AVF24" s="146"/>
      <c r="AVG24" s="146"/>
      <c r="AVH24" s="146"/>
      <c r="AVI24" s="146"/>
      <c r="AVJ24" s="146"/>
      <c r="AVK24" s="146"/>
      <c r="AVL24" s="146"/>
      <c r="AVM24" s="146"/>
      <c r="AVN24" s="146"/>
      <c r="AVO24" s="146"/>
      <c r="AVP24" s="146"/>
      <c r="AVQ24" s="146"/>
      <c r="AVR24" s="146"/>
      <c r="AVS24" s="146"/>
      <c r="AVT24" s="146"/>
      <c r="AVU24" s="146"/>
      <c r="AVV24" s="146"/>
      <c r="AVW24" s="146"/>
      <c r="AVX24" s="146"/>
      <c r="AVY24" s="146"/>
      <c r="AVZ24" s="146"/>
      <c r="AWA24" s="146"/>
      <c r="AWB24" s="146"/>
      <c r="AWC24" s="146"/>
      <c r="AWD24" s="146"/>
      <c r="AWE24" s="146"/>
      <c r="AWF24" s="146"/>
      <c r="AWG24" s="146"/>
      <c r="AWH24" s="146"/>
      <c r="AWI24" s="146"/>
      <c r="AWJ24" s="146"/>
      <c r="AWK24" s="146"/>
      <c r="AWL24" s="146"/>
      <c r="AWM24" s="146"/>
      <c r="AWN24" s="146"/>
      <c r="AWO24" s="146"/>
      <c r="AWP24" s="146"/>
      <c r="AWQ24" s="146"/>
      <c r="AWR24" s="146"/>
      <c r="AWS24" s="146"/>
      <c r="AWT24" s="146"/>
      <c r="AWU24" s="146"/>
      <c r="AWV24" s="146"/>
      <c r="AWW24" s="146"/>
      <c r="AWX24" s="146"/>
      <c r="AWY24" s="146"/>
      <c r="AWZ24" s="146"/>
      <c r="AXA24" s="146"/>
      <c r="AXB24" s="146"/>
      <c r="AXC24" s="146"/>
      <c r="AXD24" s="146"/>
      <c r="AXE24" s="146"/>
      <c r="AXF24" s="146"/>
      <c r="AXG24" s="146"/>
      <c r="AXH24" s="146"/>
      <c r="AXI24" s="146"/>
      <c r="AXJ24" s="146"/>
      <c r="AXK24" s="146"/>
      <c r="AXL24" s="146"/>
      <c r="AXM24" s="146"/>
      <c r="AXN24" s="146"/>
      <c r="AXO24" s="146"/>
      <c r="AXP24" s="146"/>
      <c r="AXQ24" s="146"/>
      <c r="AXR24" s="146"/>
      <c r="AXS24" s="146"/>
      <c r="AXT24" s="146"/>
      <c r="AXU24" s="146"/>
      <c r="AXV24" s="146"/>
      <c r="AXW24" s="146"/>
      <c r="AXX24" s="146"/>
      <c r="AXY24" s="146"/>
      <c r="AXZ24" s="146"/>
      <c r="AYA24" s="146"/>
      <c r="AYB24" s="146"/>
      <c r="AYC24" s="146"/>
      <c r="AYD24" s="146"/>
      <c r="AYE24" s="146"/>
      <c r="AYF24" s="146"/>
      <c r="AYG24" s="146"/>
      <c r="AYH24" s="146"/>
      <c r="AYI24" s="146"/>
      <c r="AYJ24" s="146"/>
      <c r="AYK24" s="146"/>
      <c r="AYL24" s="146"/>
      <c r="AYM24" s="146"/>
      <c r="AYN24" s="146"/>
      <c r="AYO24" s="146"/>
      <c r="AYP24" s="146"/>
      <c r="AYQ24" s="146"/>
      <c r="AYR24" s="146"/>
      <c r="AYS24" s="146"/>
      <c r="AYT24" s="146"/>
      <c r="AYU24" s="146"/>
      <c r="AYV24" s="146"/>
      <c r="AYW24" s="146"/>
      <c r="AYX24" s="146"/>
      <c r="AYY24" s="146"/>
      <c r="AYZ24" s="146"/>
      <c r="AZA24" s="146"/>
      <c r="AZB24" s="146"/>
      <c r="AZC24" s="146"/>
      <c r="AZD24" s="146"/>
      <c r="AZE24" s="146"/>
      <c r="AZF24" s="146"/>
      <c r="AZG24" s="146"/>
      <c r="AZH24" s="146"/>
      <c r="AZI24" s="146"/>
      <c r="AZJ24" s="146"/>
      <c r="AZK24" s="146"/>
      <c r="AZL24" s="146"/>
      <c r="AZM24" s="146"/>
      <c r="AZN24" s="146"/>
      <c r="AZO24" s="146"/>
      <c r="AZP24" s="146"/>
      <c r="AZQ24" s="146"/>
      <c r="AZR24" s="146"/>
      <c r="AZS24" s="146"/>
      <c r="AZT24" s="146"/>
      <c r="AZU24" s="146"/>
      <c r="AZV24" s="146"/>
      <c r="AZW24" s="146"/>
      <c r="AZX24" s="146"/>
      <c r="AZY24" s="146"/>
      <c r="AZZ24" s="146"/>
      <c r="BAA24" s="146"/>
      <c r="BAB24" s="146"/>
      <c r="BAC24" s="146"/>
      <c r="BAD24" s="146"/>
      <c r="BAE24" s="146"/>
      <c r="BAF24" s="146"/>
      <c r="BAG24" s="146"/>
      <c r="BAH24" s="146"/>
      <c r="BAI24" s="146"/>
      <c r="BAJ24" s="146"/>
      <c r="BAK24" s="146"/>
      <c r="BAL24" s="146"/>
      <c r="BAM24" s="146"/>
      <c r="BAN24" s="146"/>
      <c r="BAO24" s="146"/>
      <c r="BAP24" s="146"/>
      <c r="BAQ24" s="146"/>
      <c r="BAR24" s="146"/>
      <c r="BAS24" s="146"/>
      <c r="BAT24" s="146"/>
      <c r="BAU24" s="146"/>
      <c r="BAV24" s="146"/>
      <c r="BAW24" s="146"/>
      <c r="BAX24" s="146"/>
      <c r="BAY24" s="146"/>
      <c r="BAZ24" s="146"/>
      <c r="BBA24" s="146"/>
      <c r="BBB24" s="146"/>
      <c r="BBC24" s="146"/>
      <c r="BBD24" s="146"/>
      <c r="BBE24" s="146"/>
      <c r="BBF24" s="146"/>
      <c r="BBG24" s="146"/>
      <c r="BBH24" s="146"/>
      <c r="BBI24" s="146"/>
      <c r="BBJ24" s="146"/>
      <c r="BBK24" s="146"/>
      <c r="BBL24" s="146"/>
      <c r="BBM24" s="146"/>
      <c r="BBN24" s="146"/>
      <c r="BBO24" s="146"/>
      <c r="BBP24" s="146"/>
      <c r="BBQ24" s="146"/>
      <c r="BBR24" s="146"/>
      <c r="BBS24" s="146"/>
      <c r="BBT24" s="146"/>
      <c r="BBU24" s="146"/>
      <c r="BBV24" s="146"/>
      <c r="BBW24" s="146"/>
      <c r="BBX24" s="146"/>
      <c r="BBY24" s="146"/>
      <c r="BBZ24" s="146"/>
      <c r="BCA24" s="146"/>
      <c r="BCB24" s="146"/>
      <c r="BCC24" s="146"/>
      <c r="BCD24" s="146"/>
      <c r="BCE24" s="146"/>
      <c r="BCF24" s="146"/>
      <c r="BCG24" s="146"/>
      <c r="BCH24" s="146"/>
      <c r="BCI24" s="146"/>
      <c r="BCJ24" s="146"/>
      <c r="BCK24" s="146"/>
      <c r="BCL24" s="146"/>
      <c r="BCM24" s="146"/>
      <c r="BCN24" s="146"/>
      <c r="BCO24" s="146"/>
      <c r="BCP24" s="146"/>
      <c r="BCQ24" s="146"/>
      <c r="BCR24" s="146"/>
      <c r="BCS24" s="146"/>
      <c r="BCT24" s="146"/>
      <c r="BCU24" s="146"/>
      <c r="BCV24" s="146"/>
      <c r="BCW24" s="146"/>
      <c r="BCX24" s="146"/>
      <c r="BCY24" s="146"/>
      <c r="BCZ24" s="146"/>
      <c r="BDA24" s="146"/>
      <c r="BDB24" s="146"/>
      <c r="BDC24" s="146"/>
      <c r="BDD24" s="146"/>
      <c r="BDE24" s="146"/>
      <c r="BDF24" s="146"/>
      <c r="BDG24" s="146"/>
      <c r="BDH24" s="146"/>
      <c r="BDI24" s="146"/>
      <c r="BDJ24" s="146"/>
      <c r="BDK24" s="146"/>
      <c r="BDL24" s="146"/>
      <c r="BDM24" s="146"/>
      <c r="BDN24" s="146"/>
      <c r="BDO24" s="146"/>
      <c r="BDP24" s="146"/>
      <c r="BDQ24" s="146"/>
      <c r="BDR24" s="146"/>
      <c r="BDS24" s="146"/>
      <c r="BDT24" s="146"/>
      <c r="BDU24" s="146"/>
      <c r="BDV24" s="146"/>
      <c r="BDW24" s="146"/>
      <c r="BDX24" s="146"/>
      <c r="BDY24" s="146"/>
      <c r="BDZ24" s="146"/>
      <c r="BEA24" s="146"/>
      <c r="BEB24" s="146"/>
      <c r="BEC24" s="146"/>
      <c r="BED24" s="146"/>
      <c r="BEE24" s="146"/>
      <c r="BEF24" s="146"/>
      <c r="BEG24" s="146"/>
      <c r="BEH24" s="146"/>
      <c r="BEI24" s="146"/>
      <c r="BEJ24" s="146"/>
      <c r="BEK24" s="146"/>
      <c r="BEL24" s="146"/>
      <c r="BEM24" s="146"/>
      <c r="BEN24" s="146"/>
      <c r="BEO24" s="146"/>
      <c r="BEP24" s="146"/>
      <c r="BEQ24" s="146"/>
      <c r="BER24" s="146"/>
      <c r="BES24" s="146"/>
      <c r="BET24" s="146"/>
      <c r="BEU24" s="146"/>
      <c r="BEV24" s="146"/>
      <c r="BEW24" s="146"/>
      <c r="BEX24" s="146"/>
      <c r="BEY24" s="146"/>
      <c r="BEZ24" s="146"/>
      <c r="BFA24" s="146"/>
      <c r="BFB24" s="146"/>
      <c r="BFC24" s="146"/>
      <c r="BFD24" s="146"/>
      <c r="BFE24" s="146"/>
      <c r="BFF24" s="146"/>
      <c r="BFG24" s="146"/>
      <c r="BFH24" s="146"/>
      <c r="BFI24" s="146"/>
      <c r="BFJ24" s="146"/>
      <c r="BFK24" s="146"/>
      <c r="BFL24" s="146"/>
      <c r="BFM24" s="146"/>
      <c r="BFN24" s="146"/>
      <c r="BFO24" s="146"/>
      <c r="BFP24" s="146"/>
      <c r="BFQ24" s="146"/>
      <c r="BFR24" s="146"/>
      <c r="BFS24" s="146"/>
      <c r="BFT24" s="146"/>
      <c r="BFU24" s="146"/>
      <c r="BFV24" s="146"/>
      <c r="BFW24" s="146"/>
      <c r="BFX24" s="146"/>
      <c r="BFY24" s="146"/>
      <c r="BFZ24" s="146"/>
      <c r="BGA24" s="146"/>
      <c r="BGB24" s="146"/>
      <c r="BGC24" s="146"/>
      <c r="BGD24" s="146"/>
      <c r="BGE24" s="146"/>
      <c r="BGF24" s="146"/>
      <c r="BGG24" s="146"/>
      <c r="BGH24" s="146"/>
      <c r="BGI24" s="146"/>
      <c r="BGJ24" s="146"/>
      <c r="BGK24" s="146"/>
      <c r="BGL24" s="146"/>
      <c r="BGM24" s="146"/>
      <c r="BGN24" s="146"/>
      <c r="BGO24" s="146"/>
      <c r="BGP24" s="146"/>
      <c r="BGQ24" s="146"/>
      <c r="BGR24" s="146"/>
      <c r="BGS24" s="146"/>
      <c r="BGT24" s="146"/>
      <c r="BGU24" s="146"/>
      <c r="BGV24" s="146"/>
      <c r="BGW24" s="146"/>
      <c r="BGX24" s="146"/>
      <c r="BGY24" s="146"/>
      <c r="BGZ24" s="146"/>
      <c r="BHA24" s="146"/>
      <c r="BHB24" s="146"/>
      <c r="BHC24" s="146"/>
      <c r="BHD24" s="146"/>
      <c r="BHE24" s="146"/>
      <c r="BHF24" s="146"/>
      <c r="BHG24" s="146"/>
      <c r="BHH24" s="146"/>
      <c r="BHI24" s="146"/>
      <c r="BHJ24" s="146"/>
      <c r="BHK24" s="146"/>
      <c r="BHL24" s="146"/>
      <c r="BHM24" s="146"/>
      <c r="BHN24" s="146"/>
      <c r="BHO24" s="146"/>
      <c r="BHP24" s="146"/>
      <c r="BHQ24" s="146"/>
      <c r="BHR24" s="146"/>
      <c r="BHS24" s="146"/>
      <c r="BHT24" s="146"/>
      <c r="BHU24" s="146"/>
      <c r="BHV24" s="146"/>
      <c r="BHW24" s="146"/>
      <c r="BHX24" s="146"/>
      <c r="BHY24" s="146"/>
      <c r="BHZ24" s="146"/>
      <c r="BIA24" s="146"/>
      <c r="BIB24" s="146"/>
      <c r="BIC24" s="146"/>
      <c r="BID24" s="146"/>
      <c r="BIE24" s="146"/>
      <c r="BIF24" s="146"/>
      <c r="BIG24" s="146"/>
      <c r="BIH24" s="146"/>
      <c r="BII24" s="146"/>
      <c r="BIJ24" s="146"/>
      <c r="BIK24" s="146"/>
      <c r="BIL24" s="146"/>
      <c r="BIM24" s="146"/>
      <c r="BIN24" s="146"/>
      <c r="BIO24" s="146"/>
      <c r="BIP24" s="146"/>
      <c r="BIQ24" s="146"/>
      <c r="BIR24" s="146"/>
      <c r="BIS24" s="146"/>
      <c r="BIT24" s="146"/>
      <c r="BIU24" s="146"/>
      <c r="BIV24" s="146"/>
      <c r="BIW24" s="146"/>
      <c r="BIX24" s="146"/>
      <c r="BIY24" s="146"/>
      <c r="BIZ24" s="146"/>
      <c r="BJA24" s="146"/>
      <c r="BJB24" s="146"/>
      <c r="BJC24" s="146"/>
      <c r="BJD24" s="146"/>
      <c r="BJE24" s="146"/>
      <c r="BJF24" s="146"/>
      <c r="BJG24" s="146"/>
      <c r="BJH24" s="146"/>
      <c r="BJI24" s="146"/>
      <c r="BJJ24" s="146"/>
      <c r="BJK24" s="146"/>
      <c r="BJL24" s="146"/>
      <c r="BJM24" s="146"/>
      <c r="BJN24" s="146"/>
      <c r="BJO24" s="146"/>
      <c r="BJP24" s="146"/>
      <c r="BJQ24" s="146"/>
      <c r="BJR24" s="146"/>
      <c r="BJS24" s="146"/>
      <c r="BJT24" s="146"/>
      <c r="BJU24" s="146"/>
      <c r="BJV24" s="146"/>
      <c r="BJW24" s="146"/>
      <c r="BJX24" s="146"/>
      <c r="BJY24" s="146"/>
      <c r="BJZ24" s="146"/>
      <c r="BKA24" s="146"/>
      <c r="BKB24" s="146"/>
      <c r="BKC24" s="146"/>
      <c r="BKD24" s="146"/>
      <c r="BKE24" s="146"/>
      <c r="BKF24" s="146"/>
      <c r="BKG24" s="146"/>
      <c r="BKH24" s="146"/>
      <c r="BKI24" s="146"/>
      <c r="BKJ24" s="146"/>
      <c r="BKK24" s="146"/>
      <c r="BKL24" s="146"/>
      <c r="BKM24" s="146"/>
      <c r="BKN24" s="146"/>
      <c r="BKO24" s="146"/>
      <c r="BKP24" s="146"/>
      <c r="BKQ24" s="146"/>
      <c r="BKR24" s="146"/>
      <c r="BKS24" s="146"/>
      <c r="BKT24" s="146"/>
      <c r="BKU24" s="146"/>
      <c r="BKV24" s="146"/>
      <c r="BKW24" s="146"/>
      <c r="BKX24" s="146"/>
      <c r="BKY24" s="146"/>
      <c r="BKZ24" s="146"/>
      <c r="BLA24" s="146"/>
      <c r="BLB24" s="146"/>
      <c r="BLC24" s="146"/>
      <c r="BLD24" s="146"/>
      <c r="BLE24" s="146"/>
      <c r="BLF24" s="146"/>
      <c r="BLG24" s="146"/>
      <c r="BLH24" s="146"/>
      <c r="BLI24" s="146"/>
      <c r="BLJ24" s="146"/>
      <c r="BLK24" s="146"/>
      <c r="BLL24" s="146"/>
      <c r="BLM24" s="146"/>
      <c r="BLN24" s="146"/>
      <c r="BLO24" s="146"/>
      <c r="BLP24" s="146"/>
      <c r="BLQ24" s="146"/>
      <c r="BLR24" s="146"/>
      <c r="BLS24" s="146"/>
      <c r="BLT24" s="146"/>
      <c r="BLU24" s="146"/>
      <c r="BLV24" s="146"/>
      <c r="BLW24" s="146"/>
      <c r="BLX24" s="146"/>
      <c r="BLY24" s="146"/>
      <c r="BLZ24" s="146"/>
      <c r="BMA24" s="146"/>
      <c r="BMB24" s="146"/>
      <c r="BMC24" s="146"/>
      <c r="BMD24" s="146"/>
      <c r="BME24" s="146"/>
      <c r="BMF24" s="146"/>
      <c r="BMG24" s="146"/>
      <c r="BMH24" s="146"/>
      <c r="BMI24" s="146"/>
      <c r="BMJ24" s="146"/>
      <c r="BMK24" s="146"/>
      <c r="BML24" s="146"/>
      <c r="BMM24" s="146"/>
      <c r="BMN24" s="146"/>
      <c r="BMO24" s="146"/>
      <c r="BMP24" s="146"/>
      <c r="BMQ24" s="146"/>
      <c r="BMR24" s="146"/>
      <c r="BMS24" s="146"/>
      <c r="BMT24" s="146"/>
      <c r="BMU24" s="146"/>
      <c r="BMV24" s="146"/>
      <c r="BMW24" s="146"/>
      <c r="BMX24" s="146"/>
      <c r="BMY24" s="146"/>
      <c r="BMZ24" s="146"/>
      <c r="BNA24" s="146"/>
      <c r="BNB24" s="146"/>
      <c r="BNC24" s="146"/>
      <c r="BND24" s="146"/>
      <c r="BNE24" s="146"/>
      <c r="BNF24" s="146"/>
      <c r="BNG24" s="146"/>
      <c r="BNH24" s="146"/>
      <c r="BNI24" s="146"/>
      <c r="BNJ24" s="146"/>
      <c r="BNK24" s="146"/>
      <c r="BNL24" s="146"/>
      <c r="BNM24" s="146"/>
      <c r="BNN24" s="146"/>
      <c r="BNO24" s="146"/>
      <c r="BNP24" s="146"/>
      <c r="BNQ24" s="146"/>
      <c r="BNR24" s="146"/>
      <c r="BNS24" s="146"/>
      <c r="BNT24" s="146"/>
      <c r="BNU24" s="146"/>
      <c r="BNV24" s="146"/>
      <c r="BNW24" s="146"/>
      <c r="BNX24" s="146"/>
      <c r="BNY24" s="146"/>
      <c r="BNZ24" s="146"/>
      <c r="BOA24" s="146"/>
      <c r="BOB24" s="146"/>
      <c r="BOC24" s="146"/>
      <c r="BOD24" s="146"/>
      <c r="BOE24" s="146"/>
      <c r="BOF24" s="146"/>
      <c r="BOG24" s="146"/>
      <c r="BOH24" s="146"/>
      <c r="BOI24" s="146"/>
      <c r="BOJ24" s="146"/>
      <c r="BOK24" s="146"/>
      <c r="BOL24" s="146"/>
      <c r="BOM24" s="146"/>
      <c r="BON24" s="146"/>
      <c r="BOO24" s="146"/>
      <c r="BOP24" s="146"/>
      <c r="BOQ24" s="146"/>
      <c r="BOR24" s="146"/>
      <c r="BOS24" s="146"/>
      <c r="BOT24" s="146"/>
      <c r="BOU24" s="146"/>
      <c r="BOV24" s="146"/>
      <c r="BOW24" s="146"/>
      <c r="BOX24" s="146"/>
      <c r="BOY24" s="146"/>
      <c r="BOZ24" s="146"/>
      <c r="BPA24" s="146"/>
      <c r="BPB24" s="146"/>
      <c r="BPC24" s="146"/>
      <c r="BPD24" s="146"/>
      <c r="BPE24" s="146"/>
      <c r="BPF24" s="146"/>
      <c r="BPG24" s="146"/>
      <c r="BPH24" s="146"/>
      <c r="BPI24" s="146"/>
      <c r="BPJ24" s="146"/>
      <c r="BPK24" s="146"/>
      <c r="BPL24" s="146"/>
      <c r="BPM24" s="146"/>
      <c r="BPN24" s="146"/>
      <c r="BPO24" s="146"/>
      <c r="BPP24" s="146"/>
      <c r="BPQ24" s="146"/>
      <c r="BPR24" s="146"/>
      <c r="BPS24" s="146"/>
      <c r="BPT24" s="146"/>
      <c r="BPU24" s="146"/>
      <c r="BPV24" s="146"/>
      <c r="BPW24" s="146"/>
      <c r="BPX24" s="146"/>
      <c r="BPY24" s="146"/>
      <c r="BPZ24" s="146"/>
      <c r="BQA24" s="146"/>
      <c r="BQB24" s="146"/>
      <c r="BQC24" s="146"/>
      <c r="BQD24" s="146"/>
      <c r="BQE24" s="146"/>
      <c r="BQF24" s="146"/>
      <c r="BQG24" s="146"/>
      <c r="BQH24" s="146"/>
      <c r="BQI24" s="146"/>
      <c r="BQJ24" s="146"/>
      <c r="BQK24" s="146"/>
      <c r="BQL24" s="146"/>
      <c r="BQM24" s="146"/>
      <c r="BQN24" s="146"/>
      <c r="BQO24" s="146"/>
      <c r="BQP24" s="146"/>
      <c r="BQQ24" s="146"/>
      <c r="BQR24" s="146"/>
      <c r="BQS24" s="146"/>
      <c r="BQT24" s="146"/>
      <c r="BQU24" s="146"/>
      <c r="BQV24" s="146"/>
      <c r="BQW24" s="146"/>
      <c r="BQX24" s="146"/>
      <c r="BQY24" s="146"/>
      <c r="BQZ24" s="146"/>
      <c r="BRA24" s="146"/>
      <c r="BRB24" s="146"/>
      <c r="BRC24" s="146"/>
      <c r="BRD24" s="146"/>
      <c r="BRE24" s="146"/>
      <c r="BRF24" s="146"/>
      <c r="BRG24" s="146"/>
      <c r="BRH24" s="146"/>
      <c r="BRI24" s="146"/>
      <c r="BRJ24" s="146"/>
      <c r="BRK24" s="146"/>
      <c r="BRL24" s="146"/>
      <c r="BRM24" s="146"/>
      <c r="BRN24" s="146"/>
      <c r="BRO24" s="146"/>
      <c r="BRP24" s="146"/>
      <c r="BRQ24" s="146"/>
      <c r="BRR24" s="146"/>
      <c r="BRS24" s="146"/>
      <c r="BRT24" s="146"/>
      <c r="BRU24" s="146"/>
      <c r="BRV24" s="146"/>
      <c r="BRW24" s="146"/>
      <c r="BRX24" s="146"/>
      <c r="BRY24" s="146"/>
      <c r="BRZ24" s="146"/>
      <c r="BSA24" s="146"/>
      <c r="BSB24" s="146"/>
      <c r="BSC24" s="146"/>
      <c r="BSD24" s="146"/>
      <c r="BSE24" s="146"/>
      <c r="BSF24" s="146"/>
      <c r="BSG24" s="146"/>
      <c r="BSH24" s="146"/>
      <c r="BSI24" s="146"/>
      <c r="BSJ24" s="146"/>
      <c r="BSK24" s="146"/>
      <c r="BSL24" s="146"/>
      <c r="BSM24" s="146"/>
      <c r="BSN24" s="146"/>
      <c r="BSO24" s="146"/>
      <c r="BSP24" s="146"/>
      <c r="BSQ24" s="146"/>
      <c r="BSR24" s="146"/>
      <c r="BSS24" s="146"/>
      <c r="BST24" s="146"/>
      <c r="BSU24" s="146"/>
      <c r="BSV24" s="146"/>
      <c r="BSW24" s="146"/>
      <c r="BSX24" s="146"/>
      <c r="BSY24" s="146"/>
      <c r="BSZ24" s="146"/>
      <c r="BTA24" s="146"/>
      <c r="BTB24" s="146"/>
      <c r="BTC24" s="146"/>
      <c r="BTD24" s="146"/>
      <c r="BTE24" s="146"/>
      <c r="BTF24" s="146"/>
      <c r="BTG24" s="146"/>
      <c r="BTH24" s="146"/>
      <c r="BTI24" s="146"/>
      <c r="BTJ24" s="146"/>
      <c r="BTK24" s="146"/>
      <c r="BTL24" s="146"/>
      <c r="BTM24" s="146"/>
      <c r="BTN24" s="146"/>
      <c r="BTO24" s="146"/>
      <c r="BTP24" s="146"/>
      <c r="BTQ24" s="146"/>
      <c r="BTR24" s="146"/>
      <c r="BTS24" s="146"/>
      <c r="BTT24" s="146"/>
      <c r="BTU24" s="146"/>
      <c r="BTV24" s="146"/>
      <c r="BTW24" s="146"/>
      <c r="BTX24" s="146"/>
      <c r="BTY24" s="146"/>
      <c r="BTZ24" s="146"/>
      <c r="BUA24" s="146"/>
      <c r="BUB24" s="146"/>
      <c r="BUC24" s="146"/>
      <c r="BUD24" s="146"/>
      <c r="BUE24" s="146"/>
      <c r="BUF24" s="146"/>
      <c r="BUG24" s="146"/>
      <c r="BUH24" s="146"/>
      <c r="BUI24" s="146"/>
      <c r="BUJ24" s="146"/>
      <c r="BUK24" s="146"/>
      <c r="BUL24" s="146"/>
      <c r="BUM24" s="146"/>
      <c r="BUN24" s="146"/>
      <c r="BUO24" s="146"/>
      <c r="BUP24" s="146"/>
      <c r="BUQ24" s="146"/>
      <c r="BUR24" s="146"/>
      <c r="BUS24" s="146"/>
      <c r="BUT24" s="146"/>
      <c r="BUU24" s="146"/>
      <c r="BUV24" s="146"/>
      <c r="BUW24" s="146"/>
      <c r="BUX24" s="146"/>
      <c r="BUY24" s="146"/>
      <c r="BUZ24" s="146"/>
      <c r="BVA24" s="146"/>
      <c r="BVB24" s="146"/>
      <c r="BVC24" s="146"/>
      <c r="BVD24" s="146"/>
      <c r="BVE24" s="146"/>
      <c r="BVF24" s="146"/>
      <c r="BVG24" s="146"/>
      <c r="BVH24" s="146"/>
      <c r="BVI24" s="146"/>
      <c r="BVJ24" s="146"/>
      <c r="BVK24" s="146"/>
      <c r="BVL24" s="146"/>
      <c r="BVM24" s="146"/>
      <c r="BVN24" s="146"/>
      <c r="BVO24" s="146"/>
      <c r="BVP24" s="146"/>
      <c r="BVQ24" s="146"/>
      <c r="BVR24" s="146"/>
      <c r="BVS24" s="146"/>
      <c r="BVT24" s="146"/>
      <c r="BVU24" s="146"/>
      <c r="BVV24" s="146"/>
      <c r="BVW24" s="146"/>
      <c r="BVX24" s="146"/>
      <c r="BVY24" s="146"/>
      <c r="BVZ24" s="146"/>
      <c r="BWA24" s="146"/>
      <c r="BWB24" s="146"/>
      <c r="BWC24" s="146"/>
      <c r="BWD24" s="146"/>
      <c r="BWE24" s="146"/>
      <c r="BWF24" s="146"/>
      <c r="BWG24" s="146"/>
      <c r="BWH24" s="146"/>
      <c r="BWI24" s="146"/>
      <c r="BWJ24" s="146"/>
      <c r="BWK24" s="146"/>
      <c r="BWL24" s="146"/>
      <c r="BWM24" s="146"/>
      <c r="BWN24" s="146"/>
      <c r="BWO24" s="146"/>
      <c r="BWP24" s="146"/>
      <c r="BWQ24" s="146"/>
      <c r="BWR24" s="146"/>
      <c r="BWS24" s="146"/>
      <c r="BWT24" s="146"/>
      <c r="BWU24" s="146"/>
      <c r="BWV24" s="146"/>
      <c r="BWW24" s="146"/>
      <c r="BWX24" s="146"/>
      <c r="BWY24" s="146"/>
      <c r="BWZ24" s="146"/>
      <c r="BXA24" s="146"/>
      <c r="BXB24" s="146"/>
      <c r="BXC24" s="146"/>
      <c r="BXD24" s="146"/>
      <c r="BXE24" s="146"/>
      <c r="BXF24" s="146"/>
      <c r="BXG24" s="146"/>
      <c r="BXH24" s="146"/>
      <c r="BXI24" s="146"/>
      <c r="BXJ24" s="146"/>
      <c r="BXK24" s="146"/>
      <c r="BXL24" s="146"/>
      <c r="BXM24" s="146"/>
      <c r="BXN24" s="146"/>
      <c r="BXO24" s="146"/>
      <c r="BXP24" s="146"/>
      <c r="BXQ24" s="146"/>
      <c r="BXR24" s="146"/>
      <c r="BXS24" s="146"/>
      <c r="BXT24" s="146"/>
      <c r="BXU24" s="146"/>
      <c r="BXV24" s="146"/>
      <c r="BXW24" s="146"/>
      <c r="BXX24" s="146"/>
      <c r="BXY24" s="146"/>
      <c r="BXZ24" s="146"/>
      <c r="BYA24" s="146"/>
      <c r="BYB24" s="146"/>
      <c r="BYC24" s="146"/>
      <c r="BYD24" s="146"/>
      <c r="BYE24" s="146"/>
      <c r="BYF24" s="146"/>
      <c r="BYG24" s="146"/>
      <c r="BYH24" s="146"/>
      <c r="BYI24" s="146"/>
      <c r="BYJ24" s="146"/>
      <c r="BYK24" s="146"/>
      <c r="BYL24" s="146"/>
      <c r="BYM24" s="146"/>
      <c r="BYN24" s="146"/>
      <c r="BYO24" s="146"/>
      <c r="BYP24" s="146"/>
      <c r="BYQ24" s="146"/>
      <c r="BYR24" s="146"/>
      <c r="BYS24" s="146"/>
      <c r="BYT24" s="146"/>
      <c r="BYU24" s="146"/>
      <c r="BYV24" s="146"/>
      <c r="BYW24" s="146"/>
      <c r="BYX24" s="146"/>
      <c r="BYY24" s="146"/>
      <c r="BYZ24" s="146"/>
      <c r="BZA24" s="146"/>
      <c r="BZB24" s="146"/>
      <c r="BZC24" s="146"/>
      <c r="BZD24" s="146"/>
      <c r="BZE24" s="146"/>
      <c r="BZF24" s="146"/>
      <c r="BZG24" s="146"/>
      <c r="BZH24" s="146"/>
      <c r="BZI24" s="146"/>
      <c r="BZJ24" s="146"/>
      <c r="BZK24" s="146"/>
      <c r="BZL24" s="146"/>
      <c r="BZM24" s="146"/>
      <c r="BZN24" s="146"/>
      <c r="BZO24" s="146"/>
      <c r="BZP24" s="146"/>
      <c r="BZQ24" s="146"/>
      <c r="BZR24" s="146"/>
      <c r="BZS24" s="146"/>
      <c r="BZT24" s="146"/>
      <c r="BZU24" s="146"/>
      <c r="BZV24" s="146"/>
      <c r="BZW24" s="146"/>
      <c r="BZX24" s="146"/>
      <c r="BZY24" s="146"/>
      <c r="BZZ24" s="146"/>
      <c r="CAA24" s="146"/>
      <c r="CAB24" s="146"/>
      <c r="CAC24" s="146"/>
      <c r="CAD24" s="146"/>
      <c r="CAE24" s="146"/>
      <c r="CAF24" s="146"/>
      <c r="CAG24" s="146"/>
      <c r="CAH24" s="146"/>
      <c r="CAI24" s="146"/>
      <c r="CAJ24" s="146"/>
      <c r="CAK24" s="146"/>
      <c r="CAL24" s="146"/>
      <c r="CAM24" s="146"/>
      <c r="CAN24" s="146"/>
      <c r="CAO24" s="146"/>
      <c r="CAP24" s="146"/>
      <c r="CAQ24" s="146"/>
      <c r="CAR24" s="146"/>
      <c r="CAS24" s="146"/>
      <c r="CAT24" s="146"/>
      <c r="CAU24" s="146"/>
      <c r="CAV24" s="146"/>
      <c r="CAW24" s="146"/>
      <c r="CAX24" s="146"/>
      <c r="CAY24" s="146"/>
      <c r="CAZ24" s="146"/>
      <c r="CBA24" s="146"/>
      <c r="CBB24" s="146"/>
      <c r="CBC24" s="146"/>
      <c r="CBD24" s="146"/>
      <c r="CBE24" s="146"/>
      <c r="CBF24" s="146"/>
      <c r="CBG24" s="146"/>
      <c r="CBH24" s="146"/>
      <c r="CBI24" s="146"/>
      <c r="CBJ24" s="146"/>
      <c r="CBK24" s="146"/>
      <c r="CBL24" s="146"/>
      <c r="CBM24" s="146"/>
      <c r="CBN24" s="146"/>
      <c r="CBO24" s="146"/>
      <c r="CBP24" s="146"/>
      <c r="CBQ24" s="146"/>
      <c r="CBR24" s="146"/>
      <c r="CBS24" s="146"/>
      <c r="CBT24" s="146"/>
      <c r="CBU24" s="146"/>
      <c r="CBV24" s="146"/>
      <c r="CBW24" s="146"/>
      <c r="CBX24" s="146"/>
      <c r="CBY24" s="146"/>
      <c r="CBZ24" s="146"/>
      <c r="CCA24" s="146"/>
      <c r="CCB24" s="146"/>
      <c r="CCC24" s="146"/>
      <c r="CCD24" s="146"/>
      <c r="CCE24" s="146"/>
      <c r="CCF24" s="146"/>
      <c r="CCG24" s="146"/>
      <c r="CCH24" s="146"/>
      <c r="CCI24" s="146"/>
      <c r="CCJ24" s="146"/>
      <c r="CCK24" s="146"/>
      <c r="CCL24" s="146"/>
      <c r="CCM24" s="146"/>
      <c r="CCN24" s="146"/>
      <c r="CCO24" s="146"/>
      <c r="CCP24" s="146"/>
      <c r="CCQ24" s="146"/>
      <c r="CCR24" s="146"/>
      <c r="CCS24" s="146"/>
      <c r="CCT24" s="146"/>
      <c r="CCU24" s="146"/>
      <c r="CCV24" s="146"/>
      <c r="CCW24" s="146"/>
      <c r="CCX24" s="146"/>
      <c r="CCY24" s="146"/>
      <c r="CCZ24" s="146"/>
      <c r="CDA24" s="146"/>
      <c r="CDB24" s="146"/>
      <c r="CDC24" s="146"/>
      <c r="CDD24" s="146"/>
      <c r="CDE24" s="146"/>
      <c r="CDF24" s="146"/>
      <c r="CDG24" s="146"/>
      <c r="CDH24" s="146"/>
      <c r="CDI24" s="146"/>
      <c r="CDJ24" s="146"/>
      <c r="CDK24" s="146"/>
      <c r="CDL24" s="146"/>
      <c r="CDM24" s="146"/>
      <c r="CDN24" s="146"/>
      <c r="CDO24" s="146"/>
      <c r="CDP24" s="146"/>
      <c r="CDQ24" s="146"/>
      <c r="CDR24" s="146"/>
      <c r="CDS24" s="146"/>
      <c r="CDT24" s="146"/>
      <c r="CDU24" s="146"/>
      <c r="CDV24" s="146"/>
      <c r="CDW24" s="146"/>
      <c r="CDX24" s="146"/>
      <c r="CDY24" s="146"/>
      <c r="CDZ24" s="146"/>
      <c r="CEA24" s="146"/>
      <c r="CEB24" s="146"/>
      <c r="CEC24" s="146"/>
      <c r="CED24" s="146"/>
      <c r="CEE24" s="146"/>
      <c r="CEF24" s="146"/>
      <c r="CEG24" s="146"/>
      <c r="CEH24" s="146"/>
      <c r="CEI24" s="146"/>
      <c r="CEJ24" s="146"/>
      <c r="CEK24" s="146"/>
      <c r="CEL24" s="146"/>
      <c r="CEM24" s="146"/>
      <c r="CEN24" s="146"/>
      <c r="CEO24" s="146"/>
      <c r="CEP24" s="146"/>
      <c r="CEQ24" s="146"/>
      <c r="CER24" s="146"/>
      <c r="CES24" s="146"/>
      <c r="CET24" s="146"/>
      <c r="CEU24" s="146"/>
      <c r="CEV24" s="146"/>
      <c r="CEW24" s="146"/>
      <c r="CEX24" s="146"/>
      <c r="CEY24" s="146"/>
      <c r="CEZ24" s="146"/>
      <c r="CFA24" s="146"/>
      <c r="CFB24" s="146"/>
      <c r="CFC24" s="146"/>
      <c r="CFD24" s="146"/>
      <c r="CFE24" s="146"/>
      <c r="CFF24" s="146"/>
      <c r="CFG24" s="146"/>
      <c r="CFH24" s="146"/>
      <c r="CFI24" s="146"/>
      <c r="CFJ24" s="146"/>
      <c r="CFK24" s="146"/>
      <c r="CFL24" s="146"/>
      <c r="CFM24" s="146"/>
      <c r="CFN24" s="146"/>
      <c r="CFO24" s="146"/>
      <c r="CFP24" s="146"/>
      <c r="CFQ24" s="146"/>
      <c r="CFR24" s="146"/>
      <c r="CFS24" s="146"/>
      <c r="CFT24" s="146"/>
      <c r="CFU24" s="146"/>
      <c r="CFV24" s="146"/>
      <c r="CFW24" s="146"/>
      <c r="CFX24" s="146"/>
      <c r="CFY24" s="146"/>
      <c r="CFZ24" s="146"/>
      <c r="CGA24" s="146"/>
      <c r="CGB24" s="146"/>
      <c r="CGC24" s="146"/>
      <c r="CGD24" s="146"/>
      <c r="CGE24" s="146"/>
      <c r="CGF24" s="146"/>
      <c r="CGG24" s="146"/>
      <c r="CGH24" s="146"/>
      <c r="CGI24" s="146"/>
      <c r="CGJ24" s="146"/>
      <c r="CGK24" s="146"/>
      <c r="CGL24" s="146"/>
      <c r="CGM24" s="146"/>
      <c r="CGN24" s="146"/>
      <c r="CGO24" s="146"/>
      <c r="CGP24" s="146"/>
      <c r="CGQ24" s="146"/>
      <c r="CGR24" s="146"/>
      <c r="CGS24" s="146"/>
      <c r="CGT24" s="146"/>
      <c r="CGU24" s="146"/>
      <c r="CGV24" s="146"/>
      <c r="CGW24" s="146"/>
      <c r="CGX24" s="146"/>
      <c r="CGY24" s="146"/>
      <c r="CGZ24" s="146"/>
      <c r="CHA24" s="146"/>
      <c r="CHB24" s="146"/>
      <c r="CHC24" s="146"/>
      <c r="CHD24" s="146"/>
      <c r="CHE24" s="146"/>
      <c r="CHF24" s="146"/>
      <c r="CHG24" s="146"/>
      <c r="CHH24" s="146"/>
      <c r="CHI24" s="146"/>
      <c r="CHJ24" s="146"/>
      <c r="CHK24" s="146"/>
      <c r="CHL24" s="146"/>
      <c r="CHM24" s="146"/>
      <c r="CHN24" s="146"/>
      <c r="CHO24" s="146"/>
      <c r="CHP24" s="146"/>
      <c r="CHQ24" s="146"/>
      <c r="CHR24" s="146"/>
      <c r="CHS24" s="146"/>
      <c r="CHT24" s="146"/>
      <c r="CHU24" s="146"/>
      <c r="CHV24" s="146"/>
      <c r="CHW24" s="146"/>
      <c r="CHX24" s="146"/>
      <c r="CHY24" s="146"/>
      <c r="CHZ24" s="146"/>
      <c r="CIA24" s="146"/>
      <c r="CIB24" s="146"/>
      <c r="CIC24" s="146"/>
      <c r="CID24" s="146"/>
      <c r="CIE24" s="146"/>
      <c r="CIF24" s="146"/>
      <c r="CIG24" s="146"/>
      <c r="CIH24" s="146"/>
      <c r="CII24" s="146"/>
      <c r="CIJ24" s="146"/>
      <c r="CIK24" s="146"/>
      <c r="CIL24" s="146"/>
      <c r="CIM24" s="146"/>
      <c r="CIN24" s="146"/>
      <c r="CIO24" s="146"/>
      <c r="CIP24" s="146"/>
      <c r="CIQ24" s="146"/>
      <c r="CIR24" s="146"/>
      <c r="CIS24" s="146"/>
      <c r="CIT24" s="146"/>
      <c r="CIU24" s="146"/>
      <c r="CIV24" s="146"/>
      <c r="CIW24" s="146"/>
      <c r="CIX24" s="146"/>
      <c r="CIY24" s="146"/>
      <c r="CIZ24" s="146"/>
      <c r="CJA24" s="146"/>
      <c r="CJB24" s="146"/>
      <c r="CJC24" s="146"/>
      <c r="CJD24" s="146"/>
      <c r="CJE24" s="146"/>
      <c r="CJF24" s="146"/>
      <c r="CJG24" s="146"/>
      <c r="CJH24" s="146"/>
      <c r="CJI24" s="146"/>
      <c r="CJJ24" s="146"/>
      <c r="CJK24" s="146"/>
      <c r="CJL24" s="146"/>
      <c r="CJM24" s="146"/>
      <c r="CJN24" s="146"/>
      <c r="CJO24" s="146"/>
      <c r="CJP24" s="146"/>
      <c r="CJQ24" s="146"/>
      <c r="CJR24" s="146"/>
      <c r="CJS24" s="146"/>
      <c r="CJT24" s="146"/>
      <c r="CJU24" s="146"/>
      <c r="CJV24" s="146"/>
      <c r="CJW24" s="146"/>
      <c r="CJX24" s="146"/>
      <c r="CJY24" s="146"/>
      <c r="CJZ24" s="146"/>
      <c r="CKA24" s="146"/>
      <c r="CKB24" s="146"/>
      <c r="CKC24" s="146"/>
      <c r="CKD24" s="146"/>
      <c r="CKE24" s="146"/>
      <c r="CKF24" s="146"/>
      <c r="CKG24" s="146"/>
      <c r="CKH24" s="146"/>
      <c r="CKI24" s="146"/>
      <c r="CKJ24" s="146"/>
      <c r="CKK24" s="146"/>
      <c r="CKL24" s="146"/>
      <c r="CKM24" s="146"/>
      <c r="CKN24" s="146"/>
      <c r="CKO24" s="146"/>
      <c r="CKP24" s="146"/>
      <c r="CKQ24" s="146"/>
      <c r="CKR24" s="146"/>
      <c r="CKS24" s="146"/>
      <c r="CKT24" s="146"/>
      <c r="CKU24" s="146"/>
      <c r="CKV24" s="146"/>
      <c r="CKW24" s="146"/>
      <c r="CKX24" s="146"/>
      <c r="CKY24" s="146"/>
      <c r="CKZ24" s="146"/>
      <c r="CLA24" s="146"/>
      <c r="CLB24" s="146"/>
      <c r="CLC24" s="146"/>
      <c r="CLD24" s="146"/>
      <c r="CLE24" s="146"/>
      <c r="CLF24" s="146"/>
      <c r="CLG24" s="146"/>
      <c r="CLH24" s="146"/>
      <c r="CLI24" s="146"/>
      <c r="CLJ24" s="146"/>
      <c r="CLK24" s="146"/>
      <c r="CLL24" s="146"/>
      <c r="CLM24" s="146"/>
      <c r="CLN24" s="146"/>
      <c r="CLO24" s="146"/>
      <c r="CLP24" s="146"/>
      <c r="CLQ24" s="146"/>
      <c r="CLR24" s="146"/>
      <c r="CLS24" s="146"/>
      <c r="CLT24" s="146"/>
      <c r="CLU24" s="146"/>
      <c r="CLV24" s="146"/>
      <c r="CLW24" s="146"/>
      <c r="CLX24" s="146"/>
      <c r="CLY24" s="146"/>
      <c r="CLZ24" s="146"/>
      <c r="CMA24" s="146"/>
      <c r="CMB24" s="146"/>
      <c r="CMC24" s="146"/>
      <c r="CMD24" s="146"/>
      <c r="CME24" s="146"/>
      <c r="CMF24" s="146"/>
      <c r="CMG24" s="146"/>
      <c r="CMH24" s="146"/>
      <c r="CMI24" s="146"/>
      <c r="CMJ24" s="146"/>
      <c r="CMK24" s="146"/>
      <c r="CML24" s="146"/>
      <c r="CMM24" s="146"/>
      <c r="CMN24" s="146"/>
      <c r="CMO24" s="146"/>
      <c r="CMP24" s="146"/>
      <c r="CMQ24" s="146"/>
      <c r="CMR24" s="146"/>
      <c r="CMS24" s="146"/>
      <c r="CMT24" s="146"/>
      <c r="CMU24" s="146"/>
      <c r="CMV24" s="146"/>
      <c r="CMW24" s="146"/>
      <c r="CMX24" s="146"/>
      <c r="CMY24" s="146"/>
      <c r="CMZ24" s="146"/>
      <c r="CNA24" s="146"/>
      <c r="CNB24" s="146"/>
      <c r="CNC24" s="146"/>
      <c r="CND24" s="146"/>
      <c r="CNE24" s="146"/>
      <c r="CNF24" s="146"/>
      <c r="CNG24" s="146"/>
      <c r="CNH24" s="146"/>
      <c r="CNI24" s="146"/>
      <c r="CNJ24" s="146"/>
      <c r="CNK24" s="146"/>
      <c r="CNL24" s="146"/>
      <c r="CNM24" s="146"/>
      <c r="CNN24" s="146"/>
      <c r="CNO24" s="146"/>
      <c r="CNP24" s="146"/>
      <c r="CNQ24" s="146"/>
      <c r="CNR24" s="146"/>
      <c r="CNS24" s="146"/>
      <c r="CNT24" s="146"/>
      <c r="CNU24" s="146"/>
      <c r="CNV24" s="146"/>
      <c r="CNW24" s="146"/>
      <c r="CNX24" s="146"/>
      <c r="CNY24" s="146"/>
      <c r="CNZ24" s="146"/>
      <c r="COA24" s="146"/>
      <c r="COB24" s="146"/>
      <c r="COC24" s="146"/>
      <c r="COD24" s="146"/>
      <c r="COE24" s="146"/>
      <c r="COF24" s="146"/>
      <c r="COG24" s="146"/>
      <c r="COH24" s="146"/>
      <c r="COI24" s="146"/>
      <c r="COJ24" s="146"/>
      <c r="COK24" s="146"/>
      <c r="COL24" s="146"/>
      <c r="COM24" s="146"/>
      <c r="CON24" s="146"/>
      <c r="COO24" s="146"/>
      <c r="COP24" s="146"/>
      <c r="COQ24" s="146"/>
      <c r="COR24" s="146"/>
      <c r="COS24" s="146"/>
      <c r="COT24" s="146"/>
      <c r="COU24" s="146"/>
      <c r="COV24" s="146"/>
      <c r="COW24" s="146"/>
      <c r="COX24" s="146"/>
      <c r="COY24" s="146"/>
      <c r="COZ24" s="146"/>
      <c r="CPA24" s="146"/>
      <c r="CPB24" s="146"/>
      <c r="CPC24" s="146"/>
      <c r="CPD24" s="146"/>
      <c r="CPE24" s="146"/>
      <c r="CPF24" s="146"/>
      <c r="CPG24" s="146"/>
      <c r="CPH24" s="146"/>
      <c r="CPI24" s="146"/>
      <c r="CPJ24" s="146"/>
      <c r="CPK24" s="146"/>
      <c r="CPL24" s="146"/>
      <c r="CPM24" s="146"/>
      <c r="CPN24" s="146"/>
      <c r="CPO24" s="146"/>
      <c r="CPP24" s="146"/>
      <c r="CPQ24" s="146"/>
      <c r="CPR24" s="146"/>
      <c r="CPS24" s="146"/>
      <c r="CPT24" s="146"/>
      <c r="CPU24" s="146"/>
      <c r="CPV24" s="146"/>
      <c r="CPW24" s="146"/>
      <c r="CPX24" s="146"/>
      <c r="CPY24" s="146"/>
      <c r="CPZ24" s="146"/>
      <c r="CQA24" s="146"/>
      <c r="CQB24" s="146"/>
      <c r="CQC24" s="146"/>
      <c r="CQD24" s="146"/>
      <c r="CQE24" s="146"/>
      <c r="CQF24" s="146"/>
      <c r="CQG24" s="146"/>
      <c r="CQH24" s="146"/>
      <c r="CQI24" s="146"/>
      <c r="CQJ24" s="146"/>
      <c r="CQK24" s="146"/>
      <c r="CQL24" s="146"/>
      <c r="CQM24" s="146"/>
      <c r="CQN24" s="146"/>
      <c r="CQO24" s="146"/>
      <c r="CQP24" s="146"/>
      <c r="CQQ24" s="146"/>
      <c r="CQR24" s="146"/>
      <c r="CQS24" s="146"/>
      <c r="CQT24" s="146"/>
      <c r="CQU24" s="146"/>
      <c r="CQV24" s="146"/>
      <c r="CQW24" s="146"/>
      <c r="CQX24" s="146"/>
      <c r="CQY24" s="146"/>
      <c r="CQZ24" s="146"/>
      <c r="CRA24" s="146"/>
      <c r="CRB24" s="146"/>
      <c r="CRC24" s="146"/>
      <c r="CRD24" s="146"/>
      <c r="CRE24" s="146"/>
      <c r="CRF24" s="146"/>
      <c r="CRG24" s="146"/>
      <c r="CRH24" s="146"/>
      <c r="CRI24" s="146"/>
      <c r="CRJ24" s="146"/>
      <c r="CRK24" s="146"/>
      <c r="CRL24" s="146"/>
      <c r="CRM24" s="146"/>
      <c r="CRN24" s="146"/>
      <c r="CRO24" s="146"/>
      <c r="CRP24" s="146"/>
      <c r="CRQ24" s="146"/>
      <c r="CRR24" s="146"/>
      <c r="CRS24" s="146"/>
      <c r="CRT24" s="146"/>
      <c r="CRU24" s="146"/>
      <c r="CRV24" s="146"/>
      <c r="CRW24" s="146"/>
      <c r="CRX24" s="146"/>
      <c r="CRY24" s="146"/>
      <c r="CRZ24" s="146"/>
      <c r="CSA24" s="146"/>
      <c r="CSB24" s="146"/>
      <c r="CSC24" s="146"/>
      <c r="CSD24" s="146"/>
      <c r="CSE24" s="146"/>
      <c r="CSF24" s="146"/>
      <c r="CSG24" s="146"/>
      <c r="CSH24" s="146"/>
      <c r="CSI24" s="146"/>
      <c r="CSJ24" s="146"/>
      <c r="CSK24" s="146"/>
      <c r="CSL24" s="146"/>
      <c r="CSM24" s="146"/>
      <c r="CSN24" s="146"/>
      <c r="CSO24" s="146"/>
      <c r="CSP24" s="146"/>
      <c r="CSQ24" s="146"/>
      <c r="CSR24" s="146"/>
      <c r="CSS24" s="146"/>
      <c r="CST24" s="146"/>
      <c r="CSU24" s="146"/>
      <c r="CSV24" s="146"/>
      <c r="CSW24" s="146"/>
      <c r="CSX24" s="146"/>
      <c r="CSY24" s="146"/>
      <c r="CSZ24" s="146"/>
      <c r="CTA24" s="146"/>
      <c r="CTB24" s="146"/>
      <c r="CTC24" s="146"/>
      <c r="CTD24" s="146"/>
      <c r="CTE24" s="146"/>
      <c r="CTF24" s="146"/>
      <c r="CTG24" s="146"/>
      <c r="CTH24" s="146"/>
      <c r="CTI24" s="146"/>
      <c r="CTJ24" s="146"/>
      <c r="CTK24" s="146"/>
      <c r="CTL24" s="146"/>
      <c r="CTM24" s="146"/>
      <c r="CTN24" s="146"/>
      <c r="CTO24" s="146"/>
      <c r="CTP24" s="146"/>
      <c r="CTQ24" s="146"/>
      <c r="CTR24" s="146"/>
      <c r="CTS24" s="146"/>
      <c r="CTT24" s="146"/>
      <c r="CTU24" s="146"/>
      <c r="CTV24" s="146"/>
      <c r="CTW24" s="146"/>
      <c r="CTX24" s="146"/>
      <c r="CTY24" s="146"/>
      <c r="CTZ24" s="146"/>
      <c r="CUA24" s="146"/>
      <c r="CUB24" s="146"/>
      <c r="CUC24" s="146"/>
      <c r="CUD24" s="146"/>
      <c r="CUE24" s="146"/>
      <c r="CUF24" s="146"/>
      <c r="CUG24" s="146"/>
      <c r="CUH24" s="146"/>
      <c r="CUI24" s="146"/>
      <c r="CUJ24" s="146"/>
      <c r="CUK24" s="146"/>
      <c r="CUL24" s="146"/>
      <c r="CUM24" s="146"/>
      <c r="CUN24" s="146"/>
      <c r="CUO24" s="146"/>
      <c r="CUP24" s="146"/>
      <c r="CUQ24" s="146"/>
      <c r="CUR24" s="146"/>
      <c r="CUS24" s="146"/>
      <c r="CUT24" s="146"/>
      <c r="CUU24" s="146"/>
      <c r="CUV24" s="146"/>
      <c r="CUW24" s="146"/>
      <c r="CUX24" s="146"/>
      <c r="CUY24" s="146"/>
      <c r="CUZ24" s="146"/>
      <c r="CVA24" s="146"/>
      <c r="CVB24" s="146"/>
      <c r="CVC24" s="146"/>
      <c r="CVD24" s="146"/>
      <c r="CVE24" s="146"/>
      <c r="CVF24" s="146"/>
      <c r="CVG24" s="146"/>
      <c r="CVH24" s="146"/>
      <c r="CVI24" s="146"/>
      <c r="CVJ24" s="146"/>
      <c r="CVK24" s="146"/>
      <c r="CVL24" s="146"/>
      <c r="CVM24" s="146"/>
      <c r="CVN24" s="146"/>
      <c r="CVO24" s="146"/>
      <c r="CVP24" s="146"/>
      <c r="CVQ24" s="146"/>
      <c r="CVR24" s="146"/>
      <c r="CVS24" s="146"/>
      <c r="CVT24" s="146"/>
      <c r="CVU24" s="146"/>
      <c r="CVV24" s="146"/>
      <c r="CVW24" s="146"/>
      <c r="CVX24" s="146"/>
      <c r="CVY24" s="146"/>
      <c r="CVZ24" s="146"/>
      <c r="CWA24" s="146"/>
      <c r="CWB24" s="146"/>
      <c r="CWC24" s="146"/>
      <c r="CWD24" s="146"/>
      <c r="CWE24" s="146"/>
      <c r="CWF24" s="146"/>
      <c r="CWG24" s="146"/>
      <c r="CWH24" s="146"/>
      <c r="CWI24" s="146"/>
      <c r="CWJ24" s="146"/>
      <c r="CWK24" s="146"/>
      <c r="CWL24" s="146"/>
      <c r="CWM24" s="146"/>
      <c r="CWN24" s="146"/>
      <c r="CWO24" s="146"/>
      <c r="CWP24" s="146"/>
      <c r="CWQ24" s="146"/>
      <c r="CWR24" s="146"/>
      <c r="CWS24" s="146"/>
      <c r="CWT24" s="146"/>
      <c r="CWU24" s="146"/>
      <c r="CWV24" s="146"/>
      <c r="CWW24" s="146"/>
      <c r="CWX24" s="146"/>
      <c r="CWY24" s="146"/>
      <c r="CWZ24" s="146"/>
      <c r="CXA24" s="146"/>
      <c r="CXB24" s="146"/>
      <c r="CXC24" s="146"/>
      <c r="CXD24" s="146"/>
      <c r="CXE24" s="146"/>
      <c r="CXF24" s="146"/>
      <c r="CXG24" s="146"/>
      <c r="CXH24" s="146"/>
      <c r="CXI24" s="146"/>
      <c r="CXJ24" s="146"/>
      <c r="CXK24" s="146"/>
      <c r="CXL24" s="146"/>
      <c r="CXM24" s="146"/>
      <c r="CXN24" s="146"/>
      <c r="CXO24" s="146"/>
      <c r="CXP24" s="146"/>
      <c r="CXQ24" s="146"/>
      <c r="CXR24" s="146"/>
      <c r="CXS24" s="146"/>
      <c r="CXT24" s="146"/>
      <c r="CXU24" s="146"/>
      <c r="CXV24" s="146"/>
      <c r="CXW24" s="146"/>
      <c r="CXX24" s="146"/>
      <c r="CXY24" s="146"/>
      <c r="CXZ24" s="146"/>
      <c r="CYA24" s="146"/>
      <c r="CYB24" s="146"/>
      <c r="CYC24" s="146"/>
      <c r="CYD24" s="146"/>
      <c r="CYE24" s="146"/>
      <c r="CYF24" s="146"/>
      <c r="CYG24" s="146"/>
      <c r="CYH24" s="146"/>
      <c r="CYI24" s="146"/>
      <c r="CYJ24" s="146"/>
      <c r="CYK24" s="146"/>
      <c r="CYL24" s="146"/>
      <c r="CYM24" s="146"/>
      <c r="CYN24" s="146"/>
      <c r="CYO24" s="146"/>
      <c r="CYP24" s="146"/>
      <c r="CYQ24" s="146"/>
      <c r="CYR24" s="146"/>
      <c r="CYS24" s="146"/>
      <c r="CYT24" s="146"/>
      <c r="CYU24" s="146"/>
      <c r="CYV24" s="146"/>
      <c r="CYW24" s="146"/>
      <c r="CYX24" s="146"/>
      <c r="CYY24" s="146"/>
      <c r="CYZ24" s="146"/>
      <c r="CZA24" s="146"/>
      <c r="CZB24" s="146"/>
      <c r="CZC24" s="146"/>
      <c r="CZD24" s="146"/>
      <c r="CZE24" s="146"/>
      <c r="CZF24" s="146"/>
      <c r="CZG24" s="146"/>
      <c r="CZH24" s="146"/>
      <c r="CZI24" s="146"/>
      <c r="CZJ24" s="146"/>
      <c r="CZK24" s="146"/>
      <c r="CZL24" s="146"/>
      <c r="CZM24" s="146"/>
      <c r="CZN24" s="146"/>
      <c r="CZO24" s="146"/>
      <c r="CZP24" s="146"/>
      <c r="CZQ24" s="146"/>
      <c r="CZR24" s="146"/>
      <c r="CZS24" s="146"/>
      <c r="CZT24" s="146"/>
      <c r="CZU24" s="146"/>
      <c r="CZV24" s="146"/>
      <c r="CZW24" s="146"/>
      <c r="CZX24" s="146"/>
      <c r="CZY24" s="146"/>
      <c r="CZZ24" s="146"/>
      <c r="DAA24" s="146"/>
      <c r="DAB24" s="146"/>
      <c r="DAC24" s="146"/>
      <c r="DAD24" s="146"/>
      <c r="DAE24" s="146"/>
      <c r="DAF24" s="146"/>
      <c r="DAG24" s="146"/>
      <c r="DAH24" s="146"/>
      <c r="DAI24" s="146"/>
      <c r="DAJ24" s="146"/>
      <c r="DAK24" s="146"/>
      <c r="DAL24" s="146"/>
      <c r="DAM24" s="146"/>
      <c r="DAN24" s="146"/>
      <c r="DAO24" s="146"/>
      <c r="DAP24" s="146"/>
      <c r="DAQ24" s="146"/>
      <c r="DAR24" s="146"/>
      <c r="DAS24" s="146"/>
      <c r="DAT24" s="146"/>
      <c r="DAU24" s="146"/>
      <c r="DAV24" s="146"/>
      <c r="DAW24" s="146"/>
      <c r="DAX24" s="146"/>
      <c r="DAY24" s="146"/>
      <c r="DAZ24" s="146"/>
      <c r="DBA24" s="146"/>
      <c r="DBB24" s="146"/>
      <c r="DBC24" s="146"/>
      <c r="DBD24" s="146"/>
      <c r="DBE24" s="146"/>
      <c r="DBF24" s="146"/>
      <c r="DBG24" s="146"/>
      <c r="DBH24" s="146"/>
      <c r="DBI24" s="146"/>
      <c r="DBJ24" s="146"/>
      <c r="DBK24" s="146"/>
      <c r="DBL24" s="146"/>
      <c r="DBM24" s="146"/>
      <c r="DBN24" s="146"/>
      <c r="DBO24" s="146"/>
      <c r="DBP24" s="146"/>
      <c r="DBQ24" s="146"/>
      <c r="DBR24" s="146"/>
      <c r="DBS24" s="146"/>
      <c r="DBT24" s="146"/>
      <c r="DBU24" s="146"/>
      <c r="DBV24" s="146"/>
      <c r="DBW24" s="146"/>
      <c r="DBX24" s="146"/>
      <c r="DBY24" s="146"/>
      <c r="DBZ24" s="146"/>
      <c r="DCA24" s="146"/>
      <c r="DCB24" s="146"/>
      <c r="DCC24" s="146"/>
      <c r="DCD24" s="146"/>
      <c r="DCE24" s="146"/>
      <c r="DCF24" s="146"/>
      <c r="DCG24" s="146"/>
      <c r="DCH24" s="146"/>
      <c r="DCI24" s="146"/>
      <c r="DCJ24" s="146"/>
      <c r="DCK24" s="146"/>
      <c r="DCL24" s="146"/>
      <c r="DCM24" s="146"/>
      <c r="DCN24" s="146"/>
      <c r="DCO24" s="146"/>
      <c r="DCP24" s="146"/>
      <c r="DCQ24" s="146"/>
      <c r="DCR24" s="146"/>
      <c r="DCS24" s="146"/>
      <c r="DCT24" s="146"/>
      <c r="DCU24" s="146"/>
      <c r="DCV24" s="146"/>
      <c r="DCW24" s="146"/>
      <c r="DCX24" s="146"/>
      <c r="DCY24" s="146"/>
      <c r="DCZ24" s="146"/>
      <c r="DDA24" s="146"/>
      <c r="DDB24" s="146"/>
      <c r="DDC24" s="146"/>
      <c r="DDD24" s="146"/>
      <c r="DDE24" s="146"/>
      <c r="DDF24" s="146"/>
      <c r="DDG24" s="146"/>
      <c r="DDH24" s="146"/>
      <c r="DDI24" s="146"/>
      <c r="DDJ24" s="146"/>
      <c r="DDK24" s="146"/>
      <c r="DDL24" s="146"/>
      <c r="DDM24" s="146"/>
      <c r="DDN24" s="146"/>
      <c r="DDO24" s="146"/>
      <c r="DDP24" s="146"/>
      <c r="DDQ24" s="146"/>
      <c r="DDR24" s="146"/>
      <c r="DDS24" s="146"/>
      <c r="DDT24" s="146"/>
      <c r="DDU24" s="146"/>
      <c r="DDV24" s="146"/>
      <c r="DDW24" s="146"/>
      <c r="DDX24" s="146"/>
      <c r="DDY24" s="146"/>
      <c r="DDZ24" s="146"/>
      <c r="DEA24" s="146"/>
      <c r="DEB24" s="146"/>
      <c r="DEC24" s="146"/>
      <c r="DED24" s="146"/>
      <c r="DEE24" s="146"/>
      <c r="DEF24" s="146"/>
      <c r="DEG24" s="146"/>
      <c r="DEH24" s="146"/>
      <c r="DEI24" s="146"/>
      <c r="DEJ24" s="146"/>
      <c r="DEK24" s="146"/>
      <c r="DEL24" s="146"/>
      <c r="DEM24" s="146"/>
      <c r="DEN24" s="146"/>
      <c r="DEO24" s="146"/>
      <c r="DEP24" s="146"/>
      <c r="DEQ24" s="146"/>
      <c r="DER24" s="146"/>
      <c r="DES24" s="146"/>
      <c r="DET24" s="146"/>
      <c r="DEU24" s="146"/>
      <c r="DEV24" s="146"/>
      <c r="DEW24" s="146"/>
      <c r="DEX24" s="146"/>
      <c r="DEY24" s="146"/>
      <c r="DEZ24" s="146"/>
      <c r="DFA24" s="146"/>
      <c r="DFB24" s="146"/>
      <c r="DFC24" s="146"/>
      <c r="DFD24" s="146"/>
      <c r="DFE24" s="146"/>
      <c r="DFF24" s="146"/>
      <c r="DFG24" s="146"/>
      <c r="DFH24" s="146"/>
      <c r="DFI24" s="146"/>
      <c r="DFJ24" s="146"/>
      <c r="DFK24" s="146"/>
      <c r="DFL24" s="146"/>
      <c r="DFM24" s="146"/>
      <c r="DFN24" s="146"/>
      <c r="DFO24" s="146"/>
      <c r="DFP24" s="146"/>
      <c r="DFQ24" s="146"/>
      <c r="DFR24" s="146"/>
      <c r="DFS24" s="146"/>
      <c r="DFT24" s="146"/>
      <c r="DFU24" s="146"/>
      <c r="DFV24" s="146"/>
      <c r="DFW24" s="146"/>
      <c r="DFX24" s="146"/>
      <c r="DFY24" s="146"/>
      <c r="DFZ24" s="146"/>
      <c r="DGA24" s="146"/>
      <c r="DGB24" s="146"/>
      <c r="DGC24" s="146"/>
      <c r="DGD24" s="146"/>
      <c r="DGE24" s="146"/>
      <c r="DGF24" s="146"/>
      <c r="DGG24" s="146"/>
      <c r="DGH24" s="146"/>
      <c r="DGI24" s="146"/>
      <c r="DGJ24" s="146"/>
      <c r="DGK24" s="146"/>
      <c r="DGL24" s="146"/>
      <c r="DGM24" s="146"/>
      <c r="DGN24" s="146"/>
      <c r="DGO24" s="146"/>
      <c r="DGP24" s="146"/>
      <c r="DGQ24" s="146"/>
      <c r="DGR24" s="146"/>
      <c r="DGS24" s="146"/>
      <c r="DGT24" s="146"/>
      <c r="DGU24" s="146"/>
      <c r="DGV24" s="146"/>
      <c r="DGW24" s="146"/>
      <c r="DGX24" s="146"/>
      <c r="DGY24" s="146"/>
      <c r="DGZ24" s="146"/>
      <c r="DHA24" s="146"/>
      <c r="DHB24" s="146"/>
      <c r="DHC24" s="146"/>
      <c r="DHD24" s="146"/>
      <c r="DHE24" s="146"/>
      <c r="DHF24" s="146"/>
      <c r="DHG24" s="146"/>
      <c r="DHH24" s="146"/>
      <c r="DHI24" s="146"/>
      <c r="DHJ24" s="146"/>
      <c r="DHK24" s="146"/>
      <c r="DHL24" s="146"/>
      <c r="DHM24" s="146"/>
      <c r="DHN24" s="146"/>
      <c r="DHO24" s="146"/>
      <c r="DHP24" s="146"/>
      <c r="DHQ24" s="146"/>
      <c r="DHR24" s="146"/>
      <c r="DHS24" s="146"/>
      <c r="DHT24" s="146"/>
      <c r="DHU24" s="146"/>
      <c r="DHV24" s="146"/>
      <c r="DHW24" s="146"/>
      <c r="DHX24" s="146"/>
      <c r="DHY24" s="146"/>
      <c r="DHZ24" s="146"/>
      <c r="DIA24" s="146"/>
      <c r="DIB24" s="146"/>
      <c r="DIC24" s="146"/>
      <c r="DID24" s="146"/>
      <c r="DIE24" s="146"/>
      <c r="DIF24" s="146"/>
      <c r="DIG24" s="146"/>
      <c r="DIH24" s="146"/>
      <c r="DII24" s="146"/>
      <c r="DIJ24" s="146"/>
      <c r="DIK24" s="146"/>
      <c r="DIL24" s="146"/>
      <c r="DIM24" s="146"/>
      <c r="DIN24" s="146"/>
      <c r="DIO24" s="146"/>
      <c r="DIP24" s="146"/>
      <c r="DIQ24" s="146"/>
      <c r="DIR24" s="146"/>
      <c r="DIS24" s="146"/>
      <c r="DIT24" s="146"/>
      <c r="DIU24" s="146"/>
      <c r="DIV24" s="146"/>
      <c r="DIW24" s="146"/>
      <c r="DIX24" s="146"/>
      <c r="DIY24" s="146"/>
      <c r="DIZ24" s="146"/>
      <c r="DJA24" s="146"/>
      <c r="DJB24" s="146"/>
      <c r="DJC24" s="146"/>
      <c r="DJD24" s="146"/>
      <c r="DJE24" s="146"/>
      <c r="DJF24" s="146"/>
      <c r="DJG24" s="146"/>
      <c r="DJH24" s="146"/>
      <c r="DJI24" s="146"/>
      <c r="DJJ24" s="146"/>
      <c r="DJK24" s="146"/>
      <c r="DJL24" s="146"/>
      <c r="DJM24" s="146"/>
      <c r="DJN24" s="146"/>
      <c r="DJO24" s="146"/>
      <c r="DJP24" s="146"/>
      <c r="DJQ24" s="146"/>
      <c r="DJR24" s="146"/>
      <c r="DJS24" s="146"/>
      <c r="DJT24" s="146"/>
      <c r="DJU24" s="146"/>
      <c r="DJV24" s="146"/>
      <c r="DJW24" s="146"/>
      <c r="DJX24" s="146"/>
      <c r="DJY24" s="146"/>
      <c r="DJZ24" s="146"/>
      <c r="DKA24" s="146"/>
      <c r="DKB24" s="146"/>
      <c r="DKC24" s="146"/>
      <c r="DKD24" s="146"/>
      <c r="DKE24" s="146"/>
      <c r="DKF24" s="146"/>
      <c r="DKG24" s="146"/>
      <c r="DKH24" s="146"/>
      <c r="DKI24" s="146"/>
      <c r="DKJ24" s="146"/>
      <c r="DKK24" s="146"/>
      <c r="DKL24" s="146"/>
      <c r="DKM24" s="146"/>
      <c r="DKN24" s="146"/>
      <c r="DKO24" s="146"/>
      <c r="DKP24" s="146"/>
      <c r="DKQ24" s="146"/>
      <c r="DKR24" s="146"/>
      <c r="DKS24" s="146"/>
      <c r="DKT24" s="146"/>
      <c r="DKU24" s="146"/>
      <c r="DKV24" s="146"/>
      <c r="DKW24" s="146"/>
      <c r="DKX24" s="146"/>
      <c r="DKY24" s="146"/>
      <c r="DKZ24" s="146"/>
      <c r="DLA24" s="146"/>
      <c r="DLB24" s="146"/>
      <c r="DLC24" s="146"/>
      <c r="DLD24" s="146"/>
      <c r="DLE24" s="146"/>
      <c r="DLF24" s="146"/>
      <c r="DLG24" s="146"/>
      <c r="DLH24" s="146"/>
      <c r="DLI24" s="146"/>
      <c r="DLJ24" s="146"/>
      <c r="DLK24" s="146"/>
      <c r="DLL24" s="146"/>
      <c r="DLM24" s="146"/>
      <c r="DLN24" s="146"/>
      <c r="DLO24" s="146"/>
      <c r="DLP24" s="146"/>
      <c r="DLQ24" s="146"/>
      <c r="DLR24" s="146"/>
      <c r="DLS24" s="146"/>
      <c r="DLT24" s="146"/>
      <c r="DLU24" s="146"/>
      <c r="DLV24" s="146"/>
      <c r="DLW24" s="146"/>
      <c r="DLX24" s="146"/>
      <c r="DLY24" s="146"/>
      <c r="DLZ24" s="146"/>
      <c r="DMA24" s="146"/>
      <c r="DMB24" s="146"/>
      <c r="DMC24" s="146"/>
      <c r="DMD24" s="146"/>
      <c r="DME24" s="146"/>
      <c r="DMF24" s="146"/>
      <c r="DMG24" s="146"/>
      <c r="DMH24" s="146"/>
      <c r="DMI24" s="146"/>
      <c r="DMJ24" s="146"/>
      <c r="DMK24" s="146"/>
      <c r="DML24" s="146"/>
      <c r="DMM24" s="146"/>
      <c r="DMN24" s="146"/>
      <c r="DMO24" s="146"/>
      <c r="DMP24" s="146"/>
      <c r="DMQ24" s="146"/>
      <c r="DMR24" s="146"/>
      <c r="DMS24" s="146"/>
      <c r="DMT24" s="146"/>
      <c r="DMU24" s="146"/>
      <c r="DMV24" s="146"/>
      <c r="DMW24" s="146"/>
      <c r="DMX24" s="146"/>
      <c r="DMY24" s="146"/>
      <c r="DMZ24" s="146"/>
      <c r="DNA24" s="146"/>
      <c r="DNB24" s="146"/>
      <c r="DNC24" s="146"/>
      <c r="DND24" s="146"/>
      <c r="DNE24" s="146"/>
      <c r="DNF24" s="146"/>
      <c r="DNG24" s="146"/>
      <c r="DNH24" s="146"/>
      <c r="DNI24" s="146"/>
      <c r="DNJ24" s="146"/>
      <c r="DNK24" s="146"/>
      <c r="DNL24" s="146"/>
      <c r="DNM24" s="146"/>
      <c r="DNN24" s="146"/>
      <c r="DNO24" s="146"/>
      <c r="DNP24" s="146"/>
      <c r="DNQ24" s="146"/>
      <c r="DNR24" s="146"/>
      <c r="DNS24" s="146"/>
      <c r="DNT24" s="146"/>
      <c r="DNU24" s="146"/>
      <c r="DNV24" s="146"/>
      <c r="DNW24" s="146"/>
      <c r="DNX24" s="146"/>
      <c r="DNY24" s="146"/>
      <c r="DNZ24" s="146"/>
      <c r="DOA24" s="146"/>
      <c r="DOB24" s="146"/>
      <c r="DOC24" s="146"/>
      <c r="DOD24" s="146"/>
      <c r="DOE24" s="146"/>
      <c r="DOF24" s="146"/>
      <c r="DOG24" s="146"/>
      <c r="DOH24" s="146"/>
      <c r="DOI24" s="146"/>
      <c r="DOJ24" s="146"/>
      <c r="DOK24" s="146"/>
      <c r="DOL24" s="146"/>
      <c r="DOM24" s="146"/>
      <c r="DON24" s="146"/>
      <c r="DOO24" s="146"/>
      <c r="DOP24" s="146"/>
      <c r="DOQ24" s="146"/>
      <c r="DOR24" s="146"/>
      <c r="DOS24" s="146"/>
      <c r="DOT24" s="146"/>
      <c r="DOU24" s="146"/>
      <c r="DOV24" s="146"/>
      <c r="DOW24" s="146"/>
      <c r="DOX24" s="146"/>
      <c r="DOY24" s="146"/>
      <c r="DOZ24" s="146"/>
      <c r="DPA24" s="146"/>
      <c r="DPB24" s="146"/>
      <c r="DPC24" s="146"/>
      <c r="DPD24" s="146"/>
      <c r="DPE24" s="146"/>
      <c r="DPF24" s="146"/>
      <c r="DPG24" s="146"/>
      <c r="DPH24" s="146"/>
      <c r="DPI24" s="146"/>
      <c r="DPJ24" s="146"/>
      <c r="DPK24" s="146"/>
      <c r="DPL24" s="146"/>
      <c r="DPM24" s="146"/>
      <c r="DPN24" s="146"/>
      <c r="DPO24" s="146"/>
      <c r="DPP24" s="146"/>
      <c r="DPQ24" s="146"/>
      <c r="DPR24" s="146"/>
      <c r="DPS24" s="146"/>
      <c r="DPT24" s="146"/>
      <c r="DPU24" s="146"/>
      <c r="DPV24" s="146"/>
      <c r="DPW24" s="146"/>
      <c r="DPX24" s="146"/>
      <c r="DPY24" s="146"/>
      <c r="DPZ24" s="146"/>
      <c r="DQA24" s="146"/>
      <c r="DQB24" s="146"/>
      <c r="DQC24" s="146"/>
      <c r="DQD24" s="146"/>
      <c r="DQE24" s="146"/>
      <c r="DQF24" s="146"/>
      <c r="DQG24" s="146"/>
      <c r="DQH24" s="146"/>
      <c r="DQI24" s="146"/>
      <c r="DQJ24" s="146"/>
      <c r="DQK24" s="146"/>
      <c r="DQL24" s="146"/>
      <c r="DQM24" s="146"/>
      <c r="DQN24" s="146"/>
      <c r="DQO24" s="146"/>
      <c r="DQP24" s="146"/>
      <c r="DQQ24" s="146"/>
      <c r="DQR24" s="146"/>
      <c r="DQS24" s="146"/>
      <c r="DQT24" s="146"/>
      <c r="DQU24" s="146"/>
      <c r="DQV24" s="146"/>
      <c r="DQW24" s="146"/>
      <c r="DQX24" s="146"/>
      <c r="DQY24" s="146"/>
      <c r="DQZ24" s="146"/>
      <c r="DRA24" s="146"/>
      <c r="DRB24" s="146"/>
      <c r="DRC24" s="146"/>
      <c r="DRD24" s="146"/>
      <c r="DRE24" s="146"/>
      <c r="DRF24" s="146"/>
      <c r="DRG24" s="146"/>
      <c r="DRH24" s="146"/>
      <c r="DRI24" s="146"/>
      <c r="DRJ24" s="146"/>
      <c r="DRK24" s="146"/>
      <c r="DRL24" s="146"/>
      <c r="DRM24" s="146"/>
      <c r="DRN24" s="146"/>
      <c r="DRO24" s="146"/>
      <c r="DRP24" s="146"/>
      <c r="DRQ24" s="146"/>
      <c r="DRR24" s="146"/>
      <c r="DRS24" s="146"/>
      <c r="DRT24" s="146"/>
      <c r="DRU24" s="146"/>
      <c r="DRV24" s="146"/>
      <c r="DRW24" s="146"/>
      <c r="DRX24" s="146"/>
      <c r="DRY24" s="146"/>
      <c r="DRZ24" s="146"/>
      <c r="DSA24" s="146"/>
      <c r="DSB24" s="146"/>
      <c r="DSC24" s="146"/>
      <c r="DSD24" s="146"/>
      <c r="DSE24" s="146"/>
      <c r="DSF24" s="146"/>
      <c r="DSG24" s="146"/>
      <c r="DSH24" s="146"/>
      <c r="DSI24" s="146"/>
      <c r="DSJ24" s="146"/>
      <c r="DSK24" s="146"/>
      <c r="DSL24" s="146"/>
      <c r="DSM24" s="146"/>
      <c r="DSN24" s="146"/>
      <c r="DSO24" s="146"/>
      <c r="DSP24" s="146"/>
      <c r="DSQ24" s="146"/>
      <c r="DSR24" s="146"/>
      <c r="DSS24" s="146"/>
      <c r="DST24" s="146"/>
      <c r="DSU24" s="146"/>
      <c r="DSV24" s="146"/>
      <c r="DSW24" s="146"/>
      <c r="DSX24" s="146"/>
      <c r="DSY24" s="146"/>
      <c r="DSZ24" s="146"/>
      <c r="DTA24" s="146"/>
      <c r="DTB24" s="146"/>
      <c r="DTC24" s="146"/>
      <c r="DTD24" s="146"/>
      <c r="DTE24" s="146"/>
      <c r="DTF24" s="146"/>
      <c r="DTG24" s="146"/>
      <c r="DTH24" s="146"/>
      <c r="DTI24" s="146"/>
      <c r="DTJ24" s="146"/>
      <c r="DTK24" s="146"/>
      <c r="DTL24" s="146"/>
      <c r="DTM24" s="146"/>
      <c r="DTN24" s="146"/>
      <c r="DTO24" s="146"/>
      <c r="DTP24" s="146"/>
      <c r="DTQ24" s="146"/>
      <c r="DTR24" s="146"/>
      <c r="DTS24" s="146"/>
      <c r="DTT24" s="146"/>
      <c r="DTU24" s="146"/>
      <c r="DTV24" s="146"/>
      <c r="DTW24" s="146"/>
      <c r="DTX24" s="146"/>
      <c r="DTY24" s="146"/>
      <c r="DTZ24" s="146"/>
      <c r="DUA24" s="146"/>
      <c r="DUB24" s="146"/>
      <c r="DUC24" s="146"/>
      <c r="DUD24" s="146"/>
      <c r="DUE24" s="146"/>
      <c r="DUF24" s="146"/>
      <c r="DUG24" s="146"/>
      <c r="DUH24" s="146"/>
      <c r="DUI24" s="146"/>
      <c r="DUJ24" s="146"/>
      <c r="DUK24" s="146"/>
      <c r="DUL24" s="146"/>
      <c r="DUM24" s="146"/>
      <c r="DUN24" s="146"/>
      <c r="DUO24" s="146"/>
      <c r="DUP24" s="146"/>
      <c r="DUQ24" s="146"/>
      <c r="DUR24" s="146"/>
      <c r="DUS24" s="146"/>
      <c r="DUT24" s="146"/>
      <c r="DUU24" s="146"/>
      <c r="DUV24" s="146"/>
      <c r="DUW24" s="146"/>
      <c r="DUX24" s="146"/>
      <c r="DUY24" s="146"/>
      <c r="DUZ24" s="146"/>
      <c r="DVA24" s="146"/>
      <c r="DVB24" s="146"/>
      <c r="DVC24" s="146"/>
      <c r="DVD24" s="146"/>
      <c r="DVE24" s="146"/>
      <c r="DVF24" s="146"/>
      <c r="DVG24" s="146"/>
      <c r="DVH24" s="146"/>
      <c r="DVI24" s="146"/>
      <c r="DVJ24" s="146"/>
      <c r="DVK24" s="146"/>
      <c r="DVL24" s="146"/>
      <c r="DVM24" s="146"/>
      <c r="DVN24" s="146"/>
      <c r="DVO24" s="146"/>
      <c r="DVP24" s="146"/>
      <c r="DVQ24" s="146"/>
      <c r="DVR24" s="146"/>
      <c r="DVS24" s="146"/>
      <c r="DVT24" s="146"/>
      <c r="DVU24" s="146"/>
      <c r="DVV24" s="146"/>
      <c r="DVW24" s="146"/>
      <c r="DVX24" s="146"/>
      <c r="DVY24" s="146"/>
      <c r="DVZ24" s="146"/>
      <c r="DWA24" s="146"/>
      <c r="DWB24" s="146"/>
      <c r="DWC24" s="146"/>
      <c r="DWD24" s="146"/>
      <c r="DWE24" s="146"/>
      <c r="DWF24" s="146"/>
      <c r="DWG24" s="146"/>
      <c r="DWH24" s="146"/>
      <c r="DWI24" s="146"/>
      <c r="DWJ24" s="146"/>
      <c r="DWK24" s="146"/>
      <c r="DWL24" s="146"/>
      <c r="DWM24" s="146"/>
      <c r="DWN24" s="146"/>
      <c r="DWO24" s="146"/>
      <c r="DWP24" s="146"/>
      <c r="DWQ24" s="146"/>
      <c r="DWR24" s="146"/>
      <c r="DWS24" s="146"/>
      <c r="DWT24" s="146"/>
      <c r="DWU24" s="146"/>
      <c r="DWV24" s="146"/>
      <c r="DWW24" s="146"/>
      <c r="DWX24" s="146"/>
      <c r="DWY24" s="146"/>
      <c r="DWZ24" s="146"/>
      <c r="DXA24" s="146"/>
      <c r="DXB24" s="146"/>
      <c r="DXC24" s="146"/>
      <c r="DXD24" s="146"/>
      <c r="DXE24" s="146"/>
      <c r="DXF24" s="146"/>
      <c r="DXG24" s="146"/>
      <c r="DXH24" s="146"/>
      <c r="DXI24" s="146"/>
      <c r="DXJ24" s="146"/>
      <c r="DXK24" s="146"/>
      <c r="DXL24" s="146"/>
      <c r="DXM24" s="146"/>
      <c r="DXN24" s="146"/>
      <c r="DXO24" s="146"/>
      <c r="DXP24" s="146"/>
      <c r="DXQ24" s="146"/>
      <c r="DXR24" s="146"/>
      <c r="DXS24" s="146"/>
      <c r="DXT24" s="146"/>
      <c r="DXU24" s="146"/>
      <c r="DXV24" s="146"/>
      <c r="DXW24" s="146"/>
      <c r="DXX24" s="146"/>
      <c r="DXY24" s="146"/>
      <c r="DXZ24" s="146"/>
      <c r="DYA24" s="146"/>
      <c r="DYB24" s="146"/>
      <c r="DYC24" s="146"/>
      <c r="DYD24" s="146"/>
      <c r="DYE24" s="146"/>
      <c r="DYF24" s="146"/>
      <c r="DYG24" s="146"/>
      <c r="DYH24" s="146"/>
      <c r="DYI24" s="146"/>
      <c r="DYJ24" s="146"/>
      <c r="DYK24" s="146"/>
      <c r="DYL24" s="146"/>
      <c r="DYM24" s="146"/>
      <c r="DYN24" s="146"/>
      <c r="DYO24" s="146"/>
      <c r="DYP24" s="146"/>
      <c r="DYQ24" s="146"/>
      <c r="DYR24" s="146"/>
      <c r="DYS24" s="146"/>
      <c r="DYT24" s="146"/>
      <c r="DYU24" s="146"/>
      <c r="DYV24" s="146"/>
      <c r="DYW24" s="146"/>
      <c r="DYX24" s="146"/>
      <c r="DYY24" s="146"/>
      <c r="DYZ24" s="146"/>
      <c r="DZA24" s="146"/>
      <c r="DZB24" s="146"/>
      <c r="DZC24" s="146"/>
      <c r="DZD24" s="146"/>
      <c r="DZE24" s="146"/>
      <c r="DZF24" s="146"/>
      <c r="DZG24" s="146"/>
      <c r="DZH24" s="146"/>
      <c r="DZI24" s="146"/>
      <c r="DZJ24" s="146"/>
      <c r="DZK24" s="146"/>
      <c r="DZL24" s="146"/>
      <c r="DZM24" s="146"/>
      <c r="DZN24" s="146"/>
      <c r="DZO24" s="146"/>
      <c r="DZP24" s="146"/>
      <c r="DZQ24" s="146"/>
      <c r="DZR24" s="146"/>
      <c r="DZS24" s="146"/>
      <c r="DZT24" s="146"/>
      <c r="DZU24" s="146"/>
      <c r="DZV24" s="146"/>
      <c r="DZW24" s="146"/>
      <c r="DZX24" s="146"/>
      <c r="DZY24" s="146"/>
      <c r="DZZ24" s="146"/>
      <c r="EAA24" s="146"/>
      <c r="EAB24" s="146"/>
      <c r="EAC24" s="146"/>
      <c r="EAD24" s="146"/>
      <c r="EAE24" s="146"/>
      <c r="EAF24" s="146"/>
      <c r="EAG24" s="146"/>
      <c r="EAH24" s="146"/>
      <c r="EAI24" s="146"/>
      <c r="EAJ24" s="146"/>
      <c r="EAK24" s="146"/>
      <c r="EAL24" s="146"/>
      <c r="EAM24" s="146"/>
      <c r="EAN24" s="146"/>
      <c r="EAO24" s="146"/>
      <c r="EAP24" s="146"/>
      <c r="EAQ24" s="146"/>
      <c r="EAR24" s="146"/>
      <c r="EAS24" s="146"/>
      <c r="EAT24" s="146"/>
      <c r="EAU24" s="146"/>
      <c r="EAV24" s="146"/>
      <c r="EAW24" s="146"/>
      <c r="EAX24" s="146"/>
      <c r="EAY24" s="146"/>
      <c r="EAZ24" s="146"/>
      <c r="EBA24" s="146"/>
      <c r="EBB24" s="146"/>
      <c r="EBC24" s="146"/>
      <c r="EBD24" s="146"/>
      <c r="EBE24" s="146"/>
      <c r="EBF24" s="146"/>
      <c r="EBG24" s="146"/>
      <c r="EBH24" s="146"/>
      <c r="EBI24" s="146"/>
      <c r="EBJ24" s="146"/>
      <c r="EBK24" s="146"/>
      <c r="EBL24" s="146"/>
      <c r="EBM24" s="146"/>
      <c r="EBN24" s="146"/>
      <c r="EBO24" s="146"/>
      <c r="EBP24" s="146"/>
      <c r="EBQ24" s="146"/>
      <c r="EBR24" s="146"/>
      <c r="EBS24" s="146"/>
      <c r="EBT24" s="146"/>
      <c r="EBU24" s="146"/>
      <c r="EBV24" s="146"/>
      <c r="EBW24" s="146"/>
      <c r="EBX24" s="146"/>
      <c r="EBY24" s="146"/>
      <c r="EBZ24" s="146"/>
      <c r="ECA24" s="146"/>
      <c r="ECB24" s="146"/>
      <c r="ECC24" s="146"/>
      <c r="ECD24" s="146"/>
      <c r="ECE24" s="146"/>
      <c r="ECF24" s="146"/>
      <c r="ECG24" s="146"/>
      <c r="ECH24" s="146"/>
      <c r="ECI24" s="146"/>
      <c r="ECJ24" s="146"/>
      <c r="ECK24" s="146"/>
      <c r="ECL24" s="146"/>
      <c r="ECM24" s="146"/>
      <c r="ECN24" s="146"/>
      <c r="ECO24" s="146"/>
      <c r="ECP24" s="146"/>
      <c r="ECQ24" s="146"/>
      <c r="ECR24" s="146"/>
      <c r="ECS24" s="146"/>
      <c r="ECT24" s="146"/>
      <c r="ECU24" s="146"/>
      <c r="ECV24" s="146"/>
      <c r="ECW24" s="146"/>
      <c r="ECX24" s="146"/>
      <c r="ECY24" s="146"/>
      <c r="ECZ24" s="146"/>
      <c r="EDA24" s="146"/>
      <c r="EDB24" s="146"/>
      <c r="EDC24" s="146"/>
      <c r="EDD24" s="146"/>
      <c r="EDE24" s="146"/>
      <c r="EDF24" s="146"/>
      <c r="EDG24" s="146"/>
      <c r="EDH24" s="146"/>
      <c r="EDI24" s="146"/>
      <c r="EDJ24" s="146"/>
      <c r="EDK24" s="146"/>
      <c r="EDL24" s="146"/>
      <c r="EDM24" s="146"/>
      <c r="EDN24" s="146"/>
      <c r="EDO24" s="146"/>
      <c r="EDP24" s="146"/>
      <c r="EDQ24" s="146"/>
      <c r="EDR24" s="146"/>
      <c r="EDS24" s="146"/>
      <c r="EDT24" s="146"/>
      <c r="EDU24" s="146"/>
      <c r="EDV24" s="146"/>
      <c r="EDW24" s="146"/>
      <c r="EDX24" s="146"/>
      <c r="EDY24" s="146"/>
      <c r="EDZ24" s="146"/>
      <c r="EEA24" s="146"/>
      <c r="EEB24" s="146"/>
      <c r="EEC24" s="146"/>
      <c r="EED24" s="146"/>
      <c r="EEE24" s="146"/>
      <c r="EEF24" s="146"/>
      <c r="EEG24" s="146"/>
      <c r="EEH24" s="146"/>
      <c r="EEI24" s="146"/>
      <c r="EEJ24" s="146"/>
      <c r="EEK24" s="146"/>
      <c r="EEL24" s="146"/>
      <c r="EEM24" s="146"/>
      <c r="EEN24" s="146"/>
      <c r="EEO24" s="146"/>
      <c r="EEP24" s="146"/>
      <c r="EEQ24" s="146"/>
      <c r="EER24" s="146"/>
      <c r="EES24" s="146"/>
      <c r="EET24" s="146"/>
      <c r="EEU24" s="146"/>
      <c r="EEV24" s="146"/>
      <c r="EEW24" s="146"/>
      <c r="EEX24" s="146"/>
      <c r="EEY24" s="146"/>
      <c r="EEZ24" s="146"/>
      <c r="EFA24" s="146"/>
      <c r="EFB24" s="146"/>
      <c r="EFC24" s="146"/>
      <c r="EFD24" s="146"/>
      <c r="EFE24" s="146"/>
      <c r="EFF24" s="146"/>
      <c r="EFG24" s="146"/>
      <c r="EFH24" s="146"/>
      <c r="EFI24" s="146"/>
      <c r="EFJ24" s="146"/>
      <c r="EFK24" s="146"/>
      <c r="EFL24" s="146"/>
      <c r="EFM24" s="146"/>
      <c r="EFN24" s="146"/>
      <c r="EFO24" s="146"/>
      <c r="EFP24" s="146"/>
      <c r="EFQ24" s="146"/>
      <c r="EFR24" s="146"/>
      <c r="EFS24" s="146"/>
      <c r="EFT24" s="146"/>
      <c r="EFU24" s="146"/>
      <c r="EFV24" s="146"/>
      <c r="EFW24" s="146"/>
      <c r="EFX24" s="146"/>
      <c r="EFY24" s="146"/>
      <c r="EFZ24" s="146"/>
      <c r="EGA24" s="146"/>
      <c r="EGB24" s="146"/>
      <c r="EGC24" s="146"/>
      <c r="EGD24" s="146"/>
      <c r="EGE24" s="146"/>
      <c r="EGF24" s="146"/>
      <c r="EGG24" s="146"/>
      <c r="EGH24" s="146"/>
      <c r="EGI24" s="146"/>
      <c r="EGJ24" s="146"/>
      <c r="EGK24" s="146"/>
      <c r="EGL24" s="146"/>
      <c r="EGM24" s="146"/>
      <c r="EGN24" s="146"/>
      <c r="EGO24" s="146"/>
      <c r="EGP24" s="146"/>
      <c r="EGQ24" s="146"/>
      <c r="EGR24" s="146"/>
      <c r="EGS24" s="146"/>
      <c r="EGT24" s="146"/>
      <c r="EGU24" s="146"/>
      <c r="EGV24" s="146"/>
      <c r="EGW24" s="146"/>
      <c r="EGX24" s="146"/>
      <c r="EGY24" s="146"/>
      <c r="EGZ24" s="146"/>
      <c r="EHA24" s="146"/>
      <c r="EHB24" s="146"/>
      <c r="EHC24" s="146"/>
      <c r="EHD24" s="146"/>
      <c r="EHE24" s="146"/>
      <c r="EHF24" s="146"/>
      <c r="EHG24" s="146"/>
      <c r="EHH24" s="146"/>
      <c r="EHI24" s="146"/>
      <c r="EHJ24" s="146"/>
      <c r="EHK24" s="146"/>
      <c r="EHL24" s="146"/>
      <c r="EHM24" s="146"/>
      <c r="EHN24" s="146"/>
      <c r="EHO24" s="146"/>
      <c r="EHP24" s="146"/>
      <c r="EHQ24" s="146"/>
      <c r="EHR24" s="146"/>
      <c r="EHS24" s="146"/>
      <c r="EHT24" s="146"/>
      <c r="EHU24" s="146"/>
      <c r="EHV24" s="146"/>
      <c r="EHW24" s="146"/>
      <c r="EHX24" s="146"/>
      <c r="EHY24" s="146"/>
      <c r="EHZ24" s="146"/>
      <c r="EIA24" s="146"/>
      <c r="EIB24" s="146"/>
      <c r="EIC24" s="146"/>
      <c r="EID24" s="146"/>
      <c r="EIE24" s="146"/>
      <c r="EIF24" s="146"/>
      <c r="EIG24" s="146"/>
      <c r="EIH24" s="146"/>
      <c r="EII24" s="146"/>
      <c r="EIJ24" s="146"/>
      <c r="EIK24" s="146"/>
      <c r="EIL24" s="146"/>
      <c r="EIM24" s="146"/>
      <c r="EIN24" s="146"/>
      <c r="EIO24" s="146"/>
      <c r="EIP24" s="146"/>
      <c r="EIQ24" s="146"/>
      <c r="EIR24" s="146"/>
      <c r="EIS24" s="146"/>
      <c r="EIT24" s="146"/>
      <c r="EIU24" s="146"/>
      <c r="EIV24" s="146"/>
      <c r="EIW24" s="146"/>
      <c r="EIX24" s="146"/>
      <c r="EIY24" s="146"/>
      <c r="EIZ24" s="146"/>
      <c r="EJA24" s="146"/>
      <c r="EJB24" s="146"/>
      <c r="EJC24" s="146"/>
      <c r="EJD24" s="146"/>
      <c r="EJE24" s="146"/>
      <c r="EJF24" s="146"/>
      <c r="EJG24" s="146"/>
      <c r="EJH24" s="146"/>
      <c r="EJI24" s="146"/>
      <c r="EJJ24" s="146"/>
      <c r="EJK24" s="146"/>
      <c r="EJL24" s="146"/>
      <c r="EJM24" s="146"/>
      <c r="EJN24" s="146"/>
      <c r="EJO24" s="146"/>
      <c r="EJP24" s="146"/>
      <c r="EJQ24" s="146"/>
      <c r="EJR24" s="146"/>
      <c r="EJS24" s="146"/>
      <c r="EJT24" s="146"/>
      <c r="EJU24" s="146"/>
      <c r="EJV24" s="146"/>
      <c r="EJW24" s="146"/>
      <c r="EJX24" s="146"/>
      <c r="EJY24" s="146"/>
      <c r="EJZ24" s="146"/>
      <c r="EKA24" s="146"/>
      <c r="EKB24" s="146"/>
      <c r="EKC24" s="146"/>
      <c r="EKD24" s="146"/>
      <c r="EKE24" s="146"/>
      <c r="EKF24" s="146"/>
      <c r="EKG24" s="146"/>
      <c r="EKH24" s="146"/>
      <c r="EKI24" s="146"/>
      <c r="EKJ24" s="146"/>
      <c r="EKK24" s="146"/>
      <c r="EKL24" s="146"/>
      <c r="EKM24" s="146"/>
      <c r="EKN24" s="146"/>
      <c r="EKO24" s="146"/>
      <c r="EKP24" s="146"/>
      <c r="EKQ24" s="146"/>
      <c r="EKR24" s="146"/>
      <c r="EKS24" s="146"/>
      <c r="EKT24" s="146"/>
      <c r="EKU24" s="146"/>
      <c r="EKV24" s="146"/>
      <c r="EKW24" s="146"/>
      <c r="EKX24" s="146"/>
      <c r="EKY24" s="146"/>
      <c r="EKZ24" s="146"/>
      <c r="ELA24" s="146"/>
      <c r="ELB24" s="146"/>
      <c r="ELC24" s="146"/>
      <c r="ELD24" s="146"/>
      <c r="ELE24" s="146"/>
      <c r="ELF24" s="146"/>
      <c r="ELG24" s="146"/>
      <c r="ELH24" s="146"/>
      <c r="ELI24" s="146"/>
      <c r="ELJ24" s="146"/>
      <c r="ELK24" s="146"/>
      <c r="ELL24" s="146"/>
      <c r="ELM24" s="146"/>
      <c r="ELN24" s="146"/>
      <c r="ELO24" s="146"/>
      <c r="ELP24" s="146"/>
      <c r="ELQ24" s="146"/>
      <c r="ELR24" s="146"/>
      <c r="ELS24" s="146"/>
      <c r="ELT24" s="146"/>
      <c r="ELU24" s="146"/>
      <c r="ELV24" s="146"/>
      <c r="ELW24" s="146"/>
      <c r="ELX24" s="146"/>
      <c r="ELY24" s="146"/>
      <c r="ELZ24" s="146"/>
      <c r="EMA24" s="146"/>
      <c r="EMB24" s="146"/>
      <c r="EMC24" s="146"/>
      <c r="EMD24" s="146"/>
      <c r="EME24" s="146"/>
      <c r="EMF24" s="146"/>
      <c r="EMG24" s="146"/>
      <c r="EMH24" s="146"/>
      <c r="EMI24" s="146"/>
      <c r="EMJ24" s="146"/>
      <c r="EMK24" s="146"/>
      <c r="EML24" s="146"/>
      <c r="EMM24" s="146"/>
      <c r="EMN24" s="146"/>
      <c r="EMO24" s="146"/>
      <c r="EMP24" s="146"/>
      <c r="EMQ24" s="146"/>
      <c r="EMR24" s="146"/>
      <c r="EMS24" s="146"/>
      <c r="EMT24" s="146"/>
      <c r="EMU24" s="146"/>
      <c r="EMV24" s="146"/>
      <c r="EMW24" s="146"/>
      <c r="EMX24" s="146"/>
      <c r="EMY24" s="146"/>
      <c r="EMZ24" s="146"/>
      <c r="ENA24" s="146"/>
      <c r="ENB24" s="146"/>
      <c r="ENC24" s="146"/>
      <c r="END24" s="146"/>
      <c r="ENE24" s="146"/>
      <c r="ENF24" s="146"/>
      <c r="ENG24" s="146"/>
      <c r="ENH24" s="146"/>
      <c r="ENI24" s="146"/>
      <c r="ENJ24" s="146"/>
      <c r="ENK24" s="146"/>
      <c r="ENL24" s="146"/>
      <c r="ENM24" s="146"/>
      <c r="ENN24" s="146"/>
      <c r="ENO24" s="146"/>
      <c r="ENP24" s="146"/>
      <c r="ENQ24" s="146"/>
      <c r="ENR24" s="146"/>
      <c r="ENS24" s="146"/>
      <c r="ENT24" s="146"/>
      <c r="ENU24" s="146"/>
      <c r="ENV24" s="146"/>
      <c r="ENW24" s="146"/>
      <c r="ENX24" s="146"/>
      <c r="ENY24" s="146"/>
      <c r="ENZ24" s="146"/>
      <c r="EOA24" s="146"/>
      <c r="EOB24" s="146"/>
      <c r="EOC24" s="146"/>
      <c r="EOD24" s="146"/>
      <c r="EOE24" s="146"/>
      <c r="EOF24" s="146"/>
      <c r="EOG24" s="146"/>
      <c r="EOH24" s="146"/>
      <c r="EOI24" s="146"/>
      <c r="EOJ24" s="146"/>
      <c r="EOK24" s="146"/>
      <c r="EOL24" s="146"/>
      <c r="EOM24" s="146"/>
      <c r="EON24" s="146"/>
      <c r="EOO24" s="146"/>
      <c r="EOP24" s="146"/>
      <c r="EOQ24" s="146"/>
      <c r="EOR24" s="146"/>
      <c r="EOS24" s="146"/>
      <c r="EOT24" s="146"/>
      <c r="EOU24" s="146"/>
      <c r="EOV24" s="146"/>
      <c r="EOW24" s="146"/>
      <c r="EOX24" s="146"/>
      <c r="EOY24" s="146"/>
      <c r="EOZ24" s="146"/>
      <c r="EPA24" s="146"/>
      <c r="EPB24" s="146"/>
      <c r="EPC24" s="146"/>
      <c r="EPD24" s="146"/>
      <c r="EPE24" s="146"/>
      <c r="EPF24" s="146"/>
      <c r="EPG24" s="146"/>
      <c r="EPH24" s="146"/>
      <c r="EPI24" s="146"/>
      <c r="EPJ24" s="146"/>
      <c r="EPK24" s="146"/>
      <c r="EPL24" s="146"/>
      <c r="EPM24" s="146"/>
      <c r="EPN24" s="146"/>
      <c r="EPO24" s="146"/>
      <c r="EPP24" s="146"/>
      <c r="EPQ24" s="146"/>
      <c r="EPR24" s="146"/>
      <c r="EPS24" s="146"/>
      <c r="EPT24" s="146"/>
      <c r="EPU24" s="146"/>
      <c r="EPV24" s="146"/>
      <c r="EPW24" s="146"/>
      <c r="EPX24" s="146"/>
      <c r="EPY24" s="146"/>
      <c r="EPZ24" s="146"/>
      <c r="EQA24" s="146"/>
      <c r="EQB24" s="146"/>
      <c r="EQC24" s="146"/>
      <c r="EQD24" s="146"/>
      <c r="EQE24" s="146"/>
      <c r="EQF24" s="146"/>
      <c r="EQG24" s="146"/>
      <c r="EQH24" s="146"/>
      <c r="EQI24" s="146"/>
      <c r="EQJ24" s="146"/>
      <c r="EQK24" s="146"/>
      <c r="EQL24" s="146"/>
      <c r="EQM24" s="146"/>
      <c r="EQN24" s="146"/>
      <c r="EQO24" s="146"/>
      <c r="EQP24" s="146"/>
      <c r="EQQ24" s="146"/>
      <c r="EQR24" s="146"/>
      <c r="EQS24" s="146"/>
      <c r="EQT24" s="146"/>
      <c r="EQU24" s="146"/>
      <c r="EQV24" s="146"/>
      <c r="EQW24" s="146"/>
      <c r="EQX24" s="146"/>
      <c r="EQY24" s="146"/>
      <c r="EQZ24" s="146"/>
      <c r="ERA24" s="146"/>
      <c r="ERB24" s="146"/>
      <c r="ERC24" s="146"/>
      <c r="ERD24" s="146"/>
      <c r="ERE24" s="146"/>
      <c r="ERF24" s="146"/>
      <c r="ERG24" s="146"/>
      <c r="ERH24" s="146"/>
      <c r="ERI24" s="146"/>
      <c r="ERJ24" s="146"/>
      <c r="ERK24" s="146"/>
      <c r="ERL24" s="146"/>
      <c r="ERM24" s="146"/>
      <c r="ERN24" s="146"/>
      <c r="ERO24" s="146"/>
      <c r="ERP24" s="146"/>
      <c r="ERQ24" s="146"/>
      <c r="ERR24" s="146"/>
      <c r="ERS24" s="146"/>
      <c r="ERT24" s="146"/>
      <c r="ERU24" s="146"/>
      <c r="ERV24" s="146"/>
      <c r="ERW24" s="146"/>
      <c r="ERX24" s="146"/>
      <c r="ERY24" s="146"/>
      <c r="ERZ24" s="146"/>
      <c r="ESA24" s="146"/>
      <c r="ESB24" s="146"/>
      <c r="ESC24" s="146"/>
      <c r="ESD24" s="146"/>
      <c r="ESE24" s="146"/>
      <c r="ESF24" s="146"/>
      <c r="ESG24" s="146"/>
      <c r="ESH24" s="146"/>
      <c r="ESI24" s="146"/>
      <c r="ESJ24" s="146"/>
      <c r="ESK24" s="146"/>
      <c r="ESL24" s="146"/>
      <c r="ESM24" s="146"/>
      <c r="ESN24" s="146"/>
      <c r="ESO24" s="146"/>
      <c r="ESP24" s="146"/>
      <c r="ESQ24" s="146"/>
      <c r="ESR24" s="146"/>
      <c r="ESS24" s="146"/>
      <c r="EST24" s="146"/>
      <c r="ESU24" s="146"/>
      <c r="ESV24" s="146"/>
      <c r="ESW24" s="146"/>
      <c r="ESX24" s="146"/>
      <c r="ESY24" s="146"/>
      <c r="ESZ24" s="146"/>
      <c r="ETA24" s="146"/>
      <c r="ETB24" s="146"/>
      <c r="ETC24" s="146"/>
      <c r="ETD24" s="146"/>
      <c r="ETE24" s="146"/>
      <c r="ETF24" s="146"/>
      <c r="ETG24" s="146"/>
      <c r="ETH24" s="146"/>
      <c r="ETI24" s="146"/>
      <c r="ETJ24" s="146"/>
      <c r="ETK24" s="146"/>
      <c r="ETL24" s="146"/>
      <c r="ETM24" s="146"/>
      <c r="ETN24" s="146"/>
      <c r="ETO24" s="146"/>
      <c r="ETP24" s="146"/>
      <c r="ETQ24" s="146"/>
      <c r="ETR24" s="146"/>
      <c r="ETS24" s="146"/>
      <c r="ETT24" s="146"/>
      <c r="ETU24" s="146"/>
      <c r="ETV24" s="146"/>
      <c r="ETW24" s="146"/>
      <c r="ETX24" s="146"/>
      <c r="ETY24" s="146"/>
      <c r="ETZ24" s="146"/>
      <c r="EUA24" s="146"/>
      <c r="EUB24" s="146"/>
      <c r="EUC24" s="146"/>
      <c r="EUD24" s="146"/>
      <c r="EUE24" s="146"/>
      <c r="EUF24" s="146"/>
      <c r="EUG24" s="146"/>
      <c r="EUH24" s="146"/>
      <c r="EUI24" s="146"/>
      <c r="EUJ24" s="146"/>
      <c r="EUK24" s="146"/>
      <c r="EUL24" s="146"/>
      <c r="EUM24" s="146"/>
      <c r="EUN24" s="146"/>
      <c r="EUO24" s="146"/>
      <c r="EUP24" s="146"/>
      <c r="EUQ24" s="146"/>
      <c r="EUR24" s="146"/>
      <c r="EUS24" s="146"/>
      <c r="EUT24" s="146"/>
      <c r="EUU24" s="146"/>
      <c r="EUV24" s="146"/>
      <c r="EUW24" s="146"/>
      <c r="EUX24" s="146"/>
      <c r="EUY24" s="146"/>
      <c r="EUZ24" s="146"/>
      <c r="EVA24" s="146"/>
      <c r="EVB24" s="146"/>
      <c r="EVC24" s="146"/>
      <c r="EVD24" s="146"/>
      <c r="EVE24" s="146"/>
      <c r="EVF24" s="146"/>
      <c r="EVG24" s="146"/>
      <c r="EVH24" s="146"/>
      <c r="EVI24" s="146"/>
      <c r="EVJ24" s="146"/>
      <c r="EVK24" s="146"/>
      <c r="EVL24" s="146"/>
      <c r="EVM24" s="146"/>
      <c r="EVN24" s="146"/>
      <c r="EVO24" s="146"/>
      <c r="EVP24" s="146"/>
      <c r="EVQ24" s="146"/>
      <c r="EVR24" s="146"/>
      <c r="EVS24" s="146"/>
      <c r="EVT24" s="146"/>
      <c r="EVU24" s="146"/>
      <c r="EVV24" s="146"/>
      <c r="EVW24" s="146"/>
      <c r="EVX24" s="146"/>
      <c r="EVY24" s="146"/>
      <c r="EVZ24" s="146"/>
      <c r="EWA24" s="146"/>
      <c r="EWB24" s="146"/>
      <c r="EWC24" s="146"/>
      <c r="EWD24" s="146"/>
      <c r="EWE24" s="146"/>
      <c r="EWF24" s="146"/>
      <c r="EWG24" s="146"/>
      <c r="EWH24" s="146"/>
      <c r="EWI24" s="146"/>
      <c r="EWJ24" s="146"/>
      <c r="EWK24" s="146"/>
      <c r="EWL24" s="146"/>
      <c r="EWM24" s="146"/>
      <c r="EWN24" s="146"/>
      <c r="EWO24" s="146"/>
      <c r="EWP24" s="146"/>
      <c r="EWQ24" s="146"/>
      <c r="EWR24" s="146"/>
      <c r="EWS24" s="146"/>
      <c r="EWT24" s="146"/>
      <c r="EWU24" s="146"/>
      <c r="EWV24" s="146"/>
      <c r="EWW24" s="146"/>
      <c r="EWX24" s="146"/>
      <c r="EWY24" s="146"/>
      <c r="EWZ24" s="146"/>
      <c r="EXA24" s="146"/>
      <c r="EXB24" s="146"/>
      <c r="EXC24" s="146"/>
      <c r="EXD24" s="146"/>
      <c r="EXE24" s="146"/>
      <c r="EXF24" s="146"/>
      <c r="EXG24" s="146"/>
      <c r="EXH24" s="146"/>
      <c r="EXI24" s="146"/>
      <c r="EXJ24" s="146"/>
      <c r="EXK24" s="146"/>
      <c r="EXL24" s="146"/>
      <c r="EXM24" s="146"/>
      <c r="EXN24" s="146"/>
      <c r="EXO24" s="146"/>
      <c r="EXP24" s="146"/>
      <c r="EXQ24" s="146"/>
      <c r="EXR24" s="146"/>
      <c r="EXS24" s="146"/>
      <c r="EXT24" s="146"/>
      <c r="EXU24" s="146"/>
      <c r="EXV24" s="146"/>
      <c r="EXW24" s="146"/>
      <c r="EXX24" s="146"/>
      <c r="EXY24" s="146"/>
      <c r="EXZ24" s="146"/>
      <c r="EYA24" s="146"/>
      <c r="EYB24" s="146"/>
      <c r="EYC24" s="146"/>
      <c r="EYD24" s="146"/>
      <c r="EYE24" s="146"/>
      <c r="EYF24" s="146"/>
      <c r="EYG24" s="146"/>
      <c r="EYH24" s="146"/>
      <c r="EYI24" s="146"/>
      <c r="EYJ24" s="146"/>
      <c r="EYK24" s="146"/>
      <c r="EYL24" s="146"/>
      <c r="EYM24" s="146"/>
      <c r="EYN24" s="146"/>
      <c r="EYO24" s="146"/>
      <c r="EYP24" s="146"/>
      <c r="EYQ24" s="146"/>
      <c r="EYR24" s="146"/>
      <c r="EYS24" s="146"/>
      <c r="EYT24" s="146"/>
      <c r="EYU24" s="146"/>
      <c r="EYV24" s="146"/>
      <c r="EYW24" s="146"/>
      <c r="EYX24" s="146"/>
      <c r="EYY24" s="146"/>
      <c r="EYZ24" s="146"/>
      <c r="EZA24" s="146"/>
      <c r="EZB24" s="146"/>
      <c r="EZC24" s="146"/>
      <c r="EZD24" s="146"/>
      <c r="EZE24" s="146"/>
      <c r="EZF24" s="146"/>
      <c r="EZG24" s="146"/>
      <c r="EZH24" s="146"/>
      <c r="EZI24" s="146"/>
      <c r="EZJ24" s="146"/>
      <c r="EZK24" s="146"/>
      <c r="EZL24" s="146"/>
      <c r="EZM24" s="146"/>
      <c r="EZN24" s="146"/>
      <c r="EZO24" s="146"/>
      <c r="EZP24" s="146"/>
      <c r="EZQ24" s="146"/>
      <c r="EZR24" s="146"/>
      <c r="EZS24" s="146"/>
      <c r="EZT24" s="146"/>
      <c r="EZU24" s="146"/>
      <c r="EZV24" s="146"/>
      <c r="EZW24" s="146"/>
      <c r="EZX24" s="146"/>
      <c r="EZY24" s="146"/>
      <c r="EZZ24" s="146"/>
      <c r="FAA24" s="146"/>
      <c r="FAB24" s="146"/>
      <c r="FAC24" s="146"/>
      <c r="FAD24" s="146"/>
      <c r="FAE24" s="146"/>
      <c r="FAF24" s="146"/>
      <c r="FAG24" s="146"/>
      <c r="FAH24" s="146"/>
      <c r="FAI24" s="146"/>
      <c r="FAJ24" s="146"/>
      <c r="FAK24" s="146"/>
      <c r="FAL24" s="146"/>
      <c r="FAM24" s="146"/>
      <c r="FAN24" s="146"/>
      <c r="FAO24" s="146"/>
      <c r="FAP24" s="146"/>
      <c r="FAQ24" s="146"/>
      <c r="FAR24" s="146"/>
      <c r="FAS24" s="146"/>
      <c r="FAT24" s="146"/>
      <c r="FAU24" s="146"/>
      <c r="FAV24" s="146"/>
      <c r="FAW24" s="146"/>
      <c r="FAX24" s="146"/>
      <c r="FAY24" s="146"/>
      <c r="FAZ24" s="146"/>
      <c r="FBA24" s="146"/>
      <c r="FBB24" s="146"/>
      <c r="FBC24" s="146"/>
      <c r="FBD24" s="146"/>
      <c r="FBE24" s="146"/>
      <c r="FBF24" s="146"/>
      <c r="FBG24" s="146"/>
      <c r="FBH24" s="146"/>
      <c r="FBI24" s="146"/>
      <c r="FBJ24" s="146"/>
      <c r="FBK24" s="146"/>
      <c r="FBL24" s="146"/>
      <c r="FBM24" s="146"/>
      <c r="FBN24" s="146"/>
      <c r="FBO24" s="146"/>
      <c r="FBP24" s="146"/>
      <c r="FBQ24" s="146"/>
      <c r="FBR24" s="146"/>
      <c r="FBS24" s="146"/>
      <c r="FBT24" s="146"/>
      <c r="FBU24" s="146"/>
      <c r="FBV24" s="146"/>
      <c r="FBW24" s="146"/>
      <c r="FBX24" s="146"/>
      <c r="FBY24" s="146"/>
      <c r="FBZ24" s="146"/>
      <c r="FCA24" s="146"/>
      <c r="FCB24" s="146"/>
      <c r="FCC24" s="146"/>
      <c r="FCD24" s="146"/>
      <c r="FCE24" s="146"/>
      <c r="FCF24" s="146"/>
      <c r="FCG24" s="146"/>
      <c r="FCH24" s="146"/>
      <c r="FCI24" s="146"/>
      <c r="FCJ24" s="146"/>
      <c r="FCK24" s="146"/>
      <c r="FCL24" s="146"/>
      <c r="FCM24" s="146"/>
      <c r="FCN24" s="146"/>
      <c r="FCO24" s="146"/>
      <c r="FCP24" s="146"/>
      <c r="FCQ24" s="146"/>
      <c r="FCR24" s="146"/>
      <c r="FCS24" s="146"/>
      <c r="FCT24" s="146"/>
      <c r="FCU24" s="146"/>
      <c r="FCV24" s="146"/>
      <c r="FCW24" s="146"/>
      <c r="FCX24" s="146"/>
      <c r="FCY24" s="146"/>
      <c r="FCZ24" s="146"/>
      <c r="FDA24" s="146"/>
      <c r="FDB24" s="146"/>
      <c r="FDC24" s="146"/>
      <c r="FDD24" s="146"/>
      <c r="FDE24" s="146"/>
      <c r="FDF24" s="146"/>
      <c r="FDG24" s="146"/>
      <c r="FDH24" s="146"/>
      <c r="FDI24" s="146"/>
      <c r="FDJ24" s="146"/>
      <c r="FDK24" s="146"/>
      <c r="FDL24" s="146"/>
      <c r="FDM24" s="146"/>
      <c r="FDN24" s="146"/>
      <c r="FDO24" s="146"/>
      <c r="FDP24" s="146"/>
      <c r="FDQ24" s="146"/>
      <c r="FDR24" s="146"/>
      <c r="FDS24" s="146"/>
      <c r="FDT24" s="146"/>
      <c r="FDU24" s="146"/>
      <c r="FDV24" s="146"/>
      <c r="FDW24" s="146"/>
      <c r="FDX24" s="146"/>
      <c r="FDY24" s="146"/>
      <c r="FDZ24" s="146"/>
      <c r="FEA24" s="146"/>
      <c r="FEB24" s="146"/>
      <c r="FEC24" s="146"/>
      <c r="FED24" s="146"/>
      <c r="FEE24" s="146"/>
      <c r="FEF24" s="146"/>
      <c r="FEG24" s="146"/>
      <c r="FEH24" s="146"/>
      <c r="FEI24" s="146"/>
      <c r="FEJ24" s="146"/>
      <c r="FEK24" s="146"/>
      <c r="FEL24" s="146"/>
      <c r="FEM24" s="146"/>
      <c r="FEN24" s="146"/>
      <c r="FEO24" s="146"/>
      <c r="FEP24" s="146"/>
      <c r="FEQ24" s="146"/>
      <c r="FER24" s="146"/>
      <c r="FES24" s="146"/>
      <c r="FET24" s="146"/>
      <c r="FEU24" s="146"/>
      <c r="FEV24" s="146"/>
      <c r="FEW24" s="146"/>
      <c r="FEX24" s="146"/>
      <c r="FEY24" s="146"/>
      <c r="FEZ24" s="146"/>
      <c r="FFA24" s="146"/>
      <c r="FFB24" s="146"/>
      <c r="FFC24" s="146"/>
      <c r="FFD24" s="146"/>
      <c r="FFE24" s="146"/>
      <c r="FFF24" s="146"/>
      <c r="FFG24" s="146"/>
      <c r="FFH24" s="146"/>
      <c r="FFI24" s="146"/>
      <c r="FFJ24" s="146"/>
      <c r="FFK24" s="146"/>
      <c r="FFL24" s="146"/>
      <c r="FFM24" s="146"/>
      <c r="FFN24" s="146"/>
      <c r="FFO24" s="146"/>
      <c r="FFP24" s="146"/>
      <c r="FFQ24" s="146"/>
      <c r="FFR24" s="146"/>
      <c r="FFS24" s="146"/>
      <c r="FFT24" s="146"/>
      <c r="FFU24" s="146"/>
      <c r="FFV24" s="146"/>
      <c r="FFW24" s="146"/>
      <c r="FFX24" s="146"/>
      <c r="FFY24" s="146"/>
      <c r="FFZ24" s="146"/>
      <c r="FGA24" s="146"/>
      <c r="FGB24" s="146"/>
      <c r="FGC24" s="146"/>
      <c r="FGD24" s="146"/>
      <c r="FGE24" s="146"/>
      <c r="FGF24" s="146"/>
      <c r="FGG24" s="146"/>
      <c r="FGH24" s="146"/>
      <c r="FGI24" s="146"/>
      <c r="FGJ24" s="146"/>
      <c r="FGK24" s="146"/>
      <c r="FGL24" s="146"/>
      <c r="FGM24" s="146"/>
      <c r="FGN24" s="146"/>
      <c r="FGO24" s="146"/>
      <c r="FGP24" s="146"/>
      <c r="FGQ24" s="146"/>
      <c r="FGR24" s="146"/>
      <c r="FGS24" s="146"/>
      <c r="FGT24" s="146"/>
      <c r="FGU24" s="146"/>
      <c r="FGV24" s="146"/>
      <c r="FGW24" s="146"/>
      <c r="FGX24" s="146"/>
      <c r="FGY24" s="146"/>
      <c r="FGZ24" s="146"/>
      <c r="FHA24" s="146"/>
      <c r="FHB24" s="146"/>
      <c r="FHC24" s="146"/>
      <c r="FHD24" s="146"/>
      <c r="FHE24" s="146"/>
      <c r="FHF24" s="146"/>
      <c r="FHG24" s="146"/>
      <c r="FHH24" s="146"/>
      <c r="FHI24" s="146"/>
      <c r="FHJ24" s="146"/>
      <c r="FHK24" s="146"/>
      <c r="FHL24" s="146"/>
      <c r="FHM24" s="146"/>
      <c r="FHN24" s="146"/>
      <c r="FHO24" s="146"/>
      <c r="FHP24" s="146"/>
      <c r="FHQ24" s="146"/>
      <c r="FHR24" s="146"/>
      <c r="FHS24" s="146"/>
      <c r="FHT24" s="146"/>
      <c r="FHU24" s="146"/>
      <c r="FHV24" s="146"/>
      <c r="FHW24" s="146"/>
      <c r="FHX24" s="146"/>
      <c r="FHY24" s="146"/>
      <c r="FHZ24" s="146"/>
      <c r="FIA24" s="146"/>
      <c r="FIB24" s="146"/>
      <c r="FIC24" s="146"/>
      <c r="FID24" s="146"/>
      <c r="FIE24" s="146"/>
      <c r="FIF24" s="146"/>
      <c r="FIG24" s="146"/>
      <c r="FIH24" s="146"/>
      <c r="FII24" s="146"/>
      <c r="FIJ24" s="146"/>
      <c r="FIK24" s="146"/>
      <c r="FIL24" s="146"/>
      <c r="FIM24" s="146"/>
      <c r="FIN24" s="146"/>
      <c r="FIO24" s="146"/>
      <c r="FIP24" s="146"/>
      <c r="FIQ24" s="146"/>
      <c r="FIR24" s="146"/>
      <c r="FIS24" s="146"/>
      <c r="FIT24" s="146"/>
      <c r="FIU24" s="146"/>
      <c r="FIV24" s="146"/>
      <c r="FIW24" s="146"/>
      <c r="FIX24" s="146"/>
      <c r="FIY24" s="146"/>
      <c r="FIZ24" s="146"/>
      <c r="FJA24" s="146"/>
      <c r="FJB24" s="146"/>
      <c r="FJC24" s="146"/>
      <c r="FJD24" s="146"/>
      <c r="FJE24" s="146"/>
      <c r="FJF24" s="146"/>
      <c r="FJG24" s="146"/>
      <c r="FJH24" s="146"/>
      <c r="FJI24" s="146"/>
      <c r="FJJ24" s="146"/>
      <c r="FJK24" s="146"/>
      <c r="FJL24" s="146"/>
      <c r="FJM24" s="146"/>
      <c r="FJN24" s="146"/>
      <c r="FJO24" s="146"/>
      <c r="FJP24" s="146"/>
      <c r="FJQ24" s="146"/>
      <c r="FJR24" s="146"/>
      <c r="FJS24" s="146"/>
      <c r="FJT24" s="146"/>
      <c r="FJU24" s="146"/>
      <c r="FJV24" s="146"/>
      <c r="FJW24" s="146"/>
      <c r="FJX24" s="146"/>
      <c r="FJY24" s="146"/>
      <c r="FJZ24" s="146"/>
      <c r="FKA24" s="146"/>
      <c r="FKB24" s="146"/>
      <c r="FKC24" s="146"/>
      <c r="FKD24" s="146"/>
      <c r="FKE24" s="146"/>
      <c r="FKF24" s="146"/>
      <c r="FKG24" s="146"/>
      <c r="FKH24" s="146"/>
      <c r="FKI24" s="146"/>
      <c r="FKJ24" s="146"/>
      <c r="FKK24" s="146"/>
      <c r="FKL24" s="146"/>
      <c r="FKM24" s="146"/>
      <c r="FKN24" s="146"/>
      <c r="FKO24" s="146"/>
      <c r="FKP24" s="146"/>
      <c r="FKQ24" s="146"/>
      <c r="FKR24" s="146"/>
      <c r="FKS24" s="146"/>
      <c r="FKT24" s="146"/>
      <c r="FKU24" s="146"/>
      <c r="FKV24" s="146"/>
      <c r="FKW24" s="146"/>
      <c r="FKX24" s="146"/>
      <c r="FKY24" s="146"/>
      <c r="FKZ24" s="146"/>
      <c r="FLA24" s="146"/>
      <c r="FLB24" s="146"/>
      <c r="FLC24" s="146"/>
      <c r="FLD24" s="146"/>
      <c r="FLE24" s="146"/>
      <c r="FLF24" s="146"/>
      <c r="FLG24" s="146"/>
      <c r="FLH24" s="146"/>
      <c r="FLI24" s="146"/>
      <c r="FLJ24" s="146"/>
      <c r="FLK24" s="146"/>
      <c r="FLL24" s="146"/>
      <c r="FLM24" s="146"/>
      <c r="FLN24" s="146"/>
      <c r="FLO24" s="146"/>
      <c r="FLP24" s="146"/>
      <c r="FLQ24" s="146"/>
      <c r="FLR24" s="146"/>
      <c r="FLS24" s="146"/>
      <c r="FLT24" s="146"/>
      <c r="FLU24" s="146"/>
      <c r="FLV24" s="146"/>
      <c r="FLW24" s="146"/>
      <c r="FLX24" s="146"/>
      <c r="FLY24" s="146"/>
      <c r="FLZ24" s="146"/>
      <c r="FMA24" s="146"/>
      <c r="FMB24" s="146"/>
      <c r="FMC24" s="146"/>
      <c r="FMD24" s="146"/>
      <c r="FME24" s="146"/>
      <c r="FMF24" s="146"/>
      <c r="FMG24" s="146"/>
      <c r="FMH24" s="146"/>
      <c r="FMI24" s="146"/>
      <c r="FMJ24" s="146"/>
      <c r="FMK24" s="146"/>
      <c r="FML24" s="146"/>
      <c r="FMM24" s="146"/>
      <c r="FMN24" s="146"/>
      <c r="FMO24" s="146"/>
      <c r="FMP24" s="146"/>
      <c r="FMQ24" s="146"/>
      <c r="FMR24" s="146"/>
      <c r="FMS24" s="146"/>
      <c r="FMT24" s="146"/>
      <c r="FMU24" s="146"/>
      <c r="FMV24" s="146"/>
      <c r="FMW24" s="146"/>
      <c r="FMX24" s="146"/>
      <c r="FMY24" s="146"/>
      <c r="FMZ24" s="146"/>
      <c r="FNA24" s="146"/>
      <c r="FNB24" s="146"/>
      <c r="FNC24" s="146"/>
      <c r="FND24" s="146"/>
      <c r="FNE24" s="146"/>
      <c r="FNF24" s="146"/>
      <c r="FNG24" s="146"/>
      <c r="FNH24" s="146"/>
      <c r="FNI24" s="146"/>
      <c r="FNJ24" s="146"/>
      <c r="FNK24" s="146"/>
      <c r="FNL24" s="146"/>
      <c r="FNM24" s="146"/>
      <c r="FNN24" s="146"/>
      <c r="FNO24" s="146"/>
      <c r="FNP24" s="146"/>
      <c r="FNQ24" s="146"/>
      <c r="FNR24" s="146"/>
      <c r="FNS24" s="146"/>
      <c r="FNT24" s="146"/>
      <c r="FNU24" s="146"/>
      <c r="FNV24" s="146"/>
      <c r="FNW24" s="146"/>
      <c r="FNX24" s="146"/>
      <c r="FNY24" s="146"/>
      <c r="FNZ24" s="146"/>
      <c r="FOA24" s="146"/>
      <c r="FOB24" s="146"/>
      <c r="FOC24" s="146"/>
      <c r="FOD24" s="146"/>
      <c r="FOE24" s="146"/>
      <c r="FOF24" s="146"/>
      <c r="FOG24" s="146"/>
      <c r="FOH24" s="146"/>
      <c r="FOI24" s="146"/>
      <c r="FOJ24" s="146"/>
      <c r="FOK24" s="146"/>
      <c r="FOL24" s="146"/>
      <c r="FOM24" s="146"/>
      <c r="FON24" s="146"/>
      <c r="FOO24" s="146"/>
      <c r="FOP24" s="146"/>
      <c r="FOQ24" s="146"/>
      <c r="FOR24" s="146"/>
      <c r="FOS24" s="146"/>
      <c r="FOT24" s="146"/>
      <c r="FOU24" s="146"/>
      <c r="FOV24" s="146"/>
      <c r="FOW24" s="146"/>
      <c r="FOX24" s="146"/>
      <c r="FOY24" s="146"/>
      <c r="FOZ24" s="146"/>
      <c r="FPA24" s="146"/>
      <c r="FPB24" s="146"/>
      <c r="FPC24" s="146"/>
      <c r="FPD24" s="146"/>
      <c r="FPE24" s="146"/>
      <c r="FPF24" s="146"/>
      <c r="FPG24" s="146"/>
      <c r="FPH24" s="146"/>
      <c r="FPI24" s="146"/>
      <c r="FPJ24" s="146"/>
      <c r="FPK24" s="146"/>
      <c r="FPL24" s="146"/>
      <c r="FPM24" s="146"/>
      <c r="FPN24" s="146"/>
      <c r="FPO24" s="146"/>
      <c r="FPP24" s="146"/>
      <c r="FPQ24" s="146"/>
      <c r="FPR24" s="146"/>
      <c r="FPS24" s="146"/>
      <c r="FPT24" s="146"/>
      <c r="FPU24" s="146"/>
      <c r="FPV24" s="146"/>
      <c r="FPW24" s="146"/>
      <c r="FPX24" s="146"/>
      <c r="FPY24" s="146"/>
      <c r="FPZ24" s="146"/>
      <c r="FQA24" s="146"/>
      <c r="FQB24" s="146"/>
      <c r="FQC24" s="146"/>
      <c r="FQD24" s="146"/>
      <c r="FQE24" s="146"/>
      <c r="FQF24" s="146"/>
      <c r="FQG24" s="146"/>
      <c r="FQH24" s="146"/>
      <c r="FQI24" s="146"/>
      <c r="FQJ24" s="146"/>
      <c r="FQK24" s="146"/>
      <c r="FQL24" s="146"/>
      <c r="FQM24" s="146"/>
      <c r="FQN24" s="146"/>
      <c r="FQO24" s="146"/>
      <c r="FQP24" s="146"/>
      <c r="FQQ24" s="146"/>
      <c r="FQR24" s="146"/>
      <c r="FQS24" s="146"/>
      <c r="FQT24" s="146"/>
      <c r="FQU24" s="146"/>
      <c r="FQV24" s="146"/>
      <c r="FQW24" s="146"/>
      <c r="FQX24" s="146"/>
      <c r="FQY24" s="146"/>
      <c r="FQZ24" s="146"/>
      <c r="FRA24" s="146"/>
      <c r="FRB24" s="146"/>
      <c r="FRC24" s="146"/>
      <c r="FRD24" s="146"/>
      <c r="FRE24" s="146"/>
      <c r="FRF24" s="146"/>
      <c r="FRG24" s="146"/>
      <c r="FRH24" s="146"/>
      <c r="FRI24" s="146"/>
      <c r="FRJ24" s="146"/>
      <c r="FRK24" s="146"/>
      <c r="FRL24" s="146"/>
      <c r="FRM24" s="146"/>
      <c r="FRN24" s="146"/>
      <c r="FRO24" s="146"/>
      <c r="FRP24" s="146"/>
      <c r="FRQ24" s="146"/>
      <c r="FRR24" s="146"/>
      <c r="FRS24" s="146"/>
      <c r="FRT24" s="146"/>
      <c r="FRU24" s="146"/>
      <c r="FRV24" s="146"/>
      <c r="FRW24" s="146"/>
      <c r="FRX24" s="146"/>
      <c r="FRY24" s="146"/>
      <c r="FRZ24" s="146"/>
      <c r="FSA24" s="146"/>
      <c r="FSB24" s="146"/>
      <c r="FSC24" s="146"/>
      <c r="FSD24" s="146"/>
      <c r="FSE24" s="146"/>
      <c r="FSF24" s="146"/>
      <c r="FSG24" s="146"/>
      <c r="FSH24" s="146"/>
      <c r="FSI24" s="146"/>
      <c r="FSJ24" s="146"/>
      <c r="FSK24" s="146"/>
      <c r="FSL24" s="146"/>
      <c r="FSM24" s="146"/>
      <c r="FSN24" s="146"/>
      <c r="FSO24" s="146"/>
      <c r="FSP24" s="146"/>
      <c r="FSQ24" s="146"/>
      <c r="FSR24" s="146"/>
      <c r="FSS24" s="146"/>
      <c r="FST24" s="146"/>
      <c r="FSU24" s="146"/>
      <c r="FSV24" s="146"/>
      <c r="FSW24" s="146"/>
      <c r="FSX24" s="146"/>
      <c r="FSY24" s="146"/>
      <c r="FSZ24" s="146"/>
      <c r="FTA24" s="146"/>
      <c r="FTB24" s="146"/>
      <c r="FTC24" s="146"/>
      <c r="FTD24" s="146"/>
      <c r="FTE24" s="146"/>
      <c r="FTF24" s="146"/>
      <c r="FTG24" s="146"/>
      <c r="FTH24" s="146"/>
      <c r="FTI24" s="146"/>
      <c r="FTJ24" s="146"/>
      <c r="FTK24" s="146"/>
      <c r="FTL24" s="146"/>
      <c r="FTM24" s="146"/>
      <c r="FTN24" s="146"/>
      <c r="FTO24" s="146"/>
      <c r="FTP24" s="146"/>
      <c r="FTQ24" s="146"/>
      <c r="FTR24" s="146"/>
      <c r="FTS24" s="146"/>
      <c r="FTT24" s="146"/>
      <c r="FTU24" s="146"/>
      <c r="FTV24" s="146"/>
      <c r="FTW24" s="146"/>
      <c r="FTX24" s="146"/>
      <c r="FTY24" s="146"/>
      <c r="FTZ24" s="146"/>
      <c r="FUA24" s="146"/>
      <c r="FUB24" s="146"/>
      <c r="FUC24" s="146"/>
      <c r="FUD24" s="146"/>
      <c r="FUE24" s="146"/>
      <c r="FUF24" s="146"/>
      <c r="FUG24" s="146"/>
      <c r="FUH24" s="146"/>
      <c r="FUI24" s="146"/>
      <c r="FUJ24" s="146"/>
      <c r="FUK24" s="146"/>
      <c r="FUL24" s="146"/>
      <c r="FUM24" s="146"/>
      <c r="FUN24" s="146"/>
      <c r="FUO24" s="146"/>
      <c r="FUP24" s="146"/>
      <c r="FUQ24" s="146"/>
      <c r="FUR24" s="146"/>
      <c r="FUS24" s="146"/>
      <c r="FUT24" s="146"/>
      <c r="FUU24" s="146"/>
      <c r="FUV24" s="146"/>
      <c r="FUW24" s="146"/>
      <c r="FUX24" s="146"/>
      <c r="FUY24" s="146"/>
      <c r="FUZ24" s="146"/>
      <c r="FVA24" s="146"/>
      <c r="FVB24" s="146"/>
      <c r="FVC24" s="146"/>
      <c r="FVD24" s="146"/>
      <c r="FVE24" s="146"/>
      <c r="FVF24" s="146"/>
      <c r="FVG24" s="146"/>
      <c r="FVH24" s="146"/>
      <c r="FVI24" s="146"/>
      <c r="FVJ24" s="146"/>
      <c r="FVK24" s="146"/>
      <c r="FVL24" s="146"/>
      <c r="FVM24" s="146"/>
      <c r="FVN24" s="146"/>
      <c r="FVO24" s="146"/>
      <c r="FVP24" s="146"/>
      <c r="FVQ24" s="146"/>
      <c r="FVR24" s="146"/>
      <c r="FVS24" s="146"/>
      <c r="FVT24" s="146"/>
      <c r="FVU24" s="146"/>
      <c r="FVV24" s="146"/>
      <c r="FVW24" s="146"/>
      <c r="FVX24" s="146"/>
      <c r="FVY24" s="146"/>
      <c r="FVZ24" s="146"/>
      <c r="FWA24" s="146"/>
      <c r="FWB24" s="146"/>
      <c r="FWC24" s="146"/>
      <c r="FWD24" s="146"/>
      <c r="FWE24" s="146"/>
      <c r="FWF24" s="146"/>
      <c r="FWG24" s="146"/>
      <c r="FWH24" s="146"/>
      <c r="FWI24" s="146"/>
      <c r="FWJ24" s="146"/>
      <c r="FWK24" s="146"/>
      <c r="FWL24" s="146"/>
      <c r="FWM24" s="146"/>
      <c r="FWN24" s="146"/>
      <c r="FWO24" s="146"/>
      <c r="FWP24" s="146"/>
      <c r="FWQ24" s="146"/>
      <c r="FWR24" s="146"/>
      <c r="FWS24" s="146"/>
      <c r="FWT24" s="146"/>
      <c r="FWU24" s="146"/>
      <c r="FWV24" s="146"/>
      <c r="FWW24" s="146"/>
      <c r="FWX24" s="146"/>
      <c r="FWY24" s="146"/>
      <c r="FWZ24" s="146"/>
      <c r="FXA24" s="146"/>
      <c r="FXB24" s="146"/>
      <c r="FXC24" s="146"/>
      <c r="FXD24" s="146"/>
      <c r="FXE24" s="146"/>
      <c r="FXF24" s="146"/>
      <c r="FXG24" s="146"/>
      <c r="FXH24" s="146"/>
      <c r="FXI24" s="146"/>
      <c r="FXJ24" s="146"/>
      <c r="FXK24" s="146"/>
      <c r="FXL24" s="146"/>
      <c r="FXM24" s="146"/>
      <c r="FXN24" s="146"/>
      <c r="FXO24" s="146"/>
      <c r="FXP24" s="146"/>
      <c r="FXQ24" s="146"/>
      <c r="FXR24" s="146"/>
      <c r="FXS24" s="146"/>
      <c r="FXT24" s="146"/>
      <c r="FXU24" s="146"/>
      <c r="FXV24" s="146"/>
      <c r="FXW24" s="146"/>
      <c r="FXX24" s="146"/>
      <c r="FXY24" s="146"/>
      <c r="FXZ24" s="146"/>
      <c r="FYA24" s="146"/>
      <c r="FYB24" s="146"/>
      <c r="FYC24" s="146"/>
      <c r="FYD24" s="146"/>
      <c r="FYE24" s="146"/>
      <c r="FYF24" s="146"/>
      <c r="FYG24" s="146"/>
      <c r="FYH24" s="146"/>
      <c r="FYI24" s="146"/>
      <c r="FYJ24" s="146"/>
      <c r="FYK24" s="146"/>
      <c r="FYL24" s="146"/>
      <c r="FYM24" s="146"/>
      <c r="FYN24" s="146"/>
      <c r="FYO24" s="146"/>
      <c r="FYP24" s="146"/>
      <c r="FYQ24" s="146"/>
      <c r="FYR24" s="146"/>
      <c r="FYS24" s="146"/>
      <c r="FYT24" s="146"/>
      <c r="FYU24" s="146"/>
      <c r="FYV24" s="146"/>
      <c r="FYW24" s="146"/>
      <c r="FYX24" s="146"/>
      <c r="FYY24" s="146"/>
      <c r="FYZ24" s="146"/>
      <c r="FZA24" s="146"/>
      <c r="FZB24" s="146"/>
      <c r="FZC24" s="146"/>
      <c r="FZD24" s="146"/>
      <c r="FZE24" s="146"/>
      <c r="FZF24" s="146"/>
      <c r="FZG24" s="146"/>
      <c r="FZH24" s="146"/>
      <c r="FZI24" s="146"/>
      <c r="FZJ24" s="146"/>
      <c r="FZK24" s="146"/>
      <c r="FZL24" s="146"/>
      <c r="FZM24" s="146"/>
      <c r="FZN24" s="146"/>
      <c r="FZO24" s="146"/>
      <c r="FZP24" s="146"/>
      <c r="FZQ24" s="146"/>
      <c r="FZR24" s="146"/>
      <c r="FZS24" s="146"/>
      <c r="FZT24" s="146"/>
      <c r="FZU24" s="146"/>
      <c r="FZV24" s="146"/>
      <c r="FZW24" s="146"/>
      <c r="FZX24" s="146"/>
      <c r="FZY24" s="146"/>
      <c r="FZZ24" s="146"/>
      <c r="GAA24" s="146"/>
      <c r="GAB24" s="146"/>
      <c r="GAC24" s="146"/>
      <c r="GAD24" s="146"/>
      <c r="GAE24" s="146"/>
      <c r="GAF24" s="146"/>
      <c r="GAG24" s="146"/>
      <c r="GAH24" s="146"/>
      <c r="GAI24" s="146"/>
      <c r="GAJ24" s="146"/>
      <c r="GAK24" s="146"/>
      <c r="GAL24" s="146"/>
      <c r="GAM24" s="146"/>
      <c r="GAN24" s="146"/>
      <c r="GAO24" s="146"/>
      <c r="GAP24" s="146"/>
      <c r="GAQ24" s="146"/>
      <c r="GAR24" s="146"/>
      <c r="GAS24" s="146"/>
      <c r="GAT24" s="146"/>
      <c r="GAU24" s="146"/>
      <c r="GAV24" s="146"/>
      <c r="GAW24" s="146"/>
      <c r="GAX24" s="146"/>
      <c r="GAY24" s="146"/>
      <c r="GAZ24" s="146"/>
      <c r="GBA24" s="146"/>
      <c r="GBB24" s="146"/>
      <c r="GBC24" s="146"/>
      <c r="GBD24" s="146"/>
      <c r="GBE24" s="146"/>
      <c r="GBF24" s="146"/>
      <c r="GBG24" s="146"/>
      <c r="GBH24" s="146"/>
      <c r="GBI24" s="146"/>
      <c r="GBJ24" s="146"/>
      <c r="GBK24" s="146"/>
      <c r="GBL24" s="146"/>
      <c r="GBM24" s="146"/>
      <c r="GBN24" s="146"/>
      <c r="GBO24" s="146"/>
      <c r="GBP24" s="146"/>
      <c r="GBQ24" s="146"/>
      <c r="GBR24" s="146"/>
      <c r="GBS24" s="146"/>
      <c r="GBT24" s="146"/>
      <c r="GBU24" s="146"/>
      <c r="GBV24" s="146"/>
      <c r="GBW24" s="146"/>
      <c r="GBX24" s="146"/>
      <c r="GBY24" s="146"/>
      <c r="GBZ24" s="146"/>
      <c r="GCA24" s="146"/>
      <c r="GCB24" s="146"/>
      <c r="GCC24" s="146"/>
      <c r="GCD24" s="146"/>
      <c r="GCE24" s="146"/>
      <c r="GCF24" s="146"/>
      <c r="GCG24" s="146"/>
      <c r="GCH24" s="146"/>
      <c r="GCI24" s="146"/>
      <c r="GCJ24" s="146"/>
      <c r="GCK24" s="146"/>
      <c r="GCL24" s="146"/>
      <c r="GCM24" s="146"/>
      <c r="GCN24" s="146"/>
      <c r="GCO24" s="146"/>
      <c r="GCP24" s="146"/>
      <c r="GCQ24" s="146"/>
      <c r="GCR24" s="146"/>
      <c r="GCS24" s="146"/>
      <c r="GCT24" s="146"/>
      <c r="GCU24" s="146"/>
      <c r="GCV24" s="146"/>
      <c r="GCW24" s="146"/>
      <c r="GCX24" s="146"/>
      <c r="GCY24" s="146"/>
      <c r="GCZ24" s="146"/>
      <c r="GDA24" s="146"/>
      <c r="GDB24" s="146"/>
      <c r="GDC24" s="146"/>
      <c r="GDD24" s="146"/>
      <c r="GDE24" s="146"/>
      <c r="GDF24" s="146"/>
      <c r="GDG24" s="146"/>
      <c r="GDH24" s="146"/>
      <c r="GDI24" s="146"/>
      <c r="GDJ24" s="146"/>
      <c r="GDK24" s="146"/>
      <c r="GDL24" s="146"/>
      <c r="GDM24" s="146"/>
      <c r="GDN24" s="146"/>
      <c r="GDO24" s="146"/>
      <c r="GDP24" s="146"/>
      <c r="GDQ24" s="146"/>
      <c r="GDR24" s="146"/>
      <c r="GDS24" s="146"/>
      <c r="GDT24" s="146"/>
      <c r="GDU24" s="146"/>
      <c r="GDV24" s="146"/>
      <c r="GDW24" s="146"/>
      <c r="GDX24" s="146"/>
      <c r="GDY24" s="146"/>
      <c r="GDZ24" s="146"/>
      <c r="GEA24" s="146"/>
      <c r="GEB24" s="146"/>
      <c r="GEC24" s="146"/>
      <c r="GED24" s="146"/>
      <c r="GEE24" s="146"/>
      <c r="GEF24" s="146"/>
      <c r="GEG24" s="146"/>
      <c r="GEH24" s="146"/>
      <c r="GEI24" s="146"/>
      <c r="GEJ24" s="146"/>
      <c r="GEK24" s="146"/>
      <c r="GEL24" s="146"/>
      <c r="GEM24" s="146"/>
      <c r="GEN24" s="146"/>
      <c r="GEO24" s="146"/>
      <c r="GEP24" s="146"/>
      <c r="GEQ24" s="146"/>
      <c r="GER24" s="146"/>
      <c r="GES24" s="146"/>
      <c r="GET24" s="146"/>
      <c r="GEU24" s="146"/>
      <c r="GEV24" s="146"/>
      <c r="GEW24" s="146"/>
      <c r="GEX24" s="146"/>
      <c r="GEY24" s="146"/>
      <c r="GEZ24" s="146"/>
      <c r="GFA24" s="146"/>
      <c r="GFB24" s="146"/>
      <c r="GFC24" s="146"/>
      <c r="GFD24" s="146"/>
      <c r="GFE24" s="146"/>
      <c r="GFF24" s="146"/>
      <c r="GFG24" s="146"/>
      <c r="GFH24" s="146"/>
      <c r="GFI24" s="146"/>
      <c r="GFJ24" s="146"/>
      <c r="GFK24" s="146"/>
      <c r="GFL24" s="146"/>
      <c r="GFM24" s="146"/>
      <c r="GFN24" s="146"/>
      <c r="GFO24" s="146"/>
      <c r="GFP24" s="146"/>
      <c r="GFQ24" s="146"/>
      <c r="GFR24" s="146"/>
      <c r="GFS24" s="146"/>
      <c r="GFT24" s="146"/>
      <c r="GFU24" s="146"/>
      <c r="GFV24" s="146"/>
      <c r="GFW24" s="146"/>
      <c r="GFX24" s="146"/>
      <c r="GFY24" s="146"/>
      <c r="GFZ24" s="146"/>
      <c r="GGA24" s="146"/>
      <c r="GGB24" s="146"/>
      <c r="GGC24" s="146"/>
      <c r="GGD24" s="146"/>
      <c r="GGE24" s="146"/>
      <c r="GGF24" s="146"/>
      <c r="GGG24" s="146"/>
      <c r="GGH24" s="146"/>
      <c r="GGI24" s="146"/>
      <c r="GGJ24" s="146"/>
      <c r="GGK24" s="146"/>
      <c r="GGL24" s="146"/>
      <c r="GGM24" s="146"/>
      <c r="GGN24" s="146"/>
      <c r="GGO24" s="146"/>
      <c r="GGP24" s="146"/>
      <c r="GGQ24" s="146"/>
      <c r="GGR24" s="146"/>
      <c r="GGS24" s="146"/>
      <c r="GGT24" s="146"/>
      <c r="GGU24" s="146"/>
      <c r="GGV24" s="146"/>
      <c r="GGW24" s="146"/>
      <c r="GGX24" s="146"/>
      <c r="GGY24" s="146"/>
      <c r="GGZ24" s="146"/>
      <c r="GHA24" s="146"/>
      <c r="GHB24" s="146"/>
      <c r="GHC24" s="146"/>
      <c r="GHD24" s="146"/>
      <c r="GHE24" s="146"/>
      <c r="GHF24" s="146"/>
      <c r="GHG24" s="146"/>
      <c r="GHH24" s="146"/>
      <c r="GHI24" s="146"/>
      <c r="GHJ24" s="146"/>
      <c r="GHK24" s="146"/>
      <c r="GHL24" s="146"/>
      <c r="GHM24" s="146"/>
      <c r="GHN24" s="146"/>
      <c r="GHO24" s="146"/>
      <c r="GHP24" s="146"/>
      <c r="GHQ24" s="146"/>
      <c r="GHR24" s="146"/>
      <c r="GHS24" s="146"/>
      <c r="GHT24" s="146"/>
      <c r="GHU24" s="146"/>
      <c r="GHV24" s="146"/>
      <c r="GHW24" s="146"/>
      <c r="GHX24" s="146"/>
      <c r="GHY24" s="146"/>
      <c r="GHZ24" s="146"/>
      <c r="GIA24" s="146"/>
      <c r="GIB24" s="146"/>
      <c r="GIC24" s="146"/>
      <c r="GID24" s="146"/>
      <c r="GIE24" s="146"/>
      <c r="GIF24" s="146"/>
      <c r="GIG24" s="146"/>
      <c r="GIH24" s="146"/>
      <c r="GII24" s="146"/>
      <c r="GIJ24" s="146"/>
      <c r="GIK24" s="146"/>
      <c r="GIL24" s="146"/>
      <c r="GIM24" s="146"/>
      <c r="GIN24" s="146"/>
      <c r="GIO24" s="146"/>
      <c r="GIP24" s="146"/>
      <c r="GIQ24" s="146"/>
      <c r="GIR24" s="146"/>
      <c r="GIS24" s="146"/>
      <c r="GIT24" s="146"/>
      <c r="GIU24" s="146"/>
      <c r="GIV24" s="146"/>
      <c r="GIW24" s="146"/>
      <c r="GIX24" s="146"/>
      <c r="GIY24" s="146"/>
      <c r="GIZ24" s="146"/>
      <c r="GJA24" s="146"/>
      <c r="GJB24" s="146"/>
      <c r="GJC24" s="146"/>
      <c r="GJD24" s="146"/>
      <c r="GJE24" s="146"/>
      <c r="GJF24" s="146"/>
      <c r="GJG24" s="146"/>
      <c r="GJH24" s="146"/>
      <c r="GJI24" s="146"/>
      <c r="GJJ24" s="146"/>
      <c r="GJK24" s="146"/>
      <c r="GJL24" s="146"/>
      <c r="GJM24" s="146"/>
      <c r="GJN24" s="146"/>
      <c r="GJO24" s="146"/>
      <c r="GJP24" s="146"/>
      <c r="GJQ24" s="146"/>
      <c r="GJR24" s="146"/>
      <c r="GJS24" s="146"/>
      <c r="GJT24" s="146"/>
      <c r="GJU24" s="146"/>
      <c r="GJV24" s="146"/>
      <c r="GJW24" s="146"/>
      <c r="GJX24" s="146"/>
      <c r="GJY24" s="146"/>
      <c r="GJZ24" s="146"/>
      <c r="GKA24" s="146"/>
      <c r="GKB24" s="146"/>
      <c r="GKC24" s="146"/>
      <c r="GKD24" s="146"/>
      <c r="GKE24" s="146"/>
      <c r="GKF24" s="146"/>
      <c r="GKG24" s="146"/>
      <c r="GKH24" s="146"/>
      <c r="GKI24" s="146"/>
      <c r="GKJ24" s="146"/>
      <c r="GKK24" s="146"/>
      <c r="GKL24" s="146"/>
      <c r="GKM24" s="146"/>
      <c r="GKN24" s="146"/>
      <c r="GKO24" s="146"/>
      <c r="GKP24" s="146"/>
      <c r="GKQ24" s="146"/>
      <c r="GKR24" s="146"/>
      <c r="GKS24" s="146"/>
      <c r="GKT24" s="146"/>
      <c r="GKU24" s="146"/>
      <c r="GKV24" s="146"/>
      <c r="GKW24" s="146"/>
      <c r="GKX24" s="146"/>
      <c r="GKY24" s="146"/>
      <c r="GKZ24" s="146"/>
      <c r="GLA24" s="146"/>
      <c r="GLB24" s="146"/>
      <c r="GLC24" s="146"/>
      <c r="GLD24" s="146"/>
      <c r="GLE24" s="146"/>
      <c r="GLF24" s="146"/>
      <c r="GLG24" s="146"/>
      <c r="GLH24" s="146"/>
      <c r="GLI24" s="146"/>
      <c r="GLJ24" s="146"/>
      <c r="GLK24" s="146"/>
      <c r="GLL24" s="146"/>
      <c r="GLM24" s="146"/>
      <c r="GLN24" s="146"/>
      <c r="GLO24" s="146"/>
      <c r="GLP24" s="146"/>
      <c r="GLQ24" s="146"/>
      <c r="GLR24" s="146"/>
      <c r="GLS24" s="146"/>
      <c r="GLT24" s="146"/>
      <c r="GLU24" s="146"/>
      <c r="GLV24" s="146"/>
      <c r="GLW24" s="146"/>
      <c r="GLX24" s="146"/>
      <c r="GLY24" s="146"/>
      <c r="GLZ24" s="146"/>
      <c r="GMA24" s="146"/>
      <c r="GMB24" s="146"/>
      <c r="GMC24" s="146"/>
      <c r="GMD24" s="146"/>
      <c r="GME24" s="146"/>
      <c r="GMF24" s="146"/>
      <c r="GMG24" s="146"/>
      <c r="GMH24" s="146"/>
      <c r="GMI24" s="146"/>
      <c r="GMJ24" s="146"/>
      <c r="GMK24" s="146"/>
      <c r="GML24" s="146"/>
      <c r="GMM24" s="146"/>
      <c r="GMN24" s="146"/>
      <c r="GMO24" s="146"/>
      <c r="GMP24" s="146"/>
      <c r="GMQ24" s="146"/>
      <c r="GMR24" s="146"/>
      <c r="GMS24" s="146"/>
      <c r="GMT24" s="146"/>
      <c r="GMU24" s="146"/>
      <c r="GMV24" s="146"/>
      <c r="GMW24" s="146"/>
      <c r="GMX24" s="146"/>
      <c r="GMY24" s="146"/>
      <c r="GMZ24" s="146"/>
      <c r="GNA24" s="146"/>
      <c r="GNB24" s="146"/>
      <c r="GNC24" s="146"/>
      <c r="GND24" s="146"/>
      <c r="GNE24" s="146"/>
      <c r="GNF24" s="146"/>
      <c r="GNG24" s="146"/>
      <c r="GNH24" s="146"/>
      <c r="GNI24" s="146"/>
      <c r="GNJ24" s="146"/>
      <c r="GNK24" s="146"/>
      <c r="GNL24" s="146"/>
      <c r="GNM24" s="146"/>
      <c r="GNN24" s="146"/>
      <c r="GNO24" s="146"/>
      <c r="GNP24" s="146"/>
      <c r="GNQ24" s="146"/>
      <c r="GNR24" s="146"/>
      <c r="GNS24" s="146"/>
      <c r="GNT24" s="146"/>
      <c r="GNU24" s="146"/>
      <c r="GNV24" s="146"/>
      <c r="GNW24" s="146"/>
      <c r="GNX24" s="146"/>
      <c r="GNY24" s="146"/>
      <c r="GNZ24" s="146"/>
      <c r="GOA24" s="146"/>
      <c r="GOB24" s="146"/>
      <c r="GOC24" s="146"/>
      <c r="GOD24" s="146"/>
      <c r="GOE24" s="146"/>
      <c r="GOF24" s="146"/>
      <c r="GOG24" s="146"/>
      <c r="GOH24" s="146"/>
      <c r="GOI24" s="146"/>
      <c r="GOJ24" s="146"/>
      <c r="GOK24" s="146"/>
      <c r="GOL24" s="146"/>
      <c r="GOM24" s="146"/>
      <c r="GON24" s="146"/>
      <c r="GOO24" s="146"/>
      <c r="GOP24" s="146"/>
      <c r="GOQ24" s="146"/>
      <c r="GOR24" s="146"/>
      <c r="GOS24" s="146"/>
      <c r="GOT24" s="146"/>
      <c r="GOU24" s="146"/>
      <c r="GOV24" s="146"/>
      <c r="GOW24" s="146"/>
      <c r="GOX24" s="146"/>
      <c r="GOY24" s="146"/>
      <c r="GOZ24" s="146"/>
      <c r="GPA24" s="146"/>
      <c r="GPB24" s="146"/>
      <c r="GPC24" s="146"/>
      <c r="GPD24" s="146"/>
      <c r="GPE24" s="146"/>
      <c r="GPF24" s="146"/>
      <c r="GPG24" s="146"/>
      <c r="GPH24" s="146"/>
      <c r="GPI24" s="146"/>
      <c r="GPJ24" s="146"/>
      <c r="GPK24" s="146"/>
      <c r="GPL24" s="146"/>
      <c r="GPM24" s="146"/>
      <c r="GPN24" s="146"/>
      <c r="GPO24" s="146"/>
      <c r="GPP24" s="146"/>
      <c r="GPQ24" s="146"/>
      <c r="GPR24" s="146"/>
      <c r="GPS24" s="146"/>
      <c r="GPT24" s="146"/>
      <c r="GPU24" s="146"/>
      <c r="GPV24" s="146"/>
      <c r="GPW24" s="146"/>
      <c r="GPX24" s="146"/>
      <c r="GPY24" s="146"/>
      <c r="GPZ24" s="146"/>
      <c r="GQA24" s="146"/>
      <c r="GQB24" s="146"/>
      <c r="GQC24" s="146"/>
      <c r="GQD24" s="146"/>
      <c r="GQE24" s="146"/>
      <c r="GQF24" s="146"/>
      <c r="GQG24" s="146"/>
      <c r="GQH24" s="146"/>
      <c r="GQI24" s="146"/>
      <c r="GQJ24" s="146"/>
      <c r="GQK24" s="146"/>
      <c r="GQL24" s="146"/>
      <c r="GQM24" s="146"/>
      <c r="GQN24" s="146"/>
      <c r="GQO24" s="146"/>
      <c r="GQP24" s="146"/>
      <c r="GQQ24" s="146"/>
      <c r="GQR24" s="146"/>
      <c r="GQS24" s="146"/>
      <c r="GQT24" s="146"/>
      <c r="GQU24" s="146"/>
      <c r="GQV24" s="146"/>
      <c r="GQW24" s="146"/>
      <c r="GQX24" s="146"/>
      <c r="GQY24" s="146"/>
      <c r="GQZ24" s="146"/>
      <c r="GRA24" s="146"/>
      <c r="GRB24" s="146"/>
      <c r="GRC24" s="146"/>
      <c r="GRD24" s="146"/>
      <c r="GRE24" s="146"/>
      <c r="GRF24" s="146"/>
      <c r="GRG24" s="146"/>
      <c r="GRH24" s="146"/>
      <c r="GRI24" s="146"/>
      <c r="GRJ24" s="146"/>
      <c r="GRK24" s="146"/>
      <c r="GRL24" s="146"/>
      <c r="GRM24" s="146"/>
      <c r="GRN24" s="146"/>
      <c r="GRO24" s="146"/>
      <c r="GRP24" s="146"/>
      <c r="GRQ24" s="146"/>
      <c r="GRR24" s="146"/>
      <c r="GRS24" s="146"/>
      <c r="GRT24" s="146"/>
      <c r="GRU24" s="146"/>
      <c r="GRV24" s="146"/>
      <c r="GRW24" s="146"/>
      <c r="GRX24" s="146"/>
      <c r="GRY24" s="146"/>
      <c r="GRZ24" s="146"/>
      <c r="GSA24" s="146"/>
      <c r="GSB24" s="146"/>
      <c r="GSC24" s="146"/>
      <c r="GSD24" s="146"/>
      <c r="GSE24" s="146"/>
      <c r="GSF24" s="146"/>
      <c r="GSG24" s="146"/>
      <c r="GSH24" s="146"/>
      <c r="GSI24" s="146"/>
      <c r="GSJ24" s="146"/>
      <c r="GSK24" s="146"/>
      <c r="GSL24" s="146"/>
      <c r="GSM24" s="146"/>
      <c r="GSN24" s="146"/>
      <c r="GSO24" s="146"/>
      <c r="GSP24" s="146"/>
      <c r="GSQ24" s="146"/>
      <c r="GSR24" s="146"/>
      <c r="GSS24" s="146"/>
      <c r="GST24" s="146"/>
      <c r="GSU24" s="146"/>
      <c r="GSV24" s="146"/>
      <c r="GSW24" s="146"/>
      <c r="GSX24" s="146"/>
      <c r="GSY24" s="146"/>
      <c r="GSZ24" s="146"/>
      <c r="GTA24" s="146"/>
      <c r="GTB24" s="146"/>
      <c r="GTC24" s="146"/>
      <c r="GTD24" s="146"/>
      <c r="GTE24" s="146"/>
      <c r="GTF24" s="146"/>
      <c r="GTG24" s="146"/>
      <c r="GTH24" s="146"/>
      <c r="GTI24" s="146"/>
      <c r="GTJ24" s="146"/>
      <c r="GTK24" s="146"/>
      <c r="GTL24" s="146"/>
      <c r="GTM24" s="146"/>
      <c r="GTN24" s="146"/>
      <c r="GTO24" s="146"/>
      <c r="GTP24" s="146"/>
      <c r="GTQ24" s="146"/>
      <c r="GTR24" s="146"/>
      <c r="GTS24" s="146"/>
      <c r="GTT24" s="146"/>
      <c r="GTU24" s="146"/>
      <c r="GTV24" s="146"/>
      <c r="GTW24" s="146"/>
      <c r="GTX24" s="146"/>
      <c r="GTY24" s="146"/>
      <c r="GTZ24" s="146"/>
      <c r="GUA24" s="146"/>
      <c r="GUB24" s="146"/>
      <c r="GUC24" s="146"/>
      <c r="GUD24" s="146"/>
      <c r="GUE24" s="146"/>
      <c r="GUF24" s="146"/>
      <c r="GUG24" s="146"/>
      <c r="GUH24" s="146"/>
      <c r="GUI24" s="146"/>
      <c r="GUJ24" s="146"/>
      <c r="GUK24" s="146"/>
      <c r="GUL24" s="146"/>
      <c r="GUM24" s="146"/>
      <c r="GUN24" s="146"/>
      <c r="GUO24" s="146"/>
      <c r="GUP24" s="146"/>
      <c r="GUQ24" s="146"/>
      <c r="GUR24" s="146"/>
      <c r="GUS24" s="146"/>
      <c r="GUT24" s="146"/>
      <c r="GUU24" s="146"/>
      <c r="GUV24" s="146"/>
      <c r="GUW24" s="146"/>
      <c r="GUX24" s="146"/>
      <c r="GUY24" s="146"/>
      <c r="GUZ24" s="146"/>
      <c r="GVA24" s="146"/>
      <c r="GVB24" s="146"/>
      <c r="GVC24" s="146"/>
      <c r="GVD24" s="146"/>
      <c r="GVE24" s="146"/>
      <c r="GVF24" s="146"/>
      <c r="GVG24" s="146"/>
      <c r="GVH24" s="146"/>
      <c r="GVI24" s="146"/>
      <c r="GVJ24" s="146"/>
      <c r="GVK24" s="146"/>
      <c r="GVL24" s="146"/>
      <c r="GVM24" s="146"/>
      <c r="GVN24" s="146"/>
      <c r="GVO24" s="146"/>
      <c r="GVP24" s="146"/>
      <c r="GVQ24" s="146"/>
      <c r="GVR24" s="146"/>
      <c r="GVS24" s="146"/>
      <c r="GVT24" s="146"/>
      <c r="GVU24" s="146"/>
      <c r="GVV24" s="146"/>
      <c r="GVW24" s="146"/>
      <c r="GVX24" s="146"/>
      <c r="GVY24" s="146"/>
      <c r="GVZ24" s="146"/>
      <c r="GWA24" s="146"/>
      <c r="GWB24" s="146"/>
      <c r="GWC24" s="146"/>
      <c r="GWD24" s="146"/>
      <c r="GWE24" s="146"/>
      <c r="GWF24" s="146"/>
      <c r="GWG24" s="146"/>
      <c r="GWH24" s="146"/>
      <c r="GWI24" s="146"/>
      <c r="GWJ24" s="146"/>
      <c r="GWK24" s="146"/>
      <c r="GWL24" s="146"/>
      <c r="GWM24" s="146"/>
      <c r="GWN24" s="146"/>
      <c r="GWO24" s="146"/>
      <c r="GWP24" s="146"/>
      <c r="GWQ24" s="146"/>
      <c r="GWR24" s="146"/>
      <c r="GWS24" s="146"/>
      <c r="GWT24" s="146"/>
      <c r="GWU24" s="146"/>
      <c r="GWV24" s="146"/>
      <c r="GWW24" s="146"/>
      <c r="GWX24" s="146"/>
      <c r="GWY24" s="146"/>
      <c r="GWZ24" s="146"/>
      <c r="GXA24" s="146"/>
      <c r="GXB24" s="146"/>
      <c r="GXC24" s="146"/>
      <c r="GXD24" s="146"/>
      <c r="GXE24" s="146"/>
      <c r="GXF24" s="146"/>
      <c r="GXG24" s="146"/>
      <c r="GXH24" s="146"/>
      <c r="GXI24" s="146"/>
      <c r="GXJ24" s="146"/>
      <c r="GXK24" s="146"/>
      <c r="GXL24" s="146"/>
      <c r="GXM24" s="146"/>
      <c r="GXN24" s="146"/>
      <c r="GXO24" s="146"/>
      <c r="GXP24" s="146"/>
      <c r="GXQ24" s="146"/>
      <c r="GXR24" s="146"/>
      <c r="GXS24" s="146"/>
      <c r="GXT24" s="146"/>
      <c r="GXU24" s="146"/>
      <c r="GXV24" s="146"/>
      <c r="GXW24" s="146"/>
      <c r="GXX24" s="146"/>
      <c r="GXY24" s="146"/>
      <c r="GXZ24" s="146"/>
      <c r="GYA24" s="146"/>
      <c r="GYB24" s="146"/>
      <c r="GYC24" s="146"/>
      <c r="GYD24" s="146"/>
      <c r="GYE24" s="146"/>
      <c r="GYF24" s="146"/>
      <c r="GYG24" s="146"/>
      <c r="GYH24" s="146"/>
      <c r="GYI24" s="146"/>
      <c r="GYJ24" s="146"/>
      <c r="GYK24" s="146"/>
      <c r="GYL24" s="146"/>
      <c r="GYM24" s="146"/>
      <c r="GYN24" s="146"/>
      <c r="GYO24" s="146"/>
      <c r="GYP24" s="146"/>
      <c r="GYQ24" s="146"/>
      <c r="GYR24" s="146"/>
      <c r="GYS24" s="146"/>
      <c r="GYT24" s="146"/>
      <c r="GYU24" s="146"/>
      <c r="GYV24" s="146"/>
      <c r="GYW24" s="146"/>
      <c r="GYX24" s="146"/>
      <c r="GYY24" s="146"/>
      <c r="GYZ24" s="146"/>
      <c r="GZA24" s="146"/>
      <c r="GZB24" s="146"/>
      <c r="GZC24" s="146"/>
      <c r="GZD24" s="146"/>
      <c r="GZE24" s="146"/>
      <c r="GZF24" s="146"/>
      <c r="GZG24" s="146"/>
      <c r="GZH24" s="146"/>
      <c r="GZI24" s="146"/>
      <c r="GZJ24" s="146"/>
      <c r="GZK24" s="146"/>
      <c r="GZL24" s="146"/>
      <c r="GZM24" s="146"/>
      <c r="GZN24" s="146"/>
      <c r="GZO24" s="146"/>
      <c r="GZP24" s="146"/>
      <c r="GZQ24" s="146"/>
      <c r="GZR24" s="146"/>
      <c r="GZS24" s="146"/>
      <c r="GZT24" s="146"/>
      <c r="GZU24" s="146"/>
      <c r="GZV24" s="146"/>
      <c r="GZW24" s="146"/>
      <c r="GZX24" s="146"/>
      <c r="GZY24" s="146"/>
      <c r="GZZ24" s="146"/>
      <c r="HAA24" s="146"/>
      <c r="HAB24" s="146"/>
      <c r="HAC24" s="146"/>
      <c r="HAD24" s="146"/>
      <c r="HAE24" s="146"/>
      <c r="HAF24" s="146"/>
      <c r="HAG24" s="146"/>
      <c r="HAH24" s="146"/>
      <c r="HAI24" s="146"/>
      <c r="HAJ24" s="146"/>
      <c r="HAK24" s="146"/>
      <c r="HAL24" s="146"/>
      <c r="HAM24" s="146"/>
      <c r="HAN24" s="146"/>
      <c r="HAO24" s="146"/>
      <c r="HAP24" s="146"/>
      <c r="HAQ24" s="146"/>
      <c r="HAR24" s="146"/>
      <c r="HAS24" s="146"/>
      <c r="HAT24" s="146"/>
      <c r="HAU24" s="146"/>
      <c r="HAV24" s="146"/>
      <c r="HAW24" s="146"/>
      <c r="HAX24" s="146"/>
      <c r="HAY24" s="146"/>
      <c r="HAZ24" s="146"/>
      <c r="HBA24" s="146"/>
      <c r="HBB24" s="146"/>
      <c r="HBC24" s="146"/>
      <c r="HBD24" s="146"/>
      <c r="HBE24" s="146"/>
      <c r="HBF24" s="146"/>
      <c r="HBG24" s="146"/>
      <c r="HBH24" s="146"/>
      <c r="HBI24" s="146"/>
      <c r="HBJ24" s="146"/>
      <c r="HBK24" s="146"/>
      <c r="HBL24" s="146"/>
      <c r="HBM24" s="146"/>
      <c r="HBN24" s="146"/>
      <c r="HBO24" s="146"/>
      <c r="HBP24" s="146"/>
      <c r="HBQ24" s="146"/>
      <c r="HBR24" s="146"/>
      <c r="HBS24" s="146"/>
      <c r="HBT24" s="146"/>
      <c r="HBU24" s="146"/>
      <c r="HBV24" s="146"/>
      <c r="HBW24" s="146"/>
      <c r="HBX24" s="146"/>
      <c r="HBY24" s="146"/>
      <c r="HBZ24" s="146"/>
      <c r="HCA24" s="146"/>
      <c r="HCB24" s="146"/>
      <c r="HCC24" s="146"/>
      <c r="HCD24" s="146"/>
      <c r="HCE24" s="146"/>
      <c r="HCF24" s="146"/>
      <c r="HCG24" s="146"/>
      <c r="HCH24" s="146"/>
      <c r="HCI24" s="146"/>
      <c r="HCJ24" s="146"/>
      <c r="HCK24" s="146"/>
      <c r="HCL24" s="146"/>
      <c r="HCM24" s="146"/>
      <c r="HCN24" s="146"/>
      <c r="HCO24" s="146"/>
      <c r="HCP24" s="146"/>
      <c r="HCQ24" s="146"/>
      <c r="HCR24" s="146"/>
      <c r="HCS24" s="146"/>
      <c r="HCT24" s="146"/>
      <c r="HCU24" s="146"/>
      <c r="HCV24" s="146"/>
      <c r="HCW24" s="146"/>
      <c r="HCX24" s="146"/>
      <c r="HCY24" s="146"/>
      <c r="HCZ24" s="146"/>
      <c r="HDA24" s="146"/>
      <c r="HDB24" s="146"/>
      <c r="HDC24" s="146"/>
      <c r="HDD24" s="146"/>
      <c r="HDE24" s="146"/>
      <c r="HDF24" s="146"/>
      <c r="HDG24" s="146"/>
      <c r="HDH24" s="146"/>
      <c r="HDI24" s="146"/>
      <c r="HDJ24" s="146"/>
      <c r="HDK24" s="146"/>
      <c r="HDL24" s="146"/>
      <c r="HDM24" s="146"/>
      <c r="HDN24" s="146"/>
      <c r="HDO24" s="146"/>
      <c r="HDP24" s="146"/>
      <c r="HDQ24" s="146"/>
      <c r="HDR24" s="146"/>
      <c r="HDS24" s="146"/>
      <c r="HDT24" s="146"/>
      <c r="HDU24" s="146"/>
      <c r="HDV24" s="146"/>
      <c r="HDW24" s="146"/>
      <c r="HDX24" s="146"/>
      <c r="HDY24" s="146"/>
      <c r="HDZ24" s="146"/>
      <c r="HEA24" s="146"/>
      <c r="HEB24" s="146"/>
      <c r="HEC24" s="146"/>
      <c r="HED24" s="146"/>
      <c r="HEE24" s="146"/>
      <c r="HEF24" s="146"/>
      <c r="HEG24" s="146"/>
      <c r="HEH24" s="146"/>
      <c r="HEI24" s="146"/>
      <c r="HEJ24" s="146"/>
      <c r="HEK24" s="146"/>
      <c r="HEL24" s="146"/>
      <c r="HEM24" s="146"/>
      <c r="HEN24" s="146"/>
      <c r="HEO24" s="146"/>
      <c r="HEP24" s="146"/>
      <c r="HEQ24" s="146"/>
      <c r="HER24" s="146"/>
      <c r="HES24" s="146"/>
      <c r="HET24" s="146"/>
      <c r="HEU24" s="146"/>
      <c r="HEV24" s="146"/>
      <c r="HEW24" s="146"/>
      <c r="HEX24" s="146"/>
      <c r="HEY24" s="146"/>
      <c r="HEZ24" s="146"/>
      <c r="HFA24" s="146"/>
      <c r="HFB24" s="146"/>
      <c r="HFC24" s="146"/>
      <c r="HFD24" s="146"/>
      <c r="HFE24" s="146"/>
      <c r="HFF24" s="146"/>
      <c r="HFG24" s="146"/>
      <c r="HFH24" s="146"/>
      <c r="HFI24" s="146"/>
      <c r="HFJ24" s="146"/>
      <c r="HFK24" s="146"/>
      <c r="HFL24" s="146"/>
      <c r="HFM24" s="146"/>
      <c r="HFN24" s="146"/>
      <c r="HFO24" s="146"/>
      <c r="HFP24" s="146"/>
      <c r="HFQ24" s="146"/>
      <c r="HFR24" s="146"/>
      <c r="HFS24" s="146"/>
      <c r="HFT24" s="146"/>
      <c r="HFU24" s="146"/>
      <c r="HFV24" s="146"/>
      <c r="HFW24" s="146"/>
      <c r="HFX24" s="146"/>
      <c r="HFY24" s="146"/>
      <c r="HFZ24" s="146"/>
      <c r="HGA24" s="146"/>
      <c r="HGB24" s="146"/>
      <c r="HGC24" s="146"/>
      <c r="HGD24" s="146"/>
      <c r="HGE24" s="146"/>
      <c r="HGF24" s="146"/>
      <c r="HGG24" s="146"/>
      <c r="HGH24" s="146"/>
      <c r="HGI24" s="146"/>
      <c r="HGJ24" s="146"/>
      <c r="HGK24" s="146"/>
      <c r="HGL24" s="146"/>
      <c r="HGM24" s="146"/>
      <c r="HGN24" s="146"/>
      <c r="HGO24" s="146"/>
      <c r="HGP24" s="146"/>
      <c r="HGQ24" s="146"/>
      <c r="HGR24" s="146"/>
      <c r="HGS24" s="146"/>
      <c r="HGT24" s="146"/>
      <c r="HGU24" s="146"/>
      <c r="HGV24" s="146"/>
      <c r="HGW24" s="146"/>
      <c r="HGX24" s="146"/>
      <c r="HGY24" s="146"/>
      <c r="HGZ24" s="146"/>
      <c r="HHA24" s="146"/>
      <c r="HHB24" s="146"/>
      <c r="HHC24" s="146"/>
      <c r="HHD24" s="146"/>
      <c r="HHE24" s="146"/>
      <c r="HHF24" s="146"/>
      <c r="HHG24" s="146"/>
      <c r="HHH24" s="146"/>
      <c r="HHI24" s="146"/>
      <c r="HHJ24" s="146"/>
      <c r="HHK24" s="146"/>
      <c r="HHL24" s="146"/>
      <c r="HHM24" s="146"/>
      <c r="HHN24" s="146"/>
      <c r="HHO24" s="146"/>
      <c r="HHP24" s="146"/>
      <c r="HHQ24" s="146"/>
      <c r="HHR24" s="146"/>
      <c r="HHS24" s="146"/>
      <c r="HHT24" s="146"/>
      <c r="HHU24" s="146"/>
      <c r="HHV24" s="146"/>
      <c r="HHW24" s="146"/>
      <c r="HHX24" s="146"/>
      <c r="HHY24" s="146"/>
      <c r="HHZ24" s="146"/>
      <c r="HIA24" s="146"/>
      <c r="HIB24" s="146"/>
      <c r="HIC24" s="146"/>
      <c r="HID24" s="146"/>
      <c r="HIE24" s="146"/>
      <c r="HIF24" s="146"/>
      <c r="HIG24" s="146"/>
      <c r="HIH24" s="146"/>
      <c r="HII24" s="146"/>
      <c r="HIJ24" s="146"/>
      <c r="HIK24" s="146"/>
      <c r="HIL24" s="146"/>
      <c r="HIM24" s="146"/>
      <c r="HIN24" s="146"/>
      <c r="HIO24" s="146"/>
      <c r="HIP24" s="146"/>
      <c r="HIQ24" s="146"/>
      <c r="HIR24" s="146"/>
      <c r="HIS24" s="146"/>
      <c r="HIT24" s="146"/>
      <c r="HIU24" s="146"/>
      <c r="HIV24" s="146"/>
      <c r="HIW24" s="146"/>
      <c r="HIX24" s="146"/>
      <c r="HIY24" s="146"/>
      <c r="HIZ24" s="146"/>
      <c r="HJA24" s="146"/>
      <c r="HJB24" s="146"/>
      <c r="HJC24" s="146"/>
      <c r="HJD24" s="146"/>
      <c r="HJE24" s="146"/>
      <c r="HJF24" s="146"/>
      <c r="HJG24" s="146"/>
      <c r="HJH24" s="146"/>
      <c r="HJI24" s="146"/>
      <c r="HJJ24" s="146"/>
      <c r="HJK24" s="146"/>
      <c r="HJL24" s="146"/>
      <c r="HJM24" s="146"/>
      <c r="HJN24" s="146"/>
      <c r="HJO24" s="146"/>
      <c r="HJP24" s="146"/>
      <c r="HJQ24" s="146"/>
      <c r="HJR24" s="146"/>
      <c r="HJS24" s="146"/>
      <c r="HJT24" s="146"/>
      <c r="HJU24" s="146"/>
      <c r="HJV24" s="146"/>
      <c r="HJW24" s="146"/>
      <c r="HJX24" s="146"/>
      <c r="HJY24" s="146"/>
      <c r="HJZ24" s="146"/>
      <c r="HKA24" s="146"/>
      <c r="HKB24" s="146"/>
      <c r="HKC24" s="146"/>
      <c r="HKD24" s="146"/>
      <c r="HKE24" s="146"/>
      <c r="HKF24" s="146"/>
      <c r="HKG24" s="146"/>
      <c r="HKH24" s="146"/>
      <c r="HKI24" s="146"/>
      <c r="HKJ24" s="146"/>
      <c r="HKK24" s="146"/>
      <c r="HKL24" s="146"/>
      <c r="HKM24" s="146"/>
      <c r="HKN24" s="146"/>
      <c r="HKO24" s="146"/>
      <c r="HKP24" s="146"/>
      <c r="HKQ24" s="146"/>
      <c r="HKR24" s="146"/>
      <c r="HKS24" s="146"/>
      <c r="HKT24" s="146"/>
      <c r="HKU24" s="146"/>
      <c r="HKV24" s="146"/>
      <c r="HKW24" s="146"/>
      <c r="HKX24" s="146"/>
      <c r="HKY24" s="146"/>
      <c r="HKZ24" s="146"/>
      <c r="HLA24" s="146"/>
      <c r="HLB24" s="146"/>
      <c r="HLC24" s="146"/>
      <c r="HLD24" s="146"/>
      <c r="HLE24" s="146"/>
      <c r="HLF24" s="146"/>
      <c r="HLG24" s="146"/>
      <c r="HLH24" s="146"/>
      <c r="HLI24" s="146"/>
      <c r="HLJ24" s="146"/>
      <c r="HLK24" s="146"/>
      <c r="HLL24" s="146"/>
      <c r="HLM24" s="146"/>
      <c r="HLN24" s="146"/>
      <c r="HLO24" s="146"/>
      <c r="HLP24" s="146"/>
      <c r="HLQ24" s="146"/>
      <c r="HLR24" s="146"/>
      <c r="HLS24" s="146"/>
      <c r="HLT24" s="146"/>
      <c r="HLU24" s="146"/>
      <c r="HLV24" s="146"/>
      <c r="HLW24" s="146"/>
      <c r="HLX24" s="146"/>
      <c r="HLY24" s="146"/>
      <c r="HLZ24" s="146"/>
      <c r="HMA24" s="146"/>
      <c r="HMB24" s="146"/>
      <c r="HMC24" s="146"/>
      <c r="HMD24" s="146"/>
      <c r="HME24" s="146"/>
      <c r="HMF24" s="146"/>
      <c r="HMG24" s="146"/>
      <c r="HMH24" s="146"/>
      <c r="HMI24" s="146"/>
      <c r="HMJ24" s="146"/>
      <c r="HMK24" s="146"/>
      <c r="HML24" s="146"/>
      <c r="HMM24" s="146"/>
      <c r="HMN24" s="146"/>
      <c r="HMO24" s="146"/>
      <c r="HMP24" s="146"/>
      <c r="HMQ24" s="146"/>
      <c r="HMR24" s="146"/>
      <c r="HMS24" s="146"/>
      <c r="HMT24" s="146"/>
      <c r="HMU24" s="146"/>
      <c r="HMV24" s="146"/>
      <c r="HMW24" s="146"/>
      <c r="HMX24" s="146"/>
      <c r="HMY24" s="146"/>
      <c r="HMZ24" s="146"/>
      <c r="HNA24" s="146"/>
      <c r="HNB24" s="146"/>
      <c r="HNC24" s="146"/>
      <c r="HND24" s="146"/>
      <c r="HNE24" s="146"/>
      <c r="HNF24" s="146"/>
      <c r="HNG24" s="146"/>
      <c r="HNH24" s="146"/>
      <c r="HNI24" s="146"/>
      <c r="HNJ24" s="146"/>
      <c r="HNK24" s="146"/>
      <c r="HNL24" s="146"/>
      <c r="HNM24" s="146"/>
      <c r="HNN24" s="146"/>
      <c r="HNO24" s="146"/>
      <c r="HNP24" s="146"/>
      <c r="HNQ24" s="146"/>
      <c r="HNR24" s="146"/>
      <c r="HNS24" s="146"/>
      <c r="HNT24" s="146"/>
      <c r="HNU24" s="146"/>
      <c r="HNV24" s="146"/>
      <c r="HNW24" s="146"/>
      <c r="HNX24" s="146"/>
      <c r="HNY24" s="146"/>
      <c r="HNZ24" s="146"/>
      <c r="HOA24" s="146"/>
      <c r="HOB24" s="146"/>
      <c r="HOC24" s="146"/>
      <c r="HOD24" s="146"/>
      <c r="HOE24" s="146"/>
      <c r="HOF24" s="146"/>
      <c r="HOG24" s="146"/>
      <c r="HOH24" s="146"/>
      <c r="HOI24" s="146"/>
      <c r="HOJ24" s="146"/>
      <c r="HOK24" s="146"/>
      <c r="HOL24" s="146"/>
      <c r="HOM24" s="146"/>
      <c r="HON24" s="146"/>
      <c r="HOO24" s="146"/>
      <c r="HOP24" s="146"/>
      <c r="HOQ24" s="146"/>
      <c r="HOR24" s="146"/>
      <c r="HOS24" s="146"/>
      <c r="HOT24" s="146"/>
      <c r="HOU24" s="146"/>
      <c r="HOV24" s="146"/>
      <c r="HOW24" s="146"/>
      <c r="HOX24" s="146"/>
      <c r="HOY24" s="146"/>
      <c r="HOZ24" s="146"/>
      <c r="HPA24" s="146"/>
      <c r="HPB24" s="146"/>
      <c r="HPC24" s="146"/>
      <c r="HPD24" s="146"/>
      <c r="HPE24" s="146"/>
      <c r="HPF24" s="146"/>
      <c r="HPG24" s="146"/>
      <c r="HPH24" s="146"/>
      <c r="HPI24" s="146"/>
      <c r="HPJ24" s="146"/>
      <c r="HPK24" s="146"/>
      <c r="HPL24" s="146"/>
      <c r="HPM24" s="146"/>
      <c r="HPN24" s="146"/>
      <c r="HPO24" s="146"/>
      <c r="HPP24" s="146"/>
      <c r="HPQ24" s="146"/>
      <c r="HPR24" s="146"/>
      <c r="HPS24" s="146"/>
      <c r="HPT24" s="146"/>
      <c r="HPU24" s="146"/>
      <c r="HPV24" s="146"/>
      <c r="HPW24" s="146"/>
      <c r="HPX24" s="146"/>
      <c r="HPY24" s="146"/>
      <c r="HPZ24" s="146"/>
      <c r="HQA24" s="146"/>
      <c r="HQB24" s="146"/>
      <c r="HQC24" s="146"/>
      <c r="HQD24" s="146"/>
      <c r="HQE24" s="146"/>
      <c r="HQF24" s="146"/>
      <c r="HQG24" s="146"/>
      <c r="HQH24" s="146"/>
      <c r="HQI24" s="146"/>
      <c r="HQJ24" s="146"/>
      <c r="HQK24" s="146"/>
      <c r="HQL24" s="146"/>
      <c r="HQM24" s="146"/>
      <c r="HQN24" s="146"/>
      <c r="HQO24" s="146"/>
      <c r="HQP24" s="146"/>
      <c r="HQQ24" s="146"/>
      <c r="HQR24" s="146"/>
      <c r="HQS24" s="146"/>
      <c r="HQT24" s="146"/>
      <c r="HQU24" s="146"/>
      <c r="HQV24" s="146"/>
      <c r="HQW24" s="146"/>
      <c r="HQX24" s="146"/>
      <c r="HQY24" s="146"/>
      <c r="HQZ24" s="146"/>
      <c r="HRA24" s="146"/>
      <c r="HRB24" s="146"/>
      <c r="HRC24" s="146"/>
      <c r="HRD24" s="146"/>
      <c r="HRE24" s="146"/>
      <c r="HRF24" s="146"/>
      <c r="HRG24" s="146"/>
      <c r="HRH24" s="146"/>
      <c r="HRI24" s="146"/>
      <c r="HRJ24" s="146"/>
      <c r="HRK24" s="146"/>
      <c r="HRL24" s="146"/>
      <c r="HRM24" s="146"/>
      <c r="HRN24" s="146"/>
      <c r="HRO24" s="146"/>
      <c r="HRP24" s="146"/>
      <c r="HRQ24" s="146"/>
      <c r="HRR24" s="146"/>
      <c r="HRS24" s="146"/>
      <c r="HRT24" s="146"/>
      <c r="HRU24" s="146"/>
      <c r="HRV24" s="146"/>
      <c r="HRW24" s="146"/>
      <c r="HRX24" s="146"/>
      <c r="HRY24" s="146"/>
      <c r="HRZ24" s="146"/>
      <c r="HSA24" s="146"/>
      <c r="HSB24" s="146"/>
      <c r="HSC24" s="146"/>
      <c r="HSD24" s="146"/>
      <c r="HSE24" s="146"/>
      <c r="HSF24" s="146"/>
      <c r="HSG24" s="146"/>
      <c r="HSH24" s="146"/>
      <c r="HSI24" s="146"/>
      <c r="HSJ24" s="146"/>
      <c r="HSK24" s="146"/>
      <c r="HSL24" s="146"/>
      <c r="HSM24" s="146"/>
      <c r="HSN24" s="146"/>
      <c r="HSO24" s="146"/>
      <c r="HSP24" s="146"/>
      <c r="HSQ24" s="146"/>
      <c r="HSR24" s="146"/>
      <c r="HSS24" s="146"/>
      <c r="HST24" s="146"/>
      <c r="HSU24" s="146"/>
      <c r="HSV24" s="146"/>
      <c r="HSW24" s="146"/>
      <c r="HSX24" s="146"/>
      <c r="HSY24" s="146"/>
      <c r="HSZ24" s="146"/>
      <c r="HTA24" s="146"/>
      <c r="HTB24" s="146"/>
      <c r="HTC24" s="146"/>
      <c r="HTD24" s="146"/>
      <c r="HTE24" s="146"/>
      <c r="HTF24" s="146"/>
      <c r="HTG24" s="146"/>
      <c r="HTH24" s="146"/>
      <c r="HTI24" s="146"/>
      <c r="HTJ24" s="146"/>
      <c r="HTK24" s="146"/>
      <c r="HTL24" s="146"/>
      <c r="HTM24" s="146"/>
      <c r="HTN24" s="146"/>
      <c r="HTO24" s="146"/>
      <c r="HTP24" s="146"/>
      <c r="HTQ24" s="146"/>
      <c r="HTR24" s="146"/>
      <c r="HTS24" s="146"/>
      <c r="HTT24" s="146"/>
      <c r="HTU24" s="146"/>
      <c r="HTV24" s="146"/>
      <c r="HTW24" s="146"/>
      <c r="HTX24" s="146"/>
      <c r="HTY24" s="146"/>
      <c r="HTZ24" s="146"/>
      <c r="HUA24" s="146"/>
      <c r="HUB24" s="146"/>
      <c r="HUC24" s="146"/>
      <c r="HUD24" s="146"/>
      <c r="HUE24" s="146"/>
      <c r="HUF24" s="146"/>
      <c r="HUG24" s="146"/>
      <c r="HUH24" s="146"/>
      <c r="HUI24" s="146"/>
      <c r="HUJ24" s="146"/>
      <c r="HUK24" s="146"/>
      <c r="HUL24" s="146"/>
      <c r="HUM24" s="146"/>
      <c r="HUN24" s="146"/>
      <c r="HUO24" s="146"/>
      <c r="HUP24" s="146"/>
      <c r="HUQ24" s="146"/>
      <c r="HUR24" s="146"/>
      <c r="HUS24" s="146"/>
      <c r="HUT24" s="146"/>
      <c r="HUU24" s="146"/>
      <c r="HUV24" s="146"/>
      <c r="HUW24" s="146"/>
      <c r="HUX24" s="146"/>
      <c r="HUY24" s="146"/>
      <c r="HUZ24" s="146"/>
      <c r="HVA24" s="146"/>
      <c r="HVB24" s="146"/>
      <c r="HVC24" s="146"/>
      <c r="HVD24" s="146"/>
      <c r="HVE24" s="146"/>
      <c r="HVF24" s="146"/>
      <c r="HVG24" s="146"/>
      <c r="HVH24" s="146"/>
      <c r="HVI24" s="146"/>
      <c r="HVJ24" s="146"/>
      <c r="HVK24" s="146"/>
      <c r="HVL24" s="146"/>
      <c r="HVM24" s="146"/>
      <c r="HVN24" s="146"/>
      <c r="HVO24" s="146"/>
      <c r="HVP24" s="146"/>
      <c r="HVQ24" s="146"/>
      <c r="HVR24" s="146"/>
      <c r="HVS24" s="146"/>
      <c r="HVT24" s="146"/>
      <c r="HVU24" s="146"/>
      <c r="HVV24" s="146"/>
      <c r="HVW24" s="146"/>
      <c r="HVX24" s="146"/>
      <c r="HVY24" s="146"/>
      <c r="HVZ24" s="146"/>
      <c r="HWA24" s="146"/>
      <c r="HWB24" s="146"/>
      <c r="HWC24" s="146"/>
      <c r="HWD24" s="146"/>
      <c r="HWE24" s="146"/>
      <c r="HWF24" s="146"/>
      <c r="HWG24" s="146"/>
      <c r="HWH24" s="146"/>
      <c r="HWI24" s="146"/>
      <c r="HWJ24" s="146"/>
      <c r="HWK24" s="146"/>
      <c r="HWL24" s="146"/>
      <c r="HWM24" s="146"/>
      <c r="HWN24" s="146"/>
      <c r="HWO24" s="146"/>
      <c r="HWP24" s="146"/>
      <c r="HWQ24" s="146"/>
      <c r="HWR24" s="146"/>
      <c r="HWS24" s="146"/>
      <c r="HWT24" s="146"/>
      <c r="HWU24" s="146"/>
      <c r="HWV24" s="146"/>
      <c r="HWW24" s="146"/>
      <c r="HWX24" s="146"/>
      <c r="HWY24" s="146"/>
      <c r="HWZ24" s="146"/>
      <c r="HXA24" s="146"/>
      <c r="HXB24" s="146"/>
      <c r="HXC24" s="146"/>
      <c r="HXD24" s="146"/>
      <c r="HXE24" s="146"/>
      <c r="HXF24" s="146"/>
      <c r="HXG24" s="146"/>
      <c r="HXH24" s="146"/>
      <c r="HXI24" s="146"/>
      <c r="HXJ24" s="146"/>
      <c r="HXK24" s="146"/>
      <c r="HXL24" s="146"/>
      <c r="HXM24" s="146"/>
      <c r="HXN24" s="146"/>
      <c r="HXO24" s="146"/>
      <c r="HXP24" s="146"/>
      <c r="HXQ24" s="146"/>
      <c r="HXR24" s="146"/>
      <c r="HXS24" s="146"/>
      <c r="HXT24" s="146"/>
      <c r="HXU24" s="146"/>
      <c r="HXV24" s="146"/>
      <c r="HXW24" s="146"/>
      <c r="HXX24" s="146"/>
      <c r="HXY24" s="146"/>
      <c r="HXZ24" s="146"/>
      <c r="HYA24" s="146"/>
      <c r="HYB24" s="146"/>
      <c r="HYC24" s="146"/>
      <c r="HYD24" s="146"/>
      <c r="HYE24" s="146"/>
      <c r="HYF24" s="146"/>
      <c r="HYG24" s="146"/>
      <c r="HYH24" s="146"/>
      <c r="HYI24" s="146"/>
      <c r="HYJ24" s="146"/>
      <c r="HYK24" s="146"/>
      <c r="HYL24" s="146"/>
      <c r="HYM24" s="146"/>
      <c r="HYN24" s="146"/>
      <c r="HYO24" s="146"/>
      <c r="HYP24" s="146"/>
      <c r="HYQ24" s="146"/>
      <c r="HYR24" s="146"/>
      <c r="HYS24" s="146"/>
      <c r="HYT24" s="146"/>
      <c r="HYU24" s="146"/>
      <c r="HYV24" s="146"/>
      <c r="HYW24" s="146"/>
      <c r="HYX24" s="146"/>
      <c r="HYY24" s="146"/>
      <c r="HYZ24" s="146"/>
      <c r="HZA24" s="146"/>
      <c r="HZB24" s="146"/>
      <c r="HZC24" s="146"/>
      <c r="HZD24" s="146"/>
      <c r="HZE24" s="146"/>
      <c r="HZF24" s="146"/>
      <c r="HZG24" s="146"/>
      <c r="HZH24" s="146"/>
      <c r="HZI24" s="146"/>
      <c r="HZJ24" s="146"/>
      <c r="HZK24" s="146"/>
      <c r="HZL24" s="146"/>
      <c r="HZM24" s="146"/>
      <c r="HZN24" s="146"/>
      <c r="HZO24" s="146"/>
      <c r="HZP24" s="146"/>
      <c r="HZQ24" s="146"/>
      <c r="HZR24" s="146"/>
      <c r="HZS24" s="146"/>
      <c r="HZT24" s="146"/>
      <c r="HZU24" s="146"/>
      <c r="HZV24" s="146"/>
      <c r="HZW24" s="146"/>
      <c r="HZX24" s="146"/>
      <c r="HZY24" s="146"/>
      <c r="HZZ24" s="146"/>
      <c r="IAA24" s="146"/>
      <c r="IAB24" s="146"/>
      <c r="IAC24" s="146"/>
      <c r="IAD24" s="146"/>
      <c r="IAE24" s="146"/>
      <c r="IAF24" s="146"/>
      <c r="IAG24" s="146"/>
      <c r="IAH24" s="146"/>
      <c r="IAI24" s="146"/>
      <c r="IAJ24" s="146"/>
      <c r="IAK24" s="146"/>
      <c r="IAL24" s="146"/>
      <c r="IAM24" s="146"/>
      <c r="IAN24" s="146"/>
      <c r="IAO24" s="146"/>
      <c r="IAP24" s="146"/>
      <c r="IAQ24" s="146"/>
      <c r="IAR24" s="146"/>
      <c r="IAS24" s="146"/>
      <c r="IAT24" s="146"/>
      <c r="IAU24" s="146"/>
      <c r="IAV24" s="146"/>
      <c r="IAW24" s="146"/>
      <c r="IAX24" s="146"/>
      <c r="IAY24" s="146"/>
      <c r="IAZ24" s="146"/>
      <c r="IBA24" s="146"/>
      <c r="IBB24" s="146"/>
      <c r="IBC24" s="146"/>
      <c r="IBD24" s="146"/>
      <c r="IBE24" s="146"/>
      <c r="IBF24" s="146"/>
      <c r="IBG24" s="146"/>
      <c r="IBH24" s="146"/>
      <c r="IBI24" s="146"/>
      <c r="IBJ24" s="146"/>
      <c r="IBK24" s="146"/>
      <c r="IBL24" s="146"/>
      <c r="IBM24" s="146"/>
      <c r="IBN24" s="146"/>
      <c r="IBO24" s="146"/>
      <c r="IBP24" s="146"/>
      <c r="IBQ24" s="146"/>
      <c r="IBR24" s="146"/>
      <c r="IBS24" s="146"/>
      <c r="IBT24" s="146"/>
      <c r="IBU24" s="146"/>
      <c r="IBV24" s="146"/>
      <c r="IBW24" s="146"/>
      <c r="IBX24" s="146"/>
      <c r="IBY24" s="146"/>
      <c r="IBZ24" s="146"/>
      <c r="ICA24" s="146"/>
      <c r="ICB24" s="146"/>
      <c r="ICC24" s="146"/>
      <c r="ICD24" s="146"/>
      <c r="ICE24" s="146"/>
      <c r="ICF24" s="146"/>
      <c r="ICG24" s="146"/>
      <c r="ICH24" s="146"/>
      <c r="ICI24" s="146"/>
      <c r="ICJ24" s="146"/>
      <c r="ICK24" s="146"/>
      <c r="ICL24" s="146"/>
      <c r="ICM24" s="146"/>
      <c r="ICN24" s="146"/>
      <c r="ICO24" s="146"/>
      <c r="ICP24" s="146"/>
      <c r="ICQ24" s="146"/>
      <c r="ICR24" s="146"/>
      <c r="ICS24" s="146"/>
      <c r="ICT24" s="146"/>
      <c r="ICU24" s="146"/>
      <c r="ICV24" s="146"/>
      <c r="ICW24" s="146"/>
      <c r="ICX24" s="146"/>
      <c r="ICY24" s="146"/>
      <c r="ICZ24" s="146"/>
      <c r="IDA24" s="146"/>
      <c r="IDB24" s="146"/>
      <c r="IDC24" s="146"/>
      <c r="IDD24" s="146"/>
      <c r="IDE24" s="146"/>
      <c r="IDF24" s="146"/>
      <c r="IDG24" s="146"/>
      <c r="IDH24" s="146"/>
      <c r="IDI24" s="146"/>
      <c r="IDJ24" s="146"/>
      <c r="IDK24" s="146"/>
      <c r="IDL24" s="146"/>
      <c r="IDM24" s="146"/>
      <c r="IDN24" s="146"/>
      <c r="IDO24" s="146"/>
      <c r="IDP24" s="146"/>
      <c r="IDQ24" s="146"/>
      <c r="IDR24" s="146"/>
      <c r="IDS24" s="146"/>
      <c r="IDT24" s="146"/>
      <c r="IDU24" s="146"/>
      <c r="IDV24" s="146"/>
      <c r="IDW24" s="146"/>
      <c r="IDX24" s="146"/>
      <c r="IDY24" s="146"/>
      <c r="IDZ24" s="146"/>
      <c r="IEA24" s="146"/>
      <c r="IEB24" s="146"/>
      <c r="IEC24" s="146"/>
      <c r="IED24" s="146"/>
      <c r="IEE24" s="146"/>
      <c r="IEF24" s="146"/>
      <c r="IEG24" s="146"/>
      <c r="IEH24" s="146"/>
      <c r="IEI24" s="146"/>
      <c r="IEJ24" s="146"/>
      <c r="IEK24" s="146"/>
      <c r="IEL24" s="146"/>
      <c r="IEM24" s="146"/>
      <c r="IEN24" s="146"/>
      <c r="IEO24" s="146"/>
      <c r="IEP24" s="146"/>
      <c r="IEQ24" s="146"/>
      <c r="IER24" s="146"/>
      <c r="IES24" s="146"/>
      <c r="IET24" s="146"/>
      <c r="IEU24" s="146"/>
      <c r="IEV24" s="146"/>
      <c r="IEW24" s="146"/>
      <c r="IEX24" s="146"/>
      <c r="IEY24" s="146"/>
      <c r="IEZ24" s="146"/>
      <c r="IFA24" s="146"/>
      <c r="IFB24" s="146"/>
      <c r="IFC24" s="146"/>
      <c r="IFD24" s="146"/>
      <c r="IFE24" s="146"/>
      <c r="IFF24" s="146"/>
      <c r="IFG24" s="146"/>
      <c r="IFH24" s="146"/>
      <c r="IFI24" s="146"/>
      <c r="IFJ24" s="146"/>
      <c r="IFK24" s="146"/>
      <c r="IFL24" s="146"/>
      <c r="IFM24" s="146"/>
      <c r="IFN24" s="146"/>
      <c r="IFO24" s="146"/>
      <c r="IFP24" s="146"/>
      <c r="IFQ24" s="146"/>
      <c r="IFR24" s="146"/>
      <c r="IFS24" s="146"/>
      <c r="IFT24" s="146"/>
      <c r="IFU24" s="146"/>
      <c r="IFV24" s="146"/>
      <c r="IFW24" s="146"/>
      <c r="IFX24" s="146"/>
      <c r="IFY24" s="146"/>
      <c r="IFZ24" s="146"/>
      <c r="IGA24" s="146"/>
      <c r="IGB24" s="146"/>
      <c r="IGC24" s="146"/>
      <c r="IGD24" s="146"/>
      <c r="IGE24" s="146"/>
      <c r="IGF24" s="146"/>
      <c r="IGG24" s="146"/>
      <c r="IGH24" s="146"/>
      <c r="IGI24" s="146"/>
      <c r="IGJ24" s="146"/>
      <c r="IGK24" s="146"/>
      <c r="IGL24" s="146"/>
      <c r="IGM24" s="146"/>
      <c r="IGN24" s="146"/>
      <c r="IGO24" s="146"/>
      <c r="IGP24" s="146"/>
      <c r="IGQ24" s="146"/>
      <c r="IGR24" s="146"/>
      <c r="IGS24" s="146"/>
      <c r="IGT24" s="146"/>
      <c r="IGU24" s="146"/>
      <c r="IGV24" s="146"/>
      <c r="IGW24" s="146"/>
      <c r="IGX24" s="146"/>
      <c r="IGY24" s="146"/>
      <c r="IGZ24" s="146"/>
      <c r="IHA24" s="146"/>
      <c r="IHB24" s="146"/>
      <c r="IHC24" s="146"/>
      <c r="IHD24" s="146"/>
      <c r="IHE24" s="146"/>
      <c r="IHF24" s="146"/>
      <c r="IHG24" s="146"/>
      <c r="IHH24" s="146"/>
      <c r="IHI24" s="146"/>
      <c r="IHJ24" s="146"/>
      <c r="IHK24" s="146"/>
      <c r="IHL24" s="146"/>
      <c r="IHM24" s="146"/>
      <c r="IHN24" s="146"/>
      <c r="IHO24" s="146"/>
      <c r="IHP24" s="146"/>
      <c r="IHQ24" s="146"/>
      <c r="IHR24" s="146"/>
      <c r="IHS24" s="146"/>
      <c r="IHT24" s="146"/>
      <c r="IHU24" s="146"/>
      <c r="IHV24" s="146"/>
      <c r="IHW24" s="146"/>
      <c r="IHX24" s="146"/>
      <c r="IHY24" s="146"/>
      <c r="IHZ24" s="146"/>
      <c r="IIA24" s="146"/>
      <c r="IIB24" s="146"/>
      <c r="IIC24" s="146"/>
      <c r="IID24" s="146"/>
      <c r="IIE24" s="146"/>
      <c r="IIF24" s="146"/>
      <c r="IIG24" s="146"/>
      <c r="IIH24" s="146"/>
      <c r="III24" s="146"/>
      <c r="IIJ24" s="146"/>
      <c r="IIK24" s="146"/>
      <c r="IIL24" s="146"/>
      <c r="IIM24" s="146"/>
      <c r="IIN24" s="146"/>
      <c r="IIO24" s="146"/>
      <c r="IIP24" s="146"/>
      <c r="IIQ24" s="146"/>
      <c r="IIR24" s="146"/>
      <c r="IIS24" s="146"/>
      <c r="IIT24" s="146"/>
      <c r="IIU24" s="146"/>
      <c r="IIV24" s="146"/>
      <c r="IIW24" s="146"/>
      <c r="IIX24" s="146"/>
      <c r="IIY24" s="146"/>
      <c r="IIZ24" s="146"/>
      <c r="IJA24" s="146"/>
      <c r="IJB24" s="146"/>
      <c r="IJC24" s="146"/>
      <c r="IJD24" s="146"/>
      <c r="IJE24" s="146"/>
      <c r="IJF24" s="146"/>
      <c r="IJG24" s="146"/>
      <c r="IJH24" s="146"/>
      <c r="IJI24" s="146"/>
      <c r="IJJ24" s="146"/>
      <c r="IJK24" s="146"/>
      <c r="IJL24" s="146"/>
      <c r="IJM24" s="146"/>
      <c r="IJN24" s="146"/>
      <c r="IJO24" s="146"/>
      <c r="IJP24" s="146"/>
      <c r="IJQ24" s="146"/>
      <c r="IJR24" s="146"/>
      <c r="IJS24" s="146"/>
      <c r="IJT24" s="146"/>
      <c r="IJU24" s="146"/>
      <c r="IJV24" s="146"/>
      <c r="IJW24" s="146"/>
      <c r="IJX24" s="146"/>
      <c r="IJY24" s="146"/>
      <c r="IJZ24" s="146"/>
      <c r="IKA24" s="146"/>
      <c r="IKB24" s="146"/>
      <c r="IKC24" s="146"/>
      <c r="IKD24" s="146"/>
      <c r="IKE24" s="146"/>
      <c r="IKF24" s="146"/>
      <c r="IKG24" s="146"/>
      <c r="IKH24" s="146"/>
      <c r="IKI24" s="146"/>
      <c r="IKJ24" s="146"/>
      <c r="IKK24" s="146"/>
      <c r="IKL24" s="146"/>
      <c r="IKM24" s="146"/>
      <c r="IKN24" s="146"/>
      <c r="IKO24" s="146"/>
      <c r="IKP24" s="146"/>
      <c r="IKQ24" s="146"/>
      <c r="IKR24" s="146"/>
      <c r="IKS24" s="146"/>
      <c r="IKT24" s="146"/>
      <c r="IKU24" s="146"/>
      <c r="IKV24" s="146"/>
      <c r="IKW24" s="146"/>
      <c r="IKX24" s="146"/>
      <c r="IKY24" s="146"/>
      <c r="IKZ24" s="146"/>
      <c r="ILA24" s="146"/>
      <c r="ILB24" s="146"/>
      <c r="ILC24" s="146"/>
      <c r="ILD24" s="146"/>
      <c r="ILE24" s="146"/>
      <c r="ILF24" s="146"/>
      <c r="ILG24" s="146"/>
      <c r="ILH24" s="146"/>
      <c r="ILI24" s="146"/>
      <c r="ILJ24" s="146"/>
      <c r="ILK24" s="146"/>
      <c r="ILL24" s="146"/>
      <c r="ILM24" s="146"/>
      <c r="ILN24" s="146"/>
      <c r="ILO24" s="146"/>
      <c r="ILP24" s="146"/>
      <c r="ILQ24" s="146"/>
      <c r="ILR24" s="146"/>
      <c r="ILS24" s="146"/>
      <c r="ILT24" s="146"/>
      <c r="ILU24" s="146"/>
      <c r="ILV24" s="146"/>
      <c r="ILW24" s="146"/>
      <c r="ILX24" s="146"/>
      <c r="ILY24" s="146"/>
      <c r="ILZ24" s="146"/>
      <c r="IMA24" s="146"/>
      <c r="IMB24" s="146"/>
      <c r="IMC24" s="146"/>
      <c r="IMD24" s="146"/>
      <c r="IME24" s="146"/>
      <c r="IMF24" s="146"/>
      <c r="IMG24" s="146"/>
      <c r="IMH24" s="146"/>
      <c r="IMI24" s="146"/>
      <c r="IMJ24" s="146"/>
      <c r="IMK24" s="146"/>
      <c r="IML24" s="146"/>
      <c r="IMM24" s="146"/>
      <c r="IMN24" s="146"/>
      <c r="IMO24" s="146"/>
      <c r="IMP24" s="146"/>
      <c r="IMQ24" s="146"/>
      <c r="IMR24" s="146"/>
      <c r="IMS24" s="146"/>
      <c r="IMT24" s="146"/>
      <c r="IMU24" s="146"/>
      <c r="IMV24" s="146"/>
      <c r="IMW24" s="146"/>
      <c r="IMX24" s="146"/>
      <c r="IMY24" s="146"/>
      <c r="IMZ24" s="146"/>
      <c r="INA24" s="146"/>
      <c r="INB24" s="146"/>
      <c r="INC24" s="146"/>
      <c r="IND24" s="146"/>
      <c r="INE24" s="146"/>
      <c r="INF24" s="146"/>
      <c r="ING24" s="146"/>
      <c r="INH24" s="146"/>
      <c r="INI24" s="146"/>
      <c r="INJ24" s="146"/>
      <c r="INK24" s="146"/>
      <c r="INL24" s="146"/>
      <c r="INM24" s="146"/>
      <c r="INN24" s="146"/>
      <c r="INO24" s="146"/>
      <c r="INP24" s="146"/>
      <c r="INQ24" s="146"/>
      <c r="INR24" s="146"/>
      <c r="INS24" s="146"/>
      <c r="INT24" s="146"/>
      <c r="INU24" s="146"/>
      <c r="INV24" s="146"/>
      <c r="INW24" s="146"/>
      <c r="INX24" s="146"/>
      <c r="INY24" s="146"/>
      <c r="INZ24" s="146"/>
      <c r="IOA24" s="146"/>
      <c r="IOB24" s="146"/>
      <c r="IOC24" s="146"/>
      <c r="IOD24" s="146"/>
      <c r="IOE24" s="146"/>
      <c r="IOF24" s="146"/>
      <c r="IOG24" s="146"/>
      <c r="IOH24" s="146"/>
      <c r="IOI24" s="146"/>
      <c r="IOJ24" s="146"/>
      <c r="IOK24" s="146"/>
      <c r="IOL24" s="146"/>
      <c r="IOM24" s="146"/>
      <c r="ION24" s="146"/>
      <c r="IOO24" s="146"/>
      <c r="IOP24" s="146"/>
      <c r="IOQ24" s="146"/>
      <c r="IOR24" s="146"/>
      <c r="IOS24" s="146"/>
      <c r="IOT24" s="146"/>
      <c r="IOU24" s="146"/>
      <c r="IOV24" s="146"/>
      <c r="IOW24" s="146"/>
      <c r="IOX24" s="146"/>
      <c r="IOY24" s="146"/>
      <c r="IOZ24" s="146"/>
      <c r="IPA24" s="146"/>
      <c r="IPB24" s="146"/>
      <c r="IPC24" s="146"/>
      <c r="IPD24" s="146"/>
      <c r="IPE24" s="146"/>
      <c r="IPF24" s="146"/>
      <c r="IPG24" s="146"/>
      <c r="IPH24" s="146"/>
      <c r="IPI24" s="146"/>
      <c r="IPJ24" s="146"/>
      <c r="IPK24" s="146"/>
      <c r="IPL24" s="146"/>
      <c r="IPM24" s="146"/>
      <c r="IPN24" s="146"/>
      <c r="IPO24" s="146"/>
      <c r="IPP24" s="146"/>
      <c r="IPQ24" s="146"/>
      <c r="IPR24" s="146"/>
      <c r="IPS24" s="146"/>
      <c r="IPT24" s="146"/>
      <c r="IPU24" s="146"/>
      <c r="IPV24" s="146"/>
      <c r="IPW24" s="146"/>
      <c r="IPX24" s="146"/>
      <c r="IPY24" s="146"/>
      <c r="IPZ24" s="146"/>
      <c r="IQA24" s="146"/>
      <c r="IQB24" s="146"/>
      <c r="IQC24" s="146"/>
      <c r="IQD24" s="146"/>
      <c r="IQE24" s="146"/>
      <c r="IQF24" s="146"/>
      <c r="IQG24" s="146"/>
      <c r="IQH24" s="146"/>
      <c r="IQI24" s="146"/>
      <c r="IQJ24" s="146"/>
      <c r="IQK24" s="146"/>
      <c r="IQL24" s="146"/>
      <c r="IQM24" s="146"/>
      <c r="IQN24" s="146"/>
      <c r="IQO24" s="146"/>
      <c r="IQP24" s="146"/>
      <c r="IQQ24" s="146"/>
      <c r="IQR24" s="146"/>
      <c r="IQS24" s="146"/>
      <c r="IQT24" s="146"/>
      <c r="IQU24" s="146"/>
      <c r="IQV24" s="146"/>
      <c r="IQW24" s="146"/>
      <c r="IQX24" s="146"/>
      <c r="IQY24" s="146"/>
      <c r="IQZ24" s="146"/>
      <c r="IRA24" s="146"/>
      <c r="IRB24" s="146"/>
      <c r="IRC24" s="146"/>
      <c r="IRD24" s="146"/>
      <c r="IRE24" s="146"/>
      <c r="IRF24" s="146"/>
      <c r="IRG24" s="146"/>
      <c r="IRH24" s="146"/>
      <c r="IRI24" s="146"/>
      <c r="IRJ24" s="146"/>
      <c r="IRK24" s="146"/>
      <c r="IRL24" s="146"/>
      <c r="IRM24" s="146"/>
      <c r="IRN24" s="146"/>
      <c r="IRO24" s="146"/>
      <c r="IRP24" s="146"/>
      <c r="IRQ24" s="146"/>
      <c r="IRR24" s="146"/>
      <c r="IRS24" s="146"/>
      <c r="IRT24" s="146"/>
      <c r="IRU24" s="146"/>
      <c r="IRV24" s="146"/>
      <c r="IRW24" s="146"/>
      <c r="IRX24" s="146"/>
      <c r="IRY24" s="146"/>
      <c r="IRZ24" s="146"/>
      <c r="ISA24" s="146"/>
      <c r="ISB24" s="146"/>
      <c r="ISC24" s="146"/>
      <c r="ISD24" s="146"/>
      <c r="ISE24" s="146"/>
      <c r="ISF24" s="146"/>
      <c r="ISG24" s="146"/>
      <c r="ISH24" s="146"/>
      <c r="ISI24" s="146"/>
      <c r="ISJ24" s="146"/>
      <c r="ISK24" s="146"/>
      <c r="ISL24" s="146"/>
      <c r="ISM24" s="146"/>
      <c r="ISN24" s="146"/>
      <c r="ISO24" s="146"/>
      <c r="ISP24" s="146"/>
      <c r="ISQ24" s="146"/>
      <c r="ISR24" s="146"/>
      <c r="ISS24" s="146"/>
      <c r="IST24" s="146"/>
      <c r="ISU24" s="146"/>
      <c r="ISV24" s="146"/>
      <c r="ISW24" s="146"/>
      <c r="ISX24" s="146"/>
      <c r="ISY24" s="146"/>
      <c r="ISZ24" s="146"/>
      <c r="ITA24" s="146"/>
      <c r="ITB24" s="146"/>
      <c r="ITC24" s="146"/>
      <c r="ITD24" s="146"/>
      <c r="ITE24" s="146"/>
      <c r="ITF24" s="146"/>
      <c r="ITG24" s="146"/>
      <c r="ITH24" s="146"/>
      <c r="ITI24" s="146"/>
      <c r="ITJ24" s="146"/>
      <c r="ITK24" s="146"/>
      <c r="ITL24" s="146"/>
      <c r="ITM24" s="146"/>
      <c r="ITN24" s="146"/>
      <c r="ITO24" s="146"/>
      <c r="ITP24" s="146"/>
      <c r="ITQ24" s="146"/>
      <c r="ITR24" s="146"/>
      <c r="ITS24" s="146"/>
      <c r="ITT24" s="146"/>
      <c r="ITU24" s="146"/>
      <c r="ITV24" s="146"/>
      <c r="ITW24" s="146"/>
      <c r="ITX24" s="146"/>
      <c r="ITY24" s="146"/>
      <c r="ITZ24" s="146"/>
      <c r="IUA24" s="146"/>
      <c r="IUB24" s="146"/>
      <c r="IUC24" s="146"/>
      <c r="IUD24" s="146"/>
      <c r="IUE24" s="146"/>
      <c r="IUF24" s="146"/>
      <c r="IUG24" s="146"/>
      <c r="IUH24" s="146"/>
      <c r="IUI24" s="146"/>
      <c r="IUJ24" s="146"/>
      <c r="IUK24" s="146"/>
      <c r="IUL24" s="146"/>
      <c r="IUM24" s="146"/>
      <c r="IUN24" s="146"/>
      <c r="IUO24" s="146"/>
      <c r="IUP24" s="146"/>
      <c r="IUQ24" s="146"/>
      <c r="IUR24" s="146"/>
      <c r="IUS24" s="146"/>
      <c r="IUT24" s="146"/>
      <c r="IUU24" s="146"/>
      <c r="IUV24" s="146"/>
      <c r="IUW24" s="146"/>
      <c r="IUX24" s="146"/>
      <c r="IUY24" s="146"/>
      <c r="IUZ24" s="146"/>
      <c r="IVA24" s="146"/>
      <c r="IVB24" s="146"/>
      <c r="IVC24" s="146"/>
      <c r="IVD24" s="146"/>
      <c r="IVE24" s="146"/>
      <c r="IVF24" s="146"/>
      <c r="IVG24" s="146"/>
      <c r="IVH24" s="146"/>
      <c r="IVI24" s="146"/>
      <c r="IVJ24" s="146"/>
      <c r="IVK24" s="146"/>
      <c r="IVL24" s="146"/>
      <c r="IVM24" s="146"/>
      <c r="IVN24" s="146"/>
      <c r="IVO24" s="146"/>
      <c r="IVP24" s="146"/>
      <c r="IVQ24" s="146"/>
      <c r="IVR24" s="146"/>
      <c r="IVS24" s="146"/>
      <c r="IVT24" s="146"/>
      <c r="IVU24" s="146"/>
      <c r="IVV24" s="146"/>
      <c r="IVW24" s="146"/>
      <c r="IVX24" s="146"/>
      <c r="IVY24" s="146"/>
      <c r="IVZ24" s="146"/>
      <c r="IWA24" s="146"/>
      <c r="IWB24" s="146"/>
      <c r="IWC24" s="146"/>
      <c r="IWD24" s="146"/>
      <c r="IWE24" s="146"/>
      <c r="IWF24" s="146"/>
      <c r="IWG24" s="146"/>
      <c r="IWH24" s="146"/>
      <c r="IWI24" s="146"/>
      <c r="IWJ24" s="146"/>
      <c r="IWK24" s="146"/>
      <c r="IWL24" s="146"/>
      <c r="IWM24" s="146"/>
      <c r="IWN24" s="146"/>
      <c r="IWO24" s="146"/>
      <c r="IWP24" s="146"/>
      <c r="IWQ24" s="146"/>
      <c r="IWR24" s="146"/>
      <c r="IWS24" s="146"/>
      <c r="IWT24" s="146"/>
      <c r="IWU24" s="146"/>
      <c r="IWV24" s="146"/>
      <c r="IWW24" s="146"/>
      <c r="IWX24" s="146"/>
      <c r="IWY24" s="146"/>
      <c r="IWZ24" s="146"/>
      <c r="IXA24" s="146"/>
      <c r="IXB24" s="146"/>
      <c r="IXC24" s="146"/>
      <c r="IXD24" s="146"/>
      <c r="IXE24" s="146"/>
      <c r="IXF24" s="146"/>
      <c r="IXG24" s="146"/>
      <c r="IXH24" s="146"/>
      <c r="IXI24" s="146"/>
      <c r="IXJ24" s="146"/>
      <c r="IXK24" s="146"/>
      <c r="IXL24" s="146"/>
      <c r="IXM24" s="146"/>
      <c r="IXN24" s="146"/>
      <c r="IXO24" s="146"/>
      <c r="IXP24" s="146"/>
      <c r="IXQ24" s="146"/>
      <c r="IXR24" s="146"/>
      <c r="IXS24" s="146"/>
      <c r="IXT24" s="146"/>
      <c r="IXU24" s="146"/>
      <c r="IXV24" s="146"/>
      <c r="IXW24" s="146"/>
      <c r="IXX24" s="146"/>
      <c r="IXY24" s="146"/>
      <c r="IXZ24" s="146"/>
      <c r="IYA24" s="146"/>
      <c r="IYB24" s="146"/>
      <c r="IYC24" s="146"/>
      <c r="IYD24" s="146"/>
      <c r="IYE24" s="146"/>
      <c r="IYF24" s="146"/>
      <c r="IYG24" s="146"/>
      <c r="IYH24" s="146"/>
      <c r="IYI24" s="146"/>
      <c r="IYJ24" s="146"/>
      <c r="IYK24" s="146"/>
      <c r="IYL24" s="146"/>
      <c r="IYM24" s="146"/>
      <c r="IYN24" s="146"/>
      <c r="IYO24" s="146"/>
      <c r="IYP24" s="146"/>
      <c r="IYQ24" s="146"/>
      <c r="IYR24" s="146"/>
      <c r="IYS24" s="146"/>
      <c r="IYT24" s="146"/>
      <c r="IYU24" s="146"/>
      <c r="IYV24" s="146"/>
      <c r="IYW24" s="146"/>
      <c r="IYX24" s="146"/>
      <c r="IYY24" s="146"/>
      <c r="IYZ24" s="146"/>
      <c r="IZA24" s="146"/>
      <c r="IZB24" s="146"/>
      <c r="IZC24" s="146"/>
      <c r="IZD24" s="146"/>
      <c r="IZE24" s="146"/>
      <c r="IZF24" s="146"/>
      <c r="IZG24" s="146"/>
      <c r="IZH24" s="146"/>
      <c r="IZI24" s="146"/>
      <c r="IZJ24" s="146"/>
      <c r="IZK24" s="146"/>
      <c r="IZL24" s="146"/>
      <c r="IZM24" s="146"/>
      <c r="IZN24" s="146"/>
      <c r="IZO24" s="146"/>
      <c r="IZP24" s="146"/>
      <c r="IZQ24" s="146"/>
      <c r="IZR24" s="146"/>
      <c r="IZS24" s="146"/>
      <c r="IZT24" s="146"/>
      <c r="IZU24" s="146"/>
      <c r="IZV24" s="146"/>
      <c r="IZW24" s="146"/>
      <c r="IZX24" s="146"/>
      <c r="IZY24" s="146"/>
      <c r="IZZ24" s="146"/>
      <c r="JAA24" s="146"/>
      <c r="JAB24" s="146"/>
      <c r="JAC24" s="146"/>
      <c r="JAD24" s="146"/>
      <c r="JAE24" s="146"/>
      <c r="JAF24" s="146"/>
      <c r="JAG24" s="146"/>
      <c r="JAH24" s="146"/>
      <c r="JAI24" s="146"/>
      <c r="JAJ24" s="146"/>
      <c r="JAK24" s="146"/>
      <c r="JAL24" s="146"/>
      <c r="JAM24" s="146"/>
      <c r="JAN24" s="146"/>
      <c r="JAO24" s="146"/>
      <c r="JAP24" s="146"/>
      <c r="JAQ24" s="146"/>
      <c r="JAR24" s="146"/>
      <c r="JAS24" s="146"/>
      <c r="JAT24" s="146"/>
      <c r="JAU24" s="146"/>
      <c r="JAV24" s="146"/>
      <c r="JAW24" s="146"/>
      <c r="JAX24" s="146"/>
      <c r="JAY24" s="146"/>
      <c r="JAZ24" s="146"/>
      <c r="JBA24" s="146"/>
      <c r="JBB24" s="146"/>
      <c r="JBC24" s="146"/>
      <c r="JBD24" s="146"/>
      <c r="JBE24" s="146"/>
      <c r="JBF24" s="146"/>
      <c r="JBG24" s="146"/>
      <c r="JBH24" s="146"/>
      <c r="JBI24" s="146"/>
      <c r="JBJ24" s="146"/>
      <c r="JBK24" s="146"/>
      <c r="JBL24" s="146"/>
      <c r="JBM24" s="146"/>
      <c r="JBN24" s="146"/>
      <c r="JBO24" s="146"/>
      <c r="JBP24" s="146"/>
      <c r="JBQ24" s="146"/>
      <c r="JBR24" s="146"/>
      <c r="JBS24" s="146"/>
      <c r="JBT24" s="146"/>
      <c r="JBU24" s="146"/>
      <c r="JBV24" s="146"/>
      <c r="JBW24" s="146"/>
      <c r="JBX24" s="146"/>
      <c r="JBY24" s="146"/>
      <c r="JBZ24" s="146"/>
      <c r="JCA24" s="146"/>
      <c r="JCB24" s="146"/>
      <c r="JCC24" s="146"/>
      <c r="JCD24" s="146"/>
      <c r="JCE24" s="146"/>
      <c r="JCF24" s="146"/>
      <c r="JCG24" s="146"/>
      <c r="JCH24" s="146"/>
      <c r="JCI24" s="146"/>
      <c r="JCJ24" s="146"/>
      <c r="JCK24" s="146"/>
      <c r="JCL24" s="146"/>
      <c r="JCM24" s="146"/>
      <c r="JCN24" s="146"/>
      <c r="JCO24" s="146"/>
      <c r="JCP24" s="146"/>
      <c r="JCQ24" s="146"/>
      <c r="JCR24" s="146"/>
      <c r="JCS24" s="146"/>
      <c r="JCT24" s="146"/>
      <c r="JCU24" s="146"/>
      <c r="JCV24" s="146"/>
      <c r="JCW24" s="146"/>
      <c r="JCX24" s="146"/>
      <c r="JCY24" s="146"/>
      <c r="JCZ24" s="146"/>
      <c r="JDA24" s="146"/>
      <c r="JDB24" s="146"/>
      <c r="JDC24" s="146"/>
      <c r="JDD24" s="146"/>
      <c r="JDE24" s="146"/>
      <c r="JDF24" s="146"/>
      <c r="JDG24" s="146"/>
      <c r="JDH24" s="146"/>
      <c r="JDI24" s="146"/>
      <c r="JDJ24" s="146"/>
      <c r="JDK24" s="146"/>
      <c r="JDL24" s="146"/>
      <c r="JDM24" s="146"/>
      <c r="JDN24" s="146"/>
      <c r="JDO24" s="146"/>
      <c r="JDP24" s="146"/>
      <c r="JDQ24" s="146"/>
      <c r="JDR24" s="146"/>
      <c r="JDS24" s="146"/>
      <c r="JDT24" s="146"/>
      <c r="JDU24" s="146"/>
      <c r="JDV24" s="146"/>
      <c r="JDW24" s="146"/>
      <c r="JDX24" s="146"/>
      <c r="JDY24" s="146"/>
      <c r="JDZ24" s="146"/>
      <c r="JEA24" s="146"/>
      <c r="JEB24" s="146"/>
      <c r="JEC24" s="146"/>
      <c r="JED24" s="146"/>
      <c r="JEE24" s="146"/>
      <c r="JEF24" s="146"/>
      <c r="JEG24" s="146"/>
      <c r="JEH24" s="146"/>
      <c r="JEI24" s="146"/>
      <c r="JEJ24" s="146"/>
      <c r="JEK24" s="146"/>
      <c r="JEL24" s="146"/>
      <c r="JEM24" s="146"/>
      <c r="JEN24" s="146"/>
      <c r="JEO24" s="146"/>
      <c r="JEP24" s="146"/>
      <c r="JEQ24" s="146"/>
      <c r="JER24" s="146"/>
      <c r="JES24" s="146"/>
      <c r="JET24" s="146"/>
      <c r="JEU24" s="146"/>
      <c r="JEV24" s="146"/>
      <c r="JEW24" s="146"/>
      <c r="JEX24" s="146"/>
      <c r="JEY24" s="146"/>
      <c r="JEZ24" s="146"/>
      <c r="JFA24" s="146"/>
      <c r="JFB24" s="146"/>
      <c r="JFC24" s="146"/>
      <c r="JFD24" s="146"/>
      <c r="JFE24" s="146"/>
      <c r="JFF24" s="146"/>
      <c r="JFG24" s="146"/>
      <c r="JFH24" s="146"/>
      <c r="JFI24" s="146"/>
      <c r="JFJ24" s="146"/>
      <c r="JFK24" s="146"/>
      <c r="JFL24" s="146"/>
      <c r="JFM24" s="146"/>
      <c r="JFN24" s="146"/>
      <c r="JFO24" s="146"/>
      <c r="JFP24" s="146"/>
      <c r="JFQ24" s="146"/>
      <c r="JFR24" s="146"/>
      <c r="JFS24" s="146"/>
      <c r="JFT24" s="146"/>
      <c r="JFU24" s="146"/>
      <c r="JFV24" s="146"/>
      <c r="JFW24" s="146"/>
      <c r="JFX24" s="146"/>
      <c r="JFY24" s="146"/>
      <c r="JFZ24" s="146"/>
      <c r="JGA24" s="146"/>
      <c r="JGB24" s="146"/>
      <c r="JGC24" s="146"/>
      <c r="JGD24" s="146"/>
      <c r="JGE24" s="146"/>
      <c r="JGF24" s="146"/>
      <c r="JGG24" s="146"/>
      <c r="JGH24" s="146"/>
      <c r="JGI24" s="146"/>
      <c r="JGJ24" s="146"/>
      <c r="JGK24" s="146"/>
      <c r="JGL24" s="146"/>
      <c r="JGM24" s="146"/>
      <c r="JGN24" s="146"/>
      <c r="JGO24" s="146"/>
      <c r="JGP24" s="146"/>
      <c r="JGQ24" s="146"/>
      <c r="JGR24" s="146"/>
      <c r="JGS24" s="146"/>
      <c r="JGT24" s="146"/>
      <c r="JGU24" s="146"/>
      <c r="JGV24" s="146"/>
      <c r="JGW24" s="146"/>
      <c r="JGX24" s="146"/>
      <c r="JGY24" s="146"/>
      <c r="JGZ24" s="146"/>
      <c r="JHA24" s="146"/>
      <c r="JHB24" s="146"/>
      <c r="JHC24" s="146"/>
      <c r="JHD24" s="146"/>
      <c r="JHE24" s="146"/>
      <c r="JHF24" s="146"/>
      <c r="JHG24" s="146"/>
      <c r="JHH24" s="146"/>
      <c r="JHI24" s="146"/>
      <c r="JHJ24" s="146"/>
      <c r="JHK24" s="146"/>
      <c r="JHL24" s="146"/>
      <c r="JHM24" s="146"/>
      <c r="JHN24" s="146"/>
      <c r="JHO24" s="146"/>
      <c r="JHP24" s="146"/>
      <c r="JHQ24" s="146"/>
      <c r="JHR24" s="146"/>
      <c r="JHS24" s="146"/>
      <c r="JHT24" s="146"/>
      <c r="JHU24" s="146"/>
      <c r="JHV24" s="146"/>
      <c r="JHW24" s="146"/>
      <c r="JHX24" s="146"/>
      <c r="JHY24" s="146"/>
      <c r="JHZ24" s="146"/>
      <c r="JIA24" s="146"/>
      <c r="JIB24" s="146"/>
      <c r="JIC24" s="146"/>
      <c r="JID24" s="146"/>
      <c r="JIE24" s="146"/>
      <c r="JIF24" s="146"/>
      <c r="JIG24" s="146"/>
      <c r="JIH24" s="146"/>
      <c r="JII24" s="146"/>
      <c r="JIJ24" s="146"/>
      <c r="JIK24" s="146"/>
      <c r="JIL24" s="146"/>
      <c r="JIM24" s="146"/>
      <c r="JIN24" s="146"/>
      <c r="JIO24" s="146"/>
      <c r="JIP24" s="146"/>
      <c r="JIQ24" s="146"/>
      <c r="JIR24" s="146"/>
      <c r="JIS24" s="146"/>
      <c r="JIT24" s="146"/>
      <c r="JIU24" s="146"/>
      <c r="JIV24" s="146"/>
      <c r="JIW24" s="146"/>
      <c r="JIX24" s="146"/>
      <c r="JIY24" s="146"/>
      <c r="JIZ24" s="146"/>
      <c r="JJA24" s="146"/>
      <c r="JJB24" s="146"/>
      <c r="JJC24" s="146"/>
      <c r="JJD24" s="146"/>
      <c r="JJE24" s="146"/>
      <c r="JJF24" s="146"/>
      <c r="JJG24" s="146"/>
      <c r="JJH24" s="146"/>
      <c r="JJI24" s="146"/>
      <c r="JJJ24" s="146"/>
      <c r="JJK24" s="146"/>
      <c r="JJL24" s="146"/>
      <c r="JJM24" s="146"/>
      <c r="JJN24" s="146"/>
      <c r="JJO24" s="146"/>
      <c r="JJP24" s="146"/>
      <c r="JJQ24" s="146"/>
      <c r="JJR24" s="146"/>
      <c r="JJS24" s="146"/>
      <c r="JJT24" s="146"/>
      <c r="JJU24" s="146"/>
      <c r="JJV24" s="146"/>
      <c r="JJW24" s="146"/>
      <c r="JJX24" s="146"/>
      <c r="JJY24" s="146"/>
      <c r="JJZ24" s="146"/>
      <c r="JKA24" s="146"/>
      <c r="JKB24" s="146"/>
      <c r="JKC24" s="146"/>
      <c r="JKD24" s="146"/>
      <c r="JKE24" s="146"/>
      <c r="JKF24" s="146"/>
      <c r="JKG24" s="146"/>
      <c r="JKH24" s="146"/>
      <c r="JKI24" s="146"/>
      <c r="JKJ24" s="146"/>
      <c r="JKK24" s="146"/>
      <c r="JKL24" s="146"/>
      <c r="JKM24" s="146"/>
      <c r="JKN24" s="146"/>
      <c r="JKO24" s="146"/>
      <c r="JKP24" s="146"/>
      <c r="JKQ24" s="146"/>
      <c r="JKR24" s="146"/>
      <c r="JKS24" s="146"/>
      <c r="JKT24" s="146"/>
      <c r="JKU24" s="146"/>
      <c r="JKV24" s="146"/>
      <c r="JKW24" s="146"/>
      <c r="JKX24" s="146"/>
      <c r="JKY24" s="146"/>
      <c r="JKZ24" s="146"/>
      <c r="JLA24" s="146"/>
      <c r="JLB24" s="146"/>
      <c r="JLC24" s="146"/>
      <c r="JLD24" s="146"/>
      <c r="JLE24" s="146"/>
      <c r="JLF24" s="146"/>
      <c r="JLG24" s="146"/>
      <c r="JLH24" s="146"/>
      <c r="JLI24" s="146"/>
      <c r="JLJ24" s="146"/>
      <c r="JLK24" s="146"/>
      <c r="JLL24" s="146"/>
      <c r="JLM24" s="146"/>
      <c r="JLN24" s="146"/>
      <c r="JLO24" s="146"/>
      <c r="JLP24" s="146"/>
      <c r="JLQ24" s="146"/>
      <c r="JLR24" s="146"/>
      <c r="JLS24" s="146"/>
      <c r="JLT24" s="146"/>
      <c r="JLU24" s="146"/>
      <c r="JLV24" s="146"/>
      <c r="JLW24" s="146"/>
      <c r="JLX24" s="146"/>
      <c r="JLY24" s="146"/>
      <c r="JLZ24" s="146"/>
      <c r="JMA24" s="146"/>
      <c r="JMB24" s="146"/>
      <c r="JMC24" s="146"/>
      <c r="JMD24" s="146"/>
      <c r="JME24" s="146"/>
      <c r="JMF24" s="146"/>
      <c r="JMG24" s="146"/>
      <c r="JMH24" s="146"/>
      <c r="JMI24" s="146"/>
      <c r="JMJ24" s="146"/>
      <c r="JMK24" s="146"/>
      <c r="JML24" s="146"/>
      <c r="JMM24" s="146"/>
      <c r="JMN24" s="146"/>
      <c r="JMO24" s="146"/>
      <c r="JMP24" s="146"/>
      <c r="JMQ24" s="146"/>
      <c r="JMR24" s="146"/>
      <c r="JMS24" s="146"/>
      <c r="JMT24" s="146"/>
      <c r="JMU24" s="146"/>
      <c r="JMV24" s="146"/>
      <c r="JMW24" s="146"/>
      <c r="JMX24" s="146"/>
      <c r="JMY24" s="146"/>
      <c r="JMZ24" s="146"/>
      <c r="JNA24" s="146"/>
      <c r="JNB24" s="146"/>
      <c r="JNC24" s="146"/>
      <c r="JND24" s="146"/>
      <c r="JNE24" s="146"/>
      <c r="JNF24" s="146"/>
      <c r="JNG24" s="146"/>
      <c r="JNH24" s="146"/>
      <c r="JNI24" s="146"/>
      <c r="JNJ24" s="146"/>
      <c r="JNK24" s="146"/>
      <c r="JNL24" s="146"/>
      <c r="JNM24" s="146"/>
      <c r="JNN24" s="146"/>
      <c r="JNO24" s="146"/>
      <c r="JNP24" s="146"/>
      <c r="JNQ24" s="146"/>
      <c r="JNR24" s="146"/>
      <c r="JNS24" s="146"/>
      <c r="JNT24" s="146"/>
      <c r="JNU24" s="146"/>
      <c r="JNV24" s="146"/>
      <c r="JNW24" s="146"/>
      <c r="JNX24" s="146"/>
      <c r="JNY24" s="146"/>
      <c r="JNZ24" s="146"/>
      <c r="JOA24" s="146"/>
      <c r="JOB24" s="146"/>
      <c r="JOC24" s="146"/>
      <c r="JOD24" s="146"/>
      <c r="JOE24" s="146"/>
      <c r="JOF24" s="146"/>
      <c r="JOG24" s="146"/>
      <c r="JOH24" s="146"/>
      <c r="JOI24" s="146"/>
      <c r="JOJ24" s="146"/>
      <c r="JOK24" s="146"/>
      <c r="JOL24" s="146"/>
      <c r="JOM24" s="146"/>
      <c r="JON24" s="146"/>
      <c r="JOO24" s="146"/>
      <c r="JOP24" s="146"/>
      <c r="JOQ24" s="146"/>
      <c r="JOR24" s="146"/>
      <c r="JOS24" s="146"/>
      <c r="JOT24" s="146"/>
      <c r="JOU24" s="146"/>
      <c r="JOV24" s="146"/>
      <c r="JOW24" s="146"/>
      <c r="JOX24" s="146"/>
      <c r="JOY24" s="146"/>
      <c r="JOZ24" s="146"/>
      <c r="JPA24" s="146"/>
      <c r="JPB24" s="146"/>
      <c r="JPC24" s="146"/>
      <c r="JPD24" s="146"/>
      <c r="JPE24" s="146"/>
      <c r="JPF24" s="146"/>
      <c r="JPG24" s="146"/>
      <c r="JPH24" s="146"/>
      <c r="JPI24" s="146"/>
      <c r="JPJ24" s="146"/>
      <c r="JPK24" s="146"/>
      <c r="JPL24" s="146"/>
      <c r="JPM24" s="146"/>
      <c r="JPN24" s="146"/>
      <c r="JPO24" s="146"/>
      <c r="JPP24" s="146"/>
      <c r="JPQ24" s="146"/>
      <c r="JPR24" s="146"/>
      <c r="JPS24" s="146"/>
      <c r="JPT24" s="146"/>
      <c r="JPU24" s="146"/>
      <c r="JPV24" s="146"/>
      <c r="JPW24" s="146"/>
      <c r="JPX24" s="146"/>
      <c r="JPY24" s="146"/>
      <c r="JPZ24" s="146"/>
      <c r="JQA24" s="146"/>
      <c r="JQB24" s="146"/>
      <c r="JQC24" s="146"/>
      <c r="JQD24" s="146"/>
      <c r="JQE24" s="146"/>
      <c r="JQF24" s="146"/>
      <c r="JQG24" s="146"/>
      <c r="JQH24" s="146"/>
      <c r="JQI24" s="146"/>
      <c r="JQJ24" s="146"/>
      <c r="JQK24" s="146"/>
      <c r="JQL24" s="146"/>
      <c r="JQM24" s="146"/>
      <c r="JQN24" s="146"/>
      <c r="JQO24" s="146"/>
      <c r="JQP24" s="146"/>
      <c r="JQQ24" s="146"/>
      <c r="JQR24" s="146"/>
      <c r="JQS24" s="146"/>
      <c r="JQT24" s="146"/>
      <c r="JQU24" s="146"/>
      <c r="JQV24" s="146"/>
      <c r="JQW24" s="146"/>
      <c r="JQX24" s="146"/>
      <c r="JQY24" s="146"/>
      <c r="JQZ24" s="146"/>
      <c r="JRA24" s="146"/>
      <c r="JRB24" s="146"/>
      <c r="JRC24" s="146"/>
      <c r="JRD24" s="146"/>
      <c r="JRE24" s="146"/>
      <c r="JRF24" s="146"/>
      <c r="JRG24" s="146"/>
      <c r="JRH24" s="146"/>
      <c r="JRI24" s="146"/>
      <c r="JRJ24" s="146"/>
      <c r="JRK24" s="146"/>
      <c r="JRL24" s="146"/>
      <c r="JRM24" s="146"/>
      <c r="JRN24" s="146"/>
      <c r="JRO24" s="146"/>
      <c r="JRP24" s="146"/>
      <c r="JRQ24" s="146"/>
      <c r="JRR24" s="146"/>
      <c r="JRS24" s="146"/>
      <c r="JRT24" s="146"/>
      <c r="JRU24" s="146"/>
      <c r="JRV24" s="146"/>
      <c r="JRW24" s="146"/>
      <c r="JRX24" s="146"/>
      <c r="JRY24" s="146"/>
      <c r="JRZ24" s="146"/>
      <c r="JSA24" s="146"/>
      <c r="JSB24" s="146"/>
      <c r="JSC24" s="146"/>
      <c r="JSD24" s="146"/>
      <c r="JSE24" s="146"/>
      <c r="JSF24" s="146"/>
      <c r="JSG24" s="146"/>
      <c r="JSH24" s="146"/>
      <c r="JSI24" s="146"/>
      <c r="JSJ24" s="146"/>
      <c r="JSK24" s="146"/>
      <c r="JSL24" s="146"/>
      <c r="JSM24" s="146"/>
      <c r="JSN24" s="146"/>
      <c r="JSO24" s="146"/>
      <c r="JSP24" s="146"/>
      <c r="JSQ24" s="146"/>
      <c r="JSR24" s="146"/>
      <c r="JSS24" s="146"/>
      <c r="JST24" s="146"/>
      <c r="JSU24" s="146"/>
      <c r="JSV24" s="146"/>
      <c r="JSW24" s="146"/>
      <c r="JSX24" s="146"/>
      <c r="JSY24" s="146"/>
      <c r="JSZ24" s="146"/>
      <c r="JTA24" s="146"/>
      <c r="JTB24" s="146"/>
      <c r="JTC24" s="146"/>
      <c r="JTD24" s="146"/>
      <c r="JTE24" s="146"/>
      <c r="JTF24" s="146"/>
      <c r="JTG24" s="146"/>
      <c r="JTH24" s="146"/>
      <c r="JTI24" s="146"/>
      <c r="JTJ24" s="146"/>
      <c r="JTK24" s="146"/>
      <c r="JTL24" s="146"/>
      <c r="JTM24" s="146"/>
      <c r="JTN24" s="146"/>
      <c r="JTO24" s="146"/>
      <c r="JTP24" s="146"/>
      <c r="JTQ24" s="146"/>
      <c r="JTR24" s="146"/>
      <c r="JTS24" s="146"/>
      <c r="JTT24" s="146"/>
      <c r="JTU24" s="146"/>
      <c r="JTV24" s="146"/>
      <c r="JTW24" s="146"/>
      <c r="JTX24" s="146"/>
      <c r="JTY24" s="146"/>
      <c r="JTZ24" s="146"/>
      <c r="JUA24" s="146"/>
      <c r="JUB24" s="146"/>
      <c r="JUC24" s="146"/>
      <c r="JUD24" s="146"/>
      <c r="JUE24" s="146"/>
      <c r="JUF24" s="146"/>
      <c r="JUG24" s="146"/>
      <c r="JUH24" s="146"/>
      <c r="JUI24" s="146"/>
      <c r="JUJ24" s="146"/>
      <c r="JUK24" s="146"/>
      <c r="JUL24" s="146"/>
      <c r="JUM24" s="146"/>
      <c r="JUN24" s="146"/>
      <c r="JUO24" s="146"/>
      <c r="JUP24" s="146"/>
      <c r="JUQ24" s="146"/>
      <c r="JUR24" s="146"/>
      <c r="JUS24" s="146"/>
      <c r="JUT24" s="146"/>
      <c r="JUU24" s="146"/>
      <c r="JUV24" s="146"/>
      <c r="JUW24" s="146"/>
      <c r="JUX24" s="146"/>
      <c r="JUY24" s="146"/>
      <c r="JUZ24" s="146"/>
      <c r="JVA24" s="146"/>
      <c r="JVB24" s="146"/>
      <c r="JVC24" s="146"/>
      <c r="JVD24" s="146"/>
      <c r="JVE24" s="146"/>
      <c r="JVF24" s="146"/>
      <c r="JVG24" s="146"/>
      <c r="JVH24" s="146"/>
      <c r="JVI24" s="146"/>
      <c r="JVJ24" s="146"/>
      <c r="JVK24" s="146"/>
      <c r="JVL24" s="146"/>
      <c r="JVM24" s="146"/>
      <c r="JVN24" s="146"/>
      <c r="JVO24" s="146"/>
      <c r="JVP24" s="146"/>
      <c r="JVQ24" s="146"/>
      <c r="JVR24" s="146"/>
      <c r="JVS24" s="146"/>
      <c r="JVT24" s="146"/>
      <c r="JVU24" s="146"/>
      <c r="JVV24" s="146"/>
      <c r="JVW24" s="146"/>
      <c r="JVX24" s="146"/>
      <c r="JVY24" s="146"/>
      <c r="JVZ24" s="146"/>
      <c r="JWA24" s="146"/>
      <c r="JWB24" s="146"/>
      <c r="JWC24" s="146"/>
      <c r="JWD24" s="146"/>
      <c r="JWE24" s="146"/>
      <c r="JWF24" s="146"/>
      <c r="JWG24" s="146"/>
      <c r="JWH24" s="146"/>
      <c r="JWI24" s="146"/>
      <c r="JWJ24" s="146"/>
      <c r="JWK24" s="146"/>
      <c r="JWL24" s="146"/>
      <c r="JWM24" s="146"/>
      <c r="JWN24" s="146"/>
      <c r="JWO24" s="146"/>
      <c r="JWP24" s="146"/>
      <c r="JWQ24" s="146"/>
      <c r="JWR24" s="146"/>
      <c r="JWS24" s="146"/>
      <c r="JWT24" s="146"/>
      <c r="JWU24" s="146"/>
      <c r="JWV24" s="146"/>
      <c r="JWW24" s="146"/>
      <c r="JWX24" s="146"/>
      <c r="JWY24" s="146"/>
      <c r="JWZ24" s="146"/>
      <c r="JXA24" s="146"/>
      <c r="JXB24" s="146"/>
      <c r="JXC24" s="146"/>
      <c r="JXD24" s="146"/>
      <c r="JXE24" s="146"/>
      <c r="JXF24" s="146"/>
      <c r="JXG24" s="146"/>
      <c r="JXH24" s="146"/>
      <c r="JXI24" s="146"/>
      <c r="JXJ24" s="146"/>
      <c r="JXK24" s="146"/>
      <c r="JXL24" s="146"/>
      <c r="JXM24" s="146"/>
      <c r="JXN24" s="146"/>
      <c r="JXO24" s="146"/>
      <c r="JXP24" s="146"/>
      <c r="JXQ24" s="146"/>
      <c r="JXR24" s="146"/>
      <c r="JXS24" s="146"/>
      <c r="JXT24" s="146"/>
      <c r="JXU24" s="146"/>
      <c r="JXV24" s="146"/>
      <c r="JXW24" s="146"/>
      <c r="JXX24" s="146"/>
      <c r="JXY24" s="146"/>
      <c r="JXZ24" s="146"/>
      <c r="JYA24" s="146"/>
      <c r="JYB24" s="146"/>
      <c r="JYC24" s="146"/>
      <c r="JYD24" s="146"/>
      <c r="JYE24" s="146"/>
      <c r="JYF24" s="146"/>
      <c r="JYG24" s="146"/>
      <c r="JYH24" s="146"/>
      <c r="JYI24" s="146"/>
      <c r="JYJ24" s="146"/>
      <c r="JYK24" s="146"/>
      <c r="JYL24" s="146"/>
      <c r="JYM24" s="146"/>
      <c r="JYN24" s="146"/>
      <c r="JYO24" s="146"/>
      <c r="JYP24" s="146"/>
      <c r="JYQ24" s="146"/>
      <c r="JYR24" s="146"/>
      <c r="JYS24" s="146"/>
      <c r="JYT24" s="146"/>
      <c r="JYU24" s="146"/>
      <c r="JYV24" s="146"/>
      <c r="JYW24" s="146"/>
      <c r="JYX24" s="146"/>
      <c r="JYY24" s="146"/>
      <c r="JYZ24" s="146"/>
      <c r="JZA24" s="146"/>
      <c r="JZB24" s="146"/>
      <c r="JZC24" s="146"/>
      <c r="JZD24" s="146"/>
      <c r="JZE24" s="146"/>
      <c r="JZF24" s="146"/>
      <c r="JZG24" s="146"/>
      <c r="JZH24" s="146"/>
      <c r="JZI24" s="146"/>
      <c r="JZJ24" s="146"/>
      <c r="JZK24" s="146"/>
      <c r="JZL24" s="146"/>
      <c r="JZM24" s="146"/>
      <c r="JZN24" s="146"/>
      <c r="JZO24" s="146"/>
      <c r="JZP24" s="146"/>
      <c r="JZQ24" s="146"/>
      <c r="JZR24" s="146"/>
      <c r="JZS24" s="146"/>
      <c r="JZT24" s="146"/>
      <c r="JZU24" s="146"/>
      <c r="JZV24" s="146"/>
      <c r="JZW24" s="146"/>
      <c r="JZX24" s="146"/>
      <c r="JZY24" s="146"/>
      <c r="JZZ24" s="146"/>
      <c r="KAA24" s="146"/>
      <c r="KAB24" s="146"/>
      <c r="KAC24" s="146"/>
      <c r="KAD24" s="146"/>
      <c r="KAE24" s="146"/>
      <c r="KAF24" s="146"/>
      <c r="KAG24" s="146"/>
      <c r="KAH24" s="146"/>
      <c r="KAI24" s="146"/>
      <c r="KAJ24" s="146"/>
      <c r="KAK24" s="146"/>
      <c r="KAL24" s="146"/>
      <c r="KAM24" s="146"/>
      <c r="KAN24" s="146"/>
      <c r="KAO24" s="146"/>
      <c r="KAP24" s="146"/>
      <c r="KAQ24" s="146"/>
      <c r="KAR24" s="146"/>
      <c r="KAS24" s="146"/>
      <c r="KAT24" s="146"/>
      <c r="KAU24" s="146"/>
      <c r="KAV24" s="146"/>
      <c r="KAW24" s="146"/>
      <c r="KAX24" s="146"/>
      <c r="KAY24" s="146"/>
      <c r="KAZ24" s="146"/>
      <c r="KBA24" s="146"/>
      <c r="KBB24" s="146"/>
      <c r="KBC24" s="146"/>
      <c r="KBD24" s="146"/>
      <c r="KBE24" s="146"/>
      <c r="KBF24" s="146"/>
      <c r="KBG24" s="146"/>
      <c r="KBH24" s="146"/>
      <c r="KBI24" s="146"/>
      <c r="KBJ24" s="146"/>
      <c r="KBK24" s="146"/>
      <c r="KBL24" s="146"/>
      <c r="KBM24" s="146"/>
      <c r="KBN24" s="146"/>
      <c r="KBO24" s="146"/>
      <c r="KBP24" s="146"/>
      <c r="KBQ24" s="146"/>
      <c r="KBR24" s="146"/>
      <c r="KBS24" s="146"/>
      <c r="KBT24" s="146"/>
      <c r="KBU24" s="146"/>
      <c r="KBV24" s="146"/>
      <c r="KBW24" s="146"/>
      <c r="KBX24" s="146"/>
      <c r="KBY24" s="146"/>
      <c r="KBZ24" s="146"/>
      <c r="KCA24" s="146"/>
      <c r="KCB24" s="146"/>
      <c r="KCC24" s="146"/>
      <c r="KCD24" s="146"/>
      <c r="KCE24" s="146"/>
      <c r="KCF24" s="146"/>
      <c r="KCG24" s="146"/>
      <c r="KCH24" s="146"/>
      <c r="KCI24" s="146"/>
      <c r="KCJ24" s="146"/>
      <c r="KCK24" s="146"/>
      <c r="KCL24" s="146"/>
      <c r="KCM24" s="146"/>
      <c r="KCN24" s="146"/>
      <c r="KCO24" s="146"/>
      <c r="KCP24" s="146"/>
      <c r="KCQ24" s="146"/>
      <c r="KCR24" s="146"/>
      <c r="KCS24" s="146"/>
      <c r="KCT24" s="146"/>
      <c r="KCU24" s="146"/>
      <c r="KCV24" s="146"/>
      <c r="KCW24" s="146"/>
      <c r="KCX24" s="146"/>
      <c r="KCY24" s="146"/>
      <c r="KCZ24" s="146"/>
      <c r="KDA24" s="146"/>
      <c r="KDB24" s="146"/>
      <c r="KDC24" s="146"/>
      <c r="KDD24" s="146"/>
      <c r="KDE24" s="146"/>
      <c r="KDF24" s="146"/>
      <c r="KDG24" s="146"/>
      <c r="KDH24" s="146"/>
      <c r="KDI24" s="146"/>
      <c r="KDJ24" s="146"/>
      <c r="KDK24" s="146"/>
      <c r="KDL24" s="146"/>
      <c r="KDM24" s="146"/>
      <c r="KDN24" s="146"/>
      <c r="KDO24" s="146"/>
      <c r="KDP24" s="146"/>
      <c r="KDQ24" s="146"/>
      <c r="KDR24" s="146"/>
      <c r="KDS24" s="146"/>
      <c r="KDT24" s="146"/>
      <c r="KDU24" s="146"/>
      <c r="KDV24" s="146"/>
      <c r="KDW24" s="146"/>
      <c r="KDX24" s="146"/>
      <c r="KDY24" s="146"/>
      <c r="KDZ24" s="146"/>
      <c r="KEA24" s="146"/>
      <c r="KEB24" s="146"/>
      <c r="KEC24" s="146"/>
      <c r="KED24" s="146"/>
      <c r="KEE24" s="146"/>
      <c r="KEF24" s="146"/>
      <c r="KEG24" s="146"/>
      <c r="KEH24" s="146"/>
      <c r="KEI24" s="146"/>
      <c r="KEJ24" s="146"/>
      <c r="KEK24" s="146"/>
      <c r="KEL24" s="146"/>
      <c r="KEM24" s="146"/>
      <c r="KEN24" s="146"/>
      <c r="KEO24" s="146"/>
      <c r="KEP24" s="146"/>
      <c r="KEQ24" s="146"/>
      <c r="KER24" s="146"/>
      <c r="KES24" s="146"/>
      <c r="KET24" s="146"/>
      <c r="KEU24" s="146"/>
      <c r="KEV24" s="146"/>
      <c r="KEW24" s="146"/>
      <c r="KEX24" s="146"/>
      <c r="KEY24" s="146"/>
      <c r="KEZ24" s="146"/>
      <c r="KFA24" s="146"/>
      <c r="KFB24" s="146"/>
      <c r="KFC24" s="146"/>
      <c r="KFD24" s="146"/>
      <c r="KFE24" s="146"/>
      <c r="KFF24" s="146"/>
      <c r="KFG24" s="146"/>
      <c r="KFH24" s="146"/>
      <c r="KFI24" s="146"/>
      <c r="KFJ24" s="146"/>
      <c r="KFK24" s="146"/>
      <c r="KFL24" s="146"/>
      <c r="KFM24" s="146"/>
      <c r="KFN24" s="146"/>
      <c r="KFO24" s="146"/>
      <c r="KFP24" s="146"/>
      <c r="KFQ24" s="146"/>
      <c r="KFR24" s="146"/>
      <c r="KFS24" s="146"/>
      <c r="KFT24" s="146"/>
      <c r="KFU24" s="146"/>
      <c r="KFV24" s="146"/>
      <c r="KFW24" s="146"/>
      <c r="KFX24" s="146"/>
      <c r="KFY24" s="146"/>
      <c r="KFZ24" s="146"/>
      <c r="KGA24" s="146"/>
      <c r="KGB24" s="146"/>
      <c r="KGC24" s="146"/>
      <c r="KGD24" s="146"/>
      <c r="KGE24" s="146"/>
      <c r="KGF24" s="146"/>
      <c r="KGG24" s="146"/>
      <c r="KGH24" s="146"/>
      <c r="KGI24" s="146"/>
      <c r="KGJ24" s="146"/>
      <c r="KGK24" s="146"/>
      <c r="KGL24" s="146"/>
      <c r="KGM24" s="146"/>
      <c r="KGN24" s="146"/>
      <c r="KGO24" s="146"/>
      <c r="KGP24" s="146"/>
      <c r="KGQ24" s="146"/>
      <c r="KGR24" s="146"/>
      <c r="KGS24" s="146"/>
      <c r="KGT24" s="146"/>
      <c r="KGU24" s="146"/>
      <c r="KGV24" s="146"/>
      <c r="KGW24" s="146"/>
      <c r="KGX24" s="146"/>
      <c r="KGY24" s="146"/>
      <c r="KGZ24" s="146"/>
      <c r="KHA24" s="146"/>
      <c r="KHB24" s="146"/>
      <c r="KHC24" s="146"/>
      <c r="KHD24" s="146"/>
      <c r="KHE24" s="146"/>
      <c r="KHF24" s="146"/>
      <c r="KHG24" s="146"/>
      <c r="KHH24" s="146"/>
      <c r="KHI24" s="146"/>
      <c r="KHJ24" s="146"/>
      <c r="KHK24" s="146"/>
      <c r="KHL24" s="146"/>
      <c r="KHM24" s="146"/>
      <c r="KHN24" s="146"/>
      <c r="KHO24" s="146"/>
      <c r="KHP24" s="146"/>
      <c r="KHQ24" s="146"/>
      <c r="KHR24" s="146"/>
      <c r="KHS24" s="146"/>
      <c r="KHT24" s="146"/>
      <c r="KHU24" s="146"/>
      <c r="KHV24" s="146"/>
      <c r="KHW24" s="146"/>
      <c r="KHX24" s="146"/>
      <c r="KHY24" s="146"/>
      <c r="KHZ24" s="146"/>
      <c r="KIA24" s="146"/>
      <c r="KIB24" s="146"/>
      <c r="KIC24" s="146"/>
      <c r="KID24" s="146"/>
      <c r="KIE24" s="146"/>
      <c r="KIF24" s="146"/>
      <c r="KIG24" s="146"/>
      <c r="KIH24" s="146"/>
      <c r="KII24" s="146"/>
      <c r="KIJ24" s="146"/>
      <c r="KIK24" s="146"/>
      <c r="KIL24" s="146"/>
      <c r="KIM24" s="146"/>
      <c r="KIN24" s="146"/>
      <c r="KIO24" s="146"/>
      <c r="KIP24" s="146"/>
      <c r="KIQ24" s="146"/>
      <c r="KIR24" s="146"/>
      <c r="KIS24" s="146"/>
      <c r="KIT24" s="146"/>
      <c r="KIU24" s="146"/>
      <c r="KIV24" s="146"/>
      <c r="KIW24" s="146"/>
      <c r="KIX24" s="146"/>
      <c r="KIY24" s="146"/>
      <c r="KIZ24" s="146"/>
      <c r="KJA24" s="146"/>
      <c r="KJB24" s="146"/>
      <c r="KJC24" s="146"/>
      <c r="KJD24" s="146"/>
      <c r="KJE24" s="146"/>
      <c r="KJF24" s="146"/>
      <c r="KJG24" s="146"/>
      <c r="KJH24" s="146"/>
      <c r="KJI24" s="146"/>
      <c r="KJJ24" s="146"/>
      <c r="KJK24" s="146"/>
      <c r="KJL24" s="146"/>
      <c r="KJM24" s="146"/>
      <c r="KJN24" s="146"/>
      <c r="KJO24" s="146"/>
      <c r="KJP24" s="146"/>
      <c r="KJQ24" s="146"/>
      <c r="KJR24" s="146"/>
      <c r="KJS24" s="146"/>
      <c r="KJT24" s="146"/>
      <c r="KJU24" s="146"/>
      <c r="KJV24" s="146"/>
      <c r="KJW24" s="146"/>
      <c r="KJX24" s="146"/>
      <c r="KJY24" s="146"/>
      <c r="KJZ24" s="146"/>
      <c r="KKA24" s="146"/>
      <c r="KKB24" s="146"/>
      <c r="KKC24" s="146"/>
      <c r="KKD24" s="146"/>
      <c r="KKE24" s="146"/>
      <c r="KKF24" s="146"/>
      <c r="KKG24" s="146"/>
      <c r="KKH24" s="146"/>
      <c r="KKI24" s="146"/>
      <c r="KKJ24" s="146"/>
      <c r="KKK24" s="146"/>
      <c r="KKL24" s="146"/>
      <c r="KKM24" s="146"/>
      <c r="KKN24" s="146"/>
      <c r="KKO24" s="146"/>
      <c r="KKP24" s="146"/>
      <c r="KKQ24" s="146"/>
      <c r="KKR24" s="146"/>
      <c r="KKS24" s="146"/>
      <c r="KKT24" s="146"/>
      <c r="KKU24" s="146"/>
      <c r="KKV24" s="146"/>
      <c r="KKW24" s="146"/>
      <c r="KKX24" s="146"/>
      <c r="KKY24" s="146"/>
      <c r="KKZ24" s="146"/>
      <c r="KLA24" s="146"/>
      <c r="KLB24" s="146"/>
      <c r="KLC24" s="146"/>
      <c r="KLD24" s="146"/>
      <c r="KLE24" s="146"/>
      <c r="KLF24" s="146"/>
      <c r="KLG24" s="146"/>
      <c r="KLH24" s="146"/>
      <c r="KLI24" s="146"/>
      <c r="KLJ24" s="146"/>
      <c r="KLK24" s="146"/>
      <c r="KLL24" s="146"/>
      <c r="KLM24" s="146"/>
      <c r="KLN24" s="146"/>
      <c r="KLO24" s="146"/>
      <c r="KLP24" s="146"/>
      <c r="KLQ24" s="146"/>
      <c r="KLR24" s="146"/>
      <c r="KLS24" s="146"/>
      <c r="KLT24" s="146"/>
      <c r="KLU24" s="146"/>
      <c r="KLV24" s="146"/>
      <c r="KLW24" s="146"/>
      <c r="KLX24" s="146"/>
      <c r="KLY24" s="146"/>
      <c r="KLZ24" s="146"/>
      <c r="KMA24" s="146"/>
      <c r="KMB24" s="146"/>
      <c r="KMC24" s="146"/>
      <c r="KMD24" s="146"/>
      <c r="KME24" s="146"/>
      <c r="KMF24" s="146"/>
      <c r="KMG24" s="146"/>
      <c r="KMH24" s="146"/>
      <c r="KMI24" s="146"/>
      <c r="KMJ24" s="146"/>
      <c r="KMK24" s="146"/>
      <c r="KML24" s="146"/>
      <c r="KMM24" s="146"/>
      <c r="KMN24" s="146"/>
      <c r="KMO24" s="146"/>
      <c r="KMP24" s="146"/>
      <c r="KMQ24" s="146"/>
      <c r="KMR24" s="146"/>
      <c r="KMS24" s="146"/>
      <c r="KMT24" s="146"/>
      <c r="KMU24" s="146"/>
      <c r="KMV24" s="146"/>
      <c r="KMW24" s="146"/>
      <c r="KMX24" s="146"/>
      <c r="KMY24" s="146"/>
      <c r="KMZ24" s="146"/>
      <c r="KNA24" s="146"/>
      <c r="KNB24" s="146"/>
      <c r="KNC24" s="146"/>
      <c r="KND24" s="146"/>
      <c r="KNE24" s="146"/>
      <c r="KNF24" s="146"/>
      <c r="KNG24" s="146"/>
      <c r="KNH24" s="146"/>
      <c r="KNI24" s="146"/>
      <c r="KNJ24" s="146"/>
      <c r="KNK24" s="146"/>
      <c r="KNL24" s="146"/>
      <c r="KNM24" s="146"/>
      <c r="KNN24" s="146"/>
      <c r="KNO24" s="146"/>
      <c r="KNP24" s="146"/>
      <c r="KNQ24" s="146"/>
      <c r="KNR24" s="146"/>
      <c r="KNS24" s="146"/>
      <c r="KNT24" s="146"/>
      <c r="KNU24" s="146"/>
      <c r="KNV24" s="146"/>
      <c r="KNW24" s="146"/>
      <c r="KNX24" s="146"/>
      <c r="KNY24" s="146"/>
      <c r="KNZ24" s="146"/>
      <c r="KOA24" s="146"/>
      <c r="KOB24" s="146"/>
      <c r="KOC24" s="146"/>
      <c r="KOD24" s="146"/>
      <c r="KOE24" s="146"/>
      <c r="KOF24" s="146"/>
      <c r="KOG24" s="146"/>
      <c r="KOH24" s="146"/>
      <c r="KOI24" s="146"/>
      <c r="KOJ24" s="146"/>
      <c r="KOK24" s="146"/>
      <c r="KOL24" s="146"/>
      <c r="KOM24" s="146"/>
      <c r="KON24" s="146"/>
      <c r="KOO24" s="146"/>
      <c r="KOP24" s="146"/>
      <c r="KOQ24" s="146"/>
      <c r="KOR24" s="146"/>
      <c r="KOS24" s="146"/>
      <c r="KOT24" s="146"/>
      <c r="KOU24" s="146"/>
      <c r="KOV24" s="146"/>
      <c r="KOW24" s="146"/>
      <c r="KOX24" s="146"/>
      <c r="KOY24" s="146"/>
      <c r="KOZ24" s="146"/>
      <c r="KPA24" s="146"/>
      <c r="KPB24" s="146"/>
      <c r="KPC24" s="146"/>
      <c r="KPD24" s="146"/>
      <c r="KPE24" s="146"/>
      <c r="KPF24" s="146"/>
      <c r="KPG24" s="146"/>
      <c r="KPH24" s="146"/>
      <c r="KPI24" s="146"/>
      <c r="KPJ24" s="146"/>
      <c r="KPK24" s="146"/>
      <c r="KPL24" s="146"/>
      <c r="KPM24" s="146"/>
      <c r="KPN24" s="146"/>
      <c r="KPO24" s="146"/>
      <c r="KPP24" s="146"/>
      <c r="KPQ24" s="146"/>
      <c r="KPR24" s="146"/>
      <c r="KPS24" s="146"/>
      <c r="KPT24" s="146"/>
      <c r="KPU24" s="146"/>
      <c r="KPV24" s="146"/>
      <c r="KPW24" s="146"/>
      <c r="KPX24" s="146"/>
      <c r="KPY24" s="146"/>
      <c r="KPZ24" s="146"/>
      <c r="KQA24" s="146"/>
      <c r="KQB24" s="146"/>
      <c r="KQC24" s="146"/>
      <c r="KQD24" s="146"/>
      <c r="KQE24" s="146"/>
      <c r="KQF24" s="146"/>
      <c r="KQG24" s="146"/>
      <c r="KQH24" s="146"/>
      <c r="KQI24" s="146"/>
      <c r="KQJ24" s="146"/>
      <c r="KQK24" s="146"/>
      <c r="KQL24" s="146"/>
      <c r="KQM24" s="146"/>
      <c r="KQN24" s="146"/>
      <c r="KQO24" s="146"/>
      <c r="KQP24" s="146"/>
      <c r="KQQ24" s="146"/>
      <c r="KQR24" s="146"/>
      <c r="KQS24" s="146"/>
      <c r="KQT24" s="146"/>
      <c r="KQU24" s="146"/>
      <c r="KQV24" s="146"/>
      <c r="KQW24" s="146"/>
      <c r="KQX24" s="146"/>
      <c r="KQY24" s="146"/>
      <c r="KQZ24" s="146"/>
      <c r="KRA24" s="146"/>
      <c r="KRB24" s="146"/>
      <c r="KRC24" s="146"/>
      <c r="KRD24" s="146"/>
      <c r="KRE24" s="146"/>
      <c r="KRF24" s="146"/>
      <c r="KRG24" s="146"/>
      <c r="KRH24" s="146"/>
      <c r="KRI24" s="146"/>
      <c r="KRJ24" s="146"/>
      <c r="KRK24" s="146"/>
      <c r="KRL24" s="146"/>
      <c r="KRM24" s="146"/>
      <c r="KRN24" s="146"/>
      <c r="KRO24" s="146"/>
      <c r="KRP24" s="146"/>
      <c r="KRQ24" s="146"/>
      <c r="KRR24" s="146"/>
      <c r="KRS24" s="146"/>
      <c r="KRT24" s="146"/>
      <c r="KRU24" s="146"/>
      <c r="KRV24" s="146"/>
      <c r="KRW24" s="146"/>
      <c r="KRX24" s="146"/>
      <c r="KRY24" s="146"/>
      <c r="KRZ24" s="146"/>
      <c r="KSA24" s="146"/>
      <c r="KSB24" s="146"/>
      <c r="KSC24" s="146"/>
      <c r="KSD24" s="146"/>
      <c r="KSE24" s="146"/>
      <c r="KSF24" s="146"/>
      <c r="KSG24" s="146"/>
      <c r="KSH24" s="146"/>
      <c r="KSI24" s="146"/>
      <c r="KSJ24" s="146"/>
      <c r="KSK24" s="146"/>
      <c r="KSL24" s="146"/>
      <c r="KSM24" s="146"/>
      <c r="KSN24" s="146"/>
      <c r="KSO24" s="146"/>
      <c r="KSP24" s="146"/>
      <c r="KSQ24" s="146"/>
      <c r="KSR24" s="146"/>
      <c r="KSS24" s="146"/>
      <c r="KST24" s="146"/>
      <c r="KSU24" s="146"/>
      <c r="KSV24" s="146"/>
      <c r="KSW24" s="146"/>
      <c r="KSX24" s="146"/>
      <c r="KSY24" s="146"/>
      <c r="KSZ24" s="146"/>
      <c r="KTA24" s="146"/>
      <c r="KTB24" s="146"/>
      <c r="KTC24" s="146"/>
      <c r="KTD24" s="146"/>
      <c r="KTE24" s="146"/>
      <c r="KTF24" s="146"/>
      <c r="KTG24" s="146"/>
      <c r="KTH24" s="146"/>
      <c r="KTI24" s="146"/>
      <c r="KTJ24" s="146"/>
      <c r="KTK24" s="146"/>
      <c r="KTL24" s="146"/>
      <c r="KTM24" s="146"/>
      <c r="KTN24" s="146"/>
      <c r="KTO24" s="146"/>
      <c r="KTP24" s="146"/>
      <c r="KTQ24" s="146"/>
      <c r="KTR24" s="146"/>
      <c r="KTS24" s="146"/>
      <c r="KTT24" s="146"/>
      <c r="KTU24" s="146"/>
      <c r="KTV24" s="146"/>
      <c r="KTW24" s="146"/>
      <c r="KTX24" s="146"/>
      <c r="KTY24" s="146"/>
      <c r="KTZ24" s="146"/>
      <c r="KUA24" s="146"/>
      <c r="KUB24" s="146"/>
      <c r="KUC24" s="146"/>
      <c r="KUD24" s="146"/>
      <c r="KUE24" s="146"/>
      <c r="KUF24" s="146"/>
      <c r="KUG24" s="146"/>
      <c r="KUH24" s="146"/>
      <c r="KUI24" s="146"/>
      <c r="KUJ24" s="146"/>
      <c r="KUK24" s="146"/>
      <c r="KUL24" s="146"/>
      <c r="KUM24" s="146"/>
      <c r="KUN24" s="146"/>
      <c r="KUO24" s="146"/>
      <c r="KUP24" s="146"/>
      <c r="KUQ24" s="146"/>
      <c r="KUR24" s="146"/>
      <c r="KUS24" s="146"/>
      <c r="KUT24" s="146"/>
      <c r="KUU24" s="146"/>
      <c r="KUV24" s="146"/>
      <c r="KUW24" s="146"/>
      <c r="KUX24" s="146"/>
      <c r="KUY24" s="146"/>
      <c r="KUZ24" s="146"/>
      <c r="KVA24" s="146"/>
      <c r="KVB24" s="146"/>
      <c r="KVC24" s="146"/>
      <c r="KVD24" s="146"/>
      <c r="KVE24" s="146"/>
      <c r="KVF24" s="146"/>
      <c r="KVG24" s="146"/>
      <c r="KVH24" s="146"/>
      <c r="KVI24" s="146"/>
      <c r="KVJ24" s="146"/>
      <c r="KVK24" s="146"/>
      <c r="KVL24" s="146"/>
      <c r="KVM24" s="146"/>
      <c r="KVN24" s="146"/>
      <c r="KVO24" s="146"/>
      <c r="KVP24" s="146"/>
      <c r="KVQ24" s="146"/>
      <c r="KVR24" s="146"/>
      <c r="KVS24" s="146"/>
      <c r="KVT24" s="146"/>
      <c r="KVU24" s="146"/>
      <c r="KVV24" s="146"/>
      <c r="KVW24" s="146"/>
      <c r="KVX24" s="146"/>
      <c r="KVY24" s="146"/>
      <c r="KVZ24" s="146"/>
      <c r="KWA24" s="146"/>
      <c r="KWB24" s="146"/>
      <c r="KWC24" s="146"/>
      <c r="KWD24" s="146"/>
      <c r="KWE24" s="146"/>
      <c r="KWF24" s="146"/>
      <c r="KWG24" s="146"/>
      <c r="KWH24" s="146"/>
      <c r="KWI24" s="146"/>
      <c r="KWJ24" s="146"/>
      <c r="KWK24" s="146"/>
      <c r="KWL24" s="146"/>
      <c r="KWM24" s="146"/>
      <c r="KWN24" s="146"/>
      <c r="KWO24" s="146"/>
      <c r="KWP24" s="146"/>
      <c r="KWQ24" s="146"/>
      <c r="KWR24" s="146"/>
      <c r="KWS24" s="146"/>
      <c r="KWT24" s="146"/>
      <c r="KWU24" s="146"/>
      <c r="KWV24" s="146"/>
      <c r="KWW24" s="146"/>
      <c r="KWX24" s="146"/>
      <c r="KWY24" s="146"/>
      <c r="KWZ24" s="146"/>
      <c r="KXA24" s="146"/>
      <c r="KXB24" s="146"/>
      <c r="KXC24" s="146"/>
      <c r="KXD24" s="146"/>
      <c r="KXE24" s="146"/>
      <c r="KXF24" s="146"/>
      <c r="KXG24" s="146"/>
      <c r="KXH24" s="146"/>
      <c r="KXI24" s="146"/>
      <c r="KXJ24" s="146"/>
      <c r="KXK24" s="146"/>
      <c r="KXL24" s="146"/>
      <c r="KXM24" s="146"/>
      <c r="KXN24" s="146"/>
      <c r="KXO24" s="146"/>
      <c r="KXP24" s="146"/>
      <c r="KXQ24" s="146"/>
      <c r="KXR24" s="146"/>
      <c r="KXS24" s="146"/>
      <c r="KXT24" s="146"/>
      <c r="KXU24" s="146"/>
      <c r="KXV24" s="146"/>
      <c r="KXW24" s="146"/>
      <c r="KXX24" s="146"/>
      <c r="KXY24" s="146"/>
      <c r="KXZ24" s="146"/>
      <c r="KYA24" s="146"/>
      <c r="KYB24" s="146"/>
      <c r="KYC24" s="146"/>
      <c r="KYD24" s="146"/>
      <c r="KYE24" s="146"/>
      <c r="KYF24" s="146"/>
      <c r="KYG24" s="146"/>
      <c r="KYH24" s="146"/>
      <c r="KYI24" s="146"/>
      <c r="KYJ24" s="146"/>
      <c r="KYK24" s="146"/>
      <c r="KYL24" s="146"/>
      <c r="KYM24" s="146"/>
      <c r="KYN24" s="146"/>
      <c r="KYO24" s="146"/>
      <c r="KYP24" s="146"/>
      <c r="KYQ24" s="146"/>
      <c r="KYR24" s="146"/>
      <c r="KYS24" s="146"/>
      <c r="KYT24" s="146"/>
      <c r="KYU24" s="146"/>
      <c r="KYV24" s="146"/>
      <c r="KYW24" s="146"/>
      <c r="KYX24" s="146"/>
      <c r="KYY24" s="146"/>
      <c r="KYZ24" s="146"/>
      <c r="KZA24" s="146"/>
      <c r="KZB24" s="146"/>
      <c r="KZC24" s="146"/>
      <c r="KZD24" s="146"/>
      <c r="KZE24" s="146"/>
      <c r="KZF24" s="146"/>
      <c r="KZG24" s="146"/>
      <c r="KZH24" s="146"/>
      <c r="KZI24" s="146"/>
      <c r="KZJ24" s="146"/>
      <c r="KZK24" s="146"/>
      <c r="KZL24" s="146"/>
      <c r="KZM24" s="146"/>
      <c r="KZN24" s="146"/>
      <c r="KZO24" s="146"/>
      <c r="KZP24" s="146"/>
      <c r="KZQ24" s="146"/>
      <c r="KZR24" s="146"/>
      <c r="KZS24" s="146"/>
      <c r="KZT24" s="146"/>
      <c r="KZU24" s="146"/>
      <c r="KZV24" s="146"/>
      <c r="KZW24" s="146"/>
      <c r="KZX24" s="146"/>
      <c r="KZY24" s="146"/>
      <c r="KZZ24" s="146"/>
      <c r="LAA24" s="146"/>
      <c r="LAB24" s="146"/>
      <c r="LAC24" s="146"/>
      <c r="LAD24" s="146"/>
      <c r="LAE24" s="146"/>
      <c r="LAF24" s="146"/>
      <c r="LAG24" s="146"/>
      <c r="LAH24" s="146"/>
      <c r="LAI24" s="146"/>
      <c r="LAJ24" s="146"/>
      <c r="LAK24" s="146"/>
      <c r="LAL24" s="146"/>
      <c r="LAM24" s="146"/>
      <c r="LAN24" s="146"/>
      <c r="LAO24" s="146"/>
      <c r="LAP24" s="146"/>
      <c r="LAQ24" s="146"/>
      <c r="LAR24" s="146"/>
      <c r="LAS24" s="146"/>
      <c r="LAT24" s="146"/>
      <c r="LAU24" s="146"/>
      <c r="LAV24" s="146"/>
      <c r="LAW24" s="146"/>
      <c r="LAX24" s="146"/>
      <c r="LAY24" s="146"/>
      <c r="LAZ24" s="146"/>
      <c r="LBA24" s="146"/>
      <c r="LBB24" s="146"/>
      <c r="LBC24" s="146"/>
      <c r="LBD24" s="146"/>
      <c r="LBE24" s="146"/>
      <c r="LBF24" s="146"/>
      <c r="LBG24" s="146"/>
      <c r="LBH24" s="146"/>
      <c r="LBI24" s="146"/>
      <c r="LBJ24" s="146"/>
      <c r="LBK24" s="146"/>
      <c r="LBL24" s="146"/>
      <c r="LBM24" s="146"/>
      <c r="LBN24" s="146"/>
      <c r="LBO24" s="146"/>
      <c r="LBP24" s="146"/>
      <c r="LBQ24" s="146"/>
      <c r="LBR24" s="146"/>
      <c r="LBS24" s="146"/>
      <c r="LBT24" s="146"/>
      <c r="LBU24" s="146"/>
      <c r="LBV24" s="146"/>
      <c r="LBW24" s="146"/>
      <c r="LBX24" s="146"/>
      <c r="LBY24" s="146"/>
      <c r="LBZ24" s="146"/>
      <c r="LCA24" s="146"/>
      <c r="LCB24" s="146"/>
      <c r="LCC24" s="146"/>
      <c r="LCD24" s="146"/>
      <c r="LCE24" s="146"/>
      <c r="LCF24" s="146"/>
      <c r="LCG24" s="146"/>
      <c r="LCH24" s="146"/>
      <c r="LCI24" s="146"/>
      <c r="LCJ24" s="146"/>
      <c r="LCK24" s="146"/>
      <c r="LCL24" s="146"/>
      <c r="LCM24" s="146"/>
      <c r="LCN24" s="146"/>
      <c r="LCO24" s="146"/>
      <c r="LCP24" s="146"/>
      <c r="LCQ24" s="146"/>
      <c r="LCR24" s="146"/>
      <c r="LCS24" s="146"/>
      <c r="LCT24" s="146"/>
      <c r="LCU24" s="146"/>
      <c r="LCV24" s="146"/>
      <c r="LCW24" s="146"/>
      <c r="LCX24" s="146"/>
      <c r="LCY24" s="146"/>
      <c r="LCZ24" s="146"/>
      <c r="LDA24" s="146"/>
      <c r="LDB24" s="146"/>
      <c r="LDC24" s="146"/>
      <c r="LDD24" s="146"/>
      <c r="LDE24" s="146"/>
      <c r="LDF24" s="146"/>
      <c r="LDG24" s="146"/>
      <c r="LDH24" s="146"/>
      <c r="LDI24" s="146"/>
      <c r="LDJ24" s="146"/>
      <c r="LDK24" s="146"/>
      <c r="LDL24" s="146"/>
      <c r="LDM24" s="146"/>
      <c r="LDN24" s="146"/>
      <c r="LDO24" s="146"/>
      <c r="LDP24" s="146"/>
      <c r="LDQ24" s="146"/>
      <c r="LDR24" s="146"/>
      <c r="LDS24" s="146"/>
      <c r="LDT24" s="146"/>
      <c r="LDU24" s="146"/>
      <c r="LDV24" s="146"/>
      <c r="LDW24" s="146"/>
      <c r="LDX24" s="146"/>
      <c r="LDY24" s="146"/>
      <c r="LDZ24" s="146"/>
      <c r="LEA24" s="146"/>
      <c r="LEB24" s="146"/>
      <c r="LEC24" s="146"/>
      <c r="LED24" s="146"/>
      <c r="LEE24" s="146"/>
      <c r="LEF24" s="146"/>
      <c r="LEG24" s="146"/>
      <c r="LEH24" s="146"/>
      <c r="LEI24" s="146"/>
      <c r="LEJ24" s="146"/>
      <c r="LEK24" s="146"/>
      <c r="LEL24" s="146"/>
      <c r="LEM24" s="146"/>
      <c r="LEN24" s="146"/>
      <c r="LEO24" s="146"/>
      <c r="LEP24" s="146"/>
      <c r="LEQ24" s="146"/>
      <c r="LER24" s="146"/>
      <c r="LES24" s="146"/>
      <c r="LET24" s="146"/>
      <c r="LEU24" s="146"/>
      <c r="LEV24" s="146"/>
      <c r="LEW24" s="146"/>
      <c r="LEX24" s="146"/>
      <c r="LEY24" s="146"/>
      <c r="LEZ24" s="146"/>
      <c r="LFA24" s="146"/>
      <c r="LFB24" s="146"/>
      <c r="LFC24" s="146"/>
      <c r="LFD24" s="146"/>
      <c r="LFE24" s="146"/>
      <c r="LFF24" s="146"/>
      <c r="LFG24" s="146"/>
      <c r="LFH24" s="146"/>
      <c r="LFI24" s="146"/>
      <c r="LFJ24" s="146"/>
      <c r="LFK24" s="146"/>
      <c r="LFL24" s="146"/>
      <c r="LFM24" s="146"/>
      <c r="LFN24" s="146"/>
      <c r="LFO24" s="146"/>
      <c r="LFP24" s="146"/>
      <c r="LFQ24" s="146"/>
      <c r="LFR24" s="146"/>
      <c r="LFS24" s="146"/>
      <c r="LFT24" s="146"/>
      <c r="LFU24" s="146"/>
      <c r="LFV24" s="146"/>
      <c r="LFW24" s="146"/>
      <c r="LFX24" s="146"/>
      <c r="LFY24" s="146"/>
      <c r="LFZ24" s="146"/>
      <c r="LGA24" s="146"/>
      <c r="LGB24" s="146"/>
      <c r="LGC24" s="146"/>
      <c r="LGD24" s="146"/>
      <c r="LGE24" s="146"/>
      <c r="LGF24" s="146"/>
      <c r="LGG24" s="146"/>
      <c r="LGH24" s="146"/>
      <c r="LGI24" s="146"/>
      <c r="LGJ24" s="146"/>
      <c r="LGK24" s="146"/>
      <c r="LGL24" s="146"/>
      <c r="LGM24" s="146"/>
      <c r="LGN24" s="146"/>
      <c r="LGO24" s="146"/>
      <c r="LGP24" s="146"/>
      <c r="LGQ24" s="146"/>
      <c r="LGR24" s="146"/>
      <c r="LGS24" s="146"/>
      <c r="LGT24" s="146"/>
      <c r="LGU24" s="146"/>
      <c r="LGV24" s="146"/>
      <c r="LGW24" s="146"/>
      <c r="LGX24" s="146"/>
      <c r="LGY24" s="146"/>
      <c r="LGZ24" s="146"/>
      <c r="LHA24" s="146"/>
      <c r="LHB24" s="146"/>
      <c r="LHC24" s="146"/>
      <c r="LHD24" s="146"/>
      <c r="LHE24" s="146"/>
      <c r="LHF24" s="146"/>
      <c r="LHG24" s="146"/>
      <c r="LHH24" s="146"/>
      <c r="LHI24" s="146"/>
      <c r="LHJ24" s="146"/>
      <c r="LHK24" s="146"/>
      <c r="LHL24" s="146"/>
      <c r="LHM24" s="146"/>
      <c r="LHN24" s="146"/>
      <c r="LHO24" s="146"/>
      <c r="LHP24" s="146"/>
      <c r="LHQ24" s="146"/>
      <c r="LHR24" s="146"/>
      <c r="LHS24" s="146"/>
      <c r="LHT24" s="146"/>
      <c r="LHU24" s="146"/>
      <c r="LHV24" s="146"/>
      <c r="LHW24" s="146"/>
      <c r="LHX24" s="146"/>
      <c r="LHY24" s="146"/>
      <c r="LHZ24" s="146"/>
      <c r="LIA24" s="146"/>
      <c r="LIB24" s="146"/>
      <c r="LIC24" s="146"/>
      <c r="LID24" s="146"/>
      <c r="LIE24" s="146"/>
      <c r="LIF24" s="146"/>
      <c r="LIG24" s="146"/>
      <c r="LIH24" s="146"/>
      <c r="LII24" s="146"/>
      <c r="LIJ24" s="146"/>
      <c r="LIK24" s="146"/>
      <c r="LIL24" s="146"/>
      <c r="LIM24" s="146"/>
      <c r="LIN24" s="146"/>
      <c r="LIO24" s="146"/>
      <c r="LIP24" s="146"/>
      <c r="LIQ24" s="146"/>
      <c r="LIR24" s="146"/>
      <c r="LIS24" s="146"/>
      <c r="LIT24" s="146"/>
      <c r="LIU24" s="146"/>
      <c r="LIV24" s="146"/>
      <c r="LIW24" s="146"/>
      <c r="LIX24" s="146"/>
      <c r="LIY24" s="146"/>
      <c r="LIZ24" s="146"/>
      <c r="LJA24" s="146"/>
      <c r="LJB24" s="146"/>
      <c r="LJC24" s="146"/>
      <c r="LJD24" s="146"/>
      <c r="LJE24" s="146"/>
      <c r="LJF24" s="146"/>
      <c r="LJG24" s="146"/>
      <c r="LJH24" s="146"/>
      <c r="LJI24" s="146"/>
      <c r="LJJ24" s="146"/>
      <c r="LJK24" s="146"/>
      <c r="LJL24" s="146"/>
      <c r="LJM24" s="146"/>
      <c r="LJN24" s="146"/>
      <c r="LJO24" s="146"/>
      <c r="LJP24" s="146"/>
      <c r="LJQ24" s="146"/>
      <c r="LJR24" s="146"/>
      <c r="LJS24" s="146"/>
      <c r="LJT24" s="146"/>
      <c r="LJU24" s="146"/>
      <c r="LJV24" s="146"/>
      <c r="LJW24" s="146"/>
      <c r="LJX24" s="146"/>
      <c r="LJY24" s="146"/>
      <c r="LJZ24" s="146"/>
      <c r="LKA24" s="146"/>
      <c r="LKB24" s="146"/>
      <c r="LKC24" s="146"/>
      <c r="LKD24" s="146"/>
      <c r="LKE24" s="146"/>
      <c r="LKF24" s="146"/>
      <c r="LKG24" s="146"/>
      <c r="LKH24" s="146"/>
      <c r="LKI24" s="146"/>
      <c r="LKJ24" s="146"/>
      <c r="LKK24" s="146"/>
      <c r="LKL24" s="146"/>
      <c r="LKM24" s="146"/>
      <c r="LKN24" s="146"/>
      <c r="LKO24" s="146"/>
      <c r="LKP24" s="146"/>
      <c r="LKQ24" s="146"/>
      <c r="LKR24" s="146"/>
      <c r="LKS24" s="146"/>
      <c r="LKT24" s="146"/>
      <c r="LKU24" s="146"/>
      <c r="LKV24" s="146"/>
      <c r="LKW24" s="146"/>
      <c r="LKX24" s="146"/>
      <c r="LKY24" s="146"/>
      <c r="LKZ24" s="146"/>
      <c r="LLA24" s="146"/>
      <c r="LLB24" s="146"/>
      <c r="LLC24" s="146"/>
      <c r="LLD24" s="146"/>
      <c r="LLE24" s="146"/>
      <c r="LLF24" s="146"/>
      <c r="LLG24" s="146"/>
      <c r="LLH24" s="146"/>
      <c r="LLI24" s="146"/>
      <c r="LLJ24" s="146"/>
      <c r="LLK24" s="146"/>
      <c r="LLL24" s="146"/>
      <c r="LLM24" s="146"/>
      <c r="LLN24" s="146"/>
      <c r="LLO24" s="146"/>
      <c r="LLP24" s="146"/>
      <c r="LLQ24" s="146"/>
      <c r="LLR24" s="146"/>
      <c r="LLS24" s="146"/>
      <c r="LLT24" s="146"/>
      <c r="LLU24" s="146"/>
      <c r="LLV24" s="146"/>
      <c r="LLW24" s="146"/>
      <c r="LLX24" s="146"/>
      <c r="LLY24" s="146"/>
      <c r="LLZ24" s="146"/>
      <c r="LMA24" s="146"/>
      <c r="LMB24" s="146"/>
      <c r="LMC24" s="146"/>
      <c r="LMD24" s="146"/>
      <c r="LME24" s="146"/>
      <c r="LMF24" s="146"/>
      <c r="LMG24" s="146"/>
      <c r="LMH24" s="146"/>
      <c r="LMI24" s="146"/>
      <c r="LMJ24" s="146"/>
      <c r="LMK24" s="146"/>
      <c r="LML24" s="146"/>
      <c r="LMM24" s="146"/>
      <c r="LMN24" s="146"/>
      <c r="LMO24" s="146"/>
      <c r="LMP24" s="146"/>
      <c r="LMQ24" s="146"/>
      <c r="LMR24" s="146"/>
      <c r="LMS24" s="146"/>
      <c r="LMT24" s="146"/>
      <c r="LMU24" s="146"/>
      <c r="LMV24" s="146"/>
      <c r="LMW24" s="146"/>
      <c r="LMX24" s="146"/>
      <c r="LMY24" s="146"/>
      <c r="LMZ24" s="146"/>
      <c r="LNA24" s="146"/>
      <c r="LNB24" s="146"/>
      <c r="LNC24" s="146"/>
      <c r="LND24" s="146"/>
      <c r="LNE24" s="146"/>
      <c r="LNF24" s="146"/>
      <c r="LNG24" s="146"/>
      <c r="LNH24" s="146"/>
      <c r="LNI24" s="146"/>
      <c r="LNJ24" s="146"/>
      <c r="LNK24" s="146"/>
      <c r="LNL24" s="146"/>
      <c r="LNM24" s="146"/>
      <c r="LNN24" s="146"/>
      <c r="LNO24" s="146"/>
      <c r="LNP24" s="146"/>
      <c r="LNQ24" s="146"/>
      <c r="LNR24" s="146"/>
      <c r="LNS24" s="146"/>
      <c r="LNT24" s="146"/>
      <c r="LNU24" s="146"/>
      <c r="LNV24" s="146"/>
      <c r="LNW24" s="146"/>
      <c r="LNX24" s="146"/>
      <c r="LNY24" s="146"/>
      <c r="LNZ24" s="146"/>
      <c r="LOA24" s="146"/>
      <c r="LOB24" s="146"/>
      <c r="LOC24" s="146"/>
      <c r="LOD24" s="146"/>
      <c r="LOE24" s="146"/>
      <c r="LOF24" s="146"/>
      <c r="LOG24" s="146"/>
      <c r="LOH24" s="146"/>
      <c r="LOI24" s="146"/>
      <c r="LOJ24" s="146"/>
      <c r="LOK24" s="146"/>
      <c r="LOL24" s="146"/>
      <c r="LOM24" s="146"/>
      <c r="LON24" s="146"/>
      <c r="LOO24" s="146"/>
      <c r="LOP24" s="146"/>
      <c r="LOQ24" s="146"/>
      <c r="LOR24" s="146"/>
      <c r="LOS24" s="146"/>
      <c r="LOT24" s="146"/>
      <c r="LOU24" s="146"/>
      <c r="LOV24" s="146"/>
      <c r="LOW24" s="146"/>
      <c r="LOX24" s="146"/>
      <c r="LOY24" s="146"/>
      <c r="LOZ24" s="146"/>
      <c r="LPA24" s="146"/>
      <c r="LPB24" s="146"/>
      <c r="LPC24" s="146"/>
      <c r="LPD24" s="146"/>
      <c r="LPE24" s="146"/>
      <c r="LPF24" s="146"/>
      <c r="LPG24" s="146"/>
      <c r="LPH24" s="146"/>
      <c r="LPI24" s="146"/>
      <c r="LPJ24" s="146"/>
      <c r="LPK24" s="146"/>
      <c r="LPL24" s="146"/>
      <c r="LPM24" s="146"/>
      <c r="LPN24" s="146"/>
      <c r="LPO24" s="146"/>
      <c r="LPP24" s="146"/>
      <c r="LPQ24" s="146"/>
      <c r="LPR24" s="146"/>
      <c r="LPS24" s="146"/>
      <c r="LPT24" s="146"/>
      <c r="LPU24" s="146"/>
      <c r="LPV24" s="146"/>
      <c r="LPW24" s="146"/>
      <c r="LPX24" s="146"/>
      <c r="LPY24" s="146"/>
      <c r="LPZ24" s="146"/>
      <c r="LQA24" s="146"/>
      <c r="LQB24" s="146"/>
      <c r="LQC24" s="146"/>
      <c r="LQD24" s="146"/>
      <c r="LQE24" s="146"/>
      <c r="LQF24" s="146"/>
      <c r="LQG24" s="146"/>
      <c r="LQH24" s="146"/>
      <c r="LQI24" s="146"/>
      <c r="LQJ24" s="146"/>
      <c r="LQK24" s="146"/>
      <c r="LQL24" s="146"/>
      <c r="LQM24" s="146"/>
      <c r="LQN24" s="146"/>
      <c r="LQO24" s="146"/>
      <c r="LQP24" s="146"/>
      <c r="LQQ24" s="146"/>
      <c r="LQR24" s="146"/>
      <c r="LQS24" s="146"/>
      <c r="LQT24" s="146"/>
      <c r="LQU24" s="146"/>
      <c r="LQV24" s="146"/>
      <c r="LQW24" s="146"/>
      <c r="LQX24" s="146"/>
      <c r="LQY24" s="146"/>
      <c r="LQZ24" s="146"/>
      <c r="LRA24" s="146"/>
      <c r="LRB24" s="146"/>
      <c r="LRC24" s="146"/>
      <c r="LRD24" s="146"/>
      <c r="LRE24" s="146"/>
      <c r="LRF24" s="146"/>
      <c r="LRG24" s="146"/>
      <c r="LRH24" s="146"/>
      <c r="LRI24" s="146"/>
      <c r="LRJ24" s="146"/>
      <c r="LRK24" s="146"/>
      <c r="LRL24" s="146"/>
      <c r="LRM24" s="146"/>
      <c r="LRN24" s="146"/>
      <c r="LRO24" s="146"/>
      <c r="LRP24" s="146"/>
      <c r="LRQ24" s="146"/>
      <c r="LRR24" s="146"/>
      <c r="LRS24" s="146"/>
      <c r="LRT24" s="146"/>
      <c r="LRU24" s="146"/>
      <c r="LRV24" s="146"/>
      <c r="LRW24" s="146"/>
      <c r="LRX24" s="146"/>
      <c r="LRY24" s="146"/>
      <c r="LRZ24" s="146"/>
      <c r="LSA24" s="146"/>
      <c r="LSB24" s="146"/>
      <c r="LSC24" s="146"/>
      <c r="LSD24" s="146"/>
      <c r="LSE24" s="146"/>
      <c r="LSF24" s="146"/>
      <c r="LSG24" s="146"/>
      <c r="LSH24" s="146"/>
      <c r="LSI24" s="146"/>
      <c r="LSJ24" s="146"/>
      <c r="LSK24" s="146"/>
      <c r="LSL24" s="146"/>
      <c r="LSM24" s="146"/>
      <c r="LSN24" s="146"/>
      <c r="LSO24" s="146"/>
      <c r="LSP24" s="146"/>
      <c r="LSQ24" s="146"/>
      <c r="LSR24" s="146"/>
      <c r="LSS24" s="146"/>
      <c r="LST24" s="146"/>
      <c r="LSU24" s="146"/>
      <c r="LSV24" s="146"/>
      <c r="LSW24" s="146"/>
      <c r="LSX24" s="146"/>
      <c r="LSY24" s="146"/>
      <c r="LSZ24" s="146"/>
      <c r="LTA24" s="146"/>
      <c r="LTB24" s="146"/>
      <c r="LTC24" s="146"/>
      <c r="LTD24" s="146"/>
      <c r="LTE24" s="146"/>
      <c r="LTF24" s="146"/>
      <c r="LTG24" s="146"/>
      <c r="LTH24" s="146"/>
      <c r="LTI24" s="146"/>
      <c r="LTJ24" s="146"/>
      <c r="LTK24" s="146"/>
      <c r="LTL24" s="146"/>
      <c r="LTM24" s="146"/>
      <c r="LTN24" s="146"/>
      <c r="LTO24" s="146"/>
      <c r="LTP24" s="146"/>
      <c r="LTQ24" s="146"/>
      <c r="LTR24" s="146"/>
      <c r="LTS24" s="146"/>
      <c r="LTT24" s="146"/>
      <c r="LTU24" s="146"/>
      <c r="LTV24" s="146"/>
      <c r="LTW24" s="146"/>
      <c r="LTX24" s="146"/>
      <c r="LTY24" s="146"/>
      <c r="LTZ24" s="146"/>
      <c r="LUA24" s="146"/>
      <c r="LUB24" s="146"/>
      <c r="LUC24" s="146"/>
      <c r="LUD24" s="146"/>
      <c r="LUE24" s="146"/>
      <c r="LUF24" s="146"/>
      <c r="LUG24" s="146"/>
      <c r="LUH24" s="146"/>
      <c r="LUI24" s="146"/>
      <c r="LUJ24" s="146"/>
      <c r="LUK24" s="146"/>
      <c r="LUL24" s="146"/>
      <c r="LUM24" s="146"/>
      <c r="LUN24" s="146"/>
      <c r="LUO24" s="146"/>
      <c r="LUP24" s="146"/>
      <c r="LUQ24" s="146"/>
      <c r="LUR24" s="146"/>
      <c r="LUS24" s="146"/>
      <c r="LUT24" s="146"/>
      <c r="LUU24" s="146"/>
      <c r="LUV24" s="146"/>
      <c r="LUW24" s="146"/>
      <c r="LUX24" s="146"/>
      <c r="LUY24" s="146"/>
      <c r="LUZ24" s="146"/>
      <c r="LVA24" s="146"/>
      <c r="LVB24" s="146"/>
      <c r="LVC24" s="146"/>
      <c r="LVD24" s="146"/>
      <c r="LVE24" s="146"/>
      <c r="LVF24" s="146"/>
      <c r="LVG24" s="146"/>
      <c r="LVH24" s="146"/>
      <c r="LVI24" s="146"/>
      <c r="LVJ24" s="146"/>
      <c r="LVK24" s="146"/>
      <c r="LVL24" s="146"/>
      <c r="LVM24" s="146"/>
      <c r="LVN24" s="146"/>
      <c r="LVO24" s="146"/>
      <c r="LVP24" s="146"/>
      <c r="LVQ24" s="146"/>
      <c r="LVR24" s="146"/>
      <c r="LVS24" s="146"/>
      <c r="LVT24" s="146"/>
      <c r="LVU24" s="146"/>
      <c r="LVV24" s="146"/>
      <c r="LVW24" s="146"/>
      <c r="LVX24" s="146"/>
      <c r="LVY24" s="146"/>
      <c r="LVZ24" s="146"/>
      <c r="LWA24" s="146"/>
      <c r="LWB24" s="146"/>
      <c r="LWC24" s="146"/>
      <c r="LWD24" s="146"/>
      <c r="LWE24" s="146"/>
      <c r="LWF24" s="146"/>
      <c r="LWG24" s="146"/>
      <c r="LWH24" s="146"/>
      <c r="LWI24" s="146"/>
      <c r="LWJ24" s="146"/>
      <c r="LWK24" s="146"/>
      <c r="LWL24" s="146"/>
      <c r="LWM24" s="146"/>
      <c r="LWN24" s="146"/>
      <c r="LWO24" s="146"/>
      <c r="LWP24" s="146"/>
      <c r="LWQ24" s="146"/>
      <c r="LWR24" s="146"/>
      <c r="LWS24" s="146"/>
      <c r="LWT24" s="146"/>
      <c r="LWU24" s="146"/>
      <c r="LWV24" s="146"/>
      <c r="LWW24" s="146"/>
      <c r="LWX24" s="146"/>
      <c r="LWY24" s="146"/>
      <c r="LWZ24" s="146"/>
      <c r="LXA24" s="146"/>
      <c r="LXB24" s="146"/>
      <c r="LXC24" s="146"/>
      <c r="LXD24" s="146"/>
      <c r="LXE24" s="146"/>
      <c r="LXF24" s="146"/>
      <c r="LXG24" s="146"/>
      <c r="LXH24" s="146"/>
      <c r="LXI24" s="146"/>
      <c r="LXJ24" s="146"/>
      <c r="LXK24" s="146"/>
      <c r="LXL24" s="146"/>
      <c r="LXM24" s="146"/>
      <c r="LXN24" s="146"/>
      <c r="LXO24" s="146"/>
      <c r="LXP24" s="146"/>
      <c r="LXQ24" s="146"/>
      <c r="LXR24" s="146"/>
      <c r="LXS24" s="146"/>
      <c r="LXT24" s="146"/>
      <c r="LXU24" s="146"/>
      <c r="LXV24" s="146"/>
      <c r="LXW24" s="146"/>
      <c r="LXX24" s="146"/>
      <c r="LXY24" s="146"/>
      <c r="LXZ24" s="146"/>
      <c r="LYA24" s="146"/>
      <c r="LYB24" s="146"/>
      <c r="LYC24" s="146"/>
      <c r="LYD24" s="146"/>
      <c r="LYE24" s="146"/>
      <c r="LYF24" s="146"/>
      <c r="LYG24" s="146"/>
      <c r="LYH24" s="146"/>
      <c r="LYI24" s="146"/>
      <c r="LYJ24" s="146"/>
      <c r="LYK24" s="146"/>
      <c r="LYL24" s="146"/>
      <c r="LYM24" s="146"/>
      <c r="LYN24" s="146"/>
      <c r="LYO24" s="146"/>
      <c r="LYP24" s="146"/>
      <c r="LYQ24" s="146"/>
      <c r="LYR24" s="146"/>
      <c r="LYS24" s="146"/>
      <c r="LYT24" s="146"/>
      <c r="LYU24" s="146"/>
      <c r="LYV24" s="146"/>
      <c r="LYW24" s="146"/>
      <c r="LYX24" s="146"/>
      <c r="LYY24" s="146"/>
      <c r="LYZ24" s="146"/>
      <c r="LZA24" s="146"/>
      <c r="LZB24" s="146"/>
      <c r="LZC24" s="146"/>
      <c r="LZD24" s="146"/>
      <c r="LZE24" s="146"/>
      <c r="LZF24" s="146"/>
      <c r="LZG24" s="146"/>
      <c r="LZH24" s="146"/>
      <c r="LZI24" s="146"/>
      <c r="LZJ24" s="146"/>
      <c r="LZK24" s="146"/>
      <c r="LZL24" s="146"/>
      <c r="LZM24" s="146"/>
      <c r="LZN24" s="146"/>
      <c r="LZO24" s="146"/>
      <c r="LZP24" s="146"/>
      <c r="LZQ24" s="146"/>
      <c r="LZR24" s="146"/>
      <c r="LZS24" s="146"/>
      <c r="LZT24" s="146"/>
      <c r="LZU24" s="146"/>
      <c r="LZV24" s="146"/>
      <c r="LZW24" s="146"/>
      <c r="LZX24" s="146"/>
      <c r="LZY24" s="146"/>
      <c r="LZZ24" s="146"/>
      <c r="MAA24" s="146"/>
      <c r="MAB24" s="146"/>
      <c r="MAC24" s="146"/>
      <c r="MAD24" s="146"/>
      <c r="MAE24" s="146"/>
      <c r="MAF24" s="146"/>
      <c r="MAG24" s="146"/>
      <c r="MAH24" s="146"/>
      <c r="MAI24" s="146"/>
      <c r="MAJ24" s="146"/>
      <c r="MAK24" s="146"/>
      <c r="MAL24" s="146"/>
      <c r="MAM24" s="146"/>
      <c r="MAN24" s="146"/>
      <c r="MAO24" s="146"/>
      <c r="MAP24" s="146"/>
      <c r="MAQ24" s="146"/>
      <c r="MAR24" s="146"/>
      <c r="MAS24" s="146"/>
      <c r="MAT24" s="146"/>
      <c r="MAU24" s="146"/>
      <c r="MAV24" s="146"/>
      <c r="MAW24" s="146"/>
      <c r="MAX24" s="146"/>
      <c r="MAY24" s="146"/>
      <c r="MAZ24" s="146"/>
      <c r="MBA24" s="146"/>
      <c r="MBB24" s="146"/>
      <c r="MBC24" s="146"/>
      <c r="MBD24" s="146"/>
      <c r="MBE24" s="146"/>
      <c r="MBF24" s="146"/>
      <c r="MBG24" s="146"/>
      <c r="MBH24" s="146"/>
      <c r="MBI24" s="146"/>
      <c r="MBJ24" s="146"/>
      <c r="MBK24" s="146"/>
      <c r="MBL24" s="146"/>
      <c r="MBM24" s="146"/>
      <c r="MBN24" s="146"/>
      <c r="MBO24" s="146"/>
      <c r="MBP24" s="146"/>
      <c r="MBQ24" s="146"/>
      <c r="MBR24" s="146"/>
      <c r="MBS24" s="146"/>
      <c r="MBT24" s="146"/>
      <c r="MBU24" s="146"/>
      <c r="MBV24" s="146"/>
      <c r="MBW24" s="146"/>
      <c r="MBX24" s="146"/>
      <c r="MBY24" s="146"/>
      <c r="MBZ24" s="146"/>
      <c r="MCA24" s="146"/>
      <c r="MCB24" s="146"/>
      <c r="MCC24" s="146"/>
      <c r="MCD24" s="146"/>
      <c r="MCE24" s="146"/>
      <c r="MCF24" s="146"/>
      <c r="MCG24" s="146"/>
      <c r="MCH24" s="146"/>
      <c r="MCI24" s="146"/>
      <c r="MCJ24" s="146"/>
      <c r="MCK24" s="146"/>
      <c r="MCL24" s="146"/>
      <c r="MCM24" s="146"/>
      <c r="MCN24" s="146"/>
      <c r="MCO24" s="146"/>
      <c r="MCP24" s="146"/>
      <c r="MCQ24" s="146"/>
      <c r="MCR24" s="146"/>
      <c r="MCS24" s="146"/>
      <c r="MCT24" s="146"/>
      <c r="MCU24" s="146"/>
      <c r="MCV24" s="146"/>
      <c r="MCW24" s="146"/>
      <c r="MCX24" s="146"/>
      <c r="MCY24" s="146"/>
      <c r="MCZ24" s="146"/>
      <c r="MDA24" s="146"/>
      <c r="MDB24" s="146"/>
      <c r="MDC24" s="146"/>
      <c r="MDD24" s="146"/>
      <c r="MDE24" s="146"/>
      <c r="MDF24" s="146"/>
      <c r="MDG24" s="146"/>
      <c r="MDH24" s="146"/>
      <c r="MDI24" s="146"/>
      <c r="MDJ24" s="146"/>
      <c r="MDK24" s="146"/>
      <c r="MDL24" s="146"/>
      <c r="MDM24" s="146"/>
      <c r="MDN24" s="146"/>
      <c r="MDO24" s="146"/>
      <c r="MDP24" s="146"/>
      <c r="MDQ24" s="146"/>
      <c r="MDR24" s="146"/>
      <c r="MDS24" s="146"/>
      <c r="MDT24" s="146"/>
      <c r="MDU24" s="146"/>
      <c r="MDV24" s="146"/>
      <c r="MDW24" s="146"/>
      <c r="MDX24" s="146"/>
      <c r="MDY24" s="146"/>
      <c r="MDZ24" s="146"/>
      <c r="MEA24" s="146"/>
      <c r="MEB24" s="146"/>
      <c r="MEC24" s="146"/>
      <c r="MED24" s="146"/>
      <c r="MEE24" s="146"/>
      <c r="MEF24" s="146"/>
      <c r="MEG24" s="146"/>
      <c r="MEH24" s="146"/>
      <c r="MEI24" s="146"/>
      <c r="MEJ24" s="146"/>
      <c r="MEK24" s="146"/>
      <c r="MEL24" s="146"/>
      <c r="MEM24" s="146"/>
      <c r="MEN24" s="146"/>
      <c r="MEO24" s="146"/>
      <c r="MEP24" s="146"/>
      <c r="MEQ24" s="146"/>
      <c r="MER24" s="146"/>
      <c r="MES24" s="146"/>
      <c r="MET24" s="146"/>
      <c r="MEU24" s="146"/>
      <c r="MEV24" s="146"/>
      <c r="MEW24" s="146"/>
      <c r="MEX24" s="146"/>
      <c r="MEY24" s="146"/>
      <c r="MEZ24" s="146"/>
      <c r="MFA24" s="146"/>
      <c r="MFB24" s="146"/>
      <c r="MFC24" s="146"/>
      <c r="MFD24" s="146"/>
      <c r="MFE24" s="146"/>
      <c r="MFF24" s="146"/>
      <c r="MFG24" s="146"/>
      <c r="MFH24" s="146"/>
      <c r="MFI24" s="146"/>
      <c r="MFJ24" s="146"/>
      <c r="MFK24" s="146"/>
      <c r="MFL24" s="146"/>
      <c r="MFM24" s="146"/>
      <c r="MFN24" s="146"/>
      <c r="MFO24" s="146"/>
      <c r="MFP24" s="146"/>
      <c r="MFQ24" s="146"/>
      <c r="MFR24" s="146"/>
      <c r="MFS24" s="146"/>
      <c r="MFT24" s="146"/>
      <c r="MFU24" s="146"/>
      <c r="MFV24" s="146"/>
      <c r="MFW24" s="146"/>
      <c r="MFX24" s="146"/>
      <c r="MFY24" s="146"/>
      <c r="MFZ24" s="146"/>
      <c r="MGA24" s="146"/>
      <c r="MGB24" s="146"/>
      <c r="MGC24" s="146"/>
      <c r="MGD24" s="146"/>
      <c r="MGE24" s="146"/>
      <c r="MGF24" s="146"/>
      <c r="MGG24" s="146"/>
      <c r="MGH24" s="146"/>
      <c r="MGI24" s="146"/>
      <c r="MGJ24" s="146"/>
      <c r="MGK24" s="146"/>
      <c r="MGL24" s="146"/>
      <c r="MGM24" s="146"/>
      <c r="MGN24" s="146"/>
      <c r="MGO24" s="146"/>
      <c r="MGP24" s="146"/>
      <c r="MGQ24" s="146"/>
      <c r="MGR24" s="146"/>
      <c r="MGS24" s="146"/>
      <c r="MGT24" s="146"/>
      <c r="MGU24" s="146"/>
      <c r="MGV24" s="146"/>
      <c r="MGW24" s="146"/>
      <c r="MGX24" s="146"/>
      <c r="MGY24" s="146"/>
      <c r="MGZ24" s="146"/>
      <c r="MHA24" s="146"/>
      <c r="MHB24" s="146"/>
      <c r="MHC24" s="146"/>
      <c r="MHD24" s="146"/>
      <c r="MHE24" s="146"/>
      <c r="MHF24" s="146"/>
      <c r="MHG24" s="146"/>
      <c r="MHH24" s="146"/>
      <c r="MHI24" s="146"/>
      <c r="MHJ24" s="146"/>
      <c r="MHK24" s="146"/>
      <c r="MHL24" s="146"/>
      <c r="MHM24" s="146"/>
      <c r="MHN24" s="146"/>
      <c r="MHO24" s="146"/>
      <c r="MHP24" s="146"/>
      <c r="MHQ24" s="146"/>
      <c r="MHR24" s="146"/>
      <c r="MHS24" s="146"/>
      <c r="MHT24" s="146"/>
      <c r="MHU24" s="146"/>
      <c r="MHV24" s="146"/>
      <c r="MHW24" s="146"/>
      <c r="MHX24" s="146"/>
      <c r="MHY24" s="146"/>
      <c r="MHZ24" s="146"/>
      <c r="MIA24" s="146"/>
      <c r="MIB24" s="146"/>
      <c r="MIC24" s="146"/>
      <c r="MID24" s="146"/>
      <c r="MIE24" s="146"/>
      <c r="MIF24" s="146"/>
      <c r="MIG24" s="146"/>
      <c r="MIH24" s="146"/>
      <c r="MII24" s="146"/>
      <c r="MIJ24" s="146"/>
      <c r="MIK24" s="146"/>
      <c r="MIL24" s="146"/>
      <c r="MIM24" s="146"/>
      <c r="MIN24" s="146"/>
      <c r="MIO24" s="146"/>
      <c r="MIP24" s="146"/>
      <c r="MIQ24" s="146"/>
      <c r="MIR24" s="146"/>
      <c r="MIS24" s="146"/>
      <c r="MIT24" s="146"/>
      <c r="MIU24" s="146"/>
      <c r="MIV24" s="146"/>
      <c r="MIW24" s="146"/>
      <c r="MIX24" s="146"/>
      <c r="MIY24" s="146"/>
      <c r="MIZ24" s="146"/>
      <c r="MJA24" s="146"/>
      <c r="MJB24" s="146"/>
      <c r="MJC24" s="146"/>
      <c r="MJD24" s="146"/>
      <c r="MJE24" s="146"/>
      <c r="MJF24" s="146"/>
      <c r="MJG24" s="146"/>
      <c r="MJH24" s="146"/>
      <c r="MJI24" s="146"/>
      <c r="MJJ24" s="146"/>
      <c r="MJK24" s="146"/>
      <c r="MJL24" s="146"/>
      <c r="MJM24" s="146"/>
      <c r="MJN24" s="146"/>
      <c r="MJO24" s="146"/>
      <c r="MJP24" s="146"/>
      <c r="MJQ24" s="146"/>
      <c r="MJR24" s="146"/>
      <c r="MJS24" s="146"/>
      <c r="MJT24" s="146"/>
      <c r="MJU24" s="146"/>
      <c r="MJV24" s="146"/>
      <c r="MJW24" s="146"/>
      <c r="MJX24" s="146"/>
      <c r="MJY24" s="146"/>
      <c r="MJZ24" s="146"/>
      <c r="MKA24" s="146"/>
      <c r="MKB24" s="146"/>
      <c r="MKC24" s="146"/>
      <c r="MKD24" s="146"/>
      <c r="MKE24" s="146"/>
      <c r="MKF24" s="146"/>
      <c r="MKG24" s="146"/>
      <c r="MKH24" s="146"/>
      <c r="MKI24" s="146"/>
      <c r="MKJ24" s="146"/>
      <c r="MKK24" s="146"/>
      <c r="MKL24" s="146"/>
      <c r="MKM24" s="146"/>
      <c r="MKN24" s="146"/>
      <c r="MKO24" s="146"/>
      <c r="MKP24" s="146"/>
      <c r="MKQ24" s="146"/>
      <c r="MKR24" s="146"/>
      <c r="MKS24" s="146"/>
      <c r="MKT24" s="146"/>
      <c r="MKU24" s="146"/>
      <c r="MKV24" s="146"/>
      <c r="MKW24" s="146"/>
      <c r="MKX24" s="146"/>
      <c r="MKY24" s="146"/>
      <c r="MKZ24" s="146"/>
      <c r="MLA24" s="146"/>
      <c r="MLB24" s="146"/>
      <c r="MLC24" s="146"/>
      <c r="MLD24" s="146"/>
      <c r="MLE24" s="146"/>
      <c r="MLF24" s="146"/>
      <c r="MLG24" s="146"/>
      <c r="MLH24" s="146"/>
      <c r="MLI24" s="146"/>
      <c r="MLJ24" s="146"/>
      <c r="MLK24" s="146"/>
      <c r="MLL24" s="146"/>
      <c r="MLM24" s="146"/>
      <c r="MLN24" s="146"/>
      <c r="MLO24" s="146"/>
      <c r="MLP24" s="146"/>
      <c r="MLQ24" s="146"/>
      <c r="MLR24" s="146"/>
      <c r="MLS24" s="146"/>
      <c r="MLT24" s="146"/>
      <c r="MLU24" s="146"/>
      <c r="MLV24" s="146"/>
      <c r="MLW24" s="146"/>
      <c r="MLX24" s="146"/>
      <c r="MLY24" s="146"/>
      <c r="MLZ24" s="146"/>
      <c r="MMA24" s="146"/>
      <c r="MMB24" s="146"/>
      <c r="MMC24" s="146"/>
      <c r="MMD24" s="146"/>
      <c r="MME24" s="146"/>
      <c r="MMF24" s="146"/>
      <c r="MMG24" s="146"/>
      <c r="MMH24" s="146"/>
      <c r="MMI24" s="146"/>
      <c r="MMJ24" s="146"/>
      <c r="MMK24" s="146"/>
      <c r="MML24" s="146"/>
      <c r="MMM24" s="146"/>
      <c r="MMN24" s="146"/>
      <c r="MMO24" s="146"/>
      <c r="MMP24" s="146"/>
      <c r="MMQ24" s="146"/>
      <c r="MMR24" s="146"/>
      <c r="MMS24" s="146"/>
      <c r="MMT24" s="146"/>
      <c r="MMU24" s="146"/>
      <c r="MMV24" s="146"/>
      <c r="MMW24" s="146"/>
      <c r="MMX24" s="146"/>
      <c r="MMY24" s="146"/>
      <c r="MMZ24" s="146"/>
      <c r="MNA24" s="146"/>
      <c r="MNB24" s="146"/>
      <c r="MNC24" s="146"/>
      <c r="MND24" s="146"/>
      <c r="MNE24" s="146"/>
      <c r="MNF24" s="146"/>
      <c r="MNG24" s="146"/>
      <c r="MNH24" s="146"/>
      <c r="MNI24" s="146"/>
      <c r="MNJ24" s="146"/>
      <c r="MNK24" s="146"/>
      <c r="MNL24" s="146"/>
      <c r="MNM24" s="146"/>
      <c r="MNN24" s="146"/>
      <c r="MNO24" s="146"/>
      <c r="MNP24" s="146"/>
      <c r="MNQ24" s="146"/>
      <c r="MNR24" s="146"/>
      <c r="MNS24" s="146"/>
      <c r="MNT24" s="146"/>
      <c r="MNU24" s="146"/>
      <c r="MNV24" s="146"/>
      <c r="MNW24" s="146"/>
      <c r="MNX24" s="146"/>
      <c r="MNY24" s="146"/>
      <c r="MNZ24" s="146"/>
      <c r="MOA24" s="146"/>
      <c r="MOB24" s="146"/>
      <c r="MOC24" s="146"/>
      <c r="MOD24" s="146"/>
      <c r="MOE24" s="146"/>
      <c r="MOF24" s="146"/>
      <c r="MOG24" s="146"/>
      <c r="MOH24" s="146"/>
      <c r="MOI24" s="146"/>
      <c r="MOJ24" s="146"/>
      <c r="MOK24" s="146"/>
      <c r="MOL24" s="146"/>
      <c r="MOM24" s="146"/>
      <c r="MON24" s="146"/>
      <c r="MOO24" s="146"/>
      <c r="MOP24" s="146"/>
      <c r="MOQ24" s="146"/>
      <c r="MOR24" s="146"/>
      <c r="MOS24" s="146"/>
      <c r="MOT24" s="146"/>
      <c r="MOU24" s="146"/>
      <c r="MOV24" s="146"/>
      <c r="MOW24" s="146"/>
      <c r="MOX24" s="146"/>
      <c r="MOY24" s="146"/>
      <c r="MOZ24" s="146"/>
      <c r="MPA24" s="146"/>
      <c r="MPB24" s="146"/>
      <c r="MPC24" s="146"/>
      <c r="MPD24" s="146"/>
      <c r="MPE24" s="146"/>
      <c r="MPF24" s="146"/>
      <c r="MPG24" s="146"/>
      <c r="MPH24" s="146"/>
      <c r="MPI24" s="146"/>
      <c r="MPJ24" s="146"/>
      <c r="MPK24" s="146"/>
      <c r="MPL24" s="146"/>
      <c r="MPM24" s="146"/>
      <c r="MPN24" s="146"/>
      <c r="MPO24" s="146"/>
      <c r="MPP24" s="146"/>
      <c r="MPQ24" s="146"/>
      <c r="MPR24" s="146"/>
      <c r="MPS24" s="146"/>
      <c r="MPT24" s="146"/>
      <c r="MPU24" s="146"/>
      <c r="MPV24" s="146"/>
      <c r="MPW24" s="146"/>
      <c r="MPX24" s="146"/>
      <c r="MPY24" s="146"/>
      <c r="MPZ24" s="146"/>
      <c r="MQA24" s="146"/>
      <c r="MQB24" s="146"/>
      <c r="MQC24" s="146"/>
      <c r="MQD24" s="146"/>
      <c r="MQE24" s="146"/>
      <c r="MQF24" s="146"/>
      <c r="MQG24" s="146"/>
      <c r="MQH24" s="146"/>
      <c r="MQI24" s="146"/>
      <c r="MQJ24" s="146"/>
      <c r="MQK24" s="146"/>
      <c r="MQL24" s="146"/>
      <c r="MQM24" s="146"/>
      <c r="MQN24" s="146"/>
      <c r="MQO24" s="146"/>
      <c r="MQP24" s="146"/>
      <c r="MQQ24" s="146"/>
      <c r="MQR24" s="146"/>
      <c r="MQS24" s="146"/>
      <c r="MQT24" s="146"/>
      <c r="MQU24" s="146"/>
      <c r="MQV24" s="146"/>
      <c r="MQW24" s="146"/>
      <c r="MQX24" s="146"/>
      <c r="MQY24" s="146"/>
      <c r="MQZ24" s="146"/>
      <c r="MRA24" s="146"/>
      <c r="MRB24" s="146"/>
      <c r="MRC24" s="146"/>
      <c r="MRD24" s="146"/>
      <c r="MRE24" s="146"/>
      <c r="MRF24" s="146"/>
      <c r="MRG24" s="146"/>
      <c r="MRH24" s="146"/>
      <c r="MRI24" s="146"/>
      <c r="MRJ24" s="146"/>
      <c r="MRK24" s="146"/>
      <c r="MRL24" s="146"/>
      <c r="MRM24" s="146"/>
      <c r="MRN24" s="146"/>
      <c r="MRO24" s="146"/>
      <c r="MRP24" s="146"/>
      <c r="MRQ24" s="146"/>
      <c r="MRR24" s="146"/>
      <c r="MRS24" s="146"/>
      <c r="MRT24" s="146"/>
      <c r="MRU24" s="146"/>
      <c r="MRV24" s="146"/>
      <c r="MRW24" s="146"/>
      <c r="MRX24" s="146"/>
      <c r="MRY24" s="146"/>
      <c r="MRZ24" s="146"/>
      <c r="MSA24" s="146"/>
      <c r="MSB24" s="146"/>
      <c r="MSC24" s="146"/>
      <c r="MSD24" s="146"/>
      <c r="MSE24" s="146"/>
      <c r="MSF24" s="146"/>
      <c r="MSG24" s="146"/>
      <c r="MSH24" s="146"/>
      <c r="MSI24" s="146"/>
      <c r="MSJ24" s="146"/>
      <c r="MSK24" s="146"/>
      <c r="MSL24" s="146"/>
      <c r="MSM24" s="146"/>
      <c r="MSN24" s="146"/>
      <c r="MSO24" s="146"/>
      <c r="MSP24" s="146"/>
      <c r="MSQ24" s="146"/>
      <c r="MSR24" s="146"/>
      <c r="MSS24" s="146"/>
      <c r="MST24" s="146"/>
      <c r="MSU24" s="146"/>
      <c r="MSV24" s="146"/>
      <c r="MSW24" s="146"/>
      <c r="MSX24" s="146"/>
      <c r="MSY24" s="146"/>
      <c r="MSZ24" s="146"/>
      <c r="MTA24" s="146"/>
      <c r="MTB24" s="146"/>
      <c r="MTC24" s="146"/>
      <c r="MTD24" s="146"/>
      <c r="MTE24" s="146"/>
      <c r="MTF24" s="146"/>
      <c r="MTG24" s="146"/>
      <c r="MTH24" s="146"/>
      <c r="MTI24" s="146"/>
      <c r="MTJ24" s="146"/>
      <c r="MTK24" s="146"/>
      <c r="MTL24" s="146"/>
      <c r="MTM24" s="146"/>
      <c r="MTN24" s="146"/>
      <c r="MTO24" s="146"/>
      <c r="MTP24" s="146"/>
      <c r="MTQ24" s="146"/>
      <c r="MTR24" s="146"/>
      <c r="MTS24" s="146"/>
      <c r="MTT24" s="146"/>
      <c r="MTU24" s="146"/>
      <c r="MTV24" s="146"/>
      <c r="MTW24" s="146"/>
      <c r="MTX24" s="146"/>
      <c r="MTY24" s="146"/>
      <c r="MTZ24" s="146"/>
      <c r="MUA24" s="146"/>
      <c r="MUB24" s="146"/>
      <c r="MUC24" s="146"/>
      <c r="MUD24" s="146"/>
      <c r="MUE24" s="146"/>
      <c r="MUF24" s="146"/>
      <c r="MUG24" s="146"/>
      <c r="MUH24" s="146"/>
      <c r="MUI24" s="146"/>
      <c r="MUJ24" s="146"/>
      <c r="MUK24" s="146"/>
      <c r="MUL24" s="146"/>
      <c r="MUM24" s="146"/>
      <c r="MUN24" s="146"/>
      <c r="MUO24" s="146"/>
      <c r="MUP24" s="146"/>
      <c r="MUQ24" s="146"/>
      <c r="MUR24" s="146"/>
      <c r="MUS24" s="146"/>
      <c r="MUT24" s="146"/>
      <c r="MUU24" s="146"/>
      <c r="MUV24" s="146"/>
      <c r="MUW24" s="146"/>
      <c r="MUX24" s="146"/>
      <c r="MUY24" s="146"/>
      <c r="MUZ24" s="146"/>
      <c r="MVA24" s="146"/>
      <c r="MVB24" s="146"/>
      <c r="MVC24" s="146"/>
      <c r="MVD24" s="146"/>
      <c r="MVE24" s="146"/>
      <c r="MVF24" s="146"/>
      <c r="MVG24" s="146"/>
      <c r="MVH24" s="146"/>
      <c r="MVI24" s="146"/>
      <c r="MVJ24" s="146"/>
      <c r="MVK24" s="146"/>
      <c r="MVL24" s="146"/>
      <c r="MVM24" s="146"/>
      <c r="MVN24" s="146"/>
      <c r="MVO24" s="146"/>
      <c r="MVP24" s="146"/>
      <c r="MVQ24" s="146"/>
      <c r="MVR24" s="146"/>
      <c r="MVS24" s="146"/>
      <c r="MVT24" s="146"/>
      <c r="MVU24" s="146"/>
      <c r="MVV24" s="146"/>
      <c r="MVW24" s="146"/>
      <c r="MVX24" s="146"/>
      <c r="MVY24" s="146"/>
      <c r="MVZ24" s="146"/>
      <c r="MWA24" s="146"/>
      <c r="MWB24" s="146"/>
      <c r="MWC24" s="146"/>
      <c r="MWD24" s="146"/>
      <c r="MWE24" s="146"/>
      <c r="MWF24" s="146"/>
      <c r="MWG24" s="146"/>
      <c r="MWH24" s="146"/>
      <c r="MWI24" s="146"/>
      <c r="MWJ24" s="146"/>
      <c r="MWK24" s="146"/>
      <c r="MWL24" s="146"/>
      <c r="MWM24" s="146"/>
      <c r="MWN24" s="146"/>
      <c r="MWO24" s="146"/>
      <c r="MWP24" s="146"/>
      <c r="MWQ24" s="146"/>
      <c r="MWR24" s="146"/>
      <c r="MWS24" s="146"/>
      <c r="MWT24" s="146"/>
      <c r="MWU24" s="146"/>
      <c r="MWV24" s="146"/>
      <c r="MWW24" s="146"/>
      <c r="MWX24" s="146"/>
      <c r="MWY24" s="146"/>
      <c r="MWZ24" s="146"/>
      <c r="MXA24" s="146"/>
      <c r="MXB24" s="146"/>
      <c r="MXC24" s="146"/>
      <c r="MXD24" s="146"/>
      <c r="MXE24" s="146"/>
      <c r="MXF24" s="146"/>
      <c r="MXG24" s="146"/>
      <c r="MXH24" s="146"/>
      <c r="MXI24" s="146"/>
      <c r="MXJ24" s="146"/>
      <c r="MXK24" s="146"/>
      <c r="MXL24" s="146"/>
      <c r="MXM24" s="146"/>
      <c r="MXN24" s="146"/>
      <c r="MXO24" s="146"/>
      <c r="MXP24" s="146"/>
      <c r="MXQ24" s="146"/>
      <c r="MXR24" s="146"/>
      <c r="MXS24" s="146"/>
      <c r="MXT24" s="146"/>
      <c r="MXU24" s="146"/>
      <c r="MXV24" s="146"/>
      <c r="MXW24" s="146"/>
      <c r="MXX24" s="146"/>
      <c r="MXY24" s="146"/>
      <c r="MXZ24" s="146"/>
      <c r="MYA24" s="146"/>
      <c r="MYB24" s="146"/>
      <c r="MYC24" s="146"/>
      <c r="MYD24" s="146"/>
      <c r="MYE24" s="146"/>
      <c r="MYF24" s="146"/>
      <c r="MYG24" s="146"/>
      <c r="MYH24" s="146"/>
      <c r="MYI24" s="146"/>
      <c r="MYJ24" s="146"/>
      <c r="MYK24" s="146"/>
      <c r="MYL24" s="146"/>
      <c r="MYM24" s="146"/>
      <c r="MYN24" s="146"/>
      <c r="MYO24" s="146"/>
      <c r="MYP24" s="146"/>
      <c r="MYQ24" s="146"/>
      <c r="MYR24" s="146"/>
      <c r="MYS24" s="146"/>
      <c r="MYT24" s="146"/>
      <c r="MYU24" s="146"/>
      <c r="MYV24" s="146"/>
      <c r="MYW24" s="146"/>
      <c r="MYX24" s="146"/>
      <c r="MYY24" s="146"/>
      <c r="MYZ24" s="146"/>
      <c r="MZA24" s="146"/>
      <c r="MZB24" s="146"/>
      <c r="MZC24" s="146"/>
      <c r="MZD24" s="146"/>
      <c r="MZE24" s="146"/>
      <c r="MZF24" s="146"/>
      <c r="MZG24" s="146"/>
      <c r="MZH24" s="146"/>
      <c r="MZI24" s="146"/>
      <c r="MZJ24" s="146"/>
      <c r="MZK24" s="146"/>
      <c r="MZL24" s="146"/>
      <c r="MZM24" s="146"/>
      <c r="MZN24" s="146"/>
      <c r="MZO24" s="146"/>
      <c r="MZP24" s="146"/>
      <c r="MZQ24" s="146"/>
      <c r="MZR24" s="146"/>
      <c r="MZS24" s="146"/>
      <c r="MZT24" s="146"/>
      <c r="MZU24" s="146"/>
      <c r="MZV24" s="146"/>
      <c r="MZW24" s="146"/>
      <c r="MZX24" s="146"/>
      <c r="MZY24" s="146"/>
      <c r="MZZ24" s="146"/>
      <c r="NAA24" s="146"/>
      <c r="NAB24" s="146"/>
      <c r="NAC24" s="146"/>
      <c r="NAD24" s="146"/>
      <c r="NAE24" s="146"/>
      <c r="NAF24" s="146"/>
      <c r="NAG24" s="146"/>
      <c r="NAH24" s="146"/>
      <c r="NAI24" s="146"/>
      <c r="NAJ24" s="146"/>
      <c r="NAK24" s="146"/>
      <c r="NAL24" s="146"/>
      <c r="NAM24" s="146"/>
      <c r="NAN24" s="146"/>
      <c r="NAO24" s="146"/>
      <c r="NAP24" s="146"/>
      <c r="NAQ24" s="146"/>
      <c r="NAR24" s="146"/>
      <c r="NAS24" s="146"/>
      <c r="NAT24" s="146"/>
      <c r="NAU24" s="146"/>
      <c r="NAV24" s="146"/>
      <c r="NAW24" s="146"/>
      <c r="NAX24" s="146"/>
      <c r="NAY24" s="146"/>
      <c r="NAZ24" s="146"/>
      <c r="NBA24" s="146"/>
      <c r="NBB24" s="146"/>
      <c r="NBC24" s="146"/>
      <c r="NBD24" s="146"/>
      <c r="NBE24" s="146"/>
      <c r="NBF24" s="146"/>
      <c r="NBG24" s="146"/>
      <c r="NBH24" s="146"/>
      <c r="NBI24" s="146"/>
      <c r="NBJ24" s="146"/>
      <c r="NBK24" s="146"/>
      <c r="NBL24" s="146"/>
      <c r="NBM24" s="146"/>
      <c r="NBN24" s="146"/>
      <c r="NBO24" s="146"/>
      <c r="NBP24" s="146"/>
      <c r="NBQ24" s="146"/>
      <c r="NBR24" s="146"/>
      <c r="NBS24" s="146"/>
      <c r="NBT24" s="146"/>
      <c r="NBU24" s="146"/>
      <c r="NBV24" s="146"/>
      <c r="NBW24" s="146"/>
      <c r="NBX24" s="146"/>
      <c r="NBY24" s="146"/>
      <c r="NBZ24" s="146"/>
      <c r="NCA24" s="146"/>
      <c r="NCB24" s="146"/>
      <c r="NCC24" s="146"/>
      <c r="NCD24" s="146"/>
      <c r="NCE24" s="146"/>
      <c r="NCF24" s="146"/>
      <c r="NCG24" s="146"/>
      <c r="NCH24" s="146"/>
      <c r="NCI24" s="146"/>
      <c r="NCJ24" s="146"/>
      <c r="NCK24" s="146"/>
      <c r="NCL24" s="146"/>
      <c r="NCM24" s="146"/>
      <c r="NCN24" s="146"/>
      <c r="NCO24" s="146"/>
      <c r="NCP24" s="146"/>
      <c r="NCQ24" s="146"/>
      <c r="NCR24" s="146"/>
      <c r="NCS24" s="146"/>
      <c r="NCT24" s="146"/>
      <c r="NCU24" s="146"/>
      <c r="NCV24" s="146"/>
      <c r="NCW24" s="146"/>
      <c r="NCX24" s="146"/>
      <c r="NCY24" s="146"/>
      <c r="NCZ24" s="146"/>
      <c r="NDA24" s="146"/>
      <c r="NDB24" s="146"/>
      <c r="NDC24" s="146"/>
      <c r="NDD24" s="146"/>
      <c r="NDE24" s="146"/>
      <c r="NDF24" s="146"/>
      <c r="NDG24" s="146"/>
      <c r="NDH24" s="146"/>
      <c r="NDI24" s="146"/>
      <c r="NDJ24" s="146"/>
      <c r="NDK24" s="146"/>
      <c r="NDL24" s="146"/>
      <c r="NDM24" s="146"/>
      <c r="NDN24" s="146"/>
      <c r="NDO24" s="146"/>
      <c r="NDP24" s="146"/>
      <c r="NDQ24" s="146"/>
      <c r="NDR24" s="146"/>
      <c r="NDS24" s="146"/>
      <c r="NDT24" s="146"/>
      <c r="NDU24" s="146"/>
      <c r="NDV24" s="146"/>
      <c r="NDW24" s="146"/>
      <c r="NDX24" s="146"/>
      <c r="NDY24" s="146"/>
      <c r="NDZ24" s="146"/>
      <c r="NEA24" s="146"/>
      <c r="NEB24" s="146"/>
      <c r="NEC24" s="146"/>
      <c r="NED24" s="146"/>
      <c r="NEE24" s="146"/>
      <c r="NEF24" s="146"/>
      <c r="NEG24" s="146"/>
      <c r="NEH24" s="146"/>
      <c r="NEI24" s="146"/>
      <c r="NEJ24" s="146"/>
      <c r="NEK24" s="146"/>
      <c r="NEL24" s="146"/>
      <c r="NEM24" s="146"/>
      <c r="NEN24" s="146"/>
      <c r="NEO24" s="146"/>
      <c r="NEP24" s="146"/>
      <c r="NEQ24" s="146"/>
      <c r="NER24" s="146"/>
      <c r="NES24" s="146"/>
      <c r="NET24" s="146"/>
      <c r="NEU24" s="146"/>
      <c r="NEV24" s="146"/>
      <c r="NEW24" s="146"/>
      <c r="NEX24" s="146"/>
      <c r="NEY24" s="146"/>
      <c r="NEZ24" s="146"/>
      <c r="NFA24" s="146"/>
      <c r="NFB24" s="146"/>
      <c r="NFC24" s="146"/>
      <c r="NFD24" s="146"/>
      <c r="NFE24" s="146"/>
      <c r="NFF24" s="146"/>
      <c r="NFG24" s="146"/>
      <c r="NFH24" s="146"/>
      <c r="NFI24" s="146"/>
      <c r="NFJ24" s="146"/>
      <c r="NFK24" s="146"/>
      <c r="NFL24" s="146"/>
      <c r="NFM24" s="146"/>
      <c r="NFN24" s="146"/>
      <c r="NFO24" s="146"/>
      <c r="NFP24" s="146"/>
      <c r="NFQ24" s="146"/>
      <c r="NFR24" s="146"/>
      <c r="NFS24" s="146"/>
      <c r="NFT24" s="146"/>
      <c r="NFU24" s="146"/>
      <c r="NFV24" s="146"/>
      <c r="NFW24" s="146"/>
      <c r="NFX24" s="146"/>
      <c r="NFY24" s="146"/>
      <c r="NFZ24" s="146"/>
      <c r="NGA24" s="146"/>
      <c r="NGB24" s="146"/>
      <c r="NGC24" s="146"/>
      <c r="NGD24" s="146"/>
      <c r="NGE24" s="146"/>
      <c r="NGF24" s="146"/>
      <c r="NGG24" s="146"/>
      <c r="NGH24" s="146"/>
      <c r="NGI24" s="146"/>
      <c r="NGJ24" s="146"/>
      <c r="NGK24" s="146"/>
      <c r="NGL24" s="146"/>
      <c r="NGM24" s="146"/>
      <c r="NGN24" s="146"/>
      <c r="NGO24" s="146"/>
      <c r="NGP24" s="146"/>
      <c r="NGQ24" s="146"/>
      <c r="NGR24" s="146"/>
      <c r="NGS24" s="146"/>
      <c r="NGT24" s="146"/>
      <c r="NGU24" s="146"/>
      <c r="NGV24" s="146"/>
      <c r="NGW24" s="146"/>
      <c r="NGX24" s="146"/>
      <c r="NGY24" s="146"/>
      <c r="NGZ24" s="146"/>
      <c r="NHA24" s="146"/>
      <c r="NHB24" s="146"/>
      <c r="NHC24" s="146"/>
      <c r="NHD24" s="146"/>
      <c r="NHE24" s="146"/>
      <c r="NHF24" s="146"/>
      <c r="NHG24" s="146"/>
      <c r="NHH24" s="146"/>
      <c r="NHI24" s="146"/>
      <c r="NHJ24" s="146"/>
      <c r="NHK24" s="146"/>
      <c r="NHL24" s="146"/>
      <c r="NHM24" s="146"/>
      <c r="NHN24" s="146"/>
      <c r="NHO24" s="146"/>
      <c r="NHP24" s="146"/>
      <c r="NHQ24" s="146"/>
      <c r="NHR24" s="146"/>
      <c r="NHS24" s="146"/>
      <c r="NHT24" s="146"/>
      <c r="NHU24" s="146"/>
      <c r="NHV24" s="146"/>
      <c r="NHW24" s="146"/>
      <c r="NHX24" s="146"/>
      <c r="NHY24" s="146"/>
      <c r="NHZ24" s="146"/>
      <c r="NIA24" s="146"/>
      <c r="NIB24" s="146"/>
      <c r="NIC24" s="146"/>
      <c r="NID24" s="146"/>
      <c r="NIE24" s="146"/>
      <c r="NIF24" s="146"/>
      <c r="NIG24" s="146"/>
      <c r="NIH24" s="146"/>
      <c r="NII24" s="146"/>
      <c r="NIJ24" s="146"/>
      <c r="NIK24" s="146"/>
      <c r="NIL24" s="146"/>
      <c r="NIM24" s="146"/>
      <c r="NIN24" s="146"/>
      <c r="NIO24" s="146"/>
      <c r="NIP24" s="146"/>
      <c r="NIQ24" s="146"/>
      <c r="NIR24" s="146"/>
      <c r="NIS24" s="146"/>
      <c r="NIT24" s="146"/>
      <c r="NIU24" s="146"/>
      <c r="NIV24" s="146"/>
      <c r="NIW24" s="146"/>
      <c r="NIX24" s="146"/>
      <c r="NIY24" s="146"/>
      <c r="NIZ24" s="146"/>
      <c r="NJA24" s="146"/>
      <c r="NJB24" s="146"/>
      <c r="NJC24" s="146"/>
      <c r="NJD24" s="146"/>
      <c r="NJE24" s="146"/>
      <c r="NJF24" s="146"/>
      <c r="NJG24" s="146"/>
      <c r="NJH24" s="146"/>
      <c r="NJI24" s="146"/>
      <c r="NJJ24" s="146"/>
      <c r="NJK24" s="146"/>
      <c r="NJL24" s="146"/>
      <c r="NJM24" s="146"/>
      <c r="NJN24" s="146"/>
      <c r="NJO24" s="146"/>
      <c r="NJP24" s="146"/>
      <c r="NJQ24" s="146"/>
      <c r="NJR24" s="146"/>
      <c r="NJS24" s="146"/>
      <c r="NJT24" s="146"/>
      <c r="NJU24" s="146"/>
      <c r="NJV24" s="146"/>
      <c r="NJW24" s="146"/>
      <c r="NJX24" s="146"/>
      <c r="NJY24" s="146"/>
      <c r="NJZ24" s="146"/>
      <c r="NKA24" s="146"/>
      <c r="NKB24" s="146"/>
      <c r="NKC24" s="146"/>
      <c r="NKD24" s="146"/>
      <c r="NKE24" s="146"/>
      <c r="NKF24" s="146"/>
      <c r="NKG24" s="146"/>
      <c r="NKH24" s="146"/>
      <c r="NKI24" s="146"/>
      <c r="NKJ24" s="146"/>
      <c r="NKK24" s="146"/>
      <c r="NKL24" s="146"/>
      <c r="NKM24" s="146"/>
      <c r="NKN24" s="146"/>
      <c r="NKO24" s="146"/>
      <c r="NKP24" s="146"/>
      <c r="NKQ24" s="146"/>
      <c r="NKR24" s="146"/>
      <c r="NKS24" s="146"/>
      <c r="NKT24" s="146"/>
      <c r="NKU24" s="146"/>
      <c r="NKV24" s="146"/>
      <c r="NKW24" s="146"/>
      <c r="NKX24" s="146"/>
      <c r="NKY24" s="146"/>
      <c r="NKZ24" s="146"/>
      <c r="NLA24" s="146"/>
      <c r="NLB24" s="146"/>
      <c r="NLC24" s="146"/>
      <c r="NLD24" s="146"/>
      <c r="NLE24" s="146"/>
      <c r="NLF24" s="146"/>
      <c r="NLG24" s="146"/>
      <c r="NLH24" s="146"/>
      <c r="NLI24" s="146"/>
      <c r="NLJ24" s="146"/>
      <c r="NLK24" s="146"/>
      <c r="NLL24" s="146"/>
      <c r="NLM24" s="146"/>
      <c r="NLN24" s="146"/>
      <c r="NLO24" s="146"/>
      <c r="NLP24" s="146"/>
      <c r="NLQ24" s="146"/>
      <c r="NLR24" s="146"/>
      <c r="NLS24" s="146"/>
      <c r="NLT24" s="146"/>
      <c r="NLU24" s="146"/>
      <c r="NLV24" s="146"/>
      <c r="NLW24" s="146"/>
      <c r="NLX24" s="146"/>
      <c r="NLY24" s="146"/>
      <c r="NLZ24" s="146"/>
      <c r="NMA24" s="146"/>
      <c r="NMB24" s="146"/>
      <c r="NMC24" s="146"/>
      <c r="NMD24" s="146"/>
      <c r="NME24" s="146"/>
      <c r="NMF24" s="146"/>
      <c r="NMG24" s="146"/>
      <c r="NMH24" s="146"/>
      <c r="NMI24" s="146"/>
      <c r="NMJ24" s="146"/>
      <c r="NMK24" s="146"/>
      <c r="NML24" s="146"/>
      <c r="NMM24" s="146"/>
      <c r="NMN24" s="146"/>
      <c r="NMO24" s="146"/>
      <c r="NMP24" s="146"/>
      <c r="NMQ24" s="146"/>
      <c r="NMR24" s="146"/>
      <c r="NMS24" s="146"/>
      <c r="NMT24" s="146"/>
      <c r="NMU24" s="146"/>
      <c r="NMV24" s="146"/>
      <c r="NMW24" s="146"/>
      <c r="NMX24" s="146"/>
      <c r="NMY24" s="146"/>
      <c r="NMZ24" s="146"/>
      <c r="NNA24" s="146"/>
      <c r="NNB24" s="146"/>
      <c r="NNC24" s="146"/>
      <c r="NND24" s="146"/>
      <c r="NNE24" s="146"/>
      <c r="NNF24" s="146"/>
      <c r="NNG24" s="146"/>
      <c r="NNH24" s="146"/>
      <c r="NNI24" s="146"/>
      <c r="NNJ24" s="146"/>
      <c r="NNK24" s="146"/>
      <c r="NNL24" s="146"/>
      <c r="NNM24" s="146"/>
      <c r="NNN24" s="146"/>
      <c r="NNO24" s="146"/>
      <c r="NNP24" s="146"/>
      <c r="NNQ24" s="146"/>
      <c r="NNR24" s="146"/>
      <c r="NNS24" s="146"/>
      <c r="NNT24" s="146"/>
      <c r="NNU24" s="146"/>
      <c r="NNV24" s="146"/>
      <c r="NNW24" s="146"/>
      <c r="NNX24" s="146"/>
      <c r="NNY24" s="146"/>
      <c r="NNZ24" s="146"/>
      <c r="NOA24" s="146"/>
      <c r="NOB24" s="146"/>
      <c r="NOC24" s="146"/>
      <c r="NOD24" s="146"/>
      <c r="NOE24" s="146"/>
      <c r="NOF24" s="146"/>
      <c r="NOG24" s="146"/>
      <c r="NOH24" s="146"/>
      <c r="NOI24" s="146"/>
      <c r="NOJ24" s="146"/>
      <c r="NOK24" s="146"/>
      <c r="NOL24" s="146"/>
      <c r="NOM24" s="146"/>
      <c r="NON24" s="146"/>
      <c r="NOO24" s="146"/>
      <c r="NOP24" s="146"/>
      <c r="NOQ24" s="146"/>
      <c r="NOR24" s="146"/>
      <c r="NOS24" s="146"/>
      <c r="NOT24" s="146"/>
      <c r="NOU24" s="146"/>
      <c r="NOV24" s="146"/>
      <c r="NOW24" s="146"/>
      <c r="NOX24" s="146"/>
      <c r="NOY24" s="146"/>
      <c r="NOZ24" s="146"/>
      <c r="NPA24" s="146"/>
      <c r="NPB24" s="146"/>
      <c r="NPC24" s="146"/>
      <c r="NPD24" s="146"/>
      <c r="NPE24" s="146"/>
      <c r="NPF24" s="146"/>
      <c r="NPG24" s="146"/>
      <c r="NPH24" s="146"/>
      <c r="NPI24" s="146"/>
      <c r="NPJ24" s="146"/>
      <c r="NPK24" s="146"/>
      <c r="NPL24" s="146"/>
      <c r="NPM24" s="146"/>
      <c r="NPN24" s="146"/>
      <c r="NPO24" s="146"/>
      <c r="NPP24" s="146"/>
      <c r="NPQ24" s="146"/>
      <c r="NPR24" s="146"/>
      <c r="NPS24" s="146"/>
      <c r="NPT24" s="146"/>
      <c r="NPU24" s="146"/>
      <c r="NPV24" s="146"/>
      <c r="NPW24" s="146"/>
      <c r="NPX24" s="146"/>
      <c r="NPY24" s="146"/>
      <c r="NPZ24" s="146"/>
      <c r="NQA24" s="146"/>
      <c r="NQB24" s="146"/>
      <c r="NQC24" s="146"/>
      <c r="NQD24" s="146"/>
      <c r="NQE24" s="146"/>
      <c r="NQF24" s="146"/>
      <c r="NQG24" s="146"/>
      <c r="NQH24" s="146"/>
      <c r="NQI24" s="146"/>
      <c r="NQJ24" s="146"/>
      <c r="NQK24" s="146"/>
      <c r="NQL24" s="146"/>
      <c r="NQM24" s="146"/>
      <c r="NQN24" s="146"/>
      <c r="NQO24" s="146"/>
      <c r="NQP24" s="146"/>
      <c r="NQQ24" s="146"/>
      <c r="NQR24" s="146"/>
      <c r="NQS24" s="146"/>
      <c r="NQT24" s="146"/>
      <c r="NQU24" s="146"/>
      <c r="NQV24" s="146"/>
      <c r="NQW24" s="146"/>
      <c r="NQX24" s="146"/>
      <c r="NQY24" s="146"/>
      <c r="NQZ24" s="146"/>
      <c r="NRA24" s="146"/>
      <c r="NRB24" s="146"/>
      <c r="NRC24" s="146"/>
      <c r="NRD24" s="146"/>
      <c r="NRE24" s="146"/>
      <c r="NRF24" s="146"/>
      <c r="NRG24" s="146"/>
      <c r="NRH24" s="146"/>
      <c r="NRI24" s="146"/>
      <c r="NRJ24" s="146"/>
      <c r="NRK24" s="146"/>
      <c r="NRL24" s="146"/>
      <c r="NRM24" s="146"/>
      <c r="NRN24" s="146"/>
      <c r="NRO24" s="146"/>
      <c r="NRP24" s="146"/>
      <c r="NRQ24" s="146"/>
      <c r="NRR24" s="146"/>
      <c r="NRS24" s="146"/>
      <c r="NRT24" s="146"/>
      <c r="NRU24" s="146"/>
      <c r="NRV24" s="146"/>
      <c r="NRW24" s="146"/>
      <c r="NRX24" s="146"/>
      <c r="NRY24" s="146"/>
      <c r="NRZ24" s="146"/>
      <c r="NSA24" s="146"/>
      <c r="NSB24" s="146"/>
      <c r="NSC24" s="146"/>
      <c r="NSD24" s="146"/>
      <c r="NSE24" s="146"/>
      <c r="NSF24" s="146"/>
      <c r="NSG24" s="146"/>
      <c r="NSH24" s="146"/>
      <c r="NSI24" s="146"/>
      <c r="NSJ24" s="146"/>
      <c r="NSK24" s="146"/>
      <c r="NSL24" s="146"/>
      <c r="NSM24" s="146"/>
      <c r="NSN24" s="146"/>
      <c r="NSO24" s="146"/>
      <c r="NSP24" s="146"/>
      <c r="NSQ24" s="146"/>
      <c r="NSR24" s="146"/>
      <c r="NSS24" s="146"/>
      <c r="NST24" s="146"/>
      <c r="NSU24" s="146"/>
      <c r="NSV24" s="146"/>
      <c r="NSW24" s="146"/>
      <c r="NSX24" s="146"/>
      <c r="NSY24" s="146"/>
      <c r="NSZ24" s="146"/>
      <c r="NTA24" s="146"/>
      <c r="NTB24" s="146"/>
      <c r="NTC24" s="146"/>
      <c r="NTD24" s="146"/>
      <c r="NTE24" s="146"/>
      <c r="NTF24" s="146"/>
      <c r="NTG24" s="146"/>
      <c r="NTH24" s="146"/>
      <c r="NTI24" s="146"/>
      <c r="NTJ24" s="146"/>
      <c r="NTK24" s="146"/>
      <c r="NTL24" s="146"/>
      <c r="NTM24" s="146"/>
      <c r="NTN24" s="146"/>
      <c r="NTO24" s="146"/>
      <c r="NTP24" s="146"/>
      <c r="NTQ24" s="146"/>
      <c r="NTR24" s="146"/>
      <c r="NTS24" s="146"/>
      <c r="NTT24" s="146"/>
      <c r="NTU24" s="146"/>
      <c r="NTV24" s="146"/>
      <c r="NTW24" s="146"/>
      <c r="NTX24" s="146"/>
      <c r="NTY24" s="146"/>
      <c r="NTZ24" s="146"/>
      <c r="NUA24" s="146"/>
      <c r="NUB24" s="146"/>
      <c r="NUC24" s="146"/>
      <c r="NUD24" s="146"/>
      <c r="NUE24" s="146"/>
      <c r="NUF24" s="146"/>
      <c r="NUG24" s="146"/>
      <c r="NUH24" s="146"/>
      <c r="NUI24" s="146"/>
      <c r="NUJ24" s="146"/>
      <c r="NUK24" s="146"/>
      <c r="NUL24" s="146"/>
      <c r="NUM24" s="146"/>
      <c r="NUN24" s="146"/>
      <c r="NUO24" s="146"/>
      <c r="NUP24" s="146"/>
      <c r="NUQ24" s="146"/>
      <c r="NUR24" s="146"/>
      <c r="NUS24" s="146"/>
      <c r="NUT24" s="146"/>
      <c r="NUU24" s="146"/>
      <c r="NUV24" s="146"/>
      <c r="NUW24" s="146"/>
      <c r="NUX24" s="146"/>
      <c r="NUY24" s="146"/>
      <c r="NUZ24" s="146"/>
      <c r="NVA24" s="146"/>
      <c r="NVB24" s="146"/>
      <c r="NVC24" s="146"/>
      <c r="NVD24" s="146"/>
      <c r="NVE24" s="146"/>
      <c r="NVF24" s="146"/>
      <c r="NVG24" s="146"/>
      <c r="NVH24" s="146"/>
      <c r="NVI24" s="146"/>
      <c r="NVJ24" s="146"/>
      <c r="NVK24" s="146"/>
      <c r="NVL24" s="146"/>
      <c r="NVM24" s="146"/>
      <c r="NVN24" s="146"/>
      <c r="NVO24" s="146"/>
      <c r="NVP24" s="146"/>
      <c r="NVQ24" s="146"/>
      <c r="NVR24" s="146"/>
      <c r="NVS24" s="146"/>
      <c r="NVT24" s="146"/>
      <c r="NVU24" s="146"/>
      <c r="NVV24" s="146"/>
      <c r="NVW24" s="146"/>
      <c r="NVX24" s="146"/>
      <c r="NVY24" s="146"/>
      <c r="NVZ24" s="146"/>
      <c r="NWA24" s="146"/>
      <c r="NWB24" s="146"/>
      <c r="NWC24" s="146"/>
      <c r="NWD24" s="146"/>
      <c r="NWE24" s="146"/>
      <c r="NWF24" s="146"/>
      <c r="NWG24" s="146"/>
      <c r="NWH24" s="146"/>
      <c r="NWI24" s="146"/>
      <c r="NWJ24" s="146"/>
      <c r="NWK24" s="146"/>
      <c r="NWL24" s="146"/>
      <c r="NWM24" s="146"/>
      <c r="NWN24" s="146"/>
      <c r="NWO24" s="146"/>
      <c r="NWP24" s="146"/>
      <c r="NWQ24" s="146"/>
      <c r="NWR24" s="146"/>
      <c r="NWS24" s="146"/>
      <c r="NWT24" s="146"/>
      <c r="NWU24" s="146"/>
      <c r="NWV24" s="146"/>
      <c r="NWW24" s="146"/>
      <c r="NWX24" s="146"/>
      <c r="NWY24" s="146"/>
      <c r="NWZ24" s="146"/>
      <c r="NXA24" s="146"/>
      <c r="NXB24" s="146"/>
      <c r="NXC24" s="146"/>
      <c r="NXD24" s="146"/>
      <c r="NXE24" s="146"/>
      <c r="NXF24" s="146"/>
      <c r="NXG24" s="146"/>
      <c r="NXH24" s="146"/>
      <c r="NXI24" s="146"/>
      <c r="NXJ24" s="146"/>
      <c r="NXK24" s="146"/>
      <c r="NXL24" s="146"/>
      <c r="NXM24" s="146"/>
      <c r="NXN24" s="146"/>
      <c r="NXO24" s="146"/>
      <c r="NXP24" s="146"/>
      <c r="NXQ24" s="146"/>
      <c r="NXR24" s="146"/>
      <c r="NXS24" s="146"/>
      <c r="NXT24" s="146"/>
      <c r="NXU24" s="146"/>
      <c r="NXV24" s="146"/>
      <c r="NXW24" s="146"/>
      <c r="NXX24" s="146"/>
      <c r="NXY24" s="146"/>
      <c r="NXZ24" s="146"/>
      <c r="NYA24" s="146"/>
      <c r="NYB24" s="146"/>
      <c r="NYC24" s="146"/>
      <c r="NYD24" s="146"/>
      <c r="NYE24" s="146"/>
      <c r="NYF24" s="146"/>
      <c r="NYG24" s="146"/>
      <c r="NYH24" s="146"/>
      <c r="NYI24" s="146"/>
      <c r="NYJ24" s="146"/>
      <c r="NYK24" s="146"/>
      <c r="NYL24" s="146"/>
      <c r="NYM24" s="146"/>
      <c r="NYN24" s="146"/>
      <c r="NYO24" s="146"/>
      <c r="NYP24" s="146"/>
      <c r="NYQ24" s="146"/>
      <c r="NYR24" s="146"/>
      <c r="NYS24" s="146"/>
      <c r="NYT24" s="146"/>
      <c r="NYU24" s="146"/>
      <c r="NYV24" s="146"/>
      <c r="NYW24" s="146"/>
      <c r="NYX24" s="146"/>
      <c r="NYY24" s="146"/>
      <c r="NYZ24" s="146"/>
      <c r="NZA24" s="146"/>
      <c r="NZB24" s="146"/>
      <c r="NZC24" s="146"/>
      <c r="NZD24" s="146"/>
      <c r="NZE24" s="146"/>
      <c r="NZF24" s="146"/>
      <c r="NZG24" s="146"/>
      <c r="NZH24" s="146"/>
      <c r="NZI24" s="146"/>
      <c r="NZJ24" s="146"/>
      <c r="NZK24" s="146"/>
      <c r="NZL24" s="146"/>
      <c r="NZM24" s="146"/>
      <c r="NZN24" s="146"/>
      <c r="NZO24" s="146"/>
      <c r="NZP24" s="146"/>
      <c r="NZQ24" s="146"/>
      <c r="NZR24" s="146"/>
      <c r="NZS24" s="146"/>
      <c r="NZT24" s="146"/>
      <c r="NZU24" s="146"/>
      <c r="NZV24" s="146"/>
      <c r="NZW24" s="146"/>
      <c r="NZX24" s="146"/>
      <c r="NZY24" s="146"/>
      <c r="NZZ24" s="146"/>
      <c r="OAA24" s="146"/>
      <c r="OAB24" s="146"/>
      <c r="OAC24" s="146"/>
      <c r="OAD24" s="146"/>
      <c r="OAE24" s="146"/>
      <c r="OAF24" s="146"/>
      <c r="OAG24" s="146"/>
      <c r="OAH24" s="146"/>
      <c r="OAI24" s="146"/>
      <c r="OAJ24" s="146"/>
      <c r="OAK24" s="146"/>
      <c r="OAL24" s="146"/>
      <c r="OAM24" s="146"/>
      <c r="OAN24" s="146"/>
      <c r="OAO24" s="146"/>
      <c r="OAP24" s="146"/>
      <c r="OAQ24" s="146"/>
      <c r="OAR24" s="146"/>
      <c r="OAS24" s="146"/>
      <c r="OAT24" s="146"/>
      <c r="OAU24" s="146"/>
      <c r="OAV24" s="146"/>
      <c r="OAW24" s="146"/>
      <c r="OAX24" s="146"/>
      <c r="OAY24" s="146"/>
      <c r="OAZ24" s="146"/>
      <c r="OBA24" s="146"/>
      <c r="OBB24" s="146"/>
      <c r="OBC24" s="146"/>
      <c r="OBD24" s="146"/>
      <c r="OBE24" s="146"/>
      <c r="OBF24" s="146"/>
      <c r="OBG24" s="146"/>
      <c r="OBH24" s="146"/>
      <c r="OBI24" s="146"/>
      <c r="OBJ24" s="146"/>
      <c r="OBK24" s="146"/>
      <c r="OBL24" s="146"/>
      <c r="OBM24" s="146"/>
      <c r="OBN24" s="146"/>
      <c r="OBO24" s="146"/>
      <c r="OBP24" s="146"/>
      <c r="OBQ24" s="146"/>
      <c r="OBR24" s="146"/>
      <c r="OBS24" s="146"/>
      <c r="OBT24" s="146"/>
      <c r="OBU24" s="146"/>
      <c r="OBV24" s="146"/>
      <c r="OBW24" s="146"/>
      <c r="OBX24" s="146"/>
      <c r="OBY24" s="146"/>
      <c r="OBZ24" s="146"/>
      <c r="OCA24" s="146"/>
      <c r="OCB24" s="146"/>
      <c r="OCC24" s="146"/>
      <c r="OCD24" s="146"/>
      <c r="OCE24" s="146"/>
      <c r="OCF24" s="146"/>
      <c r="OCG24" s="146"/>
      <c r="OCH24" s="146"/>
      <c r="OCI24" s="146"/>
      <c r="OCJ24" s="146"/>
      <c r="OCK24" s="146"/>
      <c r="OCL24" s="146"/>
      <c r="OCM24" s="146"/>
      <c r="OCN24" s="146"/>
      <c r="OCO24" s="146"/>
      <c r="OCP24" s="146"/>
      <c r="OCQ24" s="146"/>
      <c r="OCR24" s="146"/>
      <c r="OCS24" s="146"/>
      <c r="OCT24" s="146"/>
      <c r="OCU24" s="146"/>
      <c r="OCV24" s="146"/>
      <c r="OCW24" s="146"/>
      <c r="OCX24" s="146"/>
      <c r="OCY24" s="146"/>
      <c r="OCZ24" s="146"/>
      <c r="ODA24" s="146"/>
      <c r="ODB24" s="146"/>
      <c r="ODC24" s="146"/>
      <c r="ODD24" s="146"/>
      <c r="ODE24" s="146"/>
      <c r="ODF24" s="146"/>
      <c r="ODG24" s="146"/>
      <c r="ODH24" s="146"/>
      <c r="ODI24" s="146"/>
      <c r="ODJ24" s="146"/>
      <c r="ODK24" s="146"/>
      <c r="ODL24" s="146"/>
      <c r="ODM24" s="146"/>
      <c r="ODN24" s="146"/>
      <c r="ODO24" s="146"/>
      <c r="ODP24" s="146"/>
      <c r="ODQ24" s="146"/>
      <c r="ODR24" s="146"/>
      <c r="ODS24" s="146"/>
      <c r="ODT24" s="146"/>
      <c r="ODU24" s="146"/>
      <c r="ODV24" s="146"/>
      <c r="ODW24" s="146"/>
      <c r="ODX24" s="146"/>
      <c r="ODY24" s="146"/>
      <c r="ODZ24" s="146"/>
      <c r="OEA24" s="146"/>
      <c r="OEB24" s="146"/>
      <c r="OEC24" s="146"/>
      <c r="OED24" s="146"/>
      <c r="OEE24" s="146"/>
      <c r="OEF24" s="146"/>
      <c r="OEG24" s="146"/>
      <c r="OEH24" s="146"/>
      <c r="OEI24" s="146"/>
      <c r="OEJ24" s="146"/>
      <c r="OEK24" s="146"/>
      <c r="OEL24" s="146"/>
      <c r="OEM24" s="146"/>
      <c r="OEN24" s="146"/>
      <c r="OEO24" s="146"/>
      <c r="OEP24" s="146"/>
      <c r="OEQ24" s="146"/>
      <c r="OER24" s="146"/>
      <c r="OES24" s="146"/>
      <c r="OET24" s="146"/>
      <c r="OEU24" s="146"/>
      <c r="OEV24" s="146"/>
      <c r="OEW24" s="146"/>
      <c r="OEX24" s="146"/>
      <c r="OEY24" s="146"/>
      <c r="OEZ24" s="146"/>
      <c r="OFA24" s="146"/>
      <c r="OFB24" s="146"/>
      <c r="OFC24" s="146"/>
      <c r="OFD24" s="146"/>
      <c r="OFE24" s="146"/>
      <c r="OFF24" s="146"/>
      <c r="OFG24" s="146"/>
      <c r="OFH24" s="146"/>
      <c r="OFI24" s="146"/>
      <c r="OFJ24" s="146"/>
      <c r="OFK24" s="146"/>
      <c r="OFL24" s="146"/>
      <c r="OFM24" s="146"/>
      <c r="OFN24" s="146"/>
      <c r="OFO24" s="146"/>
      <c r="OFP24" s="146"/>
      <c r="OFQ24" s="146"/>
      <c r="OFR24" s="146"/>
      <c r="OFS24" s="146"/>
      <c r="OFT24" s="146"/>
      <c r="OFU24" s="146"/>
      <c r="OFV24" s="146"/>
      <c r="OFW24" s="146"/>
      <c r="OFX24" s="146"/>
      <c r="OFY24" s="146"/>
      <c r="OFZ24" s="146"/>
      <c r="OGA24" s="146"/>
      <c r="OGB24" s="146"/>
      <c r="OGC24" s="146"/>
      <c r="OGD24" s="146"/>
      <c r="OGE24" s="146"/>
      <c r="OGF24" s="146"/>
      <c r="OGG24" s="146"/>
      <c r="OGH24" s="146"/>
      <c r="OGI24" s="146"/>
      <c r="OGJ24" s="146"/>
      <c r="OGK24" s="146"/>
      <c r="OGL24" s="146"/>
      <c r="OGM24" s="146"/>
      <c r="OGN24" s="146"/>
      <c r="OGO24" s="146"/>
      <c r="OGP24" s="146"/>
      <c r="OGQ24" s="146"/>
      <c r="OGR24" s="146"/>
      <c r="OGS24" s="146"/>
      <c r="OGT24" s="146"/>
      <c r="OGU24" s="146"/>
      <c r="OGV24" s="146"/>
      <c r="OGW24" s="146"/>
      <c r="OGX24" s="146"/>
      <c r="OGY24" s="146"/>
      <c r="OGZ24" s="146"/>
      <c r="OHA24" s="146"/>
      <c r="OHB24" s="146"/>
      <c r="OHC24" s="146"/>
      <c r="OHD24" s="146"/>
      <c r="OHE24" s="146"/>
      <c r="OHF24" s="146"/>
      <c r="OHG24" s="146"/>
      <c r="OHH24" s="146"/>
      <c r="OHI24" s="146"/>
      <c r="OHJ24" s="146"/>
      <c r="OHK24" s="146"/>
      <c r="OHL24" s="146"/>
      <c r="OHM24" s="146"/>
      <c r="OHN24" s="146"/>
      <c r="OHO24" s="146"/>
      <c r="OHP24" s="146"/>
      <c r="OHQ24" s="146"/>
      <c r="OHR24" s="146"/>
      <c r="OHS24" s="146"/>
      <c r="OHT24" s="146"/>
      <c r="OHU24" s="146"/>
      <c r="OHV24" s="146"/>
      <c r="OHW24" s="146"/>
      <c r="OHX24" s="146"/>
      <c r="OHY24" s="146"/>
      <c r="OHZ24" s="146"/>
      <c r="OIA24" s="146"/>
      <c r="OIB24" s="146"/>
      <c r="OIC24" s="146"/>
      <c r="OID24" s="146"/>
      <c r="OIE24" s="146"/>
      <c r="OIF24" s="146"/>
      <c r="OIG24" s="146"/>
      <c r="OIH24" s="146"/>
      <c r="OII24" s="146"/>
      <c r="OIJ24" s="146"/>
      <c r="OIK24" s="146"/>
      <c r="OIL24" s="146"/>
      <c r="OIM24" s="146"/>
      <c r="OIN24" s="146"/>
      <c r="OIO24" s="146"/>
      <c r="OIP24" s="146"/>
      <c r="OIQ24" s="146"/>
      <c r="OIR24" s="146"/>
      <c r="OIS24" s="146"/>
      <c r="OIT24" s="146"/>
      <c r="OIU24" s="146"/>
      <c r="OIV24" s="146"/>
      <c r="OIW24" s="146"/>
      <c r="OIX24" s="146"/>
      <c r="OIY24" s="146"/>
      <c r="OIZ24" s="146"/>
      <c r="OJA24" s="146"/>
      <c r="OJB24" s="146"/>
      <c r="OJC24" s="146"/>
      <c r="OJD24" s="146"/>
      <c r="OJE24" s="146"/>
      <c r="OJF24" s="146"/>
      <c r="OJG24" s="146"/>
      <c r="OJH24" s="146"/>
      <c r="OJI24" s="146"/>
      <c r="OJJ24" s="146"/>
      <c r="OJK24" s="146"/>
      <c r="OJL24" s="146"/>
      <c r="OJM24" s="146"/>
      <c r="OJN24" s="146"/>
      <c r="OJO24" s="146"/>
      <c r="OJP24" s="146"/>
      <c r="OJQ24" s="146"/>
      <c r="OJR24" s="146"/>
      <c r="OJS24" s="146"/>
      <c r="OJT24" s="146"/>
      <c r="OJU24" s="146"/>
      <c r="OJV24" s="146"/>
      <c r="OJW24" s="146"/>
      <c r="OJX24" s="146"/>
      <c r="OJY24" s="146"/>
      <c r="OJZ24" s="146"/>
      <c r="OKA24" s="146"/>
      <c r="OKB24" s="146"/>
      <c r="OKC24" s="146"/>
      <c r="OKD24" s="146"/>
      <c r="OKE24" s="146"/>
      <c r="OKF24" s="146"/>
      <c r="OKG24" s="146"/>
      <c r="OKH24" s="146"/>
      <c r="OKI24" s="146"/>
      <c r="OKJ24" s="146"/>
      <c r="OKK24" s="146"/>
      <c r="OKL24" s="146"/>
      <c r="OKM24" s="146"/>
      <c r="OKN24" s="146"/>
      <c r="OKO24" s="146"/>
      <c r="OKP24" s="146"/>
      <c r="OKQ24" s="146"/>
      <c r="OKR24" s="146"/>
      <c r="OKS24" s="146"/>
      <c r="OKT24" s="146"/>
      <c r="OKU24" s="146"/>
      <c r="OKV24" s="146"/>
      <c r="OKW24" s="146"/>
      <c r="OKX24" s="146"/>
      <c r="OKY24" s="146"/>
      <c r="OKZ24" s="146"/>
      <c r="OLA24" s="146"/>
      <c r="OLB24" s="146"/>
      <c r="OLC24" s="146"/>
      <c r="OLD24" s="146"/>
      <c r="OLE24" s="146"/>
      <c r="OLF24" s="146"/>
      <c r="OLG24" s="146"/>
      <c r="OLH24" s="146"/>
      <c r="OLI24" s="146"/>
      <c r="OLJ24" s="146"/>
      <c r="OLK24" s="146"/>
      <c r="OLL24" s="146"/>
      <c r="OLM24" s="146"/>
      <c r="OLN24" s="146"/>
      <c r="OLO24" s="146"/>
      <c r="OLP24" s="146"/>
      <c r="OLQ24" s="146"/>
      <c r="OLR24" s="146"/>
      <c r="OLS24" s="146"/>
      <c r="OLT24" s="146"/>
      <c r="OLU24" s="146"/>
      <c r="OLV24" s="146"/>
      <c r="OLW24" s="146"/>
      <c r="OLX24" s="146"/>
      <c r="OLY24" s="146"/>
      <c r="OLZ24" s="146"/>
      <c r="OMA24" s="146"/>
      <c r="OMB24" s="146"/>
      <c r="OMC24" s="146"/>
      <c r="OMD24" s="146"/>
      <c r="OME24" s="146"/>
      <c r="OMF24" s="146"/>
      <c r="OMG24" s="146"/>
      <c r="OMH24" s="146"/>
      <c r="OMI24" s="146"/>
      <c r="OMJ24" s="146"/>
      <c r="OMK24" s="146"/>
      <c r="OML24" s="146"/>
      <c r="OMM24" s="146"/>
      <c r="OMN24" s="146"/>
      <c r="OMO24" s="146"/>
      <c r="OMP24" s="146"/>
      <c r="OMQ24" s="146"/>
      <c r="OMR24" s="146"/>
      <c r="OMS24" s="146"/>
      <c r="OMT24" s="146"/>
      <c r="OMU24" s="146"/>
      <c r="OMV24" s="146"/>
      <c r="OMW24" s="146"/>
      <c r="OMX24" s="146"/>
      <c r="OMY24" s="146"/>
      <c r="OMZ24" s="146"/>
      <c r="ONA24" s="146"/>
      <c r="ONB24" s="146"/>
      <c r="ONC24" s="146"/>
      <c r="OND24" s="146"/>
      <c r="ONE24" s="146"/>
      <c r="ONF24" s="146"/>
      <c r="ONG24" s="146"/>
      <c r="ONH24" s="146"/>
      <c r="ONI24" s="146"/>
      <c r="ONJ24" s="146"/>
      <c r="ONK24" s="146"/>
      <c r="ONL24" s="146"/>
      <c r="ONM24" s="146"/>
      <c r="ONN24" s="146"/>
      <c r="ONO24" s="146"/>
      <c r="ONP24" s="146"/>
      <c r="ONQ24" s="146"/>
      <c r="ONR24" s="146"/>
      <c r="ONS24" s="146"/>
      <c r="ONT24" s="146"/>
      <c r="ONU24" s="146"/>
      <c r="ONV24" s="146"/>
      <c r="ONW24" s="146"/>
      <c r="ONX24" s="146"/>
      <c r="ONY24" s="146"/>
      <c r="ONZ24" s="146"/>
      <c r="OOA24" s="146"/>
      <c r="OOB24" s="146"/>
      <c r="OOC24" s="146"/>
      <c r="OOD24" s="146"/>
      <c r="OOE24" s="146"/>
      <c r="OOF24" s="146"/>
      <c r="OOG24" s="146"/>
      <c r="OOH24" s="146"/>
      <c r="OOI24" s="146"/>
      <c r="OOJ24" s="146"/>
      <c r="OOK24" s="146"/>
      <c r="OOL24" s="146"/>
      <c r="OOM24" s="146"/>
      <c r="OON24" s="146"/>
      <c r="OOO24" s="146"/>
      <c r="OOP24" s="146"/>
      <c r="OOQ24" s="146"/>
      <c r="OOR24" s="146"/>
      <c r="OOS24" s="146"/>
      <c r="OOT24" s="146"/>
      <c r="OOU24" s="146"/>
      <c r="OOV24" s="146"/>
      <c r="OOW24" s="146"/>
      <c r="OOX24" s="146"/>
      <c r="OOY24" s="146"/>
      <c r="OOZ24" s="146"/>
      <c r="OPA24" s="146"/>
      <c r="OPB24" s="146"/>
      <c r="OPC24" s="146"/>
      <c r="OPD24" s="146"/>
      <c r="OPE24" s="146"/>
      <c r="OPF24" s="146"/>
      <c r="OPG24" s="146"/>
      <c r="OPH24" s="146"/>
      <c r="OPI24" s="146"/>
      <c r="OPJ24" s="146"/>
      <c r="OPK24" s="146"/>
      <c r="OPL24" s="146"/>
      <c r="OPM24" s="146"/>
      <c r="OPN24" s="146"/>
      <c r="OPO24" s="146"/>
      <c r="OPP24" s="146"/>
      <c r="OPQ24" s="146"/>
      <c r="OPR24" s="146"/>
      <c r="OPS24" s="146"/>
      <c r="OPT24" s="146"/>
      <c r="OPU24" s="146"/>
      <c r="OPV24" s="146"/>
      <c r="OPW24" s="146"/>
      <c r="OPX24" s="146"/>
      <c r="OPY24" s="146"/>
      <c r="OPZ24" s="146"/>
      <c r="OQA24" s="146"/>
      <c r="OQB24" s="146"/>
      <c r="OQC24" s="146"/>
      <c r="OQD24" s="146"/>
      <c r="OQE24" s="146"/>
      <c r="OQF24" s="146"/>
      <c r="OQG24" s="146"/>
      <c r="OQH24" s="146"/>
      <c r="OQI24" s="146"/>
      <c r="OQJ24" s="146"/>
      <c r="OQK24" s="146"/>
      <c r="OQL24" s="146"/>
      <c r="OQM24" s="146"/>
      <c r="OQN24" s="146"/>
      <c r="OQO24" s="146"/>
      <c r="OQP24" s="146"/>
      <c r="OQQ24" s="146"/>
      <c r="OQR24" s="146"/>
      <c r="OQS24" s="146"/>
      <c r="OQT24" s="146"/>
      <c r="OQU24" s="146"/>
      <c r="OQV24" s="146"/>
      <c r="OQW24" s="146"/>
      <c r="OQX24" s="146"/>
      <c r="OQY24" s="146"/>
      <c r="OQZ24" s="146"/>
      <c r="ORA24" s="146"/>
      <c r="ORB24" s="146"/>
      <c r="ORC24" s="146"/>
      <c r="ORD24" s="146"/>
      <c r="ORE24" s="146"/>
      <c r="ORF24" s="146"/>
      <c r="ORG24" s="146"/>
      <c r="ORH24" s="146"/>
      <c r="ORI24" s="146"/>
      <c r="ORJ24" s="146"/>
      <c r="ORK24" s="146"/>
      <c r="ORL24" s="146"/>
      <c r="ORM24" s="146"/>
      <c r="ORN24" s="146"/>
      <c r="ORO24" s="146"/>
      <c r="ORP24" s="146"/>
      <c r="ORQ24" s="146"/>
      <c r="ORR24" s="146"/>
      <c r="ORS24" s="146"/>
      <c r="ORT24" s="146"/>
      <c r="ORU24" s="146"/>
      <c r="ORV24" s="146"/>
      <c r="ORW24" s="146"/>
      <c r="ORX24" s="146"/>
      <c r="ORY24" s="146"/>
      <c r="ORZ24" s="146"/>
      <c r="OSA24" s="146"/>
      <c r="OSB24" s="146"/>
      <c r="OSC24" s="146"/>
      <c r="OSD24" s="146"/>
      <c r="OSE24" s="146"/>
      <c r="OSF24" s="146"/>
      <c r="OSG24" s="146"/>
      <c r="OSH24" s="146"/>
      <c r="OSI24" s="146"/>
      <c r="OSJ24" s="146"/>
      <c r="OSK24" s="146"/>
      <c r="OSL24" s="146"/>
      <c r="OSM24" s="146"/>
      <c r="OSN24" s="146"/>
      <c r="OSO24" s="146"/>
      <c r="OSP24" s="146"/>
      <c r="OSQ24" s="146"/>
      <c r="OSR24" s="146"/>
      <c r="OSS24" s="146"/>
      <c r="OST24" s="146"/>
      <c r="OSU24" s="146"/>
      <c r="OSV24" s="146"/>
      <c r="OSW24" s="146"/>
      <c r="OSX24" s="146"/>
      <c r="OSY24" s="146"/>
      <c r="OSZ24" s="146"/>
      <c r="OTA24" s="146"/>
      <c r="OTB24" s="146"/>
      <c r="OTC24" s="146"/>
      <c r="OTD24" s="146"/>
      <c r="OTE24" s="146"/>
      <c r="OTF24" s="146"/>
      <c r="OTG24" s="146"/>
      <c r="OTH24" s="146"/>
      <c r="OTI24" s="146"/>
      <c r="OTJ24" s="146"/>
      <c r="OTK24" s="146"/>
      <c r="OTL24" s="146"/>
      <c r="OTM24" s="146"/>
      <c r="OTN24" s="146"/>
      <c r="OTO24" s="146"/>
      <c r="OTP24" s="146"/>
      <c r="OTQ24" s="146"/>
      <c r="OTR24" s="146"/>
      <c r="OTS24" s="146"/>
      <c r="OTT24" s="146"/>
      <c r="OTU24" s="146"/>
      <c r="OTV24" s="146"/>
      <c r="OTW24" s="146"/>
      <c r="OTX24" s="146"/>
      <c r="OTY24" s="146"/>
      <c r="OTZ24" s="146"/>
      <c r="OUA24" s="146"/>
      <c r="OUB24" s="146"/>
      <c r="OUC24" s="146"/>
      <c r="OUD24" s="146"/>
      <c r="OUE24" s="146"/>
      <c r="OUF24" s="146"/>
      <c r="OUG24" s="146"/>
      <c r="OUH24" s="146"/>
      <c r="OUI24" s="146"/>
      <c r="OUJ24" s="146"/>
      <c r="OUK24" s="146"/>
      <c r="OUL24" s="146"/>
      <c r="OUM24" s="146"/>
      <c r="OUN24" s="146"/>
      <c r="OUO24" s="146"/>
      <c r="OUP24" s="146"/>
      <c r="OUQ24" s="146"/>
      <c r="OUR24" s="146"/>
      <c r="OUS24" s="146"/>
      <c r="OUT24" s="146"/>
      <c r="OUU24" s="146"/>
      <c r="OUV24" s="146"/>
      <c r="OUW24" s="146"/>
      <c r="OUX24" s="146"/>
      <c r="OUY24" s="146"/>
      <c r="OUZ24" s="146"/>
      <c r="OVA24" s="146"/>
      <c r="OVB24" s="146"/>
      <c r="OVC24" s="146"/>
      <c r="OVD24" s="146"/>
      <c r="OVE24" s="146"/>
      <c r="OVF24" s="146"/>
      <c r="OVG24" s="146"/>
      <c r="OVH24" s="146"/>
      <c r="OVI24" s="146"/>
      <c r="OVJ24" s="146"/>
      <c r="OVK24" s="146"/>
      <c r="OVL24" s="146"/>
      <c r="OVM24" s="146"/>
      <c r="OVN24" s="146"/>
      <c r="OVO24" s="146"/>
      <c r="OVP24" s="146"/>
      <c r="OVQ24" s="146"/>
      <c r="OVR24" s="146"/>
      <c r="OVS24" s="146"/>
      <c r="OVT24" s="146"/>
      <c r="OVU24" s="146"/>
      <c r="OVV24" s="146"/>
      <c r="OVW24" s="146"/>
      <c r="OVX24" s="146"/>
      <c r="OVY24" s="146"/>
      <c r="OVZ24" s="146"/>
      <c r="OWA24" s="146"/>
      <c r="OWB24" s="146"/>
      <c r="OWC24" s="146"/>
      <c r="OWD24" s="146"/>
      <c r="OWE24" s="146"/>
      <c r="OWF24" s="146"/>
      <c r="OWG24" s="146"/>
      <c r="OWH24" s="146"/>
      <c r="OWI24" s="146"/>
      <c r="OWJ24" s="146"/>
      <c r="OWK24" s="146"/>
      <c r="OWL24" s="146"/>
      <c r="OWM24" s="146"/>
      <c r="OWN24" s="146"/>
      <c r="OWO24" s="146"/>
      <c r="OWP24" s="146"/>
      <c r="OWQ24" s="146"/>
      <c r="OWR24" s="146"/>
      <c r="OWS24" s="146"/>
      <c r="OWT24" s="146"/>
      <c r="OWU24" s="146"/>
      <c r="OWV24" s="146"/>
      <c r="OWW24" s="146"/>
      <c r="OWX24" s="146"/>
      <c r="OWY24" s="146"/>
      <c r="OWZ24" s="146"/>
      <c r="OXA24" s="146"/>
      <c r="OXB24" s="146"/>
      <c r="OXC24" s="146"/>
      <c r="OXD24" s="146"/>
      <c r="OXE24" s="146"/>
      <c r="OXF24" s="146"/>
      <c r="OXG24" s="146"/>
      <c r="OXH24" s="146"/>
      <c r="OXI24" s="146"/>
      <c r="OXJ24" s="146"/>
      <c r="OXK24" s="146"/>
      <c r="OXL24" s="146"/>
      <c r="OXM24" s="146"/>
      <c r="OXN24" s="146"/>
      <c r="OXO24" s="146"/>
      <c r="OXP24" s="146"/>
      <c r="OXQ24" s="146"/>
      <c r="OXR24" s="146"/>
      <c r="OXS24" s="146"/>
      <c r="OXT24" s="146"/>
      <c r="OXU24" s="146"/>
      <c r="OXV24" s="146"/>
      <c r="OXW24" s="146"/>
      <c r="OXX24" s="146"/>
      <c r="OXY24" s="146"/>
      <c r="OXZ24" s="146"/>
      <c r="OYA24" s="146"/>
      <c r="OYB24" s="146"/>
      <c r="OYC24" s="146"/>
      <c r="OYD24" s="146"/>
      <c r="OYE24" s="146"/>
      <c r="OYF24" s="146"/>
      <c r="OYG24" s="146"/>
      <c r="OYH24" s="146"/>
      <c r="OYI24" s="146"/>
      <c r="OYJ24" s="146"/>
      <c r="OYK24" s="146"/>
      <c r="OYL24" s="146"/>
      <c r="OYM24" s="146"/>
      <c r="OYN24" s="146"/>
      <c r="OYO24" s="146"/>
      <c r="OYP24" s="146"/>
      <c r="OYQ24" s="146"/>
      <c r="OYR24" s="146"/>
      <c r="OYS24" s="146"/>
      <c r="OYT24" s="146"/>
      <c r="OYU24" s="146"/>
      <c r="OYV24" s="146"/>
      <c r="OYW24" s="146"/>
      <c r="OYX24" s="146"/>
      <c r="OYY24" s="146"/>
      <c r="OYZ24" s="146"/>
      <c r="OZA24" s="146"/>
      <c r="OZB24" s="146"/>
      <c r="OZC24" s="146"/>
      <c r="OZD24" s="146"/>
      <c r="OZE24" s="146"/>
      <c r="OZF24" s="146"/>
      <c r="OZG24" s="146"/>
      <c r="OZH24" s="146"/>
      <c r="OZI24" s="146"/>
      <c r="OZJ24" s="146"/>
      <c r="OZK24" s="146"/>
      <c r="OZL24" s="146"/>
      <c r="OZM24" s="146"/>
      <c r="OZN24" s="146"/>
      <c r="OZO24" s="146"/>
      <c r="OZP24" s="146"/>
      <c r="OZQ24" s="146"/>
      <c r="OZR24" s="146"/>
      <c r="OZS24" s="146"/>
      <c r="OZT24" s="146"/>
      <c r="OZU24" s="146"/>
      <c r="OZV24" s="146"/>
      <c r="OZW24" s="146"/>
      <c r="OZX24" s="146"/>
      <c r="OZY24" s="146"/>
      <c r="OZZ24" s="146"/>
      <c r="PAA24" s="146"/>
      <c r="PAB24" s="146"/>
      <c r="PAC24" s="146"/>
      <c r="PAD24" s="146"/>
      <c r="PAE24" s="146"/>
      <c r="PAF24" s="146"/>
      <c r="PAG24" s="146"/>
      <c r="PAH24" s="146"/>
      <c r="PAI24" s="146"/>
      <c r="PAJ24" s="146"/>
      <c r="PAK24" s="146"/>
      <c r="PAL24" s="146"/>
      <c r="PAM24" s="146"/>
      <c r="PAN24" s="146"/>
      <c r="PAO24" s="146"/>
      <c r="PAP24" s="146"/>
      <c r="PAQ24" s="146"/>
      <c r="PAR24" s="146"/>
      <c r="PAS24" s="146"/>
      <c r="PAT24" s="146"/>
      <c r="PAU24" s="146"/>
      <c r="PAV24" s="146"/>
      <c r="PAW24" s="146"/>
      <c r="PAX24" s="146"/>
      <c r="PAY24" s="146"/>
      <c r="PAZ24" s="146"/>
      <c r="PBA24" s="146"/>
      <c r="PBB24" s="146"/>
      <c r="PBC24" s="146"/>
      <c r="PBD24" s="146"/>
      <c r="PBE24" s="146"/>
      <c r="PBF24" s="146"/>
      <c r="PBG24" s="146"/>
      <c r="PBH24" s="146"/>
      <c r="PBI24" s="146"/>
      <c r="PBJ24" s="146"/>
      <c r="PBK24" s="146"/>
      <c r="PBL24" s="146"/>
      <c r="PBM24" s="146"/>
      <c r="PBN24" s="146"/>
      <c r="PBO24" s="146"/>
      <c r="PBP24" s="146"/>
      <c r="PBQ24" s="146"/>
      <c r="PBR24" s="146"/>
      <c r="PBS24" s="146"/>
      <c r="PBT24" s="146"/>
      <c r="PBU24" s="146"/>
      <c r="PBV24" s="146"/>
      <c r="PBW24" s="146"/>
      <c r="PBX24" s="146"/>
      <c r="PBY24" s="146"/>
      <c r="PBZ24" s="146"/>
      <c r="PCA24" s="146"/>
      <c r="PCB24" s="146"/>
      <c r="PCC24" s="146"/>
      <c r="PCD24" s="146"/>
      <c r="PCE24" s="146"/>
      <c r="PCF24" s="146"/>
      <c r="PCG24" s="146"/>
      <c r="PCH24" s="146"/>
      <c r="PCI24" s="146"/>
      <c r="PCJ24" s="146"/>
      <c r="PCK24" s="146"/>
      <c r="PCL24" s="146"/>
      <c r="PCM24" s="146"/>
      <c r="PCN24" s="146"/>
      <c r="PCO24" s="146"/>
      <c r="PCP24" s="146"/>
      <c r="PCQ24" s="146"/>
      <c r="PCR24" s="146"/>
      <c r="PCS24" s="146"/>
      <c r="PCT24" s="146"/>
      <c r="PCU24" s="146"/>
      <c r="PCV24" s="146"/>
      <c r="PCW24" s="146"/>
      <c r="PCX24" s="146"/>
      <c r="PCY24" s="146"/>
      <c r="PCZ24" s="146"/>
      <c r="PDA24" s="146"/>
      <c r="PDB24" s="146"/>
      <c r="PDC24" s="146"/>
      <c r="PDD24" s="146"/>
      <c r="PDE24" s="146"/>
      <c r="PDF24" s="146"/>
      <c r="PDG24" s="146"/>
      <c r="PDH24" s="146"/>
      <c r="PDI24" s="146"/>
      <c r="PDJ24" s="146"/>
      <c r="PDK24" s="146"/>
      <c r="PDL24" s="146"/>
      <c r="PDM24" s="146"/>
      <c r="PDN24" s="146"/>
      <c r="PDO24" s="146"/>
      <c r="PDP24" s="146"/>
      <c r="PDQ24" s="146"/>
      <c r="PDR24" s="146"/>
      <c r="PDS24" s="146"/>
      <c r="PDT24" s="146"/>
      <c r="PDU24" s="146"/>
      <c r="PDV24" s="146"/>
      <c r="PDW24" s="146"/>
      <c r="PDX24" s="146"/>
      <c r="PDY24" s="146"/>
      <c r="PDZ24" s="146"/>
      <c r="PEA24" s="146"/>
      <c r="PEB24" s="146"/>
      <c r="PEC24" s="146"/>
      <c r="PED24" s="146"/>
      <c r="PEE24" s="146"/>
      <c r="PEF24" s="146"/>
      <c r="PEG24" s="146"/>
      <c r="PEH24" s="146"/>
      <c r="PEI24" s="146"/>
      <c r="PEJ24" s="146"/>
      <c r="PEK24" s="146"/>
      <c r="PEL24" s="146"/>
      <c r="PEM24" s="146"/>
      <c r="PEN24" s="146"/>
      <c r="PEO24" s="146"/>
      <c r="PEP24" s="146"/>
      <c r="PEQ24" s="146"/>
      <c r="PER24" s="146"/>
      <c r="PES24" s="146"/>
      <c r="PET24" s="146"/>
      <c r="PEU24" s="146"/>
      <c r="PEV24" s="146"/>
      <c r="PEW24" s="146"/>
      <c r="PEX24" s="146"/>
      <c r="PEY24" s="146"/>
      <c r="PEZ24" s="146"/>
      <c r="PFA24" s="146"/>
      <c r="PFB24" s="146"/>
      <c r="PFC24" s="146"/>
      <c r="PFD24" s="146"/>
      <c r="PFE24" s="146"/>
      <c r="PFF24" s="146"/>
      <c r="PFG24" s="146"/>
      <c r="PFH24" s="146"/>
      <c r="PFI24" s="146"/>
      <c r="PFJ24" s="146"/>
      <c r="PFK24" s="146"/>
      <c r="PFL24" s="146"/>
      <c r="PFM24" s="146"/>
      <c r="PFN24" s="146"/>
      <c r="PFO24" s="146"/>
      <c r="PFP24" s="146"/>
      <c r="PFQ24" s="146"/>
      <c r="PFR24" s="146"/>
      <c r="PFS24" s="146"/>
      <c r="PFT24" s="146"/>
      <c r="PFU24" s="146"/>
      <c r="PFV24" s="146"/>
      <c r="PFW24" s="146"/>
      <c r="PFX24" s="146"/>
      <c r="PFY24" s="146"/>
      <c r="PFZ24" s="146"/>
      <c r="PGA24" s="146"/>
      <c r="PGB24" s="146"/>
      <c r="PGC24" s="146"/>
      <c r="PGD24" s="146"/>
      <c r="PGE24" s="146"/>
      <c r="PGF24" s="146"/>
      <c r="PGG24" s="146"/>
      <c r="PGH24" s="146"/>
      <c r="PGI24" s="146"/>
      <c r="PGJ24" s="146"/>
      <c r="PGK24" s="146"/>
      <c r="PGL24" s="146"/>
      <c r="PGM24" s="146"/>
      <c r="PGN24" s="146"/>
      <c r="PGO24" s="146"/>
      <c r="PGP24" s="146"/>
      <c r="PGQ24" s="146"/>
      <c r="PGR24" s="146"/>
      <c r="PGS24" s="146"/>
      <c r="PGT24" s="146"/>
      <c r="PGU24" s="146"/>
      <c r="PGV24" s="146"/>
      <c r="PGW24" s="146"/>
      <c r="PGX24" s="146"/>
      <c r="PGY24" s="146"/>
      <c r="PGZ24" s="146"/>
      <c r="PHA24" s="146"/>
      <c r="PHB24" s="146"/>
      <c r="PHC24" s="146"/>
      <c r="PHD24" s="146"/>
      <c r="PHE24" s="146"/>
      <c r="PHF24" s="146"/>
      <c r="PHG24" s="146"/>
      <c r="PHH24" s="146"/>
      <c r="PHI24" s="146"/>
      <c r="PHJ24" s="146"/>
      <c r="PHK24" s="146"/>
      <c r="PHL24" s="146"/>
      <c r="PHM24" s="146"/>
      <c r="PHN24" s="146"/>
      <c r="PHO24" s="146"/>
      <c r="PHP24" s="146"/>
      <c r="PHQ24" s="146"/>
      <c r="PHR24" s="146"/>
      <c r="PHS24" s="146"/>
      <c r="PHT24" s="146"/>
      <c r="PHU24" s="146"/>
      <c r="PHV24" s="146"/>
      <c r="PHW24" s="146"/>
      <c r="PHX24" s="146"/>
      <c r="PHY24" s="146"/>
      <c r="PHZ24" s="146"/>
      <c r="PIA24" s="146"/>
      <c r="PIB24" s="146"/>
      <c r="PIC24" s="146"/>
      <c r="PID24" s="146"/>
      <c r="PIE24" s="146"/>
      <c r="PIF24" s="146"/>
      <c r="PIG24" s="146"/>
      <c r="PIH24" s="146"/>
      <c r="PII24" s="146"/>
      <c r="PIJ24" s="146"/>
      <c r="PIK24" s="146"/>
      <c r="PIL24" s="146"/>
      <c r="PIM24" s="146"/>
      <c r="PIN24" s="146"/>
      <c r="PIO24" s="146"/>
      <c r="PIP24" s="146"/>
      <c r="PIQ24" s="146"/>
      <c r="PIR24" s="146"/>
      <c r="PIS24" s="146"/>
      <c r="PIT24" s="146"/>
      <c r="PIU24" s="146"/>
      <c r="PIV24" s="146"/>
      <c r="PIW24" s="146"/>
      <c r="PIX24" s="146"/>
      <c r="PIY24" s="146"/>
      <c r="PIZ24" s="146"/>
      <c r="PJA24" s="146"/>
      <c r="PJB24" s="146"/>
      <c r="PJC24" s="146"/>
      <c r="PJD24" s="146"/>
      <c r="PJE24" s="146"/>
      <c r="PJF24" s="146"/>
      <c r="PJG24" s="146"/>
      <c r="PJH24" s="146"/>
      <c r="PJI24" s="146"/>
      <c r="PJJ24" s="146"/>
      <c r="PJK24" s="146"/>
      <c r="PJL24" s="146"/>
      <c r="PJM24" s="146"/>
      <c r="PJN24" s="146"/>
      <c r="PJO24" s="146"/>
      <c r="PJP24" s="146"/>
      <c r="PJQ24" s="146"/>
      <c r="PJR24" s="146"/>
      <c r="PJS24" s="146"/>
      <c r="PJT24" s="146"/>
      <c r="PJU24" s="146"/>
      <c r="PJV24" s="146"/>
      <c r="PJW24" s="146"/>
      <c r="PJX24" s="146"/>
      <c r="PJY24" s="146"/>
      <c r="PJZ24" s="146"/>
      <c r="PKA24" s="146"/>
      <c r="PKB24" s="146"/>
      <c r="PKC24" s="146"/>
      <c r="PKD24" s="146"/>
      <c r="PKE24" s="146"/>
      <c r="PKF24" s="146"/>
      <c r="PKG24" s="146"/>
      <c r="PKH24" s="146"/>
      <c r="PKI24" s="146"/>
      <c r="PKJ24" s="146"/>
      <c r="PKK24" s="146"/>
      <c r="PKL24" s="146"/>
      <c r="PKM24" s="146"/>
      <c r="PKN24" s="146"/>
      <c r="PKO24" s="146"/>
      <c r="PKP24" s="146"/>
      <c r="PKQ24" s="146"/>
      <c r="PKR24" s="146"/>
      <c r="PKS24" s="146"/>
      <c r="PKT24" s="146"/>
      <c r="PKU24" s="146"/>
      <c r="PKV24" s="146"/>
      <c r="PKW24" s="146"/>
      <c r="PKX24" s="146"/>
      <c r="PKY24" s="146"/>
      <c r="PKZ24" s="146"/>
      <c r="PLA24" s="146"/>
      <c r="PLB24" s="146"/>
      <c r="PLC24" s="146"/>
      <c r="PLD24" s="146"/>
      <c r="PLE24" s="146"/>
      <c r="PLF24" s="146"/>
      <c r="PLG24" s="146"/>
      <c r="PLH24" s="146"/>
      <c r="PLI24" s="146"/>
      <c r="PLJ24" s="146"/>
      <c r="PLK24" s="146"/>
      <c r="PLL24" s="146"/>
      <c r="PLM24" s="146"/>
      <c r="PLN24" s="146"/>
      <c r="PLO24" s="146"/>
      <c r="PLP24" s="146"/>
      <c r="PLQ24" s="146"/>
      <c r="PLR24" s="146"/>
      <c r="PLS24" s="146"/>
      <c r="PLT24" s="146"/>
      <c r="PLU24" s="146"/>
      <c r="PLV24" s="146"/>
      <c r="PLW24" s="146"/>
      <c r="PLX24" s="146"/>
      <c r="PLY24" s="146"/>
      <c r="PLZ24" s="146"/>
      <c r="PMA24" s="146"/>
      <c r="PMB24" s="146"/>
      <c r="PMC24" s="146"/>
      <c r="PMD24" s="146"/>
      <c r="PME24" s="146"/>
      <c r="PMF24" s="146"/>
      <c r="PMG24" s="146"/>
      <c r="PMH24" s="146"/>
      <c r="PMI24" s="146"/>
      <c r="PMJ24" s="146"/>
      <c r="PMK24" s="146"/>
      <c r="PML24" s="146"/>
      <c r="PMM24" s="146"/>
      <c r="PMN24" s="146"/>
      <c r="PMO24" s="146"/>
      <c r="PMP24" s="146"/>
      <c r="PMQ24" s="146"/>
      <c r="PMR24" s="146"/>
      <c r="PMS24" s="146"/>
      <c r="PMT24" s="146"/>
      <c r="PMU24" s="146"/>
      <c r="PMV24" s="146"/>
      <c r="PMW24" s="146"/>
      <c r="PMX24" s="146"/>
      <c r="PMY24" s="146"/>
      <c r="PMZ24" s="146"/>
      <c r="PNA24" s="146"/>
      <c r="PNB24" s="146"/>
      <c r="PNC24" s="146"/>
      <c r="PND24" s="146"/>
      <c r="PNE24" s="146"/>
      <c r="PNF24" s="146"/>
      <c r="PNG24" s="146"/>
      <c r="PNH24" s="146"/>
      <c r="PNI24" s="146"/>
      <c r="PNJ24" s="146"/>
      <c r="PNK24" s="146"/>
      <c r="PNL24" s="146"/>
      <c r="PNM24" s="146"/>
      <c r="PNN24" s="146"/>
      <c r="PNO24" s="146"/>
      <c r="PNP24" s="146"/>
      <c r="PNQ24" s="146"/>
      <c r="PNR24" s="146"/>
      <c r="PNS24" s="146"/>
      <c r="PNT24" s="146"/>
      <c r="PNU24" s="146"/>
      <c r="PNV24" s="146"/>
      <c r="PNW24" s="146"/>
      <c r="PNX24" s="146"/>
      <c r="PNY24" s="146"/>
      <c r="PNZ24" s="146"/>
      <c r="POA24" s="146"/>
      <c r="POB24" s="146"/>
      <c r="POC24" s="146"/>
      <c r="POD24" s="146"/>
      <c r="POE24" s="146"/>
      <c r="POF24" s="146"/>
      <c r="POG24" s="146"/>
      <c r="POH24" s="146"/>
      <c r="POI24" s="146"/>
      <c r="POJ24" s="146"/>
      <c r="POK24" s="146"/>
      <c r="POL24" s="146"/>
      <c r="POM24" s="146"/>
      <c r="PON24" s="146"/>
      <c r="POO24" s="146"/>
      <c r="POP24" s="146"/>
      <c r="POQ24" s="146"/>
      <c r="POR24" s="146"/>
      <c r="POS24" s="146"/>
      <c r="POT24" s="146"/>
      <c r="POU24" s="146"/>
      <c r="POV24" s="146"/>
      <c r="POW24" s="146"/>
      <c r="POX24" s="146"/>
      <c r="POY24" s="146"/>
      <c r="POZ24" s="146"/>
      <c r="PPA24" s="146"/>
      <c r="PPB24" s="146"/>
      <c r="PPC24" s="146"/>
      <c r="PPD24" s="146"/>
      <c r="PPE24" s="146"/>
      <c r="PPF24" s="146"/>
      <c r="PPG24" s="146"/>
      <c r="PPH24" s="146"/>
      <c r="PPI24" s="146"/>
      <c r="PPJ24" s="146"/>
      <c r="PPK24" s="146"/>
      <c r="PPL24" s="146"/>
      <c r="PPM24" s="146"/>
      <c r="PPN24" s="146"/>
      <c r="PPO24" s="146"/>
      <c r="PPP24" s="146"/>
      <c r="PPQ24" s="146"/>
      <c r="PPR24" s="146"/>
      <c r="PPS24" s="146"/>
      <c r="PPT24" s="146"/>
      <c r="PPU24" s="146"/>
      <c r="PPV24" s="146"/>
      <c r="PPW24" s="146"/>
      <c r="PPX24" s="146"/>
      <c r="PPY24" s="146"/>
      <c r="PPZ24" s="146"/>
      <c r="PQA24" s="146"/>
      <c r="PQB24" s="146"/>
      <c r="PQC24" s="146"/>
      <c r="PQD24" s="146"/>
      <c r="PQE24" s="146"/>
      <c r="PQF24" s="146"/>
      <c r="PQG24" s="146"/>
      <c r="PQH24" s="146"/>
      <c r="PQI24" s="146"/>
      <c r="PQJ24" s="146"/>
      <c r="PQK24" s="146"/>
      <c r="PQL24" s="146"/>
      <c r="PQM24" s="146"/>
      <c r="PQN24" s="146"/>
      <c r="PQO24" s="146"/>
      <c r="PQP24" s="146"/>
      <c r="PQQ24" s="146"/>
      <c r="PQR24" s="146"/>
      <c r="PQS24" s="146"/>
      <c r="PQT24" s="146"/>
      <c r="PQU24" s="146"/>
      <c r="PQV24" s="146"/>
      <c r="PQW24" s="146"/>
      <c r="PQX24" s="146"/>
      <c r="PQY24" s="146"/>
      <c r="PQZ24" s="146"/>
      <c r="PRA24" s="146"/>
      <c r="PRB24" s="146"/>
      <c r="PRC24" s="146"/>
      <c r="PRD24" s="146"/>
      <c r="PRE24" s="146"/>
      <c r="PRF24" s="146"/>
      <c r="PRG24" s="146"/>
      <c r="PRH24" s="146"/>
      <c r="PRI24" s="146"/>
      <c r="PRJ24" s="146"/>
      <c r="PRK24" s="146"/>
      <c r="PRL24" s="146"/>
      <c r="PRM24" s="146"/>
      <c r="PRN24" s="146"/>
      <c r="PRO24" s="146"/>
      <c r="PRP24" s="146"/>
      <c r="PRQ24" s="146"/>
      <c r="PRR24" s="146"/>
      <c r="PRS24" s="146"/>
      <c r="PRT24" s="146"/>
      <c r="PRU24" s="146"/>
      <c r="PRV24" s="146"/>
      <c r="PRW24" s="146"/>
      <c r="PRX24" s="146"/>
      <c r="PRY24" s="146"/>
      <c r="PRZ24" s="146"/>
      <c r="PSA24" s="146"/>
      <c r="PSB24" s="146"/>
      <c r="PSC24" s="146"/>
      <c r="PSD24" s="146"/>
      <c r="PSE24" s="146"/>
      <c r="PSF24" s="146"/>
      <c r="PSG24" s="146"/>
      <c r="PSH24" s="146"/>
      <c r="PSI24" s="146"/>
      <c r="PSJ24" s="146"/>
      <c r="PSK24" s="146"/>
      <c r="PSL24" s="146"/>
      <c r="PSM24" s="146"/>
      <c r="PSN24" s="146"/>
      <c r="PSO24" s="146"/>
      <c r="PSP24" s="146"/>
      <c r="PSQ24" s="146"/>
      <c r="PSR24" s="146"/>
      <c r="PSS24" s="146"/>
      <c r="PST24" s="146"/>
      <c r="PSU24" s="146"/>
      <c r="PSV24" s="146"/>
      <c r="PSW24" s="146"/>
      <c r="PSX24" s="146"/>
      <c r="PSY24" s="146"/>
      <c r="PSZ24" s="146"/>
      <c r="PTA24" s="146"/>
      <c r="PTB24" s="146"/>
      <c r="PTC24" s="146"/>
      <c r="PTD24" s="146"/>
      <c r="PTE24" s="146"/>
      <c r="PTF24" s="146"/>
      <c r="PTG24" s="146"/>
      <c r="PTH24" s="146"/>
      <c r="PTI24" s="146"/>
      <c r="PTJ24" s="146"/>
      <c r="PTK24" s="146"/>
      <c r="PTL24" s="146"/>
      <c r="PTM24" s="146"/>
      <c r="PTN24" s="146"/>
      <c r="PTO24" s="146"/>
      <c r="PTP24" s="146"/>
      <c r="PTQ24" s="146"/>
      <c r="PTR24" s="146"/>
      <c r="PTS24" s="146"/>
      <c r="PTT24" s="146"/>
      <c r="PTU24" s="146"/>
      <c r="PTV24" s="146"/>
      <c r="PTW24" s="146"/>
      <c r="PTX24" s="146"/>
      <c r="PTY24" s="146"/>
      <c r="PTZ24" s="146"/>
      <c r="PUA24" s="146"/>
      <c r="PUB24" s="146"/>
      <c r="PUC24" s="146"/>
      <c r="PUD24" s="146"/>
      <c r="PUE24" s="146"/>
      <c r="PUF24" s="146"/>
      <c r="PUG24" s="146"/>
      <c r="PUH24" s="146"/>
      <c r="PUI24" s="146"/>
      <c r="PUJ24" s="146"/>
      <c r="PUK24" s="146"/>
      <c r="PUL24" s="146"/>
      <c r="PUM24" s="146"/>
      <c r="PUN24" s="146"/>
      <c r="PUO24" s="146"/>
      <c r="PUP24" s="146"/>
      <c r="PUQ24" s="146"/>
      <c r="PUR24" s="146"/>
      <c r="PUS24" s="146"/>
      <c r="PUT24" s="146"/>
      <c r="PUU24" s="146"/>
      <c r="PUV24" s="146"/>
      <c r="PUW24" s="146"/>
      <c r="PUX24" s="146"/>
      <c r="PUY24" s="146"/>
      <c r="PUZ24" s="146"/>
      <c r="PVA24" s="146"/>
      <c r="PVB24" s="146"/>
      <c r="PVC24" s="146"/>
      <c r="PVD24" s="146"/>
      <c r="PVE24" s="146"/>
      <c r="PVF24" s="146"/>
      <c r="PVG24" s="146"/>
      <c r="PVH24" s="146"/>
      <c r="PVI24" s="146"/>
      <c r="PVJ24" s="146"/>
      <c r="PVK24" s="146"/>
      <c r="PVL24" s="146"/>
      <c r="PVM24" s="146"/>
      <c r="PVN24" s="146"/>
      <c r="PVO24" s="146"/>
      <c r="PVP24" s="146"/>
      <c r="PVQ24" s="146"/>
      <c r="PVR24" s="146"/>
      <c r="PVS24" s="146"/>
      <c r="PVT24" s="146"/>
      <c r="PVU24" s="146"/>
      <c r="PVV24" s="146"/>
      <c r="PVW24" s="146"/>
      <c r="PVX24" s="146"/>
      <c r="PVY24" s="146"/>
      <c r="PVZ24" s="146"/>
      <c r="PWA24" s="146"/>
      <c r="PWB24" s="146"/>
      <c r="PWC24" s="146"/>
      <c r="PWD24" s="146"/>
      <c r="PWE24" s="146"/>
      <c r="PWF24" s="146"/>
      <c r="PWG24" s="146"/>
      <c r="PWH24" s="146"/>
      <c r="PWI24" s="146"/>
      <c r="PWJ24" s="146"/>
      <c r="PWK24" s="146"/>
      <c r="PWL24" s="146"/>
      <c r="PWM24" s="146"/>
      <c r="PWN24" s="146"/>
      <c r="PWO24" s="146"/>
      <c r="PWP24" s="146"/>
      <c r="PWQ24" s="146"/>
      <c r="PWR24" s="146"/>
      <c r="PWS24" s="146"/>
      <c r="PWT24" s="146"/>
      <c r="PWU24" s="146"/>
      <c r="PWV24" s="146"/>
      <c r="PWW24" s="146"/>
      <c r="PWX24" s="146"/>
      <c r="PWY24" s="146"/>
      <c r="PWZ24" s="146"/>
      <c r="PXA24" s="146"/>
      <c r="PXB24" s="146"/>
      <c r="PXC24" s="146"/>
      <c r="PXD24" s="146"/>
      <c r="PXE24" s="146"/>
      <c r="PXF24" s="146"/>
      <c r="PXG24" s="146"/>
      <c r="PXH24" s="146"/>
      <c r="PXI24" s="146"/>
      <c r="PXJ24" s="146"/>
      <c r="PXK24" s="146"/>
      <c r="PXL24" s="146"/>
      <c r="PXM24" s="146"/>
      <c r="PXN24" s="146"/>
      <c r="PXO24" s="146"/>
      <c r="PXP24" s="146"/>
      <c r="PXQ24" s="146"/>
      <c r="PXR24" s="146"/>
      <c r="PXS24" s="146"/>
      <c r="PXT24" s="146"/>
      <c r="PXU24" s="146"/>
      <c r="PXV24" s="146"/>
      <c r="PXW24" s="146"/>
      <c r="PXX24" s="146"/>
      <c r="PXY24" s="146"/>
      <c r="PXZ24" s="146"/>
      <c r="PYA24" s="146"/>
      <c r="PYB24" s="146"/>
      <c r="PYC24" s="146"/>
      <c r="PYD24" s="146"/>
      <c r="PYE24" s="146"/>
      <c r="PYF24" s="146"/>
      <c r="PYG24" s="146"/>
      <c r="PYH24" s="146"/>
      <c r="PYI24" s="146"/>
      <c r="PYJ24" s="146"/>
      <c r="PYK24" s="146"/>
      <c r="PYL24" s="146"/>
      <c r="PYM24" s="146"/>
      <c r="PYN24" s="146"/>
      <c r="PYO24" s="146"/>
      <c r="PYP24" s="146"/>
      <c r="PYQ24" s="146"/>
      <c r="PYR24" s="146"/>
      <c r="PYS24" s="146"/>
      <c r="PYT24" s="146"/>
      <c r="PYU24" s="146"/>
      <c r="PYV24" s="146"/>
      <c r="PYW24" s="146"/>
      <c r="PYX24" s="146"/>
      <c r="PYY24" s="146"/>
      <c r="PYZ24" s="146"/>
      <c r="PZA24" s="146"/>
      <c r="PZB24" s="146"/>
      <c r="PZC24" s="146"/>
      <c r="PZD24" s="146"/>
      <c r="PZE24" s="146"/>
      <c r="PZF24" s="146"/>
      <c r="PZG24" s="146"/>
      <c r="PZH24" s="146"/>
      <c r="PZI24" s="146"/>
      <c r="PZJ24" s="146"/>
      <c r="PZK24" s="146"/>
      <c r="PZL24" s="146"/>
      <c r="PZM24" s="146"/>
      <c r="PZN24" s="146"/>
      <c r="PZO24" s="146"/>
      <c r="PZP24" s="146"/>
      <c r="PZQ24" s="146"/>
      <c r="PZR24" s="146"/>
      <c r="PZS24" s="146"/>
      <c r="PZT24" s="146"/>
      <c r="PZU24" s="146"/>
      <c r="PZV24" s="146"/>
      <c r="PZW24" s="146"/>
      <c r="PZX24" s="146"/>
      <c r="PZY24" s="146"/>
      <c r="PZZ24" s="146"/>
      <c r="QAA24" s="146"/>
      <c r="QAB24" s="146"/>
      <c r="QAC24" s="146"/>
      <c r="QAD24" s="146"/>
      <c r="QAE24" s="146"/>
      <c r="QAF24" s="146"/>
      <c r="QAG24" s="146"/>
      <c r="QAH24" s="146"/>
      <c r="QAI24" s="146"/>
      <c r="QAJ24" s="146"/>
      <c r="QAK24" s="146"/>
      <c r="QAL24" s="146"/>
      <c r="QAM24" s="146"/>
      <c r="QAN24" s="146"/>
      <c r="QAO24" s="146"/>
      <c r="QAP24" s="146"/>
      <c r="QAQ24" s="146"/>
      <c r="QAR24" s="146"/>
      <c r="QAS24" s="146"/>
      <c r="QAT24" s="146"/>
      <c r="QAU24" s="146"/>
      <c r="QAV24" s="146"/>
      <c r="QAW24" s="146"/>
      <c r="QAX24" s="146"/>
      <c r="QAY24" s="146"/>
      <c r="QAZ24" s="146"/>
      <c r="QBA24" s="146"/>
      <c r="QBB24" s="146"/>
      <c r="QBC24" s="146"/>
      <c r="QBD24" s="146"/>
      <c r="QBE24" s="146"/>
      <c r="QBF24" s="146"/>
      <c r="QBG24" s="146"/>
      <c r="QBH24" s="146"/>
      <c r="QBI24" s="146"/>
      <c r="QBJ24" s="146"/>
      <c r="QBK24" s="146"/>
      <c r="QBL24" s="146"/>
      <c r="QBM24" s="146"/>
      <c r="QBN24" s="146"/>
      <c r="QBO24" s="146"/>
      <c r="QBP24" s="146"/>
      <c r="QBQ24" s="146"/>
      <c r="QBR24" s="146"/>
      <c r="QBS24" s="146"/>
      <c r="QBT24" s="146"/>
      <c r="QBU24" s="146"/>
      <c r="QBV24" s="146"/>
      <c r="QBW24" s="146"/>
      <c r="QBX24" s="146"/>
      <c r="QBY24" s="146"/>
      <c r="QBZ24" s="146"/>
      <c r="QCA24" s="146"/>
      <c r="QCB24" s="146"/>
      <c r="QCC24" s="146"/>
      <c r="QCD24" s="146"/>
      <c r="QCE24" s="146"/>
      <c r="QCF24" s="146"/>
      <c r="QCG24" s="146"/>
      <c r="QCH24" s="146"/>
      <c r="QCI24" s="146"/>
      <c r="QCJ24" s="146"/>
      <c r="QCK24" s="146"/>
      <c r="QCL24" s="146"/>
      <c r="QCM24" s="146"/>
      <c r="QCN24" s="146"/>
      <c r="QCO24" s="146"/>
      <c r="QCP24" s="146"/>
      <c r="QCQ24" s="146"/>
      <c r="QCR24" s="146"/>
      <c r="QCS24" s="146"/>
      <c r="QCT24" s="146"/>
      <c r="QCU24" s="146"/>
      <c r="QCV24" s="146"/>
      <c r="QCW24" s="146"/>
      <c r="QCX24" s="146"/>
      <c r="QCY24" s="146"/>
      <c r="QCZ24" s="146"/>
      <c r="QDA24" s="146"/>
      <c r="QDB24" s="146"/>
      <c r="QDC24" s="146"/>
      <c r="QDD24" s="146"/>
      <c r="QDE24" s="146"/>
      <c r="QDF24" s="146"/>
      <c r="QDG24" s="146"/>
      <c r="QDH24" s="146"/>
      <c r="QDI24" s="146"/>
      <c r="QDJ24" s="146"/>
      <c r="QDK24" s="146"/>
      <c r="QDL24" s="146"/>
      <c r="QDM24" s="146"/>
      <c r="QDN24" s="146"/>
      <c r="QDO24" s="146"/>
      <c r="QDP24" s="146"/>
      <c r="QDQ24" s="146"/>
      <c r="QDR24" s="146"/>
      <c r="QDS24" s="146"/>
      <c r="QDT24" s="146"/>
      <c r="QDU24" s="146"/>
      <c r="QDV24" s="146"/>
      <c r="QDW24" s="146"/>
      <c r="QDX24" s="146"/>
      <c r="QDY24" s="146"/>
      <c r="QDZ24" s="146"/>
      <c r="QEA24" s="146"/>
      <c r="QEB24" s="146"/>
      <c r="QEC24" s="146"/>
      <c r="QED24" s="146"/>
      <c r="QEE24" s="146"/>
      <c r="QEF24" s="146"/>
      <c r="QEG24" s="146"/>
      <c r="QEH24" s="146"/>
      <c r="QEI24" s="146"/>
      <c r="QEJ24" s="146"/>
      <c r="QEK24" s="146"/>
      <c r="QEL24" s="146"/>
      <c r="QEM24" s="146"/>
      <c r="QEN24" s="146"/>
      <c r="QEO24" s="146"/>
      <c r="QEP24" s="146"/>
      <c r="QEQ24" s="146"/>
      <c r="QER24" s="146"/>
      <c r="QES24" s="146"/>
      <c r="QET24" s="146"/>
      <c r="QEU24" s="146"/>
      <c r="QEV24" s="146"/>
      <c r="QEW24" s="146"/>
      <c r="QEX24" s="146"/>
      <c r="QEY24" s="146"/>
      <c r="QEZ24" s="146"/>
      <c r="QFA24" s="146"/>
      <c r="QFB24" s="146"/>
      <c r="QFC24" s="146"/>
      <c r="QFD24" s="146"/>
      <c r="QFE24" s="146"/>
      <c r="QFF24" s="146"/>
      <c r="QFG24" s="146"/>
      <c r="QFH24" s="146"/>
      <c r="QFI24" s="146"/>
      <c r="QFJ24" s="146"/>
      <c r="QFK24" s="146"/>
      <c r="QFL24" s="146"/>
      <c r="QFM24" s="146"/>
      <c r="QFN24" s="146"/>
      <c r="QFO24" s="146"/>
      <c r="QFP24" s="146"/>
      <c r="QFQ24" s="146"/>
      <c r="QFR24" s="146"/>
      <c r="QFS24" s="146"/>
      <c r="QFT24" s="146"/>
      <c r="QFU24" s="146"/>
      <c r="QFV24" s="146"/>
      <c r="QFW24" s="146"/>
      <c r="QFX24" s="146"/>
      <c r="QFY24" s="146"/>
      <c r="QFZ24" s="146"/>
      <c r="QGA24" s="146"/>
      <c r="QGB24" s="146"/>
      <c r="QGC24" s="146"/>
      <c r="QGD24" s="146"/>
      <c r="QGE24" s="146"/>
      <c r="QGF24" s="146"/>
      <c r="QGG24" s="146"/>
      <c r="QGH24" s="146"/>
      <c r="QGI24" s="146"/>
      <c r="QGJ24" s="146"/>
      <c r="QGK24" s="146"/>
      <c r="QGL24" s="146"/>
      <c r="QGM24" s="146"/>
      <c r="QGN24" s="146"/>
      <c r="QGO24" s="146"/>
      <c r="QGP24" s="146"/>
      <c r="QGQ24" s="146"/>
      <c r="QGR24" s="146"/>
      <c r="QGS24" s="146"/>
      <c r="QGT24" s="146"/>
      <c r="QGU24" s="146"/>
      <c r="QGV24" s="146"/>
      <c r="QGW24" s="146"/>
      <c r="QGX24" s="146"/>
      <c r="QGY24" s="146"/>
      <c r="QGZ24" s="146"/>
      <c r="QHA24" s="146"/>
      <c r="QHB24" s="146"/>
      <c r="QHC24" s="146"/>
      <c r="QHD24" s="146"/>
      <c r="QHE24" s="146"/>
      <c r="QHF24" s="146"/>
      <c r="QHG24" s="146"/>
      <c r="QHH24" s="146"/>
      <c r="QHI24" s="146"/>
      <c r="QHJ24" s="146"/>
      <c r="QHK24" s="146"/>
      <c r="QHL24" s="146"/>
      <c r="QHM24" s="146"/>
      <c r="QHN24" s="146"/>
      <c r="QHO24" s="146"/>
      <c r="QHP24" s="146"/>
      <c r="QHQ24" s="146"/>
      <c r="QHR24" s="146"/>
      <c r="QHS24" s="146"/>
      <c r="QHT24" s="146"/>
      <c r="QHU24" s="146"/>
      <c r="QHV24" s="146"/>
      <c r="QHW24" s="146"/>
      <c r="QHX24" s="146"/>
      <c r="QHY24" s="146"/>
      <c r="QHZ24" s="146"/>
      <c r="QIA24" s="146"/>
      <c r="QIB24" s="146"/>
      <c r="QIC24" s="146"/>
      <c r="QID24" s="146"/>
      <c r="QIE24" s="146"/>
      <c r="QIF24" s="146"/>
      <c r="QIG24" s="146"/>
      <c r="QIH24" s="146"/>
      <c r="QII24" s="146"/>
      <c r="QIJ24" s="146"/>
      <c r="QIK24" s="146"/>
      <c r="QIL24" s="146"/>
      <c r="QIM24" s="146"/>
      <c r="QIN24" s="146"/>
      <c r="QIO24" s="146"/>
      <c r="QIP24" s="146"/>
      <c r="QIQ24" s="146"/>
      <c r="QIR24" s="146"/>
      <c r="QIS24" s="146"/>
      <c r="QIT24" s="146"/>
      <c r="QIU24" s="146"/>
      <c r="QIV24" s="146"/>
      <c r="QIW24" s="146"/>
      <c r="QIX24" s="146"/>
      <c r="QIY24" s="146"/>
      <c r="QIZ24" s="146"/>
      <c r="QJA24" s="146"/>
      <c r="QJB24" s="146"/>
      <c r="QJC24" s="146"/>
      <c r="QJD24" s="146"/>
      <c r="QJE24" s="146"/>
      <c r="QJF24" s="146"/>
      <c r="QJG24" s="146"/>
      <c r="QJH24" s="146"/>
      <c r="QJI24" s="146"/>
      <c r="QJJ24" s="146"/>
      <c r="QJK24" s="146"/>
      <c r="QJL24" s="146"/>
      <c r="QJM24" s="146"/>
      <c r="QJN24" s="146"/>
      <c r="QJO24" s="146"/>
      <c r="QJP24" s="146"/>
      <c r="QJQ24" s="146"/>
      <c r="QJR24" s="146"/>
      <c r="QJS24" s="146"/>
      <c r="QJT24" s="146"/>
      <c r="QJU24" s="146"/>
      <c r="QJV24" s="146"/>
      <c r="QJW24" s="146"/>
      <c r="QJX24" s="146"/>
      <c r="QJY24" s="146"/>
      <c r="QJZ24" s="146"/>
      <c r="QKA24" s="146"/>
      <c r="QKB24" s="146"/>
      <c r="QKC24" s="146"/>
      <c r="QKD24" s="146"/>
      <c r="QKE24" s="146"/>
      <c r="QKF24" s="146"/>
      <c r="QKG24" s="146"/>
      <c r="QKH24" s="146"/>
      <c r="QKI24" s="146"/>
      <c r="QKJ24" s="146"/>
      <c r="QKK24" s="146"/>
      <c r="QKL24" s="146"/>
      <c r="QKM24" s="146"/>
      <c r="QKN24" s="146"/>
      <c r="QKO24" s="146"/>
      <c r="QKP24" s="146"/>
      <c r="QKQ24" s="146"/>
      <c r="QKR24" s="146"/>
      <c r="QKS24" s="146"/>
      <c r="QKT24" s="146"/>
      <c r="QKU24" s="146"/>
      <c r="QKV24" s="146"/>
      <c r="QKW24" s="146"/>
      <c r="QKX24" s="146"/>
      <c r="QKY24" s="146"/>
      <c r="QKZ24" s="146"/>
      <c r="QLA24" s="146"/>
      <c r="QLB24" s="146"/>
      <c r="QLC24" s="146"/>
      <c r="QLD24" s="146"/>
      <c r="QLE24" s="146"/>
      <c r="QLF24" s="146"/>
      <c r="QLG24" s="146"/>
      <c r="QLH24" s="146"/>
      <c r="QLI24" s="146"/>
      <c r="QLJ24" s="146"/>
      <c r="QLK24" s="146"/>
      <c r="QLL24" s="146"/>
      <c r="QLM24" s="146"/>
      <c r="QLN24" s="146"/>
      <c r="QLO24" s="146"/>
      <c r="QLP24" s="146"/>
      <c r="QLQ24" s="146"/>
      <c r="QLR24" s="146"/>
      <c r="QLS24" s="146"/>
      <c r="QLT24" s="146"/>
      <c r="QLU24" s="146"/>
      <c r="QLV24" s="146"/>
      <c r="QLW24" s="146"/>
      <c r="QLX24" s="146"/>
      <c r="QLY24" s="146"/>
      <c r="QLZ24" s="146"/>
      <c r="QMA24" s="146"/>
      <c r="QMB24" s="146"/>
      <c r="QMC24" s="146"/>
      <c r="QMD24" s="146"/>
      <c r="QME24" s="146"/>
      <c r="QMF24" s="146"/>
      <c r="QMG24" s="146"/>
      <c r="QMH24" s="146"/>
      <c r="QMI24" s="146"/>
      <c r="QMJ24" s="146"/>
      <c r="QMK24" s="146"/>
      <c r="QML24" s="146"/>
      <c r="QMM24" s="146"/>
      <c r="QMN24" s="146"/>
      <c r="QMO24" s="146"/>
      <c r="QMP24" s="146"/>
      <c r="QMQ24" s="146"/>
      <c r="QMR24" s="146"/>
      <c r="QMS24" s="146"/>
      <c r="QMT24" s="146"/>
      <c r="QMU24" s="146"/>
      <c r="QMV24" s="146"/>
      <c r="QMW24" s="146"/>
      <c r="QMX24" s="146"/>
      <c r="QMY24" s="146"/>
      <c r="QMZ24" s="146"/>
      <c r="QNA24" s="146"/>
      <c r="QNB24" s="146"/>
      <c r="QNC24" s="146"/>
      <c r="QND24" s="146"/>
      <c r="QNE24" s="146"/>
      <c r="QNF24" s="146"/>
      <c r="QNG24" s="146"/>
      <c r="QNH24" s="146"/>
      <c r="QNI24" s="146"/>
      <c r="QNJ24" s="146"/>
      <c r="QNK24" s="146"/>
      <c r="QNL24" s="146"/>
      <c r="QNM24" s="146"/>
      <c r="QNN24" s="146"/>
      <c r="QNO24" s="146"/>
      <c r="QNP24" s="146"/>
      <c r="QNQ24" s="146"/>
      <c r="QNR24" s="146"/>
      <c r="QNS24" s="146"/>
      <c r="QNT24" s="146"/>
      <c r="QNU24" s="146"/>
      <c r="QNV24" s="146"/>
      <c r="QNW24" s="146"/>
      <c r="QNX24" s="146"/>
      <c r="QNY24" s="146"/>
      <c r="QNZ24" s="146"/>
      <c r="QOA24" s="146"/>
      <c r="QOB24" s="146"/>
      <c r="QOC24" s="146"/>
      <c r="QOD24" s="146"/>
      <c r="QOE24" s="146"/>
      <c r="QOF24" s="146"/>
      <c r="QOG24" s="146"/>
      <c r="QOH24" s="146"/>
      <c r="QOI24" s="146"/>
      <c r="QOJ24" s="146"/>
      <c r="QOK24" s="146"/>
      <c r="QOL24" s="146"/>
      <c r="QOM24" s="146"/>
      <c r="QON24" s="146"/>
      <c r="QOO24" s="146"/>
      <c r="QOP24" s="146"/>
      <c r="QOQ24" s="146"/>
      <c r="QOR24" s="146"/>
      <c r="QOS24" s="146"/>
      <c r="QOT24" s="146"/>
      <c r="QOU24" s="146"/>
      <c r="QOV24" s="146"/>
      <c r="QOW24" s="146"/>
      <c r="QOX24" s="146"/>
      <c r="QOY24" s="146"/>
      <c r="QOZ24" s="146"/>
      <c r="QPA24" s="146"/>
      <c r="QPB24" s="146"/>
      <c r="QPC24" s="146"/>
      <c r="QPD24" s="146"/>
      <c r="QPE24" s="146"/>
      <c r="QPF24" s="146"/>
      <c r="QPG24" s="146"/>
      <c r="QPH24" s="146"/>
      <c r="QPI24" s="146"/>
      <c r="QPJ24" s="146"/>
      <c r="QPK24" s="146"/>
      <c r="QPL24" s="146"/>
      <c r="QPM24" s="146"/>
      <c r="QPN24" s="146"/>
      <c r="QPO24" s="146"/>
      <c r="QPP24" s="146"/>
      <c r="QPQ24" s="146"/>
      <c r="QPR24" s="146"/>
      <c r="QPS24" s="146"/>
      <c r="QPT24" s="146"/>
      <c r="QPU24" s="146"/>
      <c r="QPV24" s="146"/>
      <c r="QPW24" s="146"/>
      <c r="QPX24" s="146"/>
      <c r="QPY24" s="146"/>
      <c r="QPZ24" s="146"/>
      <c r="QQA24" s="146"/>
      <c r="QQB24" s="146"/>
      <c r="QQC24" s="146"/>
      <c r="QQD24" s="146"/>
      <c r="QQE24" s="146"/>
      <c r="QQF24" s="146"/>
      <c r="QQG24" s="146"/>
      <c r="QQH24" s="146"/>
      <c r="QQI24" s="146"/>
      <c r="QQJ24" s="146"/>
      <c r="QQK24" s="146"/>
      <c r="QQL24" s="146"/>
      <c r="QQM24" s="146"/>
      <c r="QQN24" s="146"/>
      <c r="QQO24" s="146"/>
      <c r="QQP24" s="146"/>
      <c r="QQQ24" s="146"/>
      <c r="QQR24" s="146"/>
      <c r="QQS24" s="146"/>
      <c r="QQT24" s="146"/>
      <c r="QQU24" s="146"/>
      <c r="QQV24" s="146"/>
      <c r="QQW24" s="146"/>
      <c r="QQX24" s="146"/>
      <c r="QQY24" s="146"/>
      <c r="QQZ24" s="146"/>
      <c r="QRA24" s="146"/>
      <c r="QRB24" s="146"/>
      <c r="QRC24" s="146"/>
      <c r="QRD24" s="146"/>
      <c r="QRE24" s="146"/>
      <c r="QRF24" s="146"/>
      <c r="QRG24" s="146"/>
      <c r="QRH24" s="146"/>
      <c r="QRI24" s="146"/>
      <c r="QRJ24" s="146"/>
      <c r="QRK24" s="146"/>
      <c r="QRL24" s="146"/>
      <c r="QRM24" s="146"/>
      <c r="QRN24" s="146"/>
      <c r="QRO24" s="146"/>
      <c r="QRP24" s="146"/>
      <c r="QRQ24" s="146"/>
      <c r="QRR24" s="146"/>
      <c r="QRS24" s="146"/>
      <c r="QRT24" s="146"/>
      <c r="QRU24" s="146"/>
      <c r="QRV24" s="146"/>
      <c r="QRW24" s="146"/>
      <c r="QRX24" s="146"/>
      <c r="QRY24" s="146"/>
      <c r="QRZ24" s="146"/>
      <c r="QSA24" s="146"/>
      <c r="QSB24" s="146"/>
      <c r="QSC24" s="146"/>
      <c r="QSD24" s="146"/>
      <c r="QSE24" s="146"/>
      <c r="QSF24" s="146"/>
      <c r="QSG24" s="146"/>
      <c r="QSH24" s="146"/>
      <c r="QSI24" s="146"/>
      <c r="QSJ24" s="146"/>
      <c r="QSK24" s="146"/>
      <c r="QSL24" s="146"/>
      <c r="QSM24" s="146"/>
      <c r="QSN24" s="146"/>
      <c r="QSO24" s="146"/>
      <c r="QSP24" s="146"/>
      <c r="QSQ24" s="146"/>
      <c r="QSR24" s="146"/>
      <c r="QSS24" s="146"/>
      <c r="QST24" s="146"/>
      <c r="QSU24" s="146"/>
      <c r="QSV24" s="146"/>
      <c r="QSW24" s="146"/>
      <c r="QSX24" s="146"/>
      <c r="QSY24" s="146"/>
      <c r="QSZ24" s="146"/>
      <c r="QTA24" s="146"/>
      <c r="QTB24" s="146"/>
      <c r="QTC24" s="146"/>
      <c r="QTD24" s="146"/>
      <c r="QTE24" s="146"/>
      <c r="QTF24" s="146"/>
      <c r="QTG24" s="146"/>
      <c r="QTH24" s="146"/>
      <c r="QTI24" s="146"/>
      <c r="QTJ24" s="146"/>
      <c r="QTK24" s="146"/>
      <c r="QTL24" s="146"/>
      <c r="QTM24" s="146"/>
      <c r="QTN24" s="146"/>
      <c r="QTO24" s="146"/>
      <c r="QTP24" s="146"/>
      <c r="QTQ24" s="146"/>
      <c r="QTR24" s="146"/>
      <c r="QTS24" s="146"/>
      <c r="QTT24" s="146"/>
      <c r="QTU24" s="146"/>
      <c r="QTV24" s="146"/>
      <c r="QTW24" s="146"/>
      <c r="QTX24" s="146"/>
      <c r="QTY24" s="146"/>
      <c r="QTZ24" s="146"/>
      <c r="QUA24" s="146"/>
      <c r="QUB24" s="146"/>
      <c r="QUC24" s="146"/>
      <c r="QUD24" s="146"/>
      <c r="QUE24" s="146"/>
      <c r="QUF24" s="146"/>
      <c r="QUG24" s="146"/>
      <c r="QUH24" s="146"/>
      <c r="QUI24" s="146"/>
      <c r="QUJ24" s="146"/>
      <c r="QUK24" s="146"/>
      <c r="QUL24" s="146"/>
      <c r="QUM24" s="146"/>
      <c r="QUN24" s="146"/>
      <c r="QUO24" s="146"/>
      <c r="QUP24" s="146"/>
      <c r="QUQ24" s="146"/>
      <c r="QUR24" s="146"/>
      <c r="QUS24" s="146"/>
      <c r="QUT24" s="146"/>
      <c r="QUU24" s="146"/>
      <c r="QUV24" s="146"/>
      <c r="QUW24" s="146"/>
      <c r="QUX24" s="146"/>
      <c r="QUY24" s="146"/>
      <c r="QUZ24" s="146"/>
      <c r="QVA24" s="146"/>
      <c r="QVB24" s="146"/>
      <c r="QVC24" s="146"/>
      <c r="QVD24" s="146"/>
      <c r="QVE24" s="146"/>
      <c r="QVF24" s="146"/>
      <c r="QVG24" s="146"/>
      <c r="QVH24" s="146"/>
      <c r="QVI24" s="146"/>
      <c r="QVJ24" s="146"/>
      <c r="QVK24" s="146"/>
      <c r="QVL24" s="146"/>
      <c r="QVM24" s="146"/>
      <c r="QVN24" s="146"/>
      <c r="QVO24" s="146"/>
      <c r="QVP24" s="146"/>
      <c r="QVQ24" s="146"/>
      <c r="QVR24" s="146"/>
      <c r="QVS24" s="146"/>
      <c r="QVT24" s="146"/>
      <c r="QVU24" s="146"/>
      <c r="QVV24" s="146"/>
      <c r="QVW24" s="146"/>
      <c r="QVX24" s="146"/>
      <c r="QVY24" s="146"/>
      <c r="QVZ24" s="146"/>
      <c r="QWA24" s="146"/>
      <c r="QWB24" s="146"/>
      <c r="QWC24" s="146"/>
      <c r="QWD24" s="146"/>
      <c r="QWE24" s="146"/>
      <c r="QWF24" s="146"/>
      <c r="QWG24" s="146"/>
      <c r="QWH24" s="146"/>
      <c r="QWI24" s="146"/>
      <c r="QWJ24" s="146"/>
      <c r="QWK24" s="146"/>
      <c r="QWL24" s="146"/>
      <c r="QWM24" s="146"/>
      <c r="QWN24" s="146"/>
      <c r="QWO24" s="146"/>
      <c r="QWP24" s="146"/>
      <c r="QWQ24" s="146"/>
      <c r="QWR24" s="146"/>
      <c r="QWS24" s="146"/>
      <c r="QWT24" s="146"/>
      <c r="QWU24" s="146"/>
      <c r="QWV24" s="146"/>
      <c r="QWW24" s="146"/>
      <c r="QWX24" s="146"/>
      <c r="QWY24" s="146"/>
      <c r="QWZ24" s="146"/>
      <c r="QXA24" s="146"/>
      <c r="QXB24" s="146"/>
      <c r="QXC24" s="146"/>
      <c r="QXD24" s="146"/>
      <c r="QXE24" s="146"/>
      <c r="QXF24" s="146"/>
      <c r="QXG24" s="146"/>
      <c r="QXH24" s="146"/>
      <c r="QXI24" s="146"/>
      <c r="QXJ24" s="146"/>
      <c r="QXK24" s="146"/>
      <c r="QXL24" s="146"/>
      <c r="QXM24" s="146"/>
      <c r="QXN24" s="146"/>
      <c r="QXO24" s="146"/>
      <c r="QXP24" s="146"/>
      <c r="QXQ24" s="146"/>
      <c r="QXR24" s="146"/>
      <c r="QXS24" s="146"/>
      <c r="QXT24" s="146"/>
      <c r="QXU24" s="146"/>
      <c r="QXV24" s="146"/>
      <c r="QXW24" s="146"/>
      <c r="QXX24" s="146"/>
      <c r="QXY24" s="146"/>
      <c r="QXZ24" s="146"/>
      <c r="QYA24" s="146"/>
      <c r="QYB24" s="146"/>
      <c r="QYC24" s="146"/>
      <c r="QYD24" s="146"/>
      <c r="QYE24" s="146"/>
      <c r="QYF24" s="146"/>
      <c r="QYG24" s="146"/>
      <c r="QYH24" s="146"/>
      <c r="QYI24" s="146"/>
      <c r="QYJ24" s="146"/>
      <c r="QYK24" s="146"/>
      <c r="QYL24" s="146"/>
      <c r="QYM24" s="146"/>
      <c r="QYN24" s="146"/>
      <c r="QYO24" s="146"/>
      <c r="QYP24" s="146"/>
      <c r="QYQ24" s="146"/>
      <c r="QYR24" s="146"/>
      <c r="QYS24" s="146"/>
      <c r="QYT24" s="146"/>
      <c r="QYU24" s="146"/>
      <c r="QYV24" s="146"/>
      <c r="QYW24" s="146"/>
      <c r="QYX24" s="146"/>
      <c r="QYY24" s="146"/>
      <c r="QYZ24" s="146"/>
      <c r="QZA24" s="146"/>
      <c r="QZB24" s="146"/>
      <c r="QZC24" s="146"/>
      <c r="QZD24" s="146"/>
      <c r="QZE24" s="146"/>
      <c r="QZF24" s="146"/>
      <c r="QZG24" s="146"/>
      <c r="QZH24" s="146"/>
      <c r="QZI24" s="146"/>
      <c r="QZJ24" s="146"/>
      <c r="QZK24" s="146"/>
      <c r="QZL24" s="146"/>
      <c r="QZM24" s="146"/>
      <c r="QZN24" s="146"/>
      <c r="QZO24" s="146"/>
      <c r="QZP24" s="146"/>
      <c r="QZQ24" s="146"/>
      <c r="QZR24" s="146"/>
      <c r="QZS24" s="146"/>
      <c r="QZT24" s="146"/>
      <c r="QZU24" s="146"/>
      <c r="QZV24" s="146"/>
      <c r="QZW24" s="146"/>
      <c r="QZX24" s="146"/>
      <c r="QZY24" s="146"/>
      <c r="QZZ24" s="146"/>
      <c r="RAA24" s="146"/>
      <c r="RAB24" s="146"/>
      <c r="RAC24" s="146"/>
      <c r="RAD24" s="146"/>
      <c r="RAE24" s="146"/>
      <c r="RAF24" s="146"/>
      <c r="RAG24" s="146"/>
      <c r="RAH24" s="146"/>
      <c r="RAI24" s="146"/>
      <c r="RAJ24" s="146"/>
      <c r="RAK24" s="146"/>
      <c r="RAL24" s="146"/>
      <c r="RAM24" s="146"/>
      <c r="RAN24" s="146"/>
      <c r="RAO24" s="146"/>
      <c r="RAP24" s="146"/>
      <c r="RAQ24" s="146"/>
      <c r="RAR24" s="146"/>
      <c r="RAS24" s="146"/>
      <c r="RAT24" s="146"/>
      <c r="RAU24" s="146"/>
      <c r="RAV24" s="146"/>
      <c r="RAW24" s="146"/>
      <c r="RAX24" s="146"/>
      <c r="RAY24" s="146"/>
      <c r="RAZ24" s="146"/>
      <c r="RBA24" s="146"/>
      <c r="RBB24" s="146"/>
      <c r="RBC24" s="146"/>
      <c r="RBD24" s="146"/>
      <c r="RBE24" s="146"/>
      <c r="RBF24" s="146"/>
      <c r="RBG24" s="146"/>
      <c r="RBH24" s="146"/>
      <c r="RBI24" s="146"/>
      <c r="RBJ24" s="146"/>
      <c r="RBK24" s="146"/>
      <c r="RBL24" s="146"/>
      <c r="RBM24" s="146"/>
      <c r="RBN24" s="146"/>
      <c r="RBO24" s="146"/>
      <c r="RBP24" s="146"/>
      <c r="RBQ24" s="146"/>
      <c r="RBR24" s="146"/>
      <c r="RBS24" s="146"/>
      <c r="RBT24" s="146"/>
      <c r="RBU24" s="146"/>
      <c r="RBV24" s="146"/>
      <c r="RBW24" s="146"/>
      <c r="RBX24" s="146"/>
      <c r="RBY24" s="146"/>
      <c r="RBZ24" s="146"/>
      <c r="RCA24" s="146"/>
      <c r="RCB24" s="146"/>
      <c r="RCC24" s="146"/>
      <c r="RCD24" s="146"/>
      <c r="RCE24" s="146"/>
      <c r="RCF24" s="146"/>
      <c r="RCG24" s="146"/>
      <c r="RCH24" s="146"/>
      <c r="RCI24" s="146"/>
      <c r="RCJ24" s="146"/>
      <c r="RCK24" s="146"/>
      <c r="RCL24" s="146"/>
      <c r="RCM24" s="146"/>
      <c r="RCN24" s="146"/>
      <c r="RCO24" s="146"/>
      <c r="RCP24" s="146"/>
      <c r="RCQ24" s="146"/>
      <c r="RCR24" s="146"/>
      <c r="RCS24" s="146"/>
      <c r="RCT24" s="146"/>
      <c r="RCU24" s="146"/>
      <c r="RCV24" s="146"/>
      <c r="RCW24" s="146"/>
      <c r="RCX24" s="146"/>
      <c r="RCY24" s="146"/>
      <c r="RCZ24" s="146"/>
      <c r="RDA24" s="146"/>
      <c r="RDB24" s="146"/>
      <c r="RDC24" s="146"/>
      <c r="RDD24" s="146"/>
      <c r="RDE24" s="146"/>
      <c r="RDF24" s="146"/>
      <c r="RDG24" s="146"/>
      <c r="RDH24" s="146"/>
      <c r="RDI24" s="146"/>
      <c r="RDJ24" s="146"/>
      <c r="RDK24" s="146"/>
      <c r="RDL24" s="146"/>
      <c r="RDM24" s="146"/>
      <c r="RDN24" s="146"/>
      <c r="RDO24" s="146"/>
      <c r="RDP24" s="146"/>
      <c r="RDQ24" s="146"/>
      <c r="RDR24" s="146"/>
      <c r="RDS24" s="146"/>
      <c r="RDT24" s="146"/>
      <c r="RDU24" s="146"/>
      <c r="RDV24" s="146"/>
      <c r="RDW24" s="146"/>
      <c r="RDX24" s="146"/>
      <c r="RDY24" s="146"/>
      <c r="RDZ24" s="146"/>
      <c r="REA24" s="146"/>
      <c r="REB24" s="146"/>
      <c r="REC24" s="146"/>
      <c r="RED24" s="146"/>
      <c r="REE24" s="146"/>
      <c r="REF24" s="146"/>
      <c r="REG24" s="146"/>
      <c r="REH24" s="146"/>
      <c r="REI24" s="146"/>
      <c r="REJ24" s="146"/>
      <c r="REK24" s="146"/>
      <c r="REL24" s="146"/>
      <c r="REM24" s="146"/>
      <c r="REN24" s="146"/>
      <c r="REO24" s="146"/>
      <c r="REP24" s="146"/>
      <c r="REQ24" s="146"/>
      <c r="RER24" s="146"/>
      <c r="RES24" s="146"/>
      <c r="RET24" s="146"/>
      <c r="REU24" s="146"/>
      <c r="REV24" s="146"/>
      <c r="REW24" s="146"/>
      <c r="REX24" s="146"/>
      <c r="REY24" s="146"/>
      <c r="REZ24" s="146"/>
      <c r="RFA24" s="146"/>
      <c r="RFB24" s="146"/>
      <c r="RFC24" s="146"/>
      <c r="RFD24" s="146"/>
      <c r="RFE24" s="146"/>
      <c r="RFF24" s="146"/>
      <c r="RFG24" s="146"/>
      <c r="RFH24" s="146"/>
      <c r="RFI24" s="146"/>
      <c r="RFJ24" s="146"/>
      <c r="RFK24" s="146"/>
      <c r="RFL24" s="146"/>
      <c r="RFM24" s="146"/>
      <c r="RFN24" s="146"/>
      <c r="RFO24" s="146"/>
      <c r="RFP24" s="146"/>
      <c r="RFQ24" s="146"/>
      <c r="RFR24" s="146"/>
      <c r="RFS24" s="146"/>
      <c r="RFT24" s="146"/>
      <c r="RFU24" s="146"/>
      <c r="RFV24" s="146"/>
      <c r="RFW24" s="146"/>
      <c r="RFX24" s="146"/>
      <c r="RFY24" s="146"/>
      <c r="RFZ24" s="146"/>
      <c r="RGA24" s="146"/>
      <c r="RGB24" s="146"/>
      <c r="RGC24" s="146"/>
      <c r="RGD24" s="146"/>
      <c r="RGE24" s="146"/>
      <c r="RGF24" s="146"/>
      <c r="RGG24" s="146"/>
      <c r="RGH24" s="146"/>
      <c r="RGI24" s="146"/>
      <c r="RGJ24" s="146"/>
      <c r="RGK24" s="146"/>
      <c r="RGL24" s="146"/>
      <c r="RGM24" s="146"/>
      <c r="RGN24" s="146"/>
      <c r="RGO24" s="146"/>
      <c r="RGP24" s="146"/>
      <c r="RGQ24" s="146"/>
      <c r="RGR24" s="146"/>
      <c r="RGS24" s="146"/>
      <c r="RGT24" s="146"/>
      <c r="RGU24" s="146"/>
      <c r="RGV24" s="146"/>
      <c r="RGW24" s="146"/>
      <c r="RGX24" s="146"/>
      <c r="RGY24" s="146"/>
      <c r="RGZ24" s="146"/>
      <c r="RHA24" s="146"/>
      <c r="RHB24" s="146"/>
      <c r="RHC24" s="146"/>
      <c r="RHD24" s="146"/>
      <c r="RHE24" s="146"/>
      <c r="RHF24" s="146"/>
      <c r="RHG24" s="146"/>
      <c r="RHH24" s="146"/>
      <c r="RHI24" s="146"/>
      <c r="RHJ24" s="146"/>
      <c r="RHK24" s="146"/>
      <c r="RHL24" s="146"/>
      <c r="RHM24" s="146"/>
      <c r="RHN24" s="146"/>
      <c r="RHO24" s="146"/>
      <c r="RHP24" s="146"/>
      <c r="RHQ24" s="146"/>
      <c r="RHR24" s="146"/>
      <c r="RHS24" s="146"/>
      <c r="RHT24" s="146"/>
      <c r="RHU24" s="146"/>
      <c r="RHV24" s="146"/>
      <c r="RHW24" s="146"/>
      <c r="RHX24" s="146"/>
      <c r="RHY24" s="146"/>
      <c r="RHZ24" s="146"/>
      <c r="RIA24" s="146"/>
      <c r="RIB24" s="146"/>
      <c r="RIC24" s="146"/>
      <c r="RID24" s="146"/>
      <c r="RIE24" s="146"/>
      <c r="RIF24" s="146"/>
      <c r="RIG24" s="146"/>
      <c r="RIH24" s="146"/>
      <c r="RII24" s="146"/>
      <c r="RIJ24" s="146"/>
      <c r="RIK24" s="146"/>
      <c r="RIL24" s="146"/>
      <c r="RIM24" s="146"/>
      <c r="RIN24" s="146"/>
      <c r="RIO24" s="146"/>
      <c r="RIP24" s="146"/>
      <c r="RIQ24" s="146"/>
      <c r="RIR24" s="146"/>
      <c r="RIS24" s="146"/>
      <c r="RIT24" s="146"/>
      <c r="RIU24" s="146"/>
      <c r="RIV24" s="146"/>
      <c r="RIW24" s="146"/>
      <c r="RIX24" s="146"/>
      <c r="RIY24" s="146"/>
      <c r="RIZ24" s="146"/>
      <c r="RJA24" s="146"/>
      <c r="RJB24" s="146"/>
      <c r="RJC24" s="146"/>
      <c r="RJD24" s="146"/>
      <c r="RJE24" s="146"/>
      <c r="RJF24" s="146"/>
      <c r="RJG24" s="146"/>
      <c r="RJH24" s="146"/>
      <c r="RJI24" s="146"/>
      <c r="RJJ24" s="146"/>
      <c r="RJK24" s="146"/>
      <c r="RJL24" s="146"/>
      <c r="RJM24" s="146"/>
      <c r="RJN24" s="146"/>
      <c r="RJO24" s="146"/>
      <c r="RJP24" s="146"/>
      <c r="RJQ24" s="146"/>
      <c r="RJR24" s="146"/>
      <c r="RJS24" s="146"/>
      <c r="RJT24" s="146"/>
      <c r="RJU24" s="146"/>
      <c r="RJV24" s="146"/>
      <c r="RJW24" s="146"/>
      <c r="RJX24" s="146"/>
      <c r="RJY24" s="146"/>
      <c r="RJZ24" s="146"/>
      <c r="RKA24" s="146"/>
      <c r="RKB24" s="146"/>
      <c r="RKC24" s="146"/>
      <c r="RKD24" s="146"/>
      <c r="RKE24" s="146"/>
      <c r="RKF24" s="146"/>
      <c r="RKG24" s="146"/>
      <c r="RKH24" s="146"/>
      <c r="RKI24" s="146"/>
      <c r="RKJ24" s="146"/>
      <c r="RKK24" s="146"/>
      <c r="RKL24" s="146"/>
      <c r="RKM24" s="146"/>
      <c r="RKN24" s="146"/>
      <c r="RKO24" s="146"/>
      <c r="RKP24" s="146"/>
      <c r="RKQ24" s="146"/>
      <c r="RKR24" s="146"/>
      <c r="RKS24" s="146"/>
      <c r="RKT24" s="146"/>
      <c r="RKU24" s="146"/>
      <c r="RKV24" s="146"/>
      <c r="RKW24" s="146"/>
      <c r="RKX24" s="146"/>
      <c r="RKY24" s="146"/>
      <c r="RKZ24" s="146"/>
      <c r="RLA24" s="146"/>
      <c r="RLB24" s="146"/>
      <c r="RLC24" s="146"/>
      <c r="RLD24" s="146"/>
      <c r="RLE24" s="146"/>
      <c r="RLF24" s="146"/>
      <c r="RLG24" s="146"/>
      <c r="RLH24" s="146"/>
      <c r="RLI24" s="146"/>
      <c r="RLJ24" s="146"/>
      <c r="RLK24" s="146"/>
      <c r="RLL24" s="146"/>
      <c r="RLM24" s="146"/>
      <c r="RLN24" s="146"/>
      <c r="RLO24" s="146"/>
      <c r="RLP24" s="146"/>
      <c r="RLQ24" s="146"/>
      <c r="RLR24" s="146"/>
      <c r="RLS24" s="146"/>
      <c r="RLT24" s="146"/>
      <c r="RLU24" s="146"/>
      <c r="RLV24" s="146"/>
      <c r="RLW24" s="146"/>
      <c r="RLX24" s="146"/>
      <c r="RLY24" s="146"/>
      <c r="RLZ24" s="146"/>
      <c r="RMA24" s="146"/>
      <c r="RMB24" s="146"/>
      <c r="RMC24" s="146"/>
      <c r="RMD24" s="146"/>
      <c r="RME24" s="146"/>
      <c r="RMF24" s="146"/>
      <c r="RMG24" s="146"/>
      <c r="RMH24" s="146"/>
      <c r="RMI24" s="146"/>
      <c r="RMJ24" s="146"/>
      <c r="RMK24" s="146"/>
      <c r="RML24" s="146"/>
      <c r="RMM24" s="146"/>
      <c r="RMN24" s="146"/>
      <c r="RMO24" s="146"/>
      <c r="RMP24" s="146"/>
      <c r="RMQ24" s="146"/>
      <c r="RMR24" s="146"/>
      <c r="RMS24" s="146"/>
      <c r="RMT24" s="146"/>
      <c r="RMU24" s="146"/>
      <c r="RMV24" s="146"/>
      <c r="RMW24" s="146"/>
      <c r="RMX24" s="146"/>
      <c r="RMY24" s="146"/>
      <c r="RMZ24" s="146"/>
      <c r="RNA24" s="146"/>
      <c r="RNB24" s="146"/>
      <c r="RNC24" s="146"/>
      <c r="RND24" s="146"/>
      <c r="RNE24" s="146"/>
      <c r="RNF24" s="146"/>
      <c r="RNG24" s="146"/>
      <c r="RNH24" s="146"/>
      <c r="RNI24" s="146"/>
      <c r="RNJ24" s="146"/>
      <c r="RNK24" s="146"/>
      <c r="RNL24" s="146"/>
      <c r="RNM24" s="146"/>
      <c r="RNN24" s="146"/>
      <c r="RNO24" s="146"/>
      <c r="RNP24" s="146"/>
      <c r="RNQ24" s="146"/>
      <c r="RNR24" s="146"/>
      <c r="RNS24" s="146"/>
      <c r="RNT24" s="146"/>
      <c r="RNU24" s="146"/>
      <c r="RNV24" s="146"/>
      <c r="RNW24" s="146"/>
      <c r="RNX24" s="146"/>
      <c r="RNY24" s="146"/>
      <c r="RNZ24" s="146"/>
      <c r="ROA24" s="146"/>
      <c r="ROB24" s="146"/>
      <c r="ROC24" s="146"/>
      <c r="ROD24" s="146"/>
      <c r="ROE24" s="146"/>
      <c r="ROF24" s="146"/>
      <c r="ROG24" s="146"/>
      <c r="ROH24" s="146"/>
      <c r="ROI24" s="146"/>
      <c r="ROJ24" s="146"/>
      <c r="ROK24" s="146"/>
      <c r="ROL24" s="146"/>
      <c r="ROM24" s="146"/>
      <c r="RON24" s="146"/>
      <c r="ROO24" s="146"/>
      <c r="ROP24" s="146"/>
      <c r="ROQ24" s="146"/>
      <c r="ROR24" s="146"/>
      <c r="ROS24" s="146"/>
      <c r="ROT24" s="146"/>
      <c r="ROU24" s="146"/>
      <c r="ROV24" s="146"/>
      <c r="ROW24" s="146"/>
      <c r="ROX24" s="146"/>
      <c r="ROY24" s="146"/>
      <c r="ROZ24" s="146"/>
      <c r="RPA24" s="146"/>
      <c r="RPB24" s="146"/>
      <c r="RPC24" s="146"/>
      <c r="RPD24" s="146"/>
      <c r="RPE24" s="146"/>
      <c r="RPF24" s="146"/>
      <c r="RPG24" s="146"/>
      <c r="RPH24" s="146"/>
      <c r="RPI24" s="146"/>
      <c r="RPJ24" s="146"/>
      <c r="RPK24" s="146"/>
      <c r="RPL24" s="146"/>
      <c r="RPM24" s="146"/>
      <c r="RPN24" s="146"/>
      <c r="RPO24" s="146"/>
      <c r="RPP24" s="146"/>
      <c r="RPQ24" s="146"/>
      <c r="RPR24" s="146"/>
      <c r="RPS24" s="146"/>
      <c r="RPT24" s="146"/>
      <c r="RPU24" s="146"/>
      <c r="RPV24" s="146"/>
      <c r="RPW24" s="146"/>
      <c r="RPX24" s="146"/>
      <c r="RPY24" s="146"/>
      <c r="RPZ24" s="146"/>
      <c r="RQA24" s="146"/>
      <c r="RQB24" s="146"/>
      <c r="RQC24" s="146"/>
      <c r="RQD24" s="146"/>
      <c r="RQE24" s="146"/>
      <c r="RQF24" s="146"/>
      <c r="RQG24" s="146"/>
      <c r="RQH24" s="146"/>
      <c r="RQI24" s="146"/>
      <c r="RQJ24" s="146"/>
      <c r="RQK24" s="146"/>
      <c r="RQL24" s="146"/>
      <c r="RQM24" s="146"/>
      <c r="RQN24" s="146"/>
      <c r="RQO24" s="146"/>
      <c r="RQP24" s="146"/>
      <c r="RQQ24" s="146"/>
      <c r="RQR24" s="146"/>
      <c r="RQS24" s="146"/>
      <c r="RQT24" s="146"/>
      <c r="RQU24" s="146"/>
      <c r="RQV24" s="146"/>
      <c r="RQW24" s="146"/>
      <c r="RQX24" s="146"/>
      <c r="RQY24" s="146"/>
      <c r="RQZ24" s="146"/>
      <c r="RRA24" s="146"/>
      <c r="RRB24" s="146"/>
      <c r="RRC24" s="146"/>
      <c r="RRD24" s="146"/>
      <c r="RRE24" s="146"/>
      <c r="RRF24" s="146"/>
      <c r="RRG24" s="146"/>
      <c r="RRH24" s="146"/>
      <c r="RRI24" s="146"/>
      <c r="RRJ24" s="146"/>
      <c r="RRK24" s="146"/>
      <c r="RRL24" s="146"/>
      <c r="RRM24" s="146"/>
      <c r="RRN24" s="146"/>
      <c r="RRO24" s="146"/>
      <c r="RRP24" s="146"/>
      <c r="RRQ24" s="146"/>
      <c r="RRR24" s="146"/>
      <c r="RRS24" s="146"/>
      <c r="RRT24" s="146"/>
      <c r="RRU24" s="146"/>
      <c r="RRV24" s="146"/>
      <c r="RRW24" s="146"/>
      <c r="RRX24" s="146"/>
      <c r="RRY24" s="146"/>
      <c r="RRZ24" s="146"/>
      <c r="RSA24" s="146"/>
      <c r="RSB24" s="146"/>
      <c r="RSC24" s="146"/>
      <c r="RSD24" s="146"/>
      <c r="RSE24" s="146"/>
      <c r="RSF24" s="146"/>
      <c r="RSG24" s="146"/>
      <c r="RSH24" s="146"/>
      <c r="RSI24" s="146"/>
      <c r="RSJ24" s="146"/>
      <c r="RSK24" s="146"/>
      <c r="RSL24" s="146"/>
      <c r="RSM24" s="146"/>
      <c r="RSN24" s="146"/>
      <c r="RSO24" s="146"/>
      <c r="RSP24" s="146"/>
      <c r="RSQ24" s="146"/>
      <c r="RSR24" s="146"/>
      <c r="RSS24" s="146"/>
      <c r="RST24" s="146"/>
      <c r="RSU24" s="146"/>
      <c r="RSV24" s="146"/>
      <c r="RSW24" s="146"/>
      <c r="RSX24" s="146"/>
      <c r="RSY24" s="146"/>
      <c r="RSZ24" s="146"/>
      <c r="RTA24" s="146"/>
      <c r="RTB24" s="146"/>
      <c r="RTC24" s="146"/>
      <c r="RTD24" s="146"/>
      <c r="RTE24" s="146"/>
      <c r="RTF24" s="146"/>
      <c r="RTG24" s="146"/>
      <c r="RTH24" s="146"/>
      <c r="RTI24" s="146"/>
      <c r="RTJ24" s="146"/>
      <c r="RTK24" s="146"/>
      <c r="RTL24" s="146"/>
      <c r="RTM24" s="146"/>
      <c r="RTN24" s="146"/>
      <c r="RTO24" s="146"/>
      <c r="RTP24" s="146"/>
      <c r="RTQ24" s="146"/>
      <c r="RTR24" s="146"/>
      <c r="RTS24" s="146"/>
      <c r="RTT24" s="146"/>
      <c r="RTU24" s="146"/>
      <c r="RTV24" s="146"/>
      <c r="RTW24" s="146"/>
      <c r="RTX24" s="146"/>
      <c r="RTY24" s="146"/>
      <c r="RTZ24" s="146"/>
      <c r="RUA24" s="146"/>
      <c r="RUB24" s="146"/>
      <c r="RUC24" s="146"/>
      <c r="RUD24" s="146"/>
      <c r="RUE24" s="146"/>
      <c r="RUF24" s="146"/>
      <c r="RUG24" s="146"/>
      <c r="RUH24" s="146"/>
      <c r="RUI24" s="146"/>
      <c r="RUJ24" s="146"/>
      <c r="RUK24" s="146"/>
      <c r="RUL24" s="146"/>
      <c r="RUM24" s="146"/>
      <c r="RUN24" s="146"/>
      <c r="RUO24" s="146"/>
      <c r="RUP24" s="146"/>
      <c r="RUQ24" s="146"/>
      <c r="RUR24" s="146"/>
      <c r="RUS24" s="146"/>
      <c r="RUT24" s="146"/>
      <c r="RUU24" s="146"/>
      <c r="RUV24" s="146"/>
      <c r="RUW24" s="146"/>
      <c r="RUX24" s="146"/>
      <c r="RUY24" s="146"/>
      <c r="RUZ24" s="146"/>
      <c r="RVA24" s="146"/>
      <c r="RVB24" s="146"/>
      <c r="RVC24" s="146"/>
      <c r="RVD24" s="146"/>
      <c r="RVE24" s="146"/>
      <c r="RVF24" s="146"/>
      <c r="RVG24" s="146"/>
      <c r="RVH24" s="146"/>
      <c r="RVI24" s="146"/>
      <c r="RVJ24" s="146"/>
      <c r="RVK24" s="146"/>
      <c r="RVL24" s="146"/>
      <c r="RVM24" s="146"/>
      <c r="RVN24" s="146"/>
      <c r="RVO24" s="146"/>
      <c r="RVP24" s="146"/>
      <c r="RVQ24" s="146"/>
      <c r="RVR24" s="146"/>
      <c r="RVS24" s="146"/>
      <c r="RVT24" s="146"/>
      <c r="RVU24" s="146"/>
      <c r="RVV24" s="146"/>
      <c r="RVW24" s="146"/>
      <c r="RVX24" s="146"/>
      <c r="RVY24" s="146"/>
      <c r="RVZ24" s="146"/>
      <c r="RWA24" s="146"/>
      <c r="RWB24" s="146"/>
      <c r="RWC24" s="146"/>
      <c r="RWD24" s="146"/>
      <c r="RWE24" s="146"/>
      <c r="RWF24" s="146"/>
      <c r="RWG24" s="146"/>
      <c r="RWH24" s="146"/>
      <c r="RWI24" s="146"/>
      <c r="RWJ24" s="146"/>
      <c r="RWK24" s="146"/>
      <c r="RWL24" s="146"/>
      <c r="RWM24" s="146"/>
      <c r="RWN24" s="146"/>
      <c r="RWO24" s="146"/>
      <c r="RWP24" s="146"/>
      <c r="RWQ24" s="146"/>
      <c r="RWR24" s="146"/>
      <c r="RWS24" s="146"/>
      <c r="RWT24" s="146"/>
      <c r="RWU24" s="146"/>
      <c r="RWV24" s="146"/>
      <c r="RWW24" s="146"/>
      <c r="RWX24" s="146"/>
      <c r="RWY24" s="146"/>
      <c r="RWZ24" s="146"/>
      <c r="RXA24" s="146"/>
      <c r="RXB24" s="146"/>
      <c r="RXC24" s="146"/>
      <c r="RXD24" s="146"/>
      <c r="RXE24" s="146"/>
      <c r="RXF24" s="146"/>
      <c r="RXG24" s="146"/>
      <c r="RXH24" s="146"/>
      <c r="RXI24" s="146"/>
      <c r="RXJ24" s="146"/>
      <c r="RXK24" s="146"/>
      <c r="RXL24" s="146"/>
      <c r="RXM24" s="146"/>
      <c r="RXN24" s="146"/>
      <c r="RXO24" s="146"/>
      <c r="RXP24" s="146"/>
      <c r="RXQ24" s="146"/>
      <c r="RXR24" s="146"/>
      <c r="RXS24" s="146"/>
      <c r="RXT24" s="146"/>
      <c r="RXU24" s="146"/>
      <c r="RXV24" s="146"/>
      <c r="RXW24" s="146"/>
      <c r="RXX24" s="146"/>
      <c r="RXY24" s="146"/>
      <c r="RXZ24" s="146"/>
      <c r="RYA24" s="146"/>
      <c r="RYB24" s="146"/>
      <c r="RYC24" s="146"/>
      <c r="RYD24" s="146"/>
      <c r="RYE24" s="146"/>
      <c r="RYF24" s="146"/>
      <c r="RYG24" s="146"/>
      <c r="RYH24" s="146"/>
      <c r="RYI24" s="146"/>
      <c r="RYJ24" s="146"/>
      <c r="RYK24" s="146"/>
      <c r="RYL24" s="146"/>
      <c r="RYM24" s="146"/>
      <c r="RYN24" s="146"/>
      <c r="RYO24" s="146"/>
      <c r="RYP24" s="146"/>
      <c r="RYQ24" s="146"/>
      <c r="RYR24" s="146"/>
      <c r="RYS24" s="146"/>
      <c r="RYT24" s="146"/>
      <c r="RYU24" s="146"/>
      <c r="RYV24" s="146"/>
      <c r="RYW24" s="146"/>
      <c r="RYX24" s="146"/>
      <c r="RYY24" s="146"/>
      <c r="RYZ24" s="146"/>
      <c r="RZA24" s="146"/>
      <c r="RZB24" s="146"/>
      <c r="RZC24" s="146"/>
      <c r="RZD24" s="146"/>
      <c r="RZE24" s="146"/>
      <c r="RZF24" s="146"/>
      <c r="RZG24" s="146"/>
      <c r="RZH24" s="146"/>
      <c r="RZI24" s="146"/>
      <c r="RZJ24" s="146"/>
      <c r="RZK24" s="146"/>
      <c r="RZL24" s="146"/>
      <c r="RZM24" s="146"/>
      <c r="RZN24" s="146"/>
      <c r="RZO24" s="146"/>
      <c r="RZP24" s="146"/>
      <c r="RZQ24" s="146"/>
      <c r="RZR24" s="146"/>
      <c r="RZS24" s="146"/>
      <c r="RZT24" s="146"/>
      <c r="RZU24" s="146"/>
      <c r="RZV24" s="146"/>
      <c r="RZW24" s="146"/>
      <c r="RZX24" s="146"/>
      <c r="RZY24" s="146"/>
      <c r="RZZ24" s="146"/>
      <c r="SAA24" s="146"/>
      <c r="SAB24" s="146"/>
      <c r="SAC24" s="146"/>
      <c r="SAD24" s="146"/>
      <c r="SAE24" s="146"/>
      <c r="SAF24" s="146"/>
      <c r="SAG24" s="146"/>
      <c r="SAH24" s="146"/>
      <c r="SAI24" s="146"/>
      <c r="SAJ24" s="146"/>
      <c r="SAK24" s="146"/>
      <c r="SAL24" s="146"/>
      <c r="SAM24" s="146"/>
      <c r="SAN24" s="146"/>
      <c r="SAO24" s="146"/>
      <c r="SAP24" s="146"/>
      <c r="SAQ24" s="146"/>
      <c r="SAR24" s="146"/>
      <c r="SAS24" s="146"/>
      <c r="SAT24" s="146"/>
      <c r="SAU24" s="146"/>
      <c r="SAV24" s="146"/>
      <c r="SAW24" s="146"/>
      <c r="SAX24" s="146"/>
      <c r="SAY24" s="146"/>
      <c r="SAZ24" s="146"/>
      <c r="SBA24" s="146"/>
      <c r="SBB24" s="146"/>
      <c r="SBC24" s="146"/>
      <c r="SBD24" s="146"/>
      <c r="SBE24" s="146"/>
      <c r="SBF24" s="146"/>
      <c r="SBG24" s="146"/>
      <c r="SBH24" s="146"/>
      <c r="SBI24" s="146"/>
      <c r="SBJ24" s="146"/>
      <c r="SBK24" s="146"/>
      <c r="SBL24" s="146"/>
      <c r="SBM24" s="146"/>
      <c r="SBN24" s="146"/>
      <c r="SBO24" s="146"/>
      <c r="SBP24" s="146"/>
      <c r="SBQ24" s="146"/>
      <c r="SBR24" s="146"/>
      <c r="SBS24" s="146"/>
      <c r="SBT24" s="146"/>
      <c r="SBU24" s="146"/>
      <c r="SBV24" s="146"/>
      <c r="SBW24" s="146"/>
      <c r="SBX24" s="146"/>
      <c r="SBY24" s="146"/>
      <c r="SBZ24" s="146"/>
      <c r="SCA24" s="146"/>
      <c r="SCB24" s="146"/>
      <c r="SCC24" s="146"/>
      <c r="SCD24" s="146"/>
      <c r="SCE24" s="146"/>
      <c r="SCF24" s="146"/>
      <c r="SCG24" s="146"/>
      <c r="SCH24" s="146"/>
      <c r="SCI24" s="146"/>
      <c r="SCJ24" s="146"/>
      <c r="SCK24" s="146"/>
      <c r="SCL24" s="146"/>
      <c r="SCM24" s="146"/>
      <c r="SCN24" s="146"/>
      <c r="SCO24" s="146"/>
      <c r="SCP24" s="146"/>
      <c r="SCQ24" s="146"/>
      <c r="SCR24" s="146"/>
      <c r="SCS24" s="146"/>
      <c r="SCT24" s="146"/>
      <c r="SCU24" s="146"/>
      <c r="SCV24" s="146"/>
      <c r="SCW24" s="146"/>
      <c r="SCX24" s="146"/>
      <c r="SCY24" s="146"/>
      <c r="SCZ24" s="146"/>
      <c r="SDA24" s="146"/>
      <c r="SDB24" s="146"/>
      <c r="SDC24" s="146"/>
      <c r="SDD24" s="146"/>
      <c r="SDE24" s="146"/>
      <c r="SDF24" s="146"/>
      <c r="SDG24" s="146"/>
      <c r="SDH24" s="146"/>
      <c r="SDI24" s="146"/>
      <c r="SDJ24" s="146"/>
      <c r="SDK24" s="146"/>
      <c r="SDL24" s="146"/>
      <c r="SDM24" s="146"/>
      <c r="SDN24" s="146"/>
      <c r="SDO24" s="146"/>
      <c r="SDP24" s="146"/>
      <c r="SDQ24" s="146"/>
      <c r="SDR24" s="146"/>
      <c r="SDS24" s="146"/>
      <c r="SDT24" s="146"/>
      <c r="SDU24" s="146"/>
      <c r="SDV24" s="146"/>
      <c r="SDW24" s="146"/>
      <c r="SDX24" s="146"/>
      <c r="SDY24" s="146"/>
      <c r="SDZ24" s="146"/>
      <c r="SEA24" s="146"/>
      <c r="SEB24" s="146"/>
      <c r="SEC24" s="146"/>
      <c r="SED24" s="146"/>
      <c r="SEE24" s="146"/>
      <c r="SEF24" s="146"/>
      <c r="SEG24" s="146"/>
      <c r="SEH24" s="146"/>
      <c r="SEI24" s="146"/>
      <c r="SEJ24" s="146"/>
      <c r="SEK24" s="146"/>
      <c r="SEL24" s="146"/>
      <c r="SEM24" s="146"/>
      <c r="SEN24" s="146"/>
      <c r="SEO24" s="146"/>
      <c r="SEP24" s="146"/>
      <c r="SEQ24" s="146"/>
      <c r="SER24" s="146"/>
      <c r="SES24" s="146"/>
      <c r="SET24" s="146"/>
      <c r="SEU24" s="146"/>
      <c r="SEV24" s="146"/>
      <c r="SEW24" s="146"/>
      <c r="SEX24" s="146"/>
      <c r="SEY24" s="146"/>
      <c r="SEZ24" s="146"/>
      <c r="SFA24" s="146"/>
      <c r="SFB24" s="146"/>
      <c r="SFC24" s="146"/>
      <c r="SFD24" s="146"/>
      <c r="SFE24" s="146"/>
      <c r="SFF24" s="146"/>
      <c r="SFG24" s="146"/>
      <c r="SFH24" s="146"/>
      <c r="SFI24" s="146"/>
      <c r="SFJ24" s="146"/>
      <c r="SFK24" s="146"/>
      <c r="SFL24" s="146"/>
      <c r="SFM24" s="146"/>
      <c r="SFN24" s="146"/>
      <c r="SFO24" s="146"/>
      <c r="SFP24" s="146"/>
      <c r="SFQ24" s="146"/>
      <c r="SFR24" s="146"/>
      <c r="SFS24" s="146"/>
      <c r="SFT24" s="146"/>
      <c r="SFU24" s="146"/>
      <c r="SFV24" s="146"/>
      <c r="SFW24" s="146"/>
      <c r="SFX24" s="146"/>
      <c r="SFY24" s="146"/>
      <c r="SFZ24" s="146"/>
      <c r="SGA24" s="146"/>
      <c r="SGB24" s="146"/>
      <c r="SGC24" s="146"/>
      <c r="SGD24" s="146"/>
      <c r="SGE24" s="146"/>
      <c r="SGF24" s="146"/>
      <c r="SGG24" s="146"/>
      <c r="SGH24" s="146"/>
      <c r="SGI24" s="146"/>
      <c r="SGJ24" s="146"/>
      <c r="SGK24" s="146"/>
      <c r="SGL24" s="146"/>
      <c r="SGM24" s="146"/>
      <c r="SGN24" s="146"/>
      <c r="SGO24" s="146"/>
      <c r="SGP24" s="146"/>
      <c r="SGQ24" s="146"/>
      <c r="SGR24" s="146"/>
      <c r="SGS24" s="146"/>
      <c r="SGT24" s="146"/>
      <c r="SGU24" s="146"/>
      <c r="SGV24" s="146"/>
      <c r="SGW24" s="146"/>
      <c r="SGX24" s="146"/>
      <c r="SGY24" s="146"/>
      <c r="SGZ24" s="146"/>
      <c r="SHA24" s="146"/>
      <c r="SHB24" s="146"/>
      <c r="SHC24" s="146"/>
      <c r="SHD24" s="146"/>
      <c r="SHE24" s="146"/>
      <c r="SHF24" s="146"/>
      <c r="SHG24" s="146"/>
      <c r="SHH24" s="146"/>
      <c r="SHI24" s="146"/>
      <c r="SHJ24" s="146"/>
      <c r="SHK24" s="146"/>
      <c r="SHL24" s="146"/>
      <c r="SHM24" s="146"/>
      <c r="SHN24" s="146"/>
      <c r="SHO24" s="146"/>
      <c r="SHP24" s="146"/>
      <c r="SHQ24" s="146"/>
      <c r="SHR24" s="146"/>
      <c r="SHS24" s="146"/>
      <c r="SHT24" s="146"/>
      <c r="SHU24" s="146"/>
      <c r="SHV24" s="146"/>
      <c r="SHW24" s="146"/>
      <c r="SHX24" s="146"/>
      <c r="SHY24" s="146"/>
      <c r="SHZ24" s="146"/>
      <c r="SIA24" s="146"/>
      <c r="SIB24" s="146"/>
      <c r="SIC24" s="146"/>
      <c r="SID24" s="146"/>
      <c r="SIE24" s="146"/>
      <c r="SIF24" s="146"/>
      <c r="SIG24" s="146"/>
      <c r="SIH24" s="146"/>
      <c r="SII24" s="146"/>
      <c r="SIJ24" s="146"/>
      <c r="SIK24" s="146"/>
      <c r="SIL24" s="146"/>
      <c r="SIM24" s="146"/>
      <c r="SIN24" s="146"/>
      <c r="SIO24" s="146"/>
      <c r="SIP24" s="146"/>
      <c r="SIQ24" s="146"/>
      <c r="SIR24" s="146"/>
      <c r="SIS24" s="146"/>
      <c r="SIT24" s="146"/>
      <c r="SIU24" s="146"/>
      <c r="SIV24" s="146"/>
      <c r="SIW24" s="146"/>
      <c r="SIX24" s="146"/>
      <c r="SIY24" s="146"/>
      <c r="SIZ24" s="146"/>
      <c r="SJA24" s="146"/>
      <c r="SJB24" s="146"/>
      <c r="SJC24" s="146"/>
      <c r="SJD24" s="146"/>
      <c r="SJE24" s="146"/>
      <c r="SJF24" s="146"/>
      <c r="SJG24" s="146"/>
      <c r="SJH24" s="146"/>
      <c r="SJI24" s="146"/>
      <c r="SJJ24" s="146"/>
      <c r="SJK24" s="146"/>
      <c r="SJL24" s="146"/>
      <c r="SJM24" s="146"/>
      <c r="SJN24" s="146"/>
      <c r="SJO24" s="146"/>
      <c r="SJP24" s="146"/>
      <c r="SJQ24" s="146"/>
      <c r="SJR24" s="146"/>
      <c r="SJS24" s="146"/>
      <c r="SJT24" s="146"/>
      <c r="SJU24" s="146"/>
      <c r="SJV24" s="146"/>
      <c r="SJW24" s="146"/>
      <c r="SJX24" s="146"/>
      <c r="SJY24" s="146"/>
      <c r="SJZ24" s="146"/>
      <c r="SKA24" s="146"/>
      <c r="SKB24" s="146"/>
      <c r="SKC24" s="146"/>
      <c r="SKD24" s="146"/>
      <c r="SKE24" s="146"/>
      <c r="SKF24" s="146"/>
      <c r="SKG24" s="146"/>
      <c r="SKH24" s="146"/>
      <c r="SKI24" s="146"/>
      <c r="SKJ24" s="146"/>
      <c r="SKK24" s="146"/>
      <c r="SKL24" s="146"/>
      <c r="SKM24" s="146"/>
      <c r="SKN24" s="146"/>
      <c r="SKO24" s="146"/>
      <c r="SKP24" s="146"/>
      <c r="SKQ24" s="146"/>
      <c r="SKR24" s="146"/>
      <c r="SKS24" s="146"/>
      <c r="SKT24" s="146"/>
      <c r="SKU24" s="146"/>
      <c r="SKV24" s="146"/>
      <c r="SKW24" s="146"/>
      <c r="SKX24" s="146"/>
      <c r="SKY24" s="146"/>
      <c r="SKZ24" s="146"/>
      <c r="SLA24" s="146"/>
      <c r="SLB24" s="146"/>
      <c r="SLC24" s="146"/>
      <c r="SLD24" s="146"/>
      <c r="SLE24" s="146"/>
      <c r="SLF24" s="146"/>
      <c r="SLG24" s="146"/>
      <c r="SLH24" s="146"/>
      <c r="SLI24" s="146"/>
      <c r="SLJ24" s="146"/>
      <c r="SLK24" s="146"/>
      <c r="SLL24" s="146"/>
      <c r="SLM24" s="146"/>
      <c r="SLN24" s="146"/>
      <c r="SLO24" s="146"/>
      <c r="SLP24" s="146"/>
      <c r="SLQ24" s="146"/>
      <c r="SLR24" s="146"/>
      <c r="SLS24" s="146"/>
      <c r="SLT24" s="146"/>
      <c r="SLU24" s="146"/>
      <c r="SLV24" s="146"/>
      <c r="SLW24" s="146"/>
      <c r="SLX24" s="146"/>
      <c r="SLY24" s="146"/>
      <c r="SLZ24" s="146"/>
      <c r="SMA24" s="146"/>
      <c r="SMB24" s="146"/>
      <c r="SMC24" s="146"/>
      <c r="SMD24" s="146"/>
      <c r="SME24" s="146"/>
      <c r="SMF24" s="146"/>
      <c r="SMG24" s="146"/>
      <c r="SMH24" s="146"/>
      <c r="SMI24" s="146"/>
      <c r="SMJ24" s="146"/>
      <c r="SMK24" s="146"/>
      <c r="SML24" s="146"/>
      <c r="SMM24" s="146"/>
      <c r="SMN24" s="146"/>
      <c r="SMO24" s="146"/>
      <c r="SMP24" s="146"/>
      <c r="SMQ24" s="146"/>
      <c r="SMR24" s="146"/>
      <c r="SMS24" s="146"/>
      <c r="SMT24" s="146"/>
      <c r="SMU24" s="146"/>
      <c r="SMV24" s="146"/>
      <c r="SMW24" s="146"/>
      <c r="SMX24" s="146"/>
      <c r="SMY24" s="146"/>
      <c r="SMZ24" s="146"/>
      <c r="SNA24" s="146"/>
      <c r="SNB24" s="146"/>
      <c r="SNC24" s="146"/>
      <c r="SND24" s="146"/>
      <c r="SNE24" s="146"/>
      <c r="SNF24" s="146"/>
      <c r="SNG24" s="146"/>
      <c r="SNH24" s="146"/>
      <c r="SNI24" s="146"/>
      <c r="SNJ24" s="146"/>
      <c r="SNK24" s="146"/>
      <c r="SNL24" s="146"/>
      <c r="SNM24" s="146"/>
      <c r="SNN24" s="146"/>
      <c r="SNO24" s="146"/>
      <c r="SNP24" s="146"/>
      <c r="SNQ24" s="146"/>
      <c r="SNR24" s="146"/>
      <c r="SNS24" s="146"/>
      <c r="SNT24" s="146"/>
      <c r="SNU24" s="146"/>
      <c r="SNV24" s="146"/>
      <c r="SNW24" s="146"/>
      <c r="SNX24" s="146"/>
      <c r="SNY24" s="146"/>
      <c r="SNZ24" s="146"/>
      <c r="SOA24" s="146"/>
      <c r="SOB24" s="146"/>
      <c r="SOC24" s="146"/>
      <c r="SOD24" s="146"/>
      <c r="SOE24" s="146"/>
      <c r="SOF24" s="146"/>
      <c r="SOG24" s="146"/>
      <c r="SOH24" s="146"/>
      <c r="SOI24" s="146"/>
      <c r="SOJ24" s="146"/>
      <c r="SOK24" s="146"/>
      <c r="SOL24" s="146"/>
      <c r="SOM24" s="146"/>
      <c r="SON24" s="146"/>
      <c r="SOO24" s="146"/>
      <c r="SOP24" s="146"/>
      <c r="SOQ24" s="146"/>
      <c r="SOR24" s="146"/>
      <c r="SOS24" s="146"/>
      <c r="SOT24" s="146"/>
      <c r="SOU24" s="146"/>
      <c r="SOV24" s="146"/>
      <c r="SOW24" s="146"/>
      <c r="SOX24" s="146"/>
      <c r="SOY24" s="146"/>
      <c r="SOZ24" s="146"/>
      <c r="SPA24" s="146"/>
      <c r="SPB24" s="146"/>
      <c r="SPC24" s="146"/>
      <c r="SPD24" s="146"/>
      <c r="SPE24" s="146"/>
      <c r="SPF24" s="146"/>
      <c r="SPG24" s="146"/>
      <c r="SPH24" s="146"/>
      <c r="SPI24" s="146"/>
      <c r="SPJ24" s="146"/>
      <c r="SPK24" s="146"/>
      <c r="SPL24" s="146"/>
      <c r="SPM24" s="146"/>
      <c r="SPN24" s="146"/>
      <c r="SPO24" s="146"/>
      <c r="SPP24" s="146"/>
      <c r="SPQ24" s="146"/>
      <c r="SPR24" s="146"/>
      <c r="SPS24" s="146"/>
      <c r="SPT24" s="146"/>
      <c r="SPU24" s="146"/>
      <c r="SPV24" s="146"/>
      <c r="SPW24" s="146"/>
      <c r="SPX24" s="146"/>
      <c r="SPY24" s="146"/>
      <c r="SPZ24" s="146"/>
      <c r="SQA24" s="146"/>
      <c r="SQB24" s="146"/>
      <c r="SQC24" s="146"/>
      <c r="SQD24" s="146"/>
      <c r="SQE24" s="146"/>
      <c r="SQF24" s="146"/>
      <c r="SQG24" s="146"/>
      <c r="SQH24" s="146"/>
      <c r="SQI24" s="146"/>
      <c r="SQJ24" s="146"/>
      <c r="SQK24" s="146"/>
      <c r="SQL24" s="146"/>
      <c r="SQM24" s="146"/>
      <c r="SQN24" s="146"/>
      <c r="SQO24" s="146"/>
      <c r="SQP24" s="146"/>
      <c r="SQQ24" s="146"/>
      <c r="SQR24" s="146"/>
      <c r="SQS24" s="146"/>
      <c r="SQT24" s="146"/>
      <c r="SQU24" s="146"/>
      <c r="SQV24" s="146"/>
      <c r="SQW24" s="146"/>
      <c r="SQX24" s="146"/>
      <c r="SQY24" s="146"/>
      <c r="SQZ24" s="146"/>
      <c r="SRA24" s="146"/>
      <c r="SRB24" s="146"/>
      <c r="SRC24" s="146"/>
      <c r="SRD24" s="146"/>
      <c r="SRE24" s="146"/>
      <c r="SRF24" s="146"/>
      <c r="SRG24" s="146"/>
      <c r="SRH24" s="146"/>
      <c r="SRI24" s="146"/>
      <c r="SRJ24" s="146"/>
      <c r="SRK24" s="146"/>
      <c r="SRL24" s="146"/>
      <c r="SRM24" s="146"/>
      <c r="SRN24" s="146"/>
      <c r="SRO24" s="146"/>
      <c r="SRP24" s="146"/>
      <c r="SRQ24" s="146"/>
      <c r="SRR24" s="146"/>
      <c r="SRS24" s="146"/>
      <c r="SRT24" s="146"/>
      <c r="SRU24" s="146"/>
      <c r="SRV24" s="146"/>
      <c r="SRW24" s="146"/>
      <c r="SRX24" s="146"/>
      <c r="SRY24" s="146"/>
      <c r="SRZ24" s="146"/>
      <c r="SSA24" s="146"/>
      <c r="SSB24" s="146"/>
      <c r="SSC24" s="146"/>
      <c r="SSD24" s="146"/>
      <c r="SSE24" s="146"/>
      <c r="SSF24" s="146"/>
      <c r="SSG24" s="146"/>
      <c r="SSH24" s="146"/>
      <c r="SSI24" s="146"/>
      <c r="SSJ24" s="146"/>
      <c r="SSK24" s="146"/>
      <c r="SSL24" s="146"/>
      <c r="SSM24" s="146"/>
      <c r="SSN24" s="146"/>
      <c r="SSO24" s="146"/>
      <c r="SSP24" s="146"/>
      <c r="SSQ24" s="146"/>
      <c r="SSR24" s="146"/>
      <c r="SSS24" s="146"/>
      <c r="SST24" s="146"/>
      <c r="SSU24" s="146"/>
      <c r="SSV24" s="146"/>
      <c r="SSW24" s="146"/>
      <c r="SSX24" s="146"/>
      <c r="SSY24" s="146"/>
      <c r="SSZ24" s="146"/>
      <c r="STA24" s="146"/>
      <c r="STB24" s="146"/>
      <c r="STC24" s="146"/>
      <c r="STD24" s="146"/>
      <c r="STE24" s="146"/>
      <c r="STF24" s="146"/>
      <c r="STG24" s="146"/>
      <c r="STH24" s="146"/>
      <c r="STI24" s="146"/>
      <c r="STJ24" s="146"/>
      <c r="STK24" s="146"/>
      <c r="STL24" s="146"/>
      <c r="STM24" s="146"/>
      <c r="STN24" s="146"/>
      <c r="STO24" s="146"/>
      <c r="STP24" s="146"/>
      <c r="STQ24" s="146"/>
      <c r="STR24" s="146"/>
      <c r="STS24" s="146"/>
      <c r="STT24" s="146"/>
      <c r="STU24" s="146"/>
      <c r="STV24" s="146"/>
      <c r="STW24" s="146"/>
      <c r="STX24" s="146"/>
      <c r="STY24" s="146"/>
      <c r="STZ24" s="146"/>
      <c r="SUA24" s="146"/>
      <c r="SUB24" s="146"/>
      <c r="SUC24" s="146"/>
      <c r="SUD24" s="146"/>
      <c r="SUE24" s="146"/>
      <c r="SUF24" s="146"/>
      <c r="SUG24" s="146"/>
      <c r="SUH24" s="146"/>
      <c r="SUI24" s="146"/>
      <c r="SUJ24" s="146"/>
      <c r="SUK24" s="146"/>
      <c r="SUL24" s="146"/>
      <c r="SUM24" s="146"/>
      <c r="SUN24" s="146"/>
      <c r="SUO24" s="146"/>
      <c r="SUP24" s="146"/>
      <c r="SUQ24" s="146"/>
      <c r="SUR24" s="146"/>
      <c r="SUS24" s="146"/>
      <c r="SUT24" s="146"/>
      <c r="SUU24" s="146"/>
      <c r="SUV24" s="146"/>
      <c r="SUW24" s="146"/>
      <c r="SUX24" s="146"/>
      <c r="SUY24" s="146"/>
      <c r="SUZ24" s="146"/>
      <c r="SVA24" s="146"/>
      <c r="SVB24" s="146"/>
      <c r="SVC24" s="146"/>
      <c r="SVD24" s="146"/>
      <c r="SVE24" s="146"/>
      <c r="SVF24" s="146"/>
      <c r="SVG24" s="146"/>
      <c r="SVH24" s="146"/>
      <c r="SVI24" s="146"/>
      <c r="SVJ24" s="146"/>
      <c r="SVK24" s="146"/>
      <c r="SVL24" s="146"/>
      <c r="SVM24" s="146"/>
      <c r="SVN24" s="146"/>
      <c r="SVO24" s="146"/>
      <c r="SVP24" s="146"/>
      <c r="SVQ24" s="146"/>
      <c r="SVR24" s="146"/>
      <c r="SVS24" s="146"/>
      <c r="SVT24" s="146"/>
      <c r="SVU24" s="146"/>
      <c r="SVV24" s="146"/>
      <c r="SVW24" s="146"/>
      <c r="SVX24" s="146"/>
      <c r="SVY24" s="146"/>
      <c r="SVZ24" s="146"/>
      <c r="SWA24" s="146"/>
      <c r="SWB24" s="146"/>
      <c r="SWC24" s="146"/>
      <c r="SWD24" s="146"/>
      <c r="SWE24" s="146"/>
      <c r="SWF24" s="146"/>
      <c r="SWG24" s="146"/>
      <c r="SWH24" s="146"/>
      <c r="SWI24" s="146"/>
      <c r="SWJ24" s="146"/>
      <c r="SWK24" s="146"/>
      <c r="SWL24" s="146"/>
      <c r="SWM24" s="146"/>
      <c r="SWN24" s="146"/>
      <c r="SWO24" s="146"/>
      <c r="SWP24" s="146"/>
      <c r="SWQ24" s="146"/>
      <c r="SWR24" s="146"/>
      <c r="SWS24" s="146"/>
      <c r="SWT24" s="146"/>
      <c r="SWU24" s="146"/>
      <c r="SWV24" s="146"/>
      <c r="SWW24" s="146"/>
      <c r="SWX24" s="146"/>
      <c r="SWY24" s="146"/>
      <c r="SWZ24" s="146"/>
      <c r="SXA24" s="146"/>
      <c r="SXB24" s="146"/>
      <c r="SXC24" s="146"/>
      <c r="SXD24" s="146"/>
      <c r="SXE24" s="146"/>
      <c r="SXF24" s="146"/>
      <c r="SXG24" s="146"/>
      <c r="SXH24" s="146"/>
      <c r="SXI24" s="146"/>
      <c r="SXJ24" s="146"/>
      <c r="SXK24" s="146"/>
      <c r="SXL24" s="146"/>
      <c r="SXM24" s="146"/>
      <c r="SXN24" s="146"/>
      <c r="SXO24" s="146"/>
      <c r="SXP24" s="146"/>
      <c r="SXQ24" s="146"/>
      <c r="SXR24" s="146"/>
      <c r="SXS24" s="146"/>
      <c r="SXT24" s="146"/>
      <c r="SXU24" s="146"/>
      <c r="SXV24" s="146"/>
      <c r="SXW24" s="146"/>
      <c r="SXX24" s="146"/>
      <c r="SXY24" s="146"/>
      <c r="SXZ24" s="146"/>
      <c r="SYA24" s="146"/>
      <c r="SYB24" s="146"/>
      <c r="SYC24" s="146"/>
      <c r="SYD24" s="146"/>
      <c r="SYE24" s="146"/>
      <c r="SYF24" s="146"/>
      <c r="SYG24" s="146"/>
      <c r="SYH24" s="146"/>
      <c r="SYI24" s="146"/>
      <c r="SYJ24" s="146"/>
      <c r="SYK24" s="146"/>
      <c r="SYL24" s="146"/>
      <c r="SYM24" s="146"/>
      <c r="SYN24" s="146"/>
      <c r="SYO24" s="146"/>
      <c r="SYP24" s="146"/>
      <c r="SYQ24" s="146"/>
      <c r="SYR24" s="146"/>
      <c r="SYS24" s="146"/>
      <c r="SYT24" s="146"/>
      <c r="SYU24" s="146"/>
      <c r="SYV24" s="146"/>
      <c r="SYW24" s="146"/>
      <c r="SYX24" s="146"/>
      <c r="SYY24" s="146"/>
      <c r="SYZ24" s="146"/>
      <c r="SZA24" s="146"/>
      <c r="SZB24" s="146"/>
      <c r="SZC24" s="146"/>
      <c r="SZD24" s="146"/>
      <c r="SZE24" s="146"/>
      <c r="SZF24" s="146"/>
      <c r="SZG24" s="146"/>
      <c r="SZH24" s="146"/>
      <c r="SZI24" s="146"/>
      <c r="SZJ24" s="146"/>
      <c r="SZK24" s="146"/>
      <c r="SZL24" s="146"/>
      <c r="SZM24" s="146"/>
      <c r="SZN24" s="146"/>
      <c r="SZO24" s="146"/>
      <c r="SZP24" s="146"/>
      <c r="SZQ24" s="146"/>
      <c r="SZR24" s="146"/>
      <c r="SZS24" s="146"/>
      <c r="SZT24" s="146"/>
      <c r="SZU24" s="146"/>
      <c r="SZV24" s="146"/>
      <c r="SZW24" s="146"/>
      <c r="SZX24" s="146"/>
      <c r="SZY24" s="146"/>
      <c r="SZZ24" s="146"/>
      <c r="TAA24" s="146"/>
      <c r="TAB24" s="146"/>
      <c r="TAC24" s="146"/>
      <c r="TAD24" s="146"/>
      <c r="TAE24" s="146"/>
      <c r="TAF24" s="146"/>
      <c r="TAG24" s="146"/>
      <c r="TAH24" s="146"/>
      <c r="TAI24" s="146"/>
      <c r="TAJ24" s="146"/>
      <c r="TAK24" s="146"/>
      <c r="TAL24" s="146"/>
      <c r="TAM24" s="146"/>
      <c r="TAN24" s="146"/>
      <c r="TAO24" s="146"/>
      <c r="TAP24" s="146"/>
      <c r="TAQ24" s="146"/>
      <c r="TAR24" s="146"/>
      <c r="TAS24" s="146"/>
      <c r="TAT24" s="146"/>
      <c r="TAU24" s="146"/>
      <c r="TAV24" s="146"/>
      <c r="TAW24" s="146"/>
      <c r="TAX24" s="146"/>
      <c r="TAY24" s="146"/>
      <c r="TAZ24" s="146"/>
      <c r="TBA24" s="146"/>
      <c r="TBB24" s="146"/>
      <c r="TBC24" s="146"/>
      <c r="TBD24" s="146"/>
      <c r="TBE24" s="146"/>
      <c r="TBF24" s="146"/>
      <c r="TBG24" s="146"/>
      <c r="TBH24" s="146"/>
      <c r="TBI24" s="146"/>
      <c r="TBJ24" s="146"/>
      <c r="TBK24" s="146"/>
      <c r="TBL24" s="146"/>
      <c r="TBM24" s="146"/>
      <c r="TBN24" s="146"/>
      <c r="TBO24" s="146"/>
      <c r="TBP24" s="146"/>
      <c r="TBQ24" s="146"/>
      <c r="TBR24" s="146"/>
      <c r="TBS24" s="146"/>
      <c r="TBT24" s="146"/>
      <c r="TBU24" s="146"/>
      <c r="TBV24" s="146"/>
      <c r="TBW24" s="146"/>
      <c r="TBX24" s="146"/>
      <c r="TBY24" s="146"/>
      <c r="TBZ24" s="146"/>
      <c r="TCA24" s="146"/>
      <c r="TCB24" s="146"/>
      <c r="TCC24" s="146"/>
      <c r="TCD24" s="146"/>
      <c r="TCE24" s="146"/>
      <c r="TCF24" s="146"/>
      <c r="TCG24" s="146"/>
      <c r="TCH24" s="146"/>
      <c r="TCI24" s="146"/>
      <c r="TCJ24" s="146"/>
      <c r="TCK24" s="146"/>
      <c r="TCL24" s="146"/>
      <c r="TCM24" s="146"/>
      <c r="TCN24" s="146"/>
      <c r="TCO24" s="146"/>
      <c r="TCP24" s="146"/>
      <c r="TCQ24" s="146"/>
      <c r="TCR24" s="146"/>
      <c r="TCS24" s="146"/>
      <c r="TCT24" s="146"/>
      <c r="TCU24" s="146"/>
      <c r="TCV24" s="146"/>
      <c r="TCW24" s="146"/>
      <c r="TCX24" s="146"/>
      <c r="TCY24" s="146"/>
      <c r="TCZ24" s="146"/>
      <c r="TDA24" s="146"/>
      <c r="TDB24" s="146"/>
      <c r="TDC24" s="146"/>
      <c r="TDD24" s="146"/>
      <c r="TDE24" s="146"/>
      <c r="TDF24" s="146"/>
      <c r="TDG24" s="146"/>
      <c r="TDH24" s="146"/>
      <c r="TDI24" s="146"/>
      <c r="TDJ24" s="146"/>
      <c r="TDK24" s="146"/>
      <c r="TDL24" s="146"/>
      <c r="TDM24" s="146"/>
      <c r="TDN24" s="146"/>
      <c r="TDO24" s="146"/>
      <c r="TDP24" s="146"/>
      <c r="TDQ24" s="146"/>
      <c r="TDR24" s="146"/>
      <c r="TDS24" s="146"/>
      <c r="TDT24" s="146"/>
      <c r="TDU24" s="146"/>
      <c r="TDV24" s="146"/>
      <c r="TDW24" s="146"/>
      <c r="TDX24" s="146"/>
      <c r="TDY24" s="146"/>
      <c r="TDZ24" s="146"/>
      <c r="TEA24" s="146"/>
      <c r="TEB24" s="146"/>
      <c r="TEC24" s="146"/>
      <c r="TED24" s="146"/>
      <c r="TEE24" s="146"/>
      <c r="TEF24" s="146"/>
      <c r="TEG24" s="146"/>
      <c r="TEH24" s="146"/>
      <c r="TEI24" s="146"/>
      <c r="TEJ24" s="146"/>
      <c r="TEK24" s="146"/>
      <c r="TEL24" s="146"/>
      <c r="TEM24" s="146"/>
      <c r="TEN24" s="146"/>
      <c r="TEO24" s="146"/>
      <c r="TEP24" s="146"/>
      <c r="TEQ24" s="146"/>
      <c r="TER24" s="146"/>
      <c r="TES24" s="146"/>
      <c r="TET24" s="146"/>
      <c r="TEU24" s="146"/>
      <c r="TEV24" s="146"/>
      <c r="TEW24" s="146"/>
      <c r="TEX24" s="146"/>
      <c r="TEY24" s="146"/>
      <c r="TEZ24" s="146"/>
      <c r="TFA24" s="146"/>
      <c r="TFB24" s="146"/>
      <c r="TFC24" s="146"/>
      <c r="TFD24" s="146"/>
      <c r="TFE24" s="146"/>
      <c r="TFF24" s="146"/>
      <c r="TFG24" s="146"/>
      <c r="TFH24" s="146"/>
      <c r="TFI24" s="146"/>
      <c r="TFJ24" s="146"/>
      <c r="TFK24" s="146"/>
      <c r="TFL24" s="146"/>
      <c r="TFM24" s="146"/>
      <c r="TFN24" s="146"/>
      <c r="TFO24" s="146"/>
      <c r="TFP24" s="146"/>
      <c r="TFQ24" s="146"/>
      <c r="TFR24" s="146"/>
      <c r="TFS24" s="146"/>
      <c r="TFT24" s="146"/>
      <c r="TFU24" s="146"/>
      <c r="TFV24" s="146"/>
      <c r="TFW24" s="146"/>
      <c r="TFX24" s="146"/>
      <c r="TFY24" s="146"/>
      <c r="TFZ24" s="146"/>
      <c r="TGA24" s="146"/>
      <c r="TGB24" s="146"/>
      <c r="TGC24" s="146"/>
      <c r="TGD24" s="146"/>
      <c r="TGE24" s="146"/>
      <c r="TGF24" s="146"/>
      <c r="TGG24" s="146"/>
      <c r="TGH24" s="146"/>
      <c r="TGI24" s="146"/>
      <c r="TGJ24" s="146"/>
      <c r="TGK24" s="146"/>
      <c r="TGL24" s="146"/>
      <c r="TGM24" s="146"/>
      <c r="TGN24" s="146"/>
      <c r="TGO24" s="146"/>
      <c r="TGP24" s="146"/>
      <c r="TGQ24" s="146"/>
      <c r="TGR24" s="146"/>
      <c r="TGS24" s="146"/>
      <c r="TGT24" s="146"/>
      <c r="TGU24" s="146"/>
      <c r="TGV24" s="146"/>
      <c r="TGW24" s="146"/>
      <c r="TGX24" s="146"/>
      <c r="TGY24" s="146"/>
      <c r="TGZ24" s="146"/>
      <c r="THA24" s="146"/>
      <c r="THB24" s="146"/>
      <c r="THC24" s="146"/>
      <c r="THD24" s="146"/>
      <c r="THE24" s="146"/>
      <c r="THF24" s="146"/>
      <c r="THG24" s="146"/>
      <c r="THH24" s="146"/>
      <c r="THI24" s="146"/>
      <c r="THJ24" s="146"/>
      <c r="THK24" s="146"/>
      <c r="THL24" s="146"/>
      <c r="THM24" s="146"/>
      <c r="THN24" s="146"/>
      <c r="THO24" s="146"/>
      <c r="THP24" s="146"/>
      <c r="THQ24" s="146"/>
      <c r="THR24" s="146"/>
      <c r="THS24" s="146"/>
      <c r="THT24" s="146"/>
      <c r="THU24" s="146"/>
      <c r="THV24" s="146"/>
      <c r="THW24" s="146"/>
      <c r="THX24" s="146"/>
      <c r="THY24" s="146"/>
      <c r="THZ24" s="146"/>
      <c r="TIA24" s="146"/>
      <c r="TIB24" s="146"/>
      <c r="TIC24" s="146"/>
      <c r="TID24" s="146"/>
      <c r="TIE24" s="146"/>
      <c r="TIF24" s="146"/>
      <c r="TIG24" s="146"/>
      <c r="TIH24" s="146"/>
      <c r="TII24" s="146"/>
      <c r="TIJ24" s="146"/>
      <c r="TIK24" s="146"/>
      <c r="TIL24" s="146"/>
      <c r="TIM24" s="146"/>
      <c r="TIN24" s="146"/>
      <c r="TIO24" s="146"/>
      <c r="TIP24" s="146"/>
      <c r="TIQ24" s="146"/>
      <c r="TIR24" s="146"/>
      <c r="TIS24" s="146"/>
      <c r="TIT24" s="146"/>
      <c r="TIU24" s="146"/>
      <c r="TIV24" s="146"/>
      <c r="TIW24" s="146"/>
      <c r="TIX24" s="146"/>
      <c r="TIY24" s="146"/>
      <c r="TIZ24" s="146"/>
      <c r="TJA24" s="146"/>
      <c r="TJB24" s="146"/>
      <c r="TJC24" s="146"/>
      <c r="TJD24" s="146"/>
      <c r="TJE24" s="146"/>
      <c r="TJF24" s="146"/>
      <c r="TJG24" s="146"/>
      <c r="TJH24" s="146"/>
      <c r="TJI24" s="146"/>
      <c r="TJJ24" s="146"/>
      <c r="TJK24" s="146"/>
      <c r="TJL24" s="146"/>
      <c r="TJM24" s="146"/>
      <c r="TJN24" s="146"/>
      <c r="TJO24" s="146"/>
      <c r="TJP24" s="146"/>
      <c r="TJQ24" s="146"/>
      <c r="TJR24" s="146"/>
      <c r="TJS24" s="146"/>
      <c r="TJT24" s="146"/>
      <c r="TJU24" s="146"/>
      <c r="TJV24" s="146"/>
      <c r="TJW24" s="146"/>
      <c r="TJX24" s="146"/>
      <c r="TJY24" s="146"/>
      <c r="TJZ24" s="146"/>
      <c r="TKA24" s="146"/>
      <c r="TKB24" s="146"/>
      <c r="TKC24" s="146"/>
      <c r="TKD24" s="146"/>
      <c r="TKE24" s="146"/>
      <c r="TKF24" s="146"/>
      <c r="TKG24" s="146"/>
      <c r="TKH24" s="146"/>
      <c r="TKI24" s="146"/>
      <c r="TKJ24" s="146"/>
      <c r="TKK24" s="146"/>
      <c r="TKL24" s="146"/>
      <c r="TKM24" s="146"/>
      <c r="TKN24" s="146"/>
      <c r="TKO24" s="146"/>
      <c r="TKP24" s="146"/>
      <c r="TKQ24" s="146"/>
      <c r="TKR24" s="146"/>
      <c r="TKS24" s="146"/>
      <c r="TKT24" s="146"/>
      <c r="TKU24" s="146"/>
      <c r="TKV24" s="146"/>
      <c r="TKW24" s="146"/>
      <c r="TKX24" s="146"/>
      <c r="TKY24" s="146"/>
      <c r="TKZ24" s="146"/>
      <c r="TLA24" s="146"/>
      <c r="TLB24" s="146"/>
      <c r="TLC24" s="146"/>
      <c r="TLD24" s="146"/>
      <c r="TLE24" s="146"/>
      <c r="TLF24" s="146"/>
      <c r="TLG24" s="146"/>
      <c r="TLH24" s="146"/>
      <c r="TLI24" s="146"/>
      <c r="TLJ24" s="146"/>
      <c r="TLK24" s="146"/>
      <c r="TLL24" s="146"/>
      <c r="TLM24" s="146"/>
      <c r="TLN24" s="146"/>
      <c r="TLO24" s="146"/>
      <c r="TLP24" s="146"/>
      <c r="TLQ24" s="146"/>
      <c r="TLR24" s="146"/>
      <c r="TLS24" s="146"/>
      <c r="TLT24" s="146"/>
      <c r="TLU24" s="146"/>
      <c r="TLV24" s="146"/>
      <c r="TLW24" s="146"/>
      <c r="TLX24" s="146"/>
      <c r="TLY24" s="146"/>
      <c r="TLZ24" s="146"/>
      <c r="TMA24" s="146"/>
      <c r="TMB24" s="146"/>
      <c r="TMC24" s="146"/>
      <c r="TMD24" s="146"/>
      <c r="TME24" s="146"/>
      <c r="TMF24" s="146"/>
      <c r="TMG24" s="146"/>
      <c r="TMH24" s="146"/>
      <c r="TMI24" s="146"/>
      <c r="TMJ24" s="146"/>
      <c r="TMK24" s="146"/>
      <c r="TML24" s="146"/>
      <c r="TMM24" s="146"/>
      <c r="TMN24" s="146"/>
      <c r="TMO24" s="146"/>
      <c r="TMP24" s="146"/>
      <c r="TMQ24" s="146"/>
      <c r="TMR24" s="146"/>
      <c r="TMS24" s="146"/>
      <c r="TMT24" s="146"/>
      <c r="TMU24" s="146"/>
      <c r="TMV24" s="146"/>
      <c r="TMW24" s="146"/>
      <c r="TMX24" s="146"/>
      <c r="TMY24" s="146"/>
      <c r="TMZ24" s="146"/>
      <c r="TNA24" s="146"/>
      <c r="TNB24" s="146"/>
      <c r="TNC24" s="146"/>
      <c r="TND24" s="146"/>
      <c r="TNE24" s="146"/>
      <c r="TNF24" s="146"/>
      <c r="TNG24" s="146"/>
      <c r="TNH24" s="146"/>
      <c r="TNI24" s="146"/>
      <c r="TNJ24" s="146"/>
      <c r="TNK24" s="146"/>
      <c r="TNL24" s="146"/>
      <c r="TNM24" s="146"/>
      <c r="TNN24" s="146"/>
      <c r="TNO24" s="146"/>
      <c r="TNP24" s="146"/>
      <c r="TNQ24" s="146"/>
      <c r="TNR24" s="146"/>
      <c r="TNS24" s="146"/>
      <c r="TNT24" s="146"/>
      <c r="TNU24" s="146"/>
      <c r="TNV24" s="146"/>
      <c r="TNW24" s="146"/>
      <c r="TNX24" s="146"/>
      <c r="TNY24" s="146"/>
      <c r="TNZ24" s="146"/>
      <c r="TOA24" s="146"/>
      <c r="TOB24" s="146"/>
      <c r="TOC24" s="146"/>
      <c r="TOD24" s="146"/>
      <c r="TOE24" s="146"/>
      <c r="TOF24" s="146"/>
      <c r="TOG24" s="146"/>
      <c r="TOH24" s="146"/>
      <c r="TOI24" s="146"/>
      <c r="TOJ24" s="146"/>
      <c r="TOK24" s="146"/>
      <c r="TOL24" s="146"/>
      <c r="TOM24" s="146"/>
      <c r="TON24" s="146"/>
      <c r="TOO24" s="146"/>
      <c r="TOP24" s="146"/>
      <c r="TOQ24" s="146"/>
      <c r="TOR24" s="146"/>
      <c r="TOS24" s="146"/>
      <c r="TOT24" s="146"/>
      <c r="TOU24" s="146"/>
      <c r="TOV24" s="146"/>
      <c r="TOW24" s="146"/>
      <c r="TOX24" s="146"/>
      <c r="TOY24" s="146"/>
      <c r="TOZ24" s="146"/>
      <c r="TPA24" s="146"/>
      <c r="TPB24" s="146"/>
      <c r="TPC24" s="146"/>
      <c r="TPD24" s="146"/>
      <c r="TPE24" s="146"/>
      <c r="TPF24" s="146"/>
      <c r="TPG24" s="146"/>
      <c r="TPH24" s="146"/>
      <c r="TPI24" s="146"/>
      <c r="TPJ24" s="146"/>
      <c r="TPK24" s="146"/>
      <c r="TPL24" s="146"/>
      <c r="TPM24" s="146"/>
      <c r="TPN24" s="146"/>
      <c r="TPO24" s="146"/>
      <c r="TPP24" s="146"/>
      <c r="TPQ24" s="146"/>
      <c r="TPR24" s="146"/>
      <c r="TPS24" s="146"/>
      <c r="TPT24" s="146"/>
      <c r="TPU24" s="146"/>
      <c r="TPV24" s="146"/>
      <c r="TPW24" s="146"/>
      <c r="TPX24" s="146"/>
      <c r="TPY24" s="146"/>
      <c r="TPZ24" s="146"/>
      <c r="TQA24" s="146"/>
      <c r="TQB24" s="146"/>
      <c r="TQC24" s="146"/>
      <c r="TQD24" s="146"/>
      <c r="TQE24" s="146"/>
      <c r="TQF24" s="146"/>
      <c r="TQG24" s="146"/>
      <c r="TQH24" s="146"/>
      <c r="TQI24" s="146"/>
      <c r="TQJ24" s="146"/>
      <c r="TQK24" s="146"/>
      <c r="TQL24" s="146"/>
      <c r="TQM24" s="146"/>
      <c r="TQN24" s="146"/>
      <c r="TQO24" s="146"/>
      <c r="TQP24" s="146"/>
      <c r="TQQ24" s="146"/>
      <c r="TQR24" s="146"/>
      <c r="TQS24" s="146"/>
      <c r="TQT24" s="146"/>
      <c r="TQU24" s="146"/>
      <c r="TQV24" s="146"/>
      <c r="TQW24" s="146"/>
      <c r="TQX24" s="146"/>
      <c r="TQY24" s="146"/>
      <c r="TQZ24" s="146"/>
      <c r="TRA24" s="146"/>
      <c r="TRB24" s="146"/>
      <c r="TRC24" s="146"/>
      <c r="TRD24" s="146"/>
      <c r="TRE24" s="146"/>
      <c r="TRF24" s="146"/>
      <c r="TRG24" s="146"/>
      <c r="TRH24" s="146"/>
      <c r="TRI24" s="146"/>
      <c r="TRJ24" s="146"/>
      <c r="TRK24" s="146"/>
      <c r="TRL24" s="146"/>
      <c r="TRM24" s="146"/>
      <c r="TRN24" s="146"/>
      <c r="TRO24" s="146"/>
      <c r="TRP24" s="146"/>
      <c r="TRQ24" s="146"/>
      <c r="TRR24" s="146"/>
      <c r="TRS24" s="146"/>
      <c r="TRT24" s="146"/>
      <c r="TRU24" s="146"/>
      <c r="TRV24" s="146"/>
      <c r="TRW24" s="146"/>
      <c r="TRX24" s="146"/>
      <c r="TRY24" s="146"/>
      <c r="TRZ24" s="146"/>
      <c r="TSA24" s="146"/>
      <c r="TSB24" s="146"/>
      <c r="TSC24" s="146"/>
      <c r="TSD24" s="146"/>
      <c r="TSE24" s="146"/>
      <c r="TSF24" s="146"/>
      <c r="TSG24" s="146"/>
      <c r="TSH24" s="146"/>
      <c r="TSI24" s="146"/>
      <c r="TSJ24" s="146"/>
      <c r="TSK24" s="146"/>
      <c r="TSL24" s="146"/>
      <c r="TSM24" s="146"/>
      <c r="TSN24" s="146"/>
      <c r="TSO24" s="146"/>
      <c r="TSP24" s="146"/>
      <c r="TSQ24" s="146"/>
      <c r="TSR24" s="146"/>
      <c r="TSS24" s="146"/>
      <c r="TST24" s="146"/>
      <c r="TSU24" s="146"/>
      <c r="TSV24" s="146"/>
      <c r="TSW24" s="146"/>
      <c r="TSX24" s="146"/>
      <c r="TSY24" s="146"/>
      <c r="TSZ24" s="146"/>
      <c r="TTA24" s="146"/>
      <c r="TTB24" s="146"/>
      <c r="TTC24" s="146"/>
      <c r="TTD24" s="146"/>
      <c r="TTE24" s="146"/>
      <c r="TTF24" s="146"/>
      <c r="TTG24" s="146"/>
      <c r="TTH24" s="146"/>
      <c r="TTI24" s="146"/>
      <c r="TTJ24" s="146"/>
      <c r="TTK24" s="146"/>
      <c r="TTL24" s="146"/>
      <c r="TTM24" s="146"/>
      <c r="TTN24" s="146"/>
      <c r="TTO24" s="146"/>
      <c r="TTP24" s="146"/>
      <c r="TTQ24" s="146"/>
      <c r="TTR24" s="146"/>
      <c r="TTS24" s="146"/>
      <c r="TTT24" s="146"/>
      <c r="TTU24" s="146"/>
      <c r="TTV24" s="146"/>
      <c r="TTW24" s="146"/>
      <c r="TTX24" s="146"/>
      <c r="TTY24" s="146"/>
      <c r="TTZ24" s="146"/>
      <c r="TUA24" s="146"/>
      <c r="TUB24" s="146"/>
      <c r="TUC24" s="146"/>
      <c r="TUD24" s="146"/>
      <c r="TUE24" s="146"/>
      <c r="TUF24" s="146"/>
      <c r="TUG24" s="146"/>
      <c r="TUH24" s="146"/>
      <c r="TUI24" s="146"/>
      <c r="TUJ24" s="146"/>
      <c r="TUK24" s="146"/>
      <c r="TUL24" s="146"/>
      <c r="TUM24" s="146"/>
      <c r="TUN24" s="146"/>
      <c r="TUO24" s="146"/>
      <c r="TUP24" s="146"/>
      <c r="TUQ24" s="146"/>
      <c r="TUR24" s="146"/>
      <c r="TUS24" s="146"/>
      <c r="TUT24" s="146"/>
      <c r="TUU24" s="146"/>
      <c r="TUV24" s="146"/>
      <c r="TUW24" s="146"/>
      <c r="TUX24" s="146"/>
      <c r="TUY24" s="146"/>
      <c r="TUZ24" s="146"/>
      <c r="TVA24" s="146"/>
      <c r="TVB24" s="146"/>
      <c r="TVC24" s="146"/>
      <c r="TVD24" s="146"/>
      <c r="TVE24" s="146"/>
      <c r="TVF24" s="146"/>
      <c r="TVG24" s="146"/>
      <c r="TVH24" s="146"/>
      <c r="TVI24" s="146"/>
      <c r="TVJ24" s="146"/>
      <c r="TVK24" s="146"/>
      <c r="TVL24" s="146"/>
      <c r="TVM24" s="146"/>
      <c r="TVN24" s="146"/>
      <c r="TVO24" s="146"/>
      <c r="TVP24" s="146"/>
      <c r="TVQ24" s="146"/>
      <c r="TVR24" s="146"/>
      <c r="TVS24" s="146"/>
      <c r="TVT24" s="146"/>
      <c r="TVU24" s="146"/>
      <c r="TVV24" s="146"/>
      <c r="TVW24" s="146"/>
      <c r="TVX24" s="146"/>
      <c r="TVY24" s="146"/>
      <c r="TVZ24" s="146"/>
      <c r="TWA24" s="146"/>
      <c r="TWB24" s="146"/>
      <c r="TWC24" s="146"/>
      <c r="TWD24" s="146"/>
      <c r="TWE24" s="146"/>
      <c r="TWF24" s="146"/>
      <c r="TWG24" s="146"/>
      <c r="TWH24" s="146"/>
      <c r="TWI24" s="146"/>
      <c r="TWJ24" s="146"/>
      <c r="TWK24" s="146"/>
      <c r="TWL24" s="146"/>
      <c r="TWM24" s="146"/>
      <c r="TWN24" s="146"/>
      <c r="TWO24" s="146"/>
      <c r="TWP24" s="146"/>
      <c r="TWQ24" s="146"/>
      <c r="TWR24" s="146"/>
      <c r="TWS24" s="146"/>
      <c r="TWT24" s="146"/>
      <c r="TWU24" s="146"/>
      <c r="TWV24" s="146"/>
      <c r="TWW24" s="146"/>
      <c r="TWX24" s="146"/>
      <c r="TWY24" s="146"/>
      <c r="TWZ24" s="146"/>
      <c r="TXA24" s="146"/>
      <c r="TXB24" s="146"/>
      <c r="TXC24" s="146"/>
      <c r="TXD24" s="146"/>
      <c r="TXE24" s="146"/>
      <c r="TXF24" s="146"/>
      <c r="TXG24" s="146"/>
      <c r="TXH24" s="146"/>
      <c r="TXI24" s="146"/>
      <c r="TXJ24" s="146"/>
      <c r="TXK24" s="146"/>
      <c r="TXL24" s="146"/>
      <c r="TXM24" s="146"/>
      <c r="TXN24" s="146"/>
      <c r="TXO24" s="146"/>
      <c r="TXP24" s="146"/>
      <c r="TXQ24" s="146"/>
      <c r="TXR24" s="146"/>
      <c r="TXS24" s="146"/>
      <c r="TXT24" s="146"/>
      <c r="TXU24" s="146"/>
      <c r="TXV24" s="146"/>
      <c r="TXW24" s="146"/>
      <c r="TXX24" s="146"/>
      <c r="TXY24" s="146"/>
      <c r="TXZ24" s="146"/>
      <c r="TYA24" s="146"/>
      <c r="TYB24" s="146"/>
      <c r="TYC24" s="146"/>
      <c r="TYD24" s="146"/>
      <c r="TYE24" s="146"/>
      <c r="TYF24" s="146"/>
      <c r="TYG24" s="146"/>
      <c r="TYH24" s="146"/>
      <c r="TYI24" s="146"/>
      <c r="TYJ24" s="146"/>
      <c r="TYK24" s="146"/>
      <c r="TYL24" s="146"/>
      <c r="TYM24" s="146"/>
      <c r="TYN24" s="146"/>
      <c r="TYO24" s="146"/>
      <c r="TYP24" s="146"/>
      <c r="TYQ24" s="146"/>
      <c r="TYR24" s="146"/>
      <c r="TYS24" s="146"/>
      <c r="TYT24" s="146"/>
      <c r="TYU24" s="146"/>
      <c r="TYV24" s="146"/>
      <c r="TYW24" s="146"/>
      <c r="TYX24" s="146"/>
      <c r="TYY24" s="146"/>
      <c r="TYZ24" s="146"/>
      <c r="TZA24" s="146"/>
      <c r="TZB24" s="146"/>
      <c r="TZC24" s="146"/>
      <c r="TZD24" s="146"/>
      <c r="TZE24" s="146"/>
      <c r="TZF24" s="146"/>
      <c r="TZG24" s="146"/>
      <c r="TZH24" s="146"/>
      <c r="TZI24" s="146"/>
      <c r="TZJ24" s="146"/>
      <c r="TZK24" s="146"/>
      <c r="TZL24" s="146"/>
      <c r="TZM24" s="146"/>
      <c r="TZN24" s="146"/>
      <c r="TZO24" s="146"/>
      <c r="TZP24" s="146"/>
      <c r="TZQ24" s="146"/>
      <c r="TZR24" s="146"/>
      <c r="TZS24" s="146"/>
      <c r="TZT24" s="146"/>
      <c r="TZU24" s="146"/>
      <c r="TZV24" s="146"/>
      <c r="TZW24" s="146"/>
      <c r="TZX24" s="146"/>
      <c r="TZY24" s="146"/>
      <c r="TZZ24" s="146"/>
      <c r="UAA24" s="146"/>
      <c r="UAB24" s="146"/>
      <c r="UAC24" s="146"/>
      <c r="UAD24" s="146"/>
      <c r="UAE24" s="146"/>
      <c r="UAF24" s="146"/>
      <c r="UAG24" s="146"/>
      <c r="UAH24" s="146"/>
      <c r="UAI24" s="146"/>
      <c r="UAJ24" s="146"/>
      <c r="UAK24" s="146"/>
      <c r="UAL24" s="146"/>
      <c r="UAM24" s="146"/>
      <c r="UAN24" s="146"/>
      <c r="UAO24" s="146"/>
      <c r="UAP24" s="146"/>
      <c r="UAQ24" s="146"/>
      <c r="UAR24" s="146"/>
      <c r="UAS24" s="146"/>
      <c r="UAT24" s="146"/>
      <c r="UAU24" s="146"/>
      <c r="UAV24" s="146"/>
      <c r="UAW24" s="146"/>
      <c r="UAX24" s="146"/>
      <c r="UAY24" s="146"/>
      <c r="UAZ24" s="146"/>
      <c r="UBA24" s="146"/>
      <c r="UBB24" s="146"/>
      <c r="UBC24" s="146"/>
      <c r="UBD24" s="146"/>
      <c r="UBE24" s="146"/>
      <c r="UBF24" s="146"/>
      <c r="UBG24" s="146"/>
      <c r="UBH24" s="146"/>
      <c r="UBI24" s="146"/>
      <c r="UBJ24" s="146"/>
      <c r="UBK24" s="146"/>
      <c r="UBL24" s="146"/>
      <c r="UBM24" s="146"/>
      <c r="UBN24" s="146"/>
      <c r="UBO24" s="146"/>
      <c r="UBP24" s="146"/>
      <c r="UBQ24" s="146"/>
      <c r="UBR24" s="146"/>
      <c r="UBS24" s="146"/>
      <c r="UBT24" s="146"/>
      <c r="UBU24" s="146"/>
      <c r="UBV24" s="146"/>
      <c r="UBW24" s="146"/>
      <c r="UBX24" s="146"/>
      <c r="UBY24" s="146"/>
      <c r="UBZ24" s="146"/>
      <c r="UCA24" s="146"/>
      <c r="UCB24" s="146"/>
      <c r="UCC24" s="146"/>
      <c r="UCD24" s="146"/>
      <c r="UCE24" s="146"/>
      <c r="UCF24" s="146"/>
      <c r="UCG24" s="146"/>
      <c r="UCH24" s="146"/>
      <c r="UCI24" s="146"/>
      <c r="UCJ24" s="146"/>
      <c r="UCK24" s="146"/>
      <c r="UCL24" s="146"/>
      <c r="UCM24" s="146"/>
      <c r="UCN24" s="146"/>
      <c r="UCO24" s="146"/>
      <c r="UCP24" s="146"/>
      <c r="UCQ24" s="146"/>
      <c r="UCR24" s="146"/>
      <c r="UCS24" s="146"/>
      <c r="UCT24" s="146"/>
      <c r="UCU24" s="146"/>
      <c r="UCV24" s="146"/>
      <c r="UCW24" s="146"/>
      <c r="UCX24" s="146"/>
      <c r="UCY24" s="146"/>
      <c r="UCZ24" s="146"/>
      <c r="UDA24" s="146"/>
      <c r="UDB24" s="146"/>
      <c r="UDC24" s="146"/>
      <c r="UDD24" s="146"/>
      <c r="UDE24" s="146"/>
      <c r="UDF24" s="146"/>
      <c r="UDG24" s="146"/>
      <c r="UDH24" s="146"/>
      <c r="UDI24" s="146"/>
      <c r="UDJ24" s="146"/>
      <c r="UDK24" s="146"/>
      <c r="UDL24" s="146"/>
      <c r="UDM24" s="146"/>
      <c r="UDN24" s="146"/>
      <c r="UDO24" s="146"/>
      <c r="UDP24" s="146"/>
      <c r="UDQ24" s="146"/>
      <c r="UDR24" s="146"/>
      <c r="UDS24" s="146"/>
      <c r="UDT24" s="146"/>
      <c r="UDU24" s="146"/>
      <c r="UDV24" s="146"/>
      <c r="UDW24" s="146"/>
      <c r="UDX24" s="146"/>
      <c r="UDY24" s="146"/>
      <c r="UDZ24" s="146"/>
      <c r="UEA24" s="146"/>
      <c r="UEB24" s="146"/>
      <c r="UEC24" s="146"/>
      <c r="UED24" s="146"/>
      <c r="UEE24" s="146"/>
      <c r="UEF24" s="146"/>
      <c r="UEG24" s="146"/>
      <c r="UEH24" s="146"/>
      <c r="UEI24" s="146"/>
      <c r="UEJ24" s="146"/>
      <c r="UEK24" s="146"/>
      <c r="UEL24" s="146"/>
      <c r="UEM24" s="146"/>
      <c r="UEN24" s="146"/>
      <c r="UEO24" s="146"/>
      <c r="UEP24" s="146"/>
      <c r="UEQ24" s="146"/>
      <c r="UER24" s="146"/>
      <c r="UES24" s="146"/>
      <c r="UET24" s="146"/>
      <c r="UEU24" s="146"/>
      <c r="UEV24" s="146"/>
      <c r="UEW24" s="146"/>
      <c r="UEX24" s="146"/>
      <c r="UEY24" s="146"/>
      <c r="UEZ24" s="146"/>
      <c r="UFA24" s="146"/>
      <c r="UFB24" s="146"/>
      <c r="UFC24" s="146"/>
      <c r="UFD24" s="146"/>
      <c r="UFE24" s="146"/>
      <c r="UFF24" s="146"/>
      <c r="UFG24" s="146"/>
      <c r="UFH24" s="146"/>
      <c r="UFI24" s="146"/>
      <c r="UFJ24" s="146"/>
      <c r="UFK24" s="146"/>
      <c r="UFL24" s="146"/>
      <c r="UFM24" s="146"/>
      <c r="UFN24" s="146"/>
      <c r="UFO24" s="146"/>
      <c r="UFP24" s="146"/>
      <c r="UFQ24" s="146"/>
      <c r="UFR24" s="146"/>
      <c r="UFS24" s="146"/>
      <c r="UFT24" s="146"/>
      <c r="UFU24" s="146"/>
      <c r="UFV24" s="146"/>
      <c r="UFW24" s="146"/>
      <c r="UFX24" s="146"/>
      <c r="UFY24" s="146"/>
      <c r="UFZ24" s="146"/>
      <c r="UGA24" s="146"/>
      <c r="UGB24" s="146"/>
      <c r="UGC24" s="146"/>
      <c r="UGD24" s="146"/>
      <c r="UGE24" s="146"/>
      <c r="UGF24" s="146"/>
      <c r="UGG24" s="146"/>
      <c r="UGH24" s="146"/>
      <c r="UGI24" s="146"/>
      <c r="UGJ24" s="146"/>
      <c r="UGK24" s="146"/>
      <c r="UGL24" s="146"/>
      <c r="UGM24" s="146"/>
      <c r="UGN24" s="146"/>
      <c r="UGO24" s="146"/>
      <c r="UGP24" s="146"/>
      <c r="UGQ24" s="146"/>
      <c r="UGR24" s="146"/>
      <c r="UGS24" s="146"/>
      <c r="UGT24" s="146"/>
      <c r="UGU24" s="146"/>
      <c r="UGV24" s="146"/>
      <c r="UGW24" s="146"/>
      <c r="UGX24" s="146"/>
      <c r="UGY24" s="146"/>
      <c r="UGZ24" s="146"/>
      <c r="UHA24" s="146"/>
      <c r="UHB24" s="146"/>
      <c r="UHC24" s="146"/>
      <c r="UHD24" s="146"/>
      <c r="UHE24" s="146"/>
      <c r="UHF24" s="146"/>
      <c r="UHG24" s="146"/>
      <c r="UHH24" s="146"/>
      <c r="UHI24" s="146"/>
      <c r="UHJ24" s="146"/>
      <c r="UHK24" s="146"/>
      <c r="UHL24" s="146"/>
      <c r="UHM24" s="146"/>
      <c r="UHN24" s="146"/>
      <c r="UHO24" s="146"/>
      <c r="UHP24" s="146"/>
      <c r="UHQ24" s="146"/>
      <c r="UHR24" s="146"/>
      <c r="UHS24" s="146"/>
      <c r="UHT24" s="146"/>
      <c r="UHU24" s="146"/>
      <c r="UHV24" s="146"/>
      <c r="UHW24" s="146"/>
      <c r="UHX24" s="146"/>
      <c r="UHY24" s="146"/>
      <c r="UHZ24" s="146"/>
      <c r="UIA24" s="146"/>
      <c r="UIB24" s="146"/>
      <c r="UIC24" s="146"/>
      <c r="UID24" s="146"/>
      <c r="UIE24" s="146"/>
      <c r="UIF24" s="146"/>
      <c r="UIG24" s="146"/>
      <c r="UIH24" s="146"/>
      <c r="UII24" s="146"/>
      <c r="UIJ24" s="146"/>
      <c r="UIK24" s="146"/>
      <c r="UIL24" s="146"/>
      <c r="UIM24" s="146"/>
      <c r="UIN24" s="146"/>
      <c r="UIO24" s="146"/>
      <c r="UIP24" s="146"/>
      <c r="UIQ24" s="146"/>
      <c r="UIR24" s="146"/>
      <c r="UIS24" s="146"/>
      <c r="UIT24" s="146"/>
      <c r="UIU24" s="146"/>
      <c r="UIV24" s="146"/>
      <c r="UIW24" s="146"/>
      <c r="UIX24" s="146"/>
      <c r="UIY24" s="146"/>
      <c r="UIZ24" s="146"/>
      <c r="UJA24" s="146"/>
      <c r="UJB24" s="146"/>
      <c r="UJC24" s="146"/>
      <c r="UJD24" s="146"/>
      <c r="UJE24" s="146"/>
      <c r="UJF24" s="146"/>
      <c r="UJG24" s="146"/>
      <c r="UJH24" s="146"/>
      <c r="UJI24" s="146"/>
      <c r="UJJ24" s="146"/>
      <c r="UJK24" s="146"/>
      <c r="UJL24" s="146"/>
      <c r="UJM24" s="146"/>
      <c r="UJN24" s="146"/>
      <c r="UJO24" s="146"/>
      <c r="UJP24" s="146"/>
      <c r="UJQ24" s="146"/>
      <c r="UJR24" s="146"/>
      <c r="UJS24" s="146"/>
      <c r="UJT24" s="146"/>
      <c r="UJU24" s="146"/>
      <c r="UJV24" s="146"/>
      <c r="UJW24" s="146"/>
      <c r="UJX24" s="146"/>
      <c r="UJY24" s="146"/>
      <c r="UJZ24" s="146"/>
      <c r="UKA24" s="146"/>
      <c r="UKB24" s="146"/>
      <c r="UKC24" s="146"/>
      <c r="UKD24" s="146"/>
      <c r="UKE24" s="146"/>
      <c r="UKF24" s="146"/>
      <c r="UKG24" s="146"/>
      <c r="UKH24" s="146"/>
      <c r="UKI24" s="146"/>
      <c r="UKJ24" s="146"/>
      <c r="UKK24" s="146"/>
      <c r="UKL24" s="146"/>
      <c r="UKM24" s="146"/>
      <c r="UKN24" s="146"/>
      <c r="UKO24" s="146"/>
      <c r="UKP24" s="146"/>
      <c r="UKQ24" s="146"/>
      <c r="UKR24" s="146"/>
      <c r="UKS24" s="146"/>
      <c r="UKT24" s="146"/>
      <c r="UKU24" s="146"/>
      <c r="UKV24" s="146"/>
      <c r="UKW24" s="146"/>
      <c r="UKX24" s="146"/>
      <c r="UKY24" s="146"/>
      <c r="UKZ24" s="146"/>
      <c r="ULA24" s="146"/>
      <c r="ULB24" s="146"/>
      <c r="ULC24" s="146"/>
      <c r="ULD24" s="146"/>
      <c r="ULE24" s="146"/>
      <c r="ULF24" s="146"/>
      <c r="ULG24" s="146"/>
      <c r="ULH24" s="146"/>
      <c r="ULI24" s="146"/>
      <c r="ULJ24" s="146"/>
      <c r="ULK24" s="146"/>
      <c r="ULL24" s="146"/>
      <c r="ULM24" s="146"/>
      <c r="ULN24" s="146"/>
      <c r="ULO24" s="146"/>
      <c r="ULP24" s="146"/>
      <c r="ULQ24" s="146"/>
      <c r="ULR24" s="146"/>
      <c r="ULS24" s="146"/>
      <c r="ULT24" s="146"/>
      <c r="ULU24" s="146"/>
      <c r="ULV24" s="146"/>
      <c r="ULW24" s="146"/>
      <c r="ULX24" s="146"/>
      <c r="ULY24" s="146"/>
      <c r="ULZ24" s="146"/>
      <c r="UMA24" s="146"/>
      <c r="UMB24" s="146"/>
      <c r="UMC24" s="146"/>
      <c r="UMD24" s="146"/>
      <c r="UME24" s="146"/>
      <c r="UMF24" s="146"/>
      <c r="UMG24" s="146"/>
      <c r="UMH24" s="146"/>
      <c r="UMI24" s="146"/>
      <c r="UMJ24" s="146"/>
      <c r="UMK24" s="146"/>
      <c r="UML24" s="146"/>
      <c r="UMM24" s="146"/>
      <c r="UMN24" s="146"/>
      <c r="UMO24" s="146"/>
      <c r="UMP24" s="146"/>
      <c r="UMQ24" s="146"/>
      <c r="UMR24" s="146"/>
      <c r="UMS24" s="146"/>
      <c r="UMT24" s="146"/>
      <c r="UMU24" s="146"/>
      <c r="UMV24" s="146"/>
      <c r="UMW24" s="146"/>
      <c r="UMX24" s="146"/>
      <c r="UMY24" s="146"/>
      <c r="UMZ24" s="146"/>
      <c r="UNA24" s="146"/>
      <c r="UNB24" s="146"/>
      <c r="UNC24" s="146"/>
      <c r="UND24" s="146"/>
      <c r="UNE24" s="146"/>
      <c r="UNF24" s="146"/>
      <c r="UNG24" s="146"/>
      <c r="UNH24" s="146"/>
      <c r="UNI24" s="146"/>
      <c r="UNJ24" s="146"/>
      <c r="UNK24" s="146"/>
      <c r="UNL24" s="146"/>
      <c r="UNM24" s="146"/>
      <c r="UNN24" s="146"/>
      <c r="UNO24" s="146"/>
      <c r="UNP24" s="146"/>
      <c r="UNQ24" s="146"/>
      <c r="UNR24" s="146"/>
      <c r="UNS24" s="146"/>
      <c r="UNT24" s="146"/>
      <c r="UNU24" s="146"/>
      <c r="UNV24" s="146"/>
      <c r="UNW24" s="146"/>
      <c r="UNX24" s="146"/>
      <c r="UNY24" s="146"/>
      <c r="UNZ24" s="146"/>
      <c r="UOA24" s="146"/>
      <c r="UOB24" s="146"/>
      <c r="UOC24" s="146"/>
      <c r="UOD24" s="146"/>
      <c r="UOE24" s="146"/>
      <c r="UOF24" s="146"/>
      <c r="UOG24" s="146"/>
      <c r="UOH24" s="146"/>
      <c r="UOI24" s="146"/>
      <c r="UOJ24" s="146"/>
      <c r="UOK24" s="146"/>
      <c r="UOL24" s="146"/>
      <c r="UOM24" s="146"/>
      <c r="UON24" s="146"/>
      <c r="UOO24" s="146"/>
      <c r="UOP24" s="146"/>
      <c r="UOQ24" s="146"/>
      <c r="UOR24" s="146"/>
      <c r="UOS24" s="146"/>
      <c r="UOT24" s="146"/>
      <c r="UOU24" s="146"/>
      <c r="UOV24" s="146"/>
      <c r="UOW24" s="146"/>
      <c r="UOX24" s="146"/>
      <c r="UOY24" s="146"/>
      <c r="UOZ24" s="146"/>
      <c r="UPA24" s="146"/>
      <c r="UPB24" s="146"/>
      <c r="UPC24" s="146"/>
      <c r="UPD24" s="146"/>
      <c r="UPE24" s="146"/>
      <c r="UPF24" s="146"/>
      <c r="UPG24" s="146"/>
      <c r="UPH24" s="146"/>
      <c r="UPI24" s="146"/>
      <c r="UPJ24" s="146"/>
      <c r="UPK24" s="146"/>
      <c r="UPL24" s="146"/>
      <c r="UPM24" s="146"/>
      <c r="UPN24" s="146"/>
      <c r="UPO24" s="146"/>
      <c r="UPP24" s="146"/>
      <c r="UPQ24" s="146"/>
      <c r="UPR24" s="146"/>
      <c r="UPS24" s="146"/>
      <c r="UPT24" s="146"/>
      <c r="UPU24" s="146"/>
      <c r="UPV24" s="146"/>
      <c r="UPW24" s="146"/>
      <c r="UPX24" s="146"/>
      <c r="UPY24" s="146"/>
      <c r="UPZ24" s="146"/>
      <c r="UQA24" s="146"/>
      <c r="UQB24" s="146"/>
      <c r="UQC24" s="146"/>
      <c r="UQD24" s="146"/>
      <c r="UQE24" s="146"/>
      <c r="UQF24" s="146"/>
      <c r="UQG24" s="146"/>
      <c r="UQH24" s="146"/>
      <c r="UQI24" s="146"/>
      <c r="UQJ24" s="146"/>
      <c r="UQK24" s="146"/>
      <c r="UQL24" s="146"/>
      <c r="UQM24" s="146"/>
      <c r="UQN24" s="146"/>
      <c r="UQO24" s="146"/>
      <c r="UQP24" s="146"/>
      <c r="UQQ24" s="146"/>
      <c r="UQR24" s="146"/>
      <c r="UQS24" s="146"/>
      <c r="UQT24" s="146"/>
      <c r="UQU24" s="146"/>
      <c r="UQV24" s="146"/>
      <c r="UQW24" s="146"/>
      <c r="UQX24" s="146"/>
      <c r="UQY24" s="146"/>
      <c r="UQZ24" s="146"/>
      <c r="URA24" s="146"/>
      <c r="URB24" s="146"/>
      <c r="URC24" s="146"/>
      <c r="URD24" s="146"/>
      <c r="URE24" s="146"/>
      <c r="URF24" s="146"/>
      <c r="URG24" s="146"/>
      <c r="URH24" s="146"/>
      <c r="URI24" s="146"/>
      <c r="URJ24" s="146"/>
      <c r="URK24" s="146"/>
      <c r="URL24" s="146"/>
      <c r="URM24" s="146"/>
      <c r="URN24" s="146"/>
      <c r="URO24" s="146"/>
      <c r="URP24" s="146"/>
      <c r="URQ24" s="146"/>
      <c r="URR24" s="146"/>
      <c r="URS24" s="146"/>
      <c r="URT24" s="146"/>
      <c r="URU24" s="146"/>
      <c r="URV24" s="146"/>
      <c r="URW24" s="146"/>
      <c r="URX24" s="146"/>
      <c r="URY24" s="146"/>
      <c r="URZ24" s="146"/>
      <c r="USA24" s="146"/>
      <c r="USB24" s="146"/>
      <c r="USC24" s="146"/>
      <c r="USD24" s="146"/>
      <c r="USE24" s="146"/>
      <c r="USF24" s="146"/>
      <c r="USG24" s="146"/>
      <c r="USH24" s="146"/>
      <c r="USI24" s="146"/>
      <c r="USJ24" s="146"/>
      <c r="USK24" s="146"/>
      <c r="USL24" s="146"/>
      <c r="USM24" s="146"/>
      <c r="USN24" s="146"/>
      <c r="USO24" s="146"/>
      <c r="USP24" s="146"/>
      <c r="USQ24" s="146"/>
      <c r="USR24" s="146"/>
      <c r="USS24" s="146"/>
      <c r="UST24" s="146"/>
      <c r="USU24" s="146"/>
      <c r="USV24" s="146"/>
      <c r="USW24" s="146"/>
      <c r="USX24" s="146"/>
      <c r="USY24" s="146"/>
      <c r="USZ24" s="146"/>
      <c r="UTA24" s="146"/>
      <c r="UTB24" s="146"/>
      <c r="UTC24" s="146"/>
      <c r="UTD24" s="146"/>
      <c r="UTE24" s="146"/>
      <c r="UTF24" s="146"/>
      <c r="UTG24" s="146"/>
      <c r="UTH24" s="146"/>
      <c r="UTI24" s="146"/>
      <c r="UTJ24" s="146"/>
      <c r="UTK24" s="146"/>
      <c r="UTL24" s="146"/>
      <c r="UTM24" s="146"/>
      <c r="UTN24" s="146"/>
      <c r="UTO24" s="146"/>
      <c r="UTP24" s="146"/>
      <c r="UTQ24" s="146"/>
      <c r="UTR24" s="146"/>
      <c r="UTS24" s="146"/>
      <c r="UTT24" s="146"/>
      <c r="UTU24" s="146"/>
      <c r="UTV24" s="146"/>
      <c r="UTW24" s="146"/>
      <c r="UTX24" s="146"/>
      <c r="UTY24" s="146"/>
      <c r="UTZ24" s="146"/>
      <c r="UUA24" s="146"/>
      <c r="UUB24" s="146"/>
      <c r="UUC24" s="146"/>
      <c r="UUD24" s="146"/>
      <c r="UUE24" s="146"/>
      <c r="UUF24" s="146"/>
      <c r="UUG24" s="146"/>
      <c r="UUH24" s="146"/>
      <c r="UUI24" s="146"/>
      <c r="UUJ24" s="146"/>
      <c r="UUK24" s="146"/>
      <c r="UUL24" s="146"/>
      <c r="UUM24" s="146"/>
      <c r="UUN24" s="146"/>
      <c r="UUO24" s="146"/>
      <c r="UUP24" s="146"/>
      <c r="UUQ24" s="146"/>
      <c r="UUR24" s="146"/>
      <c r="UUS24" s="146"/>
      <c r="UUT24" s="146"/>
      <c r="UUU24" s="146"/>
      <c r="UUV24" s="146"/>
      <c r="UUW24" s="146"/>
      <c r="UUX24" s="146"/>
      <c r="UUY24" s="146"/>
      <c r="UUZ24" s="146"/>
      <c r="UVA24" s="146"/>
      <c r="UVB24" s="146"/>
      <c r="UVC24" s="146"/>
      <c r="UVD24" s="146"/>
      <c r="UVE24" s="146"/>
      <c r="UVF24" s="146"/>
      <c r="UVG24" s="146"/>
      <c r="UVH24" s="146"/>
      <c r="UVI24" s="146"/>
      <c r="UVJ24" s="146"/>
      <c r="UVK24" s="146"/>
      <c r="UVL24" s="146"/>
      <c r="UVM24" s="146"/>
      <c r="UVN24" s="146"/>
      <c r="UVO24" s="146"/>
      <c r="UVP24" s="146"/>
      <c r="UVQ24" s="146"/>
      <c r="UVR24" s="146"/>
      <c r="UVS24" s="146"/>
      <c r="UVT24" s="146"/>
      <c r="UVU24" s="146"/>
      <c r="UVV24" s="146"/>
      <c r="UVW24" s="146"/>
      <c r="UVX24" s="146"/>
      <c r="UVY24" s="146"/>
      <c r="UVZ24" s="146"/>
      <c r="UWA24" s="146"/>
      <c r="UWB24" s="146"/>
      <c r="UWC24" s="146"/>
      <c r="UWD24" s="146"/>
      <c r="UWE24" s="146"/>
      <c r="UWF24" s="146"/>
      <c r="UWG24" s="146"/>
      <c r="UWH24" s="146"/>
      <c r="UWI24" s="146"/>
      <c r="UWJ24" s="146"/>
      <c r="UWK24" s="146"/>
      <c r="UWL24" s="146"/>
      <c r="UWM24" s="146"/>
      <c r="UWN24" s="146"/>
      <c r="UWO24" s="146"/>
      <c r="UWP24" s="146"/>
      <c r="UWQ24" s="146"/>
      <c r="UWR24" s="146"/>
      <c r="UWS24" s="146"/>
      <c r="UWT24" s="146"/>
      <c r="UWU24" s="146"/>
      <c r="UWV24" s="146"/>
      <c r="UWW24" s="146"/>
      <c r="UWX24" s="146"/>
      <c r="UWY24" s="146"/>
      <c r="UWZ24" s="146"/>
      <c r="UXA24" s="146"/>
      <c r="UXB24" s="146"/>
      <c r="UXC24" s="146"/>
      <c r="UXD24" s="146"/>
      <c r="UXE24" s="146"/>
      <c r="UXF24" s="146"/>
      <c r="UXG24" s="146"/>
      <c r="UXH24" s="146"/>
      <c r="UXI24" s="146"/>
      <c r="UXJ24" s="146"/>
      <c r="UXK24" s="146"/>
      <c r="UXL24" s="146"/>
      <c r="UXM24" s="146"/>
      <c r="UXN24" s="146"/>
      <c r="UXO24" s="146"/>
      <c r="UXP24" s="146"/>
      <c r="UXQ24" s="146"/>
      <c r="UXR24" s="146"/>
      <c r="UXS24" s="146"/>
      <c r="UXT24" s="146"/>
      <c r="UXU24" s="146"/>
      <c r="UXV24" s="146"/>
      <c r="UXW24" s="146"/>
      <c r="UXX24" s="146"/>
      <c r="UXY24" s="146"/>
      <c r="UXZ24" s="146"/>
      <c r="UYA24" s="146"/>
      <c r="UYB24" s="146"/>
      <c r="UYC24" s="146"/>
      <c r="UYD24" s="146"/>
      <c r="UYE24" s="146"/>
      <c r="UYF24" s="146"/>
      <c r="UYG24" s="146"/>
      <c r="UYH24" s="146"/>
      <c r="UYI24" s="146"/>
      <c r="UYJ24" s="146"/>
      <c r="UYK24" s="146"/>
      <c r="UYL24" s="146"/>
      <c r="UYM24" s="146"/>
      <c r="UYN24" s="146"/>
      <c r="UYO24" s="146"/>
      <c r="UYP24" s="146"/>
      <c r="UYQ24" s="146"/>
      <c r="UYR24" s="146"/>
      <c r="UYS24" s="146"/>
      <c r="UYT24" s="146"/>
      <c r="UYU24" s="146"/>
      <c r="UYV24" s="146"/>
      <c r="UYW24" s="146"/>
      <c r="UYX24" s="146"/>
      <c r="UYY24" s="146"/>
      <c r="UYZ24" s="146"/>
      <c r="UZA24" s="146"/>
      <c r="UZB24" s="146"/>
      <c r="UZC24" s="146"/>
      <c r="UZD24" s="146"/>
      <c r="UZE24" s="146"/>
      <c r="UZF24" s="146"/>
      <c r="UZG24" s="146"/>
      <c r="UZH24" s="146"/>
      <c r="UZI24" s="146"/>
      <c r="UZJ24" s="146"/>
      <c r="UZK24" s="146"/>
      <c r="UZL24" s="146"/>
      <c r="UZM24" s="146"/>
      <c r="UZN24" s="146"/>
      <c r="UZO24" s="146"/>
      <c r="UZP24" s="146"/>
      <c r="UZQ24" s="146"/>
      <c r="UZR24" s="146"/>
      <c r="UZS24" s="146"/>
      <c r="UZT24" s="146"/>
      <c r="UZU24" s="146"/>
      <c r="UZV24" s="146"/>
      <c r="UZW24" s="146"/>
      <c r="UZX24" s="146"/>
      <c r="UZY24" s="146"/>
      <c r="UZZ24" s="146"/>
      <c r="VAA24" s="146"/>
      <c r="VAB24" s="146"/>
      <c r="VAC24" s="146"/>
      <c r="VAD24" s="146"/>
      <c r="VAE24" s="146"/>
      <c r="VAF24" s="146"/>
      <c r="VAG24" s="146"/>
      <c r="VAH24" s="146"/>
      <c r="VAI24" s="146"/>
      <c r="VAJ24" s="146"/>
      <c r="VAK24" s="146"/>
      <c r="VAL24" s="146"/>
      <c r="VAM24" s="146"/>
      <c r="VAN24" s="146"/>
      <c r="VAO24" s="146"/>
      <c r="VAP24" s="146"/>
      <c r="VAQ24" s="146"/>
      <c r="VAR24" s="146"/>
      <c r="VAS24" s="146"/>
      <c r="VAT24" s="146"/>
      <c r="VAU24" s="146"/>
      <c r="VAV24" s="146"/>
      <c r="VAW24" s="146"/>
      <c r="VAX24" s="146"/>
      <c r="VAY24" s="146"/>
      <c r="VAZ24" s="146"/>
      <c r="VBA24" s="146"/>
      <c r="VBB24" s="146"/>
      <c r="VBC24" s="146"/>
      <c r="VBD24" s="146"/>
      <c r="VBE24" s="146"/>
      <c r="VBF24" s="146"/>
      <c r="VBG24" s="146"/>
      <c r="VBH24" s="146"/>
      <c r="VBI24" s="146"/>
      <c r="VBJ24" s="146"/>
      <c r="VBK24" s="146"/>
      <c r="VBL24" s="146"/>
      <c r="VBM24" s="146"/>
      <c r="VBN24" s="146"/>
      <c r="VBO24" s="146"/>
      <c r="VBP24" s="146"/>
      <c r="VBQ24" s="146"/>
      <c r="VBR24" s="146"/>
      <c r="VBS24" s="146"/>
      <c r="VBT24" s="146"/>
      <c r="VBU24" s="146"/>
      <c r="VBV24" s="146"/>
      <c r="VBW24" s="146"/>
      <c r="VBX24" s="146"/>
      <c r="VBY24" s="146"/>
      <c r="VBZ24" s="146"/>
      <c r="VCA24" s="146"/>
      <c r="VCB24" s="146"/>
      <c r="VCC24" s="146"/>
      <c r="VCD24" s="146"/>
      <c r="VCE24" s="146"/>
      <c r="VCF24" s="146"/>
      <c r="VCG24" s="146"/>
      <c r="VCH24" s="146"/>
      <c r="VCI24" s="146"/>
      <c r="VCJ24" s="146"/>
      <c r="VCK24" s="146"/>
      <c r="VCL24" s="146"/>
      <c r="VCM24" s="146"/>
      <c r="VCN24" s="146"/>
      <c r="VCO24" s="146"/>
      <c r="VCP24" s="146"/>
      <c r="VCQ24" s="146"/>
      <c r="VCR24" s="146"/>
      <c r="VCS24" s="146"/>
      <c r="VCT24" s="146"/>
      <c r="VCU24" s="146"/>
      <c r="VCV24" s="146"/>
      <c r="VCW24" s="146"/>
      <c r="VCX24" s="146"/>
      <c r="VCY24" s="146"/>
      <c r="VCZ24" s="146"/>
      <c r="VDA24" s="146"/>
      <c r="VDB24" s="146"/>
      <c r="VDC24" s="146"/>
      <c r="VDD24" s="146"/>
      <c r="VDE24" s="146"/>
      <c r="VDF24" s="146"/>
      <c r="VDG24" s="146"/>
      <c r="VDH24" s="146"/>
      <c r="VDI24" s="146"/>
      <c r="VDJ24" s="146"/>
      <c r="VDK24" s="146"/>
      <c r="VDL24" s="146"/>
      <c r="VDM24" s="146"/>
      <c r="VDN24" s="146"/>
      <c r="VDO24" s="146"/>
      <c r="VDP24" s="146"/>
      <c r="VDQ24" s="146"/>
      <c r="VDR24" s="146"/>
      <c r="VDS24" s="146"/>
      <c r="VDT24" s="146"/>
      <c r="VDU24" s="146"/>
      <c r="VDV24" s="146"/>
      <c r="VDW24" s="146"/>
      <c r="VDX24" s="146"/>
      <c r="VDY24" s="146"/>
      <c r="VDZ24" s="146"/>
      <c r="VEA24" s="146"/>
      <c r="VEB24" s="146"/>
      <c r="VEC24" s="146"/>
      <c r="VED24" s="146"/>
      <c r="VEE24" s="146"/>
      <c r="VEF24" s="146"/>
      <c r="VEG24" s="146"/>
      <c r="VEH24" s="146"/>
      <c r="VEI24" s="146"/>
      <c r="VEJ24" s="146"/>
      <c r="VEK24" s="146"/>
      <c r="VEL24" s="146"/>
      <c r="VEM24" s="146"/>
      <c r="VEN24" s="146"/>
      <c r="VEO24" s="146"/>
      <c r="VEP24" s="146"/>
      <c r="VEQ24" s="146"/>
      <c r="VER24" s="146"/>
      <c r="VES24" s="146"/>
      <c r="VET24" s="146"/>
      <c r="VEU24" s="146"/>
      <c r="VEV24" s="146"/>
      <c r="VEW24" s="146"/>
      <c r="VEX24" s="146"/>
      <c r="VEY24" s="146"/>
      <c r="VEZ24" s="146"/>
      <c r="VFA24" s="146"/>
      <c r="VFB24" s="146"/>
      <c r="VFC24" s="146"/>
      <c r="VFD24" s="146"/>
      <c r="VFE24" s="146"/>
      <c r="VFF24" s="146"/>
      <c r="VFG24" s="146"/>
      <c r="VFH24" s="146"/>
      <c r="VFI24" s="146"/>
      <c r="VFJ24" s="146"/>
      <c r="VFK24" s="146"/>
      <c r="VFL24" s="146"/>
      <c r="VFM24" s="146"/>
      <c r="VFN24" s="146"/>
      <c r="VFO24" s="146"/>
      <c r="VFP24" s="146"/>
      <c r="VFQ24" s="146"/>
      <c r="VFR24" s="146"/>
      <c r="VFS24" s="146"/>
      <c r="VFT24" s="146"/>
      <c r="VFU24" s="146"/>
      <c r="VFV24" s="146"/>
      <c r="VFW24" s="146"/>
      <c r="VFX24" s="146"/>
      <c r="VFY24" s="146"/>
      <c r="VFZ24" s="146"/>
      <c r="VGA24" s="146"/>
      <c r="VGB24" s="146"/>
      <c r="VGC24" s="146"/>
      <c r="VGD24" s="146"/>
      <c r="VGE24" s="146"/>
      <c r="VGF24" s="146"/>
      <c r="VGG24" s="146"/>
      <c r="VGH24" s="146"/>
      <c r="VGI24" s="146"/>
      <c r="VGJ24" s="146"/>
      <c r="VGK24" s="146"/>
      <c r="VGL24" s="146"/>
      <c r="VGM24" s="146"/>
      <c r="VGN24" s="146"/>
      <c r="VGO24" s="146"/>
      <c r="VGP24" s="146"/>
      <c r="VGQ24" s="146"/>
      <c r="VGR24" s="146"/>
      <c r="VGS24" s="146"/>
      <c r="VGT24" s="146"/>
      <c r="VGU24" s="146"/>
      <c r="VGV24" s="146"/>
      <c r="VGW24" s="146"/>
      <c r="VGX24" s="146"/>
      <c r="VGY24" s="146"/>
      <c r="VGZ24" s="146"/>
      <c r="VHA24" s="146"/>
      <c r="VHB24" s="146"/>
      <c r="VHC24" s="146"/>
      <c r="VHD24" s="146"/>
      <c r="VHE24" s="146"/>
      <c r="VHF24" s="146"/>
      <c r="VHG24" s="146"/>
      <c r="VHH24" s="146"/>
      <c r="VHI24" s="146"/>
      <c r="VHJ24" s="146"/>
      <c r="VHK24" s="146"/>
      <c r="VHL24" s="146"/>
      <c r="VHM24" s="146"/>
      <c r="VHN24" s="146"/>
      <c r="VHO24" s="146"/>
      <c r="VHP24" s="146"/>
      <c r="VHQ24" s="146"/>
      <c r="VHR24" s="146"/>
      <c r="VHS24" s="146"/>
      <c r="VHT24" s="146"/>
      <c r="VHU24" s="146"/>
      <c r="VHV24" s="146"/>
      <c r="VHW24" s="146"/>
      <c r="VHX24" s="146"/>
      <c r="VHY24" s="146"/>
      <c r="VHZ24" s="146"/>
      <c r="VIA24" s="146"/>
      <c r="VIB24" s="146"/>
      <c r="VIC24" s="146"/>
      <c r="VID24" s="146"/>
      <c r="VIE24" s="146"/>
      <c r="VIF24" s="146"/>
      <c r="VIG24" s="146"/>
      <c r="VIH24" s="146"/>
      <c r="VII24" s="146"/>
      <c r="VIJ24" s="146"/>
      <c r="VIK24" s="146"/>
      <c r="VIL24" s="146"/>
      <c r="VIM24" s="146"/>
      <c r="VIN24" s="146"/>
      <c r="VIO24" s="146"/>
      <c r="VIP24" s="146"/>
      <c r="VIQ24" s="146"/>
      <c r="VIR24" s="146"/>
      <c r="VIS24" s="146"/>
      <c r="VIT24" s="146"/>
      <c r="VIU24" s="146"/>
      <c r="VIV24" s="146"/>
      <c r="VIW24" s="146"/>
      <c r="VIX24" s="146"/>
      <c r="VIY24" s="146"/>
      <c r="VIZ24" s="146"/>
      <c r="VJA24" s="146"/>
      <c r="VJB24" s="146"/>
      <c r="VJC24" s="146"/>
      <c r="VJD24" s="146"/>
      <c r="VJE24" s="146"/>
      <c r="VJF24" s="146"/>
      <c r="VJG24" s="146"/>
      <c r="VJH24" s="146"/>
      <c r="VJI24" s="146"/>
      <c r="VJJ24" s="146"/>
      <c r="VJK24" s="146"/>
      <c r="VJL24" s="146"/>
      <c r="VJM24" s="146"/>
      <c r="VJN24" s="146"/>
      <c r="VJO24" s="146"/>
      <c r="VJP24" s="146"/>
      <c r="VJQ24" s="146"/>
      <c r="VJR24" s="146"/>
      <c r="VJS24" s="146"/>
      <c r="VJT24" s="146"/>
      <c r="VJU24" s="146"/>
      <c r="VJV24" s="146"/>
      <c r="VJW24" s="146"/>
      <c r="VJX24" s="146"/>
      <c r="VJY24" s="146"/>
      <c r="VJZ24" s="146"/>
      <c r="VKA24" s="146"/>
      <c r="VKB24" s="146"/>
      <c r="VKC24" s="146"/>
      <c r="VKD24" s="146"/>
      <c r="VKE24" s="146"/>
      <c r="VKF24" s="146"/>
      <c r="VKG24" s="146"/>
      <c r="VKH24" s="146"/>
      <c r="VKI24" s="146"/>
      <c r="VKJ24" s="146"/>
      <c r="VKK24" s="146"/>
      <c r="VKL24" s="146"/>
      <c r="VKM24" s="146"/>
      <c r="VKN24" s="146"/>
      <c r="VKO24" s="146"/>
      <c r="VKP24" s="146"/>
      <c r="VKQ24" s="146"/>
      <c r="VKR24" s="146"/>
      <c r="VKS24" s="146"/>
      <c r="VKT24" s="146"/>
      <c r="VKU24" s="146"/>
      <c r="VKV24" s="146"/>
      <c r="VKW24" s="146"/>
      <c r="VKX24" s="146"/>
      <c r="VKY24" s="146"/>
      <c r="VKZ24" s="146"/>
      <c r="VLA24" s="146"/>
      <c r="VLB24" s="146"/>
      <c r="VLC24" s="146"/>
      <c r="VLD24" s="146"/>
      <c r="VLE24" s="146"/>
      <c r="VLF24" s="146"/>
      <c r="VLG24" s="146"/>
      <c r="VLH24" s="146"/>
      <c r="VLI24" s="146"/>
      <c r="VLJ24" s="146"/>
      <c r="VLK24" s="146"/>
      <c r="VLL24" s="146"/>
      <c r="VLM24" s="146"/>
      <c r="VLN24" s="146"/>
      <c r="VLO24" s="146"/>
      <c r="VLP24" s="146"/>
      <c r="VLQ24" s="146"/>
      <c r="VLR24" s="146"/>
      <c r="VLS24" s="146"/>
      <c r="VLT24" s="146"/>
      <c r="VLU24" s="146"/>
      <c r="VLV24" s="146"/>
      <c r="VLW24" s="146"/>
      <c r="VLX24" s="146"/>
      <c r="VLY24" s="146"/>
      <c r="VLZ24" s="146"/>
      <c r="VMA24" s="146"/>
      <c r="VMB24" s="146"/>
      <c r="VMC24" s="146"/>
      <c r="VMD24" s="146"/>
      <c r="VME24" s="146"/>
      <c r="VMF24" s="146"/>
      <c r="VMG24" s="146"/>
      <c r="VMH24" s="146"/>
      <c r="VMI24" s="146"/>
      <c r="VMJ24" s="146"/>
      <c r="VMK24" s="146"/>
      <c r="VML24" s="146"/>
      <c r="VMM24" s="146"/>
      <c r="VMN24" s="146"/>
      <c r="VMO24" s="146"/>
      <c r="VMP24" s="146"/>
      <c r="VMQ24" s="146"/>
      <c r="VMR24" s="146"/>
      <c r="VMS24" s="146"/>
      <c r="VMT24" s="146"/>
      <c r="VMU24" s="146"/>
      <c r="VMV24" s="146"/>
      <c r="VMW24" s="146"/>
      <c r="VMX24" s="146"/>
      <c r="VMY24" s="146"/>
      <c r="VMZ24" s="146"/>
      <c r="VNA24" s="146"/>
      <c r="VNB24" s="146"/>
      <c r="VNC24" s="146"/>
      <c r="VND24" s="146"/>
      <c r="VNE24" s="146"/>
      <c r="VNF24" s="146"/>
      <c r="VNG24" s="146"/>
      <c r="VNH24" s="146"/>
      <c r="VNI24" s="146"/>
      <c r="VNJ24" s="146"/>
      <c r="VNK24" s="146"/>
      <c r="VNL24" s="146"/>
      <c r="VNM24" s="146"/>
      <c r="VNN24" s="146"/>
      <c r="VNO24" s="146"/>
      <c r="VNP24" s="146"/>
      <c r="VNQ24" s="146"/>
      <c r="VNR24" s="146"/>
      <c r="VNS24" s="146"/>
      <c r="VNT24" s="146"/>
      <c r="VNU24" s="146"/>
      <c r="VNV24" s="146"/>
      <c r="VNW24" s="146"/>
      <c r="VNX24" s="146"/>
      <c r="VNY24" s="146"/>
      <c r="VNZ24" s="146"/>
      <c r="VOA24" s="146"/>
      <c r="VOB24" s="146"/>
      <c r="VOC24" s="146"/>
      <c r="VOD24" s="146"/>
      <c r="VOE24" s="146"/>
      <c r="VOF24" s="146"/>
      <c r="VOG24" s="146"/>
      <c r="VOH24" s="146"/>
      <c r="VOI24" s="146"/>
      <c r="VOJ24" s="146"/>
      <c r="VOK24" s="146"/>
      <c r="VOL24" s="146"/>
      <c r="VOM24" s="146"/>
      <c r="VON24" s="146"/>
      <c r="VOO24" s="146"/>
      <c r="VOP24" s="146"/>
      <c r="VOQ24" s="146"/>
      <c r="VOR24" s="146"/>
      <c r="VOS24" s="146"/>
      <c r="VOT24" s="146"/>
      <c r="VOU24" s="146"/>
      <c r="VOV24" s="146"/>
      <c r="VOW24" s="146"/>
      <c r="VOX24" s="146"/>
      <c r="VOY24" s="146"/>
      <c r="VOZ24" s="146"/>
      <c r="VPA24" s="146"/>
      <c r="VPB24" s="146"/>
      <c r="VPC24" s="146"/>
      <c r="VPD24" s="146"/>
      <c r="VPE24" s="146"/>
      <c r="VPF24" s="146"/>
      <c r="VPG24" s="146"/>
      <c r="VPH24" s="146"/>
      <c r="VPI24" s="146"/>
      <c r="VPJ24" s="146"/>
      <c r="VPK24" s="146"/>
      <c r="VPL24" s="146"/>
      <c r="VPM24" s="146"/>
      <c r="VPN24" s="146"/>
      <c r="VPO24" s="146"/>
      <c r="VPP24" s="146"/>
      <c r="VPQ24" s="146"/>
      <c r="VPR24" s="146"/>
      <c r="VPS24" s="146"/>
      <c r="VPT24" s="146"/>
      <c r="VPU24" s="146"/>
      <c r="VPV24" s="146"/>
      <c r="VPW24" s="146"/>
      <c r="VPX24" s="146"/>
      <c r="VPY24" s="146"/>
      <c r="VPZ24" s="146"/>
      <c r="VQA24" s="146"/>
      <c r="VQB24" s="146"/>
      <c r="VQC24" s="146"/>
      <c r="VQD24" s="146"/>
      <c r="VQE24" s="146"/>
      <c r="VQF24" s="146"/>
      <c r="VQG24" s="146"/>
      <c r="VQH24" s="146"/>
      <c r="VQI24" s="146"/>
      <c r="VQJ24" s="146"/>
      <c r="VQK24" s="146"/>
      <c r="VQL24" s="146"/>
      <c r="VQM24" s="146"/>
      <c r="VQN24" s="146"/>
      <c r="VQO24" s="146"/>
      <c r="VQP24" s="146"/>
      <c r="VQQ24" s="146"/>
      <c r="VQR24" s="146"/>
      <c r="VQS24" s="146"/>
      <c r="VQT24" s="146"/>
      <c r="VQU24" s="146"/>
      <c r="VQV24" s="146"/>
      <c r="VQW24" s="146"/>
      <c r="VQX24" s="146"/>
      <c r="VQY24" s="146"/>
      <c r="VQZ24" s="146"/>
      <c r="VRA24" s="146"/>
      <c r="VRB24" s="146"/>
      <c r="VRC24" s="146"/>
      <c r="VRD24" s="146"/>
      <c r="VRE24" s="146"/>
      <c r="VRF24" s="146"/>
      <c r="VRG24" s="146"/>
      <c r="VRH24" s="146"/>
      <c r="VRI24" s="146"/>
      <c r="VRJ24" s="146"/>
      <c r="VRK24" s="146"/>
      <c r="VRL24" s="146"/>
      <c r="VRM24" s="146"/>
      <c r="VRN24" s="146"/>
      <c r="VRO24" s="146"/>
      <c r="VRP24" s="146"/>
      <c r="VRQ24" s="146"/>
      <c r="VRR24" s="146"/>
      <c r="VRS24" s="146"/>
      <c r="VRT24" s="146"/>
      <c r="VRU24" s="146"/>
      <c r="VRV24" s="146"/>
      <c r="VRW24" s="146"/>
      <c r="VRX24" s="146"/>
      <c r="VRY24" s="146"/>
      <c r="VRZ24" s="146"/>
      <c r="VSA24" s="146"/>
      <c r="VSB24" s="146"/>
      <c r="VSC24" s="146"/>
      <c r="VSD24" s="146"/>
      <c r="VSE24" s="146"/>
      <c r="VSF24" s="146"/>
      <c r="VSG24" s="146"/>
      <c r="VSH24" s="146"/>
      <c r="VSI24" s="146"/>
      <c r="VSJ24" s="146"/>
      <c r="VSK24" s="146"/>
      <c r="VSL24" s="146"/>
      <c r="VSM24" s="146"/>
      <c r="VSN24" s="146"/>
      <c r="VSO24" s="146"/>
      <c r="VSP24" s="146"/>
      <c r="VSQ24" s="146"/>
      <c r="VSR24" s="146"/>
      <c r="VSS24" s="146"/>
      <c r="VST24" s="146"/>
      <c r="VSU24" s="146"/>
      <c r="VSV24" s="146"/>
      <c r="VSW24" s="146"/>
      <c r="VSX24" s="146"/>
      <c r="VSY24" s="146"/>
      <c r="VSZ24" s="146"/>
      <c r="VTA24" s="146"/>
      <c r="VTB24" s="146"/>
      <c r="VTC24" s="146"/>
      <c r="VTD24" s="146"/>
      <c r="VTE24" s="146"/>
      <c r="VTF24" s="146"/>
      <c r="VTG24" s="146"/>
      <c r="VTH24" s="146"/>
      <c r="VTI24" s="146"/>
      <c r="VTJ24" s="146"/>
      <c r="VTK24" s="146"/>
      <c r="VTL24" s="146"/>
      <c r="VTM24" s="146"/>
      <c r="VTN24" s="146"/>
      <c r="VTO24" s="146"/>
      <c r="VTP24" s="146"/>
      <c r="VTQ24" s="146"/>
      <c r="VTR24" s="146"/>
      <c r="VTS24" s="146"/>
      <c r="VTT24" s="146"/>
      <c r="VTU24" s="146"/>
      <c r="VTV24" s="146"/>
      <c r="VTW24" s="146"/>
      <c r="VTX24" s="146"/>
      <c r="VTY24" s="146"/>
      <c r="VTZ24" s="146"/>
      <c r="VUA24" s="146"/>
      <c r="VUB24" s="146"/>
      <c r="VUC24" s="146"/>
      <c r="VUD24" s="146"/>
      <c r="VUE24" s="146"/>
      <c r="VUF24" s="146"/>
      <c r="VUG24" s="146"/>
      <c r="VUH24" s="146"/>
      <c r="VUI24" s="146"/>
      <c r="VUJ24" s="146"/>
      <c r="VUK24" s="146"/>
      <c r="VUL24" s="146"/>
      <c r="VUM24" s="146"/>
      <c r="VUN24" s="146"/>
      <c r="VUO24" s="146"/>
      <c r="VUP24" s="146"/>
      <c r="VUQ24" s="146"/>
      <c r="VUR24" s="146"/>
      <c r="VUS24" s="146"/>
      <c r="VUT24" s="146"/>
      <c r="VUU24" s="146"/>
      <c r="VUV24" s="146"/>
      <c r="VUW24" s="146"/>
      <c r="VUX24" s="146"/>
      <c r="VUY24" s="146"/>
      <c r="VUZ24" s="146"/>
      <c r="VVA24" s="146"/>
      <c r="VVB24" s="146"/>
      <c r="VVC24" s="146"/>
      <c r="VVD24" s="146"/>
      <c r="VVE24" s="146"/>
      <c r="VVF24" s="146"/>
      <c r="VVG24" s="146"/>
      <c r="VVH24" s="146"/>
      <c r="VVI24" s="146"/>
      <c r="VVJ24" s="146"/>
      <c r="VVK24" s="146"/>
      <c r="VVL24" s="146"/>
      <c r="VVM24" s="146"/>
      <c r="VVN24" s="146"/>
      <c r="VVO24" s="146"/>
      <c r="VVP24" s="146"/>
      <c r="VVQ24" s="146"/>
      <c r="VVR24" s="146"/>
      <c r="VVS24" s="146"/>
      <c r="VVT24" s="146"/>
      <c r="VVU24" s="146"/>
      <c r="VVV24" s="146"/>
      <c r="VVW24" s="146"/>
      <c r="VVX24" s="146"/>
      <c r="VVY24" s="146"/>
      <c r="VVZ24" s="146"/>
      <c r="VWA24" s="146"/>
      <c r="VWB24" s="146"/>
      <c r="VWC24" s="146"/>
      <c r="VWD24" s="146"/>
      <c r="VWE24" s="146"/>
      <c r="VWF24" s="146"/>
      <c r="VWG24" s="146"/>
      <c r="VWH24" s="146"/>
      <c r="VWI24" s="146"/>
      <c r="VWJ24" s="146"/>
      <c r="VWK24" s="146"/>
      <c r="VWL24" s="146"/>
      <c r="VWM24" s="146"/>
      <c r="VWN24" s="146"/>
      <c r="VWO24" s="146"/>
      <c r="VWP24" s="146"/>
      <c r="VWQ24" s="146"/>
      <c r="VWR24" s="146"/>
      <c r="VWS24" s="146"/>
      <c r="VWT24" s="146"/>
      <c r="VWU24" s="146"/>
      <c r="VWV24" s="146"/>
      <c r="VWW24" s="146"/>
      <c r="VWX24" s="146"/>
      <c r="VWY24" s="146"/>
      <c r="VWZ24" s="146"/>
      <c r="VXA24" s="146"/>
      <c r="VXB24" s="146"/>
      <c r="VXC24" s="146"/>
      <c r="VXD24" s="146"/>
      <c r="VXE24" s="146"/>
      <c r="VXF24" s="146"/>
      <c r="VXG24" s="146"/>
      <c r="VXH24" s="146"/>
      <c r="VXI24" s="146"/>
      <c r="VXJ24" s="146"/>
      <c r="VXK24" s="146"/>
      <c r="VXL24" s="146"/>
      <c r="VXM24" s="146"/>
      <c r="VXN24" s="146"/>
      <c r="VXO24" s="146"/>
      <c r="VXP24" s="146"/>
      <c r="VXQ24" s="146"/>
      <c r="VXR24" s="146"/>
      <c r="VXS24" s="146"/>
      <c r="VXT24" s="146"/>
      <c r="VXU24" s="146"/>
      <c r="VXV24" s="146"/>
      <c r="VXW24" s="146"/>
      <c r="VXX24" s="146"/>
      <c r="VXY24" s="146"/>
      <c r="VXZ24" s="146"/>
      <c r="VYA24" s="146"/>
      <c r="VYB24" s="146"/>
      <c r="VYC24" s="146"/>
      <c r="VYD24" s="146"/>
      <c r="VYE24" s="146"/>
      <c r="VYF24" s="146"/>
      <c r="VYG24" s="146"/>
      <c r="VYH24" s="146"/>
      <c r="VYI24" s="146"/>
      <c r="VYJ24" s="146"/>
      <c r="VYK24" s="146"/>
      <c r="VYL24" s="146"/>
      <c r="VYM24" s="146"/>
      <c r="VYN24" s="146"/>
      <c r="VYO24" s="146"/>
      <c r="VYP24" s="146"/>
      <c r="VYQ24" s="146"/>
      <c r="VYR24" s="146"/>
      <c r="VYS24" s="146"/>
      <c r="VYT24" s="146"/>
      <c r="VYU24" s="146"/>
      <c r="VYV24" s="146"/>
      <c r="VYW24" s="146"/>
      <c r="VYX24" s="146"/>
      <c r="VYY24" s="146"/>
      <c r="VYZ24" s="146"/>
      <c r="VZA24" s="146"/>
      <c r="VZB24" s="146"/>
      <c r="VZC24" s="146"/>
      <c r="VZD24" s="146"/>
      <c r="VZE24" s="146"/>
      <c r="VZF24" s="146"/>
      <c r="VZG24" s="146"/>
      <c r="VZH24" s="146"/>
      <c r="VZI24" s="146"/>
      <c r="VZJ24" s="146"/>
      <c r="VZK24" s="146"/>
      <c r="VZL24" s="146"/>
      <c r="VZM24" s="146"/>
      <c r="VZN24" s="146"/>
      <c r="VZO24" s="146"/>
      <c r="VZP24" s="146"/>
      <c r="VZQ24" s="146"/>
      <c r="VZR24" s="146"/>
      <c r="VZS24" s="146"/>
      <c r="VZT24" s="146"/>
      <c r="VZU24" s="146"/>
      <c r="VZV24" s="146"/>
      <c r="VZW24" s="146"/>
      <c r="VZX24" s="146"/>
      <c r="VZY24" s="146"/>
      <c r="VZZ24" s="146"/>
      <c r="WAA24" s="146"/>
      <c r="WAB24" s="146"/>
      <c r="WAC24" s="146"/>
      <c r="WAD24" s="146"/>
      <c r="WAE24" s="146"/>
      <c r="WAF24" s="146"/>
      <c r="WAG24" s="146"/>
      <c r="WAH24" s="146"/>
      <c r="WAI24" s="146"/>
      <c r="WAJ24" s="146"/>
      <c r="WAK24" s="146"/>
      <c r="WAL24" s="146"/>
      <c r="WAM24" s="146"/>
      <c r="WAN24" s="146"/>
      <c r="WAO24" s="146"/>
      <c r="WAP24" s="146"/>
      <c r="WAQ24" s="146"/>
      <c r="WAR24" s="146"/>
      <c r="WAS24" s="146"/>
      <c r="WAT24" s="146"/>
      <c r="WAU24" s="146"/>
      <c r="WAV24" s="146"/>
      <c r="WAW24" s="146"/>
      <c r="WAX24" s="146"/>
      <c r="WAY24" s="146"/>
      <c r="WAZ24" s="146"/>
      <c r="WBA24" s="146"/>
      <c r="WBB24" s="146"/>
      <c r="WBC24" s="146"/>
      <c r="WBD24" s="146"/>
      <c r="WBE24" s="146"/>
      <c r="WBF24" s="146"/>
      <c r="WBG24" s="146"/>
      <c r="WBH24" s="146"/>
      <c r="WBI24" s="146"/>
      <c r="WBJ24" s="146"/>
      <c r="WBK24" s="146"/>
      <c r="WBL24" s="146"/>
      <c r="WBM24" s="146"/>
      <c r="WBN24" s="146"/>
      <c r="WBO24" s="146"/>
      <c r="WBP24" s="146"/>
      <c r="WBQ24" s="146"/>
      <c r="WBR24" s="146"/>
      <c r="WBS24" s="146"/>
      <c r="WBT24" s="146"/>
      <c r="WBU24" s="146"/>
      <c r="WBV24" s="146"/>
      <c r="WBW24" s="146"/>
      <c r="WBX24" s="146"/>
      <c r="WBY24" s="146"/>
      <c r="WBZ24" s="146"/>
      <c r="WCA24" s="146"/>
      <c r="WCB24" s="146"/>
      <c r="WCC24" s="146"/>
      <c r="WCD24" s="146"/>
      <c r="WCE24" s="146"/>
      <c r="WCF24" s="146"/>
      <c r="WCG24" s="146"/>
      <c r="WCH24" s="146"/>
      <c r="WCI24" s="146"/>
      <c r="WCJ24" s="146"/>
      <c r="WCK24" s="146"/>
      <c r="WCL24" s="146"/>
      <c r="WCM24" s="146"/>
      <c r="WCN24" s="146"/>
      <c r="WCO24" s="146"/>
      <c r="WCP24" s="146"/>
      <c r="WCQ24" s="146"/>
      <c r="WCR24" s="146"/>
      <c r="WCS24" s="146"/>
      <c r="WCT24" s="146"/>
      <c r="WCU24" s="146"/>
      <c r="WCV24" s="146"/>
      <c r="WCW24" s="146"/>
      <c r="WCX24" s="146"/>
      <c r="WCY24" s="146"/>
      <c r="WCZ24" s="146"/>
      <c r="WDA24" s="146"/>
      <c r="WDB24" s="146"/>
      <c r="WDC24" s="146"/>
      <c r="WDD24" s="146"/>
      <c r="WDE24" s="146"/>
      <c r="WDF24" s="146"/>
      <c r="WDG24" s="146"/>
      <c r="WDH24" s="146"/>
      <c r="WDI24" s="146"/>
      <c r="WDJ24" s="146"/>
      <c r="WDK24" s="146"/>
      <c r="WDL24" s="146"/>
      <c r="WDM24" s="146"/>
      <c r="WDN24" s="146"/>
      <c r="WDO24" s="146"/>
      <c r="WDP24" s="146"/>
      <c r="WDQ24" s="146"/>
      <c r="WDR24" s="146"/>
      <c r="WDS24" s="146"/>
      <c r="WDT24" s="146"/>
      <c r="WDU24" s="146"/>
      <c r="WDV24" s="146"/>
      <c r="WDW24" s="146"/>
      <c r="WDX24" s="146"/>
      <c r="WDY24" s="146"/>
      <c r="WDZ24" s="146"/>
      <c r="WEA24" s="146"/>
      <c r="WEB24" s="146"/>
      <c r="WEC24" s="146"/>
      <c r="WED24" s="146"/>
      <c r="WEE24" s="146"/>
      <c r="WEF24" s="146"/>
      <c r="WEG24" s="146"/>
      <c r="WEH24" s="146"/>
      <c r="WEI24" s="146"/>
      <c r="WEJ24" s="146"/>
      <c r="WEK24" s="146"/>
      <c r="WEL24" s="146"/>
      <c r="WEM24" s="146"/>
      <c r="WEN24" s="146"/>
      <c r="WEO24" s="146"/>
      <c r="WEP24" s="146"/>
      <c r="WEQ24" s="146"/>
      <c r="WER24" s="146"/>
      <c r="WES24" s="146"/>
      <c r="WET24" s="146"/>
      <c r="WEU24" s="146"/>
      <c r="WEV24" s="146"/>
      <c r="WEW24" s="146"/>
      <c r="WEX24" s="146"/>
      <c r="WEY24" s="146"/>
      <c r="WEZ24" s="146"/>
      <c r="WFA24" s="146"/>
      <c r="WFB24" s="146"/>
      <c r="WFC24" s="146"/>
      <c r="WFD24" s="146"/>
      <c r="WFE24" s="146"/>
      <c r="WFF24" s="146"/>
      <c r="WFG24" s="146"/>
      <c r="WFH24" s="146"/>
      <c r="WFI24" s="146"/>
      <c r="WFJ24" s="146"/>
      <c r="WFK24" s="146"/>
      <c r="WFL24" s="146"/>
      <c r="WFM24" s="146"/>
      <c r="WFN24" s="146"/>
      <c r="WFO24" s="146"/>
      <c r="WFP24" s="146"/>
      <c r="WFQ24" s="146"/>
      <c r="WFR24" s="146"/>
      <c r="WFS24" s="146"/>
      <c r="WFT24" s="146"/>
      <c r="WFU24" s="146"/>
      <c r="WFV24" s="146"/>
      <c r="WFW24" s="146"/>
      <c r="WFX24" s="146"/>
      <c r="WFY24" s="146"/>
      <c r="WFZ24" s="146"/>
      <c r="WGA24" s="146"/>
      <c r="WGB24" s="146"/>
      <c r="WGC24" s="146"/>
      <c r="WGD24" s="146"/>
      <c r="WGE24" s="146"/>
      <c r="WGF24" s="146"/>
      <c r="WGG24" s="146"/>
      <c r="WGH24" s="146"/>
      <c r="WGI24" s="146"/>
      <c r="WGJ24" s="146"/>
      <c r="WGK24" s="146"/>
      <c r="WGL24" s="146"/>
      <c r="WGM24" s="146"/>
      <c r="WGN24" s="146"/>
      <c r="WGO24" s="146"/>
      <c r="WGP24" s="146"/>
      <c r="WGQ24" s="146"/>
      <c r="WGR24" s="146"/>
      <c r="WGS24" s="146"/>
      <c r="WGT24" s="146"/>
      <c r="WGU24" s="146"/>
      <c r="WGV24" s="146"/>
      <c r="WGW24" s="146"/>
      <c r="WGX24" s="146"/>
      <c r="WGY24" s="146"/>
      <c r="WGZ24" s="146"/>
      <c r="WHA24" s="146"/>
      <c r="WHB24" s="146"/>
      <c r="WHC24" s="146"/>
      <c r="WHD24" s="146"/>
      <c r="WHE24" s="146"/>
      <c r="WHF24" s="146"/>
      <c r="WHG24" s="146"/>
      <c r="WHH24" s="146"/>
      <c r="WHI24" s="146"/>
      <c r="WHJ24" s="146"/>
      <c r="WHK24" s="146"/>
      <c r="WHL24" s="146"/>
      <c r="WHM24" s="146"/>
      <c r="WHN24" s="146"/>
      <c r="WHO24" s="146"/>
      <c r="WHP24" s="146"/>
      <c r="WHQ24" s="146"/>
      <c r="WHR24" s="146"/>
      <c r="WHS24" s="146"/>
      <c r="WHT24" s="146"/>
      <c r="WHU24" s="146"/>
      <c r="WHV24" s="146"/>
      <c r="WHW24" s="146"/>
      <c r="WHX24" s="146"/>
      <c r="WHY24" s="146"/>
      <c r="WHZ24" s="146"/>
      <c r="WIA24" s="146"/>
      <c r="WIB24" s="146"/>
      <c r="WIC24" s="146"/>
      <c r="WID24" s="146"/>
      <c r="WIE24" s="146"/>
      <c r="WIF24" s="146"/>
      <c r="WIG24" s="146"/>
      <c r="WIH24" s="146"/>
      <c r="WII24" s="146"/>
      <c r="WIJ24" s="146"/>
      <c r="WIK24" s="146"/>
      <c r="WIL24" s="146"/>
      <c r="WIM24" s="146"/>
      <c r="WIN24" s="146"/>
      <c r="WIO24" s="146"/>
      <c r="WIP24" s="146"/>
      <c r="WIQ24" s="146"/>
      <c r="WIR24" s="146"/>
      <c r="WIS24" s="146"/>
      <c r="WIT24" s="146"/>
      <c r="WIU24" s="146"/>
      <c r="WIV24" s="146"/>
      <c r="WIW24" s="146"/>
      <c r="WIX24" s="146"/>
      <c r="WIY24" s="146"/>
      <c r="WIZ24" s="146"/>
      <c r="WJA24" s="146"/>
      <c r="WJB24" s="146"/>
      <c r="WJC24" s="146"/>
      <c r="WJD24" s="146"/>
      <c r="WJE24" s="146"/>
      <c r="WJF24" s="146"/>
      <c r="WJG24" s="146"/>
      <c r="WJH24" s="146"/>
      <c r="WJI24" s="146"/>
      <c r="WJJ24" s="146"/>
      <c r="WJK24" s="146"/>
      <c r="WJL24" s="146"/>
      <c r="WJM24" s="146"/>
      <c r="WJN24" s="146"/>
      <c r="WJO24" s="146"/>
      <c r="WJP24" s="146"/>
      <c r="WJQ24" s="146"/>
      <c r="WJR24" s="146"/>
      <c r="WJS24" s="146"/>
      <c r="WJT24" s="146"/>
      <c r="WJU24" s="146"/>
      <c r="WJV24" s="146"/>
      <c r="WJW24" s="146"/>
      <c r="WJX24" s="146"/>
      <c r="WJY24" s="146"/>
      <c r="WJZ24" s="146"/>
      <c r="WKA24" s="146"/>
      <c r="WKB24" s="146"/>
      <c r="WKC24" s="146"/>
      <c r="WKD24" s="146"/>
      <c r="WKE24" s="146"/>
      <c r="WKF24" s="146"/>
      <c r="WKG24" s="146"/>
      <c r="WKH24" s="146"/>
      <c r="WKI24" s="146"/>
      <c r="WKJ24" s="146"/>
      <c r="WKK24" s="146"/>
      <c r="WKL24" s="146"/>
      <c r="WKM24" s="146"/>
      <c r="WKN24" s="146"/>
      <c r="WKO24" s="146"/>
      <c r="WKP24" s="146"/>
      <c r="WKQ24" s="146"/>
      <c r="WKR24" s="146"/>
      <c r="WKS24" s="146"/>
      <c r="WKT24" s="146"/>
      <c r="WKU24" s="146"/>
      <c r="WKV24" s="146"/>
      <c r="WKW24" s="146"/>
      <c r="WKX24" s="146"/>
      <c r="WKY24" s="146"/>
      <c r="WKZ24" s="146"/>
      <c r="WLA24" s="146"/>
      <c r="WLB24" s="146"/>
      <c r="WLC24" s="146"/>
      <c r="WLD24" s="146"/>
      <c r="WLE24" s="146"/>
      <c r="WLF24" s="146"/>
      <c r="WLG24" s="146"/>
      <c r="WLH24" s="146"/>
      <c r="WLI24" s="146"/>
      <c r="WLJ24" s="146"/>
      <c r="WLK24" s="146"/>
      <c r="WLL24" s="146"/>
      <c r="WLM24" s="146"/>
      <c r="WLN24" s="146"/>
      <c r="WLO24" s="146"/>
      <c r="WLP24" s="146"/>
      <c r="WLQ24" s="146"/>
      <c r="WLR24" s="146"/>
      <c r="WLS24" s="146"/>
      <c r="WLT24" s="146"/>
      <c r="WLU24" s="146"/>
      <c r="WLV24" s="146"/>
      <c r="WLW24" s="146"/>
      <c r="WLX24" s="146"/>
      <c r="WLY24" s="146"/>
      <c r="WLZ24" s="146"/>
      <c r="WMA24" s="146"/>
      <c r="WMB24" s="146"/>
      <c r="WMC24" s="146"/>
      <c r="WMD24" s="146"/>
      <c r="WME24" s="146"/>
      <c r="WMF24" s="146"/>
      <c r="WMG24" s="146"/>
      <c r="WMH24" s="146"/>
      <c r="WMI24" s="146"/>
      <c r="WMJ24" s="146"/>
      <c r="WMK24" s="146"/>
      <c r="WML24" s="146"/>
      <c r="WMM24" s="146"/>
      <c r="WMN24" s="146"/>
      <c r="WMO24" s="146"/>
      <c r="WMP24" s="146"/>
      <c r="WMQ24" s="146"/>
      <c r="WMR24" s="146"/>
      <c r="WMS24" s="146"/>
      <c r="WMT24" s="146"/>
      <c r="WMU24" s="146"/>
      <c r="WMV24" s="146"/>
      <c r="WMW24" s="146"/>
      <c r="WMX24" s="146"/>
      <c r="WMY24" s="146"/>
      <c r="WMZ24" s="146"/>
      <c r="WNA24" s="146"/>
      <c r="WNB24" s="146"/>
      <c r="WNC24" s="146"/>
      <c r="WND24" s="146"/>
      <c r="WNE24" s="146"/>
      <c r="WNF24" s="146"/>
      <c r="WNG24" s="146"/>
      <c r="WNH24" s="146"/>
      <c r="WNI24" s="146"/>
      <c r="WNJ24" s="146"/>
      <c r="WNK24" s="146"/>
      <c r="WNL24" s="146"/>
      <c r="WNM24" s="146"/>
      <c r="WNN24" s="146"/>
      <c r="WNO24" s="146"/>
      <c r="WNP24" s="146"/>
      <c r="WNQ24" s="146"/>
      <c r="WNR24" s="146"/>
      <c r="WNS24" s="146"/>
      <c r="WNT24" s="146"/>
      <c r="WNU24" s="146"/>
      <c r="WNV24" s="146"/>
      <c r="WNW24" s="146"/>
      <c r="WNX24" s="146"/>
      <c r="WNY24" s="146"/>
      <c r="WNZ24" s="146"/>
      <c r="WOA24" s="146"/>
      <c r="WOB24" s="146"/>
      <c r="WOC24" s="146"/>
      <c r="WOD24" s="146"/>
      <c r="WOE24" s="146"/>
      <c r="WOF24" s="146"/>
      <c r="WOG24" s="146"/>
      <c r="WOH24" s="146"/>
      <c r="WOI24" s="146"/>
      <c r="WOJ24" s="146"/>
      <c r="WOK24" s="146"/>
      <c r="WOL24" s="146"/>
      <c r="WOM24" s="146"/>
      <c r="WON24" s="146"/>
      <c r="WOO24" s="146"/>
      <c r="WOP24" s="146"/>
      <c r="WOQ24" s="146"/>
      <c r="WOR24" s="146"/>
      <c r="WOS24" s="146"/>
      <c r="WOT24" s="146"/>
      <c r="WOU24" s="146"/>
      <c r="WOV24" s="146"/>
      <c r="WOW24" s="146"/>
      <c r="WOX24" s="146"/>
      <c r="WOY24" s="146"/>
      <c r="WOZ24" s="146"/>
      <c r="WPA24" s="146"/>
      <c r="WPB24" s="146"/>
      <c r="WPC24" s="146"/>
      <c r="WPD24" s="146"/>
      <c r="WPE24" s="146"/>
      <c r="WPF24" s="146"/>
      <c r="WPG24" s="146"/>
      <c r="WPH24" s="146"/>
      <c r="WPI24" s="146"/>
      <c r="WPJ24" s="146"/>
      <c r="WPK24" s="146"/>
      <c r="WPL24" s="146"/>
      <c r="WPM24" s="146"/>
      <c r="WPN24" s="146"/>
      <c r="WPO24" s="146"/>
      <c r="WPP24" s="146"/>
      <c r="WPQ24" s="146"/>
      <c r="WPR24" s="146"/>
      <c r="WPS24" s="146"/>
      <c r="WPT24" s="146"/>
      <c r="WPU24" s="146"/>
      <c r="WPV24" s="146"/>
      <c r="WPW24" s="146"/>
      <c r="WPX24" s="146"/>
      <c r="WPY24" s="146"/>
      <c r="WPZ24" s="146"/>
      <c r="WQA24" s="146"/>
      <c r="WQB24" s="146"/>
      <c r="WQC24" s="146"/>
      <c r="WQD24" s="146"/>
      <c r="WQE24" s="146"/>
      <c r="WQF24" s="146"/>
      <c r="WQG24" s="146"/>
      <c r="WQH24" s="146"/>
      <c r="WQI24" s="146"/>
      <c r="WQJ24" s="146"/>
      <c r="WQK24" s="146"/>
      <c r="WQL24" s="146"/>
      <c r="WQM24" s="146"/>
      <c r="WQN24" s="146"/>
      <c r="WQO24" s="146"/>
      <c r="WQP24" s="146"/>
      <c r="WQQ24" s="146"/>
      <c r="WQR24" s="146"/>
      <c r="WQS24" s="146"/>
      <c r="WQT24" s="146"/>
      <c r="WQU24" s="146"/>
      <c r="WQV24" s="146"/>
      <c r="WQW24" s="146"/>
      <c r="WQX24" s="146"/>
      <c r="WQY24" s="146"/>
      <c r="WQZ24" s="146"/>
      <c r="WRA24" s="146"/>
      <c r="WRB24" s="146"/>
      <c r="WRC24" s="146"/>
      <c r="WRD24" s="146"/>
      <c r="WRE24" s="146"/>
      <c r="WRF24" s="146"/>
      <c r="WRG24" s="146"/>
      <c r="WRH24" s="146"/>
      <c r="WRI24" s="146"/>
      <c r="WRJ24" s="146"/>
      <c r="WRK24" s="146"/>
      <c r="WRL24" s="146"/>
      <c r="WRM24" s="146"/>
      <c r="WRN24" s="146"/>
      <c r="WRO24" s="146"/>
      <c r="WRP24" s="146"/>
      <c r="WRQ24" s="146"/>
      <c r="WRR24" s="146"/>
      <c r="WRS24" s="146"/>
      <c r="WRT24" s="146"/>
      <c r="WRU24" s="146"/>
      <c r="WRV24" s="146"/>
      <c r="WRW24" s="146"/>
      <c r="WRX24" s="146"/>
      <c r="WRY24" s="146"/>
      <c r="WRZ24" s="146"/>
      <c r="WSA24" s="146"/>
      <c r="WSB24" s="146"/>
      <c r="WSC24" s="146"/>
      <c r="WSD24" s="146"/>
      <c r="WSE24" s="146"/>
      <c r="WSF24" s="146"/>
      <c r="WSG24" s="146"/>
      <c r="WSH24" s="146"/>
      <c r="WSI24" s="146"/>
      <c r="WSJ24" s="146"/>
      <c r="WSK24" s="146"/>
      <c r="WSL24" s="146"/>
      <c r="WSM24" s="146"/>
      <c r="WSN24" s="146"/>
      <c r="WSO24" s="146"/>
      <c r="WSP24" s="146"/>
      <c r="WSQ24" s="146"/>
      <c r="WSR24" s="146"/>
      <c r="WSS24" s="146"/>
      <c r="WST24" s="146"/>
      <c r="WSU24" s="146"/>
      <c r="WSV24" s="146"/>
      <c r="WSW24" s="146"/>
      <c r="WSX24" s="146"/>
      <c r="WSY24" s="146"/>
      <c r="WSZ24" s="146"/>
      <c r="WTA24" s="146"/>
      <c r="WTB24" s="146"/>
      <c r="WTC24" s="146"/>
      <c r="WTD24" s="146"/>
      <c r="WTE24" s="146"/>
      <c r="WTF24" s="146"/>
      <c r="WTG24" s="146"/>
      <c r="WTH24" s="146"/>
      <c r="WTI24" s="146"/>
      <c r="WTJ24" s="146"/>
      <c r="WTK24" s="146"/>
      <c r="WTL24" s="146"/>
      <c r="WTM24" s="146"/>
      <c r="WTN24" s="146"/>
      <c r="WTO24" s="146"/>
      <c r="WTP24" s="146"/>
      <c r="WTQ24" s="146"/>
      <c r="WTR24" s="146"/>
      <c r="WTS24" s="146"/>
      <c r="WTT24" s="146"/>
      <c r="WTU24" s="146"/>
      <c r="WTV24" s="146"/>
      <c r="WTW24" s="146"/>
      <c r="WTX24" s="146"/>
      <c r="WTY24" s="146"/>
      <c r="WTZ24" s="146"/>
      <c r="WUA24" s="146"/>
      <c r="WUB24" s="146"/>
      <c r="WUC24" s="146"/>
      <c r="WUD24" s="146"/>
      <c r="WUE24" s="146"/>
      <c r="WUF24" s="146"/>
      <c r="WUG24" s="146"/>
      <c r="WUH24" s="146"/>
      <c r="WUI24" s="146"/>
      <c r="WUJ24" s="146"/>
      <c r="WUK24" s="146"/>
      <c r="WUL24" s="146"/>
      <c r="WUM24" s="146"/>
      <c r="WUN24" s="146"/>
      <c r="WUO24" s="146"/>
      <c r="WUP24" s="146"/>
      <c r="WUQ24" s="146"/>
      <c r="WUR24" s="146"/>
      <c r="WUS24" s="146"/>
      <c r="WUT24" s="146"/>
      <c r="WUU24" s="146"/>
      <c r="WUV24" s="146"/>
      <c r="WUW24" s="146"/>
      <c r="WUX24" s="146"/>
      <c r="WUY24" s="146"/>
      <c r="WUZ24" s="146"/>
      <c r="WVA24" s="146"/>
      <c r="WVB24" s="146"/>
      <c r="WVC24" s="146"/>
      <c r="WVD24" s="146"/>
      <c r="WVE24" s="146"/>
      <c r="WVF24" s="146"/>
      <c r="WVG24" s="146"/>
      <c r="WVH24" s="146"/>
      <c r="WVI24" s="146"/>
      <c r="WVJ24" s="146"/>
      <c r="WVK24" s="146"/>
      <c r="WVL24" s="146"/>
      <c r="WVM24" s="146"/>
      <c r="WVN24" s="146"/>
      <c r="WVO24" s="146"/>
      <c r="WVP24" s="146"/>
      <c r="WVQ24" s="146"/>
      <c r="WVR24" s="146"/>
      <c r="WVS24" s="146"/>
      <c r="WVT24" s="146"/>
      <c r="WVU24" s="146"/>
      <c r="WVV24" s="146"/>
      <c r="WVW24" s="146"/>
      <c r="WVX24" s="146"/>
      <c r="WVY24" s="146"/>
      <c r="WVZ24" s="146"/>
      <c r="WWA24" s="146"/>
      <c r="WWB24" s="146"/>
      <c r="WWC24" s="146"/>
      <c r="WWD24" s="146"/>
      <c r="WWE24" s="146"/>
      <c r="WWF24" s="146"/>
      <c r="WWG24" s="146"/>
      <c r="WWH24" s="146"/>
      <c r="WWI24" s="146"/>
    </row>
  </sheetData>
  <mergeCells count="3">
    <mergeCell ref="A4:P4"/>
    <mergeCell ref="A6:P6"/>
    <mergeCell ref="A7:P7"/>
  </mergeCells>
  <pageMargins left="0.78740157480314965" right="0.39370078740157483" top="0.39370078740157483" bottom="0.39370078740157483" header="0.27559055118110237" footer="0.27559055118110237"/>
  <pageSetup paperSize="9" scale="61" fitToHeight="0" orientation="landscape" r:id="rId1"/>
  <headerFooter alignWithMargins="0">
    <oddHeader>&amp;L&amp;"Arial,обычный"&amp;6Подготовлено с использованием системы ГАРАНТ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IR27"/>
  <sheetViews>
    <sheetView zoomScale="50" zoomScaleNormal="50" workbookViewId="0">
      <selection activeCell="F10" sqref="F10:F11"/>
    </sheetView>
  </sheetViews>
  <sheetFormatPr defaultColWidth="9.109375" defaultRowHeight="13.8"/>
  <cols>
    <col min="1" max="1" width="11.88671875" style="146" customWidth="1"/>
    <col min="2" max="2" width="25.33203125" style="147" customWidth="1"/>
    <col min="3" max="3" width="14.88671875" style="147" customWidth="1"/>
    <col min="4" max="4" width="8.5546875" style="147" customWidth="1"/>
    <col min="5" max="5" width="18.33203125" style="147" customWidth="1"/>
    <col min="6" max="6" width="13.6640625" style="147" customWidth="1"/>
    <col min="7" max="7" width="21.6640625" style="147" customWidth="1"/>
    <col min="8" max="9" width="11.44140625" style="147" customWidth="1"/>
    <col min="10" max="10" width="16.33203125" style="147" customWidth="1"/>
    <col min="11" max="11" width="14.5546875" style="147" customWidth="1"/>
    <col min="12" max="12" width="23.33203125" style="147" customWidth="1"/>
    <col min="13" max="13" width="13.6640625" style="147" customWidth="1"/>
    <col min="14" max="14" width="8" style="147" customWidth="1"/>
    <col min="15" max="15" width="9" style="147" customWidth="1"/>
    <col min="16" max="16" width="16.33203125" style="147" customWidth="1"/>
    <col min="17" max="18" width="12.33203125" style="147" customWidth="1"/>
    <col min="19" max="19" width="14.88671875" style="147" customWidth="1"/>
    <col min="20" max="21" width="13.88671875" style="147" customWidth="1"/>
    <col min="22" max="22" width="9" style="147" customWidth="1"/>
    <col min="23" max="25" width="7.88671875" style="147" customWidth="1"/>
    <col min="26" max="26" width="7.88671875" style="148" customWidth="1"/>
    <col min="27" max="32" width="7.88671875" style="147" customWidth="1"/>
    <col min="33" max="33" width="10.44140625" style="146" customWidth="1"/>
    <col min="34" max="34" width="14.44140625" style="146" customWidth="1"/>
    <col min="35" max="16384" width="9.109375" style="146"/>
  </cols>
  <sheetData>
    <row r="1" spans="1:252" ht="18">
      <c r="Z1" s="4" t="s">
        <v>344</v>
      </c>
    </row>
    <row r="2" spans="1:252" ht="18">
      <c r="Z2" s="6" t="s">
        <v>1</v>
      </c>
    </row>
    <row r="3" spans="1:252" ht="18">
      <c r="Z3" s="6"/>
    </row>
    <row r="4" spans="1:252" ht="16.8">
      <c r="A4" s="518" t="s">
        <v>345</v>
      </c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  <c r="Z4" s="518"/>
    </row>
    <row r="5" spans="1:252"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65"/>
    </row>
    <row r="6" spans="1:252" ht="15.6">
      <c r="A6" s="493" t="s">
        <v>346</v>
      </c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165"/>
    </row>
    <row r="7" spans="1:252" ht="15.6">
      <c r="A7" s="434" t="s">
        <v>347</v>
      </c>
      <c r="B7" s="434"/>
      <c r="C7" s="434"/>
      <c r="D7" s="434"/>
      <c r="E7" s="434"/>
      <c r="F7" s="434"/>
      <c r="G7" s="434"/>
      <c r="H7" s="434"/>
      <c r="I7" s="434"/>
      <c r="J7" s="434"/>
      <c r="K7" s="434"/>
      <c r="L7" s="434"/>
      <c r="M7" s="434"/>
      <c r="N7" s="434"/>
      <c r="O7" s="434"/>
      <c r="P7" s="434"/>
      <c r="Q7" s="434"/>
      <c r="R7" s="434"/>
      <c r="S7" s="434"/>
      <c r="T7" s="434"/>
      <c r="U7" s="434"/>
      <c r="V7" s="434"/>
      <c r="W7" s="434"/>
      <c r="X7" s="434"/>
      <c r="Y7" s="434"/>
      <c r="Z7" s="434"/>
      <c r="AA7" s="165"/>
    </row>
    <row r="8" spans="1:252" ht="14.4" thickBot="1">
      <c r="A8" s="519"/>
      <c r="B8" s="519"/>
      <c r="C8" s="519"/>
      <c r="D8" s="519"/>
      <c r="E8" s="519"/>
      <c r="F8" s="519"/>
      <c r="G8" s="519"/>
      <c r="H8" s="519"/>
      <c r="I8" s="519"/>
      <c r="J8" s="519"/>
      <c r="K8" s="519"/>
      <c r="L8" s="519"/>
      <c r="M8" s="519"/>
      <c r="N8" s="519"/>
      <c r="O8" s="519"/>
      <c r="P8" s="519"/>
      <c r="Q8" s="519"/>
      <c r="R8" s="519"/>
      <c r="S8" s="519"/>
      <c r="T8" s="519"/>
      <c r="U8" s="519"/>
      <c r="V8" s="519"/>
      <c r="W8" s="519"/>
      <c r="X8" s="519"/>
      <c r="Y8" s="519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  <c r="EO8" s="148"/>
      <c r="EP8" s="148"/>
      <c r="EQ8" s="148"/>
      <c r="ER8" s="148"/>
      <c r="ES8" s="148"/>
      <c r="ET8" s="148"/>
      <c r="EU8" s="148"/>
      <c r="EV8" s="148"/>
      <c r="EW8" s="148"/>
      <c r="EX8" s="148"/>
      <c r="EY8" s="148"/>
      <c r="EZ8" s="148"/>
      <c r="FA8" s="148"/>
      <c r="FB8" s="148"/>
      <c r="FC8" s="148"/>
      <c r="FD8" s="148"/>
      <c r="FE8" s="148"/>
      <c r="FF8" s="148"/>
      <c r="FG8" s="148"/>
      <c r="FH8" s="148"/>
      <c r="FI8" s="148"/>
      <c r="FJ8" s="148"/>
      <c r="FK8" s="148"/>
      <c r="FL8" s="148"/>
      <c r="FM8" s="148"/>
      <c r="FN8" s="148"/>
      <c r="FO8" s="148"/>
      <c r="FP8" s="148"/>
      <c r="FQ8" s="148"/>
      <c r="FR8" s="148"/>
      <c r="FS8" s="148"/>
      <c r="FT8" s="148"/>
      <c r="FU8" s="148"/>
      <c r="FV8" s="148"/>
      <c r="FW8" s="148"/>
      <c r="FX8" s="148"/>
      <c r="FY8" s="148"/>
      <c r="FZ8" s="148"/>
      <c r="GA8" s="148"/>
      <c r="GB8" s="148"/>
      <c r="GC8" s="148"/>
      <c r="GD8" s="148"/>
      <c r="GE8" s="148"/>
      <c r="GF8" s="148"/>
      <c r="GG8" s="148"/>
      <c r="GH8" s="148"/>
      <c r="GI8" s="148"/>
      <c r="GJ8" s="148"/>
      <c r="GK8" s="148"/>
      <c r="GL8" s="148"/>
      <c r="GM8" s="148"/>
      <c r="GN8" s="148"/>
      <c r="GO8" s="148"/>
      <c r="GP8" s="148"/>
      <c r="GQ8" s="148"/>
      <c r="GR8" s="148"/>
      <c r="GS8" s="148"/>
      <c r="GT8" s="148"/>
      <c r="GU8" s="148"/>
      <c r="GV8" s="148"/>
      <c r="GW8" s="148"/>
      <c r="GX8" s="148"/>
      <c r="GY8" s="148"/>
      <c r="GZ8" s="148"/>
      <c r="HA8" s="148"/>
      <c r="HB8" s="148"/>
      <c r="HC8" s="148"/>
      <c r="HD8" s="148"/>
      <c r="HE8" s="148"/>
      <c r="HF8" s="148"/>
      <c r="HG8" s="148"/>
      <c r="HH8" s="148"/>
      <c r="HI8" s="148"/>
      <c r="HJ8" s="148"/>
      <c r="HK8" s="148"/>
      <c r="HL8" s="148"/>
      <c r="HM8" s="148"/>
      <c r="HN8" s="148"/>
      <c r="HO8" s="148"/>
      <c r="HP8" s="148"/>
      <c r="HQ8" s="148"/>
      <c r="HR8" s="148"/>
      <c r="HS8" s="148"/>
      <c r="HT8" s="148"/>
      <c r="HU8" s="148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</row>
    <row r="9" spans="1:252" ht="38.4" customHeight="1">
      <c r="A9" s="520" t="s">
        <v>5</v>
      </c>
      <c r="B9" s="522" t="s">
        <v>6</v>
      </c>
      <c r="C9" s="522" t="s">
        <v>7</v>
      </c>
      <c r="D9" s="524" t="s">
        <v>348</v>
      </c>
      <c r="E9" s="524"/>
      <c r="F9" s="524"/>
      <c r="G9" s="524"/>
      <c r="H9" s="524" t="s">
        <v>349</v>
      </c>
      <c r="I9" s="524"/>
      <c r="J9" s="522" t="s">
        <v>350</v>
      </c>
      <c r="K9" s="522" t="s">
        <v>351</v>
      </c>
      <c r="L9" s="522" t="s">
        <v>352</v>
      </c>
      <c r="M9" s="526" t="s">
        <v>353</v>
      </c>
      <c r="N9" s="524" t="s">
        <v>354</v>
      </c>
      <c r="O9" s="524" t="s">
        <v>355</v>
      </c>
      <c r="P9" s="535" t="s">
        <v>356</v>
      </c>
      <c r="Q9" s="524" t="s">
        <v>357</v>
      </c>
      <c r="R9" s="524"/>
      <c r="S9" s="522" t="s">
        <v>358</v>
      </c>
      <c r="T9" s="537" t="s">
        <v>13</v>
      </c>
      <c r="U9" s="537" t="s">
        <v>359</v>
      </c>
      <c r="V9" s="522" t="s">
        <v>360</v>
      </c>
      <c r="W9" s="530" t="s">
        <v>361</v>
      </c>
      <c r="X9" s="530"/>
      <c r="Y9" s="530"/>
      <c r="Z9" s="530"/>
      <c r="AA9" s="530"/>
      <c r="AB9" s="530"/>
      <c r="AC9" s="530"/>
      <c r="AD9" s="530"/>
      <c r="AE9" s="530"/>
      <c r="AF9" s="530"/>
      <c r="AG9" s="530"/>
      <c r="AH9" s="531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  <c r="CQ9" s="148"/>
      <c r="CR9" s="148"/>
      <c r="CS9" s="148"/>
      <c r="CT9" s="148"/>
      <c r="CU9" s="148"/>
      <c r="CV9" s="148"/>
      <c r="CW9" s="148"/>
      <c r="CX9" s="148"/>
      <c r="CY9" s="148"/>
      <c r="CZ9" s="148"/>
      <c r="DA9" s="148"/>
      <c r="DB9" s="148"/>
      <c r="DC9" s="148"/>
      <c r="DD9" s="148"/>
      <c r="DE9" s="148"/>
      <c r="DF9" s="148"/>
      <c r="DG9" s="148"/>
      <c r="DH9" s="148"/>
      <c r="DI9" s="148"/>
      <c r="DJ9" s="148"/>
      <c r="DK9" s="148"/>
      <c r="DL9" s="148"/>
      <c r="DM9" s="148"/>
      <c r="DN9" s="148"/>
      <c r="DO9" s="148"/>
      <c r="DP9" s="148"/>
      <c r="DQ9" s="148"/>
      <c r="DR9" s="148"/>
      <c r="DS9" s="148"/>
      <c r="DT9" s="148"/>
      <c r="DU9" s="148"/>
      <c r="DV9" s="148"/>
      <c r="DW9" s="148"/>
      <c r="DX9" s="148"/>
      <c r="DY9" s="148"/>
      <c r="DZ9" s="148"/>
      <c r="EA9" s="148"/>
      <c r="EB9" s="148"/>
      <c r="EC9" s="148"/>
      <c r="ED9" s="148"/>
      <c r="EE9" s="148"/>
      <c r="EF9" s="148"/>
      <c r="EG9" s="148"/>
      <c r="EH9" s="148"/>
      <c r="EI9" s="148"/>
      <c r="EJ9" s="148"/>
      <c r="EK9" s="148"/>
      <c r="EL9" s="148"/>
      <c r="EM9" s="148"/>
      <c r="EN9" s="148"/>
      <c r="EO9" s="148"/>
      <c r="EP9" s="148"/>
      <c r="EQ9" s="148"/>
      <c r="ER9" s="148"/>
      <c r="ES9" s="148"/>
      <c r="ET9" s="148"/>
      <c r="EU9" s="148"/>
      <c r="EV9" s="148"/>
      <c r="EW9" s="148"/>
      <c r="EX9" s="148"/>
      <c r="EY9" s="148"/>
      <c r="EZ9" s="148"/>
      <c r="FA9" s="148"/>
      <c r="FB9" s="148"/>
      <c r="FC9" s="148"/>
      <c r="FD9" s="148"/>
      <c r="FE9" s="148"/>
      <c r="FF9" s="148"/>
      <c r="FG9" s="148"/>
      <c r="FH9" s="148"/>
      <c r="FI9" s="148"/>
      <c r="FJ9" s="148"/>
      <c r="FK9" s="148"/>
      <c r="FL9" s="148"/>
      <c r="FM9" s="148"/>
      <c r="FN9" s="148"/>
      <c r="FO9" s="148"/>
      <c r="FP9" s="148"/>
      <c r="FQ9" s="148"/>
      <c r="FR9" s="148"/>
      <c r="FS9" s="148"/>
      <c r="FT9" s="148"/>
      <c r="FU9" s="148"/>
      <c r="FV9" s="148"/>
      <c r="FW9" s="148"/>
      <c r="FX9" s="148"/>
      <c r="FY9" s="148"/>
      <c r="FZ9" s="148"/>
      <c r="GA9" s="148"/>
      <c r="GB9" s="148"/>
      <c r="GC9" s="148"/>
      <c r="GD9" s="148"/>
      <c r="GE9" s="148"/>
      <c r="GF9" s="148"/>
      <c r="GG9" s="148"/>
      <c r="GH9" s="148"/>
      <c r="GI9" s="148"/>
      <c r="GJ9" s="148"/>
      <c r="GK9" s="148"/>
      <c r="GL9" s="148"/>
      <c r="GM9" s="148"/>
      <c r="GN9" s="148"/>
      <c r="GO9" s="148"/>
      <c r="GP9" s="148"/>
      <c r="GQ9" s="148"/>
      <c r="GR9" s="148"/>
      <c r="GS9" s="148"/>
      <c r="GT9" s="148"/>
      <c r="GU9" s="148"/>
      <c r="GV9" s="148"/>
      <c r="GW9" s="148"/>
      <c r="GX9" s="148"/>
      <c r="GY9" s="148"/>
      <c r="GZ9" s="148"/>
      <c r="HA9" s="148"/>
      <c r="HB9" s="148"/>
      <c r="HC9" s="148"/>
      <c r="HD9" s="148"/>
      <c r="HE9" s="148"/>
      <c r="HF9" s="148"/>
      <c r="HG9" s="148"/>
      <c r="HH9" s="148"/>
      <c r="HI9" s="148"/>
      <c r="HJ9" s="148"/>
      <c r="HK9" s="148"/>
      <c r="HL9" s="148"/>
      <c r="HM9" s="148"/>
      <c r="HN9" s="148"/>
      <c r="HO9" s="148"/>
      <c r="HP9" s="148"/>
      <c r="HQ9" s="148"/>
      <c r="HR9" s="148"/>
      <c r="HS9" s="148"/>
      <c r="HT9" s="148"/>
      <c r="HU9" s="148"/>
      <c r="HV9" s="148"/>
      <c r="HW9" s="148"/>
      <c r="HX9" s="148"/>
      <c r="HY9" s="148"/>
      <c r="HZ9" s="148"/>
      <c r="IA9" s="148"/>
      <c r="IB9" s="148"/>
      <c r="IC9" s="148"/>
      <c r="ID9" s="148"/>
      <c r="IE9" s="148"/>
      <c r="IF9" s="148"/>
      <c r="IG9" s="148"/>
      <c r="IH9" s="148"/>
      <c r="II9" s="148"/>
      <c r="IJ9" s="148"/>
      <c r="IK9" s="148"/>
      <c r="IL9" s="148"/>
      <c r="IM9" s="148"/>
      <c r="IN9" s="148"/>
      <c r="IO9" s="148"/>
      <c r="IP9" s="148"/>
      <c r="IQ9" s="148"/>
      <c r="IR9" s="148"/>
    </row>
    <row r="10" spans="1:252" ht="120.6" customHeight="1">
      <c r="A10" s="521"/>
      <c r="B10" s="523"/>
      <c r="C10" s="523"/>
      <c r="D10" s="525" t="s">
        <v>362</v>
      </c>
      <c r="E10" s="525" t="s">
        <v>363</v>
      </c>
      <c r="F10" s="525" t="s">
        <v>364</v>
      </c>
      <c r="G10" s="525" t="s">
        <v>365</v>
      </c>
      <c r="H10" s="525"/>
      <c r="I10" s="525"/>
      <c r="J10" s="523"/>
      <c r="K10" s="523"/>
      <c r="L10" s="523"/>
      <c r="M10" s="527"/>
      <c r="N10" s="525"/>
      <c r="O10" s="525"/>
      <c r="P10" s="536"/>
      <c r="Q10" s="525"/>
      <c r="R10" s="525"/>
      <c r="S10" s="523"/>
      <c r="T10" s="538"/>
      <c r="U10" s="538"/>
      <c r="V10" s="523"/>
      <c r="W10" s="532" t="s">
        <v>366</v>
      </c>
      <c r="X10" s="532"/>
      <c r="Y10" s="532" t="s">
        <v>367</v>
      </c>
      <c r="Z10" s="532"/>
      <c r="AA10" s="532" t="s">
        <v>368</v>
      </c>
      <c r="AB10" s="532"/>
      <c r="AC10" s="533" t="s">
        <v>369</v>
      </c>
      <c r="AD10" s="534"/>
      <c r="AE10" s="533" t="s">
        <v>370</v>
      </c>
      <c r="AF10" s="534"/>
      <c r="AG10" s="528" t="s">
        <v>371</v>
      </c>
      <c r="AH10" s="529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  <c r="EP10" s="148"/>
      <c r="EQ10" s="148"/>
      <c r="ER10" s="148"/>
      <c r="ES10" s="148"/>
      <c r="ET10" s="148"/>
      <c r="EU10" s="148"/>
      <c r="EV10" s="148"/>
      <c r="EW10" s="148"/>
      <c r="EX10" s="148"/>
      <c r="EY10" s="148"/>
      <c r="EZ10" s="148"/>
      <c r="FA10" s="148"/>
      <c r="FB10" s="148"/>
      <c r="FC10" s="148"/>
      <c r="FD10" s="148"/>
      <c r="FE10" s="148"/>
      <c r="FF10" s="148"/>
      <c r="FG10" s="148"/>
      <c r="FH10" s="148"/>
      <c r="FI10" s="148"/>
      <c r="FJ10" s="148"/>
      <c r="FK10" s="148"/>
      <c r="FL10" s="148"/>
      <c r="FM10" s="148"/>
      <c r="FN10" s="148"/>
      <c r="FO10" s="148"/>
      <c r="FP10" s="148"/>
      <c r="FQ10" s="148"/>
      <c r="FR10" s="148"/>
      <c r="FS10" s="148"/>
      <c r="FT10" s="148"/>
      <c r="FU10" s="148"/>
      <c r="FV10" s="148"/>
      <c r="FW10" s="148"/>
      <c r="FX10" s="148"/>
      <c r="FY10" s="148"/>
      <c r="FZ10" s="148"/>
      <c r="GA10" s="148"/>
      <c r="GB10" s="148"/>
      <c r="GC10" s="148"/>
      <c r="GD10" s="148"/>
      <c r="GE10" s="148"/>
      <c r="GF10" s="148"/>
      <c r="GG10" s="148"/>
      <c r="GH10" s="148"/>
      <c r="GI10" s="148"/>
      <c r="GJ10" s="148"/>
      <c r="GK10" s="148"/>
      <c r="GL10" s="148"/>
      <c r="GM10" s="148"/>
      <c r="GN10" s="148"/>
      <c r="GO10" s="148"/>
      <c r="GP10" s="148"/>
      <c r="GQ10" s="148"/>
      <c r="GR10" s="148"/>
      <c r="GS10" s="148"/>
      <c r="GT10" s="148"/>
      <c r="GU10" s="148"/>
      <c r="GV10" s="148"/>
      <c r="GW10" s="148"/>
      <c r="GX10" s="148"/>
      <c r="GY10" s="148"/>
      <c r="GZ10" s="148"/>
      <c r="HA10" s="148"/>
      <c r="HB10" s="148"/>
      <c r="HC10" s="148"/>
      <c r="HD10" s="148"/>
      <c r="HE10" s="148"/>
      <c r="HF10" s="148"/>
      <c r="HG10" s="148"/>
      <c r="HH10" s="148"/>
      <c r="HI10" s="148"/>
      <c r="HJ10" s="148"/>
      <c r="HK10" s="148"/>
      <c r="HL10" s="148"/>
      <c r="HM10" s="148"/>
      <c r="HN10" s="148"/>
      <c r="HO10" s="148"/>
      <c r="HP10" s="148"/>
      <c r="HQ10" s="148"/>
      <c r="HR10" s="148"/>
      <c r="HS10" s="148"/>
      <c r="HT10" s="148"/>
      <c r="HU10" s="148"/>
      <c r="HV10" s="148"/>
      <c r="HW10" s="148"/>
      <c r="HX10" s="148"/>
      <c r="HY10" s="148"/>
      <c r="HZ10" s="148"/>
      <c r="IA10" s="148"/>
      <c r="IB10" s="148"/>
      <c r="IC10" s="148"/>
      <c r="ID10" s="148"/>
      <c r="IE10" s="148"/>
      <c r="IF10" s="148"/>
      <c r="IG10" s="148"/>
      <c r="IH10" s="148"/>
      <c r="II10" s="148"/>
      <c r="IJ10" s="148"/>
      <c r="IK10" s="148"/>
      <c r="IL10" s="148"/>
      <c r="IM10" s="148"/>
      <c r="IN10" s="148"/>
      <c r="IO10" s="148"/>
      <c r="IP10" s="148"/>
      <c r="IQ10" s="148"/>
      <c r="IR10" s="148"/>
    </row>
    <row r="11" spans="1:252" ht="225.6" customHeight="1">
      <c r="A11" s="521"/>
      <c r="B11" s="523"/>
      <c r="C11" s="523"/>
      <c r="D11" s="525"/>
      <c r="E11" s="525"/>
      <c r="F11" s="525"/>
      <c r="G11" s="525"/>
      <c r="H11" s="150" t="s">
        <v>372</v>
      </c>
      <c r="I11" s="166" t="s">
        <v>373</v>
      </c>
      <c r="J11" s="523"/>
      <c r="K11" s="523"/>
      <c r="L11" s="523"/>
      <c r="M11" s="527"/>
      <c r="N11" s="525"/>
      <c r="O11" s="525"/>
      <c r="P11" s="536"/>
      <c r="Q11" s="167" t="s">
        <v>374</v>
      </c>
      <c r="R11" s="168" t="s">
        <v>375</v>
      </c>
      <c r="S11" s="523"/>
      <c r="T11" s="538"/>
      <c r="U11" s="538"/>
      <c r="V11" s="523"/>
      <c r="W11" s="169" t="s">
        <v>376</v>
      </c>
      <c r="X11" s="169" t="s">
        <v>377</v>
      </c>
      <c r="Y11" s="169" t="s">
        <v>376</v>
      </c>
      <c r="Z11" s="169" t="s">
        <v>377</v>
      </c>
      <c r="AA11" s="169" t="s">
        <v>376</v>
      </c>
      <c r="AB11" s="169" t="s">
        <v>377</v>
      </c>
      <c r="AC11" s="169" t="s">
        <v>376</v>
      </c>
      <c r="AD11" s="169" t="s">
        <v>377</v>
      </c>
      <c r="AE11" s="169" t="s">
        <v>376</v>
      </c>
      <c r="AF11" s="169" t="s">
        <v>377</v>
      </c>
      <c r="AG11" s="169" t="s">
        <v>376</v>
      </c>
      <c r="AH11" s="170" t="s">
        <v>377</v>
      </c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48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  <c r="DO11" s="148"/>
      <c r="DP11" s="148"/>
      <c r="DQ11" s="148"/>
      <c r="DR11" s="148"/>
      <c r="DS11" s="148"/>
      <c r="DT11" s="148"/>
      <c r="DU11" s="148"/>
      <c r="DV11" s="148"/>
      <c r="DW11" s="148"/>
      <c r="DX11" s="148"/>
      <c r="DY11" s="148"/>
      <c r="DZ11" s="148"/>
      <c r="EA11" s="148"/>
      <c r="EB11" s="148"/>
      <c r="EC11" s="148"/>
      <c r="ED11" s="148"/>
      <c r="EE11" s="148"/>
      <c r="EF11" s="148"/>
      <c r="EG11" s="148"/>
      <c r="EH11" s="148"/>
      <c r="EI11" s="148"/>
      <c r="EJ11" s="148"/>
      <c r="EK11" s="148"/>
      <c r="EL11" s="148"/>
      <c r="EM11" s="148"/>
      <c r="EN11" s="148"/>
      <c r="EO11" s="148"/>
      <c r="EP11" s="148"/>
      <c r="EQ11" s="148"/>
      <c r="ER11" s="148"/>
      <c r="ES11" s="148"/>
      <c r="ET11" s="148"/>
      <c r="EU11" s="148"/>
      <c r="EV11" s="148"/>
      <c r="EW11" s="148"/>
      <c r="EX11" s="148"/>
      <c r="EY11" s="148"/>
      <c r="EZ11" s="148"/>
      <c r="FA11" s="148"/>
      <c r="FB11" s="148"/>
      <c r="FC11" s="148"/>
      <c r="FD11" s="148"/>
      <c r="FE11" s="148"/>
      <c r="FF11" s="148"/>
      <c r="FG11" s="148"/>
      <c r="FH11" s="148"/>
      <c r="FI11" s="148"/>
      <c r="FJ11" s="148"/>
      <c r="FK11" s="148"/>
      <c r="FL11" s="148"/>
      <c r="FM11" s="148"/>
      <c r="FN11" s="148"/>
      <c r="FO11" s="148"/>
      <c r="FP11" s="148"/>
      <c r="FQ11" s="148"/>
      <c r="FR11" s="148"/>
      <c r="FS11" s="148"/>
      <c r="FT11" s="148"/>
      <c r="FU11" s="148"/>
      <c r="FV11" s="148"/>
      <c r="FW11" s="148"/>
      <c r="FX11" s="148"/>
      <c r="FY11" s="148"/>
      <c r="FZ11" s="148"/>
      <c r="GA11" s="148"/>
      <c r="GB11" s="148"/>
      <c r="GC11" s="148"/>
      <c r="GD11" s="148"/>
      <c r="GE11" s="148"/>
      <c r="GF11" s="148"/>
      <c r="GG11" s="148"/>
      <c r="GH11" s="148"/>
      <c r="GI11" s="148"/>
      <c r="GJ11" s="148"/>
      <c r="GK11" s="148"/>
      <c r="GL11" s="148"/>
      <c r="GM11" s="148"/>
      <c r="GN11" s="148"/>
      <c r="GO11" s="148"/>
      <c r="GP11" s="148"/>
      <c r="GQ11" s="148"/>
      <c r="GR11" s="148"/>
      <c r="GS11" s="148"/>
      <c r="GT11" s="148"/>
      <c r="GU11" s="148"/>
      <c r="GV11" s="148"/>
      <c r="GW11" s="148"/>
      <c r="GX11" s="148"/>
      <c r="GY11" s="148"/>
      <c r="GZ11" s="148"/>
      <c r="HA11" s="148"/>
      <c r="HB11" s="148"/>
      <c r="HC11" s="148"/>
      <c r="HD11" s="148"/>
      <c r="HE11" s="148"/>
      <c r="HF11" s="148"/>
      <c r="HG11" s="148"/>
      <c r="HH11" s="148"/>
      <c r="HI11" s="148"/>
      <c r="HJ11" s="148"/>
      <c r="HK11" s="148"/>
      <c r="HL11" s="148"/>
      <c r="HM11" s="148"/>
      <c r="HN11" s="148"/>
      <c r="HO11" s="148"/>
      <c r="HP11" s="148"/>
      <c r="HQ11" s="148"/>
      <c r="HR11" s="148"/>
      <c r="HS11" s="148"/>
      <c r="HT11" s="148"/>
      <c r="HU11" s="148"/>
      <c r="HV11" s="148"/>
      <c r="HW11" s="148"/>
      <c r="HX11" s="148"/>
      <c r="HY11" s="148"/>
      <c r="HZ11" s="148"/>
      <c r="IA11" s="148"/>
      <c r="IB11" s="148"/>
      <c r="IC11" s="148"/>
      <c r="ID11" s="148"/>
      <c r="IE11" s="148"/>
      <c r="IF11" s="148"/>
      <c r="IG11" s="148"/>
      <c r="IH11" s="148"/>
      <c r="II11" s="148"/>
      <c r="IJ11" s="148"/>
      <c r="IK11" s="148"/>
      <c r="IL11" s="148"/>
      <c r="IM11" s="148"/>
      <c r="IN11" s="148"/>
      <c r="IO11" s="148"/>
      <c r="IP11" s="148"/>
      <c r="IQ11" s="148"/>
      <c r="IR11" s="148"/>
    </row>
    <row r="12" spans="1:252">
      <c r="A12" s="171">
        <v>1</v>
      </c>
      <c r="B12" s="155">
        <v>2</v>
      </c>
      <c r="C12" s="155">
        <v>3</v>
      </c>
      <c r="D12" s="155">
        <v>4</v>
      </c>
      <c r="E12" s="155">
        <v>5</v>
      </c>
      <c r="F12" s="155">
        <v>6</v>
      </c>
      <c r="G12" s="155">
        <v>7</v>
      </c>
      <c r="H12" s="155">
        <v>8</v>
      </c>
      <c r="I12" s="155">
        <v>9</v>
      </c>
      <c r="J12" s="155">
        <v>10</v>
      </c>
      <c r="K12" s="155">
        <v>11</v>
      </c>
      <c r="L12" s="155">
        <v>12</v>
      </c>
      <c r="M12" s="155">
        <v>13</v>
      </c>
      <c r="N12" s="155">
        <v>14</v>
      </c>
      <c r="O12" s="155">
        <v>15</v>
      </c>
      <c r="P12" s="155">
        <v>16</v>
      </c>
      <c r="Q12" s="155">
        <v>17</v>
      </c>
      <c r="R12" s="155">
        <v>18</v>
      </c>
      <c r="S12" s="155">
        <v>19</v>
      </c>
      <c r="T12" s="155">
        <v>20</v>
      </c>
      <c r="U12" s="155">
        <v>21</v>
      </c>
      <c r="V12" s="155">
        <v>22</v>
      </c>
      <c r="W12" s="172" t="s">
        <v>378</v>
      </c>
      <c r="X12" s="172" t="s">
        <v>379</v>
      </c>
      <c r="Y12" s="172" t="s">
        <v>380</v>
      </c>
      <c r="Z12" s="172" t="s">
        <v>381</v>
      </c>
      <c r="AA12" s="172" t="s">
        <v>382</v>
      </c>
      <c r="AB12" s="172" t="s">
        <v>383</v>
      </c>
      <c r="AC12" s="172" t="s">
        <v>384</v>
      </c>
      <c r="AD12" s="172" t="s">
        <v>385</v>
      </c>
      <c r="AE12" s="172" t="s">
        <v>386</v>
      </c>
      <c r="AF12" s="172" t="s">
        <v>387</v>
      </c>
      <c r="AG12" s="172" t="s">
        <v>388</v>
      </c>
      <c r="AH12" s="173" t="s">
        <v>389</v>
      </c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48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  <c r="EC12" s="148"/>
      <c r="ED12" s="148"/>
      <c r="EE12" s="148"/>
      <c r="EF12" s="148"/>
      <c r="EG12" s="148"/>
      <c r="EH12" s="148"/>
      <c r="EI12" s="148"/>
      <c r="EJ12" s="148"/>
      <c r="EK12" s="148"/>
      <c r="EL12" s="148"/>
      <c r="EM12" s="148"/>
      <c r="EN12" s="148"/>
      <c r="EO12" s="148"/>
      <c r="EP12" s="148"/>
      <c r="EQ12" s="148"/>
      <c r="ER12" s="148"/>
      <c r="ES12" s="148"/>
      <c r="ET12" s="148"/>
      <c r="EU12" s="148"/>
      <c r="EV12" s="148"/>
      <c r="EW12" s="148"/>
      <c r="EX12" s="148"/>
      <c r="EY12" s="148"/>
      <c r="EZ12" s="148"/>
      <c r="FA12" s="148"/>
      <c r="FB12" s="148"/>
      <c r="FC12" s="148"/>
      <c r="FD12" s="148"/>
      <c r="FE12" s="148"/>
      <c r="FF12" s="148"/>
      <c r="FG12" s="148"/>
      <c r="FH12" s="148"/>
      <c r="FI12" s="148"/>
      <c r="FJ12" s="148"/>
      <c r="FK12" s="148"/>
      <c r="FL12" s="148"/>
      <c r="FM12" s="148"/>
      <c r="FN12" s="148"/>
      <c r="FO12" s="148"/>
      <c r="FP12" s="148"/>
      <c r="FQ12" s="148"/>
      <c r="FR12" s="148"/>
      <c r="FS12" s="148"/>
      <c r="FT12" s="148"/>
      <c r="FU12" s="148"/>
      <c r="FV12" s="148"/>
      <c r="FW12" s="148"/>
      <c r="FX12" s="148"/>
      <c r="FY12" s="148"/>
      <c r="FZ12" s="148"/>
      <c r="GA12" s="148"/>
      <c r="GB12" s="148"/>
      <c r="GC12" s="148"/>
      <c r="GD12" s="148"/>
      <c r="GE12" s="148"/>
      <c r="GF12" s="148"/>
      <c r="GG12" s="148"/>
      <c r="GH12" s="148"/>
      <c r="GI12" s="148"/>
      <c r="GJ12" s="148"/>
      <c r="GK12" s="148"/>
      <c r="GL12" s="148"/>
      <c r="GM12" s="148"/>
      <c r="GN12" s="148"/>
      <c r="GO12" s="148"/>
      <c r="GP12" s="148"/>
      <c r="GQ12" s="148"/>
      <c r="GR12" s="148"/>
      <c r="GS12" s="148"/>
      <c r="GT12" s="148"/>
      <c r="GU12" s="148"/>
      <c r="GV12" s="148"/>
      <c r="GW12" s="148"/>
      <c r="GX12" s="148"/>
      <c r="GY12" s="148"/>
      <c r="GZ12" s="148"/>
      <c r="HA12" s="148"/>
      <c r="HB12" s="148"/>
      <c r="HC12" s="148"/>
      <c r="HD12" s="148"/>
      <c r="HE12" s="148"/>
      <c r="HF12" s="148"/>
      <c r="HG12" s="148"/>
      <c r="HH12" s="148"/>
      <c r="HI12" s="148"/>
      <c r="HJ12" s="148"/>
      <c r="HK12" s="148"/>
      <c r="HL12" s="148"/>
      <c r="HM12" s="148"/>
      <c r="HN12" s="148"/>
      <c r="HO12" s="148"/>
      <c r="HP12" s="148"/>
      <c r="HQ12" s="148"/>
      <c r="HR12" s="148"/>
      <c r="HS12" s="148"/>
      <c r="HT12" s="148"/>
      <c r="HU12" s="148"/>
      <c r="HV12" s="148"/>
      <c r="HW12" s="148"/>
      <c r="HX12" s="148"/>
      <c r="HY12" s="148"/>
      <c r="HZ12" s="148"/>
      <c r="IA12" s="148"/>
      <c r="IB12" s="148"/>
      <c r="IC12" s="148"/>
      <c r="ID12" s="148"/>
      <c r="IE12" s="148"/>
      <c r="IF12" s="148"/>
      <c r="IG12" s="148"/>
      <c r="IH12" s="148"/>
      <c r="II12" s="148"/>
      <c r="IJ12" s="148"/>
      <c r="IK12" s="148"/>
      <c r="IL12" s="148"/>
      <c r="IM12" s="148"/>
      <c r="IN12" s="148"/>
      <c r="IO12" s="148"/>
      <c r="IP12" s="148"/>
      <c r="IQ12" s="148"/>
      <c r="IR12" s="148"/>
    </row>
    <row r="13" spans="1:252" ht="46.8">
      <c r="A13" s="174" t="s">
        <v>72</v>
      </c>
      <c r="B13" s="85" t="s">
        <v>73</v>
      </c>
      <c r="C13" s="86" t="s">
        <v>74</v>
      </c>
      <c r="D13" s="158" t="s">
        <v>75</v>
      </c>
      <c r="E13" s="158" t="s">
        <v>75</v>
      </c>
      <c r="F13" s="158" t="s">
        <v>75</v>
      </c>
      <c r="G13" s="158" t="s">
        <v>75</v>
      </c>
      <c r="H13" s="175" t="s">
        <v>390</v>
      </c>
      <c r="I13" s="175" t="s">
        <v>391</v>
      </c>
      <c r="J13" s="175" t="s">
        <v>391</v>
      </c>
      <c r="K13" s="175" t="s">
        <v>391</v>
      </c>
      <c r="L13" s="158" t="s">
        <v>75</v>
      </c>
      <c r="M13" s="158" t="s">
        <v>391</v>
      </c>
      <c r="N13" s="158" t="s">
        <v>75</v>
      </c>
      <c r="O13" s="158" t="s">
        <v>75</v>
      </c>
      <c r="P13" s="158" t="s">
        <v>75</v>
      </c>
      <c r="Q13" s="158" t="s">
        <v>75</v>
      </c>
      <c r="R13" s="158" t="s">
        <v>75</v>
      </c>
      <c r="S13" s="158" t="s">
        <v>391</v>
      </c>
      <c r="T13" s="176">
        <f>T18</f>
        <v>44.110523999999998</v>
      </c>
      <c r="U13" s="158" t="s">
        <v>75</v>
      </c>
      <c r="V13" s="158" t="s">
        <v>75</v>
      </c>
      <c r="W13" s="177"/>
      <c r="X13" s="177"/>
      <c r="Y13" s="177"/>
      <c r="Z13" s="158"/>
      <c r="AA13" s="177"/>
      <c r="AB13" s="177"/>
      <c r="AC13" s="177"/>
      <c r="AD13" s="177"/>
      <c r="AE13" s="177"/>
      <c r="AF13" s="177"/>
      <c r="AG13" s="178"/>
      <c r="AH13" s="179"/>
    </row>
    <row r="14" spans="1:252" ht="15.6">
      <c r="A14" s="180" t="s">
        <v>76</v>
      </c>
      <c r="B14" s="90" t="s">
        <v>77</v>
      </c>
      <c r="C14" s="86" t="s">
        <v>74</v>
      </c>
      <c r="D14" s="158" t="s">
        <v>75</v>
      </c>
      <c r="E14" s="158" t="s">
        <v>75</v>
      </c>
      <c r="F14" s="158" t="s">
        <v>75</v>
      </c>
      <c r="G14" s="158" t="s">
        <v>75</v>
      </c>
      <c r="H14" s="158" t="s">
        <v>75</v>
      </c>
      <c r="I14" s="175" t="s">
        <v>391</v>
      </c>
      <c r="J14" s="175" t="s">
        <v>391</v>
      </c>
      <c r="K14" s="175" t="s">
        <v>391</v>
      </c>
      <c r="L14" s="158" t="s">
        <v>75</v>
      </c>
      <c r="M14" s="158" t="s">
        <v>391</v>
      </c>
      <c r="N14" s="158" t="s">
        <v>75</v>
      </c>
      <c r="O14" s="158" t="s">
        <v>75</v>
      </c>
      <c r="P14" s="158" t="s">
        <v>75</v>
      </c>
      <c r="Q14" s="158" t="s">
        <v>75</v>
      </c>
      <c r="R14" s="158" t="s">
        <v>75</v>
      </c>
      <c r="S14" s="158" t="s">
        <v>391</v>
      </c>
      <c r="T14" s="176" t="s">
        <v>75</v>
      </c>
      <c r="U14" s="158" t="s">
        <v>75</v>
      </c>
      <c r="V14" s="158" t="s">
        <v>75</v>
      </c>
      <c r="W14" s="177"/>
      <c r="X14" s="177"/>
      <c r="Y14" s="177"/>
      <c r="Z14" s="158"/>
      <c r="AA14" s="177"/>
      <c r="AB14" s="177"/>
      <c r="AC14" s="177"/>
      <c r="AD14" s="177"/>
      <c r="AE14" s="177"/>
      <c r="AF14" s="177"/>
      <c r="AG14" s="178"/>
      <c r="AH14" s="179"/>
    </row>
    <row r="15" spans="1:252" ht="62.4">
      <c r="A15" s="180" t="s">
        <v>78</v>
      </c>
      <c r="B15" s="90" t="s">
        <v>79</v>
      </c>
      <c r="C15" s="86" t="s">
        <v>74</v>
      </c>
      <c r="D15" s="158" t="s">
        <v>75</v>
      </c>
      <c r="E15" s="158" t="s">
        <v>75</v>
      </c>
      <c r="F15" s="158" t="s">
        <v>75</v>
      </c>
      <c r="G15" s="158" t="s">
        <v>75</v>
      </c>
      <c r="H15" s="158" t="s">
        <v>75</v>
      </c>
      <c r="I15" s="175" t="s">
        <v>391</v>
      </c>
      <c r="J15" s="175" t="s">
        <v>391</v>
      </c>
      <c r="K15" s="175" t="s">
        <v>391</v>
      </c>
      <c r="L15" s="158" t="s">
        <v>75</v>
      </c>
      <c r="M15" s="158" t="s">
        <v>391</v>
      </c>
      <c r="N15" s="158" t="s">
        <v>75</v>
      </c>
      <c r="O15" s="158" t="s">
        <v>75</v>
      </c>
      <c r="P15" s="158" t="s">
        <v>75</v>
      </c>
      <c r="Q15" s="158" t="s">
        <v>75</v>
      </c>
      <c r="R15" s="158" t="s">
        <v>75</v>
      </c>
      <c r="S15" s="158" t="s">
        <v>391</v>
      </c>
      <c r="T15" s="176" t="s">
        <v>75</v>
      </c>
      <c r="U15" s="158" t="s">
        <v>75</v>
      </c>
      <c r="V15" s="158" t="s">
        <v>75</v>
      </c>
      <c r="W15" s="177"/>
      <c r="X15" s="177"/>
      <c r="Y15" s="177"/>
      <c r="Z15" s="158"/>
      <c r="AA15" s="177"/>
      <c r="AB15" s="177"/>
      <c r="AC15" s="177"/>
      <c r="AD15" s="177"/>
      <c r="AE15" s="177"/>
      <c r="AF15" s="177"/>
      <c r="AG15" s="178"/>
      <c r="AH15" s="179"/>
    </row>
    <row r="16" spans="1:252" ht="31.2">
      <c r="A16" s="180" t="s">
        <v>80</v>
      </c>
      <c r="B16" s="90" t="s">
        <v>81</v>
      </c>
      <c r="C16" s="86" t="s">
        <v>74</v>
      </c>
      <c r="D16" s="158" t="s">
        <v>75</v>
      </c>
      <c r="E16" s="158" t="s">
        <v>75</v>
      </c>
      <c r="F16" s="158" t="s">
        <v>75</v>
      </c>
      <c r="G16" s="158" t="s">
        <v>75</v>
      </c>
      <c r="H16" s="158" t="s">
        <v>75</v>
      </c>
      <c r="I16" s="175" t="s">
        <v>391</v>
      </c>
      <c r="J16" s="175" t="s">
        <v>391</v>
      </c>
      <c r="K16" s="175" t="s">
        <v>391</v>
      </c>
      <c r="L16" s="158" t="s">
        <v>75</v>
      </c>
      <c r="M16" s="158" t="s">
        <v>391</v>
      </c>
      <c r="N16" s="158" t="s">
        <v>75</v>
      </c>
      <c r="O16" s="158" t="s">
        <v>75</v>
      </c>
      <c r="P16" s="158" t="s">
        <v>75</v>
      </c>
      <c r="Q16" s="158" t="s">
        <v>75</v>
      </c>
      <c r="R16" s="158" t="s">
        <v>75</v>
      </c>
      <c r="S16" s="158" t="s">
        <v>391</v>
      </c>
      <c r="T16" s="176" t="s">
        <v>75</v>
      </c>
      <c r="U16" s="158" t="s">
        <v>75</v>
      </c>
      <c r="V16" s="158" t="s">
        <v>75</v>
      </c>
      <c r="W16" s="177"/>
      <c r="X16" s="177"/>
      <c r="Y16" s="177"/>
      <c r="Z16" s="158"/>
      <c r="AA16" s="177"/>
      <c r="AB16" s="177"/>
      <c r="AC16" s="177"/>
      <c r="AD16" s="177"/>
      <c r="AE16" s="177"/>
      <c r="AF16" s="177"/>
      <c r="AG16" s="178"/>
      <c r="AH16" s="179"/>
    </row>
    <row r="17" spans="1:34" ht="62.4">
      <c r="A17" s="180" t="s">
        <v>82</v>
      </c>
      <c r="B17" s="90" t="s">
        <v>83</v>
      </c>
      <c r="C17" s="86" t="s">
        <v>74</v>
      </c>
      <c r="D17" s="158" t="s">
        <v>75</v>
      </c>
      <c r="E17" s="158" t="s">
        <v>75</v>
      </c>
      <c r="F17" s="158" t="s">
        <v>75</v>
      </c>
      <c r="G17" s="158" t="s">
        <v>75</v>
      </c>
      <c r="H17" s="158" t="s">
        <v>75</v>
      </c>
      <c r="I17" s="175" t="s">
        <v>391</v>
      </c>
      <c r="J17" s="175" t="s">
        <v>391</v>
      </c>
      <c r="K17" s="175" t="s">
        <v>391</v>
      </c>
      <c r="L17" s="158" t="s">
        <v>75</v>
      </c>
      <c r="M17" s="158" t="s">
        <v>391</v>
      </c>
      <c r="N17" s="158" t="s">
        <v>75</v>
      </c>
      <c r="O17" s="158" t="s">
        <v>75</v>
      </c>
      <c r="P17" s="158" t="s">
        <v>75</v>
      </c>
      <c r="Q17" s="158" t="s">
        <v>75</v>
      </c>
      <c r="R17" s="158" t="s">
        <v>75</v>
      </c>
      <c r="S17" s="158" t="s">
        <v>391</v>
      </c>
      <c r="T17" s="176" t="s">
        <v>75</v>
      </c>
      <c r="U17" s="158" t="s">
        <v>75</v>
      </c>
      <c r="V17" s="158" t="s">
        <v>75</v>
      </c>
      <c r="W17" s="177"/>
      <c r="X17" s="177"/>
      <c r="Y17" s="177"/>
      <c r="Z17" s="158"/>
      <c r="AA17" s="177"/>
      <c r="AB17" s="177"/>
      <c r="AC17" s="177"/>
      <c r="AD17" s="177"/>
      <c r="AE17" s="177"/>
      <c r="AF17" s="177"/>
      <c r="AG17" s="178"/>
      <c r="AH17" s="179"/>
    </row>
    <row r="18" spans="1:34" ht="31.2">
      <c r="A18" s="180" t="s">
        <v>84</v>
      </c>
      <c r="B18" s="90" t="s">
        <v>85</v>
      </c>
      <c r="C18" s="86" t="s">
        <v>74</v>
      </c>
      <c r="D18" s="158" t="s">
        <v>75</v>
      </c>
      <c r="E18" s="158" t="s">
        <v>75</v>
      </c>
      <c r="F18" s="158" t="s">
        <v>75</v>
      </c>
      <c r="G18" s="158" t="s">
        <v>75</v>
      </c>
      <c r="H18" s="158" t="s">
        <v>390</v>
      </c>
      <c r="I18" s="175" t="s">
        <v>391</v>
      </c>
      <c r="J18" s="175" t="s">
        <v>391</v>
      </c>
      <c r="K18" s="175" t="s">
        <v>391</v>
      </c>
      <c r="L18" s="158" t="s">
        <v>75</v>
      </c>
      <c r="M18" s="158" t="s">
        <v>391</v>
      </c>
      <c r="N18" s="158" t="s">
        <v>75</v>
      </c>
      <c r="O18" s="158" t="s">
        <v>75</v>
      </c>
      <c r="P18" s="158" t="s">
        <v>75</v>
      </c>
      <c r="Q18" s="158" t="s">
        <v>75</v>
      </c>
      <c r="R18" s="158" t="s">
        <v>75</v>
      </c>
      <c r="S18" s="158" t="s">
        <v>391</v>
      </c>
      <c r="T18" s="176">
        <f>T19</f>
        <v>44.110523999999998</v>
      </c>
      <c r="U18" s="158" t="s">
        <v>75</v>
      </c>
      <c r="V18" s="158" t="s">
        <v>75</v>
      </c>
      <c r="W18" s="177"/>
      <c r="X18" s="177"/>
      <c r="Y18" s="177"/>
      <c r="Z18" s="158"/>
      <c r="AA18" s="177"/>
      <c r="AB18" s="177"/>
      <c r="AC18" s="177"/>
      <c r="AD18" s="177"/>
      <c r="AE18" s="177"/>
      <c r="AF18" s="177"/>
      <c r="AG18" s="178"/>
      <c r="AH18" s="179"/>
    </row>
    <row r="19" spans="1:34" ht="15.6">
      <c r="A19" s="180" t="s">
        <v>86</v>
      </c>
      <c r="B19" s="90" t="s">
        <v>87</v>
      </c>
      <c r="C19" s="86" t="s">
        <v>74</v>
      </c>
      <c r="D19" s="158" t="s">
        <v>75</v>
      </c>
      <c r="E19" s="158" t="s">
        <v>75</v>
      </c>
      <c r="F19" s="158" t="s">
        <v>75</v>
      </c>
      <c r="G19" s="158" t="s">
        <v>75</v>
      </c>
      <c r="H19" s="158" t="s">
        <v>390</v>
      </c>
      <c r="I19" s="175" t="s">
        <v>391</v>
      </c>
      <c r="J19" s="175" t="s">
        <v>391</v>
      </c>
      <c r="K19" s="175" t="s">
        <v>391</v>
      </c>
      <c r="L19" s="158" t="s">
        <v>75</v>
      </c>
      <c r="M19" s="158" t="s">
        <v>391</v>
      </c>
      <c r="N19" s="158" t="s">
        <v>75</v>
      </c>
      <c r="O19" s="158" t="s">
        <v>75</v>
      </c>
      <c r="P19" s="158" t="s">
        <v>75</v>
      </c>
      <c r="Q19" s="158" t="s">
        <v>75</v>
      </c>
      <c r="R19" s="158" t="s">
        <v>75</v>
      </c>
      <c r="S19" s="158" t="s">
        <v>391</v>
      </c>
      <c r="T19" s="176">
        <f>SUM(T20:T24)</f>
        <v>44.110523999999998</v>
      </c>
      <c r="U19" s="158" t="s">
        <v>75</v>
      </c>
      <c r="V19" s="158" t="s">
        <v>75</v>
      </c>
      <c r="W19" s="177"/>
      <c r="X19" s="177"/>
      <c r="Y19" s="177"/>
      <c r="Z19" s="158"/>
      <c r="AA19" s="177"/>
      <c r="AB19" s="177"/>
      <c r="AC19" s="177"/>
      <c r="AD19" s="177"/>
      <c r="AE19" s="177"/>
      <c r="AF19" s="177"/>
      <c r="AG19" s="178"/>
      <c r="AH19" s="179"/>
    </row>
    <row r="20" spans="1:34" ht="15.6">
      <c r="A20" s="180" t="s">
        <v>88</v>
      </c>
      <c r="B20" s="90" t="s">
        <v>77</v>
      </c>
      <c r="C20" s="86" t="s">
        <v>74</v>
      </c>
      <c r="D20" s="158" t="s">
        <v>75</v>
      </c>
      <c r="E20" s="158" t="s">
        <v>75</v>
      </c>
      <c r="F20" s="158" t="s">
        <v>75</v>
      </c>
      <c r="G20" s="158" t="s">
        <v>75</v>
      </c>
      <c r="H20" s="158" t="s">
        <v>75</v>
      </c>
      <c r="I20" s="175" t="s">
        <v>391</v>
      </c>
      <c r="J20" s="175" t="s">
        <v>391</v>
      </c>
      <c r="K20" s="175" t="s">
        <v>391</v>
      </c>
      <c r="L20" s="158" t="s">
        <v>75</v>
      </c>
      <c r="M20" s="158" t="s">
        <v>391</v>
      </c>
      <c r="N20" s="158" t="s">
        <v>75</v>
      </c>
      <c r="O20" s="158" t="s">
        <v>75</v>
      </c>
      <c r="P20" s="158" t="s">
        <v>75</v>
      </c>
      <c r="Q20" s="158" t="s">
        <v>75</v>
      </c>
      <c r="R20" s="158" t="s">
        <v>75</v>
      </c>
      <c r="S20" s="158" t="s">
        <v>391</v>
      </c>
      <c r="T20" s="176" t="s">
        <v>75</v>
      </c>
      <c r="U20" s="158" t="s">
        <v>75</v>
      </c>
      <c r="V20" s="158" t="s">
        <v>75</v>
      </c>
      <c r="W20" s="177"/>
      <c r="X20" s="177"/>
      <c r="Y20" s="177"/>
      <c r="Z20" s="158"/>
      <c r="AA20" s="177"/>
      <c r="AB20" s="177"/>
      <c r="AC20" s="177"/>
      <c r="AD20" s="177"/>
      <c r="AE20" s="177"/>
      <c r="AF20" s="177"/>
      <c r="AG20" s="178"/>
      <c r="AH20" s="179"/>
    </row>
    <row r="21" spans="1:34" ht="62.4">
      <c r="A21" s="180" t="s">
        <v>89</v>
      </c>
      <c r="B21" s="90" t="s">
        <v>79</v>
      </c>
      <c r="C21" s="86" t="s">
        <v>74</v>
      </c>
      <c r="D21" s="158" t="s">
        <v>75</v>
      </c>
      <c r="E21" s="158" t="s">
        <v>75</v>
      </c>
      <c r="F21" s="158" t="s">
        <v>75</v>
      </c>
      <c r="G21" s="158" t="s">
        <v>75</v>
      </c>
      <c r="H21" s="158" t="s">
        <v>75</v>
      </c>
      <c r="I21" s="175" t="s">
        <v>391</v>
      </c>
      <c r="J21" s="175" t="s">
        <v>391</v>
      </c>
      <c r="K21" s="175" t="s">
        <v>391</v>
      </c>
      <c r="L21" s="158" t="s">
        <v>75</v>
      </c>
      <c r="M21" s="158" t="s">
        <v>391</v>
      </c>
      <c r="N21" s="158" t="s">
        <v>75</v>
      </c>
      <c r="O21" s="158" t="s">
        <v>75</v>
      </c>
      <c r="P21" s="158" t="s">
        <v>75</v>
      </c>
      <c r="Q21" s="158" t="s">
        <v>75</v>
      </c>
      <c r="R21" s="158" t="s">
        <v>75</v>
      </c>
      <c r="S21" s="158" t="s">
        <v>391</v>
      </c>
      <c r="T21" s="176" t="s">
        <v>75</v>
      </c>
      <c r="U21" s="158" t="s">
        <v>75</v>
      </c>
      <c r="V21" s="158" t="s">
        <v>75</v>
      </c>
      <c r="W21" s="177"/>
      <c r="X21" s="177"/>
      <c r="Y21" s="177"/>
      <c r="Z21" s="158"/>
      <c r="AA21" s="177"/>
      <c r="AB21" s="177"/>
      <c r="AC21" s="177"/>
      <c r="AD21" s="177"/>
      <c r="AE21" s="177"/>
      <c r="AF21" s="177"/>
      <c r="AG21" s="178"/>
      <c r="AH21" s="179"/>
    </row>
    <row r="22" spans="1:34" ht="31.2">
      <c r="A22" s="180" t="s">
        <v>90</v>
      </c>
      <c r="B22" s="90" t="s">
        <v>81</v>
      </c>
      <c r="C22" s="86" t="s">
        <v>74</v>
      </c>
      <c r="D22" s="158" t="s">
        <v>75</v>
      </c>
      <c r="E22" s="158" t="s">
        <v>75</v>
      </c>
      <c r="F22" s="158" t="s">
        <v>75</v>
      </c>
      <c r="G22" s="158" t="s">
        <v>75</v>
      </c>
      <c r="H22" s="158" t="s">
        <v>75</v>
      </c>
      <c r="I22" s="175" t="s">
        <v>391</v>
      </c>
      <c r="J22" s="175" t="s">
        <v>391</v>
      </c>
      <c r="K22" s="175" t="s">
        <v>391</v>
      </c>
      <c r="L22" s="158" t="s">
        <v>75</v>
      </c>
      <c r="M22" s="158" t="s">
        <v>391</v>
      </c>
      <c r="N22" s="158" t="s">
        <v>75</v>
      </c>
      <c r="O22" s="158" t="s">
        <v>75</v>
      </c>
      <c r="P22" s="158" t="s">
        <v>75</v>
      </c>
      <c r="Q22" s="158" t="s">
        <v>75</v>
      </c>
      <c r="R22" s="158" t="s">
        <v>75</v>
      </c>
      <c r="S22" s="158" t="s">
        <v>391</v>
      </c>
      <c r="T22" s="176" t="s">
        <v>75</v>
      </c>
      <c r="U22" s="158" t="s">
        <v>75</v>
      </c>
      <c r="V22" s="158" t="s">
        <v>75</v>
      </c>
      <c r="W22" s="177"/>
      <c r="X22" s="177"/>
      <c r="Y22" s="177"/>
      <c r="Z22" s="158"/>
      <c r="AA22" s="177"/>
      <c r="AB22" s="177"/>
      <c r="AC22" s="177"/>
      <c r="AD22" s="177"/>
      <c r="AE22" s="177"/>
      <c r="AF22" s="177"/>
      <c r="AG22" s="178"/>
      <c r="AH22" s="179"/>
    </row>
    <row r="23" spans="1:34" ht="62.4">
      <c r="A23" s="180" t="s">
        <v>91</v>
      </c>
      <c r="B23" s="90" t="s">
        <v>83</v>
      </c>
      <c r="C23" s="86" t="s">
        <v>74</v>
      </c>
      <c r="D23" s="158" t="s">
        <v>75</v>
      </c>
      <c r="E23" s="158" t="s">
        <v>75</v>
      </c>
      <c r="F23" s="158" t="s">
        <v>75</v>
      </c>
      <c r="G23" s="158" t="s">
        <v>75</v>
      </c>
      <c r="H23" s="158" t="s">
        <v>75</v>
      </c>
      <c r="I23" s="175" t="s">
        <v>391</v>
      </c>
      <c r="J23" s="175" t="s">
        <v>391</v>
      </c>
      <c r="K23" s="175" t="s">
        <v>391</v>
      </c>
      <c r="L23" s="158" t="s">
        <v>75</v>
      </c>
      <c r="M23" s="158" t="s">
        <v>391</v>
      </c>
      <c r="N23" s="158" t="s">
        <v>75</v>
      </c>
      <c r="O23" s="158" t="s">
        <v>75</v>
      </c>
      <c r="P23" s="158" t="s">
        <v>75</v>
      </c>
      <c r="Q23" s="158" t="s">
        <v>75</v>
      </c>
      <c r="R23" s="158" t="s">
        <v>75</v>
      </c>
      <c r="S23" s="158" t="s">
        <v>391</v>
      </c>
      <c r="T23" s="176" t="s">
        <v>75</v>
      </c>
      <c r="U23" s="158" t="s">
        <v>75</v>
      </c>
      <c r="V23" s="158" t="s">
        <v>75</v>
      </c>
      <c r="W23" s="177"/>
      <c r="X23" s="177"/>
      <c r="Y23" s="177"/>
      <c r="Z23" s="158"/>
      <c r="AA23" s="177"/>
      <c r="AB23" s="177"/>
      <c r="AC23" s="177"/>
      <c r="AD23" s="177"/>
      <c r="AE23" s="177"/>
      <c r="AF23" s="177"/>
      <c r="AG23" s="178"/>
      <c r="AH23" s="179"/>
    </row>
    <row r="24" spans="1:34" ht="31.2">
      <c r="A24" s="180" t="s">
        <v>92</v>
      </c>
      <c r="B24" s="90" t="s">
        <v>85</v>
      </c>
      <c r="C24" s="86" t="s">
        <v>74</v>
      </c>
      <c r="D24" s="158" t="s">
        <v>75</v>
      </c>
      <c r="E24" s="158" t="s">
        <v>75</v>
      </c>
      <c r="F24" s="158" t="s">
        <v>75</v>
      </c>
      <c r="G24" s="158" t="s">
        <v>75</v>
      </c>
      <c r="H24" s="158" t="s">
        <v>390</v>
      </c>
      <c r="I24" s="175" t="s">
        <v>391</v>
      </c>
      <c r="J24" s="175" t="s">
        <v>391</v>
      </c>
      <c r="K24" s="175" t="s">
        <v>391</v>
      </c>
      <c r="L24" s="158" t="s">
        <v>75</v>
      </c>
      <c r="M24" s="158" t="s">
        <v>391</v>
      </c>
      <c r="N24" s="158" t="s">
        <v>75</v>
      </c>
      <c r="O24" s="158" t="s">
        <v>75</v>
      </c>
      <c r="P24" s="158" t="s">
        <v>75</v>
      </c>
      <c r="Q24" s="158" t="s">
        <v>75</v>
      </c>
      <c r="R24" s="158" t="s">
        <v>75</v>
      </c>
      <c r="S24" s="158" t="s">
        <v>390</v>
      </c>
      <c r="T24" s="176">
        <f>SUM(T25:T27)</f>
        <v>44.110523999999998</v>
      </c>
      <c r="U24" s="158" t="s">
        <v>75</v>
      </c>
      <c r="V24" s="158" t="s">
        <v>75</v>
      </c>
      <c r="W24" s="177"/>
      <c r="X24" s="177"/>
      <c r="Y24" s="177"/>
      <c r="Z24" s="158"/>
      <c r="AA24" s="177"/>
      <c r="AB24" s="177"/>
      <c r="AC24" s="177"/>
      <c r="AD24" s="177"/>
      <c r="AE24" s="177"/>
      <c r="AF24" s="177"/>
      <c r="AG24" s="178"/>
      <c r="AH24" s="179"/>
    </row>
    <row r="25" spans="1:34" ht="155.4" customHeight="1">
      <c r="A25" s="116" t="s">
        <v>93</v>
      </c>
      <c r="B25" s="90" t="s">
        <v>94</v>
      </c>
      <c r="C25" s="117" t="s">
        <v>95</v>
      </c>
      <c r="D25" s="158" t="s">
        <v>75</v>
      </c>
      <c r="E25" s="158" t="s">
        <v>75</v>
      </c>
      <c r="F25" s="158" t="s">
        <v>75</v>
      </c>
      <c r="G25" s="159" t="s">
        <v>392</v>
      </c>
      <c r="H25" s="158" t="s">
        <v>390</v>
      </c>
      <c r="I25" s="175" t="s">
        <v>391</v>
      </c>
      <c r="J25" s="175" t="s">
        <v>391</v>
      </c>
      <c r="K25" s="175" t="s">
        <v>391</v>
      </c>
      <c r="L25" s="159" t="s">
        <v>393</v>
      </c>
      <c r="M25" s="158" t="s">
        <v>391</v>
      </c>
      <c r="N25" s="158" t="s">
        <v>75</v>
      </c>
      <c r="O25" s="158" t="s">
        <v>75</v>
      </c>
      <c r="P25" s="158" t="s">
        <v>75</v>
      </c>
      <c r="Q25" s="158" t="s">
        <v>75</v>
      </c>
      <c r="R25" s="158" t="s">
        <v>75</v>
      </c>
      <c r="S25" s="158" t="s">
        <v>390</v>
      </c>
      <c r="T25" s="176">
        <v>6.589067</v>
      </c>
      <c r="U25" s="159" t="s">
        <v>394</v>
      </c>
      <c r="V25" s="158" t="s">
        <v>75</v>
      </c>
      <c r="W25" s="176">
        <v>495.791</v>
      </c>
      <c r="X25" s="176">
        <v>71.504857599999994</v>
      </c>
      <c r="Y25" s="177"/>
      <c r="Z25" s="158"/>
      <c r="AA25" s="177"/>
      <c r="AB25" s="181"/>
      <c r="AC25" s="181"/>
      <c r="AD25" s="181"/>
      <c r="AE25" s="181"/>
      <c r="AF25" s="181"/>
      <c r="AG25" s="178"/>
      <c r="AH25" s="179"/>
    </row>
    <row r="26" spans="1:34" ht="151.80000000000001">
      <c r="A26" s="116" t="s">
        <v>96</v>
      </c>
      <c r="B26" s="90" t="s">
        <v>97</v>
      </c>
      <c r="C26" s="117" t="s">
        <v>98</v>
      </c>
      <c r="D26" s="158" t="s">
        <v>75</v>
      </c>
      <c r="E26" s="158" t="s">
        <v>75</v>
      </c>
      <c r="F26" s="158" t="s">
        <v>75</v>
      </c>
      <c r="G26" s="158" t="s">
        <v>75</v>
      </c>
      <c r="H26" s="158" t="s">
        <v>390</v>
      </c>
      <c r="I26" s="175" t="s">
        <v>391</v>
      </c>
      <c r="J26" s="175" t="s">
        <v>391</v>
      </c>
      <c r="K26" s="175" t="s">
        <v>391</v>
      </c>
      <c r="L26" s="162" t="s">
        <v>395</v>
      </c>
      <c r="M26" s="162" t="s">
        <v>396</v>
      </c>
      <c r="N26" s="158" t="s">
        <v>75</v>
      </c>
      <c r="O26" s="158" t="s">
        <v>75</v>
      </c>
      <c r="P26" s="158" t="s">
        <v>75</v>
      </c>
      <c r="Q26" s="158" t="s">
        <v>75</v>
      </c>
      <c r="R26" s="158" t="s">
        <v>75</v>
      </c>
      <c r="S26" s="158" t="s">
        <v>390</v>
      </c>
      <c r="T26" s="176">
        <v>26.184963</v>
      </c>
      <c r="U26" s="159" t="s">
        <v>397</v>
      </c>
      <c r="V26" s="158" t="s">
        <v>75</v>
      </c>
      <c r="W26" s="177"/>
      <c r="X26" s="177"/>
      <c r="Y26" s="177">
        <v>15.19</v>
      </c>
      <c r="Z26" s="158">
        <v>13.68</v>
      </c>
      <c r="AA26" s="177">
        <v>3.2000000000000002E-3</v>
      </c>
      <c r="AB26" s="177">
        <v>2.7000000000000001E-3</v>
      </c>
      <c r="AC26" s="182" t="s">
        <v>398</v>
      </c>
      <c r="AD26" s="182" t="s">
        <v>399</v>
      </c>
      <c r="AE26" s="182" t="s">
        <v>398</v>
      </c>
      <c r="AF26" s="182" t="s">
        <v>399</v>
      </c>
      <c r="AG26" s="183">
        <v>0.72740000000000005</v>
      </c>
      <c r="AH26" s="184" t="s">
        <v>400</v>
      </c>
    </row>
    <row r="27" spans="1:34" s="194" customFormat="1" ht="180" thickBot="1">
      <c r="A27" s="185" t="s">
        <v>99</v>
      </c>
      <c r="B27" s="186" t="s">
        <v>100</v>
      </c>
      <c r="C27" s="187" t="s">
        <v>101</v>
      </c>
      <c r="D27" s="188" t="s">
        <v>75</v>
      </c>
      <c r="E27" s="188" t="s">
        <v>75</v>
      </c>
      <c r="F27" s="188" t="s">
        <v>75</v>
      </c>
      <c r="G27" s="188" t="s">
        <v>75</v>
      </c>
      <c r="H27" s="188" t="s">
        <v>390</v>
      </c>
      <c r="I27" s="189" t="s">
        <v>391</v>
      </c>
      <c r="J27" s="189" t="s">
        <v>391</v>
      </c>
      <c r="K27" s="189" t="s">
        <v>391</v>
      </c>
      <c r="L27" s="190" t="s">
        <v>401</v>
      </c>
      <c r="M27" s="190" t="s">
        <v>402</v>
      </c>
      <c r="N27" s="188" t="s">
        <v>75</v>
      </c>
      <c r="O27" s="188" t="s">
        <v>75</v>
      </c>
      <c r="P27" s="188" t="s">
        <v>75</v>
      </c>
      <c r="Q27" s="188" t="s">
        <v>75</v>
      </c>
      <c r="R27" s="188" t="s">
        <v>75</v>
      </c>
      <c r="S27" s="188" t="s">
        <v>390</v>
      </c>
      <c r="T27" s="188">
        <v>11.336494</v>
      </c>
      <c r="U27" s="191" t="s">
        <v>397</v>
      </c>
      <c r="V27" s="188" t="s">
        <v>75</v>
      </c>
      <c r="W27" s="192"/>
      <c r="X27" s="192"/>
      <c r="Y27" s="192"/>
      <c r="Z27" s="188"/>
      <c r="AA27" s="192"/>
      <c r="AB27" s="192"/>
      <c r="AC27" s="192"/>
      <c r="AD27" s="192"/>
      <c r="AE27" s="192"/>
      <c r="AF27" s="192"/>
      <c r="AG27" s="188">
        <v>1</v>
      </c>
      <c r="AH27" s="193" t="s">
        <v>403</v>
      </c>
    </row>
  </sheetData>
  <mergeCells count="32">
    <mergeCell ref="AG10:AH10"/>
    <mergeCell ref="W9:AH9"/>
    <mergeCell ref="D10:D11"/>
    <mergeCell ref="E10:E11"/>
    <mergeCell ref="F10:F11"/>
    <mergeCell ref="G10:G11"/>
    <mergeCell ref="W10:X10"/>
    <mergeCell ref="Y10:Z10"/>
    <mergeCell ref="AA10:AB10"/>
    <mergeCell ref="AC10:AD10"/>
    <mergeCell ref="AE10:AF10"/>
    <mergeCell ref="P9:P11"/>
    <mergeCell ref="Q9:R10"/>
    <mergeCell ref="S9:S11"/>
    <mergeCell ref="T9:T11"/>
    <mergeCell ref="U9:U11"/>
    <mergeCell ref="A4:Z4"/>
    <mergeCell ref="A6:Z6"/>
    <mergeCell ref="A7:Z7"/>
    <mergeCell ref="A8:Y8"/>
    <mergeCell ref="A9:A11"/>
    <mergeCell ref="B9:B11"/>
    <mergeCell ref="C9:C11"/>
    <mergeCell ref="D9:G9"/>
    <mergeCell ref="H9:I10"/>
    <mergeCell ref="V9:V11"/>
    <mergeCell ref="J9:J11"/>
    <mergeCell ref="K9:K11"/>
    <mergeCell ref="L9:L11"/>
    <mergeCell ref="M9:M11"/>
    <mergeCell ref="N9:N11"/>
    <mergeCell ref="O9:O11"/>
  </mergeCells>
  <pageMargins left="0.78740157480314965" right="0.39370078740157483" top="0.39370078740157483" bottom="0.39370078740157483" header="0.27559055118110237" footer="0.27559055118110237"/>
  <pageSetup paperSize="9" scale="31" fitToHeight="0" orientation="landscape" r:id="rId1"/>
  <headerFooter alignWithMargins="0">
    <oddHeader>&amp;L&amp;"Arial,обычный"&amp;6Подготовлено с использованием системы ГАРАНТ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1:BB22"/>
  <sheetViews>
    <sheetView workbookViewId="0">
      <selection activeCell="F1" sqref="F1:F2"/>
    </sheetView>
  </sheetViews>
  <sheetFormatPr defaultRowHeight="15.6"/>
  <cols>
    <col min="1" max="1" width="8.33203125" style="5" customWidth="1"/>
    <col min="2" max="2" width="60.44140625" style="5" customWidth="1"/>
    <col min="3" max="3" width="13.109375" style="5" customWidth="1"/>
    <col min="4" max="4" width="14.109375" style="5" customWidth="1"/>
    <col min="5" max="5" width="18.88671875" style="5" customWidth="1"/>
    <col min="6" max="6" width="16.44140625" style="5" customWidth="1"/>
    <col min="7" max="7" width="5.109375" style="5" customWidth="1"/>
    <col min="8" max="8" width="9.88671875" style="5" hidden="1" customWidth="1"/>
    <col min="9" max="10" width="6.5546875" style="5" customWidth="1"/>
    <col min="11" max="11" width="5.6640625" style="5" customWidth="1"/>
    <col min="12" max="12" width="5.44140625" style="5" customWidth="1"/>
    <col min="13" max="13" width="5" style="5" customWidth="1"/>
    <col min="14" max="14" width="4.88671875" style="5" customWidth="1"/>
    <col min="15" max="15" width="6.5546875" style="5" customWidth="1"/>
    <col min="16" max="16" width="7.109375" style="5" customWidth="1"/>
    <col min="17" max="17" width="5.33203125" style="5" customWidth="1"/>
    <col min="18" max="18" width="5" style="5" customWidth="1"/>
    <col min="19" max="20" width="3.88671875" style="5" customWidth="1"/>
    <col min="21" max="21" width="4.6640625" style="5" customWidth="1"/>
    <col min="22" max="24" width="6.5546875" style="5" customWidth="1"/>
    <col min="25" max="25" width="4.44140625" style="5" customWidth="1"/>
    <col min="26" max="26" width="5.109375" style="5" customWidth="1"/>
    <col min="27" max="27" width="4.44140625" style="5" customWidth="1"/>
    <col min="28" max="28" width="5" style="5" customWidth="1"/>
    <col min="29" max="31" width="6.5546875" style="5" customWidth="1"/>
    <col min="32" max="32" width="7" style="5" customWidth="1"/>
    <col min="33" max="33" width="6.5546875" style="5" customWidth="1"/>
    <col min="34" max="34" width="7.44140625" style="5" customWidth="1"/>
    <col min="35" max="35" width="4" style="5" customWidth="1"/>
    <col min="36" max="36" width="6.5546875" style="5" customWidth="1"/>
    <col min="37" max="37" width="18.44140625" style="5" customWidth="1"/>
    <col min="38" max="38" width="24.33203125" style="5" customWidth="1"/>
    <col min="39" max="39" width="14.44140625" style="5" customWidth="1"/>
    <col min="40" max="40" width="25.5546875" style="5" customWidth="1"/>
    <col min="41" max="41" width="12.44140625" style="5" customWidth="1"/>
    <col min="42" max="42" width="19.88671875" style="5" customWidth="1"/>
    <col min="43" max="44" width="4.6640625" style="5" customWidth="1"/>
    <col min="45" max="45" width="4.33203125" style="5" customWidth="1"/>
    <col min="46" max="46" width="4.44140625" style="5" customWidth="1"/>
    <col min="47" max="47" width="5.109375" style="5" customWidth="1"/>
    <col min="48" max="48" width="5.6640625" style="5" customWidth="1"/>
    <col min="49" max="49" width="6.33203125" style="5" customWidth="1"/>
    <col min="50" max="50" width="6.5546875" style="5" customWidth="1"/>
    <col min="51" max="51" width="6.33203125" style="5" customWidth="1"/>
    <col min="52" max="53" width="5.6640625" style="5" customWidth="1"/>
    <col min="54" max="54" width="14.6640625" style="5" customWidth="1"/>
    <col min="55" max="64" width="5.6640625" style="5" customWidth="1"/>
    <col min="65" max="256" width="9.109375" style="5"/>
    <col min="257" max="257" width="8.33203125" style="5" customWidth="1"/>
    <col min="258" max="258" width="56.6640625" style="5" customWidth="1"/>
    <col min="259" max="259" width="13.109375" style="5" customWidth="1"/>
    <col min="260" max="260" width="14.109375" style="5" customWidth="1"/>
    <col min="261" max="261" width="18.88671875" style="5" customWidth="1"/>
    <col min="262" max="262" width="16.44140625" style="5" customWidth="1"/>
    <col min="263" max="263" width="5.109375" style="5" customWidth="1"/>
    <col min="264" max="264" width="6.88671875" style="5" customWidth="1"/>
    <col min="265" max="266" width="6.5546875" style="5" customWidth="1"/>
    <col min="267" max="267" width="5.6640625" style="5" customWidth="1"/>
    <col min="268" max="268" width="5.44140625" style="5" customWidth="1"/>
    <col min="269" max="269" width="5" style="5" customWidth="1"/>
    <col min="270" max="270" width="4.88671875" style="5" customWidth="1"/>
    <col min="271" max="271" width="6.5546875" style="5" customWidth="1"/>
    <col min="272" max="272" width="7.109375" style="5" customWidth="1"/>
    <col min="273" max="273" width="5.33203125" style="5" customWidth="1"/>
    <col min="274" max="274" width="5" style="5" customWidth="1"/>
    <col min="275" max="276" width="3.88671875" style="5" customWidth="1"/>
    <col min="277" max="277" width="4.6640625" style="5" customWidth="1"/>
    <col min="278" max="280" width="6.5546875" style="5" customWidth="1"/>
    <col min="281" max="281" width="4.44140625" style="5" customWidth="1"/>
    <col min="282" max="282" width="5.109375" style="5" customWidth="1"/>
    <col min="283" max="283" width="4.44140625" style="5" customWidth="1"/>
    <col min="284" max="284" width="5" style="5" customWidth="1"/>
    <col min="285" max="287" width="6.5546875" style="5" customWidth="1"/>
    <col min="288" max="288" width="7" style="5" customWidth="1"/>
    <col min="289" max="289" width="6.5546875" style="5" customWidth="1"/>
    <col min="290" max="290" width="7.44140625" style="5" customWidth="1"/>
    <col min="291" max="291" width="4" style="5" customWidth="1"/>
    <col min="292" max="292" width="6.5546875" style="5" customWidth="1"/>
    <col min="293" max="293" width="18.44140625" style="5" customWidth="1"/>
    <col min="294" max="294" width="24.33203125" style="5" customWidth="1"/>
    <col min="295" max="295" width="14.44140625" style="5" customWidth="1"/>
    <col min="296" max="296" width="25.5546875" style="5" customWidth="1"/>
    <col min="297" max="297" width="12.44140625" style="5" customWidth="1"/>
    <col min="298" max="298" width="19.88671875" style="5" customWidth="1"/>
    <col min="299" max="300" width="4.6640625" style="5" customWidth="1"/>
    <col min="301" max="301" width="4.33203125" style="5" customWidth="1"/>
    <col min="302" max="302" width="4.44140625" style="5" customWidth="1"/>
    <col min="303" max="303" width="5.109375" style="5" customWidth="1"/>
    <col min="304" max="304" width="5.6640625" style="5" customWidth="1"/>
    <col min="305" max="305" width="6.33203125" style="5" customWidth="1"/>
    <col min="306" max="306" width="6.5546875" style="5" customWidth="1"/>
    <col min="307" max="307" width="6.33203125" style="5" customWidth="1"/>
    <col min="308" max="309" width="5.6640625" style="5" customWidth="1"/>
    <col min="310" max="310" width="14.6640625" style="5" customWidth="1"/>
    <col min="311" max="320" width="5.6640625" style="5" customWidth="1"/>
    <col min="321" max="512" width="9.109375" style="5"/>
    <col min="513" max="513" width="8.33203125" style="5" customWidth="1"/>
    <col min="514" max="514" width="56.6640625" style="5" customWidth="1"/>
    <col min="515" max="515" width="13.109375" style="5" customWidth="1"/>
    <col min="516" max="516" width="14.109375" style="5" customWidth="1"/>
    <col min="517" max="517" width="18.88671875" style="5" customWidth="1"/>
    <col min="518" max="518" width="16.44140625" style="5" customWidth="1"/>
    <col min="519" max="519" width="5.109375" style="5" customWidth="1"/>
    <col min="520" max="520" width="6.88671875" style="5" customWidth="1"/>
    <col min="521" max="522" width="6.5546875" style="5" customWidth="1"/>
    <col min="523" max="523" width="5.6640625" style="5" customWidth="1"/>
    <col min="524" max="524" width="5.44140625" style="5" customWidth="1"/>
    <col min="525" max="525" width="5" style="5" customWidth="1"/>
    <col min="526" max="526" width="4.88671875" style="5" customWidth="1"/>
    <col min="527" max="527" width="6.5546875" style="5" customWidth="1"/>
    <col min="528" max="528" width="7.109375" style="5" customWidth="1"/>
    <col min="529" max="529" width="5.33203125" style="5" customWidth="1"/>
    <col min="530" max="530" width="5" style="5" customWidth="1"/>
    <col min="531" max="532" width="3.88671875" style="5" customWidth="1"/>
    <col min="533" max="533" width="4.6640625" style="5" customWidth="1"/>
    <col min="534" max="536" width="6.5546875" style="5" customWidth="1"/>
    <col min="537" max="537" width="4.44140625" style="5" customWidth="1"/>
    <col min="538" max="538" width="5.109375" style="5" customWidth="1"/>
    <col min="539" max="539" width="4.44140625" style="5" customWidth="1"/>
    <col min="540" max="540" width="5" style="5" customWidth="1"/>
    <col min="541" max="543" width="6.5546875" style="5" customWidth="1"/>
    <col min="544" max="544" width="7" style="5" customWidth="1"/>
    <col min="545" max="545" width="6.5546875" style="5" customWidth="1"/>
    <col min="546" max="546" width="7.44140625" style="5" customWidth="1"/>
    <col min="547" max="547" width="4" style="5" customWidth="1"/>
    <col min="548" max="548" width="6.5546875" style="5" customWidth="1"/>
    <col min="549" max="549" width="18.44140625" style="5" customWidth="1"/>
    <col min="550" max="550" width="24.33203125" style="5" customWidth="1"/>
    <col min="551" max="551" width="14.44140625" style="5" customWidth="1"/>
    <col min="552" max="552" width="25.5546875" style="5" customWidth="1"/>
    <col min="553" max="553" width="12.44140625" style="5" customWidth="1"/>
    <col min="554" max="554" width="19.88671875" style="5" customWidth="1"/>
    <col min="555" max="556" width="4.6640625" style="5" customWidth="1"/>
    <col min="557" max="557" width="4.33203125" style="5" customWidth="1"/>
    <col min="558" max="558" width="4.44140625" style="5" customWidth="1"/>
    <col min="559" max="559" width="5.109375" style="5" customWidth="1"/>
    <col min="560" max="560" width="5.6640625" style="5" customWidth="1"/>
    <col min="561" max="561" width="6.33203125" style="5" customWidth="1"/>
    <col min="562" max="562" width="6.5546875" style="5" customWidth="1"/>
    <col min="563" max="563" width="6.33203125" style="5" customWidth="1"/>
    <col min="564" max="565" width="5.6640625" style="5" customWidth="1"/>
    <col min="566" max="566" width="14.6640625" style="5" customWidth="1"/>
    <col min="567" max="576" width="5.6640625" style="5" customWidth="1"/>
    <col min="577" max="768" width="9.109375" style="5"/>
    <col min="769" max="769" width="8.33203125" style="5" customWidth="1"/>
    <col min="770" max="770" width="56.6640625" style="5" customWidth="1"/>
    <col min="771" max="771" width="13.109375" style="5" customWidth="1"/>
    <col min="772" max="772" width="14.109375" style="5" customWidth="1"/>
    <col min="773" max="773" width="18.88671875" style="5" customWidth="1"/>
    <col min="774" max="774" width="16.44140625" style="5" customWidth="1"/>
    <col min="775" max="775" width="5.109375" style="5" customWidth="1"/>
    <col min="776" max="776" width="6.88671875" style="5" customWidth="1"/>
    <col min="777" max="778" width="6.5546875" style="5" customWidth="1"/>
    <col min="779" max="779" width="5.6640625" style="5" customWidth="1"/>
    <col min="780" max="780" width="5.44140625" style="5" customWidth="1"/>
    <col min="781" max="781" width="5" style="5" customWidth="1"/>
    <col min="782" max="782" width="4.88671875" style="5" customWidth="1"/>
    <col min="783" max="783" width="6.5546875" style="5" customWidth="1"/>
    <col min="784" max="784" width="7.109375" style="5" customWidth="1"/>
    <col min="785" max="785" width="5.33203125" style="5" customWidth="1"/>
    <col min="786" max="786" width="5" style="5" customWidth="1"/>
    <col min="787" max="788" width="3.88671875" style="5" customWidth="1"/>
    <col min="789" max="789" width="4.6640625" style="5" customWidth="1"/>
    <col min="790" max="792" width="6.5546875" style="5" customWidth="1"/>
    <col min="793" max="793" width="4.44140625" style="5" customWidth="1"/>
    <col min="794" max="794" width="5.109375" style="5" customWidth="1"/>
    <col min="795" max="795" width="4.44140625" style="5" customWidth="1"/>
    <col min="796" max="796" width="5" style="5" customWidth="1"/>
    <col min="797" max="799" width="6.5546875" style="5" customWidth="1"/>
    <col min="800" max="800" width="7" style="5" customWidth="1"/>
    <col min="801" max="801" width="6.5546875" style="5" customWidth="1"/>
    <col min="802" max="802" width="7.44140625" style="5" customWidth="1"/>
    <col min="803" max="803" width="4" style="5" customWidth="1"/>
    <col min="804" max="804" width="6.5546875" style="5" customWidth="1"/>
    <col min="805" max="805" width="18.44140625" style="5" customWidth="1"/>
    <col min="806" max="806" width="24.33203125" style="5" customWidth="1"/>
    <col min="807" max="807" width="14.44140625" style="5" customWidth="1"/>
    <col min="808" max="808" width="25.5546875" style="5" customWidth="1"/>
    <col min="809" max="809" width="12.44140625" style="5" customWidth="1"/>
    <col min="810" max="810" width="19.88671875" style="5" customWidth="1"/>
    <col min="811" max="812" width="4.6640625" style="5" customWidth="1"/>
    <col min="813" max="813" width="4.33203125" style="5" customWidth="1"/>
    <col min="814" max="814" width="4.44140625" style="5" customWidth="1"/>
    <col min="815" max="815" width="5.109375" style="5" customWidth="1"/>
    <col min="816" max="816" width="5.6640625" style="5" customWidth="1"/>
    <col min="817" max="817" width="6.33203125" style="5" customWidth="1"/>
    <col min="818" max="818" width="6.5546875" style="5" customWidth="1"/>
    <col min="819" max="819" width="6.33203125" style="5" customWidth="1"/>
    <col min="820" max="821" width="5.6640625" style="5" customWidth="1"/>
    <col min="822" max="822" width="14.6640625" style="5" customWidth="1"/>
    <col min="823" max="832" width="5.6640625" style="5" customWidth="1"/>
    <col min="833" max="1024" width="9.109375" style="5"/>
    <col min="1025" max="1025" width="8.33203125" style="5" customWidth="1"/>
    <col min="1026" max="1026" width="56.6640625" style="5" customWidth="1"/>
    <col min="1027" max="1027" width="13.109375" style="5" customWidth="1"/>
    <col min="1028" max="1028" width="14.109375" style="5" customWidth="1"/>
    <col min="1029" max="1029" width="18.88671875" style="5" customWidth="1"/>
    <col min="1030" max="1030" width="16.44140625" style="5" customWidth="1"/>
    <col min="1031" max="1031" width="5.109375" style="5" customWidth="1"/>
    <col min="1032" max="1032" width="6.88671875" style="5" customWidth="1"/>
    <col min="1033" max="1034" width="6.5546875" style="5" customWidth="1"/>
    <col min="1035" max="1035" width="5.6640625" style="5" customWidth="1"/>
    <col min="1036" max="1036" width="5.44140625" style="5" customWidth="1"/>
    <col min="1037" max="1037" width="5" style="5" customWidth="1"/>
    <col min="1038" max="1038" width="4.88671875" style="5" customWidth="1"/>
    <col min="1039" max="1039" width="6.5546875" style="5" customWidth="1"/>
    <col min="1040" max="1040" width="7.109375" style="5" customWidth="1"/>
    <col min="1041" max="1041" width="5.33203125" style="5" customWidth="1"/>
    <col min="1042" max="1042" width="5" style="5" customWidth="1"/>
    <col min="1043" max="1044" width="3.88671875" style="5" customWidth="1"/>
    <col min="1045" max="1045" width="4.6640625" style="5" customWidth="1"/>
    <col min="1046" max="1048" width="6.5546875" style="5" customWidth="1"/>
    <col min="1049" max="1049" width="4.44140625" style="5" customWidth="1"/>
    <col min="1050" max="1050" width="5.109375" style="5" customWidth="1"/>
    <col min="1051" max="1051" width="4.44140625" style="5" customWidth="1"/>
    <col min="1052" max="1052" width="5" style="5" customWidth="1"/>
    <col min="1053" max="1055" width="6.5546875" style="5" customWidth="1"/>
    <col min="1056" max="1056" width="7" style="5" customWidth="1"/>
    <col min="1057" max="1057" width="6.5546875" style="5" customWidth="1"/>
    <col min="1058" max="1058" width="7.44140625" style="5" customWidth="1"/>
    <col min="1059" max="1059" width="4" style="5" customWidth="1"/>
    <col min="1060" max="1060" width="6.5546875" style="5" customWidth="1"/>
    <col min="1061" max="1061" width="18.44140625" style="5" customWidth="1"/>
    <col min="1062" max="1062" width="24.33203125" style="5" customWidth="1"/>
    <col min="1063" max="1063" width="14.44140625" style="5" customWidth="1"/>
    <col min="1064" max="1064" width="25.5546875" style="5" customWidth="1"/>
    <col min="1065" max="1065" width="12.44140625" style="5" customWidth="1"/>
    <col min="1066" max="1066" width="19.88671875" style="5" customWidth="1"/>
    <col min="1067" max="1068" width="4.6640625" style="5" customWidth="1"/>
    <col min="1069" max="1069" width="4.33203125" style="5" customWidth="1"/>
    <col min="1070" max="1070" width="4.44140625" style="5" customWidth="1"/>
    <col min="1071" max="1071" width="5.109375" style="5" customWidth="1"/>
    <col min="1072" max="1072" width="5.6640625" style="5" customWidth="1"/>
    <col min="1073" max="1073" width="6.33203125" style="5" customWidth="1"/>
    <col min="1074" max="1074" width="6.5546875" style="5" customWidth="1"/>
    <col min="1075" max="1075" width="6.33203125" style="5" customWidth="1"/>
    <col min="1076" max="1077" width="5.6640625" style="5" customWidth="1"/>
    <col min="1078" max="1078" width="14.6640625" style="5" customWidth="1"/>
    <col min="1079" max="1088" width="5.6640625" style="5" customWidth="1"/>
    <col min="1089" max="1280" width="9.109375" style="5"/>
    <col min="1281" max="1281" width="8.33203125" style="5" customWidth="1"/>
    <col min="1282" max="1282" width="56.6640625" style="5" customWidth="1"/>
    <col min="1283" max="1283" width="13.109375" style="5" customWidth="1"/>
    <col min="1284" max="1284" width="14.109375" style="5" customWidth="1"/>
    <col min="1285" max="1285" width="18.88671875" style="5" customWidth="1"/>
    <col min="1286" max="1286" width="16.44140625" style="5" customWidth="1"/>
    <col min="1287" max="1287" width="5.109375" style="5" customWidth="1"/>
    <col min="1288" max="1288" width="6.88671875" style="5" customWidth="1"/>
    <col min="1289" max="1290" width="6.5546875" style="5" customWidth="1"/>
    <col min="1291" max="1291" width="5.6640625" style="5" customWidth="1"/>
    <col min="1292" max="1292" width="5.44140625" style="5" customWidth="1"/>
    <col min="1293" max="1293" width="5" style="5" customWidth="1"/>
    <col min="1294" max="1294" width="4.88671875" style="5" customWidth="1"/>
    <col min="1295" max="1295" width="6.5546875" style="5" customWidth="1"/>
    <col min="1296" max="1296" width="7.109375" style="5" customWidth="1"/>
    <col min="1297" max="1297" width="5.33203125" style="5" customWidth="1"/>
    <col min="1298" max="1298" width="5" style="5" customWidth="1"/>
    <col min="1299" max="1300" width="3.88671875" style="5" customWidth="1"/>
    <col min="1301" max="1301" width="4.6640625" style="5" customWidth="1"/>
    <col min="1302" max="1304" width="6.5546875" style="5" customWidth="1"/>
    <col min="1305" max="1305" width="4.44140625" style="5" customWidth="1"/>
    <col min="1306" max="1306" width="5.109375" style="5" customWidth="1"/>
    <col min="1307" max="1307" width="4.44140625" style="5" customWidth="1"/>
    <col min="1308" max="1308" width="5" style="5" customWidth="1"/>
    <col min="1309" max="1311" width="6.5546875" style="5" customWidth="1"/>
    <col min="1312" max="1312" width="7" style="5" customWidth="1"/>
    <col min="1313" max="1313" width="6.5546875" style="5" customWidth="1"/>
    <col min="1314" max="1314" width="7.44140625" style="5" customWidth="1"/>
    <col min="1315" max="1315" width="4" style="5" customWidth="1"/>
    <col min="1316" max="1316" width="6.5546875" style="5" customWidth="1"/>
    <col min="1317" max="1317" width="18.44140625" style="5" customWidth="1"/>
    <col min="1318" max="1318" width="24.33203125" style="5" customWidth="1"/>
    <col min="1319" max="1319" width="14.44140625" style="5" customWidth="1"/>
    <col min="1320" max="1320" width="25.5546875" style="5" customWidth="1"/>
    <col min="1321" max="1321" width="12.44140625" style="5" customWidth="1"/>
    <col min="1322" max="1322" width="19.88671875" style="5" customWidth="1"/>
    <col min="1323" max="1324" width="4.6640625" style="5" customWidth="1"/>
    <col min="1325" max="1325" width="4.33203125" style="5" customWidth="1"/>
    <col min="1326" max="1326" width="4.44140625" style="5" customWidth="1"/>
    <col min="1327" max="1327" width="5.109375" style="5" customWidth="1"/>
    <col min="1328" max="1328" width="5.6640625" style="5" customWidth="1"/>
    <col min="1329" max="1329" width="6.33203125" style="5" customWidth="1"/>
    <col min="1330" max="1330" width="6.5546875" style="5" customWidth="1"/>
    <col min="1331" max="1331" width="6.33203125" style="5" customWidth="1"/>
    <col min="1332" max="1333" width="5.6640625" style="5" customWidth="1"/>
    <col min="1334" max="1334" width="14.6640625" style="5" customWidth="1"/>
    <col min="1335" max="1344" width="5.6640625" style="5" customWidth="1"/>
    <col min="1345" max="1536" width="9.109375" style="5"/>
    <col min="1537" max="1537" width="8.33203125" style="5" customWidth="1"/>
    <col min="1538" max="1538" width="56.6640625" style="5" customWidth="1"/>
    <col min="1539" max="1539" width="13.109375" style="5" customWidth="1"/>
    <col min="1540" max="1540" width="14.109375" style="5" customWidth="1"/>
    <col min="1541" max="1541" width="18.88671875" style="5" customWidth="1"/>
    <col min="1542" max="1542" width="16.44140625" style="5" customWidth="1"/>
    <col min="1543" max="1543" width="5.109375" style="5" customWidth="1"/>
    <col min="1544" max="1544" width="6.88671875" style="5" customWidth="1"/>
    <col min="1545" max="1546" width="6.5546875" style="5" customWidth="1"/>
    <col min="1547" max="1547" width="5.6640625" style="5" customWidth="1"/>
    <col min="1548" max="1548" width="5.44140625" style="5" customWidth="1"/>
    <col min="1549" max="1549" width="5" style="5" customWidth="1"/>
    <col min="1550" max="1550" width="4.88671875" style="5" customWidth="1"/>
    <col min="1551" max="1551" width="6.5546875" style="5" customWidth="1"/>
    <col min="1552" max="1552" width="7.109375" style="5" customWidth="1"/>
    <col min="1553" max="1553" width="5.33203125" style="5" customWidth="1"/>
    <col min="1554" max="1554" width="5" style="5" customWidth="1"/>
    <col min="1555" max="1556" width="3.88671875" style="5" customWidth="1"/>
    <col min="1557" max="1557" width="4.6640625" style="5" customWidth="1"/>
    <col min="1558" max="1560" width="6.5546875" style="5" customWidth="1"/>
    <col min="1561" max="1561" width="4.44140625" style="5" customWidth="1"/>
    <col min="1562" max="1562" width="5.109375" style="5" customWidth="1"/>
    <col min="1563" max="1563" width="4.44140625" style="5" customWidth="1"/>
    <col min="1564" max="1564" width="5" style="5" customWidth="1"/>
    <col min="1565" max="1567" width="6.5546875" style="5" customWidth="1"/>
    <col min="1568" max="1568" width="7" style="5" customWidth="1"/>
    <col min="1569" max="1569" width="6.5546875" style="5" customWidth="1"/>
    <col min="1570" max="1570" width="7.44140625" style="5" customWidth="1"/>
    <col min="1571" max="1571" width="4" style="5" customWidth="1"/>
    <col min="1572" max="1572" width="6.5546875" style="5" customWidth="1"/>
    <col min="1573" max="1573" width="18.44140625" style="5" customWidth="1"/>
    <col min="1574" max="1574" width="24.33203125" style="5" customWidth="1"/>
    <col min="1575" max="1575" width="14.44140625" style="5" customWidth="1"/>
    <col min="1576" max="1576" width="25.5546875" style="5" customWidth="1"/>
    <col min="1577" max="1577" width="12.44140625" style="5" customWidth="1"/>
    <col min="1578" max="1578" width="19.88671875" style="5" customWidth="1"/>
    <col min="1579" max="1580" width="4.6640625" style="5" customWidth="1"/>
    <col min="1581" max="1581" width="4.33203125" style="5" customWidth="1"/>
    <col min="1582" max="1582" width="4.44140625" style="5" customWidth="1"/>
    <col min="1583" max="1583" width="5.109375" style="5" customWidth="1"/>
    <col min="1584" max="1584" width="5.6640625" style="5" customWidth="1"/>
    <col min="1585" max="1585" width="6.33203125" style="5" customWidth="1"/>
    <col min="1586" max="1586" width="6.5546875" style="5" customWidth="1"/>
    <col min="1587" max="1587" width="6.33203125" style="5" customWidth="1"/>
    <col min="1588" max="1589" width="5.6640625" style="5" customWidth="1"/>
    <col min="1590" max="1590" width="14.6640625" style="5" customWidth="1"/>
    <col min="1591" max="1600" width="5.6640625" style="5" customWidth="1"/>
    <col min="1601" max="1792" width="9.109375" style="5"/>
    <col min="1793" max="1793" width="8.33203125" style="5" customWidth="1"/>
    <col min="1794" max="1794" width="56.6640625" style="5" customWidth="1"/>
    <col min="1795" max="1795" width="13.109375" style="5" customWidth="1"/>
    <col min="1796" max="1796" width="14.109375" style="5" customWidth="1"/>
    <col min="1797" max="1797" width="18.88671875" style="5" customWidth="1"/>
    <col min="1798" max="1798" width="16.44140625" style="5" customWidth="1"/>
    <col min="1799" max="1799" width="5.109375" style="5" customWidth="1"/>
    <col min="1800" max="1800" width="6.88671875" style="5" customWidth="1"/>
    <col min="1801" max="1802" width="6.5546875" style="5" customWidth="1"/>
    <col min="1803" max="1803" width="5.6640625" style="5" customWidth="1"/>
    <col min="1804" max="1804" width="5.44140625" style="5" customWidth="1"/>
    <col min="1805" max="1805" width="5" style="5" customWidth="1"/>
    <col min="1806" max="1806" width="4.88671875" style="5" customWidth="1"/>
    <col min="1807" max="1807" width="6.5546875" style="5" customWidth="1"/>
    <col min="1808" max="1808" width="7.109375" style="5" customWidth="1"/>
    <col min="1809" max="1809" width="5.33203125" style="5" customWidth="1"/>
    <col min="1810" max="1810" width="5" style="5" customWidth="1"/>
    <col min="1811" max="1812" width="3.88671875" style="5" customWidth="1"/>
    <col min="1813" max="1813" width="4.6640625" style="5" customWidth="1"/>
    <col min="1814" max="1816" width="6.5546875" style="5" customWidth="1"/>
    <col min="1817" max="1817" width="4.44140625" style="5" customWidth="1"/>
    <col min="1818" max="1818" width="5.109375" style="5" customWidth="1"/>
    <col min="1819" max="1819" width="4.44140625" style="5" customWidth="1"/>
    <col min="1820" max="1820" width="5" style="5" customWidth="1"/>
    <col min="1821" max="1823" width="6.5546875" style="5" customWidth="1"/>
    <col min="1824" max="1824" width="7" style="5" customWidth="1"/>
    <col min="1825" max="1825" width="6.5546875" style="5" customWidth="1"/>
    <col min="1826" max="1826" width="7.44140625" style="5" customWidth="1"/>
    <col min="1827" max="1827" width="4" style="5" customWidth="1"/>
    <col min="1828" max="1828" width="6.5546875" style="5" customWidth="1"/>
    <col min="1829" max="1829" width="18.44140625" style="5" customWidth="1"/>
    <col min="1830" max="1830" width="24.33203125" style="5" customWidth="1"/>
    <col min="1831" max="1831" width="14.44140625" style="5" customWidth="1"/>
    <col min="1832" max="1832" width="25.5546875" style="5" customWidth="1"/>
    <col min="1833" max="1833" width="12.44140625" style="5" customWidth="1"/>
    <col min="1834" max="1834" width="19.88671875" style="5" customWidth="1"/>
    <col min="1835" max="1836" width="4.6640625" style="5" customWidth="1"/>
    <col min="1837" max="1837" width="4.33203125" style="5" customWidth="1"/>
    <col min="1838" max="1838" width="4.44140625" style="5" customWidth="1"/>
    <col min="1839" max="1839" width="5.109375" style="5" customWidth="1"/>
    <col min="1840" max="1840" width="5.6640625" style="5" customWidth="1"/>
    <col min="1841" max="1841" width="6.33203125" style="5" customWidth="1"/>
    <col min="1842" max="1842" width="6.5546875" style="5" customWidth="1"/>
    <col min="1843" max="1843" width="6.33203125" style="5" customWidth="1"/>
    <col min="1844" max="1845" width="5.6640625" style="5" customWidth="1"/>
    <col min="1846" max="1846" width="14.6640625" style="5" customWidth="1"/>
    <col min="1847" max="1856" width="5.6640625" style="5" customWidth="1"/>
    <col min="1857" max="2048" width="9.109375" style="5"/>
    <col min="2049" max="2049" width="8.33203125" style="5" customWidth="1"/>
    <col min="2050" max="2050" width="56.6640625" style="5" customWidth="1"/>
    <col min="2051" max="2051" width="13.109375" style="5" customWidth="1"/>
    <col min="2052" max="2052" width="14.109375" style="5" customWidth="1"/>
    <col min="2053" max="2053" width="18.88671875" style="5" customWidth="1"/>
    <col min="2054" max="2054" width="16.44140625" style="5" customWidth="1"/>
    <col min="2055" max="2055" width="5.109375" style="5" customWidth="1"/>
    <col min="2056" max="2056" width="6.88671875" style="5" customWidth="1"/>
    <col min="2057" max="2058" width="6.5546875" style="5" customWidth="1"/>
    <col min="2059" max="2059" width="5.6640625" style="5" customWidth="1"/>
    <col min="2060" max="2060" width="5.44140625" style="5" customWidth="1"/>
    <col min="2061" max="2061" width="5" style="5" customWidth="1"/>
    <col min="2062" max="2062" width="4.88671875" style="5" customWidth="1"/>
    <col min="2063" max="2063" width="6.5546875" style="5" customWidth="1"/>
    <col min="2064" max="2064" width="7.109375" style="5" customWidth="1"/>
    <col min="2065" max="2065" width="5.33203125" style="5" customWidth="1"/>
    <col min="2066" max="2066" width="5" style="5" customWidth="1"/>
    <col min="2067" max="2068" width="3.88671875" style="5" customWidth="1"/>
    <col min="2069" max="2069" width="4.6640625" style="5" customWidth="1"/>
    <col min="2070" max="2072" width="6.5546875" style="5" customWidth="1"/>
    <col min="2073" max="2073" width="4.44140625" style="5" customWidth="1"/>
    <col min="2074" max="2074" width="5.109375" style="5" customWidth="1"/>
    <col min="2075" max="2075" width="4.44140625" style="5" customWidth="1"/>
    <col min="2076" max="2076" width="5" style="5" customWidth="1"/>
    <col min="2077" max="2079" width="6.5546875" style="5" customWidth="1"/>
    <col min="2080" max="2080" width="7" style="5" customWidth="1"/>
    <col min="2081" max="2081" width="6.5546875" style="5" customWidth="1"/>
    <col min="2082" max="2082" width="7.44140625" style="5" customWidth="1"/>
    <col min="2083" max="2083" width="4" style="5" customWidth="1"/>
    <col min="2084" max="2084" width="6.5546875" style="5" customWidth="1"/>
    <col min="2085" max="2085" width="18.44140625" style="5" customWidth="1"/>
    <col min="2086" max="2086" width="24.33203125" style="5" customWidth="1"/>
    <col min="2087" max="2087" width="14.44140625" style="5" customWidth="1"/>
    <col min="2088" max="2088" width="25.5546875" style="5" customWidth="1"/>
    <col min="2089" max="2089" width="12.44140625" style="5" customWidth="1"/>
    <col min="2090" max="2090" width="19.88671875" style="5" customWidth="1"/>
    <col min="2091" max="2092" width="4.6640625" style="5" customWidth="1"/>
    <col min="2093" max="2093" width="4.33203125" style="5" customWidth="1"/>
    <col min="2094" max="2094" width="4.44140625" style="5" customWidth="1"/>
    <col min="2095" max="2095" width="5.109375" style="5" customWidth="1"/>
    <col min="2096" max="2096" width="5.6640625" style="5" customWidth="1"/>
    <col min="2097" max="2097" width="6.33203125" style="5" customWidth="1"/>
    <col min="2098" max="2098" width="6.5546875" style="5" customWidth="1"/>
    <col min="2099" max="2099" width="6.33203125" style="5" customWidth="1"/>
    <col min="2100" max="2101" width="5.6640625" style="5" customWidth="1"/>
    <col min="2102" max="2102" width="14.6640625" style="5" customWidth="1"/>
    <col min="2103" max="2112" width="5.6640625" style="5" customWidth="1"/>
    <col min="2113" max="2304" width="9.109375" style="5"/>
    <col min="2305" max="2305" width="8.33203125" style="5" customWidth="1"/>
    <col min="2306" max="2306" width="56.6640625" style="5" customWidth="1"/>
    <col min="2307" max="2307" width="13.109375" style="5" customWidth="1"/>
    <col min="2308" max="2308" width="14.109375" style="5" customWidth="1"/>
    <col min="2309" max="2309" width="18.88671875" style="5" customWidth="1"/>
    <col min="2310" max="2310" width="16.44140625" style="5" customWidth="1"/>
    <col min="2311" max="2311" width="5.109375" style="5" customWidth="1"/>
    <col min="2312" max="2312" width="6.88671875" style="5" customWidth="1"/>
    <col min="2313" max="2314" width="6.5546875" style="5" customWidth="1"/>
    <col min="2315" max="2315" width="5.6640625" style="5" customWidth="1"/>
    <col min="2316" max="2316" width="5.44140625" style="5" customWidth="1"/>
    <col min="2317" max="2317" width="5" style="5" customWidth="1"/>
    <col min="2318" max="2318" width="4.88671875" style="5" customWidth="1"/>
    <col min="2319" max="2319" width="6.5546875" style="5" customWidth="1"/>
    <col min="2320" max="2320" width="7.109375" style="5" customWidth="1"/>
    <col min="2321" max="2321" width="5.33203125" style="5" customWidth="1"/>
    <col min="2322" max="2322" width="5" style="5" customWidth="1"/>
    <col min="2323" max="2324" width="3.88671875" style="5" customWidth="1"/>
    <col min="2325" max="2325" width="4.6640625" style="5" customWidth="1"/>
    <col min="2326" max="2328" width="6.5546875" style="5" customWidth="1"/>
    <col min="2329" max="2329" width="4.44140625" style="5" customWidth="1"/>
    <col min="2330" max="2330" width="5.109375" style="5" customWidth="1"/>
    <col min="2331" max="2331" width="4.44140625" style="5" customWidth="1"/>
    <col min="2332" max="2332" width="5" style="5" customWidth="1"/>
    <col min="2333" max="2335" width="6.5546875" style="5" customWidth="1"/>
    <col min="2336" max="2336" width="7" style="5" customWidth="1"/>
    <col min="2337" max="2337" width="6.5546875" style="5" customWidth="1"/>
    <col min="2338" max="2338" width="7.44140625" style="5" customWidth="1"/>
    <col min="2339" max="2339" width="4" style="5" customWidth="1"/>
    <col min="2340" max="2340" width="6.5546875" style="5" customWidth="1"/>
    <col min="2341" max="2341" width="18.44140625" style="5" customWidth="1"/>
    <col min="2342" max="2342" width="24.33203125" style="5" customWidth="1"/>
    <col min="2343" max="2343" width="14.44140625" style="5" customWidth="1"/>
    <col min="2344" max="2344" width="25.5546875" style="5" customWidth="1"/>
    <col min="2345" max="2345" width="12.44140625" style="5" customWidth="1"/>
    <col min="2346" max="2346" width="19.88671875" style="5" customWidth="1"/>
    <col min="2347" max="2348" width="4.6640625" style="5" customWidth="1"/>
    <col min="2349" max="2349" width="4.33203125" style="5" customWidth="1"/>
    <col min="2350" max="2350" width="4.44140625" style="5" customWidth="1"/>
    <col min="2351" max="2351" width="5.109375" style="5" customWidth="1"/>
    <col min="2352" max="2352" width="5.6640625" style="5" customWidth="1"/>
    <col min="2353" max="2353" width="6.33203125" style="5" customWidth="1"/>
    <col min="2354" max="2354" width="6.5546875" style="5" customWidth="1"/>
    <col min="2355" max="2355" width="6.33203125" style="5" customWidth="1"/>
    <col min="2356" max="2357" width="5.6640625" style="5" customWidth="1"/>
    <col min="2358" max="2358" width="14.6640625" style="5" customWidth="1"/>
    <col min="2359" max="2368" width="5.6640625" style="5" customWidth="1"/>
    <col min="2369" max="2560" width="9.109375" style="5"/>
    <col min="2561" max="2561" width="8.33203125" style="5" customWidth="1"/>
    <col min="2562" max="2562" width="56.6640625" style="5" customWidth="1"/>
    <col min="2563" max="2563" width="13.109375" style="5" customWidth="1"/>
    <col min="2564" max="2564" width="14.109375" style="5" customWidth="1"/>
    <col min="2565" max="2565" width="18.88671875" style="5" customWidth="1"/>
    <col min="2566" max="2566" width="16.44140625" style="5" customWidth="1"/>
    <col min="2567" max="2567" width="5.109375" style="5" customWidth="1"/>
    <col min="2568" max="2568" width="6.88671875" style="5" customWidth="1"/>
    <col min="2569" max="2570" width="6.5546875" style="5" customWidth="1"/>
    <col min="2571" max="2571" width="5.6640625" style="5" customWidth="1"/>
    <col min="2572" max="2572" width="5.44140625" style="5" customWidth="1"/>
    <col min="2573" max="2573" width="5" style="5" customWidth="1"/>
    <col min="2574" max="2574" width="4.88671875" style="5" customWidth="1"/>
    <col min="2575" max="2575" width="6.5546875" style="5" customWidth="1"/>
    <col min="2576" max="2576" width="7.109375" style="5" customWidth="1"/>
    <col min="2577" max="2577" width="5.33203125" style="5" customWidth="1"/>
    <col min="2578" max="2578" width="5" style="5" customWidth="1"/>
    <col min="2579" max="2580" width="3.88671875" style="5" customWidth="1"/>
    <col min="2581" max="2581" width="4.6640625" style="5" customWidth="1"/>
    <col min="2582" max="2584" width="6.5546875" style="5" customWidth="1"/>
    <col min="2585" max="2585" width="4.44140625" style="5" customWidth="1"/>
    <col min="2586" max="2586" width="5.109375" style="5" customWidth="1"/>
    <col min="2587" max="2587" width="4.44140625" style="5" customWidth="1"/>
    <col min="2588" max="2588" width="5" style="5" customWidth="1"/>
    <col min="2589" max="2591" width="6.5546875" style="5" customWidth="1"/>
    <col min="2592" max="2592" width="7" style="5" customWidth="1"/>
    <col min="2593" max="2593" width="6.5546875" style="5" customWidth="1"/>
    <col min="2594" max="2594" width="7.44140625" style="5" customWidth="1"/>
    <col min="2595" max="2595" width="4" style="5" customWidth="1"/>
    <col min="2596" max="2596" width="6.5546875" style="5" customWidth="1"/>
    <col min="2597" max="2597" width="18.44140625" style="5" customWidth="1"/>
    <col min="2598" max="2598" width="24.33203125" style="5" customWidth="1"/>
    <col min="2599" max="2599" width="14.44140625" style="5" customWidth="1"/>
    <col min="2600" max="2600" width="25.5546875" style="5" customWidth="1"/>
    <col min="2601" max="2601" width="12.44140625" style="5" customWidth="1"/>
    <col min="2602" max="2602" width="19.88671875" style="5" customWidth="1"/>
    <col min="2603" max="2604" width="4.6640625" style="5" customWidth="1"/>
    <col min="2605" max="2605" width="4.33203125" style="5" customWidth="1"/>
    <col min="2606" max="2606" width="4.44140625" style="5" customWidth="1"/>
    <col min="2607" max="2607" width="5.109375" style="5" customWidth="1"/>
    <col min="2608" max="2608" width="5.6640625" style="5" customWidth="1"/>
    <col min="2609" max="2609" width="6.33203125" style="5" customWidth="1"/>
    <col min="2610" max="2610" width="6.5546875" style="5" customWidth="1"/>
    <col min="2611" max="2611" width="6.33203125" style="5" customWidth="1"/>
    <col min="2612" max="2613" width="5.6640625" style="5" customWidth="1"/>
    <col min="2614" max="2614" width="14.6640625" style="5" customWidth="1"/>
    <col min="2615" max="2624" width="5.6640625" style="5" customWidth="1"/>
    <col min="2625" max="2816" width="9.109375" style="5"/>
    <col min="2817" max="2817" width="8.33203125" style="5" customWidth="1"/>
    <col min="2818" max="2818" width="56.6640625" style="5" customWidth="1"/>
    <col min="2819" max="2819" width="13.109375" style="5" customWidth="1"/>
    <col min="2820" max="2820" width="14.109375" style="5" customWidth="1"/>
    <col min="2821" max="2821" width="18.88671875" style="5" customWidth="1"/>
    <col min="2822" max="2822" width="16.44140625" style="5" customWidth="1"/>
    <col min="2823" max="2823" width="5.109375" style="5" customWidth="1"/>
    <col min="2824" max="2824" width="6.88671875" style="5" customWidth="1"/>
    <col min="2825" max="2826" width="6.5546875" style="5" customWidth="1"/>
    <col min="2827" max="2827" width="5.6640625" style="5" customWidth="1"/>
    <col min="2828" max="2828" width="5.44140625" style="5" customWidth="1"/>
    <col min="2829" max="2829" width="5" style="5" customWidth="1"/>
    <col min="2830" max="2830" width="4.88671875" style="5" customWidth="1"/>
    <col min="2831" max="2831" width="6.5546875" style="5" customWidth="1"/>
    <col min="2832" max="2832" width="7.109375" style="5" customWidth="1"/>
    <col min="2833" max="2833" width="5.33203125" style="5" customWidth="1"/>
    <col min="2834" max="2834" width="5" style="5" customWidth="1"/>
    <col min="2835" max="2836" width="3.88671875" style="5" customWidth="1"/>
    <col min="2837" max="2837" width="4.6640625" style="5" customWidth="1"/>
    <col min="2838" max="2840" width="6.5546875" style="5" customWidth="1"/>
    <col min="2841" max="2841" width="4.44140625" style="5" customWidth="1"/>
    <col min="2842" max="2842" width="5.109375" style="5" customWidth="1"/>
    <col min="2843" max="2843" width="4.44140625" style="5" customWidth="1"/>
    <col min="2844" max="2844" width="5" style="5" customWidth="1"/>
    <col min="2845" max="2847" width="6.5546875" style="5" customWidth="1"/>
    <col min="2848" max="2848" width="7" style="5" customWidth="1"/>
    <col min="2849" max="2849" width="6.5546875" style="5" customWidth="1"/>
    <col min="2850" max="2850" width="7.44140625" style="5" customWidth="1"/>
    <col min="2851" max="2851" width="4" style="5" customWidth="1"/>
    <col min="2852" max="2852" width="6.5546875" style="5" customWidth="1"/>
    <col min="2853" max="2853" width="18.44140625" style="5" customWidth="1"/>
    <col min="2854" max="2854" width="24.33203125" style="5" customWidth="1"/>
    <col min="2855" max="2855" width="14.44140625" style="5" customWidth="1"/>
    <col min="2856" max="2856" width="25.5546875" style="5" customWidth="1"/>
    <col min="2857" max="2857" width="12.44140625" style="5" customWidth="1"/>
    <col min="2858" max="2858" width="19.88671875" style="5" customWidth="1"/>
    <col min="2859" max="2860" width="4.6640625" style="5" customWidth="1"/>
    <col min="2861" max="2861" width="4.33203125" style="5" customWidth="1"/>
    <col min="2862" max="2862" width="4.44140625" style="5" customWidth="1"/>
    <col min="2863" max="2863" width="5.109375" style="5" customWidth="1"/>
    <col min="2864" max="2864" width="5.6640625" style="5" customWidth="1"/>
    <col min="2865" max="2865" width="6.33203125" style="5" customWidth="1"/>
    <col min="2866" max="2866" width="6.5546875" style="5" customWidth="1"/>
    <col min="2867" max="2867" width="6.33203125" style="5" customWidth="1"/>
    <col min="2868" max="2869" width="5.6640625" style="5" customWidth="1"/>
    <col min="2870" max="2870" width="14.6640625" style="5" customWidth="1"/>
    <col min="2871" max="2880" width="5.6640625" style="5" customWidth="1"/>
    <col min="2881" max="3072" width="9.109375" style="5"/>
    <col min="3073" max="3073" width="8.33203125" style="5" customWidth="1"/>
    <col min="3074" max="3074" width="56.6640625" style="5" customWidth="1"/>
    <col min="3075" max="3075" width="13.109375" style="5" customWidth="1"/>
    <col min="3076" max="3076" width="14.109375" style="5" customWidth="1"/>
    <col min="3077" max="3077" width="18.88671875" style="5" customWidth="1"/>
    <col min="3078" max="3078" width="16.44140625" style="5" customWidth="1"/>
    <col min="3079" max="3079" width="5.109375" style="5" customWidth="1"/>
    <col min="3080" max="3080" width="6.88671875" style="5" customWidth="1"/>
    <col min="3081" max="3082" width="6.5546875" style="5" customWidth="1"/>
    <col min="3083" max="3083" width="5.6640625" style="5" customWidth="1"/>
    <col min="3084" max="3084" width="5.44140625" style="5" customWidth="1"/>
    <col min="3085" max="3085" width="5" style="5" customWidth="1"/>
    <col min="3086" max="3086" width="4.88671875" style="5" customWidth="1"/>
    <col min="3087" max="3087" width="6.5546875" style="5" customWidth="1"/>
    <col min="3088" max="3088" width="7.109375" style="5" customWidth="1"/>
    <col min="3089" max="3089" width="5.33203125" style="5" customWidth="1"/>
    <col min="3090" max="3090" width="5" style="5" customWidth="1"/>
    <col min="3091" max="3092" width="3.88671875" style="5" customWidth="1"/>
    <col min="3093" max="3093" width="4.6640625" style="5" customWidth="1"/>
    <col min="3094" max="3096" width="6.5546875" style="5" customWidth="1"/>
    <col min="3097" max="3097" width="4.44140625" style="5" customWidth="1"/>
    <col min="3098" max="3098" width="5.109375" style="5" customWidth="1"/>
    <col min="3099" max="3099" width="4.44140625" style="5" customWidth="1"/>
    <col min="3100" max="3100" width="5" style="5" customWidth="1"/>
    <col min="3101" max="3103" width="6.5546875" style="5" customWidth="1"/>
    <col min="3104" max="3104" width="7" style="5" customWidth="1"/>
    <col min="3105" max="3105" width="6.5546875" style="5" customWidth="1"/>
    <col min="3106" max="3106" width="7.44140625" style="5" customWidth="1"/>
    <col min="3107" max="3107" width="4" style="5" customWidth="1"/>
    <col min="3108" max="3108" width="6.5546875" style="5" customWidth="1"/>
    <col min="3109" max="3109" width="18.44140625" style="5" customWidth="1"/>
    <col min="3110" max="3110" width="24.33203125" style="5" customWidth="1"/>
    <col min="3111" max="3111" width="14.44140625" style="5" customWidth="1"/>
    <col min="3112" max="3112" width="25.5546875" style="5" customWidth="1"/>
    <col min="3113" max="3113" width="12.44140625" style="5" customWidth="1"/>
    <col min="3114" max="3114" width="19.88671875" style="5" customWidth="1"/>
    <col min="3115" max="3116" width="4.6640625" style="5" customWidth="1"/>
    <col min="3117" max="3117" width="4.33203125" style="5" customWidth="1"/>
    <col min="3118" max="3118" width="4.44140625" style="5" customWidth="1"/>
    <col min="3119" max="3119" width="5.109375" style="5" customWidth="1"/>
    <col min="3120" max="3120" width="5.6640625" style="5" customWidth="1"/>
    <col min="3121" max="3121" width="6.33203125" style="5" customWidth="1"/>
    <col min="3122" max="3122" width="6.5546875" style="5" customWidth="1"/>
    <col min="3123" max="3123" width="6.33203125" style="5" customWidth="1"/>
    <col min="3124" max="3125" width="5.6640625" style="5" customWidth="1"/>
    <col min="3126" max="3126" width="14.6640625" style="5" customWidth="1"/>
    <col min="3127" max="3136" width="5.6640625" style="5" customWidth="1"/>
    <col min="3137" max="3328" width="9.109375" style="5"/>
    <col min="3329" max="3329" width="8.33203125" style="5" customWidth="1"/>
    <col min="3330" max="3330" width="56.6640625" style="5" customWidth="1"/>
    <col min="3331" max="3331" width="13.109375" style="5" customWidth="1"/>
    <col min="3332" max="3332" width="14.109375" style="5" customWidth="1"/>
    <col min="3333" max="3333" width="18.88671875" style="5" customWidth="1"/>
    <col min="3334" max="3334" width="16.44140625" style="5" customWidth="1"/>
    <col min="3335" max="3335" width="5.109375" style="5" customWidth="1"/>
    <col min="3336" max="3336" width="6.88671875" style="5" customWidth="1"/>
    <col min="3337" max="3338" width="6.5546875" style="5" customWidth="1"/>
    <col min="3339" max="3339" width="5.6640625" style="5" customWidth="1"/>
    <col min="3340" max="3340" width="5.44140625" style="5" customWidth="1"/>
    <col min="3341" max="3341" width="5" style="5" customWidth="1"/>
    <col min="3342" max="3342" width="4.88671875" style="5" customWidth="1"/>
    <col min="3343" max="3343" width="6.5546875" style="5" customWidth="1"/>
    <col min="3344" max="3344" width="7.109375" style="5" customWidth="1"/>
    <col min="3345" max="3345" width="5.33203125" style="5" customWidth="1"/>
    <col min="3346" max="3346" width="5" style="5" customWidth="1"/>
    <col min="3347" max="3348" width="3.88671875" style="5" customWidth="1"/>
    <col min="3349" max="3349" width="4.6640625" style="5" customWidth="1"/>
    <col min="3350" max="3352" width="6.5546875" style="5" customWidth="1"/>
    <col min="3353" max="3353" width="4.44140625" style="5" customWidth="1"/>
    <col min="3354" max="3354" width="5.109375" style="5" customWidth="1"/>
    <col min="3355" max="3355" width="4.44140625" style="5" customWidth="1"/>
    <col min="3356" max="3356" width="5" style="5" customWidth="1"/>
    <col min="3357" max="3359" width="6.5546875" style="5" customWidth="1"/>
    <col min="3360" max="3360" width="7" style="5" customWidth="1"/>
    <col min="3361" max="3361" width="6.5546875" style="5" customWidth="1"/>
    <col min="3362" max="3362" width="7.44140625" style="5" customWidth="1"/>
    <col min="3363" max="3363" width="4" style="5" customWidth="1"/>
    <col min="3364" max="3364" width="6.5546875" style="5" customWidth="1"/>
    <col min="3365" max="3365" width="18.44140625" style="5" customWidth="1"/>
    <col min="3366" max="3366" width="24.33203125" style="5" customWidth="1"/>
    <col min="3367" max="3367" width="14.44140625" style="5" customWidth="1"/>
    <col min="3368" max="3368" width="25.5546875" style="5" customWidth="1"/>
    <col min="3369" max="3369" width="12.44140625" style="5" customWidth="1"/>
    <col min="3370" max="3370" width="19.88671875" style="5" customWidth="1"/>
    <col min="3371" max="3372" width="4.6640625" style="5" customWidth="1"/>
    <col min="3373" max="3373" width="4.33203125" style="5" customWidth="1"/>
    <col min="3374" max="3374" width="4.44140625" style="5" customWidth="1"/>
    <col min="3375" max="3375" width="5.109375" style="5" customWidth="1"/>
    <col min="3376" max="3376" width="5.6640625" style="5" customWidth="1"/>
    <col min="3377" max="3377" width="6.33203125" style="5" customWidth="1"/>
    <col min="3378" max="3378" width="6.5546875" style="5" customWidth="1"/>
    <col min="3379" max="3379" width="6.33203125" style="5" customWidth="1"/>
    <col min="3380" max="3381" width="5.6640625" style="5" customWidth="1"/>
    <col min="3382" max="3382" width="14.6640625" style="5" customWidth="1"/>
    <col min="3383" max="3392" width="5.6640625" style="5" customWidth="1"/>
    <col min="3393" max="3584" width="9.109375" style="5"/>
    <col min="3585" max="3585" width="8.33203125" style="5" customWidth="1"/>
    <col min="3586" max="3586" width="56.6640625" style="5" customWidth="1"/>
    <col min="3587" max="3587" width="13.109375" style="5" customWidth="1"/>
    <col min="3588" max="3588" width="14.109375" style="5" customWidth="1"/>
    <col min="3589" max="3589" width="18.88671875" style="5" customWidth="1"/>
    <col min="3590" max="3590" width="16.44140625" style="5" customWidth="1"/>
    <col min="3591" max="3591" width="5.109375" style="5" customWidth="1"/>
    <col min="3592" max="3592" width="6.88671875" style="5" customWidth="1"/>
    <col min="3593" max="3594" width="6.5546875" style="5" customWidth="1"/>
    <col min="3595" max="3595" width="5.6640625" style="5" customWidth="1"/>
    <col min="3596" max="3596" width="5.44140625" style="5" customWidth="1"/>
    <col min="3597" max="3597" width="5" style="5" customWidth="1"/>
    <col min="3598" max="3598" width="4.88671875" style="5" customWidth="1"/>
    <col min="3599" max="3599" width="6.5546875" style="5" customWidth="1"/>
    <col min="3600" max="3600" width="7.109375" style="5" customWidth="1"/>
    <col min="3601" max="3601" width="5.33203125" style="5" customWidth="1"/>
    <col min="3602" max="3602" width="5" style="5" customWidth="1"/>
    <col min="3603" max="3604" width="3.88671875" style="5" customWidth="1"/>
    <col min="3605" max="3605" width="4.6640625" style="5" customWidth="1"/>
    <col min="3606" max="3608" width="6.5546875" style="5" customWidth="1"/>
    <col min="3609" max="3609" width="4.44140625" style="5" customWidth="1"/>
    <col min="3610" max="3610" width="5.109375" style="5" customWidth="1"/>
    <col min="3611" max="3611" width="4.44140625" style="5" customWidth="1"/>
    <col min="3612" max="3612" width="5" style="5" customWidth="1"/>
    <col min="3613" max="3615" width="6.5546875" style="5" customWidth="1"/>
    <col min="3616" max="3616" width="7" style="5" customWidth="1"/>
    <col min="3617" max="3617" width="6.5546875" style="5" customWidth="1"/>
    <col min="3618" max="3618" width="7.44140625" style="5" customWidth="1"/>
    <col min="3619" max="3619" width="4" style="5" customWidth="1"/>
    <col min="3620" max="3620" width="6.5546875" style="5" customWidth="1"/>
    <col min="3621" max="3621" width="18.44140625" style="5" customWidth="1"/>
    <col min="3622" max="3622" width="24.33203125" style="5" customWidth="1"/>
    <col min="3623" max="3623" width="14.44140625" style="5" customWidth="1"/>
    <col min="3624" max="3624" width="25.5546875" style="5" customWidth="1"/>
    <col min="3625" max="3625" width="12.44140625" style="5" customWidth="1"/>
    <col min="3626" max="3626" width="19.88671875" style="5" customWidth="1"/>
    <col min="3627" max="3628" width="4.6640625" style="5" customWidth="1"/>
    <col min="3629" max="3629" width="4.33203125" style="5" customWidth="1"/>
    <col min="3630" max="3630" width="4.44140625" style="5" customWidth="1"/>
    <col min="3631" max="3631" width="5.109375" style="5" customWidth="1"/>
    <col min="3632" max="3632" width="5.6640625" style="5" customWidth="1"/>
    <col min="3633" max="3633" width="6.33203125" style="5" customWidth="1"/>
    <col min="3634" max="3634" width="6.5546875" style="5" customWidth="1"/>
    <col min="3635" max="3635" width="6.33203125" style="5" customWidth="1"/>
    <col min="3636" max="3637" width="5.6640625" style="5" customWidth="1"/>
    <col min="3638" max="3638" width="14.6640625" style="5" customWidth="1"/>
    <col min="3639" max="3648" width="5.6640625" style="5" customWidth="1"/>
    <col min="3649" max="3840" width="9.109375" style="5"/>
    <col min="3841" max="3841" width="8.33203125" style="5" customWidth="1"/>
    <col min="3842" max="3842" width="56.6640625" style="5" customWidth="1"/>
    <col min="3843" max="3843" width="13.109375" style="5" customWidth="1"/>
    <col min="3844" max="3844" width="14.109375" style="5" customWidth="1"/>
    <col min="3845" max="3845" width="18.88671875" style="5" customWidth="1"/>
    <col min="3846" max="3846" width="16.44140625" style="5" customWidth="1"/>
    <col min="3847" max="3847" width="5.109375" style="5" customWidth="1"/>
    <col min="3848" max="3848" width="6.88671875" style="5" customWidth="1"/>
    <col min="3849" max="3850" width="6.5546875" style="5" customWidth="1"/>
    <col min="3851" max="3851" width="5.6640625" style="5" customWidth="1"/>
    <col min="3852" max="3852" width="5.44140625" style="5" customWidth="1"/>
    <col min="3853" max="3853" width="5" style="5" customWidth="1"/>
    <col min="3854" max="3854" width="4.88671875" style="5" customWidth="1"/>
    <col min="3855" max="3855" width="6.5546875" style="5" customWidth="1"/>
    <col min="3856" max="3856" width="7.109375" style="5" customWidth="1"/>
    <col min="3857" max="3857" width="5.33203125" style="5" customWidth="1"/>
    <col min="3858" max="3858" width="5" style="5" customWidth="1"/>
    <col min="3859" max="3860" width="3.88671875" style="5" customWidth="1"/>
    <col min="3861" max="3861" width="4.6640625" style="5" customWidth="1"/>
    <col min="3862" max="3864" width="6.5546875" style="5" customWidth="1"/>
    <col min="3865" max="3865" width="4.44140625" style="5" customWidth="1"/>
    <col min="3866" max="3866" width="5.109375" style="5" customWidth="1"/>
    <col min="3867" max="3867" width="4.44140625" style="5" customWidth="1"/>
    <col min="3868" max="3868" width="5" style="5" customWidth="1"/>
    <col min="3869" max="3871" width="6.5546875" style="5" customWidth="1"/>
    <col min="3872" max="3872" width="7" style="5" customWidth="1"/>
    <col min="3873" max="3873" width="6.5546875" style="5" customWidth="1"/>
    <col min="3874" max="3874" width="7.44140625" style="5" customWidth="1"/>
    <col min="3875" max="3875" width="4" style="5" customWidth="1"/>
    <col min="3876" max="3876" width="6.5546875" style="5" customWidth="1"/>
    <col min="3877" max="3877" width="18.44140625" style="5" customWidth="1"/>
    <col min="3878" max="3878" width="24.33203125" style="5" customWidth="1"/>
    <col min="3879" max="3879" width="14.44140625" style="5" customWidth="1"/>
    <col min="3880" max="3880" width="25.5546875" style="5" customWidth="1"/>
    <col min="3881" max="3881" width="12.44140625" style="5" customWidth="1"/>
    <col min="3882" max="3882" width="19.88671875" style="5" customWidth="1"/>
    <col min="3883" max="3884" width="4.6640625" style="5" customWidth="1"/>
    <col min="3885" max="3885" width="4.33203125" style="5" customWidth="1"/>
    <col min="3886" max="3886" width="4.44140625" style="5" customWidth="1"/>
    <col min="3887" max="3887" width="5.109375" style="5" customWidth="1"/>
    <col min="3888" max="3888" width="5.6640625" style="5" customWidth="1"/>
    <col min="3889" max="3889" width="6.33203125" style="5" customWidth="1"/>
    <col min="3890" max="3890" width="6.5546875" style="5" customWidth="1"/>
    <col min="3891" max="3891" width="6.33203125" style="5" customWidth="1"/>
    <col min="3892" max="3893" width="5.6640625" style="5" customWidth="1"/>
    <col min="3894" max="3894" width="14.6640625" style="5" customWidth="1"/>
    <col min="3895" max="3904" width="5.6640625" style="5" customWidth="1"/>
    <col min="3905" max="4096" width="9.109375" style="5"/>
    <col min="4097" max="4097" width="8.33203125" style="5" customWidth="1"/>
    <col min="4098" max="4098" width="56.6640625" style="5" customWidth="1"/>
    <col min="4099" max="4099" width="13.109375" style="5" customWidth="1"/>
    <col min="4100" max="4100" width="14.109375" style="5" customWidth="1"/>
    <col min="4101" max="4101" width="18.88671875" style="5" customWidth="1"/>
    <col min="4102" max="4102" width="16.44140625" style="5" customWidth="1"/>
    <col min="4103" max="4103" width="5.109375" style="5" customWidth="1"/>
    <col min="4104" max="4104" width="6.88671875" style="5" customWidth="1"/>
    <col min="4105" max="4106" width="6.5546875" style="5" customWidth="1"/>
    <col min="4107" max="4107" width="5.6640625" style="5" customWidth="1"/>
    <col min="4108" max="4108" width="5.44140625" style="5" customWidth="1"/>
    <col min="4109" max="4109" width="5" style="5" customWidth="1"/>
    <col min="4110" max="4110" width="4.88671875" style="5" customWidth="1"/>
    <col min="4111" max="4111" width="6.5546875" style="5" customWidth="1"/>
    <col min="4112" max="4112" width="7.109375" style="5" customWidth="1"/>
    <col min="4113" max="4113" width="5.33203125" style="5" customWidth="1"/>
    <col min="4114" max="4114" width="5" style="5" customWidth="1"/>
    <col min="4115" max="4116" width="3.88671875" style="5" customWidth="1"/>
    <col min="4117" max="4117" width="4.6640625" style="5" customWidth="1"/>
    <col min="4118" max="4120" width="6.5546875" style="5" customWidth="1"/>
    <col min="4121" max="4121" width="4.44140625" style="5" customWidth="1"/>
    <col min="4122" max="4122" width="5.109375" style="5" customWidth="1"/>
    <col min="4123" max="4123" width="4.44140625" style="5" customWidth="1"/>
    <col min="4124" max="4124" width="5" style="5" customWidth="1"/>
    <col min="4125" max="4127" width="6.5546875" style="5" customWidth="1"/>
    <col min="4128" max="4128" width="7" style="5" customWidth="1"/>
    <col min="4129" max="4129" width="6.5546875" style="5" customWidth="1"/>
    <col min="4130" max="4130" width="7.44140625" style="5" customWidth="1"/>
    <col min="4131" max="4131" width="4" style="5" customWidth="1"/>
    <col min="4132" max="4132" width="6.5546875" style="5" customWidth="1"/>
    <col min="4133" max="4133" width="18.44140625" style="5" customWidth="1"/>
    <col min="4134" max="4134" width="24.33203125" style="5" customWidth="1"/>
    <col min="4135" max="4135" width="14.44140625" style="5" customWidth="1"/>
    <col min="4136" max="4136" width="25.5546875" style="5" customWidth="1"/>
    <col min="4137" max="4137" width="12.44140625" style="5" customWidth="1"/>
    <col min="4138" max="4138" width="19.88671875" style="5" customWidth="1"/>
    <col min="4139" max="4140" width="4.6640625" style="5" customWidth="1"/>
    <col min="4141" max="4141" width="4.33203125" style="5" customWidth="1"/>
    <col min="4142" max="4142" width="4.44140625" style="5" customWidth="1"/>
    <col min="4143" max="4143" width="5.109375" style="5" customWidth="1"/>
    <col min="4144" max="4144" width="5.6640625" style="5" customWidth="1"/>
    <col min="4145" max="4145" width="6.33203125" style="5" customWidth="1"/>
    <col min="4146" max="4146" width="6.5546875" style="5" customWidth="1"/>
    <col min="4147" max="4147" width="6.33203125" style="5" customWidth="1"/>
    <col min="4148" max="4149" width="5.6640625" style="5" customWidth="1"/>
    <col min="4150" max="4150" width="14.6640625" style="5" customWidth="1"/>
    <col min="4151" max="4160" width="5.6640625" style="5" customWidth="1"/>
    <col min="4161" max="4352" width="9.109375" style="5"/>
    <col min="4353" max="4353" width="8.33203125" style="5" customWidth="1"/>
    <col min="4354" max="4354" width="56.6640625" style="5" customWidth="1"/>
    <col min="4355" max="4355" width="13.109375" style="5" customWidth="1"/>
    <col min="4356" max="4356" width="14.109375" style="5" customWidth="1"/>
    <col min="4357" max="4357" width="18.88671875" style="5" customWidth="1"/>
    <col min="4358" max="4358" width="16.44140625" style="5" customWidth="1"/>
    <col min="4359" max="4359" width="5.109375" style="5" customWidth="1"/>
    <col min="4360" max="4360" width="6.88671875" style="5" customWidth="1"/>
    <col min="4361" max="4362" width="6.5546875" style="5" customWidth="1"/>
    <col min="4363" max="4363" width="5.6640625" style="5" customWidth="1"/>
    <col min="4364" max="4364" width="5.44140625" style="5" customWidth="1"/>
    <col min="4365" max="4365" width="5" style="5" customWidth="1"/>
    <col min="4366" max="4366" width="4.88671875" style="5" customWidth="1"/>
    <col min="4367" max="4367" width="6.5546875" style="5" customWidth="1"/>
    <col min="4368" max="4368" width="7.109375" style="5" customWidth="1"/>
    <col min="4369" max="4369" width="5.33203125" style="5" customWidth="1"/>
    <col min="4370" max="4370" width="5" style="5" customWidth="1"/>
    <col min="4371" max="4372" width="3.88671875" style="5" customWidth="1"/>
    <col min="4373" max="4373" width="4.6640625" style="5" customWidth="1"/>
    <col min="4374" max="4376" width="6.5546875" style="5" customWidth="1"/>
    <col min="4377" max="4377" width="4.44140625" style="5" customWidth="1"/>
    <col min="4378" max="4378" width="5.109375" style="5" customWidth="1"/>
    <col min="4379" max="4379" width="4.44140625" style="5" customWidth="1"/>
    <col min="4380" max="4380" width="5" style="5" customWidth="1"/>
    <col min="4381" max="4383" width="6.5546875" style="5" customWidth="1"/>
    <col min="4384" max="4384" width="7" style="5" customWidth="1"/>
    <col min="4385" max="4385" width="6.5546875" style="5" customWidth="1"/>
    <col min="4386" max="4386" width="7.44140625" style="5" customWidth="1"/>
    <col min="4387" max="4387" width="4" style="5" customWidth="1"/>
    <col min="4388" max="4388" width="6.5546875" style="5" customWidth="1"/>
    <col min="4389" max="4389" width="18.44140625" style="5" customWidth="1"/>
    <col min="4390" max="4390" width="24.33203125" style="5" customWidth="1"/>
    <col min="4391" max="4391" width="14.44140625" style="5" customWidth="1"/>
    <col min="4392" max="4392" width="25.5546875" style="5" customWidth="1"/>
    <col min="4393" max="4393" width="12.44140625" style="5" customWidth="1"/>
    <col min="4394" max="4394" width="19.88671875" style="5" customWidth="1"/>
    <col min="4395" max="4396" width="4.6640625" style="5" customWidth="1"/>
    <col min="4397" max="4397" width="4.33203125" style="5" customWidth="1"/>
    <col min="4398" max="4398" width="4.44140625" style="5" customWidth="1"/>
    <col min="4399" max="4399" width="5.109375" style="5" customWidth="1"/>
    <col min="4400" max="4400" width="5.6640625" style="5" customWidth="1"/>
    <col min="4401" max="4401" width="6.33203125" style="5" customWidth="1"/>
    <col min="4402" max="4402" width="6.5546875" style="5" customWidth="1"/>
    <col min="4403" max="4403" width="6.33203125" style="5" customWidth="1"/>
    <col min="4404" max="4405" width="5.6640625" style="5" customWidth="1"/>
    <col min="4406" max="4406" width="14.6640625" style="5" customWidth="1"/>
    <col min="4407" max="4416" width="5.6640625" style="5" customWidth="1"/>
    <col min="4417" max="4608" width="9.109375" style="5"/>
    <col min="4609" max="4609" width="8.33203125" style="5" customWidth="1"/>
    <col min="4610" max="4610" width="56.6640625" style="5" customWidth="1"/>
    <col min="4611" max="4611" width="13.109375" style="5" customWidth="1"/>
    <col min="4612" max="4612" width="14.109375" style="5" customWidth="1"/>
    <col min="4613" max="4613" width="18.88671875" style="5" customWidth="1"/>
    <col min="4614" max="4614" width="16.44140625" style="5" customWidth="1"/>
    <col min="4615" max="4615" width="5.109375" style="5" customWidth="1"/>
    <col min="4616" max="4616" width="6.88671875" style="5" customWidth="1"/>
    <col min="4617" max="4618" width="6.5546875" style="5" customWidth="1"/>
    <col min="4619" max="4619" width="5.6640625" style="5" customWidth="1"/>
    <col min="4620" max="4620" width="5.44140625" style="5" customWidth="1"/>
    <col min="4621" max="4621" width="5" style="5" customWidth="1"/>
    <col min="4622" max="4622" width="4.88671875" style="5" customWidth="1"/>
    <col min="4623" max="4623" width="6.5546875" style="5" customWidth="1"/>
    <col min="4624" max="4624" width="7.109375" style="5" customWidth="1"/>
    <col min="4625" max="4625" width="5.33203125" style="5" customWidth="1"/>
    <col min="4626" max="4626" width="5" style="5" customWidth="1"/>
    <col min="4627" max="4628" width="3.88671875" style="5" customWidth="1"/>
    <col min="4629" max="4629" width="4.6640625" style="5" customWidth="1"/>
    <col min="4630" max="4632" width="6.5546875" style="5" customWidth="1"/>
    <col min="4633" max="4633" width="4.44140625" style="5" customWidth="1"/>
    <col min="4634" max="4634" width="5.109375" style="5" customWidth="1"/>
    <col min="4635" max="4635" width="4.44140625" style="5" customWidth="1"/>
    <col min="4636" max="4636" width="5" style="5" customWidth="1"/>
    <col min="4637" max="4639" width="6.5546875" style="5" customWidth="1"/>
    <col min="4640" max="4640" width="7" style="5" customWidth="1"/>
    <col min="4641" max="4641" width="6.5546875" style="5" customWidth="1"/>
    <col min="4642" max="4642" width="7.44140625" style="5" customWidth="1"/>
    <col min="4643" max="4643" width="4" style="5" customWidth="1"/>
    <col min="4644" max="4644" width="6.5546875" style="5" customWidth="1"/>
    <col min="4645" max="4645" width="18.44140625" style="5" customWidth="1"/>
    <col min="4646" max="4646" width="24.33203125" style="5" customWidth="1"/>
    <col min="4647" max="4647" width="14.44140625" style="5" customWidth="1"/>
    <col min="4648" max="4648" width="25.5546875" style="5" customWidth="1"/>
    <col min="4649" max="4649" width="12.44140625" style="5" customWidth="1"/>
    <col min="4650" max="4650" width="19.88671875" style="5" customWidth="1"/>
    <col min="4651" max="4652" width="4.6640625" style="5" customWidth="1"/>
    <col min="4653" max="4653" width="4.33203125" style="5" customWidth="1"/>
    <col min="4654" max="4654" width="4.44140625" style="5" customWidth="1"/>
    <col min="4655" max="4655" width="5.109375" style="5" customWidth="1"/>
    <col min="4656" max="4656" width="5.6640625" style="5" customWidth="1"/>
    <col min="4657" max="4657" width="6.33203125" style="5" customWidth="1"/>
    <col min="4658" max="4658" width="6.5546875" style="5" customWidth="1"/>
    <col min="4659" max="4659" width="6.33203125" style="5" customWidth="1"/>
    <col min="4660" max="4661" width="5.6640625" style="5" customWidth="1"/>
    <col min="4662" max="4662" width="14.6640625" style="5" customWidth="1"/>
    <col min="4663" max="4672" width="5.6640625" style="5" customWidth="1"/>
    <col min="4673" max="4864" width="9.109375" style="5"/>
    <col min="4865" max="4865" width="8.33203125" style="5" customWidth="1"/>
    <col min="4866" max="4866" width="56.6640625" style="5" customWidth="1"/>
    <col min="4867" max="4867" width="13.109375" style="5" customWidth="1"/>
    <col min="4868" max="4868" width="14.109375" style="5" customWidth="1"/>
    <col min="4869" max="4869" width="18.88671875" style="5" customWidth="1"/>
    <col min="4870" max="4870" width="16.44140625" style="5" customWidth="1"/>
    <col min="4871" max="4871" width="5.109375" style="5" customWidth="1"/>
    <col min="4872" max="4872" width="6.88671875" style="5" customWidth="1"/>
    <col min="4873" max="4874" width="6.5546875" style="5" customWidth="1"/>
    <col min="4875" max="4875" width="5.6640625" style="5" customWidth="1"/>
    <col min="4876" max="4876" width="5.44140625" style="5" customWidth="1"/>
    <col min="4877" max="4877" width="5" style="5" customWidth="1"/>
    <col min="4878" max="4878" width="4.88671875" style="5" customWidth="1"/>
    <col min="4879" max="4879" width="6.5546875" style="5" customWidth="1"/>
    <col min="4880" max="4880" width="7.109375" style="5" customWidth="1"/>
    <col min="4881" max="4881" width="5.33203125" style="5" customWidth="1"/>
    <col min="4882" max="4882" width="5" style="5" customWidth="1"/>
    <col min="4883" max="4884" width="3.88671875" style="5" customWidth="1"/>
    <col min="4885" max="4885" width="4.6640625" style="5" customWidth="1"/>
    <col min="4886" max="4888" width="6.5546875" style="5" customWidth="1"/>
    <col min="4889" max="4889" width="4.44140625" style="5" customWidth="1"/>
    <col min="4890" max="4890" width="5.109375" style="5" customWidth="1"/>
    <col min="4891" max="4891" width="4.44140625" style="5" customWidth="1"/>
    <col min="4892" max="4892" width="5" style="5" customWidth="1"/>
    <col min="4893" max="4895" width="6.5546875" style="5" customWidth="1"/>
    <col min="4896" max="4896" width="7" style="5" customWidth="1"/>
    <col min="4897" max="4897" width="6.5546875" style="5" customWidth="1"/>
    <col min="4898" max="4898" width="7.44140625" style="5" customWidth="1"/>
    <col min="4899" max="4899" width="4" style="5" customWidth="1"/>
    <col min="4900" max="4900" width="6.5546875" style="5" customWidth="1"/>
    <col min="4901" max="4901" width="18.44140625" style="5" customWidth="1"/>
    <col min="4902" max="4902" width="24.33203125" style="5" customWidth="1"/>
    <col min="4903" max="4903" width="14.44140625" style="5" customWidth="1"/>
    <col min="4904" max="4904" width="25.5546875" style="5" customWidth="1"/>
    <col min="4905" max="4905" width="12.44140625" style="5" customWidth="1"/>
    <col min="4906" max="4906" width="19.88671875" style="5" customWidth="1"/>
    <col min="4907" max="4908" width="4.6640625" style="5" customWidth="1"/>
    <col min="4909" max="4909" width="4.33203125" style="5" customWidth="1"/>
    <col min="4910" max="4910" width="4.44140625" style="5" customWidth="1"/>
    <col min="4911" max="4911" width="5.109375" style="5" customWidth="1"/>
    <col min="4912" max="4912" width="5.6640625" style="5" customWidth="1"/>
    <col min="4913" max="4913" width="6.33203125" style="5" customWidth="1"/>
    <col min="4914" max="4914" width="6.5546875" style="5" customWidth="1"/>
    <col min="4915" max="4915" width="6.33203125" style="5" customWidth="1"/>
    <col min="4916" max="4917" width="5.6640625" style="5" customWidth="1"/>
    <col min="4918" max="4918" width="14.6640625" style="5" customWidth="1"/>
    <col min="4919" max="4928" width="5.6640625" style="5" customWidth="1"/>
    <col min="4929" max="5120" width="9.109375" style="5"/>
    <col min="5121" max="5121" width="8.33203125" style="5" customWidth="1"/>
    <col min="5122" max="5122" width="56.6640625" style="5" customWidth="1"/>
    <col min="5123" max="5123" width="13.109375" style="5" customWidth="1"/>
    <col min="5124" max="5124" width="14.109375" style="5" customWidth="1"/>
    <col min="5125" max="5125" width="18.88671875" style="5" customWidth="1"/>
    <col min="5126" max="5126" width="16.44140625" style="5" customWidth="1"/>
    <col min="5127" max="5127" width="5.109375" style="5" customWidth="1"/>
    <col min="5128" max="5128" width="6.88671875" style="5" customWidth="1"/>
    <col min="5129" max="5130" width="6.5546875" style="5" customWidth="1"/>
    <col min="5131" max="5131" width="5.6640625" style="5" customWidth="1"/>
    <col min="5132" max="5132" width="5.44140625" style="5" customWidth="1"/>
    <col min="5133" max="5133" width="5" style="5" customWidth="1"/>
    <col min="5134" max="5134" width="4.88671875" style="5" customWidth="1"/>
    <col min="5135" max="5135" width="6.5546875" style="5" customWidth="1"/>
    <col min="5136" max="5136" width="7.109375" style="5" customWidth="1"/>
    <col min="5137" max="5137" width="5.33203125" style="5" customWidth="1"/>
    <col min="5138" max="5138" width="5" style="5" customWidth="1"/>
    <col min="5139" max="5140" width="3.88671875" style="5" customWidth="1"/>
    <col min="5141" max="5141" width="4.6640625" style="5" customWidth="1"/>
    <col min="5142" max="5144" width="6.5546875" style="5" customWidth="1"/>
    <col min="5145" max="5145" width="4.44140625" style="5" customWidth="1"/>
    <col min="5146" max="5146" width="5.109375" style="5" customWidth="1"/>
    <col min="5147" max="5147" width="4.44140625" style="5" customWidth="1"/>
    <col min="5148" max="5148" width="5" style="5" customWidth="1"/>
    <col min="5149" max="5151" width="6.5546875" style="5" customWidth="1"/>
    <col min="5152" max="5152" width="7" style="5" customWidth="1"/>
    <col min="5153" max="5153" width="6.5546875" style="5" customWidth="1"/>
    <col min="5154" max="5154" width="7.44140625" style="5" customWidth="1"/>
    <col min="5155" max="5155" width="4" style="5" customWidth="1"/>
    <col min="5156" max="5156" width="6.5546875" style="5" customWidth="1"/>
    <col min="5157" max="5157" width="18.44140625" style="5" customWidth="1"/>
    <col min="5158" max="5158" width="24.33203125" style="5" customWidth="1"/>
    <col min="5159" max="5159" width="14.44140625" style="5" customWidth="1"/>
    <col min="5160" max="5160" width="25.5546875" style="5" customWidth="1"/>
    <col min="5161" max="5161" width="12.44140625" style="5" customWidth="1"/>
    <col min="5162" max="5162" width="19.88671875" style="5" customWidth="1"/>
    <col min="5163" max="5164" width="4.6640625" style="5" customWidth="1"/>
    <col min="5165" max="5165" width="4.33203125" style="5" customWidth="1"/>
    <col min="5166" max="5166" width="4.44140625" style="5" customWidth="1"/>
    <col min="5167" max="5167" width="5.109375" style="5" customWidth="1"/>
    <col min="5168" max="5168" width="5.6640625" style="5" customWidth="1"/>
    <col min="5169" max="5169" width="6.33203125" style="5" customWidth="1"/>
    <col min="5170" max="5170" width="6.5546875" style="5" customWidth="1"/>
    <col min="5171" max="5171" width="6.33203125" style="5" customWidth="1"/>
    <col min="5172" max="5173" width="5.6640625" style="5" customWidth="1"/>
    <col min="5174" max="5174" width="14.6640625" style="5" customWidth="1"/>
    <col min="5175" max="5184" width="5.6640625" style="5" customWidth="1"/>
    <col min="5185" max="5376" width="9.109375" style="5"/>
    <col min="5377" max="5377" width="8.33203125" style="5" customWidth="1"/>
    <col min="5378" max="5378" width="56.6640625" style="5" customWidth="1"/>
    <col min="5379" max="5379" width="13.109375" style="5" customWidth="1"/>
    <col min="5380" max="5380" width="14.109375" style="5" customWidth="1"/>
    <col min="5381" max="5381" width="18.88671875" style="5" customWidth="1"/>
    <col min="5382" max="5382" width="16.44140625" style="5" customWidth="1"/>
    <col min="5383" max="5383" width="5.109375" style="5" customWidth="1"/>
    <col min="5384" max="5384" width="6.88671875" style="5" customWidth="1"/>
    <col min="5385" max="5386" width="6.5546875" style="5" customWidth="1"/>
    <col min="5387" max="5387" width="5.6640625" style="5" customWidth="1"/>
    <col min="5388" max="5388" width="5.44140625" style="5" customWidth="1"/>
    <col min="5389" max="5389" width="5" style="5" customWidth="1"/>
    <col min="5390" max="5390" width="4.88671875" style="5" customWidth="1"/>
    <col min="5391" max="5391" width="6.5546875" style="5" customWidth="1"/>
    <col min="5392" max="5392" width="7.109375" style="5" customWidth="1"/>
    <col min="5393" max="5393" width="5.33203125" style="5" customWidth="1"/>
    <col min="5394" max="5394" width="5" style="5" customWidth="1"/>
    <col min="5395" max="5396" width="3.88671875" style="5" customWidth="1"/>
    <col min="5397" max="5397" width="4.6640625" style="5" customWidth="1"/>
    <col min="5398" max="5400" width="6.5546875" style="5" customWidth="1"/>
    <col min="5401" max="5401" width="4.44140625" style="5" customWidth="1"/>
    <col min="5402" max="5402" width="5.109375" style="5" customWidth="1"/>
    <col min="5403" max="5403" width="4.44140625" style="5" customWidth="1"/>
    <col min="5404" max="5404" width="5" style="5" customWidth="1"/>
    <col min="5405" max="5407" width="6.5546875" style="5" customWidth="1"/>
    <col min="5408" max="5408" width="7" style="5" customWidth="1"/>
    <col min="5409" max="5409" width="6.5546875" style="5" customWidth="1"/>
    <col min="5410" max="5410" width="7.44140625" style="5" customWidth="1"/>
    <col min="5411" max="5411" width="4" style="5" customWidth="1"/>
    <col min="5412" max="5412" width="6.5546875" style="5" customWidth="1"/>
    <col min="5413" max="5413" width="18.44140625" style="5" customWidth="1"/>
    <col min="5414" max="5414" width="24.33203125" style="5" customWidth="1"/>
    <col min="5415" max="5415" width="14.44140625" style="5" customWidth="1"/>
    <col min="5416" max="5416" width="25.5546875" style="5" customWidth="1"/>
    <col min="5417" max="5417" width="12.44140625" style="5" customWidth="1"/>
    <col min="5418" max="5418" width="19.88671875" style="5" customWidth="1"/>
    <col min="5419" max="5420" width="4.6640625" style="5" customWidth="1"/>
    <col min="5421" max="5421" width="4.33203125" style="5" customWidth="1"/>
    <col min="5422" max="5422" width="4.44140625" style="5" customWidth="1"/>
    <col min="5423" max="5423" width="5.109375" style="5" customWidth="1"/>
    <col min="5424" max="5424" width="5.6640625" style="5" customWidth="1"/>
    <col min="5425" max="5425" width="6.33203125" style="5" customWidth="1"/>
    <col min="5426" max="5426" width="6.5546875" style="5" customWidth="1"/>
    <col min="5427" max="5427" width="6.33203125" style="5" customWidth="1"/>
    <col min="5428" max="5429" width="5.6640625" style="5" customWidth="1"/>
    <col min="5430" max="5430" width="14.6640625" style="5" customWidth="1"/>
    <col min="5431" max="5440" width="5.6640625" style="5" customWidth="1"/>
    <col min="5441" max="5632" width="9.109375" style="5"/>
    <col min="5633" max="5633" width="8.33203125" style="5" customWidth="1"/>
    <col min="5634" max="5634" width="56.6640625" style="5" customWidth="1"/>
    <col min="5635" max="5635" width="13.109375" style="5" customWidth="1"/>
    <col min="5636" max="5636" width="14.109375" style="5" customWidth="1"/>
    <col min="5637" max="5637" width="18.88671875" style="5" customWidth="1"/>
    <col min="5638" max="5638" width="16.44140625" style="5" customWidth="1"/>
    <col min="5639" max="5639" width="5.109375" style="5" customWidth="1"/>
    <col min="5640" max="5640" width="6.88671875" style="5" customWidth="1"/>
    <col min="5641" max="5642" width="6.5546875" style="5" customWidth="1"/>
    <col min="5643" max="5643" width="5.6640625" style="5" customWidth="1"/>
    <col min="5644" max="5644" width="5.44140625" style="5" customWidth="1"/>
    <col min="5645" max="5645" width="5" style="5" customWidth="1"/>
    <col min="5646" max="5646" width="4.88671875" style="5" customWidth="1"/>
    <col min="5647" max="5647" width="6.5546875" style="5" customWidth="1"/>
    <col min="5648" max="5648" width="7.109375" style="5" customWidth="1"/>
    <col min="5649" max="5649" width="5.33203125" style="5" customWidth="1"/>
    <col min="5650" max="5650" width="5" style="5" customWidth="1"/>
    <col min="5651" max="5652" width="3.88671875" style="5" customWidth="1"/>
    <col min="5653" max="5653" width="4.6640625" style="5" customWidth="1"/>
    <col min="5654" max="5656" width="6.5546875" style="5" customWidth="1"/>
    <col min="5657" max="5657" width="4.44140625" style="5" customWidth="1"/>
    <col min="5658" max="5658" width="5.109375" style="5" customWidth="1"/>
    <col min="5659" max="5659" width="4.44140625" style="5" customWidth="1"/>
    <col min="5660" max="5660" width="5" style="5" customWidth="1"/>
    <col min="5661" max="5663" width="6.5546875" style="5" customWidth="1"/>
    <col min="5664" max="5664" width="7" style="5" customWidth="1"/>
    <col min="5665" max="5665" width="6.5546875" style="5" customWidth="1"/>
    <col min="5666" max="5666" width="7.44140625" style="5" customWidth="1"/>
    <col min="5667" max="5667" width="4" style="5" customWidth="1"/>
    <col min="5668" max="5668" width="6.5546875" style="5" customWidth="1"/>
    <col min="5669" max="5669" width="18.44140625" style="5" customWidth="1"/>
    <col min="5670" max="5670" width="24.33203125" style="5" customWidth="1"/>
    <col min="5671" max="5671" width="14.44140625" style="5" customWidth="1"/>
    <col min="5672" max="5672" width="25.5546875" style="5" customWidth="1"/>
    <col min="5673" max="5673" width="12.44140625" style="5" customWidth="1"/>
    <col min="5674" max="5674" width="19.88671875" style="5" customWidth="1"/>
    <col min="5675" max="5676" width="4.6640625" style="5" customWidth="1"/>
    <col min="5677" max="5677" width="4.33203125" style="5" customWidth="1"/>
    <col min="5678" max="5678" width="4.44140625" style="5" customWidth="1"/>
    <col min="5679" max="5679" width="5.109375" style="5" customWidth="1"/>
    <col min="5680" max="5680" width="5.6640625" style="5" customWidth="1"/>
    <col min="5681" max="5681" width="6.33203125" style="5" customWidth="1"/>
    <col min="5682" max="5682" width="6.5546875" style="5" customWidth="1"/>
    <col min="5683" max="5683" width="6.33203125" style="5" customWidth="1"/>
    <col min="5684" max="5685" width="5.6640625" style="5" customWidth="1"/>
    <col min="5686" max="5686" width="14.6640625" style="5" customWidth="1"/>
    <col min="5687" max="5696" width="5.6640625" style="5" customWidth="1"/>
    <col min="5697" max="5888" width="9.109375" style="5"/>
    <col min="5889" max="5889" width="8.33203125" style="5" customWidth="1"/>
    <col min="5890" max="5890" width="56.6640625" style="5" customWidth="1"/>
    <col min="5891" max="5891" width="13.109375" style="5" customWidth="1"/>
    <col min="5892" max="5892" width="14.109375" style="5" customWidth="1"/>
    <col min="5893" max="5893" width="18.88671875" style="5" customWidth="1"/>
    <col min="5894" max="5894" width="16.44140625" style="5" customWidth="1"/>
    <col min="5895" max="5895" width="5.109375" style="5" customWidth="1"/>
    <col min="5896" max="5896" width="6.88671875" style="5" customWidth="1"/>
    <col min="5897" max="5898" width="6.5546875" style="5" customWidth="1"/>
    <col min="5899" max="5899" width="5.6640625" style="5" customWidth="1"/>
    <col min="5900" max="5900" width="5.44140625" style="5" customWidth="1"/>
    <col min="5901" max="5901" width="5" style="5" customWidth="1"/>
    <col min="5902" max="5902" width="4.88671875" style="5" customWidth="1"/>
    <col min="5903" max="5903" width="6.5546875" style="5" customWidth="1"/>
    <col min="5904" max="5904" width="7.109375" style="5" customWidth="1"/>
    <col min="5905" max="5905" width="5.33203125" style="5" customWidth="1"/>
    <col min="5906" max="5906" width="5" style="5" customWidth="1"/>
    <col min="5907" max="5908" width="3.88671875" style="5" customWidth="1"/>
    <col min="5909" max="5909" width="4.6640625" style="5" customWidth="1"/>
    <col min="5910" max="5912" width="6.5546875" style="5" customWidth="1"/>
    <col min="5913" max="5913" width="4.44140625" style="5" customWidth="1"/>
    <col min="5914" max="5914" width="5.109375" style="5" customWidth="1"/>
    <col min="5915" max="5915" width="4.44140625" style="5" customWidth="1"/>
    <col min="5916" max="5916" width="5" style="5" customWidth="1"/>
    <col min="5917" max="5919" width="6.5546875" style="5" customWidth="1"/>
    <col min="5920" max="5920" width="7" style="5" customWidth="1"/>
    <col min="5921" max="5921" width="6.5546875" style="5" customWidth="1"/>
    <col min="5922" max="5922" width="7.44140625" style="5" customWidth="1"/>
    <col min="5923" max="5923" width="4" style="5" customWidth="1"/>
    <col min="5924" max="5924" width="6.5546875" style="5" customWidth="1"/>
    <col min="5925" max="5925" width="18.44140625" style="5" customWidth="1"/>
    <col min="5926" max="5926" width="24.33203125" style="5" customWidth="1"/>
    <col min="5927" max="5927" width="14.44140625" style="5" customWidth="1"/>
    <col min="5928" max="5928" width="25.5546875" style="5" customWidth="1"/>
    <col min="5929" max="5929" width="12.44140625" style="5" customWidth="1"/>
    <col min="5930" max="5930" width="19.88671875" style="5" customWidth="1"/>
    <col min="5931" max="5932" width="4.6640625" style="5" customWidth="1"/>
    <col min="5933" max="5933" width="4.33203125" style="5" customWidth="1"/>
    <col min="5934" max="5934" width="4.44140625" style="5" customWidth="1"/>
    <col min="5935" max="5935" width="5.109375" style="5" customWidth="1"/>
    <col min="5936" max="5936" width="5.6640625" style="5" customWidth="1"/>
    <col min="5937" max="5937" width="6.33203125" style="5" customWidth="1"/>
    <col min="5938" max="5938" width="6.5546875" style="5" customWidth="1"/>
    <col min="5939" max="5939" width="6.33203125" style="5" customWidth="1"/>
    <col min="5940" max="5941" width="5.6640625" style="5" customWidth="1"/>
    <col min="5942" max="5942" width="14.6640625" style="5" customWidth="1"/>
    <col min="5943" max="5952" width="5.6640625" style="5" customWidth="1"/>
    <col min="5953" max="6144" width="9.109375" style="5"/>
    <col min="6145" max="6145" width="8.33203125" style="5" customWidth="1"/>
    <col min="6146" max="6146" width="56.6640625" style="5" customWidth="1"/>
    <col min="6147" max="6147" width="13.109375" style="5" customWidth="1"/>
    <col min="6148" max="6148" width="14.109375" style="5" customWidth="1"/>
    <col min="6149" max="6149" width="18.88671875" style="5" customWidth="1"/>
    <col min="6150" max="6150" width="16.44140625" style="5" customWidth="1"/>
    <col min="6151" max="6151" width="5.109375" style="5" customWidth="1"/>
    <col min="6152" max="6152" width="6.88671875" style="5" customWidth="1"/>
    <col min="6153" max="6154" width="6.5546875" style="5" customWidth="1"/>
    <col min="6155" max="6155" width="5.6640625" style="5" customWidth="1"/>
    <col min="6156" max="6156" width="5.44140625" style="5" customWidth="1"/>
    <col min="6157" max="6157" width="5" style="5" customWidth="1"/>
    <col min="6158" max="6158" width="4.88671875" style="5" customWidth="1"/>
    <col min="6159" max="6159" width="6.5546875" style="5" customWidth="1"/>
    <col min="6160" max="6160" width="7.109375" style="5" customWidth="1"/>
    <col min="6161" max="6161" width="5.33203125" style="5" customWidth="1"/>
    <col min="6162" max="6162" width="5" style="5" customWidth="1"/>
    <col min="6163" max="6164" width="3.88671875" style="5" customWidth="1"/>
    <col min="6165" max="6165" width="4.6640625" style="5" customWidth="1"/>
    <col min="6166" max="6168" width="6.5546875" style="5" customWidth="1"/>
    <col min="6169" max="6169" width="4.44140625" style="5" customWidth="1"/>
    <col min="6170" max="6170" width="5.109375" style="5" customWidth="1"/>
    <col min="6171" max="6171" width="4.44140625" style="5" customWidth="1"/>
    <col min="6172" max="6172" width="5" style="5" customWidth="1"/>
    <col min="6173" max="6175" width="6.5546875" style="5" customWidth="1"/>
    <col min="6176" max="6176" width="7" style="5" customWidth="1"/>
    <col min="6177" max="6177" width="6.5546875" style="5" customWidth="1"/>
    <col min="6178" max="6178" width="7.44140625" style="5" customWidth="1"/>
    <col min="6179" max="6179" width="4" style="5" customWidth="1"/>
    <col min="6180" max="6180" width="6.5546875" style="5" customWidth="1"/>
    <col min="6181" max="6181" width="18.44140625" style="5" customWidth="1"/>
    <col min="6182" max="6182" width="24.33203125" style="5" customWidth="1"/>
    <col min="6183" max="6183" width="14.44140625" style="5" customWidth="1"/>
    <col min="6184" max="6184" width="25.5546875" style="5" customWidth="1"/>
    <col min="6185" max="6185" width="12.44140625" style="5" customWidth="1"/>
    <col min="6186" max="6186" width="19.88671875" style="5" customWidth="1"/>
    <col min="6187" max="6188" width="4.6640625" style="5" customWidth="1"/>
    <col min="6189" max="6189" width="4.33203125" style="5" customWidth="1"/>
    <col min="6190" max="6190" width="4.44140625" style="5" customWidth="1"/>
    <col min="6191" max="6191" width="5.109375" style="5" customWidth="1"/>
    <col min="6192" max="6192" width="5.6640625" style="5" customWidth="1"/>
    <col min="6193" max="6193" width="6.33203125" style="5" customWidth="1"/>
    <col min="6194" max="6194" width="6.5546875" style="5" customWidth="1"/>
    <col min="6195" max="6195" width="6.33203125" style="5" customWidth="1"/>
    <col min="6196" max="6197" width="5.6640625" style="5" customWidth="1"/>
    <col min="6198" max="6198" width="14.6640625" style="5" customWidth="1"/>
    <col min="6199" max="6208" width="5.6640625" style="5" customWidth="1"/>
    <col min="6209" max="6400" width="9.109375" style="5"/>
    <col min="6401" max="6401" width="8.33203125" style="5" customWidth="1"/>
    <col min="6402" max="6402" width="56.6640625" style="5" customWidth="1"/>
    <col min="6403" max="6403" width="13.109375" style="5" customWidth="1"/>
    <col min="6404" max="6404" width="14.109375" style="5" customWidth="1"/>
    <col min="6405" max="6405" width="18.88671875" style="5" customWidth="1"/>
    <col min="6406" max="6406" width="16.44140625" style="5" customWidth="1"/>
    <col min="6407" max="6407" width="5.109375" style="5" customWidth="1"/>
    <col min="6408" max="6408" width="6.88671875" style="5" customWidth="1"/>
    <col min="6409" max="6410" width="6.5546875" style="5" customWidth="1"/>
    <col min="6411" max="6411" width="5.6640625" style="5" customWidth="1"/>
    <col min="6412" max="6412" width="5.44140625" style="5" customWidth="1"/>
    <col min="6413" max="6413" width="5" style="5" customWidth="1"/>
    <col min="6414" max="6414" width="4.88671875" style="5" customWidth="1"/>
    <col min="6415" max="6415" width="6.5546875" style="5" customWidth="1"/>
    <col min="6416" max="6416" width="7.109375" style="5" customWidth="1"/>
    <col min="6417" max="6417" width="5.33203125" style="5" customWidth="1"/>
    <col min="6418" max="6418" width="5" style="5" customWidth="1"/>
    <col min="6419" max="6420" width="3.88671875" style="5" customWidth="1"/>
    <col min="6421" max="6421" width="4.6640625" style="5" customWidth="1"/>
    <col min="6422" max="6424" width="6.5546875" style="5" customWidth="1"/>
    <col min="6425" max="6425" width="4.44140625" style="5" customWidth="1"/>
    <col min="6426" max="6426" width="5.109375" style="5" customWidth="1"/>
    <col min="6427" max="6427" width="4.44140625" style="5" customWidth="1"/>
    <col min="6428" max="6428" width="5" style="5" customWidth="1"/>
    <col min="6429" max="6431" width="6.5546875" style="5" customWidth="1"/>
    <col min="6432" max="6432" width="7" style="5" customWidth="1"/>
    <col min="6433" max="6433" width="6.5546875" style="5" customWidth="1"/>
    <col min="6434" max="6434" width="7.44140625" style="5" customWidth="1"/>
    <col min="6435" max="6435" width="4" style="5" customWidth="1"/>
    <col min="6436" max="6436" width="6.5546875" style="5" customWidth="1"/>
    <col min="6437" max="6437" width="18.44140625" style="5" customWidth="1"/>
    <col min="6438" max="6438" width="24.33203125" style="5" customWidth="1"/>
    <col min="6439" max="6439" width="14.44140625" style="5" customWidth="1"/>
    <col min="6440" max="6440" width="25.5546875" style="5" customWidth="1"/>
    <col min="6441" max="6441" width="12.44140625" style="5" customWidth="1"/>
    <col min="6442" max="6442" width="19.88671875" style="5" customWidth="1"/>
    <col min="6443" max="6444" width="4.6640625" style="5" customWidth="1"/>
    <col min="6445" max="6445" width="4.33203125" style="5" customWidth="1"/>
    <col min="6446" max="6446" width="4.44140625" style="5" customWidth="1"/>
    <col min="6447" max="6447" width="5.109375" style="5" customWidth="1"/>
    <col min="6448" max="6448" width="5.6640625" style="5" customWidth="1"/>
    <col min="6449" max="6449" width="6.33203125" style="5" customWidth="1"/>
    <col min="6450" max="6450" width="6.5546875" style="5" customWidth="1"/>
    <col min="6451" max="6451" width="6.33203125" style="5" customWidth="1"/>
    <col min="6452" max="6453" width="5.6640625" style="5" customWidth="1"/>
    <col min="6454" max="6454" width="14.6640625" style="5" customWidth="1"/>
    <col min="6455" max="6464" width="5.6640625" style="5" customWidth="1"/>
    <col min="6465" max="6656" width="9.109375" style="5"/>
    <col min="6657" max="6657" width="8.33203125" style="5" customWidth="1"/>
    <col min="6658" max="6658" width="56.6640625" style="5" customWidth="1"/>
    <col min="6659" max="6659" width="13.109375" style="5" customWidth="1"/>
    <col min="6660" max="6660" width="14.109375" style="5" customWidth="1"/>
    <col min="6661" max="6661" width="18.88671875" style="5" customWidth="1"/>
    <col min="6662" max="6662" width="16.44140625" style="5" customWidth="1"/>
    <col min="6663" max="6663" width="5.109375" style="5" customWidth="1"/>
    <col min="6664" max="6664" width="6.88671875" style="5" customWidth="1"/>
    <col min="6665" max="6666" width="6.5546875" style="5" customWidth="1"/>
    <col min="6667" max="6667" width="5.6640625" style="5" customWidth="1"/>
    <col min="6668" max="6668" width="5.44140625" style="5" customWidth="1"/>
    <col min="6669" max="6669" width="5" style="5" customWidth="1"/>
    <col min="6670" max="6670" width="4.88671875" style="5" customWidth="1"/>
    <col min="6671" max="6671" width="6.5546875" style="5" customWidth="1"/>
    <col min="6672" max="6672" width="7.109375" style="5" customWidth="1"/>
    <col min="6673" max="6673" width="5.33203125" style="5" customWidth="1"/>
    <col min="6674" max="6674" width="5" style="5" customWidth="1"/>
    <col min="6675" max="6676" width="3.88671875" style="5" customWidth="1"/>
    <col min="6677" max="6677" width="4.6640625" style="5" customWidth="1"/>
    <col min="6678" max="6680" width="6.5546875" style="5" customWidth="1"/>
    <col min="6681" max="6681" width="4.44140625" style="5" customWidth="1"/>
    <col min="6682" max="6682" width="5.109375" style="5" customWidth="1"/>
    <col min="6683" max="6683" width="4.44140625" style="5" customWidth="1"/>
    <col min="6684" max="6684" width="5" style="5" customWidth="1"/>
    <col min="6685" max="6687" width="6.5546875" style="5" customWidth="1"/>
    <col min="6688" max="6688" width="7" style="5" customWidth="1"/>
    <col min="6689" max="6689" width="6.5546875" style="5" customWidth="1"/>
    <col min="6690" max="6690" width="7.44140625" style="5" customWidth="1"/>
    <col min="6691" max="6691" width="4" style="5" customWidth="1"/>
    <col min="6692" max="6692" width="6.5546875" style="5" customWidth="1"/>
    <col min="6693" max="6693" width="18.44140625" style="5" customWidth="1"/>
    <col min="6694" max="6694" width="24.33203125" style="5" customWidth="1"/>
    <col min="6695" max="6695" width="14.44140625" style="5" customWidth="1"/>
    <col min="6696" max="6696" width="25.5546875" style="5" customWidth="1"/>
    <col min="6697" max="6697" width="12.44140625" style="5" customWidth="1"/>
    <col min="6698" max="6698" width="19.88671875" style="5" customWidth="1"/>
    <col min="6699" max="6700" width="4.6640625" style="5" customWidth="1"/>
    <col min="6701" max="6701" width="4.33203125" style="5" customWidth="1"/>
    <col min="6702" max="6702" width="4.44140625" style="5" customWidth="1"/>
    <col min="6703" max="6703" width="5.109375" style="5" customWidth="1"/>
    <col min="6704" max="6704" width="5.6640625" style="5" customWidth="1"/>
    <col min="6705" max="6705" width="6.33203125" style="5" customWidth="1"/>
    <col min="6706" max="6706" width="6.5546875" style="5" customWidth="1"/>
    <col min="6707" max="6707" width="6.33203125" style="5" customWidth="1"/>
    <col min="6708" max="6709" width="5.6640625" style="5" customWidth="1"/>
    <col min="6710" max="6710" width="14.6640625" style="5" customWidth="1"/>
    <col min="6711" max="6720" width="5.6640625" style="5" customWidth="1"/>
    <col min="6721" max="6912" width="9.109375" style="5"/>
    <col min="6913" max="6913" width="8.33203125" style="5" customWidth="1"/>
    <col min="6914" max="6914" width="56.6640625" style="5" customWidth="1"/>
    <col min="6915" max="6915" width="13.109375" style="5" customWidth="1"/>
    <col min="6916" max="6916" width="14.109375" style="5" customWidth="1"/>
    <col min="6917" max="6917" width="18.88671875" style="5" customWidth="1"/>
    <col min="6918" max="6918" width="16.44140625" style="5" customWidth="1"/>
    <col min="6919" max="6919" width="5.109375" style="5" customWidth="1"/>
    <col min="6920" max="6920" width="6.88671875" style="5" customWidth="1"/>
    <col min="6921" max="6922" width="6.5546875" style="5" customWidth="1"/>
    <col min="6923" max="6923" width="5.6640625" style="5" customWidth="1"/>
    <col min="6924" max="6924" width="5.44140625" style="5" customWidth="1"/>
    <col min="6925" max="6925" width="5" style="5" customWidth="1"/>
    <col min="6926" max="6926" width="4.88671875" style="5" customWidth="1"/>
    <col min="6927" max="6927" width="6.5546875" style="5" customWidth="1"/>
    <col min="6928" max="6928" width="7.109375" style="5" customWidth="1"/>
    <col min="6929" max="6929" width="5.33203125" style="5" customWidth="1"/>
    <col min="6930" max="6930" width="5" style="5" customWidth="1"/>
    <col min="6931" max="6932" width="3.88671875" style="5" customWidth="1"/>
    <col min="6933" max="6933" width="4.6640625" style="5" customWidth="1"/>
    <col min="6934" max="6936" width="6.5546875" style="5" customWidth="1"/>
    <col min="6937" max="6937" width="4.44140625" style="5" customWidth="1"/>
    <col min="6938" max="6938" width="5.109375" style="5" customWidth="1"/>
    <col min="6939" max="6939" width="4.44140625" style="5" customWidth="1"/>
    <col min="6940" max="6940" width="5" style="5" customWidth="1"/>
    <col min="6941" max="6943" width="6.5546875" style="5" customWidth="1"/>
    <col min="6944" max="6944" width="7" style="5" customWidth="1"/>
    <col min="6945" max="6945" width="6.5546875" style="5" customWidth="1"/>
    <col min="6946" max="6946" width="7.44140625" style="5" customWidth="1"/>
    <col min="6947" max="6947" width="4" style="5" customWidth="1"/>
    <col min="6948" max="6948" width="6.5546875" style="5" customWidth="1"/>
    <col min="6949" max="6949" width="18.44140625" style="5" customWidth="1"/>
    <col min="6950" max="6950" width="24.33203125" style="5" customWidth="1"/>
    <col min="6951" max="6951" width="14.44140625" style="5" customWidth="1"/>
    <col min="6952" max="6952" width="25.5546875" style="5" customWidth="1"/>
    <col min="6953" max="6953" width="12.44140625" style="5" customWidth="1"/>
    <col min="6954" max="6954" width="19.88671875" style="5" customWidth="1"/>
    <col min="6955" max="6956" width="4.6640625" style="5" customWidth="1"/>
    <col min="6957" max="6957" width="4.33203125" style="5" customWidth="1"/>
    <col min="6958" max="6958" width="4.44140625" style="5" customWidth="1"/>
    <col min="6959" max="6959" width="5.109375" style="5" customWidth="1"/>
    <col min="6960" max="6960" width="5.6640625" style="5" customWidth="1"/>
    <col min="6961" max="6961" width="6.33203125" style="5" customWidth="1"/>
    <col min="6962" max="6962" width="6.5546875" style="5" customWidth="1"/>
    <col min="6963" max="6963" width="6.33203125" style="5" customWidth="1"/>
    <col min="6964" max="6965" width="5.6640625" style="5" customWidth="1"/>
    <col min="6966" max="6966" width="14.6640625" style="5" customWidth="1"/>
    <col min="6967" max="6976" width="5.6640625" style="5" customWidth="1"/>
    <col min="6977" max="7168" width="9.109375" style="5"/>
    <col min="7169" max="7169" width="8.33203125" style="5" customWidth="1"/>
    <col min="7170" max="7170" width="56.6640625" style="5" customWidth="1"/>
    <col min="7171" max="7171" width="13.109375" style="5" customWidth="1"/>
    <col min="7172" max="7172" width="14.109375" style="5" customWidth="1"/>
    <col min="7173" max="7173" width="18.88671875" style="5" customWidth="1"/>
    <col min="7174" max="7174" width="16.44140625" style="5" customWidth="1"/>
    <col min="7175" max="7175" width="5.109375" style="5" customWidth="1"/>
    <col min="7176" max="7176" width="6.88671875" style="5" customWidth="1"/>
    <col min="7177" max="7178" width="6.5546875" style="5" customWidth="1"/>
    <col min="7179" max="7179" width="5.6640625" style="5" customWidth="1"/>
    <col min="7180" max="7180" width="5.44140625" style="5" customWidth="1"/>
    <col min="7181" max="7181" width="5" style="5" customWidth="1"/>
    <col min="7182" max="7182" width="4.88671875" style="5" customWidth="1"/>
    <col min="7183" max="7183" width="6.5546875" style="5" customWidth="1"/>
    <col min="7184" max="7184" width="7.109375" style="5" customWidth="1"/>
    <col min="7185" max="7185" width="5.33203125" style="5" customWidth="1"/>
    <col min="7186" max="7186" width="5" style="5" customWidth="1"/>
    <col min="7187" max="7188" width="3.88671875" style="5" customWidth="1"/>
    <col min="7189" max="7189" width="4.6640625" style="5" customWidth="1"/>
    <col min="7190" max="7192" width="6.5546875" style="5" customWidth="1"/>
    <col min="7193" max="7193" width="4.44140625" style="5" customWidth="1"/>
    <col min="7194" max="7194" width="5.109375" style="5" customWidth="1"/>
    <col min="7195" max="7195" width="4.44140625" style="5" customWidth="1"/>
    <col min="7196" max="7196" width="5" style="5" customWidth="1"/>
    <col min="7197" max="7199" width="6.5546875" style="5" customWidth="1"/>
    <col min="7200" max="7200" width="7" style="5" customWidth="1"/>
    <col min="7201" max="7201" width="6.5546875" style="5" customWidth="1"/>
    <col min="7202" max="7202" width="7.44140625" style="5" customWidth="1"/>
    <col min="7203" max="7203" width="4" style="5" customWidth="1"/>
    <col min="7204" max="7204" width="6.5546875" style="5" customWidth="1"/>
    <col min="7205" max="7205" width="18.44140625" style="5" customWidth="1"/>
    <col min="7206" max="7206" width="24.33203125" style="5" customWidth="1"/>
    <col min="7207" max="7207" width="14.44140625" style="5" customWidth="1"/>
    <col min="7208" max="7208" width="25.5546875" style="5" customWidth="1"/>
    <col min="7209" max="7209" width="12.44140625" style="5" customWidth="1"/>
    <col min="7210" max="7210" width="19.88671875" style="5" customWidth="1"/>
    <col min="7211" max="7212" width="4.6640625" style="5" customWidth="1"/>
    <col min="7213" max="7213" width="4.33203125" style="5" customWidth="1"/>
    <col min="7214" max="7214" width="4.44140625" style="5" customWidth="1"/>
    <col min="7215" max="7215" width="5.109375" style="5" customWidth="1"/>
    <col min="7216" max="7216" width="5.6640625" style="5" customWidth="1"/>
    <col min="7217" max="7217" width="6.33203125" style="5" customWidth="1"/>
    <col min="7218" max="7218" width="6.5546875" style="5" customWidth="1"/>
    <col min="7219" max="7219" width="6.33203125" style="5" customWidth="1"/>
    <col min="7220" max="7221" width="5.6640625" style="5" customWidth="1"/>
    <col min="7222" max="7222" width="14.6640625" style="5" customWidth="1"/>
    <col min="7223" max="7232" width="5.6640625" style="5" customWidth="1"/>
    <col min="7233" max="7424" width="9.109375" style="5"/>
    <col min="7425" max="7425" width="8.33203125" style="5" customWidth="1"/>
    <col min="7426" max="7426" width="56.6640625" style="5" customWidth="1"/>
    <col min="7427" max="7427" width="13.109375" style="5" customWidth="1"/>
    <col min="7428" max="7428" width="14.109375" style="5" customWidth="1"/>
    <col min="7429" max="7429" width="18.88671875" style="5" customWidth="1"/>
    <col min="7430" max="7430" width="16.44140625" style="5" customWidth="1"/>
    <col min="7431" max="7431" width="5.109375" style="5" customWidth="1"/>
    <col min="7432" max="7432" width="6.88671875" style="5" customWidth="1"/>
    <col min="7433" max="7434" width="6.5546875" style="5" customWidth="1"/>
    <col min="7435" max="7435" width="5.6640625" style="5" customWidth="1"/>
    <col min="7436" max="7436" width="5.44140625" style="5" customWidth="1"/>
    <col min="7437" max="7437" width="5" style="5" customWidth="1"/>
    <col min="7438" max="7438" width="4.88671875" style="5" customWidth="1"/>
    <col min="7439" max="7439" width="6.5546875" style="5" customWidth="1"/>
    <col min="7440" max="7440" width="7.109375" style="5" customWidth="1"/>
    <col min="7441" max="7441" width="5.33203125" style="5" customWidth="1"/>
    <col min="7442" max="7442" width="5" style="5" customWidth="1"/>
    <col min="7443" max="7444" width="3.88671875" style="5" customWidth="1"/>
    <col min="7445" max="7445" width="4.6640625" style="5" customWidth="1"/>
    <col min="7446" max="7448" width="6.5546875" style="5" customWidth="1"/>
    <col min="7449" max="7449" width="4.44140625" style="5" customWidth="1"/>
    <col min="7450" max="7450" width="5.109375" style="5" customWidth="1"/>
    <col min="7451" max="7451" width="4.44140625" style="5" customWidth="1"/>
    <col min="7452" max="7452" width="5" style="5" customWidth="1"/>
    <col min="7453" max="7455" width="6.5546875" style="5" customWidth="1"/>
    <col min="7456" max="7456" width="7" style="5" customWidth="1"/>
    <col min="7457" max="7457" width="6.5546875" style="5" customWidth="1"/>
    <col min="7458" max="7458" width="7.44140625" style="5" customWidth="1"/>
    <col min="7459" max="7459" width="4" style="5" customWidth="1"/>
    <col min="7460" max="7460" width="6.5546875" style="5" customWidth="1"/>
    <col min="7461" max="7461" width="18.44140625" style="5" customWidth="1"/>
    <col min="7462" max="7462" width="24.33203125" style="5" customWidth="1"/>
    <col min="7463" max="7463" width="14.44140625" style="5" customWidth="1"/>
    <col min="7464" max="7464" width="25.5546875" style="5" customWidth="1"/>
    <col min="7465" max="7465" width="12.44140625" style="5" customWidth="1"/>
    <col min="7466" max="7466" width="19.88671875" style="5" customWidth="1"/>
    <col min="7467" max="7468" width="4.6640625" style="5" customWidth="1"/>
    <col min="7469" max="7469" width="4.33203125" style="5" customWidth="1"/>
    <col min="7470" max="7470" width="4.44140625" style="5" customWidth="1"/>
    <col min="7471" max="7471" width="5.109375" style="5" customWidth="1"/>
    <col min="7472" max="7472" width="5.6640625" style="5" customWidth="1"/>
    <col min="7473" max="7473" width="6.33203125" style="5" customWidth="1"/>
    <col min="7474" max="7474" width="6.5546875" style="5" customWidth="1"/>
    <col min="7475" max="7475" width="6.33203125" style="5" customWidth="1"/>
    <col min="7476" max="7477" width="5.6640625" style="5" customWidth="1"/>
    <col min="7478" max="7478" width="14.6640625" style="5" customWidth="1"/>
    <col min="7479" max="7488" width="5.6640625" style="5" customWidth="1"/>
    <col min="7489" max="7680" width="9.109375" style="5"/>
    <col min="7681" max="7681" width="8.33203125" style="5" customWidth="1"/>
    <col min="7682" max="7682" width="56.6640625" style="5" customWidth="1"/>
    <col min="7683" max="7683" width="13.109375" style="5" customWidth="1"/>
    <col min="7684" max="7684" width="14.109375" style="5" customWidth="1"/>
    <col min="7685" max="7685" width="18.88671875" style="5" customWidth="1"/>
    <col min="7686" max="7686" width="16.44140625" style="5" customWidth="1"/>
    <col min="7687" max="7687" width="5.109375" style="5" customWidth="1"/>
    <col min="7688" max="7688" width="6.88671875" style="5" customWidth="1"/>
    <col min="7689" max="7690" width="6.5546875" style="5" customWidth="1"/>
    <col min="7691" max="7691" width="5.6640625" style="5" customWidth="1"/>
    <col min="7692" max="7692" width="5.44140625" style="5" customWidth="1"/>
    <col min="7693" max="7693" width="5" style="5" customWidth="1"/>
    <col min="7694" max="7694" width="4.88671875" style="5" customWidth="1"/>
    <col min="7695" max="7695" width="6.5546875" style="5" customWidth="1"/>
    <col min="7696" max="7696" width="7.109375" style="5" customWidth="1"/>
    <col min="7697" max="7697" width="5.33203125" style="5" customWidth="1"/>
    <col min="7698" max="7698" width="5" style="5" customWidth="1"/>
    <col min="7699" max="7700" width="3.88671875" style="5" customWidth="1"/>
    <col min="7701" max="7701" width="4.6640625" style="5" customWidth="1"/>
    <col min="7702" max="7704" width="6.5546875" style="5" customWidth="1"/>
    <col min="7705" max="7705" width="4.44140625" style="5" customWidth="1"/>
    <col min="7706" max="7706" width="5.109375" style="5" customWidth="1"/>
    <col min="7707" max="7707" width="4.44140625" style="5" customWidth="1"/>
    <col min="7708" max="7708" width="5" style="5" customWidth="1"/>
    <col min="7709" max="7711" width="6.5546875" style="5" customWidth="1"/>
    <col min="7712" max="7712" width="7" style="5" customWidth="1"/>
    <col min="7713" max="7713" width="6.5546875" style="5" customWidth="1"/>
    <col min="7714" max="7714" width="7.44140625" style="5" customWidth="1"/>
    <col min="7715" max="7715" width="4" style="5" customWidth="1"/>
    <col min="7716" max="7716" width="6.5546875" style="5" customWidth="1"/>
    <col min="7717" max="7717" width="18.44140625" style="5" customWidth="1"/>
    <col min="7718" max="7718" width="24.33203125" style="5" customWidth="1"/>
    <col min="7719" max="7719" width="14.44140625" style="5" customWidth="1"/>
    <col min="7720" max="7720" width="25.5546875" style="5" customWidth="1"/>
    <col min="7721" max="7721" width="12.44140625" style="5" customWidth="1"/>
    <col min="7722" max="7722" width="19.88671875" style="5" customWidth="1"/>
    <col min="7723" max="7724" width="4.6640625" style="5" customWidth="1"/>
    <col min="7725" max="7725" width="4.33203125" style="5" customWidth="1"/>
    <col min="7726" max="7726" width="4.44140625" style="5" customWidth="1"/>
    <col min="7727" max="7727" width="5.109375" style="5" customWidth="1"/>
    <col min="7728" max="7728" width="5.6640625" style="5" customWidth="1"/>
    <col min="7729" max="7729" width="6.33203125" style="5" customWidth="1"/>
    <col min="7730" max="7730" width="6.5546875" style="5" customWidth="1"/>
    <col min="7731" max="7731" width="6.33203125" style="5" customWidth="1"/>
    <col min="7732" max="7733" width="5.6640625" style="5" customWidth="1"/>
    <col min="7734" max="7734" width="14.6640625" style="5" customWidth="1"/>
    <col min="7735" max="7744" width="5.6640625" style="5" customWidth="1"/>
    <col min="7745" max="7936" width="9.109375" style="5"/>
    <col min="7937" max="7937" width="8.33203125" style="5" customWidth="1"/>
    <col min="7938" max="7938" width="56.6640625" style="5" customWidth="1"/>
    <col min="7939" max="7939" width="13.109375" style="5" customWidth="1"/>
    <col min="7940" max="7940" width="14.109375" style="5" customWidth="1"/>
    <col min="7941" max="7941" width="18.88671875" style="5" customWidth="1"/>
    <col min="7942" max="7942" width="16.44140625" style="5" customWidth="1"/>
    <col min="7943" max="7943" width="5.109375" style="5" customWidth="1"/>
    <col min="7944" max="7944" width="6.88671875" style="5" customWidth="1"/>
    <col min="7945" max="7946" width="6.5546875" style="5" customWidth="1"/>
    <col min="7947" max="7947" width="5.6640625" style="5" customWidth="1"/>
    <col min="7948" max="7948" width="5.44140625" style="5" customWidth="1"/>
    <col min="7949" max="7949" width="5" style="5" customWidth="1"/>
    <col min="7950" max="7950" width="4.88671875" style="5" customWidth="1"/>
    <col min="7951" max="7951" width="6.5546875" style="5" customWidth="1"/>
    <col min="7952" max="7952" width="7.109375" style="5" customWidth="1"/>
    <col min="7953" max="7953" width="5.33203125" style="5" customWidth="1"/>
    <col min="7954" max="7954" width="5" style="5" customWidth="1"/>
    <col min="7955" max="7956" width="3.88671875" style="5" customWidth="1"/>
    <col min="7957" max="7957" width="4.6640625" style="5" customWidth="1"/>
    <col min="7958" max="7960" width="6.5546875" style="5" customWidth="1"/>
    <col min="7961" max="7961" width="4.44140625" style="5" customWidth="1"/>
    <col min="7962" max="7962" width="5.109375" style="5" customWidth="1"/>
    <col min="7963" max="7963" width="4.44140625" style="5" customWidth="1"/>
    <col min="7964" max="7964" width="5" style="5" customWidth="1"/>
    <col min="7965" max="7967" width="6.5546875" style="5" customWidth="1"/>
    <col min="7968" max="7968" width="7" style="5" customWidth="1"/>
    <col min="7969" max="7969" width="6.5546875" style="5" customWidth="1"/>
    <col min="7970" max="7970" width="7.44140625" style="5" customWidth="1"/>
    <col min="7971" max="7971" width="4" style="5" customWidth="1"/>
    <col min="7972" max="7972" width="6.5546875" style="5" customWidth="1"/>
    <col min="7973" max="7973" width="18.44140625" style="5" customWidth="1"/>
    <col min="7974" max="7974" width="24.33203125" style="5" customWidth="1"/>
    <col min="7975" max="7975" width="14.44140625" style="5" customWidth="1"/>
    <col min="7976" max="7976" width="25.5546875" style="5" customWidth="1"/>
    <col min="7977" max="7977" width="12.44140625" style="5" customWidth="1"/>
    <col min="7978" max="7978" width="19.88671875" style="5" customWidth="1"/>
    <col min="7979" max="7980" width="4.6640625" style="5" customWidth="1"/>
    <col min="7981" max="7981" width="4.33203125" style="5" customWidth="1"/>
    <col min="7982" max="7982" width="4.44140625" style="5" customWidth="1"/>
    <col min="7983" max="7983" width="5.109375" style="5" customWidth="1"/>
    <col min="7984" max="7984" width="5.6640625" style="5" customWidth="1"/>
    <col min="7985" max="7985" width="6.33203125" style="5" customWidth="1"/>
    <col min="7986" max="7986" width="6.5546875" style="5" customWidth="1"/>
    <col min="7987" max="7987" width="6.33203125" style="5" customWidth="1"/>
    <col min="7988" max="7989" width="5.6640625" style="5" customWidth="1"/>
    <col min="7990" max="7990" width="14.6640625" style="5" customWidth="1"/>
    <col min="7991" max="8000" width="5.6640625" style="5" customWidth="1"/>
    <col min="8001" max="8192" width="9.109375" style="5"/>
    <col min="8193" max="8193" width="8.33203125" style="5" customWidth="1"/>
    <col min="8194" max="8194" width="56.6640625" style="5" customWidth="1"/>
    <col min="8195" max="8195" width="13.109375" style="5" customWidth="1"/>
    <col min="8196" max="8196" width="14.109375" style="5" customWidth="1"/>
    <col min="8197" max="8197" width="18.88671875" style="5" customWidth="1"/>
    <col min="8198" max="8198" width="16.44140625" style="5" customWidth="1"/>
    <col min="8199" max="8199" width="5.109375" style="5" customWidth="1"/>
    <col min="8200" max="8200" width="6.88671875" style="5" customWidth="1"/>
    <col min="8201" max="8202" width="6.5546875" style="5" customWidth="1"/>
    <col min="8203" max="8203" width="5.6640625" style="5" customWidth="1"/>
    <col min="8204" max="8204" width="5.44140625" style="5" customWidth="1"/>
    <col min="8205" max="8205" width="5" style="5" customWidth="1"/>
    <col min="8206" max="8206" width="4.88671875" style="5" customWidth="1"/>
    <col min="8207" max="8207" width="6.5546875" style="5" customWidth="1"/>
    <col min="8208" max="8208" width="7.109375" style="5" customWidth="1"/>
    <col min="8209" max="8209" width="5.33203125" style="5" customWidth="1"/>
    <col min="8210" max="8210" width="5" style="5" customWidth="1"/>
    <col min="8211" max="8212" width="3.88671875" style="5" customWidth="1"/>
    <col min="8213" max="8213" width="4.6640625" style="5" customWidth="1"/>
    <col min="8214" max="8216" width="6.5546875" style="5" customWidth="1"/>
    <col min="8217" max="8217" width="4.44140625" style="5" customWidth="1"/>
    <col min="8218" max="8218" width="5.109375" style="5" customWidth="1"/>
    <col min="8219" max="8219" width="4.44140625" style="5" customWidth="1"/>
    <col min="8220" max="8220" width="5" style="5" customWidth="1"/>
    <col min="8221" max="8223" width="6.5546875" style="5" customWidth="1"/>
    <col min="8224" max="8224" width="7" style="5" customWidth="1"/>
    <col min="8225" max="8225" width="6.5546875" style="5" customWidth="1"/>
    <col min="8226" max="8226" width="7.44140625" style="5" customWidth="1"/>
    <col min="8227" max="8227" width="4" style="5" customWidth="1"/>
    <col min="8228" max="8228" width="6.5546875" style="5" customWidth="1"/>
    <col min="8229" max="8229" width="18.44140625" style="5" customWidth="1"/>
    <col min="8230" max="8230" width="24.33203125" style="5" customWidth="1"/>
    <col min="8231" max="8231" width="14.44140625" style="5" customWidth="1"/>
    <col min="8232" max="8232" width="25.5546875" style="5" customWidth="1"/>
    <col min="8233" max="8233" width="12.44140625" style="5" customWidth="1"/>
    <col min="8234" max="8234" width="19.88671875" style="5" customWidth="1"/>
    <col min="8235" max="8236" width="4.6640625" style="5" customWidth="1"/>
    <col min="8237" max="8237" width="4.33203125" style="5" customWidth="1"/>
    <col min="8238" max="8238" width="4.44140625" style="5" customWidth="1"/>
    <col min="8239" max="8239" width="5.109375" style="5" customWidth="1"/>
    <col min="8240" max="8240" width="5.6640625" style="5" customWidth="1"/>
    <col min="8241" max="8241" width="6.33203125" style="5" customWidth="1"/>
    <col min="8242" max="8242" width="6.5546875" style="5" customWidth="1"/>
    <col min="8243" max="8243" width="6.33203125" style="5" customWidth="1"/>
    <col min="8244" max="8245" width="5.6640625" style="5" customWidth="1"/>
    <col min="8246" max="8246" width="14.6640625" style="5" customWidth="1"/>
    <col min="8247" max="8256" width="5.6640625" style="5" customWidth="1"/>
    <col min="8257" max="8448" width="9.109375" style="5"/>
    <col min="8449" max="8449" width="8.33203125" style="5" customWidth="1"/>
    <col min="8450" max="8450" width="56.6640625" style="5" customWidth="1"/>
    <col min="8451" max="8451" width="13.109375" style="5" customWidth="1"/>
    <col min="8452" max="8452" width="14.109375" style="5" customWidth="1"/>
    <col min="8453" max="8453" width="18.88671875" style="5" customWidth="1"/>
    <col min="8454" max="8454" width="16.44140625" style="5" customWidth="1"/>
    <col min="8455" max="8455" width="5.109375" style="5" customWidth="1"/>
    <col min="8456" max="8456" width="6.88671875" style="5" customWidth="1"/>
    <col min="8457" max="8458" width="6.5546875" style="5" customWidth="1"/>
    <col min="8459" max="8459" width="5.6640625" style="5" customWidth="1"/>
    <col min="8460" max="8460" width="5.44140625" style="5" customWidth="1"/>
    <col min="8461" max="8461" width="5" style="5" customWidth="1"/>
    <col min="8462" max="8462" width="4.88671875" style="5" customWidth="1"/>
    <col min="8463" max="8463" width="6.5546875" style="5" customWidth="1"/>
    <col min="8464" max="8464" width="7.109375" style="5" customWidth="1"/>
    <col min="8465" max="8465" width="5.33203125" style="5" customWidth="1"/>
    <col min="8466" max="8466" width="5" style="5" customWidth="1"/>
    <col min="8467" max="8468" width="3.88671875" style="5" customWidth="1"/>
    <col min="8469" max="8469" width="4.6640625" style="5" customWidth="1"/>
    <col min="8470" max="8472" width="6.5546875" style="5" customWidth="1"/>
    <col min="8473" max="8473" width="4.44140625" style="5" customWidth="1"/>
    <col min="8474" max="8474" width="5.109375" style="5" customWidth="1"/>
    <col min="8475" max="8475" width="4.44140625" style="5" customWidth="1"/>
    <col min="8476" max="8476" width="5" style="5" customWidth="1"/>
    <col min="8477" max="8479" width="6.5546875" style="5" customWidth="1"/>
    <col min="8480" max="8480" width="7" style="5" customWidth="1"/>
    <col min="8481" max="8481" width="6.5546875" style="5" customWidth="1"/>
    <col min="8482" max="8482" width="7.44140625" style="5" customWidth="1"/>
    <col min="8483" max="8483" width="4" style="5" customWidth="1"/>
    <col min="8484" max="8484" width="6.5546875" style="5" customWidth="1"/>
    <col min="8485" max="8485" width="18.44140625" style="5" customWidth="1"/>
    <col min="8486" max="8486" width="24.33203125" style="5" customWidth="1"/>
    <col min="8487" max="8487" width="14.44140625" style="5" customWidth="1"/>
    <col min="8488" max="8488" width="25.5546875" style="5" customWidth="1"/>
    <col min="8489" max="8489" width="12.44140625" style="5" customWidth="1"/>
    <col min="8490" max="8490" width="19.88671875" style="5" customWidth="1"/>
    <col min="8491" max="8492" width="4.6640625" style="5" customWidth="1"/>
    <col min="8493" max="8493" width="4.33203125" style="5" customWidth="1"/>
    <col min="8494" max="8494" width="4.44140625" style="5" customWidth="1"/>
    <col min="8495" max="8495" width="5.109375" style="5" customWidth="1"/>
    <col min="8496" max="8496" width="5.6640625" style="5" customWidth="1"/>
    <col min="8497" max="8497" width="6.33203125" style="5" customWidth="1"/>
    <col min="8498" max="8498" width="6.5546875" style="5" customWidth="1"/>
    <col min="8499" max="8499" width="6.33203125" style="5" customWidth="1"/>
    <col min="8500" max="8501" width="5.6640625" style="5" customWidth="1"/>
    <col min="8502" max="8502" width="14.6640625" style="5" customWidth="1"/>
    <col min="8503" max="8512" width="5.6640625" style="5" customWidth="1"/>
    <col min="8513" max="8704" width="9.109375" style="5"/>
    <col min="8705" max="8705" width="8.33203125" style="5" customWidth="1"/>
    <col min="8706" max="8706" width="56.6640625" style="5" customWidth="1"/>
    <col min="8707" max="8707" width="13.109375" style="5" customWidth="1"/>
    <col min="8708" max="8708" width="14.109375" style="5" customWidth="1"/>
    <col min="8709" max="8709" width="18.88671875" style="5" customWidth="1"/>
    <col min="8710" max="8710" width="16.44140625" style="5" customWidth="1"/>
    <col min="8711" max="8711" width="5.109375" style="5" customWidth="1"/>
    <col min="8712" max="8712" width="6.88671875" style="5" customWidth="1"/>
    <col min="8713" max="8714" width="6.5546875" style="5" customWidth="1"/>
    <col min="8715" max="8715" width="5.6640625" style="5" customWidth="1"/>
    <col min="8716" max="8716" width="5.44140625" style="5" customWidth="1"/>
    <col min="8717" max="8717" width="5" style="5" customWidth="1"/>
    <col min="8718" max="8718" width="4.88671875" style="5" customWidth="1"/>
    <col min="8719" max="8719" width="6.5546875" style="5" customWidth="1"/>
    <col min="8720" max="8720" width="7.109375" style="5" customWidth="1"/>
    <col min="8721" max="8721" width="5.33203125" style="5" customWidth="1"/>
    <col min="8722" max="8722" width="5" style="5" customWidth="1"/>
    <col min="8723" max="8724" width="3.88671875" style="5" customWidth="1"/>
    <col min="8725" max="8725" width="4.6640625" style="5" customWidth="1"/>
    <col min="8726" max="8728" width="6.5546875" style="5" customWidth="1"/>
    <col min="8729" max="8729" width="4.44140625" style="5" customWidth="1"/>
    <col min="8730" max="8730" width="5.109375" style="5" customWidth="1"/>
    <col min="8731" max="8731" width="4.44140625" style="5" customWidth="1"/>
    <col min="8732" max="8732" width="5" style="5" customWidth="1"/>
    <col min="8733" max="8735" width="6.5546875" style="5" customWidth="1"/>
    <col min="8736" max="8736" width="7" style="5" customWidth="1"/>
    <col min="8737" max="8737" width="6.5546875" style="5" customWidth="1"/>
    <col min="8738" max="8738" width="7.44140625" style="5" customWidth="1"/>
    <col min="8739" max="8739" width="4" style="5" customWidth="1"/>
    <col min="8740" max="8740" width="6.5546875" style="5" customWidth="1"/>
    <col min="8741" max="8741" width="18.44140625" style="5" customWidth="1"/>
    <col min="8742" max="8742" width="24.33203125" style="5" customWidth="1"/>
    <col min="8743" max="8743" width="14.44140625" style="5" customWidth="1"/>
    <col min="8744" max="8744" width="25.5546875" style="5" customWidth="1"/>
    <col min="8745" max="8745" width="12.44140625" style="5" customWidth="1"/>
    <col min="8746" max="8746" width="19.88671875" style="5" customWidth="1"/>
    <col min="8747" max="8748" width="4.6640625" style="5" customWidth="1"/>
    <col min="8749" max="8749" width="4.33203125" style="5" customWidth="1"/>
    <col min="8750" max="8750" width="4.44140625" style="5" customWidth="1"/>
    <col min="8751" max="8751" width="5.109375" style="5" customWidth="1"/>
    <col min="8752" max="8752" width="5.6640625" style="5" customWidth="1"/>
    <col min="8753" max="8753" width="6.33203125" style="5" customWidth="1"/>
    <col min="8754" max="8754" width="6.5546875" style="5" customWidth="1"/>
    <col min="8755" max="8755" width="6.33203125" style="5" customWidth="1"/>
    <col min="8756" max="8757" width="5.6640625" style="5" customWidth="1"/>
    <col min="8758" max="8758" width="14.6640625" style="5" customWidth="1"/>
    <col min="8759" max="8768" width="5.6640625" style="5" customWidth="1"/>
    <col min="8769" max="8960" width="9.109375" style="5"/>
    <col min="8961" max="8961" width="8.33203125" style="5" customWidth="1"/>
    <col min="8962" max="8962" width="56.6640625" style="5" customWidth="1"/>
    <col min="8963" max="8963" width="13.109375" style="5" customWidth="1"/>
    <col min="8964" max="8964" width="14.109375" style="5" customWidth="1"/>
    <col min="8965" max="8965" width="18.88671875" style="5" customWidth="1"/>
    <col min="8966" max="8966" width="16.44140625" style="5" customWidth="1"/>
    <col min="8967" max="8967" width="5.109375" style="5" customWidth="1"/>
    <col min="8968" max="8968" width="6.88671875" style="5" customWidth="1"/>
    <col min="8969" max="8970" width="6.5546875" style="5" customWidth="1"/>
    <col min="8971" max="8971" width="5.6640625" style="5" customWidth="1"/>
    <col min="8972" max="8972" width="5.44140625" style="5" customWidth="1"/>
    <col min="8973" max="8973" width="5" style="5" customWidth="1"/>
    <col min="8974" max="8974" width="4.88671875" style="5" customWidth="1"/>
    <col min="8975" max="8975" width="6.5546875" style="5" customWidth="1"/>
    <col min="8976" max="8976" width="7.109375" style="5" customWidth="1"/>
    <col min="8977" max="8977" width="5.33203125" style="5" customWidth="1"/>
    <col min="8978" max="8978" width="5" style="5" customWidth="1"/>
    <col min="8979" max="8980" width="3.88671875" style="5" customWidth="1"/>
    <col min="8981" max="8981" width="4.6640625" style="5" customWidth="1"/>
    <col min="8982" max="8984" width="6.5546875" style="5" customWidth="1"/>
    <col min="8985" max="8985" width="4.44140625" style="5" customWidth="1"/>
    <col min="8986" max="8986" width="5.109375" style="5" customWidth="1"/>
    <col min="8987" max="8987" width="4.44140625" style="5" customWidth="1"/>
    <col min="8988" max="8988" width="5" style="5" customWidth="1"/>
    <col min="8989" max="8991" width="6.5546875" style="5" customWidth="1"/>
    <col min="8992" max="8992" width="7" style="5" customWidth="1"/>
    <col min="8993" max="8993" width="6.5546875" style="5" customWidth="1"/>
    <col min="8994" max="8994" width="7.44140625" style="5" customWidth="1"/>
    <col min="8995" max="8995" width="4" style="5" customWidth="1"/>
    <col min="8996" max="8996" width="6.5546875" style="5" customWidth="1"/>
    <col min="8997" max="8997" width="18.44140625" style="5" customWidth="1"/>
    <col min="8998" max="8998" width="24.33203125" style="5" customWidth="1"/>
    <col min="8999" max="8999" width="14.44140625" style="5" customWidth="1"/>
    <col min="9000" max="9000" width="25.5546875" style="5" customWidth="1"/>
    <col min="9001" max="9001" width="12.44140625" style="5" customWidth="1"/>
    <col min="9002" max="9002" width="19.88671875" style="5" customWidth="1"/>
    <col min="9003" max="9004" width="4.6640625" style="5" customWidth="1"/>
    <col min="9005" max="9005" width="4.33203125" style="5" customWidth="1"/>
    <col min="9006" max="9006" width="4.44140625" style="5" customWidth="1"/>
    <col min="9007" max="9007" width="5.109375" style="5" customWidth="1"/>
    <col min="9008" max="9008" width="5.6640625" style="5" customWidth="1"/>
    <col min="9009" max="9009" width="6.33203125" style="5" customWidth="1"/>
    <col min="9010" max="9010" width="6.5546875" style="5" customWidth="1"/>
    <col min="9011" max="9011" width="6.33203125" style="5" customWidth="1"/>
    <col min="9012" max="9013" width="5.6640625" style="5" customWidth="1"/>
    <col min="9014" max="9014" width="14.6640625" style="5" customWidth="1"/>
    <col min="9015" max="9024" width="5.6640625" style="5" customWidth="1"/>
    <col min="9025" max="9216" width="9.109375" style="5"/>
    <col min="9217" max="9217" width="8.33203125" style="5" customWidth="1"/>
    <col min="9218" max="9218" width="56.6640625" style="5" customWidth="1"/>
    <col min="9219" max="9219" width="13.109375" style="5" customWidth="1"/>
    <col min="9220" max="9220" width="14.109375" style="5" customWidth="1"/>
    <col min="9221" max="9221" width="18.88671875" style="5" customWidth="1"/>
    <col min="9222" max="9222" width="16.44140625" style="5" customWidth="1"/>
    <col min="9223" max="9223" width="5.109375" style="5" customWidth="1"/>
    <col min="9224" max="9224" width="6.88671875" style="5" customWidth="1"/>
    <col min="9225" max="9226" width="6.5546875" style="5" customWidth="1"/>
    <col min="9227" max="9227" width="5.6640625" style="5" customWidth="1"/>
    <col min="9228" max="9228" width="5.44140625" style="5" customWidth="1"/>
    <col min="9229" max="9229" width="5" style="5" customWidth="1"/>
    <col min="9230" max="9230" width="4.88671875" style="5" customWidth="1"/>
    <col min="9231" max="9231" width="6.5546875" style="5" customWidth="1"/>
    <col min="9232" max="9232" width="7.109375" style="5" customWidth="1"/>
    <col min="9233" max="9233" width="5.33203125" style="5" customWidth="1"/>
    <col min="9234" max="9234" width="5" style="5" customWidth="1"/>
    <col min="9235" max="9236" width="3.88671875" style="5" customWidth="1"/>
    <col min="9237" max="9237" width="4.6640625" style="5" customWidth="1"/>
    <col min="9238" max="9240" width="6.5546875" style="5" customWidth="1"/>
    <col min="9241" max="9241" width="4.44140625" style="5" customWidth="1"/>
    <col min="9242" max="9242" width="5.109375" style="5" customWidth="1"/>
    <col min="9243" max="9243" width="4.44140625" style="5" customWidth="1"/>
    <col min="9244" max="9244" width="5" style="5" customWidth="1"/>
    <col min="9245" max="9247" width="6.5546875" style="5" customWidth="1"/>
    <col min="9248" max="9248" width="7" style="5" customWidth="1"/>
    <col min="9249" max="9249" width="6.5546875" style="5" customWidth="1"/>
    <col min="9250" max="9250" width="7.44140625" style="5" customWidth="1"/>
    <col min="9251" max="9251" width="4" style="5" customWidth="1"/>
    <col min="9252" max="9252" width="6.5546875" style="5" customWidth="1"/>
    <col min="9253" max="9253" width="18.44140625" style="5" customWidth="1"/>
    <col min="9254" max="9254" width="24.33203125" style="5" customWidth="1"/>
    <col min="9255" max="9255" width="14.44140625" style="5" customWidth="1"/>
    <col min="9256" max="9256" width="25.5546875" style="5" customWidth="1"/>
    <col min="9257" max="9257" width="12.44140625" style="5" customWidth="1"/>
    <col min="9258" max="9258" width="19.88671875" style="5" customWidth="1"/>
    <col min="9259" max="9260" width="4.6640625" style="5" customWidth="1"/>
    <col min="9261" max="9261" width="4.33203125" style="5" customWidth="1"/>
    <col min="9262" max="9262" width="4.44140625" style="5" customWidth="1"/>
    <col min="9263" max="9263" width="5.109375" style="5" customWidth="1"/>
    <col min="9264" max="9264" width="5.6640625" style="5" customWidth="1"/>
    <col min="9265" max="9265" width="6.33203125" style="5" customWidth="1"/>
    <col min="9266" max="9266" width="6.5546875" style="5" customWidth="1"/>
    <col min="9267" max="9267" width="6.33203125" style="5" customWidth="1"/>
    <col min="9268" max="9269" width="5.6640625" style="5" customWidth="1"/>
    <col min="9270" max="9270" width="14.6640625" style="5" customWidth="1"/>
    <col min="9271" max="9280" width="5.6640625" style="5" customWidth="1"/>
    <col min="9281" max="9472" width="9.109375" style="5"/>
    <col min="9473" max="9473" width="8.33203125" style="5" customWidth="1"/>
    <col min="9474" max="9474" width="56.6640625" style="5" customWidth="1"/>
    <col min="9475" max="9475" width="13.109375" style="5" customWidth="1"/>
    <col min="9476" max="9476" width="14.109375" style="5" customWidth="1"/>
    <col min="9477" max="9477" width="18.88671875" style="5" customWidth="1"/>
    <col min="9478" max="9478" width="16.44140625" style="5" customWidth="1"/>
    <col min="9479" max="9479" width="5.109375" style="5" customWidth="1"/>
    <col min="9480" max="9480" width="6.88671875" style="5" customWidth="1"/>
    <col min="9481" max="9482" width="6.5546875" style="5" customWidth="1"/>
    <col min="9483" max="9483" width="5.6640625" style="5" customWidth="1"/>
    <col min="9484" max="9484" width="5.44140625" style="5" customWidth="1"/>
    <col min="9485" max="9485" width="5" style="5" customWidth="1"/>
    <col min="9486" max="9486" width="4.88671875" style="5" customWidth="1"/>
    <col min="9487" max="9487" width="6.5546875" style="5" customWidth="1"/>
    <col min="9488" max="9488" width="7.109375" style="5" customWidth="1"/>
    <col min="9489" max="9489" width="5.33203125" style="5" customWidth="1"/>
    <col min="9490" max="9490" width="5" style="5" customWidth="1"/>
    <col min="9491" max="9492" width="3.88671875" style="5" customWidth="1"/>
    <col min="9493" max="9493" width="4.6640625" style="5" customWidth="1"/>
    <col min="9494" max="9496" width="6.5546875" style="5" customWidth="1"/>
    <col min="9497" max="9497" width="4.44140625" style="5" customWidth="1"/>
    <col min="9498" max="9498" width="5.109375" style="5" customWidth="1"/>
    <col min="9499" max="9499" width="4.44140625" style="5" customWidth="1"/>
    <col min="9500" max="9500" width="5" style="5" customWidth="1"/>
    <col min="9501" max="9503" width="6.5546875" style="5" customWidth="1"/>
    <col min="9504" max="9504" width="7" style="5" customWidth="1"/>
    <col min="9505" max="9505" width="6.5546875" style="5" customWidth="1"/>
    <col min="9506" max="9506" width="7.44140625" style="5" customWidth="1"/>
    <col min="9507" max="9507" width="4" style="5" customWidth="1"/>
    <col min="9508" max="9508" width="6.5546875" style="5" customWidth="1"/>
    <col min="9509" max="9509" width="18.44140625" style="5" customWidth="1"/>
    <col min="9510" max="9510" width="24.33203125" style="5" customWidth="1"/>
    <col min="9511" max="9511" width="14.44140625" style="5" customWidth="1"/>
    <col min="9512" max="9512" width="25.5546875" style="5" customWidth="1"/>
    <col min="9513" max="9513" width="12.44140625" style="5" customWidth="1"/>
    <col min="9514" max="9514" width="19.88671875" style="5" customWidth="1"/>
    <col min="9515" max="9516" width="4.6640625" style="5" customWidth="1"/>
    <col min="9517" max="9517" width="4.33203125" style="5" customWidth="1"/>
    <col min="9518" max="9518" width="4.44140625" style="5" customWidth="1"/>
    <col min="9519" max="9519" width="5.109375" style="5" customWidth="1"/>
    <col min="9520" max="9520" width="5.6640625" style="5" customWidth="1"/>
    <col min="9521" max="9521" width="6.33203125" style="5" customWidth="1"/>
    <col min="9522" max="9522" width="6.5546875" style="5" customWidth="1"/>
    <col min="9523" max="9523" width="6.33203125" style="5" customWidth="1"/>
    <col min="9524" max="9525" width="5.6640625" style="5" customWidth="1"/>
    <col min="9526" max="9526" width="14.6640625" style="5" customWidth="1"/>
    <col min="9527" max="9536" width="5.6640625" style="5" customWidth="1"/>
    <col min="9537" max="9728" width="9.109375" style="5"/>
    <col min="9729" max="9729" width="8.33203125" style="5" customWidth="1"/>
    <col min="9730" max="9730" width="56.6640625" style="5" customWidth="1"/>
    <col min="9731" max="9731" width="13.109375" style="5" customWidth="1"/>
    <col min="9732" max="9732" width="14.109375" style="5" customWidth="1"/>
    <col min="9733" max="9733" width="18.88671875" style="5" customWidth="1"/>
    <col min="9734" max="9734" width="16.44140625" style="5" customWidth="1"/>
    <col min="9735" max="9735" width="5.109375" style="5" customWidth="1"/>
    <col min="9736" max="9736" width="6.88671875" style="5" customWidth="1"/>
    <col min="9737" max="9738" width="6.5546875" style="5" customWidth="1"/>
    <col min="9739" max="9739" width="5.6640625" style="5" customWidth="1"/>
    <col min="9740" max="9740" width="5.44140625" style="5" customWidth="1"/>
    <col min="9741" max="9741" width="5" style="5" customWidth="1"/>
    <col min="9742" max="9742" width="4.88671875" style="5" customWidth="1"/>
    <col min="9743" max="9743" width="6.5546875" style="5" customWidth="1"/>
    <col min="9744" max="9744" width="7.109375" style="5" customWidth="1"/>
    <col min="9745" max="9745" width="5.33203125" style="5" customWidth="1"/>
    <col min="9746" max="9746" width="5" style="5" customWidth="1"/>
    <col min="9747" max="9748" width="3.88671875" style="5" customWidth="1"/>
    <col min="9749" max="9749" width="4.6640625" style="5" customWidth="1"/>
    <col min="9750" max="9752" width="6.5546875" style="5" customWidth="1"/>
    <col min="9753" max="9753" width="4.44140625" style="5" customWidth="1"/>
    <col min="9754" max="9754" width="5.109375" style="5" customWidth="1"/>
    <col min="9755" max="9755" width="4.44140625" style="5" customWidth="1"/>
    <col min="9756" max="9756" width="5" style="5" customWidth="1"/>
    <col min="9757" max="9759" width="6.5546875" style="5" customWidth="1"/>
    <col min="9760" max="9760" width="7" style="5" customWidth="1"/>
    <col min="9761" max="9761" width="6.5546875" style="5" customWidth="1"/>
    <col min="9762" max="9762" width="7.44140625" style="5" customWidth="1"/>
    <col min="9763" max="9763" width="4" style="5" customWidth="1"/>
    <col min="9764" max="9764" width="6.5546875" style="5" customWidth="1"/>
    <col min="9765" max="9765" width="18.44140625" style="5" customWidth="1"/>
    <col min="9766" max="9766" width="24.33203125" style="5" customWidth="1"/>
    <col min="9767" max="9767" width="14.44140625" style="5" customWidth="1"/>
    <col min="9768" max="9768" width="25.5546875" style="5" customWidth="1"/>
    <col min="9769" max="9769" width="12.44140625" style="5" customWidth="1"/>
    <col min="9770" max="9770" width="19.88671875" style="5" customWidth="1"/>
    <col min="9771" max="9772" width="4.6640625" style="5" customWidth="1"/>
    <col min="9773" max="9773" width="4.33203125" style="5" customWidth="1"/>
    <col min="9774" max="9774" width="4.44140625" style="5" customWidth="1"/>
    <col min="9775" max="9775" width="5.109375" style="5" customWidth="1"/>
    <col min="9776" max="9776" width="5.6640625" style="5" customWidth="1"/>
    <col min="9777" max="9777" width="6.33203125" style="5" customWidth="1"/>
    <col min="9778" max="9778" width="6.5546875" style="5" customWidth="1"/>
    <col min="9779" max="9779" width="6.33203125" style="5" customWidth="1"/>
    <col min="9780" max="9781" width="5.6640625" style="5" customWidth="1"/>
    <col min="9782" max="9782" width="14.6640625" style="5" customWidth="1"/>
    <col min="9783" max="9792" width="5.6640625" style="5" customWidth="1"/>
    <col min="9793" max="9984" width="9.109375" style="5"/>
    <col min="9985" max="9985" width="8.33203125" style="5" customWidth="1"/>
    <col min="9986" max="9986" width="56.6640625" style="5" customWidth="1"/>
    <col min="9987" max="9987" width="13.109375" style="5" customWidth="1"/>
    <col min="9988" max="9988" width="14.109375" style="5" customWidth="1"/>
    <col min="9989" max="9989" width="18.88671875" style="5" customWidth="1"/>
    <col min="9990" max="9990" width="16.44140625" style="5" customWidth="1"/>
    <col min="9991" max="9991" width="5.109375" style="5" customWidth="1"/>
    <col min="9992" max="9992" width="6.88671875" style="5" customWidth="1"/>
    <col min="9993" max="9994" width="6.5546875" style="5" customWidth="1"/>
    <col min="9995" max="9995" width="5.6640625" style="5" customWidth="1"/>
    <col min="9996" max="9996" width="5.44140625" style="5" customWidth="1"/>
    <col min="9997" max="9997" width="5" style="5" customWidth="1"/>
    <col min="9998" max="9998" width="4.88671875" style="5" customWidth="1"/>
    <col min="9999" max="9999" width="6.5546875" style="5" customWidth="1"/>
    <col min="10000" max="10000" width="7.109375" style="5" customWidth="1"/>
    <col min="10001" max="10001" width="5.33203125" style="5" customWidth="1"/>
    <col min="10002" max="10002" width="5" style="5" customWidth="1"/>
    <col min="10003" max="10004" width="3.88671875" style="5" customWidth="1"/>
    <col min="10005" max="10005" width="4.6640625" style="5" customWidth="1"/>
    <col min="10006" max="10008" width="6.5546875" style="5" customWidth="1"/>
    <col min="10009" max="10009" width="4.44140625" style="5" customWidth="1"/>
    <col min="10010" max="10010" width="5.109375" style="5" customWidth="1"/>
    <col min="10011" max="10011" width="4.44140625" style="5" customWidth="1"/>
    <col min="10012" max="10012" width="5" style="5" customWidth="1"/>
    <col min="10013" max="10015" width="6.5546875" style="5" customWidth="1"/>
    <col min="10016" max="10016" width="7" style="5" customWidth="1"/>
    <col min="10017" max="10017" width="6.5546875" style="5" customWidth="1"/>
    <col min="10018" max="10018" width="7.44140625" style="5" customWidth="1"/>
    <col min="10019" max="10019" width="4" style="5" customWidth="1"/>
    <col min="10020" max="10020" width="6.5546875" style="5" customWidth="1"/>
    <col min="10021" max="10021" width="18.44140625" style="5" customWidth="1"/>
    <col min="10022" max="10022" width="24.33203125" style="5" customWidth="1"/>
    <col min="10023" max="10023" width="14.44140625" style="5" customWidth="1"/>
    <col min="10024" max="10024" width="25.5546875" style="5" customWidth="1"/>
    <col min="10025" max="10025" width="12.44140625" style="5" customWidth="1"/>
    <col min="10026" max="10026" width="19.88671875" style="5" customWidth="1"/>
    <col min="10027" max="10028" width="4.6640625" style="5" customWidth="1"/>
    <col min="10029" max="10029" width="4.33203125" style="5" customWidth="1"/>
    <col min="10030" max="10030" width="4.44140625" style="5" customWidth="1"/>
    <col min="10031" max="10031" width="5.109375" style="5" customWidth="1"/>
    <col min="10032" max="10032" width="5.6640625" style="5" customWidth="1"/>
    <col min="10033" max="10033" width="6.33203125" style="5" customWidth="1"/>
    <col min="10034" max="10034" width="6.5546875" style="5" customWidth="1"/>
    <col min="10035" max="10035" width="6.33203125" style="5" customWidth="1"/>
    <col min="10036" max="10037" width="5.6640625" style="5" customWidth="1"/>
    <col min="10038" max="10038" width="14.6640625" style="5" customWidth="1"/>
    <col min="10039" max="10048" width="5.6640625" style="5" customWidth="1"/>
    <col min="10049" max="10240" width="9.109375" style="5"/>
    <col min="10241" max="10241" width="8.33203125" style="5" customWidth="1"/>
    <col min="10242" max="10242" width="56.6640625" style="5" customWidth="1"/>
    <col min="10243" max="10243" width="13.109375" style="5" customWidth="1"/>
    <col min="10244" max="10244" width="14.109375" style="5" customWidth="1"/>
    <col min="10245" max="10245" width="18.88671875" style="5" customWidth="1"/>
    <col min="10246" max="10246" width="16.44140625" style="5" customWidth="1"/>
    <col min="10247" max="10247" width="5.109375" style="5" customWidth="1"/>
    <col min="10248" max="10248" width="6.88671875" style="5" customWidth="1"/>
    <col min="10249" max="10250" width="6.5546875" style="5" customWidth="1"/>
    <col min="10251" max="10251" width="5.6640625" style="5" customWidth="1"/>
    <col min="10252" max="10252" width="5.44140625" style="5" customWidth="1"/>
    <col min="10253" max="10253" width="5" style="5" customWidth="1"/>
    <col min="10254" max="10254" width="4.88671875" style="5" customWidth="1"/>
    <col min="10255" max="10255" width="6.5546875" style="5" customWidth="1"/>
    <col min="10256" max="10256" width="7.109375" style="5" customWidth="1"/>
    <col min="10257" max="10257" width="5.33203125" style="5" customWidth="1"/>
    <col min="10258" max="10258" width="5" style="5" customWidth="1"/>
    <col min="10259" max="10260" width="3.88671875" style="5" customWidth="1"/>
    <col min="10261" max="10261" width="4.6640625" style="5" customWidth="1"/>
    <col min="10262" max="10264" width="6.5546875" style="5" customWidth="1"/>
    <col min="10265" max="10265" width="4.44140625" style="5" customWidth="1"/>
    <col min="10266" max="10266" width="5.109375" style="5" customWidth="1"/>
    <col min="10267" max="10267" width="4.44140625" style="5" customWidth="1"/>
    <col min="10268" max="10268" width="5" style="5" customWidth="1"/>
    <col min="10269" max="10271" width="6.5546875" style="5" customWidth="1"/>
    <col min="10272" max="10272" width="7" style="5" customWidth="1"/>
    <col min="10273" max="10273" width="6.5546875" style="5" customWidth="1"/>
    <col min="10274" max="10274" width="7.44140625" style="5" customWidth="1"/>
    <col min="10275" max="10275" width="4" style="5" customWidth="1"/>
    <col min="10276" max="10276" width="6.5546875" style="5" customWidth="1"/>
    <col min="10277" max="10277" width="18.44140625" style="5" customWidth="1"/>
    <col min="10278" max="10278" width="24.33203125" style="5" customWidth="1"/>
    <col min="10279" max="10279" width="14.44140625" style="5" customWidth="1"/>
    <col min="10280" max="10280" width="25.5546875" style="5" customWidth="1"/>
    <col min="10281" max="10281" width="12.44140625" style="5" customWidth="1"/>
    <col min="10282" max="10282" width="19.88671875" style="5" customWidth="1"/>
    <col min="10283" max="10284" width="4.6640625" style="5" customWidth="1"/>
    <col min="10285" max="10285" width="4.33203125" style="5" customWidth="1"/>
    <col min="10286" max="10286" width="4.44140625" style="5" customWidth="1"/>
    <col min="10287" max="10287" width="5.109375" style="5" customWidth="1"/>
    <col min="10288" max="10288" width="5.6640625" style="5" customWidth="1"/>
    <col min="10289" max="10289" width="6.33203125" style="5" customWidth="1"/>
    <col min="10290" max="10290" width="6.5546875" style="5" customWidth="1"/>
    <col min="10291" max="10291" width="6.33203125" style="5" customWidth="1"/>
    <col min="10292" max="10293" width="5.6640625" style="5" customWidth="1"/>
    <col min="10294" max="10294" width="14.6640625" style="5" customWidth="1"/>
    <col min="10295" max="10304" width="5.6640625" style="5" customWidth="1"/>
    <col min="10305" max="10496" width="9.109375" style="5"/>
    <col min="10497" max="10497" width="8.33203125" style="5" customWidth="1"/>
    <col min="10498" max="10498" width="56.6640625" style="5" customWidth="1"/>
    <col min="10499" max="10499" width="13.109375" style="5" customWidth="1"/>
    <col min="10500" max="10500" width="14.109375" style="5" customWidth="1"/>
    <col min="10501" max="10501" width="18.88671875" style="5" customWidth="1"/>
    <col min="10502" max="10502" width="16.44140625" style="5" customWidth="1"/>
    <col min="10503" max="10503" width="5.109375" style="5" customWidth="1"/>
    <col min="10504" max="10504" width="6.88671875" style="5" customWidth="1"/>
    <col min="10505" max="10506" width="6.5546875" style="5" customWidth="1"/>
    <col min="10507" max="10507" width="5.6640625" style="5" customWidth="1"/>
    <col min="10508" max="10508" width="5.44140625" style="5" customWidth="1"/>
    <col min="10509" max="10509" width="5" style="5" customWidth="1"/>
    <col min="10510" max="10510" width="4.88671875" style="5" customWidth="1"/>
    <col min="10511" max="10511" width="6.5546875" style="5" customWidth="1"/>
    <col min="10512" max="10512" width="7.109375" style="5" customWidth="1"/>
    <col min="10513" max="10513" width="5.33203125" style="5" customWidth="1"/>
    <col min="10514" max="10514" width="5" style="5" customWidth="1"/>
    <col min="10515" max="10516" width="3.88671875" style="5" customWidth="1"/>
    <col min="10517" max="10517" width="4.6640625" style="5" customWidth="1"/>
    <col min="10518" max="10520" width="6.5546875" style="5" customWidth="1"/>
    <col min="10521" max="10521" width="4.44140625" style="5" customWidth="1"/>
    <col min="10522" max="10522" width="5.109375" style="5" customWidth="1"/>
    <col min="10523" max="10523" width="4.44140625" style="5" customWidth="1"/>
    <col min="10524" max="10524" width="5" style="5" customWidth="1"/>
    <col min="10525" max="10527" width="6.5546875" style="5" customWidth="1"/>
    <col min="10528" max="10528" width="7" style="5" customWidth="1"/>
    <col min="10529" max="10529" width="6.5546875" style="5" customWidth="1"/>
    <col min="10530" max="10530" width="7.44140625" style="5" customWidth="1"/>
    <col min="10531" max="10531" width="4" style="5" customWidth="1"/>
    <col min="10532" max="10532" width="6.5546875" style="5" customWidth="1"/>
    <col min="10533" max="10533" width="18.44140625" style="5" customWidth="1"/>
    <col min="10534" max="10534" width="24.33203125" style="5" customWidth="1"/>
    <col min="10535" max="10535" width="14.44140625" style="5" customWidth="1"/>
    <col min="10536" max="10536" width="25.5546875" style="5" customWidth="1"/>
    <col min="10537" max="10537" width="12.44140625" style="5" customWidth="1"/>
    <col min="10538" max="10538" width="19.88671875" style="5" customWidth="1"/>
    <col min="10539" max="10540" width="4.6640625" style="5" customWidth="1"/>
    <col min="10541" max="10541" width="4.33203125" style="5" customWidth="1"/>
    <col min="10542" max="10542" width="4.44140625" style="5" customWidth="1"/>
    <col min="10543" max="10543" width="5.109375" style="5" customWidth="1"/>
    <col min="10544" max="10544" width="5.6640625" style="5" customWidth="1"/>
    <col min="10545" max="10545" width="6.33203125" style="5" customWidth="1"/>
    <col min="10546" max="10546" width="6.5546875" style="5" customWidth="1"/>
    <col min="10547" max="10547" width="6.33203125" style="5" customWidth="1"/>
    <col min="10548" max="10549" width="5.6640625" style="5" customWidth="1"/>
    <col min="10550" max="10550" width="14.6640625" style="5" customWidth="1"/>
    <col min="10551" max="10560" width="5.6640625" style="5" customWidth="1"/>
    <col min="10561" max="10752" width="9.109375" style="5"/>
    <col min="10753" max="10753" width="8.33203125" style="5" customWidth="1"/>
    <col min="10754" max="10754" width="56.6640625" style="5" customWidth="1"/>
    <col min="10755" max="10755" width="13.109375" style="5" customWidth="1"/>
    <col min="10756" max="10756" width="14.109375" style="5" customWidth="1"/>
    <col min="10757" max="10757" width="18.88671875" style="5" customWidth="1"/>
    <col min="10758" max="10758" width="16.44140625" style="5" customWidth="1"/>
    <col min="10759" max="10759" width="5.109375" style="5" customWidth="1"/>
    <col min="10760" max="10760" width="6.88671875" style="5" customWidth="1"/>
    <col min="10761" max="10762" width="6.5546875" style="5" customWidth="1"/>
    <col min="10763" max="10763" width="5.6640625" style="5" customWidth="1"/>
    <col min="10764" max="10764" width="5.44140625" style="5" customWidth="1"/>
    <col min="10765" max="10765" width="5" style="5" customWidth="1"/>
    <col min="10766" max="10766" width="4.88671875" style="5" customWidth="1"/>
    <col min="10767" max="10767" width="6.5546875" style="5" customWidth="1"/>
    <col min="10768" max="10768" width="7.109375" style="5" customWidth="1"/>
    <col min="10769" max="10769" width="5.33203125" style="5" customWidth="1"/>
    <col min="10770" max="10770" width="5" style="5" customWidth="1"/>
    <col min="10771" max="10772" width="3.88671875" style="5" customWidth="1"/>
    <col min="10773" max="10773" width="4.6640625" style="5" customWidth="1"/>
    <col min="10774" max="10776" width="6.5546875" style="5" customWidth="1"/>
    <col min="10777" max="10777" width="4.44140625" style="5" customWidth="1"/>
    <col min="10778" max="10778" width="5.109375" style="5" customWidth="1"/>
    <col min="10779" max="10779" width="4.44140625" style="5" customWidth="1"/>
    <col min="10780" max="10780" width="5" style="5" customWidth="1"/>
    <col min="10781" max="10783" width="6.5546875" style="5" customWidth="1"/>
    <col min="10784" max="10784" width="7" style="5" customWidth="1"/>
    <col min="10785" max="10785" width="6.5546875" style="5" customWidth="1"/>
    <col min="10786" max="10786" width="7.44140625" style="5" customWidth="1"/>
    <col min="10787" max="10787" width="4" style="5" customWidth="1"/>
    <col min="10788" max="10788" width="6.5546875" style="5" customWidth="1"/>
    <col min="10789" max="10789" width="18.44140625" style="5" customWidth="1"/>
    <col min="10790" max="10790" width="24.33203125" style="5" customWidth="1"/>
    <col min="10791" max="10791" width="14.44140625" style="5" customWidth="1"/>
    <col min="10792" max="10792" width="25.5546875" style="5" customWidth="1"/>
    <col min="10793" max="10793" width="12.44140625" style="5" customWidth="1"/>
    <col min="10794" max="10794" width="19.88671875" style="5" customWidth="1"/>
    <col min="10795" max="10796" width="4.6640625" style="5" customWidth="1"/>
    <col min="10797" max="10797" width="4.33203125" style="5" customWidth="1"/>
    <col min="10798" max="10798" width="4.44140625" style="5" customWidth="1"/>
    <col min="10799" max="10799" width="5.109375" style="5" customWidth="1"/>
    <col min="10800" max="10800" width="5.6640625" style="5" customWidth="1"/>
    <col min="10801" max="10801" width="6.33203125" style="5" customWidth="1"/>
    <col min="10802" max="10802" width="6.5546875" style="5" customWidth="1"/>
    <col min="10803" max="10803" width="6.33203125" style="5" customWidth="1"/>
    <col min="10804" max="10805" width="5.6640625" style="5" customWidth="1"/>
    <col min="10806" max="10806" width="14.6640625" style="5" customWidth="1"/>
    <col min="10807" max="10816" width="5.6640625" style="5" customWidth="1"/>
    <col min="10817" max="11008" width="9.109375" style="5"/>
    <col min="11009" max="11009" width="8.33203125" style="5" customWidth="1"/>
    <col min="11010" max="11010" width="56.6640625" style="5" customWidth="1"/>
    <col min="11011" max="11011" width="13.109375" style="5" customWidth="1"/>
    <col min="11012" max="11012" width="14.109375" style="5" customWidth="1"/>
    <col min="11013" max="11013" width="18.88671875" style="5" customWidth="1"/>
    <col min="11014" max="11014" width="16.44140625" style="5" customWidth="1"/>
    <col min="11015" max="11015" width="5.109375" style="5" customWidth="1"/>
    <col min="11016" max="11016" width="6.88671875" style="5" customWidth="1"/>
    <col min="11017" max="11018" width="6.5546875" style="5" customWidth="1"/>
    <col min="11019" max="11019" width="5.6640625" style="5" customWidth="1"/>
    <col min="11020" max="11020" width="5.44140625" style="5" customWidth="1"/>
    <col min="11021" max="11021" width="5" style="5" customWidth="1"/>
    <col min="11022" max="11022" width="4.88671875" style="5" customWidth="1"/>
    <col min="11023" max="11023" width="6.5546875" style="5" customWidth="1"/>
    <col min="11024" max="11024" width="7.109375" style="5" customWidth="1"/>
    <col min="11025" max="11025" width="5.33203125" style="5" customWidth="1"/>
    <col min="11026" max="11026" width="5" style="5" customWidth="1"/>
    <col min="11027" max="11028" width="3.88671875" style="5" customWidth="1"/>
    <col min="11029" max="11029" width="4.6640625" style="5" customWidth="1"/>
    <col min="11030" max="11032" width="6.5546875" style="5" customWidth="1"/>
    <col min="11033" max="11033" width="4.44140625" style="5" customWidth="1"/>
    <col min="11034" max="11034" width="5.109375" style="5" customWidth="1"/>
    <col min="11035" max="11035" width="4.44140625" style="5" customWidth="1"/>
    <col min="11036" max="11036" width="5" style="5" customWidth="1"/>
    <col min="11037" max="11039" width="6.5546875" style="5" customWidth="1"/>
    <col min="11040" max="11040" width="7" style="5" customWidth="1"/>
    <col min="11041" max="11041" width="6.5546875" style="5" customWidth="1"/>
    <col min="11042" max="11042" width="7.44140625" style="5" customWidth="1"/>
    <col min="11043" max="11043" width="4" style="5" customWidth="1"/>
    <col min="11044" max="11044" width="6.5546875" style="5" customWidth="1"/>
    <col min="11045" max="11045" width="18.44140625" style="5" customWidth="1"/>
    <col min="11046" max="11046" width="24.33203125" style="5" customWidth="1"/>
    <col min="11047" max="11047" width="14.44140625" style="5" customWidth="1"/>
    <col min="11048" max="11048" width="25.5546875" style="5" customWidth="1"/>
    <col min="11049" max="11049" width="12.44140625" style="5" customWidth="1"/>
    <col min="11050" max="11050" width="19.88671875" style="5" customWidth="1"/>
    <col min="11051" max="11052" width="4.6640625" style="5" customWidth="1"/>
    <col min="11053" max="11053" width="4.33203125" style="5" customWidth="1"/>
    <col min="11054" max="11054" width="4.44140625" style="5" customWidth="1"/>
    <col min="11055" max="11055" width="5.109375" style="5" customWidth="1"/>
    <col min="11056" max="11056" width="5.6640625" style="5" customWidth="1"/>
    <col min="11057" max="11057" width="6.33203125" style="5" customWidth="1"/>
    <col min="11058" max="11058" width="6.5546875" style="5" customWidth="1"/>
    <col min="11059" max="11059" width="6.33203125" style="5" customWidth="1"/>
    <col min="11060" max="11061" width="5.6640625" style="5" customWidth="1"/>
    <col min="11062" max="11062" width="14.6640625" style="5" customWidth="1"/>
    <col min="11063" max="11072" width="5.6640625" style="5" customWidth="1"/>
    <col min="11073" max="11264" width="9.109375" style="5"/>
    <col min="11265" max="11265" width="8.33203125" style="5" customWidth="1"/>
    <col min="11266" max="11266" width="56.6640625" style="5" customWidth="1"/>
    <col min="11267" max="11267" width="13.109375" style="5" customWidth="1"/>
    <col min="11268" max="11268" width="14.109375" style="5" customWidth="1"/>
    <col min="11269" max="11269" width="18.88671875" style="5" customWidth="1"/>
    <col min="11270" max="11270" width="16.44140625" style="5" customWidth="1"/>
    <col min="11271" max="11271" width="5.109375" style="5" customWidth="1"/>
    <col min="11272" max="11272" width="6.88671875" style="5" customWidth="1"/>
    <col min="11273" max="11274" width="6.5546875" style="5" customWidth="1"/>
    <col min="11275" max="11275" width="5.6640625" style="5" customWidth="1"/>
    <col min="11276" max="11276" width="5.44140625" style="5" customWidth="1"/>
    <col min="11277" max="11277" width="5" style="5" customWidth="1"/>
    <col min="11278" max="11278" width="4.88671875" style="5" customWidth="1"/>
    <col min="11279" max="11279" width="6.5546875" style="5" customWidth="1"/>
    <col min="11280" max="11280" width="7.109375" style="5" customWidth="1"/>
    <col min="11281" max="11281" width="5.33203125" style="5" customWidth="1"/>
    <col min="11282" max="11282" width="5" style="5" customWidth="1"/>
    <col min="11283" max="11284" width="3.88671875" style="5" customWidth="1"/>
    <col min="11285" max="11285" width="4.6640625" style="5" customWidth="1"/>
    <col min="11286" max="11288" width="6.5546875" style="5" customWidth="1"/>
    <col min="11289" max="11289" width="4.44140625" style="5" customWidth="1"/>
    <col min="11290" max="11290" width="5.109375" style="5" customWidth="1"/>
    <col min="11291" max="11291" width="4.44140625" style="5" customWidth="1"/>
    <col min="11292" max="11292" width="5" style="5" customWidth="1"/>
    <col min="11293" max="11295" width="6.5546875" style="5" customWidth="1"/>
    <col min="11296" max="11296" width="7" style="5" customWidth="1"/>
    <col min="11297" max="11297" width="6.5546875" style="5" customWidth="1"/>
    <col min="11298" max="11298" width="7.44140625" style="5" customWidth="1"/>
    <col min="11299" max="11299" width="4" style="5" customWidth="1"/>
    <col min="11300" max="11300" width="6.5546875" style="5" customWidth="1"/>
    <col min="11301" max="11301" width="18.44140625" style="5" customWidth="1"/>
    <col min="11302" max="11302" width="24.33203125" style="5" customWidth="1"/>
    <col min="11303" max="11303" width="14.44140625" style="5" customWidth="1"/>
    <col min="11304" max="11304" width="25.5546875" style="5" customWidth="1"/>
    <col min="11305" max="11305" width="12.44140625" style="5" customWidth="1"/>
    <col min="11306" max="11306" width="19.88671875" style="5" customWidth="1"/>
    <col min="11307" max="11308" width="4.6640625" style="5" customWidth="1"/>
    <col min="11309" max="11309" width="4.33203125" style="5" customWidth="1"/>
    <col min="11310" max="11310" width="4.44140625" style="5" customWidth="1"/>
    <col min="11311" max="11311" width="5.109375" style="5" customWidth="1"/>
    <col min="11312" max="11312" width="5.6640625" style="5" customWidth="1"/>
    <col min="11313" max="11313" width="6.33203125" style="5" customWidth="1"/>
    <col min="11314" max="11314" width="6.5546875" style="5" customWidth="1"/>
    <col min="11315" max="11315" width="6.33203125" style="5" customWidth="1"/>
    <col min="11316" max="11317" width="5.6640625" style="5" customWidth="1"/>
    <col min="11318" max="11318" width="14.6640625" style="5" customWidth="1"/>
    <col min="11319" max="11328" width="5.6640625" style="5" customWidth="1"/>
    <col min="11329" max="11520" width="9.109375" style="5"/>
    <col min="11521" max="11521" width="8.33203125" style="5" customWidth="1"/>
    <col min="11522" max="11522" width="56.6640625" style="5" customWidth="1"/>
    <col min="11523" max="11523" width="13.109375" style="5" customWidth="1"/>
    <col min="11524" max="11524" width="14.109375" style="5" customWidth="1"/>
    <col min="11525" max="11525" width="18.88671875" style="5" customWidth="1"/>
    <col min="11526" max="11526" width="16.44140625" style="5" customWidth="1"/>
    <col min="11527" max="11527" width="5.109375" style="5" customWidth="1"/>
    <col min="11528" max="11528" width="6.88671875" style="5" customWidth="1"/>
    <col min="11529" max="11530" width="6.5546875" style="5" customWidth="1"/>
    <col min="11531" max="11531" width="5.6640625" style="5" customWidth="1"/>
    <col min="11532" max="11532" width="5.44140625" style="5" customWidth="1"/>
    <col min="11533" max="11533" width="5" style="5" customWidth="1"/>
    <col min="11534" max="11534" width="4.88671875" style="5" customWidth="1"/>
    <col min="11535" max="11535" width="6.5546875" style="5" customWidth="1"/>
    <col min="11536" max="11536" width="7.109375" style="5" customWidth="1"/>
    <col min="11537" max="11537" width="5.33203125" style="5" customWidth="1"/>
    <col min="11538" max="11538" width="5" style="5" customWidth="1"/>
    <col min="11539" max="11540" width="3.88671875" style="5" customWidth="1"/>
    <col min="11541" max="11541" width="4.6640625" style="5" customWidth="1"/>
    <col min="11542" max="11544" width="6.5546875" style="5" customWidth="1"/>
    <col min="11545" max="11545" width="4.44140625" style="5" customWidth="1"/>
    <col min="11546" max="11546" width="5.109375" style="5" customWidth="1"/>
    <col min="11547" max="11547" width="4.44140625" style="5" customWidth="1"/>
    <col min="11548" max="11548" width="5" style="5" customWidth="1"/>
    <col min="11549" max="11551" width="6.5546875" style="5" customWidth="1"/>
    <col min="11552" max="11552" width="7" style="5" customWidth="1"/>
    <col min="11553" max="11553" width="6.5546875" style="5" customWidth="1"/>
    <col min="11554" max="11554" width="7.44140625" style="5" customWidth="1"/>
    <col min="11555" max="11555" width="4" style="5" customWidth="1"/>
    <col min="11556" max="11556" width="6.5546875" style="5" customWidth="1"/>
    <col min="11557" max="11557" width="18.44140625" style="5" customWidth="1"/>
    <col min="11558" max="11558" width="24.33203125" style="5" customWidth="1"/>
    <col min="11559" max="11559" width="14.44140625" style="5" customWidth="1"/>
    <col min="11560" max="11560" width="25.5546875" style="5" customWidth="1"/>
    <col min="11561" max="11561" width="12.44140625" style="5" customWidth="1"/>
    <col min="11562" max="11562" width="19.88671875" style="5" customWidth="1"/>
    <col min="11563" max="11564" width="4.6640625" style="5" customWidth="1"/>
    <col min="11565" max="11565" width="4.33203125" style="5" customWidth="1"/>
    <col min="11566" max="11566" width="4.44140625" style="5" customWidth="1"/>
    <col min="11567" max="11567" width="5.109375" style="5" customWidth="1"/>
    <col min="11568" max="11568" width="5.6640625" style="5" customWidth="1"/>
    <col min="11569" max="11569" width="6.33203125" style="5" customWidth="1"/>
    <col min="11570" max="11570" width="6.5546875" style="5" customWidth="1"/>
    <col min="11571" max="11571" width="6.33203125" style="5" customWidth="1"/>
    <col min="11572" max="11573" width="5.6640625" style="5" customWidth="1"/>
    <col min="11574" max="11574" width="14.6640625" style="5" customWidth="1"/>
    <col min="11575" max="11584" width="5.6640625" style="5" customWidth="1"/>
    <col min="11585" max="11776" width="9.109375" style="5"/>
    <col min="11777" max="11777" width="8.33203125" style="5" customWidth="1"/>
    <col min="11778" max="11778" width="56.6640625" style="5" customWidth="1"/>
    <col min="11779" max="11779" width="13.109375" style="5" customWidth="1"/>
    <col min="11780" max="11780" width="14.109375" style="5" customWidth="1"/>
    <col min="11781" max="11781" width="18.88671875" style="5" customWidth="1"/>
    <col min="11782" max="11782" width="16.44140625" style="5" customWidth="1"/>
    <col min="11783" max="11783" width="5.109375" style="5" customWidth="1"/>
    <col min="11784" max="11784" width="6.88671875" style="5" customWidth="1"/>
    <col min="11785" max="11786" width="6.5546875" style="5" customWidth="1"/>
    <col min="11787" max="11787" width="5.6640625" style="5" customWidth="1"/>
    <col min="11788" max="11788" width="5.44140625" style="5" customWidth="1"/>
    <col min="11789" max="11789" width="5" style="5" customWidth="1"/>
    <col min="11790" max="11790" width="4.88671875" style="5" customWidth="1"/>
    <col min="11791" max="11791" width="6.5546875" style="5" customWidth="1"/>
    <col min="11792" max="11792" width="7.109375" style="5" customWidth="1"/>
    <col min="11793" max="11793" width="5.33203125" style="5" customWidth="1"/>
    <col min="11794" max="11794" width="5" style="5" customWidth="1"/>
    <col min="11795" max="11796" width="3.88671875" style="5" customWidth="1"/>
    <col min="11797" max="11797" width="4.6640625" style="5" customWidth="1"/>
    <col min="11798" max="11800" width="6.5546875" style="5" customWidth="1"/>
    <col min="11801" max="11801" width="4.44140625" style="5" customWidth="1"/>
    <col min="11802" max="11802" width="5.109375" style="5" customWidth="1"/>
    <col min="11803" max="11803" width="4.44140625" style="5" customWidth="1"/>
    <col min="11804" max="11804" width="5" style="5" customWidth="1"/>
    <col min="11805" max="11807" width="6.5546875" style="5" customWidth="1"/>
    <col min="11808" max="11808" width="7" style="5" customWidth="1"/>
    <col min="11809" max="11809" width="6.5546875" style="5" customWidth="1"/>
    <col min="11810" max="11810" width="7.44140625" style="5" customWidth="1"/>
    <col min="11811" max="11811" width="4" style="5" customWidth="1"/>
    <col min="11812" max="11812" width="6.5546875" style="5" customWidth="1"/>
    <col min="11813" max="11813" width="18.44140625" style="5" customWidth="1"/>
    <col min="11814" max="11814" width="24.33203125" style="5" customWidth="1"/>
    <col min="11815" max="11815" width="14.44140625" style="5" customWidth="1"/>
    <col min="11816" max="11816" width="25.5546875" style="5" customWidth="1"/>
    <col min="11817" max="11817" width="12.44140625" style="5" customWidth="1"/>
    <col min="11818" max="11818" width="19.88671875" style="5" customWidth="1"/>
    <col min="11819" max="11820" width="4.6640625" style="5" customWidth="1"/>
    <col min="11821" max="11821" width="4.33203125" style="5" customWidth="1"/>
    <col min="11822" max="11822" width="4.44140625" style="5" customWidth="1"/>
    <col min="11823" max="11823" width="5.109375" style="5" customWidth="1"/>
    <col min="11824" max="11824" width="5.6640625" style="5" customWidth="1"/>
    <col min="11825" max="11825" width="6.33203125" style="5" customWidth="1"/>
    <col min="11826" max="11826" width="6.5546875" style="5" customWidth="1"/>
    <col min="11827" max="11827" width="6.33203125" style="5" customWidth="1"/>
    <col min="11828" max="11829" width="5.6640625" style="5" customWidth="1"/>
    <col min="11830" max="11830" width="14.6640625" style="5" customWidth="1"/>
    <col min="11831" max="11840" width="5.6640625" style="5" customWidth="1"/>
    <col min="11841" max="12032" width="9.109375" style="5"/>
    <col min="12033" max="12033" width="8.33203125" style="5" customWidth="1"/>
    <col min="12034" max="12034" width="56.6640625" style="5" customWidth="1"/>
    <col min="12035" max="12035" width="13.109375" style="5" customWidth="1"/>
    <col min="12036" max="12036" width="14.109375" style="5" customWidth="1"/>
    <col min="12037" max="12037" width="18.88671875" style="5" customWidth="1"/>
    <col min="12038" max="12038" width="16.44140625" style="5" customWidth="1"/>
    <col min="12039" max="12039" width="5.109375" style="5" customWidth="1"/>
    <col min="12040" max="12040" width="6.88671875" style="5" customWidth="1"/>
    <col min="12041" max="12042" width="6.5546875" style="5" customWidth="1"/>
    <col min="12043" max="12043" width="5.6640625" style="5" customWidth="1"/>
    <col min="12044" max="12044" width="5.44140625" style="5" customWidth="1"/>
    <col min="12045" max="12045" width="5" style="5" customWidth="1"/>
    <col min="12046" max="12046" width="4.88671875" style="5" customWidth="1"/>
    <col min="12047" max="12047" width="6.5546875" style="5" customWidth="1"/>
    <col min="12048" max="12048" width="7.109375" style="5" customWidth="1"/>
    <col min="12049" max="12049" width="5.33203125" style="5" customWidth="1"/>
    <col min="12050" max="12050" width="5" style="5" customWidth="1"/>
    <col min="12051" max="12052" width="3.88671875" style="5" customWidth="1"/>
    <col min="12053" max="12053" width="4.6640625" style="5" customWidth="1"/>
    <col min="12054" max="12056" width="6.5546875" style="5" customWidth="1"/>
    <col min="12057" max="12057" width="4.44140625" style="5" customWidth="1"/>
    <col min="12058" max="12058" width="5.109375" style="5" customWidth="1"/>
    <col min="12059" max="12059" width="4.44140625" style="5" customWidth="1"/>
    <col min="12060" max="12060" width="5" style="5" customWidth="1"/>
    <col min="12061" max="12063" width="6.5546875" style="5" customWidth="1"/>
    <col min="12064" max="12064" width="7" style="5" customWidth="1"/>
    <col min="12065" max="12065" width="6.5546875" style="5" customWidth="1"/>
    <col min="12066" max="12066" width="7.44140625" style="5" customWidth="1"/>
    <col min="12067" max="12067" width="4" style="5" customWidth="1"/>
    <col min="12068" max="12068" width="6.5546875" style="5" customWidth="1"/>
    <col min="12069" max="12069" width="18.44140625" style="5" customWidth="1"/>
    <col min="12070" max="12070" width="24.33203125" style="5" customWidth="1"/>
    <col min="12071" max="12071" width="14.44140625" style="5" customWidth="1"/>
    <col min="12072" max="12072" width="25.5546875" style="5" customWidth="1"/>
    <col min="12073" max="12073" width="12.44140625" style="5" customWidth="1"/>
    <col min="12074" max="12074" width="19.88671875" style="5" customWidth="1"/>
    <col min="12075" max="12076" width="4.6640625" style="5" customWidth="1"/>
    <col min="12077" max="12077" width="4.33203125" style="5" customWidth="1"/>
    <col min="12078" max="12078" width="4.44140625" style="5" customWidth="1"/>
    <col min="12079" max="12079" width="5.109375" style="5" customWidth="1"/>
    <col min="12080" max="12080" width="5.6640625" style="5" customWidth="1"/>
    <col min="12081" max="12081" width="6.33203125" style="5" customWidth="1"/>
    <col min="12082" max="12082" width="6.5546875" style="5" customWidth="1"/>
    <col min="12083" max="12083" width="6.33203125" style="5" customWidth="1"/>
    <col min="12084" max="12085" width="5.6640625" style="5" customWidth="1"/>
    <col min="12086" max="12086" width="14.6640625" style="5" customWidth="1"/>
    <col min="12087" max="12096" width="5.6640625" style="5" customWidth="1"/>
    <col min="12097" max="12288" width="9.109375" style="5"/>
    <col min="12289" max="12289" width="8.33203125" style="5" customWidth="1"/>
    <col min="12290" max="12290" width="56.6640625" style="5" customWidth="1"/>
    <col min="12291" max="12291" width="13.109375" style="5" customWidth="1"/>
    <col min="12292" max="12292" width="14.109375" style="5" customWidth="1"/>
    <col min="12293" max="12293" width="18.88671875" style="5" customWidth="1"/>
    <col min="12294" max="12294" width="16.44140625" style="5" customWidth="1"/>
    <col min="12295" max="12295" width="5.109375" style="5" customWidth="1"/>
    <col min="12296" max="12296" width="6.88671875" style="5" customWidth="1"/>
    <col min="12297" max="12298" width="6.5546875" style="5" customWidth="1"/>
    <col min="12299" max="12299" width="5.6640625" style="5" customWidth="1"/>
    <col min="12300" max="12300" width="5.44140625" style="5" customWidth="1"/>
    <col min="12301" max="12301" width="5" style="5" customWidth="1"/>
    <col min="12302" max="12302" width="4.88671875" style="5" customWidth="1"/>
    <col min="12303" max="12303" width="6.5546875" style="5" customWidth="1"/>
    <col min="12304" max="12304" width="7.109375" style="5" customWidth="1"/>
    <col min="12305" max="12305" width="5.33203125" style="5" customWidth="1"/>
    <col min="12306" max="12306" width="5" style="5" customWidth="1"/>
    <col min="12307" max="12308" width="3.88671875" style="5" customWidth="1"/>
    <col min="12309" max="12309" width="4.6640625" style="5" customWidth="1"/>
    <col min="12310" max="12312" width="6.5546875" style="5" customWidth="1"/>
    <col min="12313" max="12313" width="4.44140625" style="5" customWidth="1"/>
    <col min="12314" max="12314" width="5.109375" style="5" customWidth="1"/>
    <col min="12315" max="12315" width="4.44140625" style="5" customWidth="1"/>
    <col min="12316" max="12316" width="5" style="5" customWidth="1"/>
    <col min="12317" max="12319" width="6.5546875" style="5" customWidth="1"/>
    <col min="12320" max="12320" width="7" style="5" customWidth="1"/>
    <col min="12321" max="12321" width="6.5546875" style="5" customWidth="1"/>
    <col min="12322" max="12322" width="7.44140625" style="5" customWidth="1"/>
    <col min="12323" max="12323" width="4" style="5" customWidth="1"/>
    <col min="12324" max="12324" width="6.5546875" style="5" customWidth="1"/>
    <col min="12325" max="12325" width="18.44140625" style="5" customWidth="1"/>
    <col min="12326" max="12326" width="24.33203125" style="5" customWidth="1"/>
    <col min="12327" max="12327" width="14.44140625" style="5" customWidth="1"/>
    <col min="12328" max="12328" width="25.5546875" style="5" customWidth="1"/>
    <col min="12329" max="12329" width="12.44140625" style="5" customWidth="1"/>
    <col min="12330" max="12330" width="19.88671875" style="5" customWidth="1"/>
    <col min="12331" max="12332" width="4.6640625" style="5" customWidth="1"/>
    <col min="12333" max="12333" width="4.33203125" style="5" customWidth="1"/>
    <col min="12334" max="12334" width="4.44140625" style="5" customWidth="1"/>
    <col min="12335" max="12335" width="5.109375" style="5" customWidth="1"/>
    <col min="12336" max="12336" width="5.6640625" style="5" customWidth="1"/>
    <col min="12337" max="12337" width="6.33203125" style="5" customWidth="1"/>
    <col min="12338" max="12338" width="6.5546875" style="5" customWidth="1"/>
    <col min="12339" max="12339" width="6.33203125" style="5" customWidth="1"/>
    <col min="12340" max="12341" width="5.6640625" style="5" customWidth="1"/>
    <col min="12342" max="12342" width="14.6640625" style="5" customWidth="1"/>
    <col min="12343" max="12352" width="5.6640625" style="5" customWidth="1"/>
    <col min="12353" max="12544" width="9.109375" style="5"/>
    <col min="12545" max="12545" width="8.33203125" style="5" customWidth="1"/>
    <col min="12546" max="12546" width="56.6640625" style="5" customWidth="1"/>
    <col min="12547" max="12547" width="13.109375" style="5" customWidth="1"/>
    <col min="12548" max="12548" width="14.109375" style="5" customWidth="1"/>
    <col min="12549" max="12549" width="18.88671875" style="5" customWidth="1"/>
    <col min="12550" max="12550" width="16.44140625" style="5" customWidth="1"/>
    <col min="12551" max="12551" width="5.109375" style="5" customWidth="1"/>
    <col min="12552" max="12552" width="6.88671875" style="5" customWidth="1"/>
    <col min="12553" max="12554" width="6.5546875" style="5" customWidth="1"/>
    <col min="12555" max="12555" width="5.6640625" style="5" customWidth="1"/>
    <col min="12556" max="12556" width="5.44140625" style="5" customWidth="1"/>
    <col min="12557" max="12557" width="5" style="5" customWidth="1"/>
    <col min="12558" max="12558" width="4.88671875" style="5" customWidth="1"/>
    <col min="12559" max="12559" width="6.5546875" style="5" customWidth="1"/>
    <col min="12560" max="12560" width="7.109375" style="5" customWidth="1"/>
    <col min="12561" max="12561" width="5.33203125" style="5" customWidth="1"/>
    <col min="12562" max="12562" width="5" style="5" customWidth="1"/>
    <col min="12563" max="12564" width="3.88671875" style="5" customWidth="1"/>
    <col min="12565" max="12565" width="4.6640625" style="5" customWidth="1"/>
    <col min="12566" max="12568" width="6.5546875" style="5" customWidth="1"/>
    <col min="12569" max="12569" width="4.44140625" style="5" customWidth="1"/>
    <col min="12570" max="12570" width="5.109375" style="5" customWidth="1"/>
    <col min="12571" max="12571" width="4.44140625" style="5" customWidth="1"/>
    <col min="12572" max="12572" width="5" style="5" customWidth="1"/>
    <col min="12573" max="12575" width="6.5546875" style="5" customWidth="1"/>
    <col min="12576" max="12576" width="7" style="5" customWidth="1"/>
    <col min="12577" max="12577" width="6.5546875" style="5" customWidth="1"/>
    <col min="12578" max="12578" width="7.44140625" style="5" customWidth="1"/>
    <col min="12579" max="12579" width="4" style="5" customWidth="1"/>
    <col min="12580" max="12580" width="6.5546875" style="5" customWidth="1"/>
    <col min="12581" max="12581" width="18.44140625" style="5" customWidth="1"/>
    <col min="12582" max="12582" width="24.33203125" style="5" customWidth="1"/>
    <col min="12583" max="12583" width="14.44140625" style="5" customWidth="1"/>
    <col min="12584" max="12584" width="25.5546875" style="5" customWidth="1"/>
    <col min="12585" max="12585" width="12.44140625" style="5" customWidth="1"/>
    <col min="12586" max="12586" width="19.88671875" style="5" customWidth="1"/>
    <col min="12587" max="12588" width="4.6640625" style="5" customWidth="1"/>
    <col min="12589" max="12589" width="4.33203125" style="5" customWidth="1"/>
    <col min="12590" max="12590" width="4.44140625" style="5" customWidth="1"/>
    <col min="12591" max="12591" width="5.109375" style="5" customWidth="1"/>
    <col min="12592" max="12592" width="5.6640625" style="5" customWidth="1"/>
    <col min="12593" max="12593" width="6.33203125" style="5" customWidth="1"/>
    <col min="12594" max="12594" width="6.5546875" style="5" customWidth="1"/>
    <col min="12595" max="12595" width="6.33203125" style="5" customWidth="1"/>
    <col min="12596" max="12597" width="5.6640625" style="5" customWidth="1"/>
    <col min="12598" max="12598" width="14.6640625" style="5" customWidth="1"/>
    <col min="12599" max="12608" width="5.6640625" style="5" customWidth="1"/>
    <col min="12609" max="12800" width="9.109375" style="5"/>
    <col min="12801" max="12801" width="8.33203125" style="5" customWidth="1"/>
    <col min="12802" max="12802" width="56.6640625" style="5" customWidth="1"/>
    <col min="12803" max="12803" width="13.109375" style="5" customWidth="1"/>
    <col min="12804" max="12804" width="14.109375" style="5" customWidth="1"/>
    <col min="12805" max="12805" width="18.88671875" style="5" customWidth="1"/>
    <col min="12806" max="12806" width="16.44140625" style="5" customWidth="1"/>
    <col min="12807" max="12807" width="5.109375" style="5" customWidth="1"/>
    <col min="12808" max="12808" width="6.88671875" style="5" customWidth="1"/>
    <col min="12809" max="12810" width="6.5546875" style="5" customWidth="1"/>
    <col min="12811" max="12811" width="5.6640625" style="5" customWidth="1"/>
    <col min="12812" max="12812" width="5.44140625" style="5" customWidth="1"/>
    <col min="12813" max="12813" width="5" style="5" customWidth="1"/>
    <col min="12814" max="12814" width="4.88671875" style="5" customWidth="1"/>
    <col min="12815" max="12815" width="6.5546875" style="5" customWidth="1"/>
    <col min="12816" max="12816" width="7.109375" style="5" customWidth="1"/>
    <col min="12817" max="12817" width="5.33203125" style="5" customWidth="1"/>
    <col min="12818" max="12818" width="5" style="5" customWidth="1"/>
    <col min="12819" max="12820" width="3.88671875" style="5" customWidth="1"/>
    <col min="12821" max="12821" width="4.6640625" style="5" customWidth="1"/>
    <col min="12822" max="12824" width="6.5546875" style="5" customWidth="1"/>
    <col min="12825" max="12825" width="4.44140625" style="5" customWidth="1"/>
    <col min="12826" max="12826" width="5.109375" style="5" customWidth="1"/>
    <col min="12827" max="12827" width="4.44140625" style="5" customWidth="1"/>
    <col min="12828" max="12828" width="5" style="5" customWidth="1"/>
    <col min="12829" max="12831" width="6.5546875" style="5" customWidth="1"/>
    <col min="12832" max="12832" width="7" style="5" customWidth="1"/>
    <col min="12833" max="12833" width="6.5546875" style="5" customWidth="1"/>
    <col min="12834" max="12834" width="7.44140625" style="5" customWidth="1"/>
    <col min="12835" max="12835" width="4" style="5" customWidth="1"/>
    <col min="12836" max="12836" width="6.5546875" style="5" customWidth="1"/>
    <col min="12837" max="12837" width="18.44140625" style="5" customWidth="1"/>
    <col min="12838" max="12838" width="24.33203125" style="5" customWidth="1"/>
    <col min="12839" max="12839" width="14.44140625" style="5" customWidth="1"/>
    <col min="12840" max="12840" width="25.5546875" style="5" customWidth="1"/>
    <col min="12841" max="12841" width="12.44140625" style="5" customWidth="1"/>
    <col min="12842" max="12842" width="19.88671875" style="5" customWidth="1"/>
    <col min="12843" max="12844" width="4.6640625" style="5" customWidth="1"/>
    <col min="12845" max="12845" width="4.33203125" style="5" customWidth="1"/>
    <col min="12846" max="12846" width="4.44140625" style="5" customWidth="1"/>
    <col min="12847" max="12847" width="5.109375" style="5" customWidth="1"/>
    <col min="12848" max="12848" width="5.6640625" style="5" customWidth="1"/>
    <col min="12849" max="12849" width="6.33203125" style="5" customWidth="1"/>
    <col min="12850" max="12850" width="6.5546875" style="5" customWidth="1"/>
    <col min="12851" max="12851" width="6.33203125" style="5" customWidth="1"/>
    <col min="12852" max="12853" width="5.6640625" style="5" customWidth="1"/>
    <col min="12854" max="12854" width="14.6640625" style="5" customWidth="1"/>
    <col min="12855" max="12864" width="5.6640625" style="5" customWidth="1"/>
    <col min="12865" max="13056" width="9.109375" style="5"/>
    <col min="13057" max="13057" width="8.33203125" style="5" customWidth="1"/>
    <col min="13058" max="13058" width="56.6640625" style="5" customWidth="1"/>
    <col min="13059" max="13059" width="13.109375" style="5" customWidth="1"/>
    <col min="13060" max="13060" width="14.109375" style="5" customWidth="1"/>
    <col min="13061" max="13061" width="18.88671875" style="5" customWidth="1"/>
    <col min="13062" max="13062" width="16.44140625" style="5" customWidth="1"/>
    <col min="13063" max="13063" width="5.109375" style="5" customWidth="1"/>
    <col min="13064" max="13064" width="6.88671875" style="5" customWidth="1"/>
    <col min="13065" max="13066" width="6.5546875" style="5" customWidth="1"/>
    <col min="13067" max="13067" width="5.6640625" style="5" customWidth="1"/>
    <col min="13068" max="13068" width="5.44140625" style="5" customWidth="1"/>
    <col min="13069" max="13069" width="5" style="5" customWidth="1"/>
    <col min="13070" max="13070" width="4.88671875" style="5" customWidth="1"/>
    <col min="13071" max="13071" width="6.5546875" style="5" customWidth="1"/>
    <col min="13072" max="13072" width="7.109375" style="5" customWidth="1"/>
    <col min="13073" max="13073" width="5.33203125" style="5" customWidth="1"/>
    <col min="13074" max="13074" width="5" style="5" customWidth="1"/>
    <col min="13075" max="13076" width="3.88671875" style="5" customWidth="1"/>
    <col min="13077" max="13077" width="4.6640625" style="5" customWidth="1"/>
    <col min="13078" max="13080" width="6.5546875" style="5" customWidth="1"/>
    <col min="13081" max="13081" width="4.44140625" style="5" customWidth="1"/>
    <col min="13082" max="13082" width="5.109375" style="5" customWidth="1"/>
    <col min="13083" max="13083" width="4.44140625" style="5" customWidth="1"/>
    <col min="13084" max="13084" width="5" style="5" customWidth="1"/>
    <col min="13085" max="13087" width="6.5546875" style="5" customWidth="1"/>
    <col min="13088" max="13088" width="7" style="5" customWidth="1"/>
    <col min="13089" max="13089" width="6.5546875" style="5" customWidth="1"/>
    <col min="13090" max="13090" width="7.44140625" style="5" customWidth="1"/>
    <col min="13091" max="13091" width="4" style="5" customWidth="1"/>
    <col min="13092" max="13092" width="6.5546875" style="5" customWidth="1"/>
    <col min="13093" max="13093" width="18.44140625" style="5" customWidth="1"/>
    <col min="13094" max="13094" width="24.33203125" style="5" customWidth="1"/>
    <col min="13095" max="13095" width="14.44140625" style="5" customWidth="1"/>
    <col min="13096" max="13096" width="25.5546875" style="5" customWidth="1"/>
    <col min="13097" max="13097" width="12.44140625" style="5" customWidth="1"/>
    <col min="13098" max="13098" width="19.88671875" style="5" customWidth="1"/>
    <col min="13099" max="13100" width="4.6640625" style="5" customWidth="1"/>
    <col min="13101" max="13101" width="4.33203125" style="5" customWidth="1"/>
    <col min="13102" max="13102" width="4.44140625" style="5" customWidth="1"/>
    <col min="13103" max="13103" width="5.109375" style="5" customWidth="1"/>
    <col min="13104" max="13104" width="5.6640625" style="5" customWidth="1"/>
    <col min="13105" max="13105" width="6.33203125" style="5" customWidth="1"/>
    <col min="13106" max="13106" width="6.5546875" style="5" customWidth="1"/>
    <col min="13107" max="13107" width="6.33203125" style="5" customWidth="1"/>
    <col min="13108" max="13109" width="5.6640625" style="5" customWidth="1"/>
    <col min="13110" max="13110" width="14.6640625" style="5" customWidth="1"/>
    <col min="13111" max="13120" width="5.6640625" style="5" customWidth="1"/>
    <col min="13121" max="13312" width="9.109375" style="5"/>
    <col min="13313" max="13313" width="8.33203125" style="5" customWidth="1"/>
    <col min="13314" max="13314" width="56.6640625" style="5" customWidth="1"/>
    <col min="13315" max="13315" width="13.109375" style="5" customWidth="1"/>
    <col min="13316" max="13316" width="14.109375" style="5" customWidth="1"/>
    <col min="13317" max="13317" width="18.88671875" style="5" customWidth="1"/>
    <col min="13318" max="13318" width="16.44140625" style="5" customWidth="1"/>
    <col min="13319" max="13319" width="5.109375" style="5" customWidth="1"/>
    <col min="13320" max="13320" width="6.88671875" style="5" customWidth="1"/>
    <col min="13321" max="13322" width="6.5546875" style="5" customWidth="1"/>
    <col min="13323" max="13323" width="5.6640625" style="5" customWidth="1"/>
    <col min="13324" max="13324" width="5.44140625" style="5" customWidth="1"/>
    <col min="13325" max="13325" width="5" style="5" customWidth="1"/>
    <col min="13326" max="13326" width="4.88671875" style="5" customWidth="1"/>
    <col min="13327" max="13327" width="6.5546875" style="5" customWidth="1"/>
    <col min="13328" max="13328" width="7.109375" style="5" customWidth="1"/>
    <col min="13329" max="13329" width="5.33203125" style="5" customWidth="1"/>
    <col min="13330" max="13330" width="5" style="5" customWidth="1"/>
    <col min="13331" max="13332" width="3.88671875" style="5" customWidth="1"/>
    <col min="13333" max="13333" width="4.6640625" style="5" customWidth="1"/>
    <col min="13334" max="13336" width="6.5546875" style="5" customWidth="1"/>
    <col min="13337" max="13337" width="4.44140625" style="5" customWidth="1"/>
    <col min="13338" max="13338" width="5.109375" style="5" customWidth="1"/>
    <col min="13339" max="13339" width="4.44140625" style="5" customWidth="1"/>
    <col min="13340" max="13340" width="5" style="5" customWidth="1"/>
    <col min="13341" max="13343" width="6.5546875" style="5" customWidth="1"/>
    <col min="13344" max="13344" width="7" style="5" customWidth="1"/>
    <col min="13345" max="13345" width="6.5546875" style="5" customWidth="1"/>
    <col min="13346" max="13346" width="7.44140625" style="5" customWidth="1"/>
    <col min="13347" max="13347" width="4" style="5" customWidth="1"/>
    <col min="13348" max="13348" width="6.5546875" style="5" customWidth="1"/>
    <col min="13349" max="13349" width="18.44140625" style="5" customWidth="1"/>
    <col min="13350" max="13350" width="24.33203125" style="5" customWidth="1"/>
    <col min="13351" max="13351" width="14.44140625" style="5" customWidth="1"/>
    <col min="13352" max="13352" width="25.5546875" style="5" customWidth="1"/>
    <col min="13353" max="13353" width="12.44140625" style="5" customWidth="1"/>
    <col min="13354" max="13354" width="19.88671875" style="5" customWidth="1"/>
    <col min="13355" max="13356" width="4.6640625" style="5" customWidth="1"/>
    <col min="13357" max="13357" width="4.33203125" style="5" customWidth="1"/>
    <col min="13358" max="13358" width="4.44140625" style="5" customWidth="1"/>
    <col min="13359" max="13359" width="5.109375" style="5" customWidth="1"/>
    <col min="13360" max="13360" width="5.6640625" style="5" customWidth="1"/>
    <col min="13361" max="13361" width="6.33203125" style="5" customWidth="1"/>
    <col min="13362" max="13362" width="6.5546875" style="5" customWidth="1"/>
    <col min="13363" max="13363" width="6.33203125" style="5" customWidth="1"/>
    <col min="13364" max="13365" width="5.6640625" style="5" customWidth="1"/>
    <col min="13366" max="13366" width="14.6640625" style="5" customWidth="1"/>
    <col min="13367" max="13376" width="5.6640625" style="5" customWidth="1"/>
    <col min="13377" max="13568" width="9.109375" style="5"/>
    <col min="13569" max="13569" width="8.33203125" style="5" customWidth="1"/>
    <col min="13570" max="13570" width="56.6640625" style="5" customWidth="1"/>
    <col min="13571" max="13571" width="13.109375" style="5" customWidth="1"/>
    <col min="13572" max="13572" width="14.109375" style="5" customWidth="1"/>
    <col min="13573" max="13573" width="18.88671875" style="5" customWidth="1"/>
    <col min="13574" max="13574" width="16.44140625" style="5" customWidth="1"/>
    <col min="13575" max="13575" width="5.109375" style="5" customWidth="1"/>
    <col min="13576" max="13576" width="6.88671875" style="5" customWidth="1"/>
    <col min="13577" max="13578" width="6.5546875" style="5" customWidth="1"/>
    <col min="13579" max="13579" width="5.6640625" style="5" customWidth="1"/>
    <col min="13580" max="13580" width="5.44140625" style="5" customWidth="1"/>
    <col min="13581" max="13581" width="5" style="5" customWidth="1"/>
    <col min="13582" max="13582" width="4.88671875" style="5" customWidth="1"/>
    <col min="13583" max="13583" width="6.5546875" style="5" customWidth="1"/>
    <col min="13584" max="13584" width="7.109375" style="5" customWidth="1"/>
    <col min="13585" max="13585" width="5.33203125" style="5" customWidth="1"/>
    <col min="13586" max="13586" width="5" style="5" customWidth="1"/>
    <col min="13587" max="13588" width="3.88671875" style="5" customWidth="1"/>
    <col min="13589" max="13589" width="4.6640625" style="5" customWidth="1"/>
    <col min="13590" max="13592" width="6.5546875" style="5" customWidth="1"/>
    <col min="13593" max="13593" width="4.44140625" style="5" customWidth="1"/>
    <col min="13594" max="13594" width="5.109375" style="5" customWidth="1"/>
    <col min="13595" max="13595" width="4.44140625" style="5" customWidth="1"/>
    <col min="13596" max="13596" width="5" style="5" customWidth="1"/>
    <col min="13597" max="13599" width="6.5546875" style="5" customWidth="1"/>
    <col min="13600" max="13600" width="7" style="5" customWidth="1"/>
    <col min="13601" max="13601" width="6.5546875" style="5" customWidth="1"/>
    <col min="13602" max="13602" width="7.44140625" style="5" customWidth="1"/>
    <col min="13603" max="13603" width="4" style="5" customWidth="1"/>
    <col min="13604" max="13604" width="6.5546875" style="5" customWidth="1"/>
    <col min="13605" max="13605" width="18.44140625" style="5" customWidth="1"/>
    <col min="13606" max="13606" width="24.33203125" style="5" customWidth="1"/>
    <col min="13607" max="13607" width="14.44140625" style="5" customWidth="1"/>
    <col min="13608" max="13608" width="25.5546875" style="5" customWidth="1"/>
    <col min="13609" max="13609" width="12.44140625" style="5" customWidth="1"/>
    <col min="13610" max="13610" width="19.88671875" style="5" customWidth="1"/>
    <col min="13611" max="13612" width="4.6640625" style="5" customWidth="1"/>
    <col min="13613" max="13613" width="4.33203125" style="5" customWidth="1"/>
    <col min="13614" max="13614" width="4.44140625" style="5" customWidth="1"/>
    <col min="13615" max="13615" width="5.109375" style="5" customWidth="1"/>
    <col min="13616" max="13616" width="5.6640625" style="5" customWidth="1"/>
    <col min="13617" max="13617" width="6.33203125" style="5" customWidth="1"/>
    <col min="13618" max="13618" width="6.5546875" style="5" customWidth="1"/>
    <col min="13619" max="13619" width="6.33203125" style="5" customWidth="1"/>
    <col min="13620" max="13621" width="5.6640625" style="5" customWidth="1"/>
    <col min="13622" max="13622" width="14.6640625" style="5" customWidth="1"/>
    <col min="13623" max="13632" width="5.6640625" style="5" customWidth="1"/>
    <col min="13633" max="13824" width="9.109375" style="5"/>
    <col min="13825" max="13825" width="8.33203125" style="5" customWidth="1"/>
    <col min="13826" max="13826" width="56.6640625" style="5" customWidth="1"/>
    <col min="13827" max="13827" width="13.109375" style="5" customWidth="1"/>
    <col min="13828" max="13828" width="14.109375" style="5" customWidth="1"/>
    <col min="13829" max="13829" width="18.88671875" style="5" customWidth="1"/>
    <col min="13830" max="13830" width="16.44140625" style="5" customWidth="1"/>
    <col min="13831" max="13831" width="5.109375" style="5" customWidth="1"/>
    <col min="13832" max="13832" width="6.88671875" style="5" customWidth="1"/>
    <col min="13833" max="13834" width="6.5546875" style="5" customWidth="1"/>
    <col min="13835" max="13835" width="5.6640625" style="5" customWidth="1"/>
    <col min="13836" max="13836" width="5.44140625" style="5" customWidth="1"/>
    <col min="13837" max="13837" width="5" style="5" customWidth="1"/>
    <col min="13838" max="13838" width="4.88671875" style="5" customWidth="1"/>
    <col min="13839" max="13839" width="6.5546875" style="5" customWidth="1"/>
    <col min="13840" max="13840" width="7.109375" style="5" customWidth="1"/>
    <col min="13841" max="13841" width="5.33203125" style="5" customWidth="1"/>
    <col min="13842" max="13842" width="5" style="5" customWidth="1"/>
    <col min="13843" max="13844" width="3.88671875" style="5" customWidth="1"/>
    <col min="13845" max="13845" width="4.6640625" style="5" customWidth="1"/>
    <col min="13846" max="13848" width="6.5546875" style="5" customWidth="1"/>
    <col min="13849" max="13849" width="4.44140625" style="5" customWidth="1"/>
    <col min="13850" max="13850" width="5.109375" style="5" customWidth="1"/>
    <col min="13851" max="13851" width="4.44140625" style="5" customWidth="1"/>
    <col min="13852" max="13852" width="5" style="5" customWidth="1"/>
    <col min="13853" max="13855" width="6.5546875" style="5" customWidth="1"/>
    <col min="13856" max="13856" width="7" style="5" customWidth="1"/>
    <col min="13857" max="13857" width="6.5546875" style="5" customWidth="1"/>
    <col min="13858" max="13858" width="7.44140625" style="5" customWidth="1"/>
    <col min="13859" max="13859" width="4" style="5" customWidth="1"/>
    <col min="13860" max="13860" width="6.5546875" style="5" customWidth="1"/>
    <col min="13861" max="13861" width="18.44140625" style="5" customWidth="1"/>
    <col min="13862" max="13862" width="24.33203125" style="5" customWidth="1"/>
    <col min="13863" max="13863" width="14.44140625" style="5" customWidth="1"/>
    <col min="13864" max="13864" width="25.5546875" style="5" customWidth="1"/>
    <col min="13865" max="13865" width="12.44140625" style="5" customWidth="1"/>
    <col min="13866" max="13866" width="19.88671875" style="5" customWidth="1"/>
    <col min="13867" max="13868" width="4.6640625" style="5" customWidth="1"/>
    <col min="13869" max="13869" width="4.33203125" style="5" customWidth="1"/>
    <col min="13870" max="13870" width="4.44140625" style="5" customWidth="1"/>
    <col min="13871" max="13871" width="5.109375" style="5" customWidth="1"/>
    <col min="13872" max="13872" width="5.6640625" style="5" customWidth="1"/>
    <col min="13873" max="13873" width="6.33203125" style="5" customWidth="1"/>
    <col min="13874" max="13874" width="6.5546875" style="5" customWidth="1"/>
    <col min="13875" max="13875" width="6.33203125" style="5" customWidth="1"/>
    <col min="13876" max="13877" width="5.6640625" style="5" customWidth="1"/>
    <col min="13878" max="13878" width="14.6640625" style="5" customWidth="1"/>
    <col min="13879" max="13888" width="5.6640625" style="5" customWidth="1"/>
    <col min="13889" max="14080" width="9.109375" style="5"/>
    <col min="14081" max="14081" width="8.33203125" style="5" customWidth="1"/>
    <col min="14082" max="14082" width="56.6640625" style="5" customWidth="1"/>
    <col min="14083" max="14083" width="13.109375" style="5" customWidth="1"/>
    <col min="14084" max="14084" width="14.109375" style="5" customWidth="1"/>
    <col min="14085" max="14085" width="18.88671875" style="5" customWidth="1"/>
    <col min="14086" max="14086" width="16.44140625" style="5" customWidth="1"/>
    <col min="14087" max="14087" width="5.109375" style="5" customWidth="1"/>
    <col min="14088" max="14088" width="6.88671875" style="5" customWidth="1"/>
    <col min="14089" max="14090" width="6.5546875" style="5" customWidth="1"/>
    <col min="14091" max="14091" width="5.6640625" style="5" customWidth="1"/>
    <col min="14092" max="14092" width="5.44140625" style="5" customWidth="1"/>
    <col min="14093" max="14093" width="5" style="5" customWidth="1"/>
    <col min="14094" max="14094" width="4.88671875" style="5" customWidth="1"/>
    <col min="14095" max="14095" width="6.5546875" style="5" customWidth="1"/>
    <col min="14096" max="14096" width="7.109375" style="5" customWidth="1"/>
    <col min="14097" max="14097" width="5.33203125" style="5" customWidth="1"/>
    <col min="14098" max="14098" width="5" style="5" customWidth="1"/>
    <col min="14099" max="14100" width="3.88671875" style="5" customWidth="1"/>
    <col min="14101" max="14101" width="4.6640625" style="5" customWidth="1"/>
    <col min="14102" max="14104" width="6.5546875" style="5" customWidth="1"/>
    <col min="14105" max="14105" width="4.44140625" style="5" customWidth="1"/>
    <col min="14106" max="14106" width="5.109375" style="5" customWidth="1"/>
    <col min="14107" max="14107" width="4.44140625" style="5" customWidth="1"/>
    <col min="14108" max="14108" width="5" style="5" customWidth="1"/>
    <col min="14109" max="14111" width="6.5546875" style="5" customWidth="1"/>
    <col min="14112" max="14112" width="7" style="5" customWidth="1"/>
    <col min="14113" max="14113" width="6.5546875" style="5" customWidth="1"/>
    <col min="14114" max="14114" width="7.44140625" style="5" customWidth="1"/>
    <col min="14115" max="14115" width="4" style="5" customWidth="1"/>
    <col min="14116" max="14116" width="6.5546875" style="5" customWidth="1"/>
    <col min="14117" max="14117" width="18.44140625" style="5" customWidth="1"/>
    <col min="14118" max="14118" width="24.33203125" style="5" customWidth="1"/>
    <col min="14119" max="14119" width="14.44140625" style="5" customWidth="1"/>
    <col min="14120" max="14120" width="25.5546875" style="5" customWidth="1"/>
    <col min="14121" max="14121" width="12.44140625" style="5" customWidth="1"/>
    <col min="14122" max="14122" width="19.88671875" style="5" customWidth="1"/>
    <col min="14123" max="14124" width="4.6640625" style="5" customWidth="1"/>
    <col min="14125" max="14125" width="4.33203125" style="5" customWidth="1"/>
    <col min="14126" max="14126" width="4.44140625" style="5" customWidth="1"/>
    <col min="14127" max="14127" width="5.109375" style="5" customWidth="1"/>
    <col min="14128" max="14128" width="5.6640625" style="5" customWidth="1"/>
    <col min="14129" max="14129" width="6.33203125" style="5" customWidth="1"/>
    <col min="14130" max="14130" width="6.5546875" style="5" customWidth="1"/>
    <col min="14131" max="14131" width="6.33203125" style="5" customWidth="1"/>
    <col min="14132" max="14133" width="5.6640625" style="5" customWidth="1"/>
    <col min="14134" max="14134" width="14.6640625" style="5" customWidth="1"/>
    <col min="14135" max="14144" width="5.6640625" style="5" customWidth="1"/>
    <col min="14145" max="14336" width="9.109375" style="5"/>
    <col min="14337" max="14337" width="8.33203125" style="5" customWidth="1"/>
    <col min="14338" max="14338" width="56.6640625" style="5" customWidth="1"/>
    <col min="14339" max="14339" width="13.109375" style="5" customWidth="1"/>
    <col min="14340" max="14340" width="14.109375" style="5" customWidth="1"/>
    <col min="14341" max="14341" width="18.88671875" style="5" customWidth="1"/>
    <col min="14342" max="14342" width="16.44140625" style="5" customWidth="1"/>
    <col min="14343" max="14343" width="5.109375" style="5" customWidth="1"/>
    <col min="14344" max="14344" width="6.88671875" style="5" customWidth="1"/>
    <col min="14345" max="14346" width="6.5546875" style="5" customWidth="1"/>
    <col min="14347" max="14347" width="5.6640625" style="5" customWidth="1"/>
    <col min="14348" max="14348" width="5.44140625" style="5" customWidth="1"/>
    <col min="14349" max="14349" width="5" style="5" customWidth="1"/>
    <col min="14350" max="14350" width="4.88671875" style="5" customWidth="1"/>
    <col min="14351" max="14351" width="6.5546875" style="5" customWidth="1"/>
    <col min="14352" max="14352" width="7.109375" style="5" customWidth="1"/>
    <col min="14353" max="14353" width="5.33203125" style="5" customWidth="1"/>
    <col min="14354" max="14354" width="5" style="5" customWidth="1"/>
    <col min="14355" max="14356" width="3.88671875" style="5" customWidth="1"/>
    <col min="14357" max="14357" width="4.6640625" style="5" customWidth="1"/>
    <col min="14358" max="14360" width="6.5546875" style="5" customWidth="1"/>
    <col min="14361" max="14361" width="4.44140625" style="5" customWidth="1"/>
    <col min="14362" max="14362" width="5.109375" style="5" customWidth="1"/>
    <col min="14363" max="14363" width="4.44140625" style="5" customWidth="1"/>
    <col min="14364" max="14364" width="5" style="5" customWidth="1"/>
    <col min="14365" max="14367" width="6.5546875" style="5" customWidth="1"/>
    <col min="14368" max="14368" width="7" style="5" customWidth="1"/>
    <col min="14369" max="14369" width="6.5546875" style="5" customWidth="1"/>
    <col min="14370" max="14370" width="7.44140625" style="5" customWidth="1"/>
    <col min="14371" max="14371" width="4" style="5" customWidth="1"/>
    <col min="14372" max="14372" width="6.5546875" style="5" customWidth="1"/>
    <col min="14373" max="14373" width="18.44140625" style="5" customWidth="1"/>
    <col min="14374" max="14374" width="24.33203125" style="5" customWidth="1"/>
    <col min="14375" max="14375" width="14.44140625" style="5" customWidth="1"/>
    <col min="14376" max="14376" width="25.5546875" style="5" customWidth="1"/>
    <col min="14377" max="14377" width="12.44140625" style="5" customWidth="1"/>
    <col min="14378" max="14378" width="19.88671875" style="5" customWidth="1"/>
    <col min="14379" max="14380" width="4.6640625" style="5" customWidth="1"/>
    <col min="14381" max="14381" width="4.33203125" style="5" customWidth="1"/>
    <col min="14382" max="14382" width="4.44140625" style="5" customWidth="1"/>
    <col min="14383" max="14383" width="5.109375" style="5" customWidth="1"/>
    <col min="14384" max="14384" width="5.6640625" style="5" customWidth="1"/>
    <col min="14385" max="14385" width="6.33203125" style="5" customWidth="1"/>
    <col min="14386" max="14386" width="6.5546875" style="5" customWidth="1"/>
    <col min="14387" max="14387" width="6.33203125" style="5" customWidth="1"/>
    <col min="14388" max="14389" width="5.6640625" style="5" customWidth="1"/>
    <col min="14390" max="14390" width="14.6640625" style="5" customWidth="1"/>
    <col min="14391" max="14400" width="5.6640625" style="5" customWidth="1"/>
    <col min="14401" max="14592" width="9.109375" style="5"/>
    <col min="14593" max="14593" width="8.33203125" style="5" customWidth="1"/>
    <col min="14594" max="14594" width="56.6640625" style="5" customWidth="1"/>
    <col min="14595" max="14595" width="13.109375" style="5" customWidth="1"/>
    <col min="14596" max="14596" width="14.109375" style="5" customWidth="1"/>
    <col min="14597" max="14597" width="18.88671875" style="5" customWidth="1"/>
    <col min="14598" max="14598" width="16.44140625" style="5" customWidth="1"/>
    <col min="14599" max="14599" width="5.109375" style="5" customWidth="1"/>
    <col min="14600" max="14600" width="6.88671875" style="5" customWidth="1"/>
    <col min="14601" max="14602" width="6.5546875" style="5" customWidth="1"/>
    <col min="14603" max="14603" width="5.6640625" style="5" customWidth="1"/>
    <col min="14604" max="14604" width="5.44140625" style="5" customWidth="1"/>
    <col min="14605" max="14605" width="5" style="5" customWidth="1"/>
    <col min="14606" max="14606" width="4.88671875" style="5" customWidth="1"/>
    <col min="14607" max="14607" width="6.5546875" style="5" customWidth="1"/>
    <col min="14608" max="14608" width="7.109375" style="5" customWidth="1"/>
    <col min="14609" max="14609" width="5.33203125" style="5" customWidth="1"/>
    <col min="14610" max="14610" width="5" style="5" customWidth="1"/>
    <col min="14611" max="14612" width="3.88671875" style="5" customWidth="1"/>
    <col min="14613" max="14613" width="4.6640625" style="5" customWidth="1"/>
    <col min="14614" max="14616" width="6.5546875" style="5" customWidth="1"/>
    <col min="14617" max="14617" width="4.44140625" style="5" customWidth="1"/>
    <col min="14618" max="14618" width="5.109375" style="5" customWidth="1"/>
    <col min="14619" max="14619" width="4.44140625" style="5" customWidth="1"/>
    <col min="14620" max="14620" width="5" style="5" customWidth="1"/>
    <col min="14621" max="14623" width="6.5546875" style="5" customWidth="1"/>
    <col min="14624" max="14624" width="7" style="5" customWidth="1"/>
    <col min="14625" max="14625" width="6.5546875" style="5" customWidth="1"/>
    <col min="14626" max="14626" width="7.44140625" style="5" customWidth="1"/>
    <col min="14627" max="14627" width="4" style="5" customWidth="1"/>
    <col min="14628" max="14628" width="6.5546875" style="5" customWidth="1"/>
    <col min="14629" max="14629" width="18.44140625" style="5" customWidth="1"/>
    <col min="14630" max="14630" width="24.33203125" style="5" customWidth="1"/>
    <col min="14631" max="14631" width="14.44140625" style="5" customWidth="1"/>
    <col min="14632" max="14632" width="25.5546875" style="5" customWidth="1"/>
    <col min="14633" max="14633" width="12.44140625" style="5" customWidth="1"/>
    <col min="14634" max="14634" width="19.88671875" style="5" customWidth="1"/>
    <col min="14635" max="14636" width="4.6640625" style="5" customWidth="1"/>
    <col min="14637" max="14637" width="4.33203125" style="5" customWidth="1"/>
    <col min="14638" max="14638" width="4.44140625" style="5" customWidth="1"/>
    <col min="14639" max="14639" width="5.109375" style="5" customWidth="1"/>
    <col min="14640" max="14640" width="5.6640625" style="5" customWidth="1"/>
    <col min="14641" max="14641" width="6.33203125" style="5" customWidth="1"/>
    <col min="14642" max="14642" width="6.5546875" style="5" customWidth="1"/>
    <col min="14643" max="14643" width="6.33203125" style="5" customWidth="1"/>
    <col min="14644" max="14645" width="5.6640625" style="5" customWidth="1"/>
    <col min="14646" max="14646" width="14.6640625" style="5" customWidth="1"/>
    <col min="14647" max="14656" width="5.6640625" style="5" customWidth="1"/>
    <col min="14657" max="14848" width="9.109375" style="5"/>
    <col min="14849" max="14849" width="8.33203125" style="5" customWidth="1"/>
    <col min="14850" max="14850" width="56.6640625" style="5" customWidth="1"/>
    <col min="14851" max="14851" width="13.109375" style="5" customWidth="1"/>
    <col min="14852" max="14852" width="14.109375" style="5" customWidth="1"/>
    <col min="14853" max="14853" width="18.88671875" style="5" customWidth="1"/>
    <col min="14854" max="14854" width="16.44140625" style="5" customWidth="1"/>
    <col min="14855" max="14855" width="5.109375" style="5" customWidth="1"/>
    <col min="14856" max="14856" width="6.88671875" style="5" customWidth="1"/>
    <col min="14857" max="14858" width="6.5546875" style="5" customWidth="1"/>
    <col min="14859" max="14859" width="5.6640625" style="5" customWidth="1"/>
    <col min="14860" max="14860" width="5.44140625" style="5" customWidth="1"/>
    <col min="14861" max="14861" width="5" style="5" customWidth="1"/>
    <col min="14862" max="14862" width="4.88671875" style="5" customWidth="1"/>
    <col min="14863" max="14863" width="6.5546875" style="5" customWidth="1"/>
    <col min="14864" max="14864" width="7.109375" style="5" customWidth="1"/>
    <col min="14865" max="14865" width="5.33203125" style="5" customWidth="1"/>
    <col min="14866" max="14866" width="5" style="5" customWidth="1"/>
    <col min="14867" max="14868" width="3.88671875" style="5" customWidth="1"/>
    <col min="14869" max="14869" width="4.6640625" style="5" customWidth="1"/>
    <col min="14870" max="14872" width="6.5546875" style="5" customWidth="1"/>
    <col min="14873" max="14873" width="4.44140625" style="5" customWidth="1"/>
    <col min="14874" max="14874" width="5.109375" style="5" customWidth="1"/>
    <col min="14875" max="14875" width="4.44140625" style="5" customWidth="1"/>
    <col min="14876" max="14876" width="5" style="5" customWidth="1"/>
    <col min="14877" max="14879" width="6.5546875" style="5" customWidth="1"/>
    <col min="14880" max="14880" width="7" style="5" customWidth="1"/>
    <col min="14881" max="14881" width="6.5546875" style="5" customWidth="1"/>
    <col min="14882" max="14882" width="7.44140625" style="5" customWidth="1"/>
    <col min="14883" max="14883" width="4" style="5" customWidth="1"/>
    <col min="14884" max="14884" width="6.5546875" style="5" customWidth="1"/>
    <col min="14885" max="14885" width="18.44140625" style="5" customWidth="1"/>
    <col min="14886" max="14886" width="24.33203125" style="5" customWidth="1"/>
    <col min="14887" max="14887" width="14.44140625" style="5" customWidth="1"/>
    <col min="14888" max="14888" width="25.5546875" style="5" customWidth="1"/>
    <col min="14889" max="14889" width="12.44140625" style="5" customWidth="1"/>
    <col min="14890" max="14890" width="19.88671875" style="5" customWidth="1"/>
    <col min="14891" max="14892" width="4.6640625" style="5" customWidth="1"/>
    <col min="14893" max="14893" width="4.33203125" style="5" customWidth="1"/>
    <col min="14894" max="14894" width="4.44140625" style="5" customWidth="1"/>
    <col min="14895" max="14895" width="5.109375" style="5" customWidth="1"/>
    <col min="14896" max="14896" width="5.6640625" style="5" customWidth="1"/>
    <col min="14897" max="14897" width="6.33203125" style="5" customWidth="1"/>
    <col min="14898" max="14898" width="6.5546875" style="5" customWidth="1"/>
    <col min="14899" max="14899" width="6.33203125" style="5" customWidth="1"/>
    <col min="14900" max="14901" width="5.6640625" style="5" customWidth="1"/>
    <col min="14902" max="14902" width="14.6640625" style="5" customWidth="1"/>
    <col min="14903" max="14912" width="5.6640625" style="5" customWidth="1"/>
    <col min="14913" max="15104" width="9.109375" style="5"/>
    <col min="15105" max="15105" width="8.33203125" style="5" customWidth="1"/>
    <col min="15106" max="15106" width="56.6640625" style="5" customWidth="1"/>
    <col min="15107" max="15107" width="13.109375" style="5" customWidth="1"/>
    <col min="15108" max="15108" width="14.109375" style="5" customWidth="1"/>
    <col min="15109" max="15109" width="18.88671875" style="5" customWidth="1"/>
    <col min="15110" max="15110" width="16.44140625" style="5" customWidth="1"/>
    <col min="15111" max="15111" width="5.109375" style="5" customWidth="1"/>
    <col min="15112" max="15112" width="6.88671875" style="5" customWidth="1"/>
    <col min="15113" max="15114" width="6.5546875" style="5" customWidth="1"/>
    <col min="15115" max="15115" width="5.6640625" style="5" customWidth="1"/>
    <col min="15116" max="15116" width="5.44140625" style="5" customWidth="1"/>
    <col min="15117" max="15117" width="5" style="5" customWidth="1"/>
    <col min="15118" max="15118" width="4.88671875" style="5" customWidth="1"/>
    <col min="15119" max="15119" width="6.5546875" style="5" customWidth="1"/>
    <col min="15120" max="15120" width="7.109375" style="5" customWidth="1"/>
    <col min="15121" max="15121" width="5.33203125" style="5" customWidth="1"/>
    <col min="15122" max="15122" width="5" style="5" customWidth="1"/>
    <col min="15123" max="15124" width="3.88671875" style="5" customWidth="1"/>
    <col min="15125" max="15125" width="4.6640625" style="5" customWidth="1"/>
    <col min="15126" max="15128" width="6.5546875" style="5" customWidth="1"/>
    <col min="15129" max="15129" width="4.44140625" style="5" customWidth="1"/>
    <col min="15130" max="15130" width="5.109375" style="5" customWidth="1"/>
    <col min="15131" max="15131" width="4.44140625" style="5" customWidth="1"/>
    <col min="15132" max="15132" width="5" style="5" customWidth="1"/>
    <col min="15133" max="15135" width="6.5546875" style="5" customWidth="1"/>
    <col min="15136" max="15136" width="7" style="5" customWidth="1"/>
    <col min="15137" max="15137" width="6.5546875" style="5" customWidth="1"/>
    <col min="15138" max="15138" width="7.44140625" style="5" customWidth="1"/>
    <col min="15139" max="15139" width="4" style="5" customWidth="1"/>
    <col min="15140" max="15140" width="6.5546875" style="5" customWidth="1"/>
    <col min="15141" max="15141" width="18.44140625" style="5" customWidth="1"/>
    <col min="15142" max="15142" width="24.33203125" style="5" customWidth="1"/>
    <col min="15143" max="15143" width="14.44140625" style="5" customWidth="1"/>
    <col min="15144" max="15144" width="25.5546875" style="5" customWidth="1"/>
    <col min="15145" max="15145" width="12.44140625" style="5" customWidth="1"/>
    <col min="15146" max="15146" width="19.88671875" style="5" customWidth="1"/>
    <col min="15147" max="15148" width="4.6640625" style="5" customWidth="1"/>
    <col min="15149" max="15149" width="4.33203125" style="5" customWidth="1"/>
    <col min="15150" max="15150" width="4.44140625" style="5" customWidth="1"/>
    <col min="15151" max="15151" width="5.109375" style="5" customWidth="1"/>
    <col min="15152" max="15152" width="5.6640625" style="5" customWidth="1"/>
    <col min="15153" max="15153" width="6.33203125" style="5" customWidth="1"/>
    <col min="15154" max="15154" width="6.5546875" style="5" customWidth="1"/>
    <col min="15155" max="15155" width="6.33203125" style="5" customWidth="1"/>
    <col min="15156" max="15157" width="5.6640625" style="5" customWidth="1"/>
    <col min="15158" max="15158" width="14.6640625" style="5" customWidth="1"/>
    <col min="15159" max="15168" width="5.6640625" style="5" customWidth="1"/>
    <col min="15169" max="15360" width="9.109375" style="5"/>
    <col min="15361" max="15361" width="8.33203125" style="5" customWidth="1"/>
    <col min="15362" max="15362" width="56.6640625" style="5" customWidth="1"/>
    <col min="15363" max="15363" width="13.109375" style="5" customWidth="1"/>
    <col min="15364" max="15364" width="14.109375" style="5" customWidth="1"/>
    <col min="15365" max="15365" width="18.88671875" style="5" customWidth="1"/>
    <col min="15366" max="15366" width="16.44140625" style="5" customWidth="1"/>
    <col min="15367" max="15367" width="5.109375" style="5" customWidth="1"/>
    <col min="15368" max="15368" width="6.88671875" style="5" customWidth="1"/>
    <col min="15369" max="15370" width="6.5546875" style="5" customWidth="1"/>
    <col min="15371" max="15371" width="5.6640625" style="5" customWidth="1"/>
    <col min="15372" max="15372" width="5.44140625" style="5" customWidth="1"/>
    <col min="15373" max="15373" width="5" style="5" customWidth="1"/>
    <col min="15374" max="15374" width="4.88671875" style="5" customWidth="1"/>
    <col min="15375" max="15375" width="6.5546875" style="5" customWidth="1"/>
    <col min="15376" max="15376" width="7.109375" style="5" customWidth="1"/>
    <col min="15377" max="15377" width="5.33203125" style="5" customWidth="1"/>
    <col min="15378" max="15378" width="5" style="5" customWidth="1"/>
    <col min="15379" max="15380" width="3.88671875" style="5" customWidth="1"/>
    <col min="15381" max="15381" width="4.6640625" style="5" customWidth="1"/>
    <col min="15382" max="15384" width="6.5546875" style="5" customWidth="1"/>
    <col min="15385" max="15385" width="4.44140625" style="5" customWidth="1"/>
    <col min="15386" max="15386" width="5.109375" style="5" customWidth="1"/>
    <col min="15387" max="15387" width="4.44140625" style="5" customWidth="1"/>
    <col min="15388" max="15388" width="5" style="5" customWidth="1"/>
    <col min="15389" max="15391" width="6.5546875" style="5" customWidth="1"/>
    <col min="15392" max="15392" width="7" style="5" customWidth="1"/>
    <col min="15393" max="15393" width="6.5546875" style="5" customWidth="1"/>
    <col min="15394" max="15394" width="7.44140625" style="5" customWidth="1"/>
    <col min="15395" max="15395" width="4" style="5" customWidth="1"/>
    <col min="15396" max="15396" width="6.5546875" style="5" customWidth="1"/>
    <col min="15397" max="15397" width="18.44140625" style="5" customWidth="1"/>
    <col min="15398" max="15398" width="24.33203125" style="5" customWidth="1"/>
    <col min="15399" max="15399" width="14.44140625" style="5" customWidth="1"/>
    <col min="15400" max="15400" width="25.5546875" style="5" customWidth="1"/>
    <col min="15401" max="15401" width="12.44140625" style="5" customWidth="1"/>
    <col min="15402" max="15402" width="19.88671875" style="5" customWidth="1"/>
    <col min="15403" max="15404" width="4.6640625" style="5" customWidth="1"/>
    <col min="15405" max="15405" width="4.33203125" style="5" customWidth="1"/>
    <col min="15406" max="15406" width="4.44140625" style="5" customWidth="1"/>
    <col min="15407" max="15407" width="5.109375" style="5" customWidth="1"/>
    <col min="15408" max="15408" width="5.6640625" style="5" customWidth="1"/>
    <col min="15409" max="15409" width="6.33203125" style="5" customWidth="1"/>
    <col min="15410" max="15410" width="6.5546875" style="5" customWidth="1"/>
    <col min="15411" max="15411" width="6.33203125" style="5" customWidth="1"/>
    <col min="15412" max="15413" width="5.6640625" style="5" customWidth="1"/>
    <col min="15414" max="15414" width="14.6640625" style="5" customWidth="1"/>
    <col min="15415" max="15424" width="5.6640625" style="5" customWidth="1"/>
    <col min="15425" max="15616" width="9.109375" style="5"/>
    <col min="15617" max="15617" width="8.33203125" style="5" customWidth="1"/>
    <col min="15618" max="15618" width="56.6640625" style="5" customWidth="1"/>
    <col min="15619" max="15619" width="13.109375" style="5" customWidth="1"/>
    <col min="15620" max="15620" width="14.109375" style="5" customWidth="1"/>
    <col min="15621" max="15621" width="18.88671875" style="5" customWidth="1"/>
    <col min="15622" max="15622" width="16.44140625" style="5" customWidth="1"/>
    <col min="15623" max="15623" width="5.109375" style="5" customWidth="1"/>
    <col min="15624" max="15624" width="6.88671875" style="5" customWidth="1"/>
    <col min="15625" max="15626" width="6.5546875" style="5" customWidth="1"/>
    <col min="15627" max="15627" width="5.6640625" style="5" customWidth="1"/>
    <col min="15628" max="15628" width="5.44140625" style="5" customWidth="1"/>
    <col min="15629" max="15629" width="5" style="5" customWidth="1"/>
    <col min="15630" max="15630" width="4.88671875" style="5" customWidth="1"/>
    <col min="15631" max="15631" width="6.5546875" style="5" customWidth="1"/>
    <col min="15632" max="15632" width="7.109375" style="5" customWidth="1"/>
    <col min="15633" max="15633" width="5.33203125" style="5" customWidth="1"/>
    <col min="15634" max="15634" width="5" style="5" customWidth="1"/>
    <col min="15635" max="15636" width="3.88671875" style="5" customWidth="1"/>
    <col min="15637" max="15637" width="4.6640625" style="5" customWidth="1"/>
    <col min="15638" max="15640" width="6.5546875" style="5" customWidth="1"/>
    <col min="15641" max="15641" width="4.44140625" style="5" customWidth="1"/>
    <col min="15642" max="15642" width="5.109375" style="5" customWidth="1"/>
    <col min="15643" max="15643" width="4.44140625" style="5" customWidth="1"/>
    <col min="15644" max="15644" width="5" style="5" customWidth="1"/>
    <col min="15645" max="15647" width="6.5546875" style="5" customWidth="1"/>
    <col min="15648" max="15648" width="7" style="5" customWidth="1"/>
    <col min="15649" max="15649" width="6.5546875" style="5" customWidth="1"/>
    <col min="15650" max="15650" width="7.44140625" style="5" customWidth="1"/>
    <col min="15651" max="15651" width="4" style="5" customWidth="1"/>
    <col min="15652" max="15652" width="6.5546875" style="5" customWidth="1"/>
    <col min="15653" max="15653" width="18.44140625" style="5" customWidth="1"/>
    <col min="15654" max="15654" width="24.33203125" style="5" customWidth="1"/>
    <col min="15655" max="15655" width="14.44140625" style="5" customWidth="1"/>
    <col min="15656" max="15656" width="25.5546875" style="5" customWidth="1"/>
    <col min="15657" max="15657" width="12.44140625" style="5" customWidth="1"/>
    <col min="15658" max="15658" width="19.88671875" style="5" customWidth="1"/>
    <col min="15659" max="15660" width="4.6640625" style="5" customWidth="1"/>
    <col min="15661" max="15661" width="4.33203125" style="5" customWidth="1"/>
    <col min="15662" max="15662" width="4.44140625" style="5" customWidth="1"/>
    <col min="15663" max="15663" width="5.109375" style="5" customWidth="1"/>
    <col min="15664" max="15664" width="5.6640625" style="5" customWidth="1"/>
    <col min="15665" max="15665" width="6.33203125" style="5" customWidth="1"/>
    <col min="15666" max="15666" width="6.5546875" style="5" customWidth="1"/>
    <col min="15667" max="15667" width="6.33203125" style="5" customWidth="1"/>
    <col min="15668" max="15669" width="5.6640625" style="5" customWidth="1"/>
    <col min="15670" max="15670" width="14.6640625" style="5" customWidth="1"/>
    <col min="15671" max="15680" width="5.6640625" style="5" customWidth="1"/>
    <col min="15681" max="15872" width="9.109375" style="5"/>
    <col min="15873" max="15873" width="8.33203125" style="5" customWidth="1"/>
    <col min="15874" max="15874" width="56.6640625" style="5" customWidth="1"/>
    <col min="15875" max="15875" width="13.109375" style="5" customWidth="1"/>
    <col min="15876" max="15876" width="14.109375" style="5" customWidth="1"/>
    <col min="15877" max="15877" width="18.88671875" style="5" customWidth="1"/>
    <col min="15878" max="15878" width="16.44140625" style="5" customWidth="1"/>
    <col min="15879" max="15879" width="5.109375" style="5" customWidth="1"/>
    <col min="15880" max="15880" width="6.88671875" style="5" customWidth="1"/>
    <col min="15881" max="15882" width="6.5546875" style="5" customWidth="1"/>
    <col min="15883" max="15883" width="5.6640625" style="5" customWidth="1"/>
    <col min="15884" max="15884" width="5.44140625" style="5" customWidth="1"/>
    <col min="15885" max="15885" width="5" style="5" customWidth="1"/>
    <col min="15886" max="15886" width="4.88671875" style="5" customWidth="1"/>
    <col min="15887" max="15887" width="6.5546875" style="5" customWidth="1"/>
    <col min="15888" max="15888" width="7.109375" style="5" customWidth="1"/>
    <col min="15889" max="15889" width="5.33203125" style="5" customWidth="1"/>
    <col min="15890" max="15890" width="5" style="5" customWidth="1"/>
    <col min="15891" max="15892" width="3.88671875" style="5" customWidth="1"/>
    <col min="15893" max="15893" width="4.6640625" style="5" customWidth="1"/>
    <col min="15894" max="15896" width="6.5546875" style="5" customWidth="1"/>
    <col min="15897" max="15897" width="4.44140625" style="5" customWidth="1"/>
    <col min="15898" max="15898" width="5.109375" style="5" customWidth="1"/>
    <col min="15899" max="15899" width="4.44140625" style="5" customWidth="1"/>
    <col min="15900" max="15900" width="5" style="5" customWidth="1"/>
    <col min="15901" max="15903" width="6.5546875" style="5" customWidth="1"/>
    <col min="15904" max="15904" width="7" style="5" customWidth="1"/>
    <col min="15905" max="15905" width="6.5546875" style="5" customWidth="1"/>
    <col min="15906" max="15906" width="7.44140625" style="5" customWidth="1"/>
    <col min="15907" max="15907" width="4" style="5" customWidth="1"/>
    <col min="15908" max="15908" width="6.5546875" style="5" customWidth="1"/>
    <col min="15909" max="15909" width="18.44140625" style="5" customWidth="1"/>
    <col min="15910" max="15910" width="24.33203125" style="5" customWidth="1"/>
    <col min="15911" max="15911" width="14.44140625" style="5" customWidth="1"/>
    <col min="15912" max="15912" width="25.5546875" style="5" customWidth="1"/>
    <col min="15913" max="15913" width="12.44140625" style="5" customWidth="1"/>
    <col min="15914" max="15914" width="19.88671875" style="5" customWidth="1"/>
    <col min="15915" max="15916" width="4.6640625" style="5" customWidth="1"/>
    <col min="15917" max="15917" width="4.33203125" style="5" customWidth="1"/>
    <col min="15918" max="15918" width="4.44140625" style="5" customWidth="1"/>
    <col min="15919" max="15919" width="5.109375" style="5" customWidth="1"/>
    <col min="15920" max="15920" width="5.6640625" style="5" customWidth="1"/>
    <col min="15921" max="15921" width="6.33203125" style="5" customWidth="1"/>
    <col min="15922" max="15922" width="6.5546875" style="5" customWidth="1"/>
    <col min="15923" max="15923" width="6.33203125" style="5" customWidth="1"/>
    <col min="15924" max="15925" width="5.6640625" style="5" customWidth="1"/>
    <col min="15926" max="15926" width="14.6640625" style="5" customWidth="1"/>
    <col min="15927" max="15936" width="5.6640625" style="5" customWidth="1"/>
    <col min="15937" max="16128" width="9.109375" style="5"/>
    <col min="16129" max="16129" width="8.33203125" style="5" customWidth="1"/>
    <col min="16130" max="16130" width="56.6640625" style="5" customWidth="1"/>
    <col min="16131" max="16131" width="13.109375" style="5" customWidth="1"/>
    <col min="16132" max="16132" width="14.109375" style="5" customWidth="1"/>
    <col min="16133" max="16133" width="18.88671875" style="5" customWidth="1"/>
    <col min="16134" max="16134" width="16.44140625" style="5" customWidth="1"/>
    <col min="16135" max="16135" width="5.109375" style="5" customWidth="1"/>
    <col min="16136" max="16136" width="6.88671875" style="5" customWidth="1"/>
    <col min="16137" max="16138" width="6.5546875" style="5" customWidth="1"/>
    <col min="16139" max="16139" width="5.6640625" style="5" customWidth="1"/>
    <col min="16140" max="16140" width="5.44140625" style="5" customWidth="1"/>
    <col min="16141" max="16141" width="5" style="5" customWidth="1"/>
    <col min="16142" max="16142" width="4.88671875" style="5" customWidth="1"/>
    <col min="16143" max="16143" width="6.5546875" style="5" customWidth="1"/>
    <col min="16144" max="16144" width="7.109375" style="5" customWidth="1"/>
    <col min="16145" max="16145" width="5.33203125" style="5" customWidth="1"/>
    <col min="16146" max="16146" width="5" style="5" customWidth="1"/>
    <col min="16147" max="16148" width="3.88671875" style="5" customWidth="1"/>
    <col min="16149" max="16149" width="4.6640625" style="5" customWidth="1"/>
    <col min="16150" max="16152" width="6.5546875" style="5" customWidth="1"/>
    <col min="16153" max="16153" width="4.44140625" style="5" customWidth="1"/>
    <col min="16154" max="16154" width="5.109375" style="5" customWidth="1"/>
    <col min="16155" max="16155" width="4.44140625" style="5" customWidth="1"/>
    <col min="16156" max="16156" width="5" style="5" customWidth="1"/>
    <col min="16157" max="16159" width="6.5546875" style="5" customWidth="1"/>
    <col min="16160" max="16160" width="7" style="5" customWidth="1"/>
    <col min="16161" max="16161" width="6.5546875" style="5" customWidth="1"/>
    <col min="16162" max="16162" width="7.44140625" style="5" customWidth="1"/>
    <col min="16163" max="16163" width="4" style="5" customWidth="1"/>
    <col min="16164" max="16164" width="6.5546875" style="5" customWidth="1"/>
    <col min="16165" max="16165" width="18.44140625" style="5" customWidth="1"/>
    <col min="16166" max="16166" width="24.33203125" style="5" customWidth="1"/>
    <col min="16167" max="16167" width="14.44140625" style="5" customWidth="1"/>
    <col min="16168" max="16168" width="25.5546875" style="5" customWidth="1"/>
    <col min="16169" max="16169" width="12.44140625" style="5" customWidth="1"/>
    <col min="16170" max="16170" width="19.88671875" style="5" customWidth="1"/>
    <col min="16171" max="16172" width="4.6640625" style="5" customWidth="1"/>
    <col min="16173" max="16173" width="4.33203125" style="5" customWidth="1"/>
    <col min="16174" max="16174" width="4.44140625" style="5" customWidth="1"/>
    <col min="16175" max="16175" width="5.109375" style="5" customWidth="1"/>
    <col min="16176" max="16176" width="5.6640625" style="5" customWidth="1"/>
    <col min="16177" max="16177" width="6.33203125" style="5" customWidth="1"/>
    <col min="16178" max="16178" width="6.5546875" style="5" customWidth="1"/>
    <col min="16179" max="16179" width="6.33203125" style="5" customWidth="1"/>
    <col min="16180" max="16181" width="5.6640625" style="5" customWidth="1"/>
    <col min="16182" max="16182" width="14.6640625" style="5" customWidth="1"/>
    <col min="16183" max="16192" width="5.6640625" style="5" customWidth="1"/>
    <col min="16193" max="16384" width="9.109375" style="5"/>
  </cols>
  <sheetData>
    <row r="1" spans="1:54" ht="18">
      <c r="F1" s="4" t="s">
        <v>404</v>
      </c>
      <c r="L1" s="1"/>
      <c r="M1" s="12"/>
      <c r="N1" s="1"/>
      <c r="O1" s="1"/>
      <c r="P1" s="1"/>
      <c r="Q1" s="1"/>
      <c r="R1" s="1"/>
      <c r="S1" s="1"/>
      <c r="T1" s="1"/>
      <c r="U1" s="1"/>
      <c r="V1" s="1"/>
    </row>
    <row r="2" spans="1:54" ht="18">
      <c r="F2" s="6" t="s">
        <v>1</v>
      </c>
      <c r="L2" s="1"/>
      <c r="M2" s="12"/>
      <c r="N2" s="1"/>
      <c r="O2" s="1"/>
      <c r="P2" s="1"/>
      <c r="Q2" s="1"/>
      <c r="R2" s="1"/>
      <c r="S2" s="1"/>
      <c r="T2" s="1"/>
      <c r="U2" s="1"/>
      <c r="V2" s="1"/>
    </row>
    <row r="3" spans="1:54" ht="18">
      <c r="F3" s="6"/>
      <c r="L3" s="1"/>
      <c r="M3" s="12"/>
      <c r="N3" s="1"/>
      <c r="O3" s="1"/>
      <c r="P3" s="1"/>
      <c r="Q3" s="1"/>
      <c r="R3" s="1"/>
      <c r="S3" s="1"/>
      <c r="T3" s="1"/>
      <c r="U3" s="1"/>
      <c r="V3" s="1"/>
    </row>
    <row r="4" spans="1:54" ht="18">
      <c r="F4" s="6"/>
      <c r="L4" s="1"/>
      <c r="M4" s="12"/>
      <c r="N4" s="1"/>
      <c r="O4" s="1"/>
      <c r="P4" s="1"/>
      <c r="Q4" s="1"/>
      <c r="R4" s="1"/>
      <c r="S4" s="1"/>
      <c r="T4" s="1"/>
      <c r="U4" s="1"/>
      <c r="V4" s="1"/>
    </row>
    <row r="5" spans="1:54" ht="45.75" customHeight="1">
      <c r="A5" s="540" t="s">
        <v>405</v>
      </c>
      <c r="B5" s="540"/>
      <c r="C5" s="540"/>
      <c r="D5" s="540"/>
      <c r="E5" s="540"/>
      <c r="F5" s="540"/>
      <c r="L5" s="1"/>
      <c r="M5" s="12"/>
      <c r="N5" s="1"/>
      <c r="O5" s="1"/>
      <c r="P5" s="1"/>
      <c r="Q5" s="1"/>
      <c r="R5" s="1"/>
      <c r="S5" s="1"/>
      <c r="T5" s="1"/>
      <c r="U5" s="1"/>
      <c r="V5" s="1"/>
    </row>
    <row r="6" spans="1:54">
      <c r="G6" s="1"/>
      <c r="H6" s="1"/>
      <c r="I6" s="1"/>
      <c r="J6" s="1"/>
      <c r="K6" s="1"/>
      <c r="L6" s="1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1"/>
      <c r="AB6" s="60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</row>
    <row r="7" spans="1:54">
      <c r="A7" s="493" t="s">
        <v>406</v>
      </c>
      <c r="B7" s="493"/>
      <c r="C7" s="493"/>
      <c r="D7" s="493"/>
      <c r="E7" s="493"/>
      <c r="F7" s="493"/>
      <c r="G7" s="96"/>
      <c r="H7" s="96"/>
      <c r="I7" s="96"/>
      <c r="J7" s="96"/>
      <c r="K7" s="96"/>
      <c r="L7" s="96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1"/>
      <c r="AB7" s="60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</row>
    <row r="8" spans="1:54">
      <c r="A8" s="493" t="s">
        <v>4</v>
      </c>
      <c r="B8" s="493"/>
      <c r="C8" s="493"/>
      <c r="D8" s="493"/>
      <c r="E8" s="493"/>
      <c r="F8" s="493"/>
      <c r="G8" s="96"/>
      <c r="H8" s="96"/>
      <c r="I8" s="96"/>
      <c r="J8" s="96"/>
      <c r="K8" s="96"/>
      <c r="L8" s="96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1"/>
      <c r="AB8" s="60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</row>
    <row r="9" spans="1:54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1"/>
      <c r="AB9" s="60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</row>
    <row r="10" spans="1:54" ht="15" customHeight="1">
      <c r="A10" s="49"/>
      <c r="B10" s="49"/>
      <c r="C10" s="49"/>
      <c r="D10" s="49"/>
      <c r="E10" s="49"/>
      <c r="F10" s="4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</row>
    <row r="11" spans="1:54" ht="36" customHeight="1">
      <c r="A11" s="541" t="s">
        <v>407</v>
      </c>
      <c r="B11" s="462" t="s">
        <v>408</v>
      </c>
      <c r="C11" s="437" t="s">
        <v>409</v>
      </c>
      <c r="D11" s="462" t="s">
        <v>410</v>
      </c>
      <c r="E11" s="462"/>
      <c r="F11" s="462"/>
      <c r="H11" s="195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</row>
    <row r="12" spans="1:54">
      <c r="A12" s="541"/>
      <c r="B12" s="462"/>
      <c r="C12" s="439"/>
      <c r="D12" s="196" t="s">
        <v>411</v>
      </c>
      <c r="E12" s="196" t="s">
        <v>412</v>
      </c>
      <c r="F12" s="196" t="s">
        <v>413</v>
      </c>
      <c r="H12" s="195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</row>
    <row r="13" spans="1:54">
      <c r="A13" s="197">
        <v>1</v>
      </c>
      <c r="B13" s="196">
        <v>2</v>
      </c>
      <c r="C13" s="197">
        <v>3</v>
      </c>
      <c r="D13" s="196">
        <v>4</v>
      </c>
      <c r="E13" s="197">
        <v>5</v>
      </c>
      <c r="F13" s="196">
        <v>6</v>
      </c>
      <c r="H13" s="195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</row>
    <row r="14" spans="1:54" ht="31.2">
      <c r="A14" s="197">
        <v>1</v>
      </c>
      <c r="B14" s="198" t="s">
        <v>414</v>
      </c>
      <c r="C14" s="197" t="s">
        <v>415</v>
      </c>
      <c r="D14" s="199">
        <f>495.79-(495.79-71.5)/12/4</f>
        <v>486.950625</v>
      </c>
      <c r="E14" s="200">
        <v>71.5</v>
      </c>
      <c r="F14" s="201">
        <v>71.2</v>
      </c>
      <c r="H14" s="195" t="s">
        <v>416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</row>
    <row r="15" spans="1:54" ht="27.6" customHeight="1">
      <c r="A15" s="197">
        <f>A14+1</f>
        <v>2</v>
      </c>
      <c r="B15" s="202" t="s">
        <v>417</v>
      </c>
      <c r="C15" s="203" t="s">
        <v>418</v>
      </c>
      <c r="D15" s="204">
        <f>0.01679-(0.01679/12)</f>
        <v>1.5390833333333333E-2</v>
      </c>
      <c r="E15" s="204">
        <v>0</v>
      </c>
      <c r="F15" s="204">
        <v>0</v>
      </c>
      <c r="H15" s="195" t="s">
        <v>416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</row>
    <row r="16" spans="1:54" ht="31.2">
      <c r="A16" s="197">
        <f t="shared" ref="A16:A20" si="0">A15+1</f>
        <v>3</v>
      </c>
      <c r="B16" s="202" t="s">
        <v>419</v>
      </c>
      <c r="C16" s="203" t="s">
        <v>418</v>
      </c>
      <c r="D16" s="205">
        <v>0.2533112195121951</v>
      </c>
      <c r="E16" s="204">
        <v>0</v>
      </c>
      <c r="F16" s="204">
        <v>0</v>
      </c>
      <c r="H16" s="195" t="s">
        <v>416</v>
      </c>
    </row>
    <row r="17" spans="1:16" ht="31.2">
      <c r="A17" s="197">
        <f t="shared" si="0"/>
        <v>4</v>
      </c>
      <c r="B17" s="202" t="s">
        <v>420</v>
      </c>
      <c r="C17" s="203" t="s">
        <v>421</v>
      </c>
      <c r="D17" s="205">
        <f>D14/3747.41*1000/12</f>
        <v>10.828603955798805</v>
      </c>
      <c r="E17" s="205">
        <f t="shared" ref="E17:F17" si="1">E14/3747.41*1000/12</f>
        <v>1.589987039937806</v>
      </c>
      <c r="F17" s="205">
        <f t="shared" si="1"/>
        <v>1.5833157656443608</v>
      </c>
      <c r="H17" s="195" t="s">
        <v>416</v>
      </c>
    </row>
    <row r="18" spans="1:16">
      <c r="A18" s="197">
        <f t="shared" si="0"/>
        <v>5</v>
      </c>
      <c r="B18" s="202" t="s">
        <v>422</v>
      </c>
      <c r="C18" s="206" t="s">
        <v>423</v>
      </c>
      <c r="D18" s="204">
        <v>15.19</v>
      </c>
      <c r="E18" s="204">
        <f>(10*32*15.19+2*26*15.19+6*13.68)/12/32</f>
        <v>14.929062500000001</v>
      </c>
      <c r="F18" s="204">
        <f>(9*32*15.17+3*32*13.68)/12/32</f>
        <v>14.797499999999999</v>
      </c>
      <c r="H18" s="195" t="s">
        <v>424</v>
      </c>
      <c r="L18" s="207"/>
      <c r="M18" s="207"/>
      <c r="N18" s="207"/>
    </row>
    <row r="19" spans="1:16" ht="27" customHeight="1">
      <c r="A19" s="197">
        <f t="shared" si="0"/>
        <v>6</v>
      </c>
      <c r="B19" s="202" t="s">
        <v>425</v>
      </c>
      <c r="C19" s="206" t="s">
        <v>423</v>
      </c>
      <c r="D19" s="208">
        <v>3.2000000000000002E-3</v>
      </c>
      <c r="E19" s="208">
        <f>(10*32*0.0032+2*26*0.0032+6*0.0027)/12/32</f>
        <v>3.1421875000000004E-3</v>
      </c>
      <c r="F19" s="208">
        <f>(9*32*0.0032+3*32*0.0027)/12/32-0.0001</f>
        <v>2.9750000000000002E-3</v>
      </c>
      <c r="H19" s="195" t="s">
        <v>424</v>
      </c>
      <c r="L19" s="207"/>
      <c r="M19" s="539"/>
      <c r="N19" s="539"/>
      <c r="O19" s="539"/>
      <c r="P19" s="539"/>
    </row>
    <row r="20" spans="1:16" ht="31.2">
      <c r="A20" s="197">
        <f t="shared" si="0"/>
        <v>7</v>
      </c>
      <c r="B20" s="198" t="s">
        <v>426</v>
      </c>
      <c r="C20" s="203" t="s">
        <v>418</v>
      </c>
      <c r="D20" s="204">
        <v>0.67900000000000005</v>
      </c>
      <c r="E20" s="204">
        <f>0.679/12*11</f>
        <v>0.62241666666666673</v>
      </c>
      <c r="F20" s="204">
        <v>0</v>
      </c>
      <c r="H20" s="195" t="s">
        <v>424</v>
      </c>
      <c r="L20" s="207"/>
      <c r="M20" s="207"/>
      <c r="N20" s="207"/>
    </row>
    <row r="21" spans="1:16" ht="46.8">
      <c r="A21" s="197">
        <v>8</v>
      </c>
      <c r="B21" s="209" t="s">
        <v>427</v>
      </c>
      <c r="C21" s="203" t="s">
        <v>428</v>
      </c>
      <c r="D21" s="210">
        <v>1</v>
      </c>
      <c r="E21" s="204" t="s">
        <v>429</v>
      </c>
      <c r="F21" s="204" t="s">
        <v>430</v>
      </c>
      <c r="H21" s="195"/>
      <c r="L21" s="207"/>
      <c r="M21" s="207"/>
      <c r="N21" s="207"/>
    </row>
    <row r="22" spans="1:16" ht="62.4">
      <c r="A22" s="88">
        <v>9</v>
      </c>
      <c r="B22" s="209" t="s">
        <v>431</v>
      </c>
      <c r="C22" s="88" t="s">
        <v>428</v>
      </c>
      <c r="D22" s="210">
        <v>1</v>
      </c>
      <c r="E22" s="211" t="s">
        <v>432</v>
      </c>
      <c r="F22" s="211" t="s">
        <v>433</v>
      </c>
      <c r="H22" s="5" t="s">
        <v>434</v>
      </c>
    </row>
  </sheetData>
  <mergeCells count="9">
    <mergeCell ref="M19:N19"/>
    <mergeCell ref="O19:P19"/>
    <mergeCell ref="A5:F5"/>
    <mergeCell ref="A7:F7"/>
    <mergeCell ref="A8:F8"/>
    <mergeCell ref="A11:A12"/>
    <mergeCell ref="B11:B12"/>
    <mergeCell ref="C11:C12"/>
    <mergeCell ref="D11:F11"/>
  </mergeCells>
  <printOptions horizontalCentered="1" verticalCentered="1"/>
  <pageMargins left="0.78740157480314965" right="0.39370078740157483" top="0.39370078740157483" bottom="0.39370078740157483" header="0.27559055118110237" footer="0.27559055118110237"/>
  <pageSetup paperSize="9" scale="72" orientation="landscape" r:id="rId1"/>
  <headerFooter alignWithMargins="0">
    <oddHeader>&amp;L&amp;"Arial,обычный"&amp;6Подготовлено с использованием системы ГАРАНТ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3</vt:i4>
      </vt:variant>
    </vt:vector>
  </HeadingPairs>
  <TitlesOfParts>
    <vt:vector size="15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'11'!Заголовки_для_печати</vt:lpstr>
      <vt:lpstr>'12'!Заголовки_для_печати</vt:lpstr>
      <vt:lpstr>'12'!Область_печати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GarmaevAD</dc:creator>
  <cp:lastModifiedBy>Елена Викторовна Савельева</cp:lastModifiedBy>
  <cp:lastPrinted>2018-11-01T10:21:11Z</cp:lastPrinted>
  <dcterms:created xsi:type="dcterms:W3CDTF">2018-11-01T10:20:55Z</dcterms:created>
  <dcterms:modified xsi:type="dcterms:W3CDTF">2018-11-07T00:19:50Z</dcterms:modified>
</cp:coreProperties>
</file>